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5.xml" ContentType="application/vnd.openxmlformats-officedocument.spreadsheetml.table+xml"/>
  <Override PartName="/xl/worksheets/sheet12.xml" ContentType="application/vnd.openxmlformats-officedocument.spreadsheetml.worksheet+xml"/>
  <Override PartName="/xl/tables/table6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7.xml" ContentType="application/vnd.openxmlformats-officedocument.spreadsheetml.table+xml"/>
  <Override PartName="/xl/worksheets/sheet18.xml" ContentType="application/vnd.openxmlformats-officedocument.spreadsheetml.worksheet+xml"/>
  <Override PartName="/xl/tables/table8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ables/table9.xml" ContentType="application/vnd.openxmlformats-officedocument.spreadsheetml.table+xml"/>
  <Override PartName="/xl/worksheets/sheet22.xml" ContentType="application/vnd.openxmlformats-officedocument.spreadsheetml.worksheet+xml"/>
  <Override PartName="/xl/tables/table10.xml" ContentType="application/vnd.openxmlformats-officedocument.spreadsheetml.table+xml"/>
  <Override PartName="/xl/worksheets/sheet23.xml" ContentType="application/vnd.openxmlformats-officedocument.spreadsheetml.worksheet+xml"/>
  <Override PartName="/xl/tables/table11.xml" ContentType="application/vnd.openxmlformats-officedocument.spreadsheetml.table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12.xml" ContentType="application/vnd.openxmlformats-officedocument.spreadsheetml.table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drawings/charts/chart1.xml" ContentType="application/vnd.openxmlformats-officedocument.drawingml.char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drawings/charts/chart2.xml" ContentType="application/vnd.openxmlformats-officedocument.drawingml.char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drawings/drawing4.xml" ContentType="application/vnd.openxmlformats-officedocument.drawing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9d00e3369146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LEEME" sheetId="1" r:id="R1536cdb6cc2e4868"/>
    <x:sheet xmlns:r="http://schemas.openxmlformats.org/officeDocument/2006/relationships" name="01_PRODUCTOS" sheetId="2" r:id="R046f5560725049ac"/>
    <x:sheet xmlns:r="http://schemas.openxmlformats.org/officeDocument/2006/relationships" name="01B_IMAGENES" sheetId="3" r:id="R9e032cf041674f72"/>
    <x:sheet xmlns:r="http://schemas.openxmlformats.org/officeDocument/2006/relationships" name="02_MATERIALES" sheetId="4" r:id="Rbfc96f2a70f845b0"/>
    <x:sheet xmlns:r="http://schemas.openxmlformats.org/officeDocument/2006/relationships" name="03_DESPIECE" sheetId="5" r:id="Rfde6abbf94ce4630"/>
    <x:sheet xmlns:r="http://schemas.openxmlformats.org/officeDocument/2006/relationships" name="04_MAQUINAS" sheetId="6" r:id="R3b2ab81382b14235"/>
    <x:sheet xmlns:r="http://schemas.openxmlformats.org/officeDocument/2006/relationships" name="05_RUTAS" sheetId="7" r:id="R01bf06c310bc4931"/>
    <x:sheet xmlns:r="http://schemas.openxmlformats.org/officeDocument/2006/relationships" name="06_OPERARIOS" sheetId="8" r:id="Raa599209c2434062"/>
    <x:sheet xmlns:r="http://schemas.openxmlformats.org/officeDocument/2006/relationships" name="06B_HABILIDADES" sheetId="9" r:id="R8432768dceef49c2"/>
    <x:sheet xmlns:r="http://schemas.openxmlformats.org/officeDocument/2006/relationships" name="07_CALENDARIO" sheetId="10" r:id="R28be2305b2264525"/>
    <x:sheet xmlns:r="http://schemas.openxmlformats.org/officeDocument/2006/relationships" name="12_PRECIOS" sheetId="11" r:id="R03bedc3a5c7b4157"/>
    <x:sheet xmlns:r="http://schemas.openxmlformats.org/officeDocument/2006/relationships" name="08_PEDIDOS" sheetId="12" r:id="Rdfe80f043e5f4eb7"/>
    <x:sheet xmlns:r="http://schemas.openxmlformats.org/officeDocument/2006/relationships" name="09_CARGA_ORDEN" sheetId="13" r:id="Rfde1174b3e8845ec"/>
    <x:sheet xmlns:r="http://schemas.openxmlformats.org/officeDocument/2006/relationships" name="10_MATERIALES_ORDEN" sheetId="14" r:id="Rc104782306464ad0"/>
    <x:sheet xmlns:r="http://schemas.openxmlformats.org/officeDocument/2006/relationships" name="11_CAPACIDAD" sheetId="15" r:id="R79ed16f37da540a8"/>
    <x:sheet xmlns:r="http://schemas.openxmlformats.org/officeDocument/2006/relationships" name="13_ELEGIBILIDAD" sheetId="16" r:id="R1e1c5225115d4349"/>
    <x:sheet xmlns:r="http://schemas.openxmlformats.org/officeDocument/2006/relationships" name="14_FALLAS_ESC" sheetId="17" r:id="R481ec79c3ac9425b"/>
    <x:sheet xmlns:r="http://schemas.openxmlformats.org/officeDocument/2006/relationships" name="15_RECUPERACION" sheetId="18" r:id="R12e56dfd52ca43ba"/>
    <x:sheet xmlns:r="http://schemas.openxmlformats.org/officeDocument/2006/relationships" name="16_PROGRAMA_BASE" sheetId="19" r:id="R3c4782a0e5184a2a"/>
    <x:sheet xmlns:r="http://schemas.openxmlformats.org/officeDocument/2006/relationships" name="17_ESTADO_PLANTA" sheetId="20" r:id="R9785a40bb54a4785"/>
    <x:sheet xmlns:r="http://schemas.openxmlformats.org/officeDocument/2006/relationships" name="18_ESCENARIOS" sheetId="21" r:id="R8e10cb2835614597"/>
    <x:sheet xmlns:r="http://schemas.openxmlformats.org/officeDocument/2006/relationships" name="19_PARAMETROS" sheetId="22" r:id="R0c345b46d9d74a65"/>
    <x:sheet xmlns:r="http://schemas.openxmlformats.org/officeDocument/2006/relationships" name="20_COSTOS" sheetId="23" r:id="R2ffef5b214a24048"/>
    <x:sheet xmlns:r="http://schemas.openxmlformats.org/officeDocument/2006/relationships" name="21_INCIDENCIAS_REAL" sheetId="24" r:id="Rdae3c3c129f149bc"/>
    <x:sheet xmlns:r="http://schemas.openxmlformats.org/officeDocument/2006/relationships" name="21B_PARADAS_ARCHIVO_ORIG" sheetId="25" r:id="Reb6191c84f804ace"/>
    <x:sheet xmlns:r="http://schemas.openxmlformats.org/officeDocument/2006/relationships" name="22_CALIDAD_REAL" sheetId="26" r:id="Reef4c0083c1d45b2"/>
    <x:sheet xmlns:r="http://schemas.openxmlformats.org/officeDocument/2006/relationships" name="23_ORIGEN_DATOS" sheetId="27" r:id="R98fee5cdd01145a7"/>
    <x:sheet xmlns:r="http://schemas.openxmlformats.org/officeDocument/2006/relationships" name="24_VALIDACIONES" sheetId="28" r:id="R973f431a93e24be1"/>
    <x:sheet xmlns:r="http://schemas.openxmlformats.org/officeDocument/2006/relationships" name="25_CAPACIDAD_CON_FALLAS" sheetId="29" r:id="Rcd647cd66a394acb"/>
    <x:sheet xmlns:r="http://schemas.openxmlformats.org/officeDocument/2006/relationships" name="27_SENSIBILIDAD" sheetId="30" r:id="R9ff3b7e7cba04d67"/>
    <x:sheet xmlns:r="http://schemas.openxmlformats.org/officeDocument/2006/relationships" name="26_REGISTRO_CAMBIOS" sheetId="31" r:id="R6a835d30d29d45d3"/>
    <x:sheet xmlns:r="http://schemas.openxmlformats.org/officeDocument/2006/relationships" name="28_RESULTADOS_ANUALES" sheetId="32" r:id="Ra8f4ed9a684c4469"/>
    <x:sheet xmlns:r="http://schemas.openxmlformats.org/officeDocument/2006/relationships" name="29_RESULTADOS_ESCENARIOS" sheetId="33" r:id="R1bcd2bff255f4381"/>
    <x:sheet xmlns:r="http://schemas.openxmlformats.org/officeDocument/2006/relationships" name="30_FRENTE_PARETO" sheetId="34" r:id="Rc4603d4a18824e87"/>
    <x:sheet xmlns:r="http://schemas.openxmlformats.org/officeDocument/2006/relationships" name="31_SENSIBILIDAD_RES" sheetId="35" r:id="R38014ea5c955498c"/>
    <x:sheet xmlns:r="http://schemas.openxmlformats.org/officeDocument/2006/relationships" name="32_GRAFICOS" sheetId="36" r:id="Rd0967624f3df4258"/>
    <x:sheet xmlns:r="http://schemas.openxmlformats.org/officeDocument/2006/relationships" name="33_ROBUSTEZ_MC" sheetId="37" r:id="R6a89e1d3339c4e9e"/>
    <x:sheet xmlns:r="http://schemas.openxmlformats.org/officeDocument/2006/relationships" name="06C_SUPUESTOS_PERSONAL" sheetId="38" r:id="Rff1caf6e978948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164" formatCode="dd/mm/yyyy"/>
    <x:numFmt numFmtId="165" formatCode="0.0%"/>
    <x:numFmt numFmtId="166" formatCode="dd/mm/yyyy hh:mm"/>
    <x:numFmt numFmtId="167" formatCode="0.000"/>
    <x:numFmt numFmtId="168" formatCode="0.0"/>
    <x:numFmt numFmtId="169" formatCode="yyyy-mm-dd hh:mm"/>
    <x:numFmt numFmtId="170" formatCode="yyyy-mm-dd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color rgb="FFFFFFFF"/>
      <x:name val="Carlito"/>
    </x:font>
    <x:font>
      <x:b/>
      <x:name val="Carlito"/>
    </x:font>
    <x:font>
      <x:b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4B4B4B"/>
      </x:patternFill>
    </x:fill>
    <x:fill>
      <x:patternFill patternType="solid">
        <x:fgColor rgb="FFFFF2B6"/>
      </x:patternFill>
    </x:fill>
    <x:fill>
      <x:patternFill patternType="solid">
        <x:fgColor rgb="FFEDEDED"/>
      </x:patternFill>
    </x:fill>
    <x:fill>
      <x:patternFill patternType="solid">
        <x:fgColor rgb="FF4B4B4B"/>
      </x:patternFill>
    </x:fill>
    <x:fill>
      <x:patternFill patternType="solid">
        <x:fgColor rgb="FFFFF2B6"/>
      </x:patternFill>
    </x:fill>
    <x:fill>
      <x:patternFill patternType="solid">
        <x:fgColor rgb="FF103C70"/>
      </x:patternFill>
    </x:fill>
    <x:fill>
      <x:patternFill patternType="solid">
        <x:fgColor rgb="FFDFEAF7"/>
      </x:patternFill>
    </x:fill>
  </x:fills>
  <x:borders count="2">
    <x:border/>
    <x:border/>
  </x:borders>
  <x:cellStyleXfs count="1">
    <x:xf numFmtId="0" fontId="0" fillId="0" borderId="1"/>
  </x:cellStyleXfs>
  <x:cellXfs count="86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wrapText="1"/>
    </x:xf>
    <x:xf numFmtId="0" fontId="1" fillId="2" borderId="0" xfId="0" applyAlignment="1">
      <x:alignment vertical="center" wrapText="1"/>
    </x:xf>
    <x:xf numFmtId="0" fontId="0" fillId="2" borderId="1" xfId="0"/>
    <x:xf numFmtId="0" fontId="1" fillId="2" borderId="1" xfId="0"/>
    <x:xf numFmtId="0" fontId="1" fillId="2" borderId="1" xfId="0" applyAlignment="1">
      <x:alignment wrapText="1"/>
    </x:xf>
    <x:xf numFmtId="0" fontId="1" fillId="2" borderId="1" xfId="0" applyAlignment="1">
      <x:alignment vertical="center" wrapText="1"/>
    </x:xf>
    <x:xf numFmtId="164" fontId="0" fillId="0" borderId="0" xfId="0"/>
    <x:xf numFmtId="164" fontId="0" fillId="0" borderId="1" xfId="0"/>
    <x:xf numFmtId="165" fontId="0" fillId="0" borderId="0" xfId="0"/>
    <x:xf numFmtId="165" fontId="0" fillId="0" borderId="1" xfId="0"/>
    <x:xf numFmtId="0" fontId="0" fillId="3" borderId="0" xfId="0"/>
    <x:xf numFmtId="0" fontId="0" fillId="3" borderId="1" xfId="0"/>
    <x:xf numFmtId="166" fontId="0" fillId="0" borderId="0" xfId="0"/>
    <x:xf numFmtId="166" fontId="0" fillId="0" borderId="1" xfId="0"/>
    <x:xf numFmtId="2" fontId="0" fillId="0" borderId="0" xfId="0"/>
    <x:xf numFmtId="2" fontId="0" fillId="0" borderId="1" xfId="0"/>
    <x:xf numFmtId="0" fontId="0" fillId="4" borderId="0" xfId="0"/>
    <x:xf numFmtId="0" fontId="2" fillId="5" borderId="0" xfId="0" applyAlignment="1">
      <x:alignment vertical="center" wrapText="1"/>
    </x:xf>
    <x:xf numFmtId="167" fontId="0" fillId="4" borderId="0" xfId="0"/>
    <x:xf numFmtId="2" fontId="0" fillId="4" borderId="0" xfId="0"/>
    <x:xf numFmtId="168" fontId="0" fillId="4" borderId="0" xfId="0"/>
    <x:xf numFmtId="165" fontId="0" fillId="4" borderId="0" xfId="0"/>
    <x:xf numFmtId="3" fontId="0" fillId="4" borderId="0" xfId="0"/>
    <x:xf numFmtId="0" fontId="2" fillId="5" borderId="0" xfId="0" applyAlignment="1">
      <x:alignment vertical="bottom" wrapText="1"/>
    </x:xf>
    <x:xf numFmtId="0" fontId="3" fillId="6" borderId="0" xfId="0"/>
    <x:xf numFmtId="0" fontId="0" fillId="6" borderId="0" xfId="0"/>
    <x:xf numFmtId="164" fontId="0" fillId="0" borderId="0" xfId="0"/>
    <x:xf numFmtId="165" fontId="0" fillId="0" borderId="0" xfId="0"/>
    <x:xf numFmtId="169" fontId="0" fillId="4" borderId="0" xfId="0"/>
    <x:xf numFmtId="1" fontId="0" fillId="4" borderId="0" xfId="0"/>
    <x:xf numFmtId="4" fontId="0" fillId="4" borderId="0" xfId="0"/>
    <x:xf numFmtId="166" fontId="0" fillId="0" borderId="0" xfId="0"/>
    <x:xf numFmtId="166" fontId="0" fillId="4" borderId="0" xfId="0"/>
    <x:xf numFmtId="170" fontId="0" fillId="4" borderId="0" xfId="0"/>
    <x:xf numFmtId="21" fontId="0" fillId="4" borderId="0" xfId="0"/>
    <x:xf numFmtId="0" fontId="3" fillId="0" borderId="0" xfId="0"/>
    <x:xf numFmtId="2" fontId="0" fillId="6" borderId="0" xfId="0"/>
    <x:xf numFmtId="2" fontId="0" fillId="0" borderId="0" xfId="0"/>
    <x:xf numFmtId="0" fontId="0" fillId="0" borderId="0" xfId="0" applyAlignment="1">
      <x:alignment vertical="top" wrapText="1"/>
    </x:xf>
    <x:xf numFmtId="170" fontId="0" fillId="4" borderId="0" xfId="0"/>
    <x:xf numFmtId="0" fontId="4" fillId="5" borderId="0" xfId="0" applyAlignment="1">
      <x:alignment wrapText="1"/>
    </x:xf>
    <x:xf numFmtId="4" fontId="0" fillId="0" borderId="0" xfId="0"/>
    <x:xf numFmtId="4" fontId="0" fillId="6" borderId="0" xfId="0"/>
    <x:xf numFmtId="0" fontId="4" fillId="5" borderId="0" xfId="0"/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164" fontId="0" fillId="0" borderId="0" xfId="0" applyNumberFormat="1" applyFont="1" applyFill="1" applyBorder="1"/>
    <x:xf numFmtId="165" fontId="0" fillId="0" borderId="0" xfId="0" applyNumberFormat="1" applyFont="1" applyFill="1" applyBorder="1"/>
    <x:xf numFmtId="0" fontId="0" fillId="3" borderId="0" xfId="0" applyNumberFormat="1" applyFont="1" applyFill="1" applyBorder="1"/>
    <x:xf numFmtId="166" fontId="0" fillId="0" borderId="0" xfId="0" applyNumberFormat="1" applyFont="1" applyFill="1" applyBorder="1"/>
    <x:xf numFmtId="2" fontId="0" fillId="0" borderId="0" xfId="0" applyNumberFormat="1" applyFont="1" applyFill="1" applyBorder="1"/>
    <x:xf numFmtId="0" fontId="0" fillId="4" borderId="0" xfId="0" applyNumberFormat="1" applyFont="1" applyFill="1" applyBorder="1"/>
    <x:xf numFmtId="167" fontId="0" fillId="4" borderId="0" xfId="0" applyNumberFormat="1" applyFont="1" applyFill="1" applyBorder="1"/>
    <x:xf numFmtId="2" fontId="0" fillId="4" borderId="0" xfId="0" applyNumberFormat="1" applyFont="1" applyFill="1" applyBorder="1"/>
    <x:xf numFmtId="168" fontId="0" fillId="4" borderId="0" xfId="0" applyNumberFormat="1" applyFont="1" applyFill="1" applyBorder="1"/>
    <x:xf numFmtId="165" fontId="0" fillId="4" borderId="0" xfId="0" applyNumberFormat="1" applyFont="1" applyFill="1" applyBorder="1"/>
    <x:xf numFmtId="3" fontId="0" fillId="4" borderId="0" xfId="0" applyNumberFormat="1" applyFont="1" applyFill="1" applyBorder="1"/>
    <x:xf numFmtId="0" fontId="1" fillId="2" borderId="0" xfId="0" applyNumberFormat="1" applyFont="1" applyFill="1" applyBorder="1" applyAlignment="1">
      <x:alignment vertical="bottom" wrapText="1"/>
    </x:xf>
    <x:xf numFmtId="0" fontId="3" fillId="3" borderId="0" xfId="0" applyNumberFormat="1" applyFont="1" applyFill="1" applyBorder="1"/>
    <x:xf numFmtId="169" fontId="0" fillId="4" borderId="0" xfId="0" applyNumberFormat="1" applyFont="1" applyFill="1" applyBorder="1"/>
    <x:xf numFmtId="1" fontId="0" fillId="4" borderId="0" xfId="0" applyNumberFormat="1" applyFont="1" applyFill="1" applyBorder="1"/>
    <x:xf numFmtId="4" fontId="0" fillId="4" borderId="0" xfId="0" applyNumberFormat="1" applyFont="1" applyFill="1" applyBorder="1"/>
    <x:xf numFmtId="166" fontId="0" fillId="4" borderId="0" xfId="0" applyNumberFormat="1" applyFont="1" applyFill="1" applyBorder="1"/>
    <x:xf numFmtId="170" fontId="0" fillId="4" borderId="0" xfId="0" applyNumberFormat="1" applyFont="1" applyFill="1" applyBorder="1"/>
    <x:xf numFmtId="21" fontId="0" fillId="4" borderId="0" xfId="0" applyNumberFormat="1" applyFont="1" applyFill="1" applyBorder="1"/>
    <x:xf numFmtId="0" fontId="3" fillId="0" borderId="0" xfId="0" applyNumberFormat="1" applyFont="1" applyFill="1" applyBorder="1"/>
    <x:xf numFmtId="2" fontId="0" fillId="3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wrapText="1"/>
    </x:xf>
    <x:xf numFmtId="4" fontId="0" fillId="0" borderId="0" xfId="0" applyNumberFormat="1" applyFont="1" applyFill="1" applyBorder="1"/>
    <x:xf numFmtId="4" fontId="0" fillId="3" borderId="0" xfId="0" applyNumberFormat="1" applyFont="1" applyFill="1" applyBorder="1"/>
    <x:xf numFmtId="0" fontId="4" fillId="2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bottom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f80610a0c24c1a" /><Relationship Type="http://schemas.openxmlformats.org/officeDocument/2006/relationships/theme" Target="/xl/theme/theme1.xml" Id="R164ec12e3e594a21" /><Relationship Type="http://schemas.openxmlformats.org/officeDocument/2006/relationships/sharedStrings" Target="/xl/sharedStrings.xml" Id="R6e2b8da48f5446c2" /><Relationship Type="http://schemas.openxmlformats.org/officeDocument/2006/relationships/worksheet" Target="/xl/worksheets/sheet1.xml" Id="R1536cdb6cc2e4868" /><Relationship Type="http://schemas.openxmlformats.org/officeDocument/2006/relationships/worksheet" Target="/xl/worksheets/sheet2.xml" Id="R046f5560725049ac" /><Relationship Type="http://schemas.openxmlformats.org/officeDocument/2006/relationships/worksheet" Target="/xl/worksheets/sheet3.xml" Id="R9e032cf041674f72" /><Relationship Type="http://schemas.openxmlformats.org/officeDocument/2006/relationships/worksheet" Target="/xl/worksheets/sheet4.xml" Id="Rbfc96f2a70f845b0" /><Relationship Type="http://schemas.openxmlformats.org/officeDocument/2006/relationships/worksheet" Target="/xl/worksheets/sheet5.xml" Id="Rfde6abbf94ce4630" /><Relationship Type="http://schemas.openxmlformats.org/officeDocument/2006/relationships/worksheet" Target="/xl/worksheets/sheet6.xml" Id="R3b2ab81382b14235" /><Relationship Type="http://schemas.openxmlformats.org/officeDocument/2006/relationships/worksheet" Target="/xl/worksheets/sheet7.xml" Id="R01bf06c310bc4931" /><Relationship Type="http://schemas.openxmlformats.org/officeDocument/2006/relationships/worksheet" Target="/xl/worksheets/sheet8.xml" Id="Raa599209c2434062" /><Relationship Type="http://schemas.openxmlformats.org/officeDocument/2006/relationships/worksheet" Target="/xl/worksheets/sheet9.xml" Id="R8432768dceef49c2" /><Relationship Type="http://schemas.openxmlformats.org/officeDocument/2006/relationships/worksheet" Target="/xl/worksheets/sheet10.xml" Id="R28be2305b2264525" /><Relationship Type="http://schemas.openxmlformats.org/officeDocument/2006/relationships/worksheet" Target="/xl/worksheets/sheet11.xml" Id="R03bedc3a5c7b4157" /><Relationship Type="http://schemas.openxmlformats.org/officeDocument/2006/relationships/worksheet" Target="/xl/worksheets/sheet12.xml" Id="Rdfe80f043e5f4eb7" /><Relationship Type="http://schemas.openxmlformats.org/officeDocument/2006/relationships/worksheet" Target="/xl/worksheets/sheet13.xml" Id="Rfde1174b3e8845ec" /><Relationship Type="http://schemas.openxmlformats.org/officeDocument/2006/relationships/worksheet" Target="/xl/worksheets/sheet14.xml" Id="Rc104782306464ad0" /><Relationship Type="http://schemas.openxmlformats.org/officeDocument/2006/relationships/worksheet" Target="/xl/worksheets/sheet15.xml" Id="R79ed16f37da540a8" /><Relationship Type="http://schemas.openxmlformats.org/officeDocument/2006/relationships/worksheet" Target="/xl/worksheets/sheet16.xml" Id="R1e1c5225115d4349" /><Relationship Type="http://schemas.openxmlformats.org/officeDocument/2006/relationships/worksheet" Target="/xl/worksheets/sheet17.xml" Id="R481ec79c3ac9425b" /><Relationship Type="http://schemas.openxmlformats.org/officeDocument/2006/relationships/worksheet" Target="/xl/worksheets/sheet18.xml" Id="R12e56dfd52ca43ba" /><Relationship Type="http://schemas.openxmlformats.org/officeDocument/2006/relationships/worksheet" Target="/xl/worksheets/sheet19.xml" Id="R3c4782a0e5184a2a" /><Relationship Type="http://schemas.openxmlformats.org/officeDocument/2006/relationships/worksheet" Target="/xl/worksheets/sheet20.xml" Id="R9785a40bb54a4785" /><Relationship Type="http://schemas.openxmlformats.org/officeDocument/2006/relationships/worksheet" Target="/xl/worksheets/sheet21.xml" Id="R8e10cb2835614597" /><Relationship Type="http://schemas.openxmlformats.org/officeDocument/2006/relationships/worksheet" Target="/xl/worksheets/sheet22.xml" Id="R0c345b46d9d74a65" /><Relationship Type="http://schemas.openxmlformats.org/officeDocument/2006/relationships/worksheet" Target="/xl/worksheets/sheet23.xml" Id="R2ffef5b214a24048" /><Relationship Type="http://schemas.openxmlformats.org/officeDocument/2006/relationships/worksheet" Target="/xl/worksheets/sheet24.xml" Id="Rdae3c3c129f149bc" /><Relationship Type="http://schemas.openxmlformats.org/officeDocument/2006/relationships/worksheet" Target="/xl/worksheets/sheet25.xml" Id="Reb6191c84f804ace" /><Relationship Type="http://schemas.openxmlformats.org/officeDocument/2006/relationships/worksheet" Target="/xl/worksheets/sheet26.xml" Id="Reef4c0083c1d45b2" /><Relationship Type="http://schemas.openxmlformats.org/officeDocument/2006/relationships/worksheet" Target="/xl/worksheets/sheet27.xml" Id="R98fee5cdd01145a7" /><Relationship Type="http://schemas.openxmlformats.org/officeDocument/2006/relationships/worksheet" Target="/xl/worksheets/sheet28.xml" Id="R973f431a93e24be1" /><Relationship Type="http://schemas.openxmlformats.org/officeDocument/2006/relationships/worksheet" Target="/xl/worksheets/sheet29.xml" Id="Rcd647cd66a394acb" /><Relationship Type="http://schemas.openxmlformats.org/officeDocument/2006/relationships/worksheet" Target="/xl/worksheets/sheet30.xml" Id="R9ff3b7e7cba04d67" /><Relationship Type="http://schemas.openxmlformats.org/officeDocument/2006/relationships/worksheet" Target="/xl/worksheets/sheet31.xml" Id="R6a835d30d29d45d3" /><Relationship Type="http://schemas.openxmlformats.org/officeDocument/2006/relationships/worksheet" Target="/xl/worksheets/sheet32.xml" Id="Ra8f4ed9a684c4469" /><Relationship Type="http://schemas.openxmlformats.org/officeDocument/2006/relationships/worksheet" Target="/xl/worksheets/sheet33.xml" Id="R1bcd2bff255f4381" /><Relationship Type="http://schemas.openxmlformats.org/officeDocument/2006/relationships/worksheet" Target="/xl/worksheets/sheet34.xml" Id="Rc4603d4a18824e87" /><Relationship Type="http://schemas.openxmlformats.org/officeDocument/2006/relationships/worksheet" Target="/xl/worksheets/sheet35.xml" Id="R38014ea5c955498c" /><Relationship Type="http://schemas.openxmlformats.org/officeDocument/2006/relationships/worksheet" Target="/xl/worksheets/sheet36.xml" Id="Rd0967624f3df4258" /><Relationship Type="http://schemas.openxmlformats.org/officeDocument/2006/relationships/worksheet" Target="/xl/worksheets/sheet37.xml" Id="R6a89e1d3339c4e9e" /><Relationship Type="http://schemas.openxmlformats.org/officeDocument/2006/relationships/worksheet" Target="/xl/worksheets/sheet38.xml" Id="Rff1caf6e978948e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04940dd921d4787" /><Relationship Type="http://schemas.openxmlformats.org/officeDocument/2006/relationships/image" Target="/xl/media/image2.png" Id="Rc325f2c1f1374ea6" /><Relationship Type="http://schemas.openxmlformats.org/officeDocument/2006/relationships/image" Target="/xl/media/image3.png" Id="R6e6f42b3c53a4c3f" /><Relationship Type="http://schemas.openxmlformats.org/officeDocument/2006/relationships/image" Target="/xl/media/image4.png" Id="Reaf88228cbb547e0" /><Relationship Type="http://schemas.openxmlformats.org/officeDocument/2006/relationships/image" Target="/xl/media/image5.png" Id="Rec750aaf708b4f4d" /><Relationship Type="http://schemas.openxmlformats.org/officeDocument/2006/relationships/image" Target="/xl/media/image6.png" Id="Rda0a30d3368b438d" /><Relationship Type="http://schemas.openxmlformats.org/officeDocument/2006/relationships/image" Target="/xl/media/image7.png" Id="R67860d76b51f4780" /><Relationship Type="http://schemas.openxmlformats.org/officeDocument/2006/relationships/image" Target="/xl/media/image8.png" Id="R4f98246798354e8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222c5c8b65e40cd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107fdcf6144a412c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9.png" Id="R6655129e1606405e" /><Relationship Type="http://schemas.openxmlformats.org/officeDocument/2006/relationships/image" Target="/xl/media/image10.png" Id="R77f04ff2fd354965" /><Relationship Type="http://schemas.openxmlformats.org/officeDocument/2006/relationships/image" Target="/xl/media/image11.png" Id="Rff3a90be79314758" /><Relationship Type="http://schemas.openxmlformats.org/officeDocument/2006/relationships/image" Target="/xl/media/image12.png" Id="R836f9b7ceb194af8" /><Relationship Type="http://schemas.openxmlformats.org/officeDocument/2006/relationships/image" Target="/xl/media/image13.png" Id="R331c06fbd8844606" /><Relationship Type="http://schemas.openxmlformats.org/officeDocument/2006/relationships/image" Target="/xl/media/image14.png" Id="R3a6618d9b5044e5b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Pedidos atrasados por combinación y escenario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strRef>
              <c:f>'28_RESULTADOS_ANUALES'!D2</c:f>
              <c:strCache>
                <c:ptCount val="1"/>
                <c:pt idx="0">
                  <c:v/>
                </c:pt>
              </c:strCache>
            </c:strRef>
          </c:tx>
          <c:spPr>
            <a:solidFill xmlns:a="http://schemas.openxmlformats.org/drawingml/2006/main">
              <a:srgbClr val="4B4B4B"/>
            </a:solidFill>
            <a:ln xmlns:a="http://schemas.openxmlformats.org/drawingml/2006/main">
              <a:prstDash val="solid"/>
            </a:ln>
          </c:spPr>
          <c:cat>
            <c:strRef>
              <c:f>'28_RESULTADOS_ANUALES'!$A$3:$B$10</c:f>
              <c:strCache>
                <c:ptCount val="0"/>
              </c:strCache>
            </c:strRef>
          </c:cat>
          <c:val>
            <c:numRef>
              <c:f>'28_RESULTADOS_ANUALES'!$D$3:$D$10</c:f>
              <c:numCache>
                <c:formatCode>General</c:formatCode>
                <c:ptCount val="0"/>
              </c:numCache>
            </c:numRef>
          </c:val>
        </c:ser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/>
        <c:majorTickMark val="none"/>
        <c:minorTickMark val="none"/>
        <c:crossAx val="100"/>
        <c:lblOffset val="10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pedidos</a:t>
                </a:r>
              </a:p>
            </c:rich>
          </c:tx>
        </c:title>
        <c:numFmt formatCode="General"/>
        <c:majorTickMark val="none"/>
        <c:minorTickMark val="none"/>
        <c:crossAx val="10"/>
        <c:crossBetween val="between"/>
      </c:valAx>
    </c:plotArea>
    <c:legend>
      <c:legendPos val="r"/>
      <c:overlay val="0"/>
    </c:legend>
    <c:plotVisOnly val="1"/>
  </c:chart>
</c:chartSpace>
</file>

<file path=xl/drawings/charts/chart2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Frente tardanza ponderada – inestabilidad</a:t>
            </a:r>
          </a:p>
        </c:rich>
      </c:tx>
    </c:title>
    <c:plotArea>
      <c:scatterChart>
        <c:ser>
          <c:idx val="0"/>
          <c:order val="0"/>
          <c:tx>
            <c:v>S06A</c:v>
          </c:tx>
          <c:spPr>
            <a:ln xmlns:a="http://schemas.openxmlformats.org/drawingml/2006/main">
              <a:prstDash val="solid"/>
            </a:ln>
          </c:spPr>
          <c:marker>
            <c:symbol val="circle"/>
            <c:spPr>
              <a:ln xmlns:a="http://schemas.openxmlformats.org/drawingml/2006/main">
                <a:prstDash val="solid"/>
              </a:ln>
            </c:spPr>
          </c:marker>
          <c:xVal>
            <c:numRef>
              <c:f>'30_FRENTE_PARETO'!$J$3:$J$9</c:f>
              <c:numCache>
                <c:formatCode>General</c:formatCode>
                <c:ptCount val="0"/>
              </c:numCache>
            </c:numRef>
          </c:xVal>
          <c:yVal>
            <c:numRef>
              <c:f>'30_FRENTE_PARETO'!$N$3:$N$9</c:f>
              <c:numCache>
                <c:formatCode>General</c:formatCode>
                <c:ptCount val="0"/>
              </c:numCache>
            </c:numRef>
          </c:yVal>
        </c:ser>
        <c:ser>
          <c:idx val="1"/>
          <c:order val="1"/>
          <c:tx>
            <c:v>S08A</c:v>
          </c:tx>
          <c:spPr>
            <a:ln xmlns:a="http://schemas.openxmlformats.org/drawingml/2006/main">
              <a:prstDash val="solid"/>
            </a:ln>
          </c:spPr>
          <c:marker>
            <c:symbol val="circle"/>
            <c:spPr>
              <a:ln xmlns:a="http://schemas.openxmlformats.org/drawingml/2006/main">
                <a:prstDash val="solid"/>
              </a:ln>
            </c:spPr>
          </c:marker>
          <c:xVal>
            <c:numRef>
              <c:f>'30_FRENTE_PARETO'!$J$11:$J$17</c:f>
              <c:numCache>
                <c:formatCode>General</c:formatCode>
                <c:ptCount val="0"/>
              </c:numCache>
            </c:numRef>
          </c:xVal>
          <c:yVal>
            <c:numRef>
              <c:f>'30_FRENTE_PARETO'!$N$11:$N$17</c:f>
              <c:numCache>
                <c:formatCode>General</c:formatCode>
                <c:ptCount val="0"/>
              </c:numCache>
            </c:numRef>
          </c:yVal>
        </c:ser>
        <c:ser>
          <c:idx val="2"/>
          <c:order val="2"/>
          <c:tx>
            <c:v>S13A</c:v>
          </c:tx>
          <c:spPr>
            <a:ln xmlns:a="http://schemas.openxmlformats.org/drawingml/2006/main">
              <a:prstDash val="solid"/>
            </a:ln>
          </c:spPr>
          <c:marker>
            <c:symbol val="circle"/>
            <c:spPr>
              <a:ln xmlns:a="http://schemas.openxmlformats.org/drawingml/2006/main">
                <a:prstDash val="solid"/>
              </a:ln>
            </c:spPr>
          </c:marker>
          <c:xVal>
            <c:numRef>
              <c:f>'30_FRENTE_PARETO'!$J$19:$J$25</c:f>
              <c:numCache>
                <c:formatCode>General</c:formatCode>
                <c:ptCount val="0"/>
              </c:numCache>
            </c:numRef>
          </c:xVal>
          <c:yVal>
            <c:numRef>
              <c:f>'30_FRENTE_PARETO'!$N$19:$N$25</c:f>
              <c:numCache>
                <c:formatCode>General</c:formatCode>
                <c:ptCount val="0"/>
              </c:numCache>
            </c:numRef>
          </c:yVal>
        </c:ser>
        <c:ser>
          <c:idx val="3"/>
          <c:order val="3"/>
          <c:tx>
            <c:v>S19A</c:v>
          </c:tx>
          <c:spPr>
            <a:ln xmlns:a="http://schemas.openxmlformats.org/drawingml/2006/main">
              <a:prstDash val="solid"/>
            </a:ln>
          </c:spPr>
          <c:marker>
            <c:symbol val="circle"/>
            <c:spPr>
              <a:ln xmlns:a="http://schemas.openxmlformats.org/drawingml/2006/main">
                <a:prstDash val="solid"/>
              </a:ln>
            </c:spPr>
          </c:marker>
          <c:xVal>
            <c:numRef>
              <c:f>'30_FRENTE_PARETO'!$J$27:$J$33</c:f>
              <c:numCache>
                <c:formatCode>General</c:formatCode>
                <c:ptCount val="0"/>
              </c:numCache>
            </c:numRef>
          </c:xVal>
          <c:yVal>
            <c:numRef>
              <c:f>'30_FRENTE_PARETO'!$N$27:$N$33</c:f>
              <c:numCache>
                <c:formatCode>General</c:formatCode>
                <c:ptCount val="0"/>
              </c:numCache>
            </c:numRef>
          </c:yVal>
        </c:ser>
        <c:axId val="20"/>
        <c:axId val="10"/>
      </c:scatterChart>
      <c:valAx>
        <c:axId val="1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tardanza ponderada (h)</a:t>
                </a:r>
              </a:p>
            </c:rich>
          </c:tx>
        </c:title>
        <c:numFmt formatCode="General"/>
        <c:majorTickMark val="none"/>
        <c:minorTickMark val="none"/>
        <c:crossAx val="20"/>
      </c:valAx>
      <c:valAx>
        <c:axId val="2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f2 (h eq.)</a:t>
                </a:r>
              </a:p>
            </c:rich>
          </c:tx>
        </c:title>
        <c:numFmt formatCode="General"/>
        <c:majorTickMark val="none"/>
        <c:minorTickMark val="none"/>
        <c:crossAx val="10"/>
      </c:valAx>
    </c:plotArea>
    <c:legend>
      <c:legendPos val="r"/>
      <c:overlay val="0"/>
    </c:legend>
    <c:plotVisOnly val="1"/>
  </c:chart>
</c:chartSpace>
</file>

<file path=xl/drawings/drawing1.xml><?xml version="1.0" encoding="utf-8"?>
<xdr:wsDr xmlns:xdr="http://schemas.openxmlformats.org/drawingml/2006/spreadsheetDrawing">
  <xdr:oneCellAnchor>
    <xdr:from>
      <xdr:col>6</xdr:col>
      <xdr:colOff>0</xdr:colOff>
      <xdr:row>1</xdr:row>
      <xdr:rowOff>0</xdr:rowOff>
    </xdr:from>
    <xdr:ext cx="1685925" cy="1257300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4940dd921d47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2</xdr:row>
      <xdr:rowOff>0</xdr:rowOff>
    </xdr:from>
    <xdr:ext cx="1685925" cy="2362200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25f2c1f1374e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3</xdr:row>
      <xdr:rowOff>0</xdr:rowOff>
    </xdr:from>
    <xdr:ext cx="1685925" cy="1257300"/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6f42b3c53a4c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4</xdr:row>
      <xdr:rowOff>0</xdr:rowOff>
    </xdr:from>
    <xdr:ext cx="1685925" cy="2362200"/>
    <xdr:pic>
      <xdr:nvPicPr>
        <xdr:cNvPr id="4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f88228cbb547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5</xdr:row>
      <xdr:rowOff>0</xdr:rowOff>
    </xdr:from>
    <xdr:ext cx="1685925" cy="2362200"/>
    <xdr:pic>
      <xdr:nvPicPr>
        <xdr:cNvPr id="5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750aaf708b4f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6</xdr:row>
      <xdr:rowOff>0</xdr:rowOff>
    </xdr:from>
    <xdr:ext cx="1685925" cy="2362200"/>
    <xdr:pic>
      <xdr:nvPicPr>
        <xdr:cNvPr id="6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0a30d3368b43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7</xdr:row>
      <xdr:rowOff>0</xdr:rowOff>
    </xdr:from>
    <xdr:ext cx="1685925" cy="2362200"/>
    <xdr:pic>
      <xdr:nvPicPr>
        <xdr:cNvPr id="7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860d76b51f47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8</xdr:row>
      <xdr:rowOff>0</xdr:rowOff>
    </xdr:from>
    <xdr:ext cx="1685925" cy="2362200"/>
    <xdr:pic>
      <xdr:nvPicPr>
        <xdr:cNvPr id="8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98246798354e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0</xdr:colOff>
      <xdr:row>12</xdr:row>
      <xdr:rowOff>0</xdr:rowOff>
    </xdr:from>
    <xdr:ext cx="6480000" cy="288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222c5c8b65e40cd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13</xdr:col>
      <xdr:colOff>0</xdr:colOff>
      <xdr:row>2</xdr:row>
      <xdr:rowOff>0</xdr:rowOff>
    </xdr:from>
    <xdr:ext cx="5760000" cy="324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07fdcf6144a412c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0</xdr:colOff>
      <xdr:row>2</xdr:row>
      <xdr:rowOff>0</xdr:rowOff>
    </xdr:from>
    <xdr:ext cx="5991225" cy="2543175"/>
    <xdr:pic>
      <xdr:nvPicPr>
        <xdr:cNvPr id="1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55129e160640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19</xdr:row>
      <xdr:rowOff>0</xdr:rowOff>
    </xdr:from>
    <xdr:ext cx="4048125" cy="1943100"/>
    <xdr:pic>
      <xdr:nvPicPr>
        <xdr:cNvPr id="2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f04ff2fd3549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32</xdr:row>
      <xdr:rowOff>0</xdr:rowOff>
    </xdr:from>
    <xdr:ext cx="3848100" cy="4114800"/>
    <xdr:pic>
      <xdr:nvPicPr>
        <xdr:cNvPr id="3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3a90be793147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57</xdr:row>
      <xdr:rowOff>0</xdr:rowOff>
    </xdr:from>
    <xdr:ext cx="7239000" cy="1771650"/>
    <xdr:pic>
      <xdr:nvPicPr>
        <xdr:cNvPr id="4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6f9b7ceb194a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69</xdr:row>
      <xdr:rowOff>0</xdr:rowOff>
    </xdr:from>
    <xdr:ext cx="4981575" cy="1714500"/>
    <xdr:pic>
      <xdr:nvPicPr>
        <xdr:cNvPr id="5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1c06fbd88446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81</xdr:row>
      <xdr:rowOff>0</xdr:rowOff>
    </xdr:from>
    <xdr:ext cx="4962525" cy="1838325"/>
    <xdr:pic>
      <xdr:nvPicPr>
        <xdr:cNvPr id="6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6618d9b5044e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bl2" displayName="tbl2" ref="A1:J51" headerRowCount="1" totalsRowCount="0" totalsRowShown="0">
  <x:tableColumns count="10">
    <x:tableColumn id="1" name="Familia"/>
    <x:tableColumn id="2" name="Nombre completo"/>
    <x:tableColumn id="3" name="Tipo"/>
    <x:tableColumn id="4" name="Alto cm"/>
    <x:tableColumn id="5" name="Ancho cm"/>
    <x:tableColumn id="6" name="Fondo cm"/>
    <x:tableColumn id="7" name="Puertas"/>
    <x:tableColumn id="8" name="Lote guía"/>
    <x:tableColumn id="9" name="Componentes"/>
    <x:tableColumn id="10" name="Pasos de rut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3" displayName="tbl3" ref="A1:H42" headerRowCount="1" totalsRowCount="0" totalsRowShown="0">
  <x:tableColumns count="8">
    <x:tableColumn id="1" name="Material o accesorio (nombre completo)"/>
    <x:tableColumn id="2" name="Grupo"/>
    <x:tableColumn id="3" name="Unidad de costo"/>
    <x:tableColumn id="4" name="Espesor mm"/>
    <x:tableColumn id="5" name="Ancho m"/>
    <x:tableColumn id="6" name="Largo m"/>
    <x:tableColumn id="7" name="Costo unitario S/"/>
    <x:tableColumn id="8" name="Clave técnica auxilia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5" displayName="tbl5" ref="A1:H18" headerRowCount="1" totalsRowCount="0" totalsRowShown="0">
  <x:tableColumns count="8">
    <x:tableColumn id="1" name="Equipo o recurso completo"/>
    <x:tableColumn id="2" name="Tipo técnico"/>
    <x:tableColumn id="3" name="Marca comercial del escenario"/>
    <x:tableColumn id="4" name="Modelo comercial"/>
    <x:tableColumn id="5" name="Cantidad de escenario"/>
    <x:tableColumn id="6" name="Costo de uso S//h"/>
    <x:tableColumn id="7" name="Clave interna"/>
    <x:tableColumn id="8" name="Estatus físic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7" displayName="tbl7" ref="A1:I11" headerRowCount="1" totalsRowCount="0" totalsRowShown="0">
  <x:tableColumns count="9">
    <x:tableColumn id="1" name="Operario (seudónimo)"/>
    <x:tableColumn id="2" name="Especialidad"/>
    <x:tableColumn id="3" name="Días"/>
    <x:tableColumn id="4" name="Inicio"/>
    <x:tableColumn id="5" name="Fin"/>
    <x:tableColumn id="6" name="Descanso h"/>
    <x:tableColumn id="7" name="Horas netas / día"/>
    <x:tableColumn id="8" name="Turnos"/>
    <x:tableColumn id="9" name="Identida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9" displayName="tbl9" ref="A1:F5" headerRowCount="1" totalsRowCount="0" totalsRowShown="0">
  <x:tableColumns count="6">
    <x:tableColumn id="1" name="Familia"/>
    <x:tableColumn id="2" name="Unidades agregadas 2025"/>
    <x:tableColumn id="3" name="Ventas agregadas S/"/>
    <x:tableColumn id="4" name="Precio promedio S/"/>
    <x:tableColumn id="5" name="Penalidad fija %"/>
    <x:tableColumn id="6" name="Penalidad diaria %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10" displayName="tbl10" ref="A1:S97" headerRowCount="1" totalsRowCount="0" totalsRowShown="0">
  <x:tableColumns count="19">
    <x:tableColumn id="1" name="Pedido"/>
    <x:tableColumn id="2" name="Producto"/>
    <x:tableColumn id="3" name="Familia"/>
    <x:tableColumn id="4" name="Unidades"/>
    <x:tableColumn id="5" name="Recepción 2025"/>
    <x:tableColumn id="6" name="Liberación 2025"/>
    <x:tableColumn id="7" name="Compromiso 2025"/>
    <x:tableColumn id="8" name="Mes"/>
    <x:tableColumn id="9" name="Lote"/>
    <x:tableColumn id="10" name="Entrega efectiva 2025"/>
    <x:tableColumn id="11" name="Unidades buenas"/>
    <x:tableColumn id="12" name="Unidades defectuosas"/>
    <x:tableColumn id="13" name="Causa de incidencia"/>
    <x:tableColumn id="14" name="Días de atraso"/>
    <x:tableColumn id="15" name="Estado entrega"/>
    <x:tableColumn id="16" name="Precio familiar estimado S/"/>
    <x:tableColumn id="17" name="Valor pedido S/"/>
    <x:tableColumn id="18" name="Penalidad fija S/"/>
    <x:tableColumn id="19" name="Clasificació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15" displayName="tbl15" ref="A1:J13" headerRowCount="1" totalsRowCount="0" totalsRowShown="0">
  <x:tableColumns count="10">
    <x:tableColumn id="1" name="Evento"/>
    <x:tableColumn id="2" name="Inicio"/>
    <x:tableColumn id="3" name="Fin"/>
    <x:tableColumn id="4" name="Horas de reloj"/>
    <x:tableColumn id="5" name="Equipo"/>
    <x:tableColumn id="6" name="Motivo hipotético"/>
    <x:tableColumn id="7" name="Pedido potencialmente afectado"/>
    <x:tableColumn id="8" name="Paso"/>
    <x:tableColumn id="9" name="Tipo de dato"/>
    <x:tableColumn id="10" name="Horas de turno afectada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16" displayName="tbl16" ref="A1:H59" headerRowCount="1" totalsRowCount="0" totalsRowShown="0">
  <x:tableColumns count="8">
    <x:tableColumn id="1" name="Producto"/>
    <x:tableColumn id="2" name="Paso"/>
    <x:tableColumn id="3" name="Operación"/>
    <x:tableColumn id="4" name="Política"/>
    <x:tableColumn id="5" name="Conserva piezas"/>
    <x:tableColumn id="6" name="Reinicia lote"/>
    <x:tableColumn id="7" name="Repite setup"/>
    <x:tableColumn id="8" name="Naturaleza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19" displayName="tbl19" ref="A1:H26" headerRowCount="1" totalsRowCount="0" totalsRowShown="0">
  <x:tableColumns count="8">
    <x:tableColumn id="1" name="Escenario"/>
    <x:tableColumn id="2" name="Caso"/>
    <x:tableColumn id="3" name="Momento de falla"/>
    <x:tableColumn id="4" name="Duración (h)"/>
    <x:tableColumn id="5" name="Evento"/>
    <x:tableColumn id="6" name="Recuperación"/>
    <x:tableColumn id="7" name="Semilla"/>
    <x:tableColumn id="8" name="Clasificació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20" displayName="tbl20" ref="A1:E13" headerRowCount="1" totalsRowCount="0" totalsRowShown="0">
  <x:tableColumns count="5">
    <x:tableColumn id="1" name="Parámetro"/>
    <x:tableColumn id="2" name="Valor"/>
    <x:tableColumn id="3" name="Unidad"/>
    <x:tableColumn id="4" name="Interpretación"/>
    <x:tableColumn id="5" name="Naturaleza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l21" displayName="tbl21" ref="A1:G97" headerRowCount="1" totalsRowCount="0" totalsRowShown="0">
  <x:tableColumns count="7">
    <x:tableColumn id="1" name="Pedido"/>
    <x:tableColumn id="2" name="Producto"/>
    <x:tableColumn id="3" name="Unidades"/>
    <x:tableColumn id="4" name="Materiales S/"/>
    <x:tableColumn id="5" name="Mano de obra S/"/>
    <x:tableColumn id="6" name="Máquinas S/"/>
    <x:tableColumn id="7" name="Costo total S/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bl24" displayName="tbl24" ref="A1:D11" headerRowCount="1" totalsRowCount="0" totalsRowShown="0">
  <x:tableColumns count="4">
    <x:tableColumn id="1" name="Dato"/>
    <x:tableColumn id="2" name="Clasificación"/>
    <x:tableColumn id="3" name="Ubicación"/>
    <x:tableColumn id="4" name="Límite metodológic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8c7575a73a41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99a6becd44d48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b9347f4781e48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3765e5fa3d954a2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4.xml" Id="R290b801e33e34dd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5.xml" Id="R0cceef364dd842b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6.xml" Id="R6765b5bb85444727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7.xml" Id="Rf76b2341f72b453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8.xml" Id="Rac6db36100c141ab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9.xml" Id="R258dac53a4f24196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0.xml" Id="R2a509fb2d22a4691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11.xml" Id="R0296f9cedc584b5e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12.xml" Id="R15bff655e0b042f7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2.xml" Id="R78e729e1663a45cb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.xml" Id="Rab15b3f42e104b63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4.xml" Id="R52a4ee7082ce479f" /></Relationships>
</file>

<file path=xl/worksheets/sheet1.xml><?xml version="1.0" encoding="utf-8"?>
<x:worksheet xmlns:x="http://schemas.openxmlformats.org/spreadsheetml/2006/main">
  <x:sheetPr>
    <x:tabColor rgb="FF4B4B4B"/>
  </x:sheetPr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46" customWidth="1"/>
    <x:col min="2" max="2" width="105" customWidth="1"/>
    <x:col min="3" max="3" width="16" customWidth="1"/>
  </x:cols>
  <x:sheetData>
    <x:row r="1" ht="38" customHeight="1">
      <x:c r="A1" s="5" t="inlineStr">
        <x:is>
          <x:t xml:space="preserve">Sección</x:t>
        </x:is>
      </x:c>
      <x:c r="B1" s="5" t="inlineStr">
        <x:is>
          <x:t xml:space="preserve">Descripción</x:t>
        </x:is>
      </x:c>
      <x:c r="C1" s="5" t="inlineStr">
        <x:is>
          <x:t xml:space="preserve">Notas</x:t>
        </x:is>
      </x:c>
    </x:row>
    <x:row r="2">
      <x:c r="A2" t="inlineStr">
        <x:is>
          <x:t xml:space="preserve">SAGAPI - BASE PARA INVESTIGACION MILP 2025</x:t>
        </x:is>
      </x:c>
    </x:row>
    <x:row r="3">
      <x:c r="A3" t="inlineStr">
        <x:is>
          <x:t xml:space="preserve">Propósito</x:t>
        </x:is>
      </x:c>
      <x:c r="B3" t="inlineStr">
        <x:is>
          <x:t xml:space="preserve">Preparar datos integrados de demanda, rutas, recursos, cronogramas y fallas para programación/reactivación MILP</x:t>
        </x:is>
      </x:c>
    </x:row>
    <x:row r="4">
      <x:c r="A4" t="inlineStr">
        <x:is>
          <x:t xml:space="preserve">Documentos</x:t>
        </x:is>
      </x:c>
      <x:c r="B4" t="inlineStr">
        <x:is>
          <x:t xml:space="preserve">El PDF de Capítulos 3 y 4 requiere distinción entre datos y experimento</x:t>
        </x:is>
      </x:c>
    </x:row>
    <x:row r="5">
      <x:c r="A5" t="inlineStr">
        <x:is>
          <x:t xml:space="preserve">PASO 1</x:t>
        </x:is>
      </x:c>
      <x:c r="B5" t="inlineStr">
        <x:is>
          <x:t xml:space="preserve">01-05: catálogo, piezas, máquinas y operaciones</x:t>
        </x:is>
      </x:c>
    </x:row>
    <x:row r="6">
      <x:c r="A6" t="inlineStr">
        <x:is>
          <x:t xml:space="preserve">PASO 2</x:t>
        </x:is>
      </x:c>
      <x:c r="B6" t="inlineStr">
        <x:is>
          <x:t xml:space="preserve">06-11: personal, calendario, pedidos, carga y capacidad</x:t>
        </x:is>
      </x:c>
    </x:row>
    <x:row r="7">
      <x:c r="A7" t="inlineStr">
        <x:is>
          <x:t xml:space="preserve">PASO 3</x:t>
        </x:is>
      </x:c>
      <x:c r="B7" t="inlineStr">
        <x:is>
          <x:t xml:space="preserve">12-15: valor de pedidos, elegibilidad, fallas y recuperación</x:t>
        </x:is>
      </x:c>
    </x:row>
    <x:row r="8">
      <x:c r="A8" t="inlineStr">
        <x:is>
          <x:t xml:space="preserve">PASO 4</x:t>
        </x:is>
      </x:c>
      <x:c r="B8" t="inlineStr">
        <x:is>
          <x:t xml:space="preserve">16-20: programa inicial FIFO, estado, escenarios y costos</x:t>
        </x:is>
      </x:c>
    </x:row>
    <x:row r="9">
      <x:c r="A9" t="inlineStr">
        <x:is>
          <x:t xml:space="preserve">PASO 5</x:t>
        </x:is>
      </x:c>
      <x:c r="B9" t="inlineStr">
        <x:is>
          <x:t xml:space="preserve">21-24: registros históricos vacíos, procedencia y pruebas</x:t>
        </x:is>
      </x:c>
    </x:row>
    <x:row r="10">
      <x:c r="A10" t="inlineStr">
        <x:is>
          <x:t xml:space="preserve">Advertencia científica</x:t>
        </x:is>
      </x:c>
      <x:c r="B10" t="inlineStr">
        <x:is>
          <x:t xml:space="preserve">Las 96 órdenes, fallas de plegadora, precios y secuencia FIFO no son hechos históricos acreditados</x:t>
        </x:is>
      </x:c>
    </x:row>
    <x:row r="11">
      <x:c r="A11" t="inlineStr">
        <x:is>
          <x:t xml:space="preserve">Máquina crítica</x:t>
        </x:is>
      </x:c>
      <x:c r="B11" t="inlineStr">
        <x:is>
          <x:t xml:space="preserve">Plegadora como recurso de análisis; la tasa real de fallas no está demostrada</x:t>
        </x:is>
      </x:c>
    </x:row>
    <x:row r="12">
      <x:c r="A12" t="inlineStr">
        <x:is>
          <x:t xml:space="preserve">Regla de disponibilidad</x:t>
        </x:is>
      </x:c>
      <x:c r="B12" t="inlineStr">
        <x:is>
          <x:t xml:space="preserve">No usar factor fijo 85% junto con ventanas explícitas de avería</x:t>
        </x:is>
      </x:c>
    </x:row>
    <x:row r="13">
      <x:c r="A13" s="20" t="inlineStr">
        <x:is>
          <x:t xml:space="preserve">Versión final</x:t>
        </x:is>
      </x:c>
      <x:c r="B13" s="20" t="inlineStr">
        <x:is>
          <x:t xml:space="preserve">Base V13 oficial completada para el MILP; no se eliminó información; cambios en 26_REGISTRO_CAMBIOS</x:t>
        </x:is>
      </x:c>
      <x:c r="C13" s="20" t="inlineStr">
        <x:is>
          <x:t xml:space="preserve">Archivo: Base_Datos_SAGAPI_Final.xlsx</x:t>
        </x:is>
      </x:c>
    </x:row>
    <x:row r="14">
      <x:c r="A14" s="20" t="inlineStr">
        <x:is>
          <x:t xml:space="preserve">Convención de colores</x:t>
        </x:is>
      </x:c>
      <x:c r="B14" s="20" t="inlineStr">
        <x:is>
          <x:t xml:space="preserve">Encabezado gris oscuro; celdas añadidas en gris claro; resultados relevantes en amarillo</x:t>
        </x:is>
      </x:c>
      <x:c r="C14" s="20" t="inlineStr">
        <x:is>
          <x:t xml:space="preserve">Escala de grises</x:t>
        </x:is>
      </x:c>
    </x:row>
    <x:row r="15">
      <x:c r="A15" s="20" t="inlineStr">
        <x:is>
          <x:t xml:space="preserve">Conexión con Python</x:t>
        </x:is>
      </x:c>
      <x:c r="B15" s="20" t="inlineStr">
        <x:is>
          <x:t xml:space="preserve">Optimizacion_MILP_SAGAPI.py lee las hojas por nombre de encabezado y recalcula los valores que aquí son fórmulas</x:t>
        </x:is>
      </x:c>
      <x:c r="C15" s="20" t="inlineStr">
        <x:is>
          <x:t xml:space="preserve">Escribe resultados en las hojas 28 a 33</x:t>
        </x:is>
      </x:c>
    </x:row>
    <x:row r="16">
      <x:c r="A16" s="20" t="inlineStr">
        <x:is>
          <x:t xml:space="preserve">Hojas nuevas</x:t>
        </x:is>
      </x:c>
      <x:c r="B16" s="20" t="inlineStr">
        <x:is>
          <x:t xml:space="preserve">01B, 06B, 21B, 26, 27 y 28-33 (resultados)</x:t>
        </x:is>
      </x:c>
      <x:c r="C16" s="20" t="inlineStr">
        <x:is>
          <x:t xml:space="preserve">Ver 26_REGISTRO_CAMBIOS</x:t>
        </x:is>
      </x:c>
    </x:row>
    <x:row r="17">
      <x:c r="A17" s="20" t="inlineStr">
        <x:is>
          <x:t xml:space="preserve">Naturaleza de los resultados</x:t>
        </x:is>
      </x:c>
      <x:c r="B17" s="20" t="inlineStr">
        <x:is>
          <x:t xml:space="preserve">Los resultados de 28-33 son CALCULADOS sobre datos sintéticos y estimados; no son registros de SAGAPI</x:t>
        </x:is>
      </x:c>
      <x:c r="C17" s="20" t="inlineStr">
        <x:is>
          <x:t xml:space="preserve">Validación computacional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B4B4B"/>
  </x:sheetPr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7" customWidth="1"/>
    <x:col min="2" max="2" width="49" customWidth="1"/>
    <x:col min="3" max="3" width="30" customWidth="1"/>
    <x:col min="4" max="4" width="13" customWidth="1"/>
    <x:col min="5" max="5" width="13" customWidth="1"/>
    <x:col min="6" max="6" width="13" customWidth="1"/>
    <x:col min="7" max="7" width="14" customWidth="1"/>
    <x:col min="8" max="8" width="15" customWidth="1"/>
    <x:col min="9" max="9" width="18" customWidth="1"/>
    <x:col min="10" max="10" width="16" customWidth="1"/>
    <x:col min="11" max="11" width="26" customWidth="1"/>
    <x:col min="12" max="12" width="27" customWidth="1"/>
    <x:col min="13" max="13" width="22" customWidth="1"/>
  </x:cols>
  <x:sheetData>
    <x:row r="1" ht="38" customHeight="1">
      <x:c r="A1" s="5" t="inlineStr">
        <x:is>
          <x:t xml:space="preserve">Familia</x:t>
        </x:is>
      </x:c>
      <x:c r="B1" s="5" t="inlineStr">
        <x:is>
          <x:t xml:space="preserve">Nombre completo</x:t>
        </x:is>
      </x:c>
      <x:c r="C1" s="5" t="inlineStr">
        <x:is>
          <x:t xml:space="preserve">Tipo</x:t>
        </x:is>
      </x:c>
      <x:c r="D1" s="5" t="inlineStr">
        <x:is>
          <x:t xml:space="preserve">Alto cm</x:t>
        </x:is>
      </x:c>
      <x:c r="E1" s="5" t="inlineStr">
        <x:is>
          <x:t xml:space="preserve">Ancho cm</x:t>
        </x:is>
      </x:c>
      <x:c r="F1" s="5" t="inlineStr">
        <x:is>
          <x:t xml:space="preserve">Fondo cm</x:t>
        </x:is>
      </x:c>
      <x:c r="G1" s="5" t="inlineStr">
        <x:is>
          <x:t xml:space="preserve">Puertas</x:t>
        </x:is>
      </x:c>
      <x:c r="H1" s="5" t="inlineStr">
        <x:is>
          <x:t xml:space="preserve">Lote guía</x:t>
        </x:is>
      </x:c>
      <x:c r="I1" s="5" t="inlineStr">
        <x:is>
          <x:t xml:space="preserve">Componentes</x:t>
        </x:is>
      </x:c>
      <x:c r="J1" s="5" t="inlineStr">
        <x:is>
          <x:t xml:space="preserve">Pasos de ruta</x:t>
        </x:is>
      </x:c>
      <x:c r="K1" s="21" t="inlineStr">
        <x:is>
          <x:t xml:space="preserve">Pedidos 2025 (calculado)</x:t>
        </x:is>
      </x:c>
      <x:c r="L1" s="21" t="inlineStr">
        <x:is>
          <x:t xml:space="preserve">Unidades 2025 (calculado)</x:t>
        </x:is>
      </x:c>
      <x:c r="M1" s="21" t="inlineStr">
        <x:is>
          <x:t xml:space="preserve">Esquema referencial</x:t>
        </x:is>
      </x:c>
    </x:row>
    <x:row r="2">
      <x:c r="A2" t="inlineStr">
        <x:is>
          <x:t xml:space="preserve">Racks industriales</x:t>
        </x:is>
      </x:c>
      <x:c r="B2" t="inlineStr">
        <x:is>
          <x:t xml:space="preserve">Minirack metálico con bandejas</x:t>
        </x:is>
      </x:c>
      <x:c r="C2" t="inlineStr">
        <x:is>
          <x:t xml:space="preserve">Estantería liviana</x:t>
        </x:is>
      </x:c>
      <x:c r="D2" t="n">
        <x:v>200</x:v>
      </x:c>
      <x:c r="E2" t="n">
        <x:v>120</x:v>
      </x:c>
      <x:c r="F2" t="n">
        <x:v>60</x:v>
      </x:c>
      <x:c r="G2" t="inlineStr">
        <x:is>
          <x:t xml:space="preserve">No aplica</x:t>
        </x:is>
      </x:c>
      <x:c r="H2" t="n">
        <x:v>10</x:v>
      </x:c>
      <x:c r="I2" t="n">
        <x:v>7</x:v>
      </x:c>
      <x:c r="J2" t="n">
        <x:v>13</x:v>
      </x:c>
      <x:c r="K2" s="20" t="n">
        <x:f>COUNTIF('08_PEDIDOS'!$B$2:$B$97,B2)</x:f>
        <x:v>12</x:v>
      </x:c>
      <x:c r="L2" s="20" t="n">
        <x:f>SUMIF('08_PEDIDOS'!$B$2:$B$97,B2,'08_PEDIDOS'!$D$2:$D$97)</x:f>
        <x:v>145</x:v>
      </x:c>
      <x:c r="M2" s="20" t="e">
        <x:f>HYPERLINK("#'01B_IMAGENES'!G9","ver esquema")</x:f>
        <x:v>HYPERLINK is not implemented. linkLocation=#'01B_IMAGENES'!G9, friendlyName=ver esquema</x:v>
      </x:c>
    </x:row>
    <x:row r="3">
      <x:c r="A3" t="inlineStr">
        <x:is>
          <x:t xml:space="preserve">Racks industriales</x:t>
        </x:is>
      </x:c>
      <x:c r="B3" t="inlineStr">
        <x:is>
          <x:t xml:space="preserve">Estante reforzado modular</x:t>
        </x:is>
      </x:c>
      <x:c r="C3" t="inlineStr">
        <x:is>
          <x:t xml:space="preserve">Estantería reforzada</x:t>
        </x:is>
      </x:c>
      <x:c r="D3" t="n">
        <x:v>200</x:v>
      </x:c>
      <x:c r="E3" t="n">
        <x:v>120</x:v>
      </x:c>
      <x:c r="F3" t="n">
        <x:v>60</x:v>
      </x:c>
      <x:c r="G3" t="inlineStr">
        <x:is>
          <x:t xml:space="preserve">No aplica</x:t>
        </x:is>
      </x:c>
      <x:c r="H3" t="n">
        <x:v>10</x:v>
      </x:c>
      <x:c r="I3" t="n">
        <x:v>6</x:v>
      </x:c>
      <x:c r="J3" t="n">
        <x:v>13</x:v>
      </x:c>
      <x:c r="K3" s="20" t="n">
        <x:f>COUNTIF('08_PEDIDOS'!$B$2:$B$97,B3)</x:f>
        <x:v>12</x:v>
      </x:c>
      <x:c r="L3" s="20" t="n">
        <x:f>SUMIF('08_PEDIDOS'!$B$2:$B$97,B3,'08_PEDIDOS'!$D$2:$D$97)</x:f>
        <x:v>150</x:v>
      </x:c>
      <x:c r="M3" s="20" t="e">
        <x:f>HYPERLINK("#'01B_IMAGENES'!G3","ver esquema")</x:f>
        <x:v>HYPERLINK is not implemented. linkLocation=#'01B_IMAGENES'!G3, friendlyName=ver esquema</x:v>
      </x:c>
    </x:row>
    <x:row r="4">
      <x:c r="A4" t="inlineStr">
        <x:is>
          <x:t xml:space="preserve">Racks industriales</x:t>
        </x:is>
      </x:c>
      <x:c r="B4" t="inlineStr">
        <x:is>
          <x:t xml:space="preserve">Rack selectivo para pallets</x:t>
        </x:is>
      </x:c>
      <x:c r="C4" t="inlineStr">
        <x:is>
          <x:t xml:space="preserve">Selectivo</x:t>
        </x:is>
      </x:c>
      <x:c r="D4" t="n">
        <x:v>400</x:v>
      </x:c>
      <x:c r="E4" t="n">
        <x:v>270</x:v>
      </x:c>
      <x:c r="F4" t="n">
        <x:v>110</x:v>
      </x:c>
      <x:c r="G4" t="inlineStr">
        <x:is>
          <x:t xml:space="preserve">No aplica</x:t>
        </x:is>
      </x:c>
      <x:c r="H4" t="n">
        <x:v>10</x:v>
      </x:c>
      <x:c r="I4" t="n">
        <x:v>4</x:v>
      </x:c>
      <x:c r="J4" t="n">
        <x:v>8</x:v>
      </x:c>
      <x:c r="K4" s="20" t="n">
        <x:f>COUNTIF('08_PEDIDOS'!$B$2:$B$97,B4)</x:f>
        <x:v>0</x:v>
      </x:c>
      <x:c r="L4" s="20" t="n">
        <x:f>SUMIF('08_PEDIDOS'!$B$2:$B$97,B4,'08_PEDIDOS'!$D$2:$D$97)</x:f>
        <x:v>0</x:v>
      </x:c>
    </x:row>
    <x:row r="5">
      <x:c r="A5" t="inlineStr">
        <x:is>
          <x:t xml:space="preserve">Racks industriales</x:t>
        </x:is>
      </x:c>
      <x:c r="B5" t="inlineStr">
        <x:is>
          <x:t xml:space="preserve">Rack cantilever 3 niveles</x:t>
        </x:is>
      </x:c>
      <x:c r="C5" t="inlineStr">
        <x:is>
          <x:t xml:space="preserve">Cantilever</x:t>
        </x:is>
      </x:c>
      <x:c r="D5" t="n">
        <x:v>300</x:v>
      </x:c>
      <x:c r="E5" t="n">
        <x:v>150</x:v>
      </x:c>
      <x:c r="F5" t="n">
        <x:v>100</x:v>
      </x:c>
      <x:c r="G5" t="inlineStr">
        <x:is>
          <x:t xml:space="preserve">No aplica</x:t>
        </x:is>
      </x:c>
      <x:c r="H5" t="n">
        <x:v>10</x:v>
      </x:c>
      <x:c r="I5" t="n">
        <x:v>4</x:v>
      </x:c>
      <x:c r="J5" t="n">
        <x:v>8</x:v>
      </x:c>
      <x:c r="K5" s="20" t="n">
        <x:f>COUNTIF('08_PEDIDOS'!$B$2:$B$97,B5)</x:f>
        <x:v>0</x:v>
      </x:c>
      <x:c r="L5" s="20" t="n">
        <x:f>SUMIF('08_PEDIDOS'!$B$2:$B$97,B5,'08_PEDIDOS'!$D$2:$D$97)</x:f>
        <x:v>0</x:v>
      </x:c>
    </x:row>
    <x:row r="6">
      <x:c r="A6" t="inlineStr">
        <x:is>
          <x:t xml:space="preserve">Racks industriales</x:t>
        </x:is>
      </x:c>
      <x:c r="B6" t="inlineStr">
        <x:is>
          <x:t xml:space="preserve">Estantería metálica K45 5 niveles</x:t>
        </x:is>
      </x:c>
      <x:c r="C6" t="inlineStr">
        <x:is>
          <x:t xml:space="preserve">Picking</x:t>
        </x:is>
      </x:c>
      <x:c r="D6" t="n">
        <x:v>200</x:v>
      </x:c>
      <x:c r="E6" t="n">
        <x:v>120</x:v>
      </x:c>
      <x:c r="F6" t="n">
        <x:v>60</x:v>
      </x:c>
      <x:c r="G6" t="inlineStr">
        <x:is>
          <x:t xml:space="preserve">No aplica</x:t>
        </x:is>
      </x:c>
      <x:c r="H6" t="n">
        <x:v>10</x:v>
      </x:c>
      <x:c r="I6" t="n">
        <x:v>4</x:v>
      </x:c>
      <x:c r="J6" t="n">
        <x:v>10</x:v>
      </x:c>
      <x:c r="K6" s="20" t="n">
        <x:f>COUNTIF('08_PEDIDOS'!$B$2:$B$97,B6)</x:f>
        <x:v>0</x:v>
      </x:c>
      <x:c r="L6" s="20" t="n">
        <x:f>SUMIF('08_PEDIDOS'!$B$2:$B$97,B6,'08_PEDIDOS'!$D$2:$D$97)</x:f>
        <x:v>0</x:v>
      </x:c>
    </x:row>
    <x:row r="7">
      <x:c r="A7" t="inlineStr">
        <x:is>
          <x:t xml:space="preserve">Racks industriales</x:t>
        </x:is>
      </x:c>
      <x:c r="B7" t="inlineStr">
        <x:is>
          <x:t xml:space="preserve">Rack Mecano Strong MY-075-1</x:t>
        </x:is>
      </x:c>
      <x:c r="C7" t="inlineStr">
        <x:is>
          <x:t xml:space="preserve">Semindustrial</x:t>
        </x:is>
      </x:c>
      <x:c r="D7" t="n">
        <x:v>200</x:v>
      </x:c>
      <x:c r="E7" t="n">
        <x:v>120</x:v>
      </x:c>
      <x:c r="F7" t="n">
        <x:v>60</x:v>
      </x:c>
      <x:c r="G7" t="inlineStr">
        <x:is>
          <x:t xml:space="preserve">No aplica</x:t>
        </x:is>
      </x:c>
      <x:c r="H7" t="n">
        <x:v>10</x:v>
      </x:c>
      <x:c r="I7" t="n">
        <x:v>4</x:v>
      </x:c>
      <x:c r="J7" t="n">
        <x:v>8</x:v>
      </x:c>
      <x:c r="K7" s="20" t="n">
        <x:f>COUNTIF('08_PEDIDOS'!$B$2:$B$97,B7)</x:f>
        <x:v>0</x:v>
      </x:c>
      <x:c r="L7" s="20" t="n">
        <x:f>SUMIF('08_PEDIDOS'!$B$2:$B$97,B7,'08_PEDIDOS'!$D$2:$D$97)</x:f>
        <x:v>0</x:v>
      </x:c>
    </x:row>
    <x:row r="8">
      <x:c r="A8" s="20" t="inlineStr">
        <x:is>
          <x:t xml:space="preserve">Góndolas comerciales</x:t>
        </x:is>
      </x:c>
      <x:c r="B8" t="inlineStr">
        <x:is>
          <x:t xml:space="preserve">Góndola central comercial</x:t>
        </x:is>
      </x:c>
      <x:c r="C8" t="inlineStr">
        <x:is>
          <x:t xml:space="preserve">Góndola central</x:t>
        </x:is>
      </x:c>
      <x:c r="D8" t="n">
        <x:v>160</x:v>
      </x:c>
      <x:c r="E8" t="n">
        <x:v>100</x:v>
      </x:c>
      <x:c r="F8" t="n">
        <x:v>90</x:v>
      </x:c>
      <x:c r="G8" t="inlineStr">
        <x:is>
          <x:t xml:space="preserve">No aplica</x:t>
        </x:is>
      </x:c>
      <x:c r="H8" t="n">
        <x:v>10</x:v>
      </x:c>
      <x:c r="I8" t="n">
        <x:v>7</x:v>
      </x:c>
      <x:c r="J8" t="n">
        <x:v>12</x:v>
      </x:c>
      <x:c r="K8" s="20" t="n">
        <x:f>COUNTIF('08_PEDIDOS'!$B$2:$B$97,B8)</x:f>
        <x:v>12</x:v>
      </x:c>
      <x:c r="L8" s="20" t="n">
        <x:f>SUMIF('08_PEDIDOS'!$B$2:$B$97,B8,'08_PEDIDOS'!$D$2:$D$97)</x:f>
        <x:v>80</x:v>
      </x:c>
      <x:c r="M8" s="20" t="e">
        <x:f>HYPERLINK("#'01B_IMAGENES'!G5","ver esquema")</x:f>
        <x:v>HYPERLINK is not implemented. linkLocation=#'01B_IMAGENES'!G5, friendlyName=ver esquema</x:v>
      </x:c>
    </x:row>
    <x:row r="9">
      <x:c r="A9" s="20" t="inlineStr">
        <x:is>
          <x:t xml:space="preserve">Góndolas comerciales</x:t>
        </x:is>
      </x:c>
      <x:c r="B9" t="inlineStr">
        <x:is>
          <x:t xml:space="preserve">Góndola mural</x:t>
        </x:is>
      </x:c>
      <x:c r="C9" t="inlineStr">
        <x:is>
          <x:t xml:space="preserve">Góndola mural</x:t>
        </x:is>
      </x:c>
      <x:c r="D9" t="n">
        <x:v>200</x:v>
      </x:c>
      <x:c r="E9" t="n">
        <x:v>100</x:v>
      </x:c>
      <x:c r="F9" t="n">
        <x:v>45</x:v>
      </x:c>
      <x:c r="G9" t="inlineStr">
        <x:is>
          <x:t xml:space="preserve">No aplica</x:t>
        </x:is>
      </x:c>
      <x:c r="H9" t="n">
        <x:v>10</x:v>
      </x:c>
      <x:c r="I9" t="n">
        <x:v>6</x:v>
      </x:c>
      <x:c r="J9" t="n">
        <x:v>13</x:v>
      </x:c>
      <x:c r="K9" s="20" t="n">
        <x:f>COUNTIF('08_PEDIDOS'!$B$2:$B$97,B9)</x:f>
        <x:v>12</x:v>
      </x:c>
      <x:c r="L9" s="20" t="n">
        <x:f>SUMIF('08_PEDIDOS'!$B$2:$B$97,B9,'08_PEDIDOS'!$D$2:$D$97)</x:f>
        <x:v>87</x:v>
      </x:c>
      <x:c r="M9" s="20" t="e">
        <x:f>HYPERLINK("#'01B_IMAGENES'!G6","ver esquema")</x:f>
        <x:v>HYPERLINK is not implemented. linkLocation=#'01B_IMAGENES'!G6, friendlyName=ver esquema</x:v>
      </x:c>
    </x:row>
    <x:row r="10">
      <x:c r="A10" s="20" t="inlineStr">
        <x:is>
          <x:t xml:space="preserve">Góndolas comerciales</x:t>
        </x:is>
      </x:c>
      <x:c r="B10" t="inlineStr">
        <x:is>
          <x:t xml:space="preserve">Góndola central doble forro liso</x:t>
        </x:is>
      </x:c>
      <x:c r="C10" t="inlineStr">
        <x:is>
          <x:t xml:space="preserve">Central</x:t>
        </x:is>
      </x:c>
      <x:c r="D10" t="n">
        <x:v>160</x:v>
      </x:c>
      <x:c r="E10" t="n">
        <x:v>100</x:v>
      </x:c>
      <x:c r="F10" t="n">
        <x:v>90</x:v>
      </x:c>
      <x:c r="G10" t="inlineStr">
        <x:is>
          <x:t xml:space="preserve">No aplica</x:t>
        </x:is>
      </x:c>
      <x:c r="H10" t="n">
        <x:v>10</x:v>
      </x:c>
      <x:c r="I10" t="n">
        <x:v>5</x:v>
      </x:c>
      <x:c r="J10" t="n">
        <x:v>10</x:v>
      </x:c>
      <x:c r="K10" s="20" t="n">
        <x:f>COUNTIF('08_PEDIDOS'!$B$2:$B$97,B10)</x:f>
        <x:v>0</x:v>
      </x:c>
      <x:c r="L10" s="20" t="n">
        <x:f>SUMIF('08_PEDIDOS'!$B$2:$B$97,B10,'08_PEDIDOS'!$D$2:$D$97)</x:f>
        <x:v>0</x:v>
      </x:c>
    </x:row>
    <x:row r="11">
      <x:c r="A11" s="20" t="inlineStr">
        <x:is>
          <x:t xml:space="preserve">Góndolas comerciales</x:t>
        </x:is>
      </x:c>
      <x:c r="B11" t="inlineStr">
        <x:is>
          <x:t xml:space="preserve">Góndola mural de forro liso</x:t>
        </x:is>
      </x:c>
      <x:c r="C11" t="inlineStr">
        <x:is>
          <x:t xml:space="preserve">Pared</x:t>
        </x:is>
      </x:c>
      <x:c r="D11" t="n">
        <x:v>200</x:v>
      </x:c>
      <x:c r="E11" t="n">
        <x:v>100</x:v>
      </x:c>
      <x:c r="F11" t="n">
        <x:v>45</x:v>
      </x:c>
      <x:c r="G11" t="inlineStr">
        <x:is>
          <x:t xml:space="preserve">No aplica</x:t>
        </x:is>
      </x:c>
      <x:c r="H11" t="n">
        <x:v>10</x:v>
      </x:c>
      <x:c r="I11" t="n">
        <x:v>5</x:v>
      </x:c>
      <x:c r="J11" t="n">
        <x:v>10</x:v>
      </x:c>
      <x:c r="K11" s="20" t="n">
        <x:f>COUNTIF('08_PEDIDOS'!$B$2:$B$97,B11)</x:f>
        <x:v>0</x:v>
      </x:c>
      <x:c r="L11" s="20" t="n">
        <x:f>SUMIF('08_PEDIDOS'!$B$2:$B$97,B11,'08_PEDIDOS'!$D$2:$D$97)</x:f>
        <x:v>0</x:v>
      </x:c>
    </x:row>
    <x:row r="12">
      <x:c r="A12" s="20" t="inlineStr">
        <x:is>
          <x:t xml:space="preserve">Góndolas comerciales</x:t>
        </x:is>
      </x:c>
      <x:c r="B12" t="inlineStr">
        <x:is>
          <x:t xml:space="preserve">Góndola de cabecera liso</x:t>
        </x:is>
      </x:c>
      <x:c r="C12" t="inlineStr">
        <x:is>
          <x:t xml:space="preserve">Cabecera</x:t>
        </x:is>
      </x:c>
      <x:c r="D12" t="n">
        <x:v>150</x:v>
      </x:c>
      <x:c r="E12" t="n">
        <x:v>90</x:v>
      </x:c>
      <x:c r="F12" t="n">
        <x:v>45</x:v>
      </x:c>
      <x:c r="G12" t="inlineStr">
        <x:is>
          <x:t xml:space="preserve">No aplica</x:t>
        </x:is>
      </x:c>
      <x:c r="H12" t="n">
        <x:v>10</x:v>
      </x:c>
      <x:c r="I12" t="n">
        <x:v>5</x:v>
      </x:c>
      <x:c r="J12" t="n">
        <x:v>10</x:v>
      </x:c>
      <x:c r="K12" s="20" t="n">
        <x:f>COUNTIF('08_PEDIDOS'!$B$2:$B$97,B12)</x:f>
        <x:v>0</x:v>
      </x:c>
      <x:c r="L12" s="20" t="n">
        <x:f>SUMIF('08_PEDIDOS'!$B$2:$B$97,B12,'08_PEDIDOS'!$D$2:$D$97)</x:f>
        <x:v>0</x:v>
      </x:c>
    </x:row>
    <x:row r="13">
      <x:c r="A13" s="20" t="inlineStr">
        <x:is>
          <x:t xml:space="preserve">Góndolas comerciales</x:t>
        </x:is>
      </x:c>
      <x:c r="B13" t="inlineStr">
        <x:is>
          <x:t xml:space="preserve">Góndola isla modular</x:t>
        </x:is>
      </x:c>
      <x:c r="C13" t="inlineStr">
        <x:is>
          <x:t xml:space="preserve">Isla</x:t>
        </x:is>
      </x:c>
      <x:c r="D13" t="n">
        <x:v>160</x:v>
      </x:c>
      <x:c r="E13" t="n">
        <x:v>100</x:v>
      </x:c>
      <x:c r="F13" t="n">
        <x:v>90</x:v>
      </x:c>
      <x:c r="G13" t="inlineStr">
        <x:is>
          <x:t xml:space="preserve">No aplica</x:t>
        </x:is>
      </x:c>
      <x:c r="H13" t="n">
        <x:v>10</x:v>
      </x:c>
      <x:c r="I13" t="n">
        <x:v>5</x:v>
      </x:c>
      <x:c r="J13" t="n">
        <x:v>10</x:v>
      </x:c>
      <x:c r="K13" s="20" t="n">
        <x:f>COUNTIF('08_PEDIDOS'!$B$2:$B$97,B13)</x:f>
        <x:v>0</x:v>
      </x:c>
      <x:c r="L13" s="20" t="n">
        <x:f>SUMIF('08_PEDIDOS'!$B$2:$B$97,B13,'08_PEDIDOS'!$D$2:$D$97)</x:f>
        <x:v>0</x:v>
      </x:c>
    </x:row>
    <x:row r="14">
      <x:c r="A14" t="inlineStr">
        <x:is>
          <x:t xml:space="preserve">Lockers metálicos</x:t>
        </x:is>
      </x:c>
      <x:c r="B14" t="inlineStr">
        <x:is>
          <x:t xml:space="preserve">Locker de 4 puertas</x:t>
        </x:is>
      </x:c>
      <x:c r="C14" t="inlineStr">
        <x:is>
          <x:t xml:space="preserve">Locker de 4 compartimentos</x:t>
        </x:is>
      </x:c>
      <x:c r="D14" t="n">
        <x:v>180</x:v>
      </x:c>
      <x:c r="E14" t="n">
        <x:v>80</x:v>
      </x:c>
      <x:c r="F14" t="n">
        <x:v>45</x:v>
      </x:c>
      <x:c r="G14" t="n">
        <x:v>4</x:v>
      </x:c>
      <x:c r="H14" t="n">
        <x:v>10</x:v>
      </x:c>
      <x:c r="I14" t="n">
        <x:v>7</x:v>
      </x:c>
      <x:c r="J14" t="n">
        <x:v>11</x:v>
      </x:c>
      <x:c r="K14" s="20" t="n">
        <x:f>COUNTIF('08_PEDIDOS'!$B$2:$B$97,B14)</x:f>
        <x:v>12</x:v>
      </x:c>
      <x:c r="L14" s="20" t="n">
        <x:f>SUMIF('08_PEDIDOS'!$B$2:$B$97,B14,'08_PEDIDOS'!$D$2:$D$97)</x:f>
        <x:v>64</x:v>
      </x:c>
      <x:c r="M14" s="20" t="e">
        <x:f>HYPERLINK("#'01B_IMAGENES'!G7","ver esquema")</x:f>
        <x:v>HYPERLINK is not implemented. linkLocation=#'01B_IMAGENES'!G7, friendlyName=ver esquema</x:v>
      </x:c>
    </x:row>
    <x:row r="15">
      <x:c r="A15" t="inlineStr">
        <x:is>
          <x:t xml:space="preserve">Lockers metálicos</x:t>
        </x:is>
      </x:c>
      <x:c r="B15" t="inlineStr">
        <x:is>
          <x:t xml:space="preserve">Locker de 6 puertas</x:t>
        </x:is>
      </x:c>
      <x:c r="C15" t="inlineStr">
        <x:is>
          <x:t xml:space="preserve">Locker de 6 compartimentos</x:t>
        </x:is>
      </x:c>
      <x:c r="D15" t="n">
        <x:v>180</x:v>
      </x:c>
      <x:c r="E15" t="n">
        <x:v>80</x:v>
      </x:c>
      <x:c r="F15" t="n">
        <x:v>45</x:v>
      </x:c>
      <x:c r="G15" t="n">
        <x:v>6</x:v>
      </x:c>
      <x:c r="H15" t="n">
        <x:v>10</x:v>
      </x:c>
      <x:c r="I15" t="n">
        <x:v>8</x:v>
      </x:c>
      <x:c r="J15" t="n">
        <x:v>11</x:v>
      </x:c>
      <x:c r="K15" s="20" t="n">
        <x:f>COUNTIF('08_PEDIDOS'!$B$2:$B$97,B15)</x:f>
        <x:v>12</x:v>
      </x:c>
      <x:c r="L15" s="20" t="n">
        <x:f>SUMIF('08_PEDIDOS'!$B$2:$B$97,B15,'08_PEDIDOS'!$D$2:$D$97)</x:f>
        <x:v>75</x:v>
      </x:c>
      <x:c r="M15" s="20" t="e">
        <x:f>HYPERLINK("#'01B_IMAGENES'!G8","ver esquema")</x:f>
        <x:v>HYPERLINK is not implemented. linkLocation=#'01B_IMAGENES'!G8, friendlyName=ver esquema</x:v>
      </x:c>
    </x:row>
    <x:row r="16">
      <x:c r="A16" t="inlineStr">
        <x:is>
          <x:t xml:space="preserve">Lockers metálicos</x:t>
        </x:is>
      </x:c>
      <x:c r="B16" t="inlineStr">
        <x:is>
          <x:t xml:space="preserve">Locker metálico simple MK1-01</x:t>
        </x:is>
      </x:c>
      <x:c r="C16" t="inlineStr">
        <x:is>
          <x:t xml:space="preserve">1 puertas</x:t>
        </x:is>
      </x:c>
      <x:c r="D16" t="n">
        <x:v>180</x:v>
      </x:c>
      <x:c r="E16" t="n">
        <x:v>40</x:v>
      </x:c>
      <x:c r="F16" t="n">
        <x:v>45</x:v>
      </x:c>
      <x:c r="G16" t="n">
        <x:v>1</x:v>
      </x:c>
      <x:c r="H16" t="n">
        <x:v>10</x:v>
      </x:c>
      <x:c r="I16" t="n">
        <x:v>5</x:v>
      </x:c>
      <x:c r="J16" t="n">
        <x:v>8</x:v>
      </x:c>
      <x:c r="K16" s="20" t="n">
        <x:f>COUNTIF('08_PEDIDOS'!$B$2:$B$97,B16)</x:f>
        <x:v>0</x:v>
      </x:c>
      <x:c r="L16" s="20" t="n">
        <x:f>SUMIF('08_PEDIDOS'!$B$2:$B$97,B16,'08_PEDIDOS'!$D$2:$D$97)</x:f>
        <x:v>0</x:v>
      </x:c>
    </x:row>
    <x:row r="17">
      <x:c r="A17" t="inlineStr">
        <x:is>
          <x:t xml:space="preserve">Lockers metálicos</x:t>
        </x:is>
      </x:c>
      <x:c r="B17" t="inlineStr">
        <x:is>
          <x:t xml:space="preserve">Locker metálico simple MK2-01</x:t>
        </x:is>
      </x:c>
      <x:c r="C17" t="inlineStr">
        <x:is>
          <x:t xml:space="preserve">2 puertas</x:t>
        </x:is>
      </x:c>
      <x:c r="D17" t="n">
        <x:v>180</x:v>
      </x:c>
      <x:c r="E17" t="n">
        <x:v>40</x:v>
      </x:c>
      <x:c r="F17" t="n">
        <x:v>45</x:v>
      </x:c>
      <x:c r="G17" t="n">
        <x:v>2</x:v>
      </x:c>
      <x:c r="H17" t="n">
        <x:v>10</x:v>
      </x:c>
      <x:c r="I17" t="n">
        <x:v>5</x:v>
      </x:c>
      <x:c r="J17" t="n">
        <x:v>8</x:v>
      </x:c>
      <x:c r="K17" s="20" t="n">
        <x:f>COUNTIF('08_PEDIDOS'!$B$2:$B$97,B17)</x:f>
        <x:v>0</x:v>
      </x:c>
      <x:c r="L17" s="20" t="n">
        <x:f>SUMIF('08_PEDIDOS'!$B$2:$B$97,B17,'08_PEDIDOS'!$D$2:$D$97)</x:f>
        <x:v>0</x:v>
      </x:c>
    </x:row>
    <x:row r="18">
      <x:c r="A18" t="inlineStr">
        <x:is>
          <x:t xml:space="preserve">Lockers metálicos</x:t>
        </x:is>
      </x:c>
      <x:c r="B18" t="inlineStr">
        <x:is>
          <x:t xml:space="preserve">Locker metálico simple MK3-01</x:t>
        </x:is>
      </x:c>
      <x:c r="C18" t="inlineStr">
        <x:is>
          <x:t xml:space="preserve">3 puertas</x:t>
        </x:is>
      </x:c>
      <x:c r="D18" t="n">
        <x:v>180</x:v>
      </x:c>
      <x:c r="E18" t="n">
        <x:v>40</x:v>
      </x:c>
      <x:c r="F18" t="n">
        <x:v>45</x:v>
      </x:c>
      <x:c r="G18" t="n">
        <x:v>3</x:v>
      </x:c>
      <x:c r="H18" t="n">
        <x:v>10</x:v>
      </x:c>
      <x:c r="I18" t="n">
        <x:v>5</x:v>
      </x:c>
      <x:c r="J18" t="n">
        <x:v>8</x:v>
      </x:c>
      <x:c r="K18" s="20" t="n">
        <x:f>COUNTIF('08_PEDIDOS'!$B$2:$B$97,B18)</x:f>
        <x:v>0</x:v>
      </x:c>
      <x:c r="L18" s="20" t="n">
        <x:f>SUMIF('08_PEDIDOS'!$B$2:$B$97,B18,'08_PEDIDOS'!$D$2:$D$97)</x:f>
        <x:v>0</x:v>
      </x:c>
    </x:row>
    <x:row r="19">
      <x:c r="A19" t="inlineStr">
        <x:is>
          <x:t xml:space="preserve">Lockers metálicos</x:t>
        </x:is>
      </x:c>
      <x:c r="B19" t="inlineStr">
        <x:is>
          <x:t xml:space="preserve">Locker metálico simple MK4-01</x:t>
        </x:is>
      </x:c>
      <x:c r="C19" t="inlineStr">
        <x:is>
          <x:t xml:space="preserve">4 puertas</x:t>
        </x:is>
      </x:c>
      <x:c r="D19" t="n">
        <x:v>180</x:v>
      </x:c>
      <x:c r="E19" t="n">
        <x:v>40</x:v>
      </x:c>
      <x:c r="F19" t="n">
        <x:v>45</x:v>
      </x:c>
      <x:c r="G19" t="n">
        <x:v>4</x:v>
      </x:c>
      <x:c r="H19" t="n">
        <x:v>10</x:v>
      </x:c>
      <x:c r="I19" t="n">
        <x:v>5</x:v>
      </x:c>
      <x:c r="J19" t="n">
        <x:v>8</x:v>
      </x:c>
      <x:c r="K19" s="20" t="n">
        <x:f>COUNTIF('08_PEDIDOS'!$B$2:$B$97,B19)</x:f>
        <x:v>0</x:v>
      </x:c>
      <x:c r="L19" s="20" t="n">
        <x:f>SUMIF('08_PEDIDOS'!$B$2:$B$97,B19,'08_PEDIDOS'!$D$2:$D$97)</x:f>
        <x:v>0</x:v>
      </x:c>
    </x:row>
    <x:row r="20">
      <x:c r="A20" t="inlineStr">
        <x:is>
          <x:t xml:space="preserve">Otros productos metalmecánicos</x:t>
        </x:is>
      </x:c>
      <x:c r="B20" t="inlineStr">
        <x:is>
          <x:t xml:space="preserve">Armario metálico</x:t>
        </x:is>
      </x:c>
      <x:c r="C20" t="inlineStr">
        <x:is>
          <x:t xml:space="preserve">Gabinete metálico</x:t>
        </x:is>
      </x:c>
      <x:c r="D20" t="n">
        <x:v>85</x:v>
      </x:c>
      <x:c r="E20" t="n">
        <x:v>120</x:v>
      </x:c>
      <x:c r="F20" t="n">
        <x:v>60</x:v>
      </x:c>
      <x:c r="G20" t="inlineStr">
        <x:is>
          <x:t xml:space="preserve">No aplica</x:t>
        </x:is>
      </x:c>
      <x:c r="H20" t="n">
        <x:v>10</x:v>
      </x:c>
      <x:c r="I20" t="n">
        <x:v>7</x:v>
      </x:c>
      <x:c r="J20" t="n">
        <x:v>11</x:v>
      </x:c>
      <x:c r="K20" s="20" t="n">
        <x:f>COUNTIF('08_PEDIDOS'!$B$2:$B$97,B20)</x:f>
        <x:v>12</x:v>
      </x:c>
      <x:c r="L20" s="20" t="n">
        <x:f>SUMIF('08_PEDIDOS'!$B$2:$B$97,B20,'08_PEDIDOS'!$D$2:$D$97)</x:f>
        <x:v>124</x:v>
      </x:c>
      <x:c r="M20" s="20" t="e">
        <x:f>HYPERLINK("#'01B_IMAGENES'!G2","ver esquema")</x:f>
        <x:v>HYPERLINK is not implemented. linkLocation=#'01B_IMAGENES'!G2, friendlyName=ver esquema</x:v>
      </x:c>
    </x:row>
    <x:row r="21">
      <x:c r="A21" t="inlineStr">
        <x:is>
          <x:t xml:space="preserve">Otros productos metalmecánicos</x:t>
        </x:is>
      </x:c>
      <x:c r="B21" t="inlineStr">
        <x:is>
          <x:t xml:space="preserve">Estantería liviana metálica</x:t>
        </x:is>
      </x:c>
      <x:c r="C21" t="inlineStr">
        <x:is>
          <x:t xml:space="preserve">Estantería liviana</x:t>
        </x:is>
      </x:c>
      <x:c r="D21" t="n">
        <x:v>85</x:v>
      </x:c>
      <x:c r="E21" t="n">
        <x:v>120</x:v>
      </x:c>
      <x:c r="F21" t="n">
        <x:v>60</x:v>
      </x:c>
      <x:c r="G21" t="inlineStr">
        <x:is>
          <x:t xml:space="preserve">No aplica</x:t>
        </x:is>
      </x:c>
      <x:c r="H21" t="n">
        <x:v>10</x:v>
      </x:c>
      <x:c r="I21" t="n">
        <x:v>5</x:v>
      </x:c>
      <x:c r="J21" t="n">
        <x:v>12</x:v>
      </x:c>
      <x:c r="K21" s="20" t="n">
        <x:f>COUNTIF('08_PEDIDOS'!$B$2:$B$97,B21)</x:f>
        <x:v>12</x:v>
      </x:c>
      <x:c r="L21" s="20" t="n">
        <x:f>SUMIF('08_PEDIDOS'!$B$2:$B$97,B21,'08_PEDIDOS'!$D$2:$D$97)</x:f>
        <x:v>126</x:v>
      </x:c>
      <x:c r="M21" s="20" t="e">
        <x:f>HYPERLINK("#'01B_IMAGENES'!G4","ver esquema")</x:f>
        <x:v>HYPERLINK is not implemented. linkLocation=#'01B_IMAGENES'!G4, friendlyName=ver esquema</x:v>
      </x:c>
    </x:row>
    <x:row r="22">
      <x:c r="A22" t="inlineStr">
        <x:is>
          <x:t xml:space="preserve">Otros productos metalmecánicos</x:t>
        </x:is>
      </x:c>
      <x:c r="B22" t="inlineStr">
        <x:is>
          <x:t xml:space="preserve">Silla fija PC0173</x:t>
        </x:is>
      </x:c>
      <x:c r="C22" t="inlineStr">
        <x:is>
          <x:t xml:space="preserve">Silla</x:t>
        </x:is>
      </x:c>
      <x:c r="D22" t="n">
        <x:v>85</x:v>
      </x:c>
      <x:c r="E22" t="n">
        <x:v>45</x:v>
      </x:c>
      <x:c r="F22" t="n">
        <x:v>50</x:v>
      </x:c>
      <x:c r="G22" t="inlineStr">
        <x:is>
          <x:t xml:space="preserve">No aplica</x:t>
        </x:is>
      </x:c>
      <x:c r="H22" t="n">
        <x:v>10</x:v>
      </x:c>
      <x:c r="I22" t="n">
        <x:v>3</x:v>
      </x:c>
      <x:c r="J22" t="n">
        <x:v>8</x:v>
      </x:c>
      <x:c r="K22" s="20" t="n">
        <x:f>COUNTIF('08_PEDIDOS'!$B$2:$B$97,B22)</x:f>
        <x:v>0</x:v>
      </x:c>
      <x:c r="L22" s="20" t="n">
        <x:f>SUMIF('08_PEDIDOS'!$B$2:$B$97,B22,'08_PEDIDOS'!$D$2:$D$97)</x:f>
        <x:v>0</x:v>
      </x:c>
    </x:row>
    <x:row r="23">
      <x:c r="A23" t="inlineStr">
        <x:is>
          <x:t xml:space="preserve">Otros productos metalmecánicos</x:t>
        </x:is>
      </x:c>
      <x:c r="B23" t="inlineStr">
        <x:is>
          <x:t xml:space="preserve">Silla capacitación 105</x:t>
        </x:is>
      </x:c>
      <x:c r="C23" t="inlineStr">
        <x:is>
          <x:t xml:space="preserve">Silla</x:t>
        </x:is>
      </x:c>
      <x:c r="D23" t="n">
        <x:v>85</x:v>
      </x:c>
      <x:c r="E23" t="n">
        <x:v>45</x:v>
      </x:c>
      <x:c r="F23" t="n">
        <x:v>50</x:v>
      </x:c>
      <x:c r="G23" t="inlineStr">
        <x:is>
          <x:t xml:space="preserve">No aplica</x:t>
        </x:is>
      </x:c>
      <x:c r="H23" t="n">
        <x:v>10</x:v>
      </x:c>
      <x:c r="I23" t="n">
        <x:v>3</x:v>
      </x:c>
      <x:c r="J23" t="n">
        <x:v>2</x:v>
      </x:c>
      <x:c r="K23" s="20" t="n">
        <x:f>COUNTIF('08_PEDIDOS'!$B$2:$B$97,B23)</x:f>
        <x:v>0</x:v>
      </x:c>
      <x:c r="L23" s="20" t="n">
        <x:f>SUMIF('08_PEDIDOS'!$B$2:$B$97,B23,'08_PEDIDOS'!$D$2:$D$97)</x:f>
        <x:v>0</x:v>
      </x:c>
    </x:row>
    <x:row r="24">
      <x:c r="A24" t="inlineStr">
        <x:is>
          <x:t xml:space="preserve">Otros productos metalmecánicos</x:t>
        </x:is>
      </x:c>
      <x:c r="B24" t="inlineStr">
        <x:is>
          <x:t xml:space="preserve">Cajonera metálica P1019</x:t>
        </x:is>
      </x:c>
      <x:c r="C24" t="inlineStr">
        <x:is>
          <x:t xml:space="preserve">Archivador</x:t>
        </x:is>
      </x:c>
      <x:c r="D24" t="n">
        <x:v>85</x:v>
      </x:c>
      <x:c r="E24" t="n">
        <x:v>120</x:v>
      </x:c>
      <x:c r="F24" t="n">
        <x:v>60</x:v>
      </x:c>
      <x:c r="G24" t="inlineStr">
        <x:is>
          <x:t xml:space="preserve">No aplica</x:t>
        </x:is>
      </x:c>
      <x:c r="H24" t="n">
        <x:v>10</x:v>
      </x:c>
      <x:c r="I24" t="n">
        <x:v>4</x:v>
      </x:c>
      <x:c r="J24" t="n">
        <x:v>8</x:v>
      </x:c>
      <x:c r="K24" s="20" t="n">
        <x:f>COUNTIF('08_PEDIDOS'!$B$2:$B$97,B24)</x:f>
        <x:v>0</x:v>
      </x:c>
      <x:c r="L24" s="20" t="n">
        <x:f>SUMIF('08_PEDIDOS'!$B$2:$B$97,B24,'08_PEDIDOS'!$D$2:$D$97)</x:f>
        <x:v>0</x:v>
      </x:c>
    </x:row>
    <x:row r="25">
      <x:c r="A25" t="inlineStr">
        <x:is>
          <x:t xml:space="preserve">Otros productos metalmecánicos</x:t>
        </x:is>
      </x:c>
      <x:c r="B25" t="inlineStr">
        <x:is>
          <x:t xml:space="preserve">Archivador metálico 3 cajones</x:t>
        </x:is>
      </x:c>
      <x:c r="C25" t="inlineStr">
        <x:is>
          <x:t xml:space="preserve">Archivador</x:t>
        </x:is>
      </x:c>
      <x:c r="D25" t="n">
        <x:v>85</x:v>
      </x:c>
      <x:c r="E25" t="n">
        <x:v>120</x:v>
      </x:c>
      <x:c r="F25" t="n">
        <x:v>60</x:v>
      </x:c>
      <x:c r="G25" t="inlineStr">
        <x:is>
          <x:t xml:space="preserve">No aplica</x:t>
        </x:is>
      </x:c>
      <x:c r="H25" t="n">
        <x:v>10</x:v>
      </x:c>
      <x:c r="I25" t="n">
        <x:v>4</x:v>
      </x:c>
      <x:c r="J25" t="n">
        <x:v>8</x:v>
      </x:c>
      <x:c r="K25" s="20" t="n">
        <x:f>COUNTIF('08_PEDIDOS'!$B$2:$B$97,B25)</x:f>
        <x:v>0</x:v>
      </x:c>
      <x:c r="L25" s="20" t="n">
        <x:f>SUMIF('08_PEDIDOS'!$B$2:$B$97,B25,'08_PEDIDOS'!$D$2:$D$97)</x:f>
        <x:v>0</x:v>
      </x:c>
    </x:row>
    <x:row r="26">
      <x:c r="A26" t="inlineStr">
        <x:is>
          <x:t xml:space="preserve">Otros productos metalmecánicos</x:t>
        </x:is>
      </x:c>
      <x:c r="B26" t="inlineStr">
        <x:is>
          <x:t xml:space="preserve">Archivador metálico 4 cajones</x:t>
        </x:is>
      </x:c>
      <x:c r="C26" t="inlineStr">
        <x:is>
          <x:t xml:space="preserve">Archivador</x:t>
        </x:is>
      </x:c>
      <x:c r="D26" t="n">
        <x:v>85</x:v>
      </x:c>
      <x:c r="E26" t="n">
        <x:v>120</x:v>
      </x:c>
      <x:c r="F26" t="n">
        <x:v>60</x:v>
      </x:c>
      <x:c r="G26" t="inlineStr">
        <x:is>
          <x:t xml:space="preserve">No aplica</x:t>
        </x:is>
      </x:c>
      <x:c r="H26" t="n">
        <x:v>10</x:v>
      </x:c>
      <x:c r="I26" t="n">
        <x:v>4</x:v>
      </x:c>
      <x:c r="J26" t="n">
        <x:v>8</x:v>
      </x:c>
      <x:c r="K26" s="20" t="n">
        <x:f>COUNTIF('08_PEDIDOS'!$B$2:$B$97,B26)</x:f>
        <x:v>0</x:v>
      </x:c>
      <x:c r="L26" s="20" t="n">
        <x:f>SUMIF('08_PEDIDOS'!$B$2:$B$97,B26,'08_PEDIDOS'!$D$2:$D$97)</x:f>
        <x:v>0</x:v>
      </x:c>
    </x:row>
    <x:row r="27">
      <x:c r="A27" t="inlineStr">
        <x:is>
          <x:t xml:space="preserve">Otros productos metalmecánicos</x:t>
        </x:is>
      </x:c>
      <x:c r="B27" t="inlineStr">
        <x:is>
          <x:t xml:space="preserve">Armario metálico KD-034</x:t>
        </x:is>
      </x:c>
      <x:c r="C27" t="inlineStr">
        <x:is>
          <x:t xml:space="preserve">Gabinete</x:t>
        </x:is>
      </x:c>
      <x:c r="D27" t="n">
        <x:v>85</x:v>
      </x:c>
      <x:c r="E27" t="n">
        <x:v>120</x:v>
      </x:c>
      <x:c r="F27" t="n">
        <x:v>60</x:v>
      </x:c>
      <x:c r="G27" t="inlineStr">
        <x:is>
          <x:t xml:space="preserve">No aplica</x:t>
        </x:is>
      </x:c>
      <x:c r="H27" t="n">
        <x:v>10</x:v>
      </x:c>
      <x:c r="I27" t="n">
        <x:v>4</x:v>
      </x:c>
      <x:c r="J27" t="n">
        <x:v>8</x:v>
      </x:c>
      <x:c r="K27" s="20" t="n">
        <x:f>COUNTIF('08_PEDIDOS'!$B$2:$B$97,B27)</x:f>
        <x:v>0</x:v>
      </x:c>
      <x:c r="L27" s="20" t="n">
        <x:f>SUMIF('08_PEDIDOS'!$B$2:$B$97,B27,'08_PEDIDOS'!$D$2:$D$97)</x:f>
        <x:v>0</x:v>
      </x:c>
    </x:row>
    <x:row r="28">
      <x:c r="A28" t="inlineStr">
        <x:is>
          <x:t xml:space="preserve">Otros productos metalmecánicos</x:t>
        </x:is>
      </x:c>
      <x:c r="B28" t="inlineStr">
        <x:is>
          <x:t xml:space="preserve">Banqueta con patas metálicas</x:t>
        </x:is>
      </x:c>
      <x:c r="C28" t="inlineStr">
        <x:is>
          <x:t xml:space="preserve">Banco</x:t>
        </x:is>
      </x:c>
      <x:c r="D28" t="n">
        <x:v>85</x:v>
      </x:c>
      <x:c r="E28" t="n">
        <x:v>120</x:v>
      </x:c>
      <x:c r="F28" t="n">
        <x:v>60</x:v>
      </x:c>
      <x:c r="G28" t="inlineStr">
        <x:is>
          <x:t xml:space="preserve">No aplica</x:t>
        </x:is>
      </x:c>
      <x:c r="H28" t="n">
        <x:v>10</x:v>
      </x:c>
      <x:c r="I28" t="n">
        <x:v>4</x:v>
      </x:c>
      <x:c r="J28" t="n">
        <x:v>8</x:v>
      </x:c>
      <x:c r="K28" s="20" t="n">
        <x:f>COUNTIF('08_PEDIDOS'!$B$2:$B$97,B28)</x:f>
        <x:v>0</x:v>
      </x:c>
      <x:c r="L28" s="20" t="n">
        <x:f>SUMIF('08_PEDIDOS'!$B$2:$B$97,B28,'08_PEDIDOS'!$D$2:$D$97)</x:f>
        <x:v>0</x:v>
      </x:c>
    </x:row>
    <x:row r="29">
      <x:c r="A29" t="inlineStr">
        <x:is>
          <x:t xml:space="preserve">Otros productos metalmecánicos</x:t>
        </x:is>
      </x:c>
      <x:c r="B29" t="inlineStr">
        <x:is>
          <x:t xml:space="preserve">Armario herramientas MY-TC-03</x:t>
        </x:is>
      </x:c>
      <x:c r="C29" t="inlineStr">
        <x:is>
          <x:t xml:space="preserve">Gabinete</x:t>
        </x:is>
      </x:c>
      <x:c r="D29" t="n">
        <x:v>85</x:v>
      </x:c>
      <x:c r="E29" t="n">
        <x:v>120</x:v>
      </x:c>
      <x:c r="F29" t="n">
        <x:v>60</x:v>
      </x:c>
      <x:c r="G29" t="inlineStr">
        <x:is>
          <x:t xml:space="preserve">No aplica</x:t>
        </x:is>
      </x:c>
      <x:c r="H29" t="n">
        <x:v>10</x:v>
      </x:c>
      <x:c r="I29" t="n">
        <x:v>4</x:v>
      </x:c>
      <x:c r="J29" t="n">
        <x:v>8</x:v>
      </x:c>
      <x:c r="K29" s="20" t="n">
        <x:f>COUNTIF('08_PEDIDOS'!$B$2:$B$97,B29)</x:f>
        <x:v>0</x:v>
      </x:c>
      <x:c r="L29" s="20" t="n">
        <x:f>SUMIF('08_PEDIDOS'!$B$2:$B$97,B29,'08_PEDIDOS'!$D$2:$D$97)</x:f>
        <x:v>0</x:v>
      </x:c>
    </x:row>
    <x:row r="30">
      <x:c r="A30" t="inlineStr">
        <x:is>
          <x:t xml:space="preserve">Otros productos metalmecánicos</x:t>
        </x:is>
      </x:c>
      <x:c r="B30" t="inlineStr">
        <x:is>
          <x:t xml:space="preserve">Armario herramientas MY-TC-04</x:t>
        </x:is>
      </x:c>
      <x:c r="C30" t="inlineStr">
        <x:is>
          <x:t xml:space="preserve">Gabinete</x:t>
        </x:is>
      </x:c>
      <x:c r="D30" t="n">
        <x:v>85</x:v>
      </x:c>
      <x:c r="E30" t="n">
        <x:v>120</x:v>
      </x:c>
      <x:c r="F30" t="n">
        <x:v>60</x:v>
      </x:c>
      <x:c r="G30" t="inlineStr">
        <x:is>
          <x:t xml:space="preserve">No aplica</x:t>
        </x:is>
      </x:c>
      <x:c r="H30" t="n">
        <x:v>10</x:v>
      </x:c>
      <x:c r="I30" t="n">
        <x:v>4</x:v>
      </x:c>
      <x:c r="J30" t="n">
        <x:v>8</x:v>
      </x:c>
      <x:c r="K30" s="20" t="n">
        <x:f>COUNTIF('08_PEDIDOS'!$B$2:$B$97,B30)</x:f>
        <x:v>0</x:v>
      </x:c>
      <x:c r="L30" s="20" t="n">
        <x:f>SUMIF('08_PEDIDOS'!$B$2:$B$97,B30,'08_PEDIDOS'!$D$2:$D$97)</x:f>
        <x:v>0</x:v>
      </x:c>
    </x:row>
    <x:row r="31">
      <x:c r="A31" t="inlineStr">
        <x:is>
          <x:t xml:space="preserve">Otros productos metalmecánicos</x:t>
        </x:is>
      </x:c>
      <x:c r="B31" t="inlineStr">
        <x:is>
          <x:t xml:space="preserve">Armario herramientas MY-TC-05</x:t>
        </x:is>
      </x:c>
      <x:c r="C31" t="inlineStr">
        <x:is>
          <x:t xml:space="preserve">Gabinete</x:t>
        </x:is>
      </x:c>
      <x:c r="D31" t="n">
        <x:v>85</x:v>
      </x:c>
      <x:c r="E31" t="n">
        <x:v>120</x:v>
      </x:c>
      <x:c r="F31" t="n">
        <x:v>60</x:v>
      </x:c>
      <x:c r="G31" t="inlineStr">
        <x:is>
          <x:t xml:space="preserve">No aplica</x:t>
        </x:is>
      </x:c>
      <x:c r="H31" t="n">
        <x:v>10</x:v>
      </x:c>
      <x:c r="I31" t="n">
        <x:v>4</x:v>
      </x:c>
      <x:c r="J31" t="n">
        <x:v>8</x:v>
      </x:c>
      <x:c r="K31" s="20" t="n">
        <x:f>COUNTIF('08_PEDIDOS'!$B$2:$B$97,B31)</x:f>
        <x:v>0</x:v>
      </x:c>
      <x:c r="L31" s="20" t="n">
        <x:f>SUMIF('08_PEDIDOS'!$B$2:$B$97,B31,'08_PEDIDOS'!$D$2:$D$97)</x:f>
        <x:v>0</x:v>
      </x:c>
    </x:row>
    <x:row r="32">
      <x:c r="A32" t="inlineStr">
        <x:is>
          <x:t xml:space="preserve">Otros productos metalmecánicos</x:t>
        </x:is>
      </x:c>
      <x:c r="B32" t="inlineStr">
        <x:is>
          <x:t xml:space="preserve">Armario herramientas MY-TC-06</x:t>
        </x:is>
      </x:c>
      <x:c r="C32" t="inlineStr">
        <x:is>
          <x:t xml:space="preserve">Gabinete</x:t>
        </x:is>
      </x:c>
      <x:c r="D32" t="n">
        <x:v>85</x:v>
      </x:c>
      <x:c r="E32" t="n">
        <x:v>120</x:v>
      </x:c>
      <x:c r="F32" t="n">
        <x:v>60</x:v>
      </x:c>
      <x:c r="G32" t="inlineStr">
        <x:is>
          <x:t xml:space="preserve">No aplica</x:t>
        </x:is>
      </x:c>
      <x:c r="H32" t="n">
        <x:v>10</x:v>
      </x:c>
      <x:c r="I32" t="n">
        <x:v>4</x:v>
      </x:c>
      <x:c r="J32" t="n">
        <x:v>8</x:v>
      </x:c>
      <x:c r="K32" s="20" t="n">
        <x:f>COUNTIF('08_PEDIDOS'!$B$2:$B$97,B32)</x:f>
        <x:v>0</x:v>
      </x:c>
      <x:c r="L32" s="20" t="n">
        <x:f>SUMIF('08_PEDIDOS'!$B$2:$B$97,B32,'08_PEDIDOS'!$D$2:$D$97)</x:f>
        <x:v>0</x:v>
      </x:c>
    </x:row>
    <x:row r="33">
      <x:c r="A33" t="inlineStr">
        <x:is>
          <x:t xml:space="preserve">Otros productos metalmecánicos</x:t>
        </x:is>
      </x:c>
      <x:c r="B33" t="inlineStr">
        <x:is>
          <x:t xml:space="preserve">Carro taller MY-STC-15 (5 cajones)</x:t>
        </x:is>
      </x:c>
      <x:c r="C33" t="inlineStr">
        <x:is>
          <x:t xml:space="preserve">Carro taller</x:t>
        </x:is>
      </x:c>
      <x:c r="D33" t="n">
        <x:v>85</x:v>
      </x:c>
      <x:c r="E33" t="n">
        <x:v>120</x:v>
      </x:c>
      <x:c r="F33" t="n">
        <x:v>60</x:v>
      </x:c>
      <x:c r="G33" t="inlineStr">
        <x:is>
          <x:t xml:space="preserve">No aplica</x:t>
        </x:is>
      </x:c>
      <x:c r="H33" t="n">
        <x:v>10</x:v>
      </x:c>
      <x:c r="I33" t="n">
        <x:v>5</x:v>
      </x:c>
      <x:c r="J33" t="n">
        <x:v>8</x:v>
      </x:c>
      <x:c r="K33" s="20" t="n">
        <x:f>COUNTIF('08_PEDIDOS'!$B$2:$B$97,B33)</x:f>
        <x:v>0</x:v>
      </x:c>
      <x:c r="L33" s="20" t="n">
        <x:f>SUMIF('08_PEDIDOS'!$B$2:$B$97,B33,'08_PEDIDOS'!$D$2:$D$97)</x:f>
        <x:v>0</x:v>
      </x:c>
    </x:row>
    <x:row r="34">
      <x:c r="A34" t="inlineStr">
        <x:is>
          <x:t xml:space="preserve">Otros productos metalmecánicos</x:t>
        </x:is>
      </x:c>
      <x:c r="B34" t="inlineStr">
        <x:is>
          <x:t xml:space="preserve">Carro taller MY-STC-13 (7 cajones)</x:t>
        </x:is>
      </x:c>
      <x:c r="C34" t="inlineStr">
        <x:is>
          <x:t xml:space="preserve">Carro taller</x:t>
        </x:is>
      </x:c>
      <x:c r="D34" t="n">
        <x:v>85</x:v>
      </x:c>
      <x:c r="E34" t="n">
        <x:v>120</x:v>
      </x:c>
      <x:c r="F34" t="n">
        <x:v>60</x:v>
      </x:c>
      <x:c r="G34" t="inlineStr">
        <x:is>
          <x:t xml:space="preserve">No aplica</x:t>
        </x:is>
      </x:c>
      <x:c r="H34" t="n">
        <x:v>10</x:v>
      </x:c>
      <x:c r="I34" t="n">
        <x:v>5</x:v>
      </x:c>
      <x:c r="J34" t="n">
        <x:v>8</x:v>
      </x:c>
      <x:c r="K34" s="20" t="n">
        <x:f>COUNTIF('08_PEDIDOS'!$B$2:$B$97,B34)</x:f>
        <x:v>0</x:v>
      </x:c>
      <x:c r="L34" s="20" t="n">
        <x:f>SUMIF('08_PEDIDOS'!$B$2:$B$97,B34,'08_PEDIDOS'!$D$2:$D$97)</x:f>
        <x:v>0</x:v>
      </x:c>
    </x:row>
    <x:row r="35">
      <x:c r="A35" t="inlineStr">
        <x:is>
          <x:t xml:space="preserve">Otros productos metalmecánicos</x:t>
        </x:is>
      </x:c>
      <x:c r="B35" t="inlineStr">
        <x:is>
          <x:t xml:space="preserve">Carro taller MY-STC-26 (7 cajones)</x:t>
        </x:is>
      </x:c>
      <x:c r="C35" t="inlineStr">
        <x:is>
          <x:t xml:space="preserve">Carro taller</x:t>
        </x:is>
      </x:c>
      <x:c r="D35" t="n">
        <x:v>85</x:v>
      </x:c>
      <x:c r="E35" t="n">
        <x:v>120</x:v>
      </x:c>
      <x:c r="F35" t="n">
        <x:v>60</x:v>
      </x:c>
      <x:c r="G35" t="inlineStr">
        <x:is>
          <x:t xml:space="preserve">No aplica</x:t>
        </x:is>
      </x:c>
      <x:c r="H35" t="n">
        <x:v>10</x:v>
      </x:c>
      <x:c r="I35" t="n">
        <x:v>5</x:v>
      </x:c>
      <x:c r="J35" t="n">
        <x:v>8</x:v>
      </x:c>
      <x:c r="K35" s="20" t="n">
        <x:f>COUNTIF('08_PEDIDOS'!$B$2:$B$97,B35)</x:f>
        <x:v>0</x:v>
      </x:c>
      <x:c r="L35" s="20" t="n">
        <x:f>SUMIF('08_PEDIDOS'!$B$2:$B$97,B35,'08_PEDIDOS'!$D$2:$D$97)</x:f>
        <x:v>0</x:v>
      </x:c>
    </x:row>
    <x:row r="36">
      <x:c r="A36" t="inlineStr">
        <x:is>
          <x:t xml:space="preserve">Otros productos metalmecánicos</x:t>
        </x:is>
      </x:c>
      <x:c r="B36" t="inlineStr">
        <x:is>
          <x:t xml:space="preserve">Estantería metálica K45</x:t>
        </x:is>
      </x:c>
      <x:c r="C36" t="inlineStr">
        <x:is>
          <x:t xml:space="preserve">Estantería</x:t>
        </x:is>
      </x:c>
      <x:c r="D36" t="n">
        <x:v>85</x:v>
      </x:c>
      <x:c r="E36" t="n">
        <x:v>120</x:v>
      </x:c>
      <x:c r="F36" t="n">
        <x:v>60</x:v>
      </x:c>
      <x:c r="G36" t="inlineStr">
        <x:is>
          <x:t xml:space="preserve">No aplica</x:t>
        </x:is>
      </x:c>
      <x:c r="H36" t="n">
        <x:v>10</x:v>
      </x:c>
      <x:c r="I36" t="n">
        <x:v>4</x:v>
      </x:c>
      <x:c r="J36" t="n">
        <x:v>8</x:v>
      </x:c>
      <x:c r="K36" s="20" t="n">
        <x:f>COUNTIF('08_PEDIDOS'!$B$2:$B$97,B36)</x:f>
        <x:v>0</x:v>
      </x:c>
      <x:c r="L36" s="20" t="n">
        <x:f>SUMIF('08_PEDIDOS'!$B$2:$B$97,B36,'08_PEDIDOS'!$D$2:$D$97)</x:f>
        <x:v>0</x:v>
      </x:c>
    </x:row>
    <x:row r="37">
      <x:c r="A37" t="inlineStr">
        <x:is>
          <x:t xml:space="preserve">Otros productos metalmecánicos</x:t>
        </x:is>
      </x:c>
      <x:c r="B37" t="inlineStr">
        <x:is>
          <x:t xml:space="preserve">Silla ejecutiva 623 AN</x:t>
        </x:is>
      </x:c>
      <x:c r="C37" t="inlineStr">
        <x:is>
          <x:t xml:space="preserve">Silla</x:t>
        </x:is>
      </x:c>
      <x:c r="D37" t="n">
        <x:v>85</x:v>
      </x:c>
      <x:c r="E37" t="n">
        <x:v>45</x:v>
      </x:c>
      <x:c r="F37" t="n">
        <x:v>50</x:v>
      </x:c>
      <x:c r="G37" t="inlineStr">
        <x:is>
          <x:t xml:space="preserve">No aplica</x:t>
        </x:is>
      </x:c>
      <x:c r="H37" t="n">
        <x:v>10</x:v>
      </x:c>
      <x:c r="I37" t="n">
        <x:v>3</x:v>
      </x:c>
      <x:c r="J37" t="n">
        <x:v>2</x:v>
      </x:c>
      <x:c r="K37" s="20" t="n">
        <x:f>COUNTIF('08_PEDIDOS'!$B$2:$B$97,B37)</x:f>
        <x:v>0</x:v>
      </x:c>
      <x:c r="L37" s="20" t="n">
        <x:f>SUMIF('08_PEDIDOS'!$B$2:$B$97,B37,'08_PEDIDOS'!$D$2:$D$97)</x:f>
        <x:v>0</x:v>
      </x:c>
    </x:row>
    <x:row r="38">
      <x:c r="A38" t="inlineStr">
        <x:is>
          <x:t xml:space="preserve">Otros productos metalmecánicos</x:t>
        </x:is>
      </x:c>
      <x:c r="B38" t="inlineStr">
        <x:is>
          <x:t xml:space="preserve">Silla ejecutiva 623 AC</x:t>
        </x:is>
      </x:c>
      <x:c r="C38" t="inlineStr">
        <x:is>
          <x:t xml:space="preserve">Silla</x:t>
        </x:is>
      </x:c>
      <x:c r="D38" t="n">
        <x:v>85</x:v>
      </x:c>
      <x:c r="E38" t="n">
        <x:v>45</x:v>
      </x:c>
      <x:c r="F38" t="n">
        <x:v>50</x:v>
      </x:c>
      <x:c r="G38" t="inlineStr">
        <x:is>
          <x:t xml:space="preserve">No aplica</x:t>
        </x:is>
      </x:c>
      <x:c r="H38" t="n">
        <x:v>10</x:v>
      </x:c>
      <x:c r="I38" t="n">
        <x:v>3</x:v>
      </x:c>
      <x:c r="J38" t="n">
        <x:v>2</x:v>
      </x:c>
      <x:c r="K38" s="20" t="n">
        <x:f>COUNTIF('08_PEDIDOS'!$B$2:$B$97,B38)</x:f>
        <x:v>0</x:v>
      </x:c>
      <x:c r="L38" s="20" t="n">
        <x:f>SUMIF('08_PEDIDOS'!$B$2:$B$97,B38,'08_PEDIDOS'!$D$2:$D$97)</x:f>
        <x:v>0</x:v>
      </x:c>
    </x:row>
    <x:row r="39">
      <x:c r="A39" t="inlineStr">
        <x:is>
          <x:t xml:space="preserve">Otros productos metalmecánicos</x:t>
        </x:is>
      </x:c>
      <x:c r="B39" t="inlineStr">
        <x:is>
          <x:t xml:space="preserve">Escritorio London 118</x:t>
        </x:is>
      </x:c>
      <x:c r="C39" t="inlineStr">
        <x:is>
          <x:t xml:space="preserve">Escritorio</x:t>
        </x:is>
      </x:c>
      <x:c r="D39" t="n">
        <x:v>75</x:v>
      </x:c>
      <x:c r="E39" t="n">
        <x:v>120</x:v>
      </x:c>
      <x:c r="F39" t="n">
        <x:v>60</x:v>
      </x:c>
      <x:c r="G39" t="inlineStr">
        <x:is>
          <x:t xml:space="preserve">No aplica</x:t>
        </x:is>
      </x:c>
      <x:c r="H39" t="n">
        <x:v>10</x:v>
      </x:c>
      <x:c r="I39" t="n">
        <x:v>4</x:v>
      </x:c>
      <x:c r="J39" t="n">
        <x:v>8</x:v>
      </x:c>
      <x:c r="K39" s="20" t="n">
        <x:f>COUNTIF('08_PEDIDOS'!$B$2:$B$97,B39)</x:f>
        <x:v>0</x:v>
      </x:c>
      <x:c r="L39" s="20" t="n">
        <x:f>SUMIF('08_PEDIDOS'!$B$2:$B$97,B39,'08_PEDIDOS'!$D$2:$D$97)</x:f>
        <x:v>0</x:v>
      </x:c>
    </x:row>
    <x:row r="40">
      <x:c r="A40" t="inlineStr">
        <x:is>
          <x:t xml:space="preserve">Otros productos metalmecánicos</x:t>
        </x:is>
      </x:c>
      <x:c r="B40" t="inlineStr">
        <x:is>
          <x:t xml:space="preserve">Escritorio London con pizarra 108</x:t>
        </x:is>
      </x:c>
      <x:c r="C40" t="inlineStr">
        <x:is>
          <x:t xml:space="preserve">Escritorio</x:t>
        </x:is>
      </x:c>
      <x:c r="D40" t="n">
        <x:v>75</x:v>
      </x:c>
      <x:c r="E40" t="n">
        <x:v>120</x:v>
      </x:c>
      <x:c r="F40" t="n">
        <x:v>60</x:v>
      </x:c>
      <x:c r="G40" t="inlineStr">
        <x:is>
          <x:t xml:space="preserve">No aplica</x:t>
        </x:is>
      </x:c>
      <x:c r="H40" t="n">
        <x:v>10</x:v>
      </x:c>
      <x:c r="I40" t="n">
        <x:v>4</x:v>
      </x:c>
      <x:c r="J40" t="n">
        <x:v>8</x:v>
      </x:c>
      <x:c r="K40" s="20" t="n">
        <x:f>COUNTIF('08_PEDIDOS'!$B$2:$B$97,B40)</x:f>
        <x:v>0</x:v>
      </x:c>
      <x:c r="L40" s="20" t="n">
        <x:f>SUMIF('08_PEDIDOS'!$B$2:$B$97,B40,'08_PEDIDOS'!$D$2:$D$97)</x:f>
        <x:v>0</x:v>
      </x:c>
    </x:row>
    <x:row r="41">
      <x:c r="A41" t="inlineStr">
        <x:is>
          <x:t xml:space="preserve">Otros productos metalmecánicos</x:t>
        </x:is>
      </x:c>
      <x:c r="B41" t="inlineStr">
        <x:is>
          <x:t xml:space="preserve">Escritorio regulable Skala</x:t>
        </x:is>
      </x:c>
      <x:c r="C41" t="inlineStr">
        <x:is>
          <x:t xml:space="preserve">Escritorio</x:t>
        </x:is>
      </x:c>
      <x:c r="D41" t="n">
        <x:v>75</x:v>
      </x:c>
      <x:c r="E41" t="n">
        <x:v>120</x:v>
      </x:c>
      <x:c r="F41" t="n">
        <x:v>60</x:v>
      </x:c>
      <x:c r="G41" t="inlineStr">
        <x:is>
          <x:t xml:space="preserve">No aplica</x:t>
        </x:is>
      </x:c>
      <x:c r="H41" t="n">
        <x:v>10</x:v>
      </x:c>
      <x:c r="I41" t="n">
        <x:v>3</x:v>
      </x:c>
      <x:c r="J41" t="n">
        <x:v>2</x:v>
      </x:c>
      <x:c r="K41" s="20" t="n">
        <x:f>COUNTIF('08_PEDIDOS'!$B$2:$B$97,B41)</x:f>
        <x:v>0</x:v>
      </x:c>
      <x:c r="L41" s="20" t="n">
        <x:f>SUMIF('08_PEDIDOS'!$B$2:$B$97,B41,'08_PEDIDOS'!$D$2:$D$97)</x:f>
        <x:v>0</x:v>
      </x:c>
    </x:row>
    <x:row r="42">
      <x:c r="A42" t="inlineStr">
        <x:is>
          <x:t xml:space="preserve">Otros productos metalmecánicos</x:t>
        </x:is>
      </x:c>
      <x:c r="B42" t="inlineStr">
        <x:is>
          <x:t xml:space="preserve">Camarote de metal 1.5 plaza</x:t>
        </x:is>
      </x:c>
      <x:c r="C42" t="inlineStr">
        <x:is>
          <x:t xml:space="preserve">Camarote</x:t>
        </x:is>
      </x:c>
      <x:c r="D42" t="n">
        <x:v>160</x:v>
      </x:c>
      <x:c r="E42" t="n">
        <x:v>190</x:v>
      </x:c>
      <x:c r="F42" t="n">
        <x:v>90</x:v>
      </x:c>
      <x:c r="G42" t="inlineStr">
        <x:is>
          <x:t xml:space="preserve">No aplica</x:t>
        </x:is>
      </x:c>
      <x:c r="H42" t="n">
        <x:v>10</x:v>
      </x:c>
      <x:c r="I42" t="n">
        <x:v>4</x:v>
      </x:c>
      <x:c r="J42" t="n">
        <x:v>8</x:v>
      </x:c>
      <x:c r="K42" s="20" t="n">
        <x:f>COUNTIF('08_PEDIDOS'!$B$2:$B$97,B42)</x:f>
        <x:v>0</x:v>
      </x:c>
      <x:c r="L42" s="20" t="n">
        <x:f>SUMIF('08_PEDIDOS'!$B$2:$B$97,B42,'08_PEDIDOS'!$D$2:$D$97)</x:f>
        <x:v>0</x:v>
      </x:c>
    </x:row>
    <x:row r="43">
      <x:c r="A43" t="inlineStr">
        <x:is>
          <x:t xml:space="preserve">Otros productos metalmecánicos</x:t>
        </x:is>
      </x:c>
      <x:c r="B43" t="inlineStr">
        <x:is>
          <x:t xml:space="preserve">Mesa de centro Turín</x:t>
        </x:is>
      </x:c>
      <x:c r="C43" t="inlineStr">
        <x:is>
          <x:t xml:space="preserve">Mesa</x:t>
        </x:is>
      </x:c>
      <x:c r="D43" t="n">
        <x:v>75</x:v>
      </x:c>
      <x:c r="E43" t="n">
        <x:v>120</x:v>
      </x:c>
      <x:c r="F43" t="n">
        <x:v>60</x:v>
      </x:c>
      <x:c r="G43" t="inlineStr">
        <x:is>
          <x:t xml:space="preserve">No aplica</x:t>
        </x:is>
      </x:c>
      <x:c r="H43" t="n">
        <x:v>10</x:v>
      </x:c>
      <x:c r="I43" t="n">
        <x:v>4</x:v>
      </x:c>
      <x:c r="J43" t="n">
        <x:v>8</x:v>
      </x:c>
      <x:c r="K43" s="20" t="n">
        <x:f>COUNTIF('08_PEDIDOS'!$B$2:$B$97,B43)</x:f>
        <x:v>0</x:v>
      </x:c>
      <x:c r="L43" s="20" t="n">
        <x:f>SUMIF('08_PEDIDOS'!$B$2:$B$97,B43,'08_PEDIDOS'!$D$2:$D$97)</x:f>
        <x:v>0</x:v>
      </x:c>
    </x:row>
    <x:row r="44">
      <x:c r="A44" t="inlineStr">
        <x:is>
          <x:t xml:space="preserve">Otros productos metalmecánicos</x:t>
        </x:is>
      </x:c>
      <x:c r="B44" t="inlineStr">
        <x:is>
          <x:t xml:space="preserve">Mesa de centro London</x:t>
        </x:is>
      </x:c>
      <x:c r="C44" t="inlineStr">
        <x:is>
          <x:t xml:space="preserve">Mesa</x:t>
        </x:is>
      </x:c>
      <x:c r="D44" t="n">
        <x:v>75</x:v>
      </x:c>
      <x:c r="E44" t="n">
        <x:v>120</x:v>
      </x:c>
      <x:c r="F44" t="n">
        <x:v>60</x:v>
      </x:c>
      <x:c r="G44" t="inlineStr">
        <x:is>
          <x:t xml:space="preserve">No aplica</x:t>
        </x:is>
      </x:c>
      <x:c r="H44" t="n">
        <x:v>10</x:v>
      </x:c>
      <x:c r="I44" t="n">
        <x:v>4</x:v>
      </x:c>
      <x:c r="J44" t="n">
        <x:v>8</x:v>
      </x:c>
      <x:c r="K44" s="20" t="n">
        <x:f>COUNTIF('08_PEDIDOS'!$B$2:$B$97,B44)</x:f>
        <x:v>0</x:v>
      </x:c>
      <x:c r="L44" s="20" t="n">
        <x:f>SUMIF('08_PEDIDOS'!$B$2:$B$97,B44,'08_PEDIDOS'!$D$2:$D$97)</x:f>
        <x:v>0</x:v>
      </x:c>
    </x:row>
    <x:row r="45">
      <x:c r="A45" t="inlineStr">
        <x:is>
          <x:t xml:space="preserve">Otros productos metalmecánicos</x:t>
        </x:is>
      </x:c>
      <x:c r="B45" t="inlineStr">
        <x:is>
          <x:t xml:space="preserve">Banco bar Pop fijo</x:t>
        </x:is>
      </x:c>
      <x:c r="C45" t="inlineStr">
        <x:is>
          <x:t xml:space="preserve">Banco</x:t>
        </x:is>
      </x:c>
      <x:c r="D45" t="n">
        <x:v>85</x:v>
      </x:c>
      <x:c r="E45" t="n">
        <x:v>120</x:v>
      </x:c>
      <x:c r="F45" t="n">
        <x:v>60</x:v>
      </x:c>
      <x:c r="G45" t="inlineStr">
        <x:is>
          <x:t xml:space="preserve">No aplica</x:t>
        </x:is>
      </x:c>
      <x:c r="H45" t="n">
        <x:v>10</x:v>
      </x:c>
      <x:c r="I45" t="n">
        <x:v>4</x:v>
      </x:c>
      <x:c r="J45" t="n">
        <x:v>8</x:v>
      </x:c>
      <x:c r="K45" s="20" t="n">
        <x:f>COUNTIF('08_PEDIDOS'!$B$2:$B$97,B45)</x:f>
        <x:v>0</x:v>
      </x:c>
      <x:c r="L45" s="20" t="n">
        <x:f>SUMIF('08_PEDIDOS'!$B$2:$B$97,B45,'08_PEDIDOS'!$D$2:$D$97)</x:f>
        <x:v>0</x:v>
      </x:c>
    </x:row>
    <x:row r="46">
      <x:c r="A46" t="inlineStr">
        <x:is>
          <x:t xml:space="preserve">Otros productos metalmecánicos</x:t>
        </x:is>
      </x:c>
      <x:c r="B46" t="inlineStr">
        <x:is>
          <x:t xml:space="preserve">Banco bar Brand</x:t>
        </x:is>
      </x:c>
      <x:c r="C46" t="inlineStr">
        <x:is>
          <x:t xml:space="preserve">Banco</x:t>
        </x:is>
      </x:c>
      <x:c r="D46" t="n">
        <x:v>85</x:v>
      </x:c>
      <x:c r="E46" t="n">
        <x:v>120</x:v>
      </x:c>
      <x:c r="F46" t="n">
        <x:v>60</x:v>
      </x:c>
      <x:c r="G46" t="inlineStr">
        <x:is>
          <x:t xml:space="preserve">No aplica</x:t>
        </x:is>
      </x:c>
      <x:c r="H46" t="n">
        <x:v>10</x:v>
      </x:c>
      <x:c r="I46" t="n">
        <x:v>3</x:v>
      </x:c>
      <x:c r="J46" t="n">
        <x:v>2</x:v>
      </x:c>
      <x:c r="K46" s="20" t="n">
        <x:f>COUNTIF('08_PEDIDOS'!$B$2:$B$97,B46)</x:f>
        <x:v>0</x:v>
      </x:c>
      <x:c r="L46" s="20" t="n">
        <x:f>SUMIF('08_PEDIDOS'!$B$2:$B$97,B46,'08_PEDIDOS'!$D$2:$D$97)</x:f>
        <x:v>0</x:v>
      </x:c>
    </x:row>
    <x:row r="47">
      <x:c r="A47" t="inlineStr">
        <x:is>
          <x:t xml:space="preserve">Otros productos metalmecánicos</x:t>
        </x:is>
      </x:c>
      <x:c r="B47" t="inlineStr">
        <x:is>
          <x:t xml:space="preserve">Banco bar Aster</x:t>
        </x:is>
      </x:c>
      <x:c r="C47" t="inlineStr">
        <x:is>
          <x:t xml:space="preserve">Banco</x:t>
        </x:is>
      </x:c>
      <x:c r="D47" t="n">
        <x:v>85</x:v>
      </x:c>
      <x:c r="E47" t="n">
        <x:v>120</x:v>
      </x:c>
      <x:c r="F47" t="n">
        <x:v>60</x:v>
      </x:c>
      <x:c r="G47" t="inlineStr">
        <x:is>
          <x:t xml:space="preserve">No aplica</x:t>
        </x:is>
      </x:c>
      <x:c r="H47" t="n">
        <x:v>10</x:v>
      </x:c>
      <x:c r="I47" t="n">
        <x:v>3</x:v>
      </x:c>
      <x:c r="J47" t="n">
        <x:v>2</x:v>
      </x:c>
      <x:c r="K47" s="20" t="n">
        <x:f>COUNTIF('08_PEDIDOS'!$B$2:$B$97,B47)</x:f>
        <x:v>0</x:v>
      </x:c>
      <x:c r="L47" s="20" t="n">
        <x:f>SUMIF('08_PEDIDOS'!$B$2:$B$97,B47,'08_PEDIDOS'!$D$2:$D$97)</x:f>
        <x:v>0</x:v>
      </x:c>
    </x:row>
    <x:row r="48">
      <x:c r="A48" t="inlineStr">
        <x:is>
          <x:t xml:space="preserve">Otros productos metalmecánicos</x:t>
        </x:is>
      </x:c>
      <x:c r="B48" t="inlineStr">
        <x:is>
          <x:t xml:space="preserve">Banco bar Glen</x:t>
        </x:is>
      </x:c>
      <x:c r="C48" t="inlineStr">
        <x:is>
          <x:t xml:space="preserve">Banco</x:t>
        </x:is>
      </x:c>
      <x:c r="D48" t="n">
        <x:v>85</x:v>
      </x:c>
      <x:c r="E48" t="n">
        <x:v>120</x:v>
      </x:c>
      <x:c r="F48" t="n">
        <x:v>60</x:v>
      </x:c>
      <x:c r="G48" t="inlineStr">
        <x:is>
          <x:t xml:space="preserve">No aplica</x:t>
        </x:is>
      </x:c>
      <x:c r="H48" t="n">
        <x:v>10</x:v>
      </x:c>
      <x:c r="I48" t="n">
        <x:v>4</x:v>
      </x:c>
      <x:c r="J48" t="n">
        <x:v>8</x:v>
      </x:c>
      <x:c r="K48" s="20" t="n">
        <x:f>COUNTIF('08_PEDIDOS'!$B$2:$B$97,B48)</x:f>
        <x:v>0</x:v>
      </x:c>
      <x:c r="L48" s="20" t="n">
        <x:f>SUMIF('08_PEDIDOS'!$B$2:$B$97,B48,'08_PEDIDOS'!$D$2:$D$97)</x:f>
        <x:v>0</x:v>
      </x:c>
    </x:row>
    <x:row r="49">
      <x:c r="A49" t="inlineStr">
        <x:is>
          <x:t xml:space="preserve">Otros productos metalmecánicos</x:t>
        </x:is>
      </x:c>
      <x:c r="B49" t="inlineStr">
        <x:is>
          <x:t xml:space="preserve">Juego comedor Bahía (mesa)</x:t>
        </x:is>
      </x:c>
      <x:c r="C49" t="inlineStr">
        <x:is>
          <x:t xml:space="preserve">Mesa</x:t>
        </x:is>
      </x:c>
      <x:c r="D49" t="n">
        <x:v>75</x:v>
      </x:c>
      <x:c r="E49" t="n">
        <x:v>120</x:v>
      </x:c>
      <x:c r="F49" t="n">
        <x:v>60</x:v>
      </x:c>
      <x:c r="G49" t="inlineStr">
        <x:is>
          <x:t xml:space="preserve">No aplica</x:t>
        </x:is>
      </x:c>
      <x:c r="H49" t="n">
        <x:v>10</x:v>
      </x:c>
      <x:c r="I49" t="n">
        <x:v>4</x:v>
      </x:c>
      <x:c r="J49" t="n">
        <x:v>8</x:v>
      </x:c>
      <x:c r="K49" s="20" t="n">
        <x:f>COUNTIF('08_PEDIDOS'!$B$2:$B$97,B49)</x:f>
        <x:v>0</x:v>
      </x:c>
      <x:c r="L49" s="20" t="n">
        <x:f>SUMIF('08_PEDIDOS'!$B$2:$B$97,B49,'08_PEDIDOS'!$D$2:$D$97)</x:f>
        <x:v>0</x:v>
      </x:c>
    </x:row>
    <x:row r="50">
      <x:c r="A50" t="inlineStr">
        <x:is>
          <x:t xml:space="preserve">Otros productos metalmecánicos</x:t>
        </x:is>
      </x:c>
      <x:c r="B50" t="inlineStr">
        <x:is>
          <x:t xml:space="preserve">Mesa terraza New Bistro</x:t>
        </x:is>
      </x:c>
      <x:c r="C50" t="inlineStr">
        <x:is>
          <x:t xml:space="preserve">Mesa</x:t>
        </x:is>
      </x:c>
      <x:c r="D50" t="n">
        <x:v>75</x:v>
      </x:c>
      <x:c r="E50" t="n">
        <x:v>120</x:v>
      </x:c>
      <x:c r="F50" t="n">
        <x:v>60</x:v>
      </x:c>
      <x:c r="G50" t="inlineStr">
        <x:is>
          <x:t xml:space="preserve">No aplica</x:t>
        </x:is>
      </x:c>
      <x:c r="H50" t="n">
        <x:v>10</x:v>
      </x:c>
      <x:c r="I50" t="n">
        <x:v>4</x:v>
      </x:c>
      <x:c r="J50" t="n">
        <x:v>8</x:v>
      </x:c>
      <x:c r="K50" s="20" t="n">
        <x:f>COUNTIF('08_PEDIDOS'!$B$2:$B$97,B50)</x:f>
        <x:v>0</x:v>
      </x:c>
      <x:c r="L50" s="20" t="n">
        <x:f>SUMIF('08_PEDIDOS'!$B$2:$B$97,B50,'08_PEDIDOS'!$D$2:$D$97)</x:f>
        <x:v>0</x:v>
      </x:c>
    </x:row>
    <x:row r="51">
      <x:c r="A51" t="inlineStr">
        <x:is>
          <x:t xml:space="preserve">Otros productos metalmecánicos</x:t>
        </x:is>
      </x:c>
      <x:c r="B51" t="inlineStr">
        <x:is>
          <x:t xml:space="preserve">Silla terraza New Bistro</x:t>
        </x:is>
      </x:c>
      <x:c r="C51" t="inlineStr">
        <x:is>
          <x:t xml:space="preserve">Silla</x:t>
        </x:is>
      </x:c>
      <x:c r="D51" t="n">
        <x:v>85</x:v>
      </x:c>
      <x:c r="E51" t="n">
        <x:v>45</x:v>
      </x:c>
      <x:c r="F51" t="n">
        <x:v>50</x:v>
      </x:c>
      <x:c r="G51" t="inlineStr">
        <x:is>
          <x:t xml:space="preserve">No aplica</x:t>
        </x:is>
      </x:c>
      <x:c r="H51" t="n">
        <x:v>10</x:v>
      </x:c>
      <x:c r="I51" t="n">
        <x:v>3</x:v>
      </x:c>
      <x:c r="J51" t="n">
        <x:v>8</x:v>
      </x:c>
      <x:c r="K51" s="20" t="n">
        <x:f>COUNTIF('08_PEDIDOS'!$B$2:$B$97,B51)</x:f>
        <x:v>0</x:v>
      </x:c>
      <x:c r="L51" s="20" t="n">
        <x:f>SUMIF('08_PEDIDOS'!$B$2:$B$97,B51,'08_PEDIDOS'!$D$2:$D$97)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e8c7575a73a41bb"/>
  </x:tableParts>
</x:worksheet>
</file>

<file path=xl/worksheets/sheet3.xml><?xml version="1.0" encoding="utf-8"?>
<x:worksheet xmlns:x="http://schemas.openxmlformats.org/spreadsheetml/2006/main">
  <x:sheetPr>
    <x:tabColor rgb="FF4B4B4B"/>
  </x:sheetPr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4" customWidth="1"/>
    <x:col min="2" max="2" width="30" customWidth="1"/>
    <x:col min="3" max="3" width="26" customWidth="1"/>
    <x:col min="4" max="4" width="14" customWidth="1"/>
    <x:col min="5" max="5" width="14" customWidth="1"/>
    <x:col min="6" max="6" width="14" customWidth="1"/>
    <x:col min="7" max="7" width="40" customWidth="1"/>
    <x:col min="8" max="8" width="50" customWidth="1"/>
  </x:cols>
  <x:sheetData>
    <x:row r="1">
      <x:c r="A1" s="21" t="inlineStr">
        <x:is>
          <x:t xml:space="preserve">Producto</x:t>
        </x:is>
      </x:c>
      <x:c r="B1" s="21" t="inlineStr">
        <x:is>
          <x:t xml:space="preserve">Familia</x:t>
        </x:is>
      </x:c>
      <x:c r="C1" s="21" t="inlineStr">
        <x:is>
          <x:t xml:space="preserve">Tipo</x:t>
        </x:is>
      </x:c>
      <x:c r="D1" s="21" t="inlineStr">
        <x:is>
          <x:t xml:space="preserve">Alto cm</x:t>
        </x:is>
      </x:c>
      <x:c r="E1" s="21" t="inlineStr">
        <x:is>
          <x:t xml:space="preserve">Ancho cm</x:t>
        </x:is>
      </x:c>
      <x:c r="F1" s="21" t="inlineStr">
        <x:is>
          <x:t xml:space="preserve">Fondo cm</x:t>
        </x:is>
      </x:c>
      <x:c r="G1" s="21" t="inlineStr">
        <x:is>
          <x:t xml:space="preserve">Esquema referencial (vista frontal a escala)</x:t>
        </x:is>
      </x:c>
    </x:row>
    <x:row r="2" ht="110" customHeight="1">
      <x:c r="A2" t="str">
        <x:f>'01_PRODUCTOS'!B20</x:f>
        <x:v>Armario metálico</x:v>
      </x:c>
      <x:c r="B2" t="str">
        <x:f>'01_PRODUCTOS'!A20</x:f>
        <x:v>Otros productos metalmecánicos</x:v>
      </x:c>
      <x:c r="C2" t="str">
        <x:f>'01_PRODUCTOS'!C20</x:f>
        <x:v>Gabinete metálico</x:v>
      </x:c>
      <x:c r="D2" t="n">
        <x:f>'01_PRODUCTOS'!D20</x:f>
        <x:v>85</x:v>
      </x:c>
      <x:c r="E2" t="n">
        <x:f>'01_PRODUCTOS'!E20</x:f>
        <x:v>120</x:v>
      </x:c>
      <x:c r="F2" t="n">
        <x:f>'01_PRODUCTOS'!F20</x:f>
        <x:v>60</x:v>
      </x:c>
      <x:c r="H2" t="inlineStr">
        <x:is>
          <x:t xml:space="preserve">Esquema generado con las dimensiones de 01_PRODUCTOS; no es fotografía del producto real</x:t>
        </x:is>
      </x:c>
    </x:row>
    <x:row r="3" ht="193.44000244140625" customHeight="1">
      <x:c r="A3" t="str">
        <x:f>'01_PRODUCTOS'!B3</x:f>
        <x:v>Estante reforzado modular</x:v>
      </x:c>
      <x:c r="B3" t="str">
        <x:f>'01_PRODUCTOS'!A3</x:f>
        <x:v>Racks industriales</x:v>
      </x:c>
      <x:c r="C3" t="str">
        <x:f>'01_PRODUCTOS'!C3</x:f>
        <x:v>Estantería reforzada</x:v>
      </x:c>
      <x:c r="D3" t="n">
        <x:f>'01_PRODUCTOS'!D3</x:f>
        <x:v>200</x:v>
      </x:c>
      <x:c r="E3" t="n">
        <x:f>'01_PRODUCTOS'!E3</x:f>
        <x:v>120</x:v>
      </x:c>
      <x:c r="F3" t="n">
        <x:f>'01_PRODUCTOS'!F3</x:f>
        <x:v>60</x:v>
      </x:c>
      <x:c r="H3" t="inlineStr">
        <x:is>
          <x:t xml:space="preserve">Esquema generado con las dimensiones de 01_PRODUCTOS; no es fotografía del producto real</x:t>
        </x:is>
      </x:c>
    </x:row>
    <x:row r="4" ht="110" customHeight="1">
      <x:c r="A4" t="str">
        <x:f>'01_PRODUCTOS'!B21</x:f>
        <x:v>Estantería liviana metálica</x:v>
      </x:c>
      <x:c r="B4" t="str">
        <x:f>'01_PRODUCTOS'!A21</x:f>
        <x:v>Otros productos metalmecánicos</x:v>
      </x:c>
      <x:c r="C4" t="str">
        <x:f>'01_PRODUCTOS'!C21</x:f>
        <x:v>Estantería liviana</x:v>
      </x:c>
      <x:c r="D4" t="n">
        <x:f>'01_PRODUCTOS'!D21</x:f>
        <x:v>85</x:v>
      </x:c>
      <x:c r="E4" t="n">
        <x:f>'01_PRODUCTOS'!E21</x:f>
        <x:v>120</x:v>
      </x:c>
      <x:c r="F4" t="n">
        <x:f>'01_PRODUCTOS'!F21</x:f>
        <x:v>60</x:v>
      </x:c>
      <x:c r="H4" t="inlineStr">
        <x:is>
          <x:t xml:space="preserve">Esquema generado con las dimensiones de 01_PRODUCTOS; no es fotografía del producto real</x:t>
        </x:is>
      </x:c>
    </x:row>
    <x:row r="5" ht="193.44000244140625" customHeight="1">
      <x:c r="A5" t="str">
        <x:f>'01_PRODUCTOS'!B8</x:f>
        <x:v>Góndola central comercial</x:v>
      </x:c>
      <x:c r="B5" t="str">
        <x:f>'01_PRODUCTOS'!A8</x:f>
        <x:v>Góndolas comerciales</x:v>
      </x:c>
      <x:c r="C5" t="str">
        <x:f>'01_PRODUCTOS'!C8</x:f>
        <x:v>Góndola central</x:v>
      </x:c>
      <x:c r="D5" t="n">
        <x:f>'01_PRODUCTOS'!D8</x:f>
        <x:v>160</x:v>
      </x:c>
      <x:c r="E5" t="n">
        <x:f>'01_PRODUCTOS'!E8</x:f>
        <x:v>100</x:v>
      </x:c>
      <x:c r="F5" t="n">
        <x:f>'01_PRODUCTOS'!F8</x:f>
        <x:v>90</x:v>
      </x:c>
      <x:c r="H5" t="inlineStr">
        <x:is>
          <x:t xml:space="preserve">Esquema generado con las dimensiones de 01_PRODUCTOS; no es fotografía del producto real</x:t>
        </x:is>
      </x:c>
    </x:row>
    <x:row r="6" ht="193.44000244140625" customHeight="1">
      <x:c r="A6" t="str">
        <x:f>'01_PRODUCTOS'!B9</x:f>
        <x:v>Góndola mural</x:v>
      </x:c>
      <x:c r="B6" t="str">
        <x:f>'01_PRODUCTOS'!A9</x:f>
        <x:v>Góndolas comerciales</x:v>
      </x:c>
      <x:c r="C6" t="str">
        <x:f>'01_PRODUCTOS'!C9</x:f>
        <x:v>Góndola mural</x:v>
      </x:c>
      <x:c r="D6" t="n">
        <x:f>'01_PRODUCTOS'!D9</x:f>
        <x:v>200</x:v>
      </x:c>
      <x:c r="E6" t="n">
        <x:f>'01_PRODUCTOS'!E9</x:f>
        <x:v>100</x:v>
      </x:c>
      <x:c r="F6" t="n">
        <x:f>'01_PRODUCTOS'!F9</x:f>
        <x:v>45</x:v>
      </x:c>
      <x:c r="H6" t="inlineStr">
        <x:is>
          <x:t xml:space="preserve">Esquema generado con las dimensiones de 01_PRODUCTOS; no es fotografía del producto real</x:t>
        </x:is>
      </x:c>
    </x:row>
    <x:row r="7" ht="193.44000244140625" customHeight="1">
      <x:c r="A7" t="str">
        <x:f>'01_PRODUCTOS'!B14</x:f>
        <x:v>Locker de 4 puertas</x:v>
      </x:c>
      <x:c r="B7" t="str">
        <x:f>'01_PRODUCTOS'!A14</x:f>
        <x:v>Lockers metálicos</x:v>
      </x:c>
      <x:c r="C7" t="str">
        <x:f>'01_PRODUCTOS'!C14</x:f>
        <x:v>Locker de 4 compartimentos</x:v>
      </x:c>
      <x:c r="D7" t="n">
        <x:f>'01_PRODUCTOS'!D14</x:f>
        <x:v>180</x:v>
      </x:c>
      <x:c r="E7" t="n">
        <x:f>'01_PRODUCTOS'!E14</x:f>
        <x:v>80</x:v>
      </x:c>
      <x:c r="F7" t="n">
        <x:f>'01_PRODUCTOS'!F14</x:f>
        <x:v>45</x:v>
      </x:c>
      <x:c r="H7" t="inlineStr">
        <x:is>
          <x:t xml:space="preserve">Esquema generado con las dimensiones de 01_PRODUCTOS; no es fotografía del producto real</x:t>
        </x:is>
      </x:c>
    </x:row>
    <x:row r="8" ht="193.44000244140625" customHeight="1">
      <x:c r="A8" t="str">
        <x:f>'01_PRODUCTOS'!B15</x:f>
        <x:v>Locker de 6 puertas</x:v>
      </x:c>
      <x:c r="B8" t="str">
        <x:f>'01_PRODUCTOS'!A15</x:f>
        <x:v>Lockers metálicos</x:v>
      </x:c>
      <x:c r="C8" t="str">
        <x:f>'01_PRODUCTOS'!C15</x:f>
        <x:v>Locker de 6 compartimentos</x:v>
      </x:c>
      <x:c r="D8" t="n">
        <x:f>'01_PRODUCTOS'!D15</x:f>
        <x:v>180</x:v>
      </x:c>
      <x:c r="E8" t="n">
        <x:f>'01_PRODUCTOS'!E15</x:f>
        <x:v>80</x:v>
      </x:c>
      <x:c r="F8" t="n">
        <x:f>'01_PRODUCTOS'!F15</x:f>
        <x:v>45</x:v>
      </x:c>
      <x:c r="H8" t="inlineStr">
        <x:is>
          <x:t xml:space="preserve">Esquema generado con las dimensiones de 01_PRODUCTOS; no es fotografía del producto real</x:t>
        </x:is>
      </x:c>
    </x:row>
    <x:row r="9" ht="193.44000244140625" customHeight="1">
      <x:c r="A9" t="str">
        <x:f>'01_PRODUCTOS'!B2</x:f>
        <x:v>Minirack metálico con bandejas</x:v>
      </x:c>
      <x:c r="B9" t="str">
        <x:f>'01_PRODUCTOS'!A2</x:f>
        <x:v>Racks industriales</x:v>
      </x:c>
      <x:c r="C9" t="str">
        <x:f>'01_PRODUCTOS'!C2</x:f>
        <x:v>Estantería liviana</x:v>
      </x:c>
      <x:c r="D9" t="n">
        <x:f>'01_PRODUCTOS'!D2</x:f>
        <x:v>200</x:v>
      </x:c>
      <x:c r="E9" t="n">
        <x:f>'01_PRODUCTOS'!E2</x:f>
        <x:v>120</x:v>
      </x:c>
      <x:c r="F9" t="n">
        <x:f>'01_PRODUCTOS'!F2</x:f>
        <x:v>60</x:v>
      </x:c>
      <x:c r="H9" t="inlineStr">
        <x:is>
          <x:t xml:space="preserve">Esquema generado con las dimensiones de 01_PRODUCTOS; no es fotografía del producto real</x:t>
        </x:is>
      </x:c>
    </x:row>
  </x:sheetData>
  <x:pageMargins left="0.7" right="0.7" top="0.75" bottom="0.75" header="0.3" footer="0.3"/>
  <x:drawing xmlns:r="http://schemas.openxmlformats.org/officeDocument/2006/relationships" r:id="R899a6becd44d48b9"/>
</x:worksheet>
</file>

<file path=xl/worksheets/sheet4.xml><?xml version="1.0" encoding="utf-8"?>
<x:worksheet xmlns:x="http://schemas.openxmlformats.org/spreadsheetml/2006/main">
  <x:sheetPr>
    <x:tabColor rgb="FF4B4B4B"/>
  </x:sheetPr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61" customWidth="1"/>
    <x:col min="2" max="2" width="18" customWidth="1"/>
    <x:col min="3" max="3" width="22" customWidth="1"/>
    <x:col min="4" max="4" width="20" customWidth="1"/>
    <x:col min="5" max="5" width="20" customWidth="1"/>
    <x:col min="6" max="6" width="20" customWidth="1"/>
    <x:col min="7" max="7" width="23" customWidth="1"/>
    <x:col min="8" max="8" width="23" customWidth="1"/>
  </x:cols>
  <x:sheetData>
    <x:row r="1" ht="38" customHeight="1">
      <x:c r="A1" s="5" t="inlineStr">
        <x:is>
          <x:t xml:space="preserve">Material o accesorio (nombre completo)</x:t>
        </x:is>
      </x:c>
      <x:c r="B1" s="5" t="inlineStr">
        <x:is>
          <x:t xml:space="preserve">Grupo</x:t>
        </x:is>
      </x:c>
      <x:c r="C1" s="5" t="inlineStr">
        <x:is>
          <x:t xml:space="preserve">Unidad de costo</x:t>
        </x:is>
      </x:c>
      <x:c r="D1" s="5" t="inlineStr">
        <x:is>
          <x:t xml:space="preserve">Espesor mm</x:t>
        </x:is>
      </x:c>
      <x:c r="E1" s="5" t="inlineStr">
        <x:is>
          <x:t xml:space="preserve">Ancho m</x:t>
        </x:is>
      </x:c>
      <x:c r="F1" s="5" t="inlineStr">
        <x:is>
          <x:t xml:space="preserve">Largo m</x:t>
        </x:is>
      </x:c>
      <x:c r="G1" s="5" t="inlineStr">
        <x:is>
          <x:t xml:space="preserve">Costo unitario S/</x:t>
        </x:is>
      </x:c>
      <x:c r="H1" s="5" t="inlineStr">
        <x:is>
          <x:t xml:space="preserve">Clave técnica auxiliar</x:t>
        </x:is>
      </x:c>
    </x:row>
    <x:row r="2">
      <x:c r="A2" t="inlineStr">
        <x:is>
          <x:t xml:space="preserve">Plancha de acero laminado en caliente de 2 mm, 1.20 × 2.40 m</x:t>
        </x:is>
      </x:c>
      <x:c r="B2" t="inlineStr">
        <x:is>
          <x:t xml:space="preserve">CHAPA</x:t>
        </x:is>
      </x:c>
      <x:c r="C2" t="inlineStr">
        <x:is>
          <x:t xml:space="preserve">kg</x:t>
        </x:is>
      </x:c>
      <x:c r="D2" t="n">
        <x:v>2</x:v>
      </x:c>
      <x:c r="E2" t="n">
        <x:v>1.2</x:v>
      </x:c>
      <x:c r="F2" t="n">
        <x:v>2.4</x:v>
      </x:c>
      <x:c r="G2" t="n">
        <x:v>6.8</x:v>
      </x:c>
      <x:c r="H2" t="inlineStr">
        <x:is>
          <x:t xml:space="preserve">MAT-LAC2</x:t>
        </x:is>
      </x:c>
    </x:row>
    <x:row r="3">
      <x:c r="A3" t="inlineStr">
        <x:is>
          <x:t xml:space="preserve">Lámina LAF o acero 1.0 mm (alternativa V4)</x:t>
        </x:is>
      </x:c>
      <x:c r="B3" t="inlineStr">
        <x:is>
          <x:t xml:space="preserve">CHAPA</x:t>
        </x:is>
      </x:c>
      <x:c r="C3" t="inlineStr">
        <x:is>
          <x:t xml:space="preserve">kg</x:t>
        </x:is>
      </x:c>
      <x:c r="D3" t="n">
        <x:v>1</x:v>
      </x:c>
      <x:c r="E3" t="inlineStr">
        <x:is>
          <x:t xml:space="preserve">Según especificación</x:t>
        </x:is>
      </x:c>
      <x:c r="F3" t="inlineStr">
        <x:is>
          <x:t xml:space="preserve">Según especificación</x:t>
        </x:is>
      </x:c>
      <x:c r="G3" t="n">
        <x:v>6.8</x:v>
      </x:c>
      <x:c r="H3" t="inlineStr">
        <x:is>
          <x:t xml:space="preserve">MAT-CH-1.0</x:t>
        </x:is>
      </x:c>
    </x:row>
    <x:row r="4">
      <x:c r="A4" t="inlineStr">
        <x:is>
          <x:t xml:space="preserve">Lámina LAF o acero 1.5 mm (alternativa V4)</x:t>
        </x:is>
      </x:c>
      <x:c r="B4" t="inlineStr">
        <x:is>
          <x:t xml:space="preserve">CHAPA</x:t>
        </x:is>
      </x:c>
      <x:c r="C4" t="inlineStr">
        <x:is>
          <x:t xml:space="preserve">kg</x:t>
        </x:is>
      </x:c>
      <x:c r="D4" t="n">
        <x:v>1.5</x:v>
      </x:c>
      <x:c r="E4" t="inlineStr">
        <x:is>
          <x:t xml:space="preserve">Según especificación</x:t>
        </x:is>
      </x:c>
      <x:c r="F4" t="inlineStr">
        <x:is>
          <x:t xml:space="preserve">Según especificación</x:t>
        </x:is>
      </x:c>
      <x:c r="G4" t="n">
        <x:v>6.8</x:v>
      </x:c>
      <x:c r="H4" t="inlineStr">
        <x:is>
          <x:t xml:space="preserve">MAT-CH-1.5</x:t>
        </x:is>
      </x:c>
    </x:row>
    <x:row r="5">
      <x:c r="A5" t="inlineStr">
        <x:is>
          <x:t xml:space="preserve">Lámina LAF 0.6 mm (catálogo lockers)</x:t>
        </x:is>
      </x:c>
      <x:c r="B5" t="inlineStr">
        <x:is>
          <x:t xml:space="preserve">CHAPA</x:t>
        </x:is>
      </x:c>
      <x:c r="C5" t="inlineStr">
        <x:is>
          <x:t xml:space="preserve">kg</x:t>
        </x:is>
      </x:c>
      <x:c r="D5" t="n">
        <x:v>0.6</x:v>
      </x:c>
      <x:c r="E5" t="inlineStr">
        <x:is>
          <x:t xml:space="preserve">Según especificación</x:t>
        </x:is>
      </x:c>
      <x:c r="F5" t="inlineStr">
        <x:is>
          <x:t xml:space="preserve">Según especificación</x:t>
        </x:is>
      </x:c>
      <x:c r="G5" t="n">
        <x:v>6.8</x:v>
      </x:c>
      <x:c r="H5" t="inlineStr">
        <x:is>
          <x:t xml:space="preserve">MAT-LAF06</x:t>
        </x:is>
      </x:c>
    </x:row>
    <x:row r="6">
      <x:c r="A6" t="inlineStr">
        <x:is>
          <x:t xml:space="preserve">Lámina LAF 0.8 mm (catálogo góndolas)</x:t>
        </x:is>
      </x:c>
      <x:c r="B6" t="inlineStr">
        <x:is>
          <x:t xml:space="preserve">CHAPA</x:t>
        </x:is>
      </x:c>
      <x:c r="C6" t="inlineStr">
        <x:is>
          <x:t xml:space="preserve">kg</x:t>
        </x:is>
      </x:c>
      <x:c r="D6" t="n">
        <x:v>0.8</x:v>
      </x:c>
      <x:c r="E6" t="inlineStr">
        <x:is>
          <x:t xml:space="preserve">Según especificación</x:t>
        </x:is>
      </x:c>
      <x:c r="F6" t="inlineStr">
        <x:is>
          <x:t xml:space="preserve">Según especificación</x:t>
        </x:is>
      </x:c>
      <x:c r="G6" t="n">
        <x:v>6.8</x:v>
      </x:c>
      <x:c r="H6" t="inlineStr">
        <x:is>
          <x:t xml:space="preserve">MAT-LAF08</x:t>
        </x:is>
      </x:c>
    </x:row>
    <x:row r="7">
      <x:c r="A7" t="inlineStr">
        <x:is>
          <x:t xml:space="preserve">Lámina LAF 1.2 mm (taller)</x:t>
        </x:is>
      </x:c>
      <x:c r="B7" t="inlineStr">
        <x:is>
          <x:t xml:space="preserve">CHAPA</x:t>
        </x:is>
      </x:c>
      <x:c r="C7" t="inlineStr">
        <x:is>
          <x:t xml:space="preserve">kg</x:t>
        </x:is>
      </x:c>
      <x:c r="D7" t="n">
        <x:v>1.2</x:v>
      </x:c>
      <x:c r="E7" t="inlineStr">
        <x:is>
          <x:t xml:space="preserve">Según especificación</x:t>
        </x:is>
      </x:c>
      <x:c r="F7" t="inlineStr">
        <x:is>
          <x:t xml:space="preserve">Según especificación</x:t>
        </x:is>
      </x:c>
      <x:c r="G7" t="n">
        <x:v>6.8</x:v>
      </x:c>
      <x:c r="H7" t="inlineStr">
        <x:is>
          <x:t xml:space="preserve">MAT-LAF12</x:t>
        </x:is>
      </x:c>
    </x:row>
    <x:row r="8">
      <x:c r="A8" t="inlineStr">
        <x:is>
          <x:t xml:space="preserve">Tubo o perfil de acero (sección por definir)</x:t>
        </x:is>
      </x:c>
      <x:c r="B8" t="inlineStr">
        <x:is>
          <x:t xml:space="preserve">PERFIL</x:t>
        </x:is>
      </x:c>
      <x:c r="C8" t="inlineStr">
        <x:is>
          <x:t xml:space="preserve">m</x:t>
        </x:is>
      </x:c>
      <x:c r="D8" t="inlineStr">
        <x:is>
          <x:t xml:space="preserve">Según especificación</x:t>
        </x:is>
      </x:c>
      <x:c r="E8" t="inlineStr">
        <x:is>
          <x:t xml:space="preserve">Según especificación</x:t>
        </x:is>
      </x:c>
      <x:c r="F8" t="inlineStr">
        <x:is>
          <x:t xml:space="preserve">Según especificación</x:t>
        </x:is>
      </x:c>
      <x:c r="G8" t="n">
        <x:v>6.1</x:v>
      </x:c>
      <x:c r="H8" t="inlineStr">
        <x:is>
          <x:t xml:space="preserve">MAT-PR-1</x:t>
        </x:is>
      </x:c>
    </x:row>
    <x:row r="9">
      <x:c r="A9" t="inlineStr">
        <x:is>
          <x:t xml:space="preserve">Elementos de fijación metálica (tipo por desagregar)</x:t>
        </x:is>
      </x:c>
      <x:c r="B9" t="inlineStr">
        <x:is>
          <x:t xml:space="preserve">HERRAJE</x:t>
        </x:is>
      </x:c>
      <x:c r="C9" t="inlineStr">
        <x:is>
          <x:t xml:space="preserve">unidad</x:t>
        </x:is>
      </x:c>
      <x:c r="D9" t="inlineStr">
        <x:is>
          <x:t xml:space="preserve">Según especificación</x:t>
        </x:is>
      </x:c>
      <x:c r="E9" t="inlineStr">
        <x:is>
          <x:t xml:space="preserve">Según especificación</x:t>
        </x:is>
      </x:c>
      <x:c r="F9" t="inlineStr">
        <x:is>
          <x:t xml:space="preserve">Según especificación</x:t>
        </x:is>
      </x:c>
      <x:c r="G9" t="n">
        <x:v>0.9</x:v>
      </x:c>
      <x:c r="H9" t="inlineStr">
        <x:is>
          <x:t xml:space="preserve">MAT-FIJ</x:t>
        </x:is>
      </x:c>
    </x:row>
    <x:row r="10">
      <x:c r="A10" t="inlineStr">
        <x:is>
          <x:t xml:space="preserve">Tablero melamina/MDP 18 mm comprado</x:t>
        </x:is>
      </x:c>
      <x:c r="B10" t="inlineStr">
        <x:is>
          <x:t xml:space="preserve">OTRO</x:t>
        </x:is>
      </x:c>
      <x:c r="C10" t="inlineStr">
        <x:is>
          <x:t xml:space="preserve">unidad</x:t>
        </x:is>
      </x:c>
      <x:c r="D10" t="n">
        <x:v>18</x:v>
      </x:c>
      <x:c r="E10" t="inlineStr">
        <x:is>
          <x:t xml:space="preserve">Según especificación</x:t>
        </x:is>
      </x:c>
      <x:c r="F10" t="inlineStr">
        <x:is>
          <x:t xml:space="preserve">Según especificación</x:t>
        </x:is>
      </x:c>
      <x:c r="H10" t="inlineStr">
        <x:is>
          <x:t xml:space="preserve">MAT-MEL18</x:t>
        </x:is>
      </x:c>
    </x:row>
    <x:row r="11">
      <x:c r="A11" t="inlineStr">
        <x:is>
          <x:t xml:space="preserve">Asiento, ruedas, vidrio, PVC o mecanismos comprados</x:t>
        </x:is>
      </x:c>
      <x:c r="B11" t="inlineStr">
        <x:is>
          <x:t xml:space="preserve">OTRO</x:t>
        </x:is>
      </x:c>
      <x:c r="C11" t="inlineStr">
        <x:is>
          <x:t xml:space="preserve">unidad</x:t>
        </x:is>
      </x:c>
      <x:c r="D11" t="inlineStr">
        <x:is>
          <x:t xml:space="preserve">Según especificación</x:t>
        </x:is>
      </x:c>
      <x:c r="E11" t="inlineStr">
        <x:is>
          <x:t xml:space="preserve">Según especificación</x:t>
        </x:is>
      </x:c>
      <x:c r="F11" t="inlineStr">
        <x:is>
          <x:t xml:space="preserve">Según especificación</x:t>
        </x:is>
      </x:c>
      <x:c r="H11" t="inlineStr">
        <x:is>
          <x:t xml:space="preserve">MAT-OTR</x:t>
        </x:is>
      </x:c>
    </x:row>
    <x:row r="12">
      <x:c r="A12" t="inlineStr">
        <x:is>
          <x:t xml:space="preserve">Pintura electrostática en polvo poliéster</x:t>
        </x:is>
      </x:c>
      <x:c r="B12" t="inlineStr">
        <x:is>
          <x:t xml:space="preserve">Pintura</x:t>
        </x:is>
      </x:c>
      <x:c r="C12" t="inlineStr">
        <x:is>
          <x:t xml:space="preserve">kg</x:t>
        </x:is>
      </x:c>
      <x:c r="D12" t="inlineStr">
        <x:is>
          <x:t xml:space="preserve">Según especificación</x:t>
        </x:is>
      </x:c>
      <x:c r="E12" t="inlineStr">
        <x:is>
          <x:t xml:space="preserve">Según especificación</x:t>
        </x:is>
      </x:c>
      <x:c r="F12" t="inlineStr">
        <x:is>
          <x:t xml:space="preserve">Según especificación</x:t>
        </x:is>
      </x:c>
      <x:c r="H12" t="inlineStr">
        <x:is>
          <x:t xml:space="preserve">COM-001</x:t>
        </x:is>
      </x:c>
    </x:row>
    <x:row r="13">
      <x:c r="A13" t="inlineStr">
        <x:is>
          <x:t xml:space="preserve">Pintura en polvo epoxi-poliéster</x:t>
        </x:is>
      </x:c>
      <x:c r="B13" t="inlineStr">
        <x:is>
          <x:t xml:space="preserve">Pintura</x:t>
        </x:is>
      </x:c>
      <x:c r="C13" t="inlineStr">
        <x:is>
          <x:t xml:space="preserve">kg</x:t>
        </x:is>
      </x:c>
      <x:c r="D13" t="inlineStr">
        <x:is>
          <x:t xml:space="preserve">Según especificación</x:t>
        </x:is>
      </x:c>
      <x:c r="E13" t="inlineStr">
        <x:is>
          <x:t xml:space="preserve">Según especificación</x:t>
        </x:is>
      </x:c>
      <x:c r="F13" t="inlineStr">
        <x:is>
          <x:t xml:space="preserve">Según especificación</x:t>
        </x:is>
      </x:c>
      <x:c r="H13" t="inlineStr">
        <x:is>
          <x:t xml:space="preserve">COM-002</x:t>
        </x:is>
      </x:c>
    </x:row>
    <x:row r="14">
      <x:c r="A14" t="inlineStr">
        <x:is>
          <x:t xml:space="preserve">Desengrasante industrial</x:t>
        </x:is>
      </x:c>
      <x:c r="B14" t="inlineStr">
        <x:is>
          <x:t xml:space="preserve">Preparación superficial</x:t>
        </x:is>
      </x:c>
      <x:c r="C14" t="inlineStr">
        <x:is>
          <x:t xml:space="preserve">litro</x:t>
        </x:is>
      </x:c>
      <x:c r="D14" t="inlineStr">
        <x:is>
          <x:t xml:space="preserve">Según especificación</x:t>
        </x:is>
      </x:c>
      <x:c r="E14" t="inlineStr">
        <x:is>
          <x:t xml:space="preserve">Según especificación</x:t>
        </x:is>
      </x:c>
      <x:c r="F14" t="inlineStr">
        <x:is>
          <x:t xml:space="preserve">Según especificación</x:t>
        </x:is>
      </x:c>
      <x:c r="H14" t="inlineStr">
        <x:is>
          <x:t xml:space="preserve">COM-003</x:t>
        </x:is>
      </x:c>
    </x:row>
    <x:row r="15">
      <x:c r="A15" t="inlineStr">
        <x:is>
          <x:t xml:space="preserve">Disco abrasivo de corte</x:t>
        </x:is>
      </x:c>
      <x:c r="B15" t="inlineStr">
        <x:is>
          <x:t xml:space="preserve">Consumible</x:t>
        </x:is>
      </x:c>
      <x:c r="C15" t="inlineStr">
        <x:is>
          <x:t xml:space="preserve">unidad</x:t>
        </x:is>
      </x:c>
      <x:c r="D15" t="inlineStr">
        <x:is>
          <x:t xml:space="preserve">Según especificación</x:t>
        </x:is>
      </x:c>
      <x:c r="E15" t="inlineStr">
        <x:is>
          <x:t xml:space="preserve">Según especificación</x:t>
        </x:is>
      </x:c>
      <x:c r="F15" t="inlineStr">
        <x:is>
          <x:t xml:space="preserve">Según especificación</x:t>
        </x:is>
      </x:c>
      <x:c r="H15" t="inlineStr">
        <x:is>
          <x:t xml:space="preserve">COM-004</x:t>
        </x:is>
      </x:c>
    </x:row>
    <x:row r="16">
      <x:c r="A16" t="inlineStr">
        <x:is>
          <x:t xml:space="preserve">Disco abrasivo para desbarbado</x:t>
        </x:is>
      </x:c>
      <x:c r="B16" t="inlineStr">
        <x:is>
          <x:t xml:space="preserve">Consumible</x:t>
        </x:is>
      </x:c>
      <x:c r="C16" t="inlineStr">
        <x:is>
          <x:t xml:space="preserve">unidad</x:t>
        </x:is>
      </x:c>
      <x:c r="D16" t="inlineStr">
        <x:is>
          <x:t xml:space="preserve">Según especificación</x:t>
        </x:is>
      </x:c>
      <x:c r="E16" t="inlineStr">
        <x:is>
          <x:t xml:space="preserve">Según especificación</x:t>
        </x:is>
      </x:c>
      <x:c r="F16" t="inlineStr">
        <x:is>
          <x:t xml:space="preserve">Según especificación</x:t>
        </x:is>
      </x:c>
      <x:c r="H16" t="inlineStr">
        <x:is>
          <x:t xml:space="preserve">COM-005</x:t>
        </x:is>
      </x:c>
    </x:row>
    <x:row r="17">
      <x:c r="A17" t="inlineStr">
        <x:is>
          <x:t xml:space="preserve">Alambre para soldadura MIG/MAG</x:t>
        </x:is>
      </x:c>
      <x:c r="B17" t="inlineStr">
        <x:is>
          <x:t xml:space="preserve">Soldadura</x:t>
        </x:is>
      </x:c>
      <x:c r="C17" t="inlineStr">
        <x:is>
          <x:t xml:space="preserve">kg</x:t>
        </x:is>
      </x:c>
      <x:c r="D17" t="inlineStr">
        <x:is>
          <x:t xml:space="preserve">Según especificación</x:t>
        </x:is>
      </x:c>
      <x:c r="E17" t="inlineStr">
        <x:is>
          <x:t xml:space="preserve">Según especificación</x:t>
        </x:is>
      </x:c>
      <x:c r="F17" t="inlineStr">
        <x:is>
          <x:t xml:space="preserve">Según especificación</x:t>
        </x:is>
      </x:c>
      <x:c r="H17" t="inlineStr">
        <x:is>
          <x:t xml:space="preserve">COM-006</x:t>
        </x:is>
      </x:c>
    </x:row>
    <x:row r="18">
      <x:c r="A18" t="inlineStr">
        <x:is>
          <x:t xml:space="preserve">Electrodo revestido para soldadura</x:t>
        </x:is>
      </x:c>
      <x:c r="B18" t="inlineStr">
        <x:is>
          <x:t xml:space="preserve">Soldadura</x:t>
        </x:is>
      </x:c>
      <x:c r="C18" t="inlineStr">
        <x:is>
          <x:t xml:space="preserve">kg</x:t>
        </x:is>
      </x:c>
      <x:c r="D18" t="inlineStr">
        <x:is>
          <x:t xml:space="preserve">Según especificación</x:t>
        </x:is>
      </x:c>
      <x:c r="E18" t="inlineStr">
        <x:is>
          <x:t xml:space="preserve">Según especificación</x:t>
        </x:is>
      </x:c>
      <x:c r="F18" t="inlineStr">
        <x:is>
          <x:t xml:space="preserve">Según especificación</x:t>
        </x:is>
      </x:c>
      <x:c r="H18" t="inlineStr">
        <x:is>
          <x:t xml:space="preserve">COM-007</x:t>
        </x:is>
      </x:c>
    </x:row>
    <x:row r="19">
      <x:c r="A19" t="inlineStr">
        <x:is>
          <x:t xml:space="preserve">Gas protector para soldadura MIG/MAG</x:t>
        </x:is>
      </x:c>
      <x:c r="B19" t="inlineStr">
        <x:is>
          <x:t xml:space="preserve">Soldadura</x:t>
        </x:is>
      </x:c>
      <x:c r="C19" t="inlineStr">
        <x:is>
          <x:t xml:space="preserve">m³</x:t>
        </x:is>
      </x:c>
      <x:c r="D19" t="inlineStr">
        <x:is>
          <x:t xml:space="preserve">Según especificación</x:t>
        </x:is>
      </x:c>
      <x:c r="E19" t="inlineStr">
        <x:is>
          <x:t xml:space="preserve">Según especificación</x:t>
        </x:is>
      </x:c>
      <x:c r="F19" t="inlineStr">
        <x:is>
          <x:t xml:space="preserve">Según especificación</x:t>
        </x:is>
      </x:c>
      <x:c r="H19" t="inlineStr">
        <x:is>
          <x:t xml:space="preserve">COM-008</x:t>
        </x:is>
      </x:c>
    </x:row>
    <x:row r="20">
      <x:c r="A20" t="inlineStr">
        <x:is>
          <x:t xml:space="preserve">Tubo cuadrado de acero 30 × 30 mm</x:t>
        </x:is>
      </x:c>
      <x:c r="B20" t="inlineStr">
        <x:is>
          <x:t xml:space="preserve">Perfil</x:t>
        </x:is>
      </x:c>
      <x:c r="C20" t="inlineStr">
        <x:is>
          <x:t xml:space="preserve">metro</x:t>
        </x:is>
      </x:c>
      <x:c r="D20" t="inlineStr">
        <x:is>
          <x:t xml:space="preserve">Según especificación</x:t>
        </x:is>
      </x:c>
      <x:c r="E20" t="inlineStr">
        <x:is>
          <x:t xml:space="preserve">Según especificación</x:t>
        </x:is>
      </x:c>
      <x:c r="F20" t="inlineStr">
        <x:is>
          <x:t xml:space="preserve">Según especificación</x:t>
        </x:is>
      </x:c>
      <x:c r="H20" t="inlineStr">
        <x:is>
          <x:t xml:space="preserve">COM-009</x:t>
        </x:is>
      </x:c>
    </x:row>
    <x:row r="21">
      <x:c r="A21" t="inlineStr">
        <x:is>
          <x:t xml:space="preserve">Tubo cuadrado de acero 40 × 40 mm</x:t>
        </x:is>
      </x:c>
      <x:c r="B21" t="inlineStr">
        <x:is>
          <x:t xml:space="preserve">Perfil</x:t>
        </x:is>
      </x:c>
      <x:c r="C21" t="inlineStr">
        <x:is>
          <x:t xml:space="preserve">metro</x:t>
        </x:is>
      </x:c>
      <x:c r="D21" t="inlineStr">
        <x:is>
          <x:t xml:space="preserve">Según especificación</x:t>
        </x:is>
      </x:c>
      <x:c r="E21" t="inlineStr">
        <x:is>
          <x:t xml:space="preserve">Según especificación</x:t>
        </x:is>
      </x:c>
      <x:c r="F21" t="inlineStr">
        <x:is>
          <x:t xml:space="preserve">Según especificación</x:t>
        </x:is>
      </x:c>
      <x:c r="H21" t="inlineStr">
        <x:is>
          <x:t xml:space="preserve">COM-010</x:t>
        </x:is>
      </x:c>
    </x:row>
    <x:row r="22">
      <x:c r="A22" t="inlineStr">
        <x:is>
          <x:t xml:space="preserve">Ángulo de acero estructural</x:t>
        </x:is>
      </x:c>
      <x:c r="B22" t="inlineStr">
        <x:is>
          <x:t xml:space="preserve">Perfil</x:t>
        </x:is>
      </x:c>
      <x:c r="C22" t="inlineStr">
        <x:is>
          <x:t xml:space="preserve">metro</x:t>
        </x:is>
      </x:c>
      <x:c r="D22" t="inlineStr">
        <x:is>
          <x:t xml:space="preserve">Según especificación</x:t>
        </x:is>
      </x:c>
      <x:c r="E22" t="inlineStr">
        <x:is>
          <x:t xml:space="preserve">Según especificación</x:t>
        </x:is>
      </x:c>
      <x:c r="F22" t="inlineStr">
        <x:is>
          <x:t xml:space="preserve">Según especificación</x:t>
        </x:is>
      </x:c>
      <x:c r="H22" t="inlineStr">
        <x:is>
          <x:t xml:space="preserve">COM-011</x:t>
        </x:is>
      </x:c>
    </x:row>
    <x:row r="23">
      <x:c r="A23" t="inlineStr">
        <x:is>
          <x:t xml:space="preserve">Canal de acero estructural</x:t>
        </x:is>
      </x:c>
      <x:c r="B23" t="inlineStr">
        <x:is>
          <x:t xml:space="preserve">Perfil</x:t>
        </x:is>
      </x:c>
      <x:c r="C23" t="inlineStr">
        <x:is>
          <x:t xml:space="preserve">metro</x:t>
        </x:is>
      </x:c>
      <x:c r="D23" t="inlineStr">
        <x:is>
          <x:t xml:space="preserve">Según especificación</x:t>
        </x:is>
      </x:c>
      <x:c r="E23" t="inlineStr">
        <x:is>
          <x:t xml:space="preserve">Según especificación</x:t>
        </x:is>
      </x:c>
      <x:c r="F23" t="inlineStr">
        <x:is>
          <x:t xml:space="preserve">Según especificación</x:t>
        </x:is>
      </x:c>
      <x:c r="H23" t="inlineStr">
        <x:is>
          <x:t xml:space="preserve">COM-012</x:t>
        </x:is>
      </x:c>
    </x:row>
    <x:row r="24">
      <x:c r="A24" t="inlineStr">
        <x:is>
          <x:t xml:space="preserve">Perno hexagonal M6</x:t>
        </x:is>
      </x:c>
      <x:c r="B24" t="inlineStr">
        <x:is>
          <x:t xml:space="preserve">Fijación</x:t>
        </x:is>
      </x:c>
      <x:c r="C24" t="inlineStr">
        <x:is>
          <x:t xml:space="preserve">unidad</x:t>
        </x:is>
      </x:c>
      <x:c r="D24" t="inlineStr">
        <x:is>
          <x:t xml:space="preserve">Según especificación</x:t>
        </x:is>
      </x:c>
      <x:c r="E24" t="inlineStr">
        <x:is>
          <x:t xml:space="preserve">Según especificación</x:t>
        </x:is>
      </x:c>
      <x:c r="F24" t="inlineStr">
        <x:is>
          <x:t xml:space="preserve">Según especificación</x:t>
        </x:is>
      </x:c>
      <x:c r="H24" t="inlineStr">
        <x:is>
          <x:t xml:space="preserve">COM-013</x:t>
        </x:is>
      </x:c>
    </x:row>
    <x:row r="25">
      <x:c r="A25" t="inlineStr">
        <x:is>
          <x:t xml:space="preserve">Tuerca hexagonal M6</x:t>
        </x:is>
      </x:c>
      <x:c r="B25" t="inlineStr">
        <x:is>
          <x:t xml:space="preserve">Fijación</x:t>
        </x:is>
      </x:c>
      <x:c r="C25" t="inlineStr">
        <x:is>
          <x:t xml:space="preserve">unidad</x:t>
        </x:is>
      </x:c>
      <x:c r="D25" t="inlineStr">
        <x:is>
          <x:t xml:space="preserve">Según especificación</x:t>
        </x:is>
      </x:c>
      <x:c r="E25" t="inlineStr">
        <x:is>
          <x:t xml:space="preserve">Según especificación</x:t>
        </x:is>
      </x:c>
      <x:c r="F25" t="inlineStr">
        <x:is>
          <x:t xml:space="preserve">Según especificación</x:t>
        </x:is>
      </x:c>
      <x:c r="H25" t="inlineStr">
        <x:is>
          <x:t xml:space="preserve">COM-014</x:t>
        </x:is>
      </x:c>
    </x:row>
    <x:row r="26">
      <x:c r="A26" t="inlineStr">
        <x:is>
          <x:t xml:space="preserve">Arandela plana M6</x:t>
        </x:is>
      </x:c>
      <x:c r="B26" t="inlineStr">
        <x:is>
          <x:t xml:space="preserve">Fijación</x:t>
        </x:is>
      </x:c>
      <x:c r="C26" t="inlineStr">
        <x:is>
          <x:t xml:space="preserve">unidad</x:t>
        </x:is>
      </x:c>
      <x:c r="D26" t="inlineStr">
        <x:is>
          <x:t xml:space="preserve">Según especificación</x:t>
        </x:is>
      </x:c>
      <x:c r="E26" t="inlineStr">
        <x:is>
          <x:t xml:space="preserve">Según especificación</x:t>
        </x:is>
      </x:c>
      <x:c r="F26" t="inlineStr">
        <x:is>
          <x:t xml:space="preserve">Según especificación</x:t>
        </x:is>
      </x:c>
      <x:c r="H26" t="inlineStr">
        <x:is>
          <x:t xml:space="preserve">COM-015</x:t>
        </x:is>
      </x:c>
    </x:row>
    <x:row r="27">
      <x:c r="A27" t="inlineStr">
        <x:is>
          <x:t xml:space="preserve">Perno hexagonal M8</x:t>
        </x:is>
      </x:c>
      <x:c r="B27" t="inlineStr">
        <x:is>
          <x:t xml:space="preserve">Fijación</x:t>
        </x:is>
      </x:c>
      <x:c r="C27" t="inlineStr">
        <x:is>
          <x:t xml:space="preserve">unidad</x:t>
        </x:is>
      </x:c>
      <x:c r="D27" t="inlineStr">
        <x:is>
          <x:t xml:space="preserve">Según especificación</x:t>
        </x:is>
      </x:c>
      <x:c r="E27" t="inlineStr">
        <x:is>
          <x:t xml:space="preserve">Según especificación</x:t>
        </x:is>
      </x:c>
      <x:c r="F27" t="inlineStr">
        <x:is>
          <x:t xml:space="preserve">Según especificación</x:t>
        </x:is>
      </x:c>
      <x:c r="H27" t="inlineStr">
        <x:is>
          <x:t xml:space="preserve">COM-016</x:t>
        </x:is>
      </x:c>
    </x:row>
    <x:row r="28">
      <x:c r="A28" t="inlineStr">
        <x:is>
          <x:t xml:space="preserve">Tuerca hexagonal M8</x:t>
        </x:is>
      </x:c>
      <x:c r="B28" t="inlineStr">
        <x:is>
          <x:t xml:space="preserve">Fijación</x:t>
        </x:is>
      </x:c>
      <x:c r="C28" t="inlineStr">
        <x:is>
          <x:t xml:space="preserve">unidad</x:t>
        </x:is>
      </x:c>
      <x:c r="D28" t="inlineStr">
        <x:is>
          <x:t xml:space="preserve">Según especificación</x:t>
        </x:is>
      </x:c>
      <x:c r="E28" t="inlineStr">
        <x:is>
          <x:t xml:space="preserve">Según especificación</x:t>
        </x:is>
      </x:c>
      <x:c r="F28" t="inlineStr">
        <x:is>
          <x:t xml:space="preserve">Según especificación</x:t>
        </x:is>
      </x:c>
      <x:c r="H28" t="inlineStr">
        <x:is>
          <x:t xml:space="preserve">COM-017</x:t>
        </x:is>
      </x:c>
    </x:row>
    <x:row r="29">
      <x:c r="A29" t="inlineStr">
        <x:is>
          <x:t xml:space="preserve">Arandela plana M8</x:t>
        </x:is>
      </x:c>
      <x:c r="B29" t="inlineStr">
        <x:is>
          <x:t xml:space="preserve">Fijación</x:t>
        </x:is>
      </x:c>
      <x:c r="C29" t="inlineStr">
        <x:is>
          <x:t xml:space="preserve">unidad</x:t>
        </x:is>
      </x:c>
      <x:c r="D29" t="inlineStr">
        <x:is>
          <x:t xml:space="preserve">Según especificación</x:t>
        </x:is>
      </x:c>
      <x:c r="E29" t="inlineStr">
        <x:is>
          <x:t xml:space="preserve">Según especificación</x:t>
        </x:is>
      </x:c>
      <x:c r="F29" t="inlineStr">
        <x:is>
          <x:t xml:space="preserve">Según especificación</x:t>
        </x:is>
      </x:c>
      <x:c r="H29" t="inlineStr">
        <x:is>
          <x:t xml:space="preserve">COM-018</x:t>
        </x:is>
      </x:c>
    </x:row>
    <x:row r="30">
      <x:c r="A30" t="inlineStr">
        <x:is>
          <x:t xml:space="preserve">Remache metálico</x:t>
        </x:is>
      </x:c>
      <x:c r="B30" t="inlineStr">
        <x:is>
          <x:t xml:space="preserve">Fijación</x:t>
        </x:is>
      </x:c>
      <x:c r="C30" t="inlineStr">
        <x:is>
          <x:t xml:space="preserve">unidad</x:t>
        </x:is>
      </x:c>
      <x:c r="D30" t="inlineStr">
        <x:is>
          <x:t xml:space="preserve">Según especificación</x:t>
        </x:is>
      </x:c>
      <x:c r="E30" t="inlineStr">
        <x:is>
          <x:t xml:space="preserve">Según especificación</x:t>
        </x:is>
      </x:c>
      <x:c r="F30" t="inlineStr">
        <x:is>
          <x:t xml:space="preserve">Según especificación</x:t>
        </x:is>
      </x:c>
      <x:c r="H30" t="inlineStr">
        <x:is>
          <x:t xml:space="preserve">COM-019</x:t>
        </x:is>
      </x:c>
    </x:row>
    <x:row r="31">
      <x:c r="A31" t="inlineStr">
        <x:is>
          <x:t xml:space="preserve">Bisagra para puertas de locker</x:t>
        </x:is>
      </x:c>
      <x:c r="B31" t="inlineStr">
        <x:is>
          <x:t xml:space="preserve">Herraje</x:t>
        </x:is>
      </x:c>
      <x:c r="C31" t="inlineStr">
        <x:is>
          <x:t xml:space="preserve">unidad</x:t>
        </x:is>
      </x:c>
      <x:c r="D31" t="inlineStr">
        <x:is>
          <x:t xml:space="preserve">Según especificación</x:t>
        </x:is>
      </x:c>
      <x:c r="E31" t="inlineStr">
        <x:is>
          <x:t xml:space="preserve">Según especificación</x:t>
        </x:is>
      </x:c>
      <x:c r="F31" t="inlineStr">
        <x:is>
          <x:t xml:space="preserve">Según especificación</x:t>
        </x:is>
      </x:c>
      <x:c r="H31" t="inlineStr">
        <x:is>
          <x:t xml:space="preserve">COM-020</x:t>
        </x:is>
      </x:c>
    </x:row>
    <x:row r="32">
      <x:c r="A32" t="inlineStr">
        <x:is>
          <x:t xml:space="preserve">Cerradura para locker</x:t>
        </x:is>
      </x:c>
      <x:c r="B32" t="inlineStr">
        <x:is>
          <x:t xml:space="preserve">Herraje</x:t>
        </x:is>
      </x:c>
      <x:c r="C32" t="inlineStr">
        <x:is>
          <x:t xml:space="preserve">unidad</x:t>
        </x:is>
      </x:c>
      <x:c r="D32" t="inlineStr">
        <x:is>
          <x:t xml:space="preserve">Según especificación</x:t>
        </x:is>
      </x:c>
      <x:c r="E32" t="inlineStr">
        <x:is>
          <x:t xml:space="preserve">Según especificación</x:t>
        </x:is>
      </x:c>
      <x:c r="F32" t="inlineStr">
        <x:is>
          <x:t xml:space="preserve">Según especificación</x:t>
        </x:is>
      </x:c>
      <x:c r="H32" t="inlineStr">
        <x:is>
          <x:t xml:space="preserve">COM-021</x:t>
        </x:is>
      </x:c>
    </x:row>
    <x:row r="33">
      <x:c r="A33" t="inlineStr">
        <x:is>
          <x:t xml:space="preserve">Manija para puerta</x:t>
        </x:is>
      </x:c>
      <x:c r="B33" t="inlineStr">
        <x:is>
          <x:t xml:space="preserve">Herraje</x:t>
        </x:is>
      </x:c>
      <x:c r="C33" t="inlineStr">
        <x:is>
          <x:t xml:space="preserve">unidad</x:t>
        </x:is>
      </x:c>
      <x:c r="D33" t="inlineStr">
        <x:is>
          <x:t xml:space="preserve">Según especificación</x:t>
        </x:is>
      </x:c>
      <x:c r="E33" t="inlineStr">
        <x:is>
          <x:t xml:space="preserve">Según especificación</x:t>
        </x:is>
      </x:c>
      <x:c r="F33" t="inlineStr">
        <x:is>
          <x:t xml:space="preserve">Según especificación</x:t>
        </x:is>
      </x:c>
      <x:c r="H33" t="inlineStr">
        <x:is>
          <x:t xml:space="preserve">COM-022</x:t>
        </x:is>
      </x:c>
    </x:row>
    <x:row r="34">
      <x:c r="A34" t="inlineStr">
        <x:is>
          <x:t xml:space="preserve">Tapón plástico para tubo</x:t>
        </x:is>
      </x:c>
      <x:c r="B34" t="inlineStr">
        <x:is>
          <x:t xml:space="preserve">Accesorio</x:t>
        </x:is>
      </x:c>
      <x:c r="C34" t="inlineStr">
        <x:is>
          <x:t xml:space="preserve">unidad</x:t>
        </x:is>
      </x:c>
      <x:c r="D34" t="inlineStr">
        <x:is>
          <x:t xml:space="preserve">Según especificación</x:t>
        </x:is>
      </x:c>
      <x:c r="E34" t="inlineStr">
        <x:is>
          <x:t xml:space="preserve">Según especificación</x:t>
        </x:is>
      </x:c>
      <x:c r="F34" t="inlineStr">
        <x:is>
          <x:t xml:space="preserve">Según especificación</x:t>
        </x:is>
      </x:c>
      <x:c r="H34" t="inlineStr">
        <x:is>
          <x:t xml:space="preserve">COM-023</x:t>
        </x:is>
      </x:c>
    </x:row>
    <x:row r="35">
      <x:c r="A35" t="inlineStr">
        <x:is>
          <x:t xml:space="preserve">Nivelador de base roscado</x:t>
        </x:is>
      </x:c>
      <x:c r="B35" t="inlineStr">
        <x:is>
          <x:t xml:space="preserve">Accesorio</x:t>
        </x:is>
      </x:c>
      <x:c r="C35" t="inlineStr">
        <x:is>
          <x:t xml:space="preserve">unidad</x:t>
        </x:is>
      </x:c>
      <x:c r="D35" t="inlineStr">
        <x:is>
          <x:t xml:space="preserve">Según especificación</x:t>
        </x:is>
      </x:c>
      <x:c r="E35" t="inlineStr">
        <x:is>
          <x:t xml:space="preserve">Según especificación</x:t>
        </x:is>
      </x:c>
      <x:c r="F35" t="inlineStr">
        <x:is>
          <x:t xml:space="preserve">Según especificación</x:t>
        </x:is>
      </x:c>
      <x:c r="H35" t="inlineStr">
        <x:is>
          <x:t xml:space="preserve">COM-024</x:t>
        </x:is>
      </x:c>
    </x:row>
    <x:row r="36">
      <x:c r="A36" t="inlineStr">
        <x:is>
          <x:t xml:space="preserve">Rueda giratoria para mueble</x:t>
        </x:is>
      </x:c>
      <x:c r="B36" t="inlineStr">
        <x:is>
          <x:t xml:space="preserve">Accesorio</x:t>
        </x:is>
      </x:c>
      <x:c r="C36" t="inlineStr">
        <x:is>
          <x:t xml:space="preserve">unidad</x:t>
        </x:is>
      </x:c>
      <x:c r="D36" t="inlineStr">
        <x:is>
          <x:t xml:space="preserve">Según especificación</x:t>
        </x:is>
      </x:c>
      <x:c r="E36" t="inlineStr">
        <x:is>
          <x:t xml:space="preserve">Según especificación</x:t>
        </x:is>
      </x:c>
      <x:c r="F36" t="inlineStr">
        <x:is>
          <x:t xml:space="preserve">Según especificación</x:t>
        </x:is>
      </x:c>
      <x:c r="H36" t="inlineStr">
        <x:is>
          <x:t xml:space="preserve">COM-025</x:t>
        </x:is>
      </x:c>
    </x:row>
    <x:row r="37">
      <x:c r="A37" t="inlineStr">
        <x:is>
          <x:t xml:space="preserve">Gancho para panel de góndola</x:t>
        </x:is>
      </x:c>
      <x:c r="B37" t="inlineStr">
        <x:is>
          <x:t xml:space="preserve">Accesorio</x:t>
        </x:is>
      </x:c>
      <x:c r="C37" t="inlineStr">
        <x:is>
          <x:t xml:space="preserve">unidad</x:t>
        </x:is>
      </x:c>
      <x:c r="D37" t="inlineStr">
        <x:is>
          <x:t xml:space="preserve">Según especificación</x:t>
        </x:is>
      </x:c>
      <x:c r="E37" t="inlineStr">
        <x:is>
          <x:t xml:space="preserve">Según especificación</x:t>
        </x:is>
      </x:c>
      <x:c r="F37" t="inlineStr">
        <x:is>
          <x:t xml:space="preserve">Según especificación</x:t>
        </x:is>
      </x:c>
      <x:c r="H37" t="inlineStr">
        <x:is>
          <x:t xml:space="preserve">COM-026</x:t>
        </x:is>
      </x:c>
    </x:row>
    <x:row r="38">
      <x:c r="A38" t="inlineStr">
        <x:is>
          <x:t xml:space="preserve">Soporte de repisa ajustable</x:t>
        </x:is>
      </x:c>
      <x:c r="B38" t="inlineStr">
        <x:is>
          <x:t xml:space="preserve">Accesorio</x:t>
        </x:is>
      </x:c>
      <x:c r="C38" t="inlineStr">
        <x:is>
          <x:t xml:space="preserve">unidad</x:t>
        </x:is>
      </x:c>
      <x:c r="D38" t="inlineStr">
        <x:is>
          <x:t xml:space="preserve">Según especificación</x:t>
        </x:is>
      </x:c>
      <x:c r="E38" t="inlineStr">
        <x:is>
          <x:t xml:space="preserve">Según especificación</x:t>
        </x:is>
      </x:c>
      <x:c r="F38" t="inlineStr">
        <x:is>
          <x:t xml:space="preserve">Según especificación</x:t>
        </x:is>
      </x:c>
      <x:c r="H38" t="inlineStr">
        <x:is>
          <x:t xml:space="preserve">COM-027</x:t>
        </x:is>
      </x:c>
    </x:row>
    <x:row r="39">
      <x:c r="A39" t="inlineStr">
        <x:is>
          <x:t xml:space="preserve">Etiqueta de producto terminado</x:t>
        </x:is>
      </x:c>
      <x:c r="B39" t="inlineStr">
        <x:is>
          <x:t xml:space="preserve">Embalaje</x:t>
        </x:is>
      </x:c>
      <x:c r="C39" t="inlineStr">
        <x:is>
          <x:t xml:space="preserve">unidad</x:t>
        </x:is>
      </x:c>
      <x:c r="D39" t="inlineStr">
        <x:is>
          <x:t xml:space="preserve">Según especificación</x:t>
        </x:is>
      </x:c>
      <x:c r="E39" t="inlineStr">
        <x:is>
          <x:t xml:space="preserve">Según especificación</x:t>
        </x:is>
      </x:c>
      <x:c r="F39" t="inlineStr">
        <x:is>
          <x:t xml:space="preserve">Según especificación</x:t>
        </x:is>
      </x:c>
      <x:c r="H39" t="inlineStr">
        <x:is>
          <x:t xml:space="preserve">COM-028</x:t>
        </x:is>
      </x:c>
    </x:row>
    <x:row r="40">
      <x:c r="A40" t="inlineStr">
        <x:is>
          <x:t xml:space="preserve">Película estirable de embalaje</x:t>
        </x:is>
      </x:c>
      <x:c r="B40" t="inlineStr">
        <x:is>
          <x:t xml:space="preserve">Embalaje</x:t>
        </x:is>
      </x:c>
      <x:c r="C40" t="inlineStr">
        <x:is>
          <x:t xml:space="preserve">metro</x:t>
        </x:is>
      </x:c>
      <x:c r="D40" t="inlineStr">
        <x:is>
          <x:t xml:space="preserve">Según especificación</x:t>
        </x:is>
      </x:c>
      <x:c r="E40" t="inlineStr">
        <x:is>
          <x:t xml:space="preserve">Según especificación</x:t>
        </x:is>
      </x:c>
      <x:c r="F40" t="inlineStr">
        <x:is>
          <x:t xml:space="preserve">Según especificación</x:t>
        </x:is>
      </x:c>
      <x:c r="H40" t="inlineStr">
        <x:is>
          <x:t xml:space="preserve">COM-029</x:t>
        </x:is>
      </x:c>
    </x:row>
    <x:row r="41">
      <x:c r="A41" t="inlineStr">
        <x:is>
          <x:t xml:space="preserve">Cartón corrugado de protección</x:t>
        </x:is>
      </x:c>
      <x:c r="B41" t="inlineStr">
        <x:is>
          <x:t xml:space="preserve">Embalaje</x:t>
        </x:is>
      </x:c>
      <x:c r="C41" t="inlineStr">
        <x:is>
          <x:t xml:space="preserve">m²</x:t>
        </x:is>
      </x:c>
      <x:c r="D41" t="inlineStr">
        <x:is>
          <x:t xml:space="preserve">Según especificación</x:t>
        </x:is>
      </x:c>
      <x:c r="E41" t="inlineStr">
        <x:is>
          <x:t xml:space="preserve">Según especificación</x:t>
        </x:is>
      </x:c>
      <x:c r="F41" t="inlineStr">
        <x:is>
          <x:t xml:space="preserve">Según especificación</x:t>
        </x:is>
      </x:c>
      <x:c r="H41" t="inlineStr">
        <x:is>
          <x:t xml:space="preserve">COM-030</x:t>
        </x:is>
      </x:c>
    </x:row>
    <x:row r="42">
      <x:c r="A42" t="inlineStr">
        <x:is>
          <x:t xml:space="preserve">Guante anticorte reutilizable</x:t>
        </x:is>
      </x:c>
      <x:c r="B42" t="inlineStr">
        <x:is>
          <x:t xml:space="preserve">Seguridad</x:t>
        </x:is>
      </x:c>
      <x:c r="C42" t="inlineStr">
        <x:is>
          <x:t xml:space="preserve">par</x:t>
        </x:is>
      </x:c>
      <x:c r="D42" t="inlineStr">
        <x:is>
          <x:t xml:space="preserve">Según especificación</x:t>
        </x:is>
      </x:c>
      <x:c r="E42" t="inlineStr">
        <x:is>
          <x:t xml:space="preserve">Según especificación</x:t>
        </x:is>
      </x:c>
      <x:c r="F42" t="inlineStr">
        <x:is>
          <x:t xml:space="preserve">Según especificación</x:t>
        </x:is>
      </x:c>
      <x:c r="H42" t="inlineStr">
        <x:is>
          <x:t xml:space="preserve">COM-031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3b9347f4781e4889"/>
  </x:tableParts>
</x:worksheet>
</file>

<file path=xl/worksheets/sheet5.xml><?xml version="1.0" encoding="utf-8"?>
<x:worksheet xmlns:x="http://schemas.openxmlformats.org/spreadsheetml/2006/main">
  <x:sheetPr>
    <x:tabColor rgb="FF4B4B4B"/>
  </x:sheetPr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48" customWidth="1"/>
    <x:col min="2" max="2" width="37" customWidth="1"/>
    <x:col min="3" max="3" width="56" customWidth="1"/>
    <x:col min="4" max="4" width="19" customWidth="1"/>
    <x:col min="5" max="5" width="20" customWidth="1"/>
    <x:col min="6" max="6" width="20" customWidth="1"/>
    <x:col min="7" max="7" width="20" customWidth="1"/>
    <x:col min="8" max="8" width="20" customWidth="1"/>
    <x:col min="9" max="9" width="20" customWidth="1"/>
    <x:col min="10" max="10" width="20" customWidth="1"/>
    <x:col min="11" max="11" width="36" customWidth="1"/>
  </x:cols>
  <x:sheetData>
    <x:row r="1" ht="38" customHeight="1">
      <x:c r="A1" s="5" t="inlineStr">
        <x:is>
          <x:t xml:space="preserve">Producto</x:t>
        </x:is>
      </x:c>
      <x:c r="B1" s="5" t="inlineStr">
        <x:is>
          <x:t xml:space="preserve">Componente</x:t>
        </x:is>
      </x:c>
      <x:c r="C1" s="5" t="inlineStr">
        <x:is>
          <x:t xml:space="preserve">Material</x:t>
        </x:is>
      </x:c>
      <x:c r="D1" s="5" t="inlineStr">
        <x:is>
          <x:t xml:space="preserve">Piezas por unidad</x:t>
        </x:is>
      </x:c>
      <x:c r="E1" s="5" t="inlineStr">
        <x:is>
          <x:t xml:space="preserve">Ancho pieza mm</x:t>
        </x:is>
      </x:c>
      <x:c r="F1" s="5" t="inlineStr">
        <x:is>
          <x:t xml:space="preserve">Alto pieza mm</x:t>
        </x:is>
      </x:c>
      <x:c r="G1" s="5" t="inlineStr">
        <x:is>
          <x:t xml:space="preserve">Longitud pieza m</x:t>
        </x:is>
      </x:c>
      <x:c r="H1" s="5" t="inlineStr">
        <x:is>
          <x:t xml:space="preserve">Área de chapa m²</x:t>
        </x:is>
      </x:c>
      <x:c r="I1" s="5" t="inlineStr">
        <x:is>
          <x:t xml:space="preserve">Masa kg / producto</x:t>
        </x:is>
      </x:c>
      <x:c r="J1" s="5" t="inlineStr">
        <x:is>
          <x:t xml:space="preserve">Costo S/ / producto</x:t>
        </x:is>
      </x:c>
      <x:c r="K1" s="21" t="inlineStr">
        <x:is>
          <x:t xml:space="preserve">Planchas 1.20×2.40 equivalentes / producto</x:t>
        </x:is>
      </x:c>
    </x:row>
    <x:row r="2">
      <x:c r="A2" t="inlineStr">
        <x:is>
          <x:t xml:space="preserve">Minirack metálico con bandejas</x:t>
        </x:is>
      </x:c>
      <x:c r="B2" t="inlineStr">
        <x:is>
          <x:t xml:space="preserve">Parante vertical</x:t>
        </x:is>
      </x:c>
      <x:c r="C2" t="inlineStr">
        <x:is>
          <x:t xml:space="preserve">Tubo o perfil de acero (sección por definir)</x:t>
        </x:is>
      </x:c>
      <x:c r="D2" t="n">
        <x:v>4</x:v>
      </x:c>
      <x:c r="E2" t="inlineStr">
        <x:is>
          <x:t xml:space="preserve">No aplica</x:t>
        </x:is>
      </x:c>
      <x:c r="F2" t="inlineStr">
        <x:is>
          <x:t xml:space="preserve">No aplica</x:t>
        </x:is>
      </x:c>
      <x:c r="G2" t="n">
        <x:v>1.8</x:v>
      </x:c>
      <x:c r="H2" t="n">
        <x:v>0</x:v>
      </x:c>
      <x:c r="I2" t="n">
        <x:v>10.8</x:v>
      </x:c>
      <x:c r="J2" t="n">
        <x:v>68.625</x:v>
      </x:c>
      <x:c r="K2" s="22" t="n">
        <x:f>IF(N(H2)&gt;0,H2/(1.2*2.4),0)</x:f>
        <x:v>0</x:v>
      </x:c>
    </x:row>
    <x:row r="3">
      <x:c r="A3" t="inlineStr">
        <x:is>
          <x:t xml:space="preserve">Minirack metálico con bandejas</x:t>
        </x:is>
      </x:c>
      <x:c r="B3" t="inlineStr">
        <x:is>
          <x:t xml:space="preserve">Larguero horizontal</x:t>
        </x:is>
      </x:c>
      <x:c r="C3" t="inlineStr">
        <x:is>
          <x:t xml:space="preserve">Tubo o perfil de acero (sección por definir)</x:t>
        </x:is>
      </x:c>
      <x:c r="D3" t="n">
        <x:v>8</x:v>
      </x:c>
      <x:c r="E3" t="inlineStr">
        <x:is>
          <x:t xml:space="preserve">No aplica</x:t>
        </x:is>
      </x:c>
      <x:c r="F3" t="inlineStr">
        <x:is>
          <x:t xml:space="preserve">No aplica</x:t>
        </x:is>
      </x:c>
      <x:c r="G3" t="n">
        <x:v>1.2</x:v>
      </x:c>
      <x:c r="H3" t="n">
        <x:v>0</x:v>
      </x:c>
      <x:c r="I3" t="n">
        <x:v>14.4</x:v>
      </x:c>
      <x:c r="J3" t="n">
        <x:v>91.49999999999999</x:v>
      </x:c>
      <x:c r="K3" s="22" t="n">
        <x:f>IF(N(H3)&gt;0,H3/(1.2*2.4),0)</x:f>
        <x:v>0</x:v>
      </x:c>
    </x:row>
    <x:row r="4">
      <x:c r="A4" t="inlineStr">
        <x:is>
          <x:t xml:space="preserve">Minirack metálico con bandejas</x:t>
        </x:is>
      </x:c>
      <x:c r="B4" t="inlineStr">
        <x:is>
          <x:t xml:space="preserve">Refuerzo transversal</x:t>
        </x:is>
      </x:c>
      <x:c r="C4" t="inlineStr">
        <x:is>
          <x:t xml:space="preserve">Tubo o perfil de acero (sección por definir)</x:t>
        </x:is>
      </x:c>
      <x:c r="D4" t="n">
        <x:v>4</x:v>
      </x:c>
      <x:c r="E4" t="inlineStr">
        <x:is>
          <x:t xml:space="preserve">No aplica</x:t>
        </x:is>
      </x:c>
      <x:c r="F4" t="inlineStr">
        <x:is>
          <x:t xml:space="preserve">No aplica</x:t>
        </x:is>
      </x:c>
      <x:c r="G4" t="n">
        <x:v>0.6</x:v>
      </x:c>
      <x:c r="H4" t="n">
        <x:v>0</x:v>
      </x:c>
      <x:c r="I4" t="n">
        <x:v>3.6</x:v>
      </x:c>
      <x:c r="J4" t="n">
        <x:v>22.875</x:v>
      </x:c>
      <x:c r="K4" s="22" t="n">
        <x:f>IF(N(H4)&gt;0,H4/(1.2*2.4),0)</x:f>
        <x:v>0</x:v>
      </x:c>
    </x:row>
    <x:row r="5">
      <x:c r="A5" t="inlineStr">
        <x:is>
          <x:t xml:space="preserve">Minirack metálico con bandejas</x:t>
        </x:is>
      </x:c>
      <x:c r="B5" t="inlineStr">
        <x:is>
          <x:t xml:space="preserve">Bandeja acero</x:t>
        </x:is>
      </x:c>
      <x:c r="C5" t="inlineStr">
        <x:is>
          <x:t xml:space="preserve">Plancha de acero laminado en caliente de 2 mm, 1.20 × 2.40 m</x:t>
        </x:is>
      </x:c>
      <x:c r="D5" t="n">
        <x:v>4</x:v>
      </x:c>
      <x:c r="E5" t="inlineStr">
        <x:is>
          <x:t xml:space="preserve">No aplica</x:t>
        </x:is>
      </x:c>
      <x:c r="F5" t="inlineStr">
        <x:is>
          <x:t xml:space="preserve">No aplica</x:t>
        </x:is>
      </x:c>
      <x:c r="G5" t="n">
        <x:v>0</x:v>
      </x:c>
      <x:c r="H5" t="n">
        <x:v>0.72</x:v>
      </x:c>
      <x:c r="I5" t="n">
        <x:v>45.21599999999999</x:v>
      </x:c>
      <x:c r="J5" t="n">
        <x:v>334.2052173913042</x:v>
      </x:c>
      <x:c r="K5" s="22" t="n">
        <x:f>IF(N(H5)&gt;0,H5/(1.2*2.4),0)</x:f>
        <x:v>0.25</x:v>
      </x:c>
    </x:row>
    <x:row r="6">
      <x:c r="A6" t="inlineStr">
        <x:is>
          <x:t xml:space="preserve">Minirack metálico con bandejas</x:t>
        </x:is>
      </x:c>
      <x:c r="B6" t="inlineStr">
        <x:is>
          <x:t xml:space="preserve">Cartela unión</x:t>
        </x:is>
      </x:c>
      <x:c r="C6" t="inlineStr">
        <x:is>
          <x:t xml:space="preserve">Plancha de acero laminado en caliente de 2 mm, 1.20 × 2.40 m</x:t>
        </x:is>
      </x:c>
      <x:c r="D6" t="n">
        <x:v>8</x:v>
      </x:c>
      <x:c r="E6" t="inlineStr">
        <x:is>
          <x:t xml:space="preserve">No aplica</x:t>
        </x:is>
      </x:c>
      <x:c r="F6" t="inlineStr">
        <x:is>
          <x:t xml:space="preserve">No aplica</x:t>
        </x:is>
      </x:c>
      <x:c r="G6" t="n">
        <x:v>0</x:v>
      </x:c>
      <x:c r="H6" t="n">
        <x:v>0.025</x:v>
      </x:c>
      <x:c r="I6" t="n">
        <x:v>3.14</x:v>
      </x:c>
      <x:c r="J6" t="n">
        <x:v>23.20869565217391</x:v>
      </x:c>
      <x:c r="K6" s="22" t="n">
        <x:f>IF(N(H6)&gt;0,H6/(1.2*2.4),0)</x:f>
        <x:v>0.008680555555555556</x:v>
      </x:c>
    </x:row>
    <x:row r="7">
      <x:c r="A7" t="inlineStr">
        <x:is>
          <x:t xml:space="preserve">Minirack metálico con bandejas</x:t>
        </x:is>
      </x:c>
      <x:c r="B7" t="inlineStr">
        <x:is>
          <x:t xml:space="preserve">Tornillería sujeción</x:t>
        </x:is>
      </x:c>
      <x:c r="C7" t="inlineStr">
        <x:is>
          <x:t xml:space="preserve">Elementos de fijación metálica (tipo por desagregar)</x:t>
        </x:is>
      </x:c>
      <x:c r="D7" t="n">
        <x:v>24</x:v>
      </x:c>
      <x:c r="E7" t="inlineStr">
        <x:is>
          <x:t xml:space="preserve">No aplica</x:t>
        </x:is>
      </x:c>
      <x:c r="F7" t="inlineStr">
        <x:is>
          <x:t xml:space="preserve">No aplica</x:t>
        </x:is>
      </x:c>
      <x:c r="G7" t="n">
        <x:v>0</x:v>
      </x:c>
      <x:c r="H7" t="n">
        <x:v>0</x:v>
      </x:c>
      <x:c r="K7" s="22" t="n">
        <x:f>IF(N(H7)&gt;0,H7/(1.2*2.4),0)</x:f>
        <x:v>0</x:v>
      </x:c>
    </x:row>
    <x:row r="8">
      <x:c r="A8" t="inlineStr">
        <x:is>
          <x:t xml:space="preserve">Minirack metálico con bandejas</x:t>
        </x:is>
      </x:c>
      <x:c r="B8" t="inlineStr">
        <x:is>
          <x:t xml:space="preserve">Tapa protectora</x:t>
        </x:is>
      </x:c>
      <x:c r="C8" t="inlineStr">
        <x:is>
          <x:t xml:space="preserve">Elementos de fijación metálica (tipo por desagregar)</x:t>
        </x:is>
      </x:c>
      <x:c r="D8" t="n">
        <x:v>4</x:v>
      </x:c>
      <x:c r="E8" t="inlineStr">
        <x:is>
          <x:t xml:space="preserve">No aplica</x:t>
        </x:is>
      </x:c>
      <x:c r="F8" t="inlineStr">
        <x:is>
          <x:t xml:space="preserve">No aplica</x:t>
        </x:is>
      </x:c>
      <x:c r="G8" t="n">
        <x:v>0</x:v>
      </x:c>
      <x:c r="H8" t="n">
        <x:v>0</x:v>
      </x:c>
      <x:c r="K8" s="22" t="n">
        <x:f>IF(N(H8)&gt;0,H8/(1.2*2.4),0)</x:f>
        <x:v>0</x:v>
      </x:c>
    </x:row>
    <x:row r="9">
      <x:c r="A9" t="inlineStr">
        <x:is>
          <x:t xml:space="preserve">Estante reforzado modular</x:t>
        </x:is>
      </x:c>
      <x:c r="B9" t="inlineStr">
        <x:is>
          <x:t xml:space="preserve">Parante perfil</x:t>
        </x:is>
      </x:c>
      <x:c r="C9" t="inlineStr">
        <x:is>
          <x:t xml:space="preserve">Tubo o perfil de acero (sección por definir)</x:t>
        </x:is>
      </x:c>
      <x:c r="D9" t="n">
        <x:v>4</x:v>
      </x:c>
      <x:c r="E9" t="inlineStr">
        <x:is>
          <x:t xml:space="preserve">No aplica</x:t>
        </x:is>
      </x:c>
      <x:c r="F9" t="inlineStr">
        <x:is>
          <x:t xml:space="preserve">No aplica</x:t>
        </x:is>
      </x:c>
      <x:c r="G9" t="n">
        <x:v>2</x:v>
      </x:c>
      <x:c r="H9" t="n">
        <x:v>0</x:v>
      </x:c>
      <x:c r="I9" t="n">
        <x:v>12</x:v>
      </x:c>
      <x:c r="J9" t="n">
        <x:v>76.24999999999999</x:v>
      </x:c>
      <x:c r="K9" s="22" t="n">
        <x:f>IF(N(H9)&gt;0,H9/(1.2*2.4),0)</x:f>
        <x:v>0</x:v>
      </x:c>
    </x:row>
    <x:row r="10">
      <x:c r="A10" t="inlineStr">
        <x:is>
          <x:t xml:space="preserve">Estante reforzado modular</x:t>
        </x:is>
      </x:c>
      <x:c r="B10" t="inlineStr">
        <x:is>
          <x:t xml:space="preserve">Travesaño frontal</x:t>
        </x:is>
      </x:c>
      <x:c r="C10" t="inlineStr">
        <x:is>
          <x:t xml:space="preserve">Tubo o perfil de acero (sección por definir)</x:t>
        </x:is>
      </x:c>
      <x:c r="D10" t="n">
        <x:v>8</x:v>
      </x:c>
      <x:c r="E10" t="inlineStr">
        <x:is>
          <x:t xml:space="preserve">No aplica</x:t>
        </x:is>
      </x:c>
      <x:c r="F10" t="inlineStr">
        <x:is>
          <x:t xml:space="preserve">No aplica</x:t>
        </x:is>
      </x:c>
      <x:c r="G10" t="n">
        <x:v>1</x:v>
      </x:c>
      <x:c r="H10" t="n">
        <x:v>0</x:v>
      </x:c>
      <x:c r="I10" t="n">
        <x:v>12</x:v>
      </x:c>
      <x:c r="J10" t="n">
        <x:v>76.24999999999999</x:v>
      </x:c>
      <x:c r="K10" s="22" t="n">
        <x:f>IF(N(H10)&gt;0,H10/(1.2*2.4),0)</x:f>
        <x:v>0</x:v>
      </x:c>
    </x:row>
    <x:row r="11">
      <x:c r="A11" t="inlineStr">
        <x:is>
          <x:t xml:space="preserve">Estante reforzado modular</x:t>
        </x:is>
      </x:c>
      <x:c r="B11" t="inlineStr">
        <x:is>
          <x:t xml:space="preserve">Travesaño lateral</x:t>
        </x:is>
      </x:c>
      <x:c r="C11" t="inlineStr">
        <x:is>
          <x:t xml:space="preserve">Tubo o perfil de acero (sección por definir)</x:t>
        </x:is>
      </x:c>
      <x:c r="D11" t="n">
        <x:v>8</x:v>
      </x:c>
      <x:c r="E11" t="inlineStr">
        <x:is>
          <x:t xml:space="preserve">No aplica</x:t>
        </x:is>
      </x:c>
      <x:c r="F11" t="inlineStr">
        <x:is>
          <x:t xml:space="preserve">No aplica</x:t>
        </x:is>
      </x:c>
      <x:c r="G11" t="n">
        <x:v>0.5</x:v>
      </x:c>
      <x:c r="H11" t="n">
        <x:v>0</x:v>
      </x:c>
      <x:c r="I11" t="n">
        <x:v>6</x:v>
      </x:c>
      <x:c r="J11" t="n">
        <x:v>38.12499999999999</x:v>
      </x:c>
      <x:c r="K11" s="22" t="n">
        <x:f>IF(N(H11)&gt;0,H11/(1.2*2.4),0)</x:f>
        <x:v>0</x:v>
      </x:c>
    </x:row>
    <x:row r="12">
      <x:c r="A12" t="inlineStr">
        <x:is>
          <x:t xml:space="preserve">Estante reforzado modular</x:t>
        </x:is>
      </x:c>
      <x:c r="B12" t="inlineStr">
        <x:is>
          <x:t xml:space="preserve">Bandeja reforzada</x:t>
        </x:is>
      </x:c>
      <x:c r="C12" t="inlineStr">
        <x:is>
          <x:t xml:space="preserve">Plancha de acero laminado en caliente de 2 mm, 1.20 × 2.40 m</x:t>
        </x:is>
      </x:c>
      <x:c r="D12" t="n">
        <x:v>5</x:v>
      </x:c>
      <x:c r="E12" t="inlineStr">
        <x:is>
          <x:t xml:space="preserve">No aplica</x:t>
        </x:is>
      </x:c>
      <x:c r="F12" t="inlineStr">
        <x:is>
          <x:t xml:space="preserve">No aplica</x:t>
        </x:is>
      </x:c>
      <x:c r="G12" t="n">
        <x:v>0</x:v>
      </x:c>
      <x:c r="H12" t="n">
        <x:v>0.5</x:v>
      </x:c>
      <x:c r="I12" t="n">
        <x:v>39.25</x:v>
      </x:c>
      <x:c r="J12" t="n">
        <x:v>290.1086956521739</x:v>
      </x:c>
      <x:c r="K12" s="22" t="n">
        <x:f>IF(N(H12)&gt;0,H12/(1.2*2.4),0)</x:f>
        <x:v>0.1736111111111111</x:v>
      </x:c>
    </x:row>
    <x:row r="13">
      <x:c r="A13" t="inlineStr">
        <x:is>
          <x:t xml:space="preserve">Estante reforzado modular</x:t>
        </x:is>
      </x:c>
      <x:c r="B13" t="inlineStr">
        <x:is>
          <x:t xml:space="preserve">Cartela</x:t>
        </x:is>
      </x:c>
      <x:c r="C13" t="inlineStr">
        <x:is>
          <x:t xml:space="preserve">Plancha de acero laminado en caliente de 2 mm, 1.20 × 2.40 m</x:t>
        </x:is>
      </x:c>
      <x:c r="D13" t="n">
        <x:v>8</x:v>
      </x:c>
      <x:c r="E13" t="inlineStr">
        <x:is>
          <x:t xml:space="preserve">No aplica</x:t>
        </x:is>
      </x:c>
      <x:c r="F13" t="inlineStr">
        <x:is>
          <x:t xml:space="preserve">No aplica</x:t>
        </x:is>
      </x:c>
      <x:c r="G13" t="n">
        <x:v>0</x:v>
      </x:c>
      <x:c r="H13" t="n">
        <x:v>0.035</x:v>
      </x:c>
      <x:c r="I13" t="n">
        <x:v>4.396000000000001</x:v>
      </x:c>
      <x:c r="J13" t="n">
        <x:v>32.49217391304348</x:v>
      </x:c>
      <x:c r="K13" s="22" t="n">
        <x:f>IF(N(H13)&gt;0,H13/(1.2*2.4),0)</x:f>
        <x:v>0.01215277777777778</x:v>
      </x:c>
    </x:row>
    <x:row r="14">
      <x:c r="A14" t="inlineStr">
        <x:is>
          <x:t xml:space="preserve">Estante reforzado modular</x:t>
        </x:is>
      </x:c>
      <x:c r="B14" t="inlineStr">
        <x:is>
          <x:t xml:space="preserve">Juego pernos</x:t>
        </x:is>
      </x:c>
      <x:c r="C14" t="inlineStr">
        <x:is>
          <x:t xml:space="preserve">Elementos de fijación metálica (tipo por desagregar)</x:t>
        </x:is>
      </x:c>
      <x:c r="D14" t="n">
        <x:v>28</x:v>
      </x:c>
      <x:c r="E14" t="inlineStr">
        <x:is>
          <x:t xml:space="preserve">No aplica</x:t>
        </x:is>
      </x:c>
      <x:c r="F14" t="inlineStr">
        <x:is>
          <x:t xml:space="preserve">No aplica</x:t>
        </x:is>
      </x:c>
      <x:c r="G14" t="n">
        <x:v>0</x:v>
      </x:c>
      <x:c r="H14" t="n">
        <x:v>0</x:v>
      </x:c>
      <x:c r="K14" s="22" t="n">
        <x:f>IF(N(H14)&gt;0,H14/(1.2*2.4),0)</x:f>
        <x:v>0</x:v>
      </x:c>
    </x:row>
    <x:row r="15">
      <x:c r="A15" t="inlineStr">
        <x:is>
          <x:t xml:space="preserve">Góndola central comercial</x:t>
        </x:is>
      </x:c>
      <x:c r="B15" t="inlineStr">
        <x:is>
          <x:t xml:space="preserve">Columna doble</x:t>
        </x:is>
      </x:c>
      <x:c r="C15" t="inlineStr">
        <x:is>
          <x:t xml:space="preserve">Tubo o perfil de acero (sección por definir)</x:t>
        </x:is>
      </x:c>
      <x:c r="D15" t="n">
        <x:v>2</x:v>
      </x:c>
      <x:c r="E15" t="inlineStr">
        <x:is>
          <x:t xml:space="preserve">No aplica</x:t>
        </x:is>
      </x:c>
      <x:c r="F15" t="inlineStr">
        <x:is>
          <x:t xml:space="preserve">No aplica</x:t>
        </x:is>
      </x:c>
      <x:c r="G15" t="n">
        <x:v>1.65</x:v>
      </x:c>
      <x:c r="H15" t="n">
        <x:v>0</x:v>
      </x:c>
      <x:c r="I15" t="n">
        <x:v>4.949999999999999</x:v>
      </x:c>
      <x:c r="J15" t="n">
        <x:v>31.45312499999999</x:v>
      </x:c>
      <x:c r="K15" s="22" t="n">
        <x:f>IF(N(H15)&gt;0,H15/(1.2*2.4),0)</x:f>
        <x:v>0</x:v>
      </x:c>
    </x:row>
    <x:row r="16">
      <x:c r="A16" t="inlineStr">
        <x:is>
          <x:t xml:space="preserve">Góndola central comercial</x:t>
        </x:is>
      </x:c>
      <x:c r="B16" t="inlineStr">
        <x:is>
          <x:t xml:space="preserve">Base apoyo</x:t>
        </x:is>
      </x:c>
      <x:c r="C16" t="inlineStr">
        <x:is>
          <x:t xml:space="preserve">Lámina LAF o acero 1.0 mm (alternativa V4)</x:t>
        </x:is>
      </x:c>
      <x:c r="D16" t="n">
        <x:v>2</x:v>
      </x:c>
      <x:c r="E16" t="inlineStr">
        <x:is>
          <x:t xml:space="preserve">No aplica</x:t>
        </x:is>
      </x:c>
      <x:c r="F16" t="inlineStr">
        <x:is>
          <x:t xml:space="preserve">No aplica</x:t>
        </x:is>
      </x:c>
      <x:c r="G16" t="n">
        <x:v>0</x:v>
      </x:c>
      <x:c r="H16" t="n">
        <x:v>0.3</x:v>
      </x:c>
      <x:c r="I16" t="n">
        <x:v>4.71</x:v>
      </x:c>
      <x:c r="J16" t="n">
        <x:v>34.81304347826087</x:v>
      </x:c>
      <x:c r="K16" s="22" t="n">
        <x:f>IF(N(H16)&gt;0,H16/(1.2*2.4),0)</x:f>
        <x:v>0.10416666666666667</x:v>
      </x:c>
    </x:row>
    <x:row r="17">
      <x:c r="A17" t="inlineStr">
        <x:is>
          <x:t xml:space="preserve">Góndola central comercial</x:t>
        </x:is>
      </x:c>
      <x:c r="B17" t="inlineStr">
        <x:is>
          <x:t xml:space="preserve">Panel trasero</x:t>
        </x:is>
      </x:c>
      <x:c r="C17" t="inlineStr">
        <x:is>
          <x:t xml:space="preserve">Lámina LAF o acero 1.0 mm (alternativa V4)</x:t>
        </x:is>
      </x:c>
      <x:c r="D17" t="n">
        <x:v>4</x:v>
      </x:c>
      <x:c r="E17" t="inlineStr">
        <x:is>
          <x:t xml:space="preserve">No aplica</x:t>
        </x:is>
      </x:c>
      <x:c r="F17" t="inlineStr">
        <x:is>
          <x:t xml:space="preserve">No aplica</x:t>
        </x:is>
      </x:c>
      <x:c r="G17" t="n">
        <x:v>0</x:v>
      </x:c>
      <x:c r="H17" t="n">
        <x:v>0.5600000000000001</x:v>
      </x:c>
      <x:c r="I17" t="n">
        <x:v>17.584</x:v>
      </x:c>
      <x:c r="J17" t="n">
        <x:v>129.9686956521739</x:v>
      </x:c>
      <x:c r="K17" s="22" t="n">
        <x:f>IF(N(H17)&gt;0,H17/(1.2*2.4),0)</x:f>
        <x:v>0.19444444444444448</x:v>
      </x:c>
    </x:row>
    <x:row r="18">
      <x:c r="A18" t="inlineStr">
        <x:is>
          <x:t xml:space="preserve">Góndola central comercial</x:t>
        </x:is>
      </x:c>
      <x:c r="B18" t="inlineStr">
        <x:is>
          <x:t xml:space="preserve">Estante de exposición</x:t>
        </x:is>
      </x:c>
      <x:c r="C18" t="inlineStr">
        <x:is>
          <x:t xml:space="preserve">Lámina LAF o acero 1.0 mm (alternativa V4)</x:t>
        </x:is>
      </x:c>
      <x:c r="D18" t="n">
        <x:v>8</x:v>
      </x:c>
      <x:c r="E18" t="inlineStr">
        <x:is>
          <x:t xml:space="preserve">No aplica</x:t>
        </x:is>
      </x:c>
      <x:c r="F18" t="inlineStr">
        <x:is>
          <x:t xml:space="preserve">No aplica</x:t>
        </x:is>
      </x:c>
      <x:c r="G18" t="n">
        <x:v>0</x:v>
      </x:c>
      <x:c r="H18" t="n">
        <x:v>0.4</x:v>
      </x:c>
      <x:c r="I18" t="n">
        <x:v>25.12</x:v>
      </x:c>
      <x:c r="J18" t="n">
        <x:v>185.6695652173913</x:v>
      </x:c>
      <x:c r="K18" s="22" t="n">
        <x:f>IF(N(H18)&gt;0,H18/(1.2*2.4),0)</x:f>
        <x:v>0.1388888888888889</x:v>
      </x:c>
    </x:row>
    <x:row r="19">
      <x:c r="A19" t="inlineStr">
        <x:is>
          <x:t xml:space="preserve">Góndola central comercial</x:t>
        </x:is>
      </x:c>
      <x:c r="B19" t="inlineStr">
        <x:is>
          <x:t xml:space="preserve">Ménsula</x:t>
        </x:is>
      </x:c>
      <x:c r="C19" t="inlineStr">
        <x:is>
          <x:t xml:space="preserve">Lámina LAF o acero 1.0 mm (alternativa V4)</x:t>
        </x:is>
      </x:c>
      <x:c r="D19" t="n">
        <x:v>16</x:v>
      </x:c>
      <x:c r="E19" t="inlineStr">
        <x:is>
          <x:t xml:space="preserve">No aplica</x:t>
        </x:is>
      </x:c>
      <x:c r="F19" t="inlineStr">
        <x:is>
          <x:t xml:space="preserve">No aplica</x:t>
        </x:is>
      </x:c>
      <x:c r="G19" t="n">
        <x:v>0</x:v>
      </x:c>
      <x:c r="H19" t="n">
        <x:v>0.04</x:v>
      </x:c>
      <x:c r="I19" t="n">
        <x:v>5.024</x:v>
      </x:c>
      <x:c r="J19" t="n">
        <x:v>37.13391304347825</x:v>
      </x:c>
      <x:c r="K19" s="22" t="n">
        <x:f>IF(N(H19)&gt;0,H19/(1.2*2.4),0)</x:f>
        <x:v>0.01388888888888889</x:v>
      </x:c>
    </x:row>
    <x:row r="20">
      <x:c r="A20" t="inlineStr">
        <x:is>
          <x:t xml:space="preserve">Góndola central comercial</x:t>
        </x:is>
      </x:c>
      <x:c r="B20" t="inlineStr">
        <x:is>
          <x:t xml:space="preserve">Zócalo frontal</x:t>
        </x:is>
      </x:c>
      <x:c r="C20" t="inlineStr">
        <x:is>
          <x:t xml:space="preserve">Lámina LAF o acero 1.0 mm (alternativa V4)</x:t>
        </x:is>
      </x:c>
      <x:c r="D20" t="n">
        <x:v>2</x:v>
      </x:c>
      <x:c r="E20" t="inlineStr">
        <x:is>
          <x:t xml:space="preserve">No aplica</x:t>
        </x:is>
      </x:c>
      <x:c r="F20" t="inlineStr">
        <x:is>
          <x:t xml:space="preserve">No aplica</x:t>
        </x:is>
      </x:c>
      <x:c r="G20" t="n">
        <x:v>0</x:v>
      </x:c>
      <x:c r="H20" t="n">
        <x:v>0.12</x:v>
      </x:c>
      <x:c r="I20" t="n">
        <x:v>1.884</x:v>
      </x:c>
      <x:c r="J20" t="n">
        <x:v>13.92521739130435</x:v>
      </x:c>
      <x:c r="K20" s="22" t="n">
        <x:f>IF(N(H20)&gt;0,H20/(1.2*2.4),0)</x:f>
        <x:v>0.041666666666666664</x:v>
      </x:c>
    </x:row>
    <x:row r="21">
      <x:c r="A21" t="inlineStr">
        <x:is>
          <x:t xml:space="preserve">Góndola central comercial</x:t>
        </x:is>
      </x:c>
      <x:c r="B21" t="inlineStr">
        <x:is>
          <x:t xml:space="preserve">Pernos de ensamble</x:t>
        </x:is>
      </x:c>
      <x:c r="C21" t="inlineStr">
        <x:is>
          <x:t xml:space="preserve">Elementos de fijación metálica (tipo por desagregar)</x:t>
        </x:is>
      </x:c>
      <x:c r="D21" t="n">
        <x:v>36</x:v>
      </x:c>
      <x:c r="E21" t="inlineStr">
        <x:is>
          <x:t xml:space="preserve">No aplica</x:t>
        </x:is>
      </x:c>
      <x:c r="F21" t="inlineStr">
        <x:is>
          <x:t xml:space="preserve">No aplica</x:t>
        </x:is>
      </x:c>
      <x:c r="G21" t="n">
        <x:v>0</x:v>
      </x:c>
      <x:c r="H21" t="n">
        <x:v>0</x:v>
      </x:c>
      <x:c r="K21" s="22" t="n">
        <x:f>IF(N(H21)&gt;0,H21/(1.2*2.4),0)</x:f>
        <x:v>0</x:v>
      </x:c>
    </x:row>
    <x:row r="22">
      <x:c r="A22" t="inlineStr">
        <x:is>
          <x:t xml:space="preserve">Góndola mural</x:t>
        </x:is>
      </x:c>
      <x:c r="B22" t="inlineStr">
        <x:is>
          <x:t xml:space="preserve">Montante mural</x:t>
        </x:is>
      </x:c>
      <x:c r="C22" t="inlineStr">
        <x:is>
          <x:t xml:space="preserve">Tubo o perfil de acero (sección por definir)</x:t>
        </x:is>
      </x:c>
      <x:c r="D22" t="n">
        <x:v>2</x:v>
      </x:c>
      <x:c r="E22" t="inlineStr">
        <x:is>
          <x:t xml:space="preserve">No aplica</x:t>
        </x:is>
      </x:c>
      <x:c r="F22" t="inlineStr">
        <x:is>
          <x:t xml:space="preserve">No aplica</x:t>
        </x:is>
      </x:c>
      <x:c r="G22" t="n">
        <x:v>1.9</x:v>
      </x:c>
      <x:c r="H22" t="n">
        <x:v>0</x:v>
      </x:c>
      <x:c r="I22" t="n">
        <x:v>5.699999999999999</x:v>
      </x:c>
      <x:c r="J22" t="n">
        <x:v>36.21875</x:v>
      </x:c>
      <x:c r="K22" s="22" t="n">
        <x:f>IF(N(H22)&gt;0,H22/(1.2*2.4),0)</x:f>
        <x:v>0</x:v>
      </x:c>
    </x:row>
    <x:row r="23">
      <x:c r="A23" t="inlineStr">
        <x:is>
          <x:t xml:space="preserve">Góndola mural</x:t>
        </x:is>
      </x:c>
      <x:c r="B23" t="inlineStr">
        <x:is>
          <x:t xml:space="preserve">Panel de fondo</x:t>
        </x:is>
      </x:c>
      <x:c r="C23" t="inlineStr">
        <x:is>
          <x:t xml:space="preserve">Lámina LAF o acero 1.0 mm (alternativa V4)</x:t>
        </x:is>
      </x:c>
      <x:c r="D23" t="n">
        <x:v>3</x:v>
      </x:c>
      <x:c r="E23" t="inlineStr">
        <x:is>
          <x:t xml:space="preserve">No aplica</x:t>
        </x:is>
      </x:c>
      <x:c r="F23" t="inlineStr">
        <x:is>
          <x:t xml:space="preserve">No aplica</x:t>
        </x:is>
      </x:c>
      <x:c r="G23" t="n">
        <x:v>0</x:v>
      </x:c>
      <x:c r="H23" t="n">
        <x:v>0.55</x:v>
      </x:c>
      <x:c r="I23" t="n">
        <x:v>12.9525</x:v>
      </x:c>
      <x:c r="J23" t="n">
        <x:v>95.7358695652174</x:v>
      </x:c>
      <x:c r="K23" s="22" t="n">
        <x:f>IF(N(H23)&gt;0,H23/(1.2*2.4),0)</x:f>
        <x:v>0.19097222222222224</x:v>
      </x:c>
    </x:row>
    <x:row r="24">
      <x:c r="A24" t="inlineStr">
        <x:is>
          <x:t xml:space="preserve">Góndola mural</x:t>
        </x:is>
      </x:c>
      <x:c r="B24" t="inlineStr">
        <x:is>
          <x:t xml:space="preserve">Bandeja</x:t>
        </x:is>
      </x:c>
      <x:c r="C24" t="inlineStr">
        <x:is>
          <x:t xml:space="preserve">Lámina LAF o acero 1.0 mm (alternativa V4)</x:t>
        </x:is>
      </x:c>
      <x:c r="D24" t="n">
        <x:v>5</x:v>
      </x:c>
      <x:c r="E24" t="inlineStr">
        <x:is>
          <x:t xml:space="preserve">No aplica</x:t>
        </x:is>
      </x:c>
      <x:c r="F24" t="inlineStr">
        <x:is>
          <x:t xml:space="preserve">No aplica</x:t>
        </x:is>
      </x:c>
      <x:c r="G24" t="n">
        <x:v>0</x:v>
      </x:c>
      <x:c r="H24" t="n">
        <x:v>0.42</x:v>
      </x:c>
      <x:c r="I24" t="n">
        <x:v>16.485</x:v>
      </x:c>
      <x:c r="J24" t="n">
        <x:v>121.8456521739131</x:v>
      </x:c>
      <x:c r="K24" s="22" t="n">
        <x:f>IF(N(H24)&gt;0,H24/(1.2*2.4),0)</x:f>
        <x:v>0.14583333333333334</x:v>
      </x:c>
    </x:row>
    <x:row r="25">
      <x:c r="A25" t="inlineStr">
        <x:is>
          <x:t xml:space="preserve">Góndola mural</x:t>
        </x:is>
      </x:c>
      <x:c r="B25" t="inlineStr">
        <x:is>
          <x:t xml:space="preserve">Soporte bandeja</x:t>
        </x:is>
      </x:c>
      <x:c r="C25" t="inlineStr">
        <x:is>
          <x:t xml:space="preserve">Lámina LAF o acero 1.0 mm (alternativa V4)</x:t>
        </x:is>
      </x:c>
      <x:c r="D25" t="n">
        <x:v>10</x:v>
      </x:c>
      <x:c r="E25" t="inlineStr">
        <x:is>
          <x:t xml:space="preserve">No aplica</x:t>
        </x:is>
      </x:c>
      <x:c r="F25" t="inlineStr">
        <x:is>
          <x:t xml:space="preserve">No aplica</x:t>
        </x:is>
      </x:c>
      <x:c r="G25" t="n">
        <x:v>0</x:v>
      </x:c>
      <x:c r="H25" t="n">
        <x:v>0.04</x:v>
      </x:c>
      <x:c r="I25" t="n">
        <x:v>3.14</x:v>
      </x:c>
      <x:c r="J25" t="n">
        <x:v>23.20869565217391</x:v>
      </x:c>
      <x:c r="K25" s="22" t="n">
        <x:f>IF(N(H25)&gt;0,H25/(1.2*2.4),0)</x:f>
        <x:v>0.01388888888888889</x:v>
      </x:c>
    </x:row>
    <x:row r="26">
      <x:c r="A26" t="inlineStr">
        <x:is>
          <x:t xml:space="preserve">Góndola mural</x:t>
        </x:is>
      </x:c>
      <x:c r="B26" t="inlineStr">
        <x:is>
          <x:t xml:space="preserve">Pie soporte</x:t>
        </x:is>
      </x:c>
      <x:c r="C26" t="inlineStr">
        <x:is>
          <x:t xml:space="preserve">Lámina LAF o acero 1.0 mm (alternativa V4)</x:t>
        </x:is>
      </x:c>
      <x:c r="D26" t="n">
        <x:v>2</x:v>
      </x:c>
      <x:c r="E26" t="inlineStr">
        <x:is>
          <x:t xml:space="preserve">No aplica</x:t>
        </x:is>
      </x:c>
      <x:c r="F26" t="inlineStr">
        <x:is>
          <x:t xml:space="preserve">No aplica</x:t>
        </x:is>
      </x:c>
      <x:c r="G26" t="n">
        <x:v>0</x:v>
      </x:c>
      <x:c r="H26" t="n">
        <x:v>0.25</x:v>
      </x:c>
      <x:c r="I26" t="n">
        <x:v>3.925</x:v>
      </x:c>
      <x:c r="J26" t="n">
        <x:v>29.01086956521739</x:v>
      </x:c>
      <x:c r="K26" s="22" t="n">
        <x:f>IF(N(H26)&gt;0,H26/(1.2*2.4),0)</x:f>
        <x:v>0.08680555555555555</x:v>
      </x:c>
    </x:row>
    <x:row r="27">
      <x:c r="A27" t="inlineStr">
        <x:is>
          <x:t xml:space="preserve">Góndola mural</x:t>
        </x:is>
      </x:c>
      <x:c r="B27" t="inlineStr">
        <x:is>
          <x:t xml:space="preserve">Fijaciones</x:t>
        </x:is>
      </x:c>
      <x:c r="C27" t="inlineStr">
        <x:is>
          <x:t xml:space="preserve">Elementos de fijación metálica (tipo por desagregar)</x:t>
        </x:is>
      </x:c>
      <x:c r="D27" t="n">
        <x:v>26</x:v>
      </x:c>
      <x:c r="E27" t="inlineStr">
        <x:is>
          <x:t xml:space="preserve">No aplica</x:t>
        </x:is>
      </x:c>
      <x:c r="F27" t="inlineStr">
        <x:is>
          <x:t xml:space="preserve">No aplica</x:t>
        </x:is>
      </x:c>
      <x:c r="G27" t="n">
        <x:v>0</x:v>
      </x:c>
      <x:c r="H27" t="n">
        <x:v>0</x:v>
      </x:c>
      <x:c r="K27" s="22" t="n">
        <x:f>IF(N(H27)&gt;0,H27/(1.2*2.4),0)</x:f>
        <x:v>0</x:v>
      </x:c>
    </x:row>
    <x:row r="28">
      <x:c r="A28" t="inlineStr">
        <x:is>
          <x:t xml:space="preserve">Locker de 4 puertas</x:t>
        </x:is>
      </x:c>
      <x:c r="B28" t="inlineStr">
        <x:is>
          <x:t xml:space="preserve">Panel lateral</x:t>
        </x:is>
      </x:c>
      <x:c r="C28" t="inlineStr">
        <x:is>
          <x:t xml:space="preserve">Lámina LAF o acero 1.5 mm (alternativa V4)</x:t>
        </x:is>
      </x:c>
      <x:c r="D28" t="n">
        <x:v>2</x:v>
      </x:c>
      <x:c r="E28" t="inlineStr">
        <x:is>
          <x:t xml:space="preserve">No aplica</x:t>
        </x:is>
      </x:c>
      <x:c r="F28" t="inlineStr">
        <x:is>
          <x:t xml:space="preserve">No aplica</x:t>
        </x:is>
      </x:c>
      <x:c r="G28" t="n">
        <x:v>0</x:v>
      </x:c>
      <x:c r="H28" t="n">
        <x:v>0.95</x:v>
      </x:c>
      <x:c r="I28" t="n">
        <x:v>22.3725</x:v>
      </x:c>
      <x:c r="J28" t="n">
        <x:v>165.3619565217391</x:v>
      </x:c>
      <x:c r="K28" s="22" t="n">
        <x:f>IF(N(H28)&gt;0,H28/(1.2*2.4),0)</x:f>
        <x:v>0.3298611111111111</x:v>
      </x:c>
    </x:row>
    <x:row r="29">
      <x:c r="A29" t="inlineStr">
        <x:is>
          <x:t xml:space="preserve">Locker de 4 puertas</x:t>
        </x:is>
      </x:c>
      <x:c r="B29" t="inlineStr">
        <x:is>
          <x:t xml:space="preserve">Techo/base</x:t>
        </x:is>
      </x:c>
      <x:c r="C29" t="inlineStr">
        <x:is>
          <x:t xml:space="preserve">Lámina LAF o acero 1.5 mm (alternativa V4)</x:t>
        </x:is>
      </x:c>
      <x:c r="D29" t="n">
        <x:v>2</x:v>
      </x:c>
      <x:c r="E29" t="inlineStr">
        <x:is>
          <x:t xml:space="preserve">No aplica</x:t>
        </x:is>
      </x:c>
      <x:c r="F29" t="inlineStr">
        <x:is>
          <x:t xml:space="preserve">No aplica</x:t>
        </x:is>
      </x:c>
      <x:c r="G29" t="n">
        <x:v>0</x:v>
      </x:c>
      <x:c r="H29" t="n">
        <x:v>0.35</x:v>
      </x:c>
      <x:c r="I29" t="n">
        <x:v>8.242499999999998</x:v>
      </x:c>
      <x:c r="J29" t="n">
        <x:v>60.9228260869565</x:v>
      </x:c>
      <x:c r="K29" s="22" t="n">
        <x:f>IF(N(H29)&gt;0,H29/(1.2*2.4),0)</x:f>
        <x:v>0.12152777777777778</x:v>
      </x:c>
    </x:row>
    <x:row r="30">
      <x:c r="A30" t="inlineStr">
        <x:is>
          <x:t xml:space="preserve">Locker de 4 puertas</x:t>
        </x:is>
      </x:c>
      <x:c r="B30" t="inlineStr">
        <x:is>
          <x:t xml:space="preserve">Panel posterior</x:t>
        </x:is>
      </x:c>
      <x:c r="C30" t="inlineStr">
        <x:is>
          <x:t xml:space="preserve">Lámina LAF o acero 1.5 mm (alternativa V4)</x:t>
        </x:is>
      </x:c>
      <x:c r="D30" t="n">
        <x:v>1</x:v>
      </x:c>
      <x:c r="E30" t="inlineStr">
        <x:is>
          <x:t xml:space="preserve">No aplica</x:t>
        </x:is>
      </x:c>
      <x:c r="F30" t="inlineStr">
        <x:is>
          <x:t xml:space="preserve">No aplica</x:t>
        </x:is>
      </x:c>
      <x:c r="G30" t="n">
        <x:v>0</x:v>
      </x:c>
      <x:c r="H30" t="n">
        <x:v>1.7</x:v>
      </x:c>
      <x:c r="I30" t="n">
        <x:v>20.0175</x:v>
      </x:c>
      <x:c r="J30" t="n">
        <x:v>147.9554347826086</x:v>
      </x:c>
      <x:c r="K30" s="22" t="n">
        <x:f>IF(N(H30)&gt;0,H30/(1.2*2.4),0)</x:f>
        <x:v>0.5902777777777778</x:v>
      </x:c>
    </x:row>
    <x:row r="31">
      <x:c r="A31" t="inlineStr">
        <x:is>
          <x:t xml:space="preserve">Locker de 4 puertas</x:t>
        </x:is>
      </x:c>
      <x:c r="B31" t="inlineStr">
        <x:is>
          <x:t xml:space="preserve">Puerta individual</x:t>
        </x:is>
      </x:c>
      <x:c r="C31" t="inlineStr">
        <x:is>
          <x:t xml:space="preserve">Lámina LAF o acero 1.5 mm (alternativa V4)</x:t>
        </x:is>
      </x:c>
      <x:c r="D31" t="n">
        <x:v>4</x:v>
      </x:c>
      <x:c r="E31" t="inlineStr">
        <x:is>
          <x:t xml:space="preserve">No aplica</x:t>
        </x:is>
      </x:c>
      <x:c r="F31" t="inlineStr">
        <x:is>
          <x:t xml:space="preserve">No aplica</x:t>
        </x:is>
      </x:c>
      <x:c r="G31" t="n">
        <x:v>0</x:v>
      </x:c>
      <x:c r="H31" t="n">
        <x:v>0.37</x:v>
      </x:c>
      <x:c r="I31" t="n">
        <x:v>17.427</x:v>
      </x:c>
      <x:c r="J31" t="n">
        <x:v>128.8082608695652</x:v>
      </x:c>
      <x:c r="K31" s="22" t="n">
        <x:f>IF(N(H31)&gt;0,H31/(1.2*2.4),0)</x:f>
        <x:v>0.12847222222222224</x:v>
      </x:c>
    </x:row>
    <x:row r="32">
      <x:c r="A32" t="inlineStr">
        <x:is>
          <x:t xml:space="preserve">Locker de 4 puertas</x:t>
        </x:is>
      </x:c>
      <x:c r="B32" t="inlineStr">
        <x:is>
          <x:t xml:space="preserve">Separador interior</x:t>
        </x:is>
      </x:c>
      <x:c r="C32" t="inlineStr">
        <x:is>
          <x:t xml:space="preserve">Lámina LAF o acero 1.5 mm (alternativa V4)</x:t>
        </x:is>
      </x:c>
      <x:c r="D32" t="n">
        <x:v>3</x:v>
      </x:c>
      <x:c r="E32" t="inlineStr">
        <x:is>
          <x:t xml:space="preserve">No aplica</x:t>
        </x:is>
      </x:c>
      <x:c r="F32" t="inlineStr">
        <x:is>
          <x:t xml:space="preserve">No aplica</x:t>
        </x:is>
      </x:c>
      <x:c r="G32" t="n">
        <x:v>0</x:v>
      </x:c>
      <x:c r="H32" t="n">
        <x:v>0.35</x:v>
      </x:c>
      <x:c r="I32" t="n">
        <x:v>12.36375</x:v>
      </x:c>
      <x:c r="J32" t="n">
        <x:v>91.38423913043476</x:v>
      </x:c>
      <x:c r="K32" s="22" t="n">
        <x:f>IF(N(H32)&gt;0,H32/(1.2*2.4),0)</x:f>
        <x:v>0.12152777777777778</x:v>
      </x:c>
    </x:row>
    <x:row r="33">
      <x:c r="A33" t="inlineStr">
        <x:is>
          <x:t xml:space="preserve">Locker de 4 puertas</x:t>
        </x:is>
      </x:c>
      <x:c r="B33" t="inlineStr">
        <x:is>
          <x:t xml:space="preserve">Bisagra</x:t>
        </x:is>
      </x:c>
      <x:c r="C33" t="inlineStr">
        <x:is>
          <x:t xml:space="preserve">Elementos de fijación metálica (tipo por desagregar)</x:t>
        </x:is>
      </x:c>
      <x:c r="D33" t="n">
        <x:v>8</x:v>
      </x:c>
      <x:c r="E33" t="inlineStr">
        <x:is>
          <x:t xml:space="preserve">No aplica</x:t>
        </x:is>
      </x:c>
      <x:c r="F33" t="inlineStr">
        <x:is>
          <x:t xml:space="preserve">No aplica</x:t>
        </x:is>
      </x:c>
      <x:c r="G33" t="n">
        <x:v>0</x:v>
      </x:c>
      <x:c r="H33" t="n">
        <x:v>0</x:v>
      </x:c>
      <x:c r="K33" s="22" t="n">
        <x:f>IF(N(H33)&gt;0,H33/(1.2*2.4),0)</x:f>
        <x:v>0</x:v>
      </x:c>
    </x:row>
    <x:row r="34">
      <x:c r="A34" t="inlineStr">
        <x:is>
          <x:t xml:space="preserve">Locker de 4 puertas</x:t>
        </x:is>
      </x:c>
      <x:c r="B34" t="inlineStr">
        <x:is>
          <x:t xml:space="preserve">Cerradura</x:t>
        </x:is>
      </x:c>
      <x:c r="C34" t="inlineStr">
        <x:is>
          <x:t xml:space="preserve">Elementos de fijación metálica (tipo por desagregar)</x:t>
        </x:is>
      </x:c>
      <x:c r="D34" t="n">
        <x:v>4</x:v>
      </x:c>
      <x:c r="E34" t="inlineStr">
        <x:is>
          <x:t xml:space="preserve">No aplica</x:t>
        </x:is>
      </x:c>
      <x:c r="F34" t="inlineStr">
        <x:is>
          <x:t xml:space="preserve">No aplica</x:t>
        </x:is>
      </x:c>
      <x:c r="G34" t="n">
        <x:v>0</x:v>
      </x:c>
      <x:c r="H34" t="n">
        <x:v>0</x:v>
      </x:c>
      <x:c r="K34" s="22" t="n">
        <x:f>IF(N(H34)&gt;0,H34/(1.2*2.4),0)</x:f>
        <x:v>0</x:v>
      </x:c>
    </x:row>
    <x:row r="35">
      <x:c r="A35" t="inlineStr">
        <x:is>
          <x:t xml:space="preserve">Locker de 6 puertas</x:t>
        </x:is>
      </x:c>
      <x:c r="B35" t="inlineStr">
        <x:is>
          <x:t xml:space="preserve">Costado externo</x:t>
        </x:is>
      </x:c>
      <x:c r="C35" t="inlineStr">
        <x:is>
          <x:t xml:space="preserve">Lámina LAF o acero 1.5 mm (alternativa V4)</x:t>
        </x:is>
      </x:c>
      <x:c r="D35" t="n">
        <x:v>2</x:v>
      </x:c>
      <x:c r="E35" t="inlineStr">
        <x:is>
          <x:t xml:space="preserve">No aplica</x:t>
        </x:is>
      </x:c>
      <x:c r="F35" t="inlineStr">
        <x:is>
          <x:t xml:space="preserve">No aplica</x:t>
        </x:is>
      </x:c>
      <x:c r="G35" t="n">
        <x:v>0</x:v>
      </x:c>
      <x:c r="H35" t="n">
        <x:v>1.1</x:v>
      </x:c>
      <x:c r="I35" t="n">
        <x:v>25.905</x:v>
      </x:c>
      <x:c r="J35" t="n">
        <x:v>191.4717391304348</x:v>
      </x:c>
      <x:c r="K35" s="22" t="n">
        <x:f>IF(N(H35)&gt;0,H35/(1.2*2.4),0)</x:f>
        <x:v>0.3819444444444445</x:v>
      </x:c>
    </x:row>
    <x:row r="36">
      <x:c r="A36" t="inlineStr">
        <x:is>
          <x:t xml:space="preserve">Locker de 6 puertas</x:t>
        </x:is>
      </x:c>
      <x:c r="B36" t="inlineStr">
        <x:is>
          <x:t xml:space="preserve">Panel techo/base</x:t>
        </x:is>
      </x:c>
      <x:c r="C36" t="inlineStr">
        <x:is>
          <x:t xml:space="preserve">Lámina LAF o acero 1.5 mm (alternativa V4)</x:t>
        </x:is>
      </x:c>
      <x:c r="D36" t="n">
        <x:v>2</x:v>
      </x:c>
      <x:c r="E36" t="inlineStr">
        <x:is>
          <x:t xml:space="preserve">No aplica</x:t>
        </x:is>
      </x:c>
      <x:c r="F36" t="inlineStr">
        <x:is>
          <x:t xml:space="preserve">No aplica</x:t>
        </x:is>
      </x:c>
      <x:c r="G36" t="n">
        <x:v>0</x:v>
      </x:c>
      <x:c r="H36" t="n">
        <x:v>0.48</x:v>
      </x:c>
      <x:c r="I36" t="n">
        <x:v>11.304</x:v>
      </x:c>
      <x:c r="J36" t="n">
        <x:v>83.55130434782606</x:v>
      </x:c>
      <x:c r="K36" s="22" t="n">
        <x:f>IF(N(H36)&gt;0,H36/(1.2*2.4),0)</x:f>
        <x:v>0.16666666666666666</x:v>
      </x:c>
    </x:row>
    <x:row r="37">
      <x:c r="A37" t="inlineStr">
        <x:is>
          <x:t xml:space="preserve">Locker de 6 puertas</x:t>
        </x:is>
      </x:c>
      <x:c r="B37" t="inlineStr">
        <x:is>
          <x:t xml:space="preserve">Fondo</x:t>
        </x:is>
      </x:c>
      <x:c r="C37" t="inlineStr">
        <x:is>
          <x:t xml:space="preserve">Lámina LAF o acero 1.5 mm (alternativa V4)</x:t>
        </x:is>
      </x:c>
      <x:c r="D37" t="n">
        <x:v>1</x:v>
      </x:c>
      <x:c r="E37" t="inlineStr">
        <x:is>
          <x:t xml:space="preserve">No aplica</x:t>
        </x:is>
      </x:c>
      <x:c r="F37" t="inlineStr">
        <x:is>
          <x:t xml:space="preserve">No aplica</x:t>
        </x:is>
      </x:c>
      <x:c r="G37" t="n">
        <x:v>0</x:v>
      </x:c>
      <x:c r="H37" t="n">
        <x:v>1.8</x:v>
      </x:c>
      <x:c r="I37" t="n">
        <x:v>21.195</x:v>
      </x:c>
      <x:c r="J37" t="n">
        <x:v>156.6586956521739</x:v>
      </x:c>
      <x:c r="K37" s="22" t="n">
        <x:f>IF(N(H37)&gt;0,H37/(1.2*2.4),0)</x:f>
        <x:v>0.625</x:v>
      </x:c>
    </x:row>
    <x:row r="38">
      <x:c r="A38" t="inlineStr">
        <x:is>
          <x:t xml:space="preserve">Locker de 6 puertas</x:t>
        </x:is>
      </x:c>
      <x:c r="B38" t="inlineStr">
        <x:is>
          <x:t xml:space="preserve">Puerta con rejilla</x:t>
        </x:is>
      </x:c>
      <x:c r="C38" t="inlineStr">
        <x:is>
          <x:t xml:space="preserve">Lámina LAF o acero 1.5 mm (alternativa V4)</x:t>
        </x:is>
      </x:c>
      <x:c r="D38" t="n">
        <x:v>6</x:v>
      </x:c>
      <x:c r="E38" t="inlineStr">
        <x:is>
          <x:t xml:space="preserve">No aplica</x:t>
        </x:is>
      </x:c>
      <x:c r="F38" t="inlineStr">
        <x:is>
          <x:t xml:space="preserve">No aplica</x:t>
        </x:is>
      </x:c>
      <x:c r="G38" t="n">
        <x:v>0</x:v>
      </x:c>
      <x:c r="H38" t="n">
        <x:v>0.3</x:v>
      </x:c>
      <x:c r="I38" t="n">
        <x:v>21.195</x:v>
      </x:c>
      <x:c r="J38" t="n">
        <x:v>156.6586956521739</x:v>
      </x:c>
      <x:c r="K38" s="22" t="n">
        <x:f>IF(N(H38)&gt;0,H38/(1.2*2.4),0)</x:f>
        <x:v>0.10416666666666667</x:v>
      </x:c>
    </x:row>
    <x:row r="39">
      <x:c r="A39" t="inlineStr">
        <x:is>
          <x:t xml:space="preserve">Locker de 6 puertas</x:t>
        </x:is>
      </x:c>
      <x:c r="B39" t="inlineStr">
        <x:is>
          <x:t xml:space="preserve">Separador vertical</x:t>
        </x:is>
      </x:c>
      <x:c r="C39" t="inlineStr">
        <x:is>
          <x:t xml:space="preserve">Lámina LAF o acero 1.5 mm (alternativa V4)</x:t>
        </x:is>
      </x:c>
      <x:c r="D39" t="n">
        <x:v>2</x:v>
      </x:c>
      <x:c r="E39" t="inlineStr">
        <x:is>
          <x:t xml:space="preserve">No aplica</x:t>
        </x:is>
      </x:c>
      <x:c r="F39" t="inlineStr">
        <x:is>
          <x:t xml:space="preserve">No aplica</x:t>
        </x:is>
      </x:c>
      <x:c r="G39" t="n">
        <x:v>0</x:v>
      </x:c>
      <x:c r="H39" t="n">
        <x:v>0.7</x:v>
      </x:c>
      <x:c r="I39" t="n">
        <x:v>16.485</x:v>
      </x:c>
      <x:c r="J39" t="n">
        <x:v>121.845652173913</x:v>
      </x:c>
      <x:c r="K39" s="22" t="n">
        <x:f>IF(N(H39)&gt;0,H39/(1.2*2.4),0)</x:f>
        <x:v>0.24305555555555555</x:v>
      </x:c>
    </x:row>
    <x:row r="40">
      <x:c r="A40" t="inlineStr">
        <x:is>
          <x:t xml:space="preserve">Locker de 6 puertas</x:t>
        </x:is>
      </x:c>
      <x:c r="B40" t="inlineStr">
        <x:is>
          <x:t xml:space="preserve">Entrepiso</x:t>
        </x:is>
      </x:c>
      <x:c r="C40" t="inlineStr">
        <x:is>
          <x:t xml:space="preserve">Lámina LAF o acero 1.5 mm (alternativa V4)</x:t>
        </x:is>
      </x:c>
      <x:c r="D40" t="n">
        <x:v>4</x:v>
      </x:c>
      <x:c r="E40" t="inlineStr">
        <x:is>
          <x:t xml:space="preserve">No aplica</x:t>
        </x:is>
      </x:c>
      <x:c r="F40" t="inlineStr">
        <x:is>
          <x:t xml:space="preserve">No aplica</x:t>
        </x:is>
      </x:c>
      <x:c r="G40" t="n">
        <x:v>0</x:v>
      </x:c>
      <x:c r="H40" t="n">
        <x:v>0.4</x:v>
      </x:c>
      <x:c r="I40" t="n">
        <x:v>18.84</x:v>
      </x:c>
      <x:c r="J40" t="n">
        <x:v>139.2521739130435</x:v>
      </x:c>
      <x:c r="K40" s="22" t="n">
        <x:f>IF(N(H40)&gt;0,H40/(1.2*2.4),0)</x:f>
        <x:v>0.1388888888888889</x:v>
      </x:c>
    </x:row>
    <x:row r="41">
      <x:c r="A41" t="inlineStr">
        <x:is>
          <x:t xml:space="preserve">Locker de 6 puertas</x:t>
        </x:is>
      </x:c>
      <x:c r="B41" t="inlineStr">
        <x:is>
          <x:t xml:space="preserve">Bisagra</x:t>
        </x:is>
      </x:c>
      <x:c r="C41" t="inlineStr">
        <x:is>
          <x:t xml:space="preserve">Elementos de fijación metálica (tipo por desagregar)</x:t>
        </x:is>
      </x:c>
      <x:c r="D41" t="n">
        <x:v>12</x:v>
      </x:c>
      <x:c r="E41" t="inlineStr">
        <x:is>
          <x:t xml:space="preserve">No aplica</x:t>
        </x:is>
      </x:c>
      <x:c r="F41" t="inlineStr">
        <x:is>
          <x:t xml:space="preserve">No aplica</x:t>
        </x:is>
      </x:c>
      <x:c r="G41" t="n">
        <x:v>0</x:v>
      </x:c>
      <x:c r="H41" t="n">
        <x:v>0</x:v>
      </x:c>
      <x:c r="K41" s="22" t="n">
        <x:f>IF(N(H41)&gt;0,H41/(1.2*2.4),0)</x:f>
        <x:v>0</x:v>
      </x:c>
    </x:row>
    <x:row r="42">
      <x:c r="A42" t="inlineStr">
        <x:is>
          <x:t xml:space="preserve">Locker de 6 puertas</x:t>
        </x:is>
      </x:c>
      <x:c r="B42" t="inlineStr">
        <x:is>
          <x:t xml:space="preserve">Cerradura</x:t>
        </x:is>
      </x:c>
      <x:c r="C42" t="inlineStr">
        <x:is>
          <x:t xml:space="preserve">Elementos de fijación metálica (tipo por desagregar)</x:t>
        </x:is>
      </x:c>
      <x:c r="D42" t="n">
        <x:v>6</x:v>
      </x:c>
      <x:c r="E42" t="inlineStr">
        <x:is>
          <x:t xml:space="preserve">No aplica</x:t>
        </x:is>
      </x:c>
      <x:c r="F42" t="inlineStr">
        <x:is>
          <x:t xml:space="preserve">No aplica</x:t>
        </x:is>
      </x:c>
      <x:c r="G42" t="n">
        <x:v>0</x:v>
      </x:c>
      <x:c r="H42" t="n">
        <x:v>0</x:v>
      </x:c>
      <x:c r="K42" s="22" t="n">
        <x:f>IF(N(H42)&gt;0,H42/(1.2*2.4),0)</x:f>
        <x:v>0</x:v>
      </x:c>
    </x:row>
    <x:row r="43">
      <x:c r="A43" t="inlineStr">
        <x:is>
          <x:t xml:space="preserve">Armario metálico</x:t>
        </x:is>
      </x:c>
      <x:c r="B43" t="inlineStr">
        <x:is>
          <x:t xml:space="preserve">Lateral gabinete</x:t>
        </x:is>
      </x:c>
      <x:c r="C43" t="inlineStr">
        <x:is>
          <x:t xml:space="preserve">Lámina LAF o acero 1.0 mm (alternativa V4)</x:t>
        </x:is>
      </x:c>
      <x:c r="D43" t="n">
        <x:v>2</x:v>
      </x:c>
      <x:c r="E43" t="inlineStr">
        <x:is>
          <x:t xml:space="preserve">No aplica</x:t>
        </x:is>
      </x:c>
      <x:c r="F43" t="inlineStr">
        <x:is>
          <x:t xml:space="preserve">No aplica</x:t>
        </x:is>
      </x:c>
      <x:c r="G43" t="n">
        <x:v>0</x:v>
      </x:c>
      <x:c r="H43" t="n">
        <x:v>0.95</x:v>
      </x:c>
      <x:c r="I43" t="n">
        <x:v>14.915</x:v>
      </x:c>
      <x:c r="J43" t="n">
        <x:v>110.2413043478261</x:v>
      </x:c>
      <x:c r="K43" s="22" t="n">
        <x:f>IF(N(H43)&gt;0,H43/(1.2*2.4),0)</x:f>
        <x:v>0.3298611111111111</x:v>
      </x:c>
    </x:row>
    <x:row r="44">
      <x:c r="A44" t="inlineStr">
        <x:is>
          <x:t xml:space="preserve">Armario metálico</x:t>
        </x:is>
      </x:c>
      <x:c r="B44" t="inlineStr">
        <x:is>
          <x:t xml:space="preserve">Panel posterior</x:t>
        </x:is>
      </x:c>
      <x:c r="C44" t="inlineStr">
        <x:is>
          <x:t xml:space="preserve">Lámina LAF o acero 1.0 mm (alternativa V4)</x:t>
        </x:is>
      </x:c>
      <x:c r="D44" t="n">
        <x:v>1</x:v>
      </x:c>
      <x:c r="E44" t="inlineStr">
        <x:is>
          <x:t xml:space="preserve">No aplica</x:t>
        </x:is>
      </x:c>
      <x:c r="F44" t="inlineStr">
        <x:is>
          <x:t xml:space="preserve">No aplica</x:t>
        </x:is>
      </x:c>
      <x:c r="G44" t="n">
        <x:v>0</x:v>
      </x:c>
      <x:c r="H44" t="n">
        <x:v>1.3</x:v>
      </x:c>
      <x:c r="I44" t="n">
        <x:v>10.205</x:v>
      </x:c>
      <x:c r="J44" t="n">
        <x:v>75.42826086956522</x:v>
      </x:c>
      <x:c r="K44" s="22" t="n">
        <x:f>IF(N(H44)&gt;0,H44/(1.2*2.4),0)</x:f>
        <x:v>0.4513888888888889</x:v>
      </x:c>
    </x:row>
    <x:row r="45">
      <x:c r="A45" t="inlineStr">
        <x:is>
          <x:t xml:space="preserve">Armario metálico</x:t>
        </x:is>
      </x:c>
      <x:c r="B45" t="inlineStr">
        <x:is>
          <x:t xml:space="preserve">Panel techo/base</x:t>
        </x:is>
      </x:c>
      <x:c r="C45" t="inlineStr">
        <x:is>
          <x:t xml:space="preserve">Lámina LAF o acero 1.0 mm (alternativa V4)</x:t>
        </x:is>
      </x:c>
      <x:c r="D45" t="n">
        <x:v>2</x:v>
      </x:c>
      <x:c r="E45" t="inlineStr">
        <x:is>
          <x:t xml:space="preserve">No aplica</x:t>
        </x:is>
      </x:c>
      <x:c r="F45" t="inlineStr">
        <x:is>
          <x:t xml:space="preserve">No aplica</x:t>
        </x:is>
      </x:c>
      <x:c r="G45" t="n">
        <x:v>0</x:v>
      </x:c>
      <x:c r="H45" t="n">
        <x:v>0.5</x:v>
      </x:c>
      <x:c r="I45" t="n">
        <x:v>7.850000000000001</x:v>
      </x:c>
      <x:c r="J45" t="n">
        <x:v>58.02173913043478</x:v>
      </x:c>
      <x:c r="K45" s="22" t="n">
        <x:f>IF(N(H45)&gt;0,H45/(1.2*2.4),0)</x:f>
        <x:v>0.1736111111111111</x:v>
      </x:c>
    </x:row>
    <x:row r="46">
      <x:c r="A46" t="inlineStr">
        <x:is>
          <x:t xml:space="preserve">Armario metálico</x:t>
        </x:is>
      </x:c>
      <x:c r="B46" t="inlineStr">
        <x:is>
          <x:t xml:space="preserve">Puerta</x:t>
        </x:is>
      </x:c>
      <x:c r="C46" t="inlineStr">
        <x:is>
          <x:t xml:space="preserve">Lámina LAF o acero 1.0 mm (alternativa V4)</x:t>
        </x:is>
      </x:c>
      <x:c r="D46" t="n">
        <x:v>2</x:v>
      </x:c>
      <x:c r="E46" t="inlineStr">
        <x:is>
          <x:t xml:space="preserve">No aplica</x:t>
        </x:is>
      </x:c>
      <x:c r="F46" t="inlineStr">
        <x:is>
          <x:t xml:space="preserve">No aplica</x:t>
        </x:is>
      </x:c>
      <x:c r="G46" t="n">
        <x:v>0</x:v>
      </x:c>
      <x:c r="H46" t="n">
        <x:v>0.7</x:v>
      </x:c>
      <x:c r="I46" t="n">
        <x:v>10.99</x:v>
      </x:c>
      <x:c r="J46" t="n">
        <x:v>81.2304347826087</x:v>
      </x:c>
      <x:c r="K46" s="22" t="n">
        <x:f>IF(N(H46)&gt;0,H46/(1.2*2.4),0)</x:f>
        <x:v>0.24305555555555555</x:v>
      </x:c>
    </x:row>
    <x:row r="47">
      <x:c r="A47" t="inlineStr">
        <x:is>
          <x:t xml:space="preserve">Armario metálico</x:t>
        </x:is>
      </x:c>
      <x:c r="B47" t="inlineStr">
        <x:is>
          <x:t xml:space="preserve">Bandeja</x:t>
        </x:is>
      </x:c>
      <x:c r="C47" t="inlineStr">
        <x:is>
          <x:t xml:space="preserve">Lámina LAF o acero 1.0 mm (alternativa V4)</x:t>
        </x:is>
      </x:c>
      <x:c r="D47" t="n">
        <x:v>3</x:v>
      </x:c>
      <x:c r="E47" t="inlineStr">
        <x:is>
          <x:t xml:space="preserve">No aplica</x:t>
        </x:is>
      </x:c>
      <x:c r="F47" t="inlineStr">
        <x:is>
          <x:t xml:space="preserve">No aplica</x:t>
        </x:is>
      </x:c>
      <x:c r="G47" t="n">
        <x:v>0</x:v>
      </x:c>
      <x:c r="H47" t="n">
        <x:v>0.48</x:v>
      </x:c>
      <x:c r="I47" t="n">
        <x:v>11.304</x:v>
      </x:c>
      <x:c r="J47" t="n">
        <x:v>83.55130434782606</x:v>
      </x:c>
      <x:c r="K47" s="22" t="n">
        <x:f>IF(N(H47)&gt;0,H47/(1.2*2.4),0)</x:f>
        <x:v>0.16666666666666666</x:v>
      </x:c>
    </x:row>
    <x:row r="48">
      <x:c r="A48" t="inlineStr">
        <x:is>
          <x:t xml:space="preserve">Armario metálico</x:t>
        </x:is>
      </x:c>
      <x:c r="B48" t="inlineStr">
        <x:is>
          <x:t xml:space="preserve">Bisagra</x:t>
        </x:is>
      </x:c>
      <x:c r="C48" t="inlineStr">
        <x:is>
          <x:t xml:space="preserve">Elementos de fijación metálica (tipo por desagregar)</x:t>
        </x:is>
      </x:c>
      <x:c r="D48" t="n">
        <x:v>4</x:v>
      </x:c>
      <x:c r="E48" t="inlineStr">
        <x:is>
          <x:t xml:space="preserve">No aplica</x:t>
        </x:is>
      </x:c>
      <x:c r="F48" t="inlineStr">
        <x:is>
          <x:t xml:space="preserve">No aplica</x:t>
        </x:is>
      </x:c>
      <x:c r="G48" t="n">
        <x:v>0</x:v>
      </x:c>
      <x:c r="H48" t="n">
        <x:v>0</x:v>
      </x:c>
      <x:c r="K48" s="22" t="n">
        <x:f>IF(N(H48)&gt;0,H48/(1.2*2.4),0)</x:f>
        <x:v>0</x:v>
      </x:c>
    </x:row>
    <x:row r="49">
      <x:c r="A49" t="inlineStr">
        <x:is>
          <x:t xml:space="preserve">Armario metálico</x:t>
        </x:is>
      </x:c>
      <x:c r="B49" t="inlineStr">
        <x:is>
          <x:t xml:space="preserve">Cerradura</x:t>
        </x:is>
      </x:c>
      <x:c r="C49" t="inlineStr">
        <x:is>
          <x:t xml:space="preserve">Elementos de fijación metálica (tipo por desagregar)</x:t>
        </x:is>
      </x:c>
      <x:c r="D49" t="n">
        <x:v>2</x:v>
      </x:c>
      <x:c r="E49" t="inlineStr">
        <x:is>
          <x:t xml:space="preserve">No aplica</x:t>
        </x:is>
      </x:c>
      <x:c r="F49" t="inlineStr">
        <x:is>
          <x:t xml:space="preserve">No aplica</x:t>
        </x:is>
      </x:c>
      <x:c r="G49" t="n">
        <x:v>0</x:v>
      </x:c>
      <x:c r="H49" t="n">
        <x:v>0</x:v>
      </x:c>
      <x:c r="K49" s="22" t="n">
        <x:f>IF(N(H49)&gt;0,H49/(1.2*2.4),0)</x:f>
        <x:v>0</x:v>
      </x:c>
    </x:row>
    <x:row r="50">
      <x:c r="A50" t="inlineStr">
        <x:is>
          <x:t xml:space="preserve">Estantería liviana metálica</x:t>
        </x:is>
      </x:c>
      <x:c r="B50" t="inlineStr">
        <x:is>
          <x:t xml:space="preserve">Parante</x:t>
        </x:is>
      </x:c>
      <x:c r="C50" t="inlineStr">
        <x:is>
          <x:t xml:space="preserve">Tubo o perfil de acero (sección por definir)</x:t>
        </x:is>
      </x:c>
      <x:c r="D50" t="n">
        <x:v>4</x:v>
      </x:c>
      <x:c r="E50" t="inlineStr">
        <x:is>
          <x:t xml:space="preserve">No aplica</x:t>
        </x:is>
      </x:c>
      <x:c r="F50" t="inlineStr">
        <x:is>
          <x:t xml:space="preserve">No aplica</x:t>
        </x:is>
      </x:c>
      <x:c r="G50" t="n">
        <x:v>1.65</x:v>
      </x:c>
      <x:c r="H50" t="n">
        <x:v>0</x:v>
      </x:c>
      <x:c r="I50" t="n">
        <x:v>9.899999999999999</x:v>
      </x:c>
      <x:c r="J50" t="n">
        <x:v>62.90624999999999</x:v>
      </x:c>
      <x:c r="K50" s="22" t="n">
        <x:f>IF(N(H50)&gt;0,H50/(1.2*2.4),0)</x:f>
        <x:v>0</x:v>
      </x:c>
    </x:row>
    <x:row r="51">
      <x:c r="A51" t="inlineStr">
        <x:is>
          <x:t xml:space="preserve">Estantería liviana metálica</x:t>
        </x:is>
      </x:c>
      <x:c r="B51" t="inlineStr">
        <x:is>
          <x:t xml:space="preserve">Travesaño</x:t>
        </x:is>
      </x:c>
      <x:c r="C51" t="inlineStr">
        <x:is>
          <x:t xml:space="preserve">Tubo o perfil de acero (sección por definir)</x:t>
        </x:is>
      </x:c>
      <x:c r="D51" t="n">
        <x:v>8</x:v>
      </x:c>
      <x:c r="E51" t="inlineStr">
        <x:is>
          <x:t xml:space="preserve">No aplica</x:t>
        </x:is>
      </x:c>
      <x:c r="F51" t="inlineStr">
        <x:is>
          <x:t xml:space="preserve">No aplica</x:t>
        </x:is>
      </x:c>
      <x:c r="G51" t="n">
        <x:v>0.9</x:v>
      </x:c>
      <x:c r="H51" t="n">
        <x:v>0</x:v>
      </x:c>
      <x:c r="I51" t="n">
        <x:v>10.8</x:v>
      </x:c>
      <x:c r="J51" t="n">
        <x:v>68.625</x:v>
      </x:c>
      <x:c r="K51" s="22" t="n">
        <x:f>IF(N(H51)&gt;0,H51/(1.2*2.4),0)</x:f>
        <x:v>0</x:v>
      </x:c>
    </x:row>
    <x:row r="52">
      <x:c r="A52" t="inlineStr">
        <x:is>
          <x:t xml:space="preserve">Estantería liviana metálica</x:t>
        </x:is>
      </x:c>
      <x:c r="B52" t="inlineStr">
        <x:is>
          <x:t xml:space="preserve">Bandeja</x:t>
        </x:is>
      </x:c>
      <x:c r="C52" t="inlineStr">
        <x:is>
          <x:t xml:space="preserve">Lámina LAF o acero 1.0 mm (alternativa V4)</x:t>
        </x:is>
      </x:c>
      <x:c r="D52" t="n">
        <x:v>5</x:v>
      </x:c>
      <x:c r="E52" t="inlineStr">
        <x:is>
          <x:t xml:space="preserve">No aplica</x:t>
        </x:is>
      </x:c>
      <x:c r="F52" t="inlineStr">
        <x:is>
          <x:t xml:space="preserve">No aplica</x:t>
        </x:is>
      </x:c>
      <x:c r="G52" t="n">
        <x:v>0</x:v>
      </x:c>
      <x:c r="H52" t="n">
        <x:v>0.4</x:v>
      </x:c>
      <x:c r="I52" t="n">
        <x:v>15.7</x:v>
      </x:c>
      <x:c r="J52" t="n">
        <x:v>116.0434782608696</x:v>
      </x:c>
      <x:c r="K52" s="22" t="n">
        <x:f>IF(N(H52)&gt;0,H52/(1.2*2.4),0)</x:f>
        <x:v>0.1388888888888889</x:v>
      </x:c>
    </x:row>
    <x:row r="53">
      <x:c r="A53" t="inlineStr">
        <x:is>
          <x:t xml:space="preserve">Estantería liviana metálica</x:t>
        </x:is>
      </x:c>
      <x:c r="B53" t="inlineStr">
        <x:is>
          <x:t xml:space="preserve">Escuadra</x:t>
        </x:is>
      </x:c>
      <x:c r="C53" t="inlineStr">
        <x:is>
          <x:t xml:space="preserve">Lámina LAF o acero 1.0 mm (alternativa V4)</x:t>
        </x:is>
      </x:c>
      <x:c r="D53" t="n">
        <x:v>8</x:v>
      </x:c>
      <x:c r="E53" t="inlineStr">
        <x:is>
          <x:t xml:space="preserve">No aplica</x:t>
        </x:is>
      </x:c>
      <x:c r="F53" t="inlineStr">
        <x:is>
          <x:t xml:space="preserve">No aplica</x:t>
        </x:is>
      </x:c>
      <x:c r="G53" t="n">
        <x:v>0</x:v>
      </x:c>
      <x:c r="H53" t="n">
        <x:v>0.035</x:v>
      </x:c>
      <x:c r="I53" t="n">
        <x:v>2.198</x:v>
      </x:c>
      <x:c r="J53" t="n">
        <x:v>16.24608695652174</x:v>
      </x:c>
      <x:c r="K53" s="22" t="n">
        <x:f>IF(N(H53)&gt;0,H53/(1.2*2.4),0)</x:f>
        <x:v>0.01215277777777778</x:v>
      </x:c>
    </x:row>
    <x:row r="54">
      <x:c r="A54" t="inlineStr">
        <x:is>
          <x:t xml:space="preserve">Estantería liviana metálica</x:t>
        </x:is>
      </x:c>
      <x:c r="B54" t="inlineStr">
        <x:is>
          <x:t xml:space="preserve">Tornillería</x:t>
        </x:is>
      </x:c>
      <x:c r="C54" t="inlineStr">
        <x:is>
          <x:t xml:space="preserve">Elementos de fijación metálica (tipo por desagregar)</x:t>
        </x:is>
      </x:c>
      <x:c r="D54" t="n">
        <x:v>32</x:v>
      </x:c>
      <x:c r="E54" t="inlineStr">
        <x:is>
          <x:t xml:space="preserve">No aplica</x:t>
        </x:is>
      </x:c>
      <x:c r="F54" t="inlineStr">
        <x:is>
          <x:t xml:space="preserve">No aplica</x:t>
        </x:is>
      </x:c>
      <x:c r="G54" t="n">
        <x:v>0</x:v>
      </x:c>
      <x:c r="H54" t="n">
        <x:v>0</x:v>
      </x:c>
      <x:c r="K54" s="22" t="n">
        <x:f>IF(N(H54)&gt;0,H54/(1.2*2.4),0)</x:f>
        <x:v>0</x:v>
      </x:c>
    </x:row>
    <x:row r="55">
      <x:c r="A55" t="inlineStr">
        <x:is>
          <x:t xml:space="preserve">Rack selectivo para pallets</x:t>
        </x:is>
      </x:c>
      <x:c r="B55" t="inlineStr">
        <x:is>
          <x:t xml:space="preserve">Montante estructural</x:t>
        </x:is>
      </x:c>
      <x:c r="C55" t="inlineStr">
        <x:is>
          <x:t xml:space="preserve">Tubo o perfil de acero (sección por definir)</x:t>
        </x:is>
      </x:c>
      <x:c r="D55" t="n">
        <x:v>4</x:v>
      </x:c>
      <x:c r="E55" t="inlineStr">
        <x:is>
          <x:t xml:space="preserve">No aplica</x:t>
        </x:is>
      </x:c>
      <x:c r="F55" t="inlineStr">
        <x:is>
          <x:t xml:space="preserve">No aplica</x:t>
        </x:is>
      </x:c>
      <x:c r="G55" t="n">
        <x:v>4.5</x:v>
      </x:c>
      <x:c r="H55" t="n">
        <x:v>0</x:v>
      </x:c>
      <x:c r="I55" t="n">
        <x:v>27</x:v>
      </x:c>
      <x:c r="J55" t="n">
        <x:v>171.5625</x:v>
      </x:c>
      <x:c r="K55" s="22" t="n">
        <x:f>IF(N(H55)&gt;0,H55/(1.2*2.4),0)</x:f>
        <x:v>0</x:v>
      </x:c>
    </x:row>
    <x:row r="56">
      <x:c r="A56" t="inlineStr">
        <x:is>
          <x:t xml:space="preserve">Rack selectivo para pallets</x:t>
        </x:is>
      </x:c>
      <x:c r="B56" t="inlineStr">
        <x:is>
          <x:t xml:space="preserve">Viga longitudinal</x:t>
        </x:is>
      </x:c>
      <x:c r="C56" t="inlineStr">
        <x:is>
          <x:t xml:space="preserve">Tubo o perfil de acero (sección por definir)</x:t>
        </x:is>
      </x:c>
      <x:c r="D56" t="n">
        <x:v>8</x:v>
      </x:c>
      <x:c r="E56" t="inlineStr">
        <x:is>
          <x:t xml:space="preserve">No aplica</x:t>
        </x:is>
      </x:c>
      <x:c r="F56" t="inlineStr">
        <x:is>
          <x:t xml:space="preserve">No aplica</x:t>
        </x:is>
      </x:c>
      <x:c r="G56" t="n">
        <x:v>2.7</x:v>
      </x:c>
      <x:c r="H56" t="n">
        <x:v>0</x:v>
      </x:c>
      <x:c r="I56" t="n">
        <x:v>32.40000000000001</x:v>
      </x:c>
      <x:c r="J56" t="n">
        <x:v>205.875</x:v>
      </x:c>
      <x:c r="K56" s="22" t="n">
        <x:f>IF(N(H56)&gt;0,H56/(1.2*2.4),0)</x:f>
        <x:v>0</x:v>
      </x:c>
    </x:row>
    <x:row r="57">
      <x:c r="A57" t="inlineStr">
        <x:is>
          <x:t xml:space="preserve">Rack selectivo para pallets</x:t>
        </x:is>
      </x:c>
      <x:c r="B57" t="inlineStr">
        <x:is>
          <x:t xml:space="preserve">Travesaño lateral</x:t>
        </x:is>
      </x:c>
      <x:c r="C57" t="inlineStr">
        <x:is>
          <x:t xml:space="preserve">Tubo o perfil de acero (sección por definir)</x:t>
        </x:is>
      </x:c>
      <x:c r="D57" t="n">
        <x:v>8</x:v>
      </x:c>
      <x:c r="E57" t="inlineStr">
        <x:is>
          <x:t xml:space="preserve">No aplica</x:t>
        </x:is>
      </x:c>
      <x:c r="F57" t="inlineStr">
        <x:is>
          <x:t xml:space="preserve">No aplica</x:t>
        </x:is>
      </x:c>
      <x:c r="G57" t="n">
        <x:v>1</x:v>
      </x:c>
      <x:c r="H57" t="n">
        <x:v>0</x:v>
      </x:c>
      <x:c r="I57" t="n">
        <x:v>12</x:v>
      </x:c>
      <x:c r="J57" t="n">
        <x:v>76.24999999999999</x:v>
      </x:c>
      <x:c r="K57" s="22" t="n">
        <x:f>IF(N(H57)&gt;0,H57/(1.2*2.4),0)</x:f>
        <x:v>0</x:v>
      </x:c>
    </x:row>
    <x:row r="58">
      <x:c r="A58" t="inlineStr">
        <x:is>
          <x:t xml:space="preserve">Rack selectivo para pallets</x:t>
        </x:is>
      </x:c>
      <x:c r="B58" t="inlineStr">
        <x:is>
          <x:t xml:space="preserve">Anclajes/seguros</x:t>
        </x:is>
      </x:c>
      <x:c r="C58" t="inlineStr">
        <x:is>
          <x:t xml:space="preserve">Elementos de fijación metálica (tipo por desagregar)</x:t>
        </x:is>
      </x:c>
      <x:c r="D58" t="n">
        <x:v>16</x:v>
      </x:c>
      <x:c r="E58" t="inlineStr">
        <x:is>
          <x:t xml:space="preserve">No aplica</x:t>
        </x:is>
      </x:c>
      <x:c r="F58" t="inlineStr">
        <x:is>
          <x:t xml:space="preserve">No aplica</x:t>
        </x:is>
      </x:c>
      <x:c r="G58" t="inlineStr">
        <x:is>
          <x:t xml:space="preserve">No aplica</x:t>
        </x:is>
      </x:c>
      <x:c r="H58" t="n">
        <x:v>0</x:v>
      </x:c>
      <x:c r="K58" s="22" t="n">
        <x:f>IF(N(H58)&gt;0,H58/(1.2*2.4),0)</x:f>
        <x:v>0</x:v>
      </x:c>
    </x:row>
    <x:row r="59">
      <x:c r="A59" t="inlineStr">
        <x:is>
          <x:t xml:space="preserve">Rack cantilever 3 niveles</x:t>
        </x:is>
      </x:c>
      <x:c r="B59" t="inlineStr">
        <x:is>
          <x:t xml:space="preserve">Montante estructural</x:t>
        </x:is>
      </x:c>
      <x:c r="C59" t="inlineStr">
        <x:is>
          <x:t xml:space="preserve">Tubo o perfil de acero (sección por definir)</x:t>
        </x:is>
      </x:c>
      <x:c r="D59" t="n">
        <x:v>4</x:v>
      </x:c>
      <x:c r="E59" t="inlineStr">
        <x:is>
          <x:t xml:space="preserve">No aplica</x:t>
        </x:is>
      </x:c>
      <x:c r="F59" t="inlineStr">
        <x:is>
          <x:t xml:space="preserve">No aplica</x:t>
        </x:is>
      </x:c>
      <x:c r="G59" t="n">
        <x:v>3</x:v>
      </x:c>
      <x:c r="H59" t="n">
        <x:v>0</x:v>
      </x:c>
      <x:c r="I59" t="n">
        <x:v>18</x:v>
      </x:c>
      <x:c r="J59" t="n">
        <x:v>114.375</x:v>
      </x:c>
      <x:c r="K59" s="22" t="n">
        <x:f>IF(N(H59)&gt;0,H59/(1.2*2.4),0)</x:f>
        <x:v>0</x:v>
      </x:c>
    </x:row>
    <x:row r="60">
      <x:c r="A60" t="inlineStr">
        <x:is>
          <x:t xml:space="preserve">Rack cantilever 3 niveles</x:t>
        </x:is>
      </x:c>
      <x:c r="B60" t="inlineStr">
        <x:is>
          <x:t xml:space="preserve">Viga longitudinal</x:t>
        </x:is>
      </x:c>
      <x:c r="C60" t="inlineStr">
        <x:is>
          <x:t xml:space="preserve">Tubo o perfil de acero (sección por definir)</x:t>
        </x:is>
      </x:c>
      <x:c r="D60" t="n">
        <x:v>8</x:v>
      </x:c>
      <x:c r="E60" t="inlineStr">
        <x:is>
          <x:t xml:space="preserve">No aplica</x:t>
        </x:is>
      </x:c>
      <x:c r="F60" t="inlineStr">
        <x:is>
          <x:t xml:space="preserve">No aplica</x:t>
        </x:is>
      </x:c>
      <x:c r="G60" t="n">
        <x:v>2</x:v>
      </x:c>
      <x:c r="H60" t="n">
        <x:v>0</x:v>
      </x:c>
      <x:c r="I60" t="n">
        <x:v>24</x:v>
      </x:c>
      <x:c r="J60" t="n">
        <x:v>152.5</x:v>
      </x:c>
      <x:c r="K60" s="22" t="n">
        <x:f>IF(N(H60)&gt;0,H60/(1.2*2.4),0)</x:f>
        <x:v>0</x:v>
      </x:c>
    </x:row>
    <x:row r="61">
      <x:c r="A61" t="inlineStr">
        <x:is>
          <x:t xml:space="preserve">Rack cantilever 3 niveles</x:t>
        </x:is>
      </x:c>
      <x:c r="B61" t="inlineStr">
        <x:is>
          <x:t xml:space="preserve">Travesaño lateral</x:t>
        </x:is>
      </x:c>
      <x:c r="C61" t="inlineStr">
        <x:is>
          <x:t xml:space="preserve">Tubo o perfil de acero (sección por definir)</x:t>
        </x:is>
      </x:c>
      <x:c r="D61" t="n">
        <x:v>8</x:v>
      </x:c>
      <x:c r="E61" t="inlineStr">
        <x:is>
          <x:t xml:space="preserve">No aplica</x:t>
        </x:is>
      </x:c>
      <x:c r="F61" t="inlineStr">
        <x:is>
          <x:t xml:space="preserve">No aplica</x:t>
        </x:is>
      </x:c>
      <x:c r="G61" t="n">
        <x:v>1.5</x:v>
      </x:c>
      <x:c r="H61" t="n">
        <x:v>0</x:v>
      </x:c>
      <x:c r="I61" t="n">
        <x:v>18</x:v>
      </x:c>
      <x:c r="J61" t="n">
        <x:v>114.375</x:v>
      </x:c>
      <x:c r="K61" s="22" t="n">
        <x:f>IF(N(H61)&gt;0,H61/(1.2*2.4),0)</x:f>
        <x:v>0</x:v>
      </x:c>
    </x:row>
    <x:row r="62">
      <x:c r="A62" t="inlineStr">
        <x:is>
          <x:t xml:space="preserve">Rack cantilever 3 niveles</x:t>
        </x:is>
      </x:c>
      <x:c r="B62" t="inlineStr">
        <x:is>
          <x:t xml:space="preserve">Anclajes/seguros</x:t>
        </x:is>
      </x:c>
      <x:c r="C62" t="inlineStr">
        <x:is>
          <x:t xml:space="preserve">Elementos de fijación metálica (tipo por desagregar)</x:t>
        </x:is>
      </x:c>
      <x:c r="D62" t="n">
        <x:v>16</x:v>
      </x:c>
      <x:c r="E62" t="inlineStr">
        <x:is>
          <x:t xml:space="preserve">No aplica</x:t>
        </x:is>
      </x:c>
      <x:c r="F62" t="inlineStr">
        <x:is>
          <x:t xml:space="preserve">No aplica</x:t>
        </x:is>
      </x:c>
      <x:c r="G62" t="inlineStr">
        <x:is>
          <x:t xml:space="preserve">No aplica</x:t>
        </x:is>
      </x:c>
      <x:c r="H62" t="n">
        <x:v>0</x:v>
      </x:c>
      <x:c r="K62" s="22" t="n">
        <x:f>IF(N(H62)&gt;0,H62/(1.2*2.4),0)</x:f>
        <x:v>0</x:v>
      </x:c>
    </x:row>
    <x:row r="63">
      <x:c r="A63" t="inlineStr">
        <x:is>
          <x:t xml:space="preserve">Estantería metálica K45 5 niveles</x:t>
        </x:is>
      </x:c>
      <x:c r="B63" t="inlineStr">
        <x:is>
          <x:t xml:space="preserve">Montante estructural</x:t>
        </x:is>
      </x:c>
      <x:c r="C63" t="inlineStr">
        <x:is>
          <x:t xml:space="preserve">Tubo o perfil de acero (sección por definir)</x:t>
        </x:is>
      </x:c>
      <x:c r="D63" t="n">
        <x:v>4</x:v>
      </x:c>
      <x:c r="E63" t="inlineStr">
        <x:is>
          <x:t xml:space="preserve">No aplica</x:t>
        </x:is>
      </x:c>
      <x:c r="F63" t="inlineStr">
        <x:is>
          <x:t xml:space="preserve">No aplica</x:t>
        </x:is>
      </x:c>
      <x:c r="G63" t="n">
        <x:v>1.8</x:v>
      </x:c>
      <x:c r="H63" t="n">
        <x:v>0</x:v>
      </x:c>
      <x:c r="I63" t="n">
        <x:v>10.8</x:v>
      </x:c>
      <x:c r="J63" t="n">
        <x:v>68.625</x:v>
      </x:c>
      <x:c r="K63" s="22" t="n">
        <x:f>IF(N(H63)&gt;0,H63/(1.2*2.4),0)</x:f>
        <x:v>0</x:v>
      </x:c>
    </x:row>
    <x:row r="64">
      <x:c r="A64" t="inlineStr">
        <x:is>
          <x:t xml:space="preserve">Estantería metálica K45 5 niveles</x:t>
        </x:is>
      </x:c>
      <x:c r="B64" t="inlineStr">
        <x:is>
          <x:t xml:space="preserve">Viga longitudinal</x:t>
        </x:is>
      </x:c>
      <x:c r="C64" t="inlineStr">
        <x:is>
          <x:t xml:space="preserve">Tubo o perfil de acero (sección por definir)</x:t>
        </x:is>
      </x:c>
      <x:c r="D64" t="n">
        <x:v>8</x:v>
      </x:c>
      <x:c r="E64" t="inlineStr">
        <x:is>
          <x:t xml:space="preserve">No aplica</x:t>
        </x:is>
      </x:c>
      <x:c r="F64" t="inlineStr">
        <x:is>
          <x:t xml:space="preserve">No aplica</x:t>
        </x:is>
      </x:c>
      <x:c r="G64" t="n">
        <x:v>0.9</x:v>
      </x:c>
      <x:c r="H64" t="n">
        <x:v>0</x:v>
      </x:c>
      <x:c r="I64" t="n">
        <x:v>10.8</x:v>
      </x:c>
      <x:c r="J64" t="n">
        <x:v>68.625</x:v>
      </x:c>
      <x:c r="K64" s="22" t="n">
        <x:f>IF(N(H64)&gt;0,H64/(1.2*2.4),0)</x:f>
        <x:v>0</x:v>
      </x:c>
    </x:row>
    <x:row r="65">
      <x:c r="A65" t="inlineStr">
        <x:is>
          <x:t xml:space="preserve">Estantería metálica K45 5 niveles</x:t>
        </x:is>
      </x:c>
      <x:c r="B65" t="inlineStr">
        <x:is>
          <x:t xml:space="preserve">Travesaño lateral</x:t>
        </x:is>
      </x:c>
      <x:c r="C65" t="inlineStr">
        <x:is>
          <x:t xml:space="preserve">Tubo o perfil de acero (sección por definir)</x:t>
        </x:is>
      </x:c>
      <x:c r="D65" t="n">
        <x:v>8</x:v>
      </x:c>
      <x:c r="E65" t="inlineStr">
        <x:is>
          <x:t xml:space="preserve">No aplica</x:t>
        </x:is>
      </x:c>
      <x:c r="F65" t="inlineStr">
        <x:is>
          <x:t xml:space="preserve">No aplica</x:t>
        </x:is>
      </x:c>
      <x:c r="G65" t="n">
        <x:v>0.45</x:v>
      </x:c>
      <x:c r="H65" t="n">
        <x:v>0</x:v>
      </x:c>
      <x:c r="I65" t="n">
        <x:v>5.4</x:v>
      </x:c>
      <x:c r="J65" t="n">
        <x:v>34.3125</x:v>
      </x:c>
      <x:c r="K65" s="22" t="n">
        <x:f>IF(N(H65)&gt;0,H65/(1.2*2.4),0)</x:f>
        <x:v>0</x:v>
      </x:c>
    </x:row>
    <x:row r="66">
      <x:c r="A66" t="inlineStr">
        <x:is>
          <x:t xml:space="preserve">Estantería metálica K45 5 niveles</x:t>
        </x:is>
      </x:c>
      <x:c r="B66" t="inlineStr">
        <x:is>
          <x:t xml:space="preserve">Panel/bandeja desmontable segmento</x:t>
        </x:is>
      </x:c>
      <x:c r="C66" t="inlineStr">
        <x:is>
          <x:t xml:space="preserve">Lámina LAF 0.8 mm (catálogo góndolas)</x:t>
        </x:is>
      </x:c>
      <x:c r="D66" t="n">
        <x:v>4</x:v>
      </x:c>
      <x:c r="E66" t="n">
        <x:v>828</x:v>
      </x:c>
      <x:c r="F66" t="n">
        <x:v>423</x:v>
      </x:c>
      <x:c r="G66" t="inlineStr">
        <x:is>
          <x:t xml:space="preserve">No aplica</x:t>
        </x:is>
      </x:c>
      <x:c r="H66" t="n">
        <x:v>0.350244</x:v>
      </x:c>
      <x:c r="I66" t="n">
        <x:v>8.798129280000001</x:v>
      </x:c>
      <x:c r="J66" t="n">
        <x:v>65.0296512</x:v>
      </x:c>
      <x:c r="K66" s="22" t="n">
        <x:f>IF(N(H66)&gt;0,H66/(1.2*2.4),0)</x:f>
        <x:v>0.1216125</x:v>
      </x:c>
    </x:row>
    <x:row r="67">
      <x:c r="A67" t="inlineStr">
        <x:is>
          <x:t xml:space="preserve">Rack Mecano Strong MY-075-1</x:t>
        </x:is>
      </x:c>
      <x:c r="B67" t="inlineStr">
        <x:is>
          <x:t xml:space="preserve">Montante estructural</x:t>
        </x:is>
      </x:c>
      <x:c r="C67" t="inlineStr">
        <x:is>
          <x:t xml:space="preserve">Tubo o perfil de acero (sección por definir)</x:t>
        </x:is>
      </x:c>
      <x:c r="D67" t="n">
        <x:v>4</x:v>
      </x:c>
      <x:c r="E67" t="inlineStr">
        <x:is>
          <x:t xml:space="preserve">No aplica</x:t>
        </x:is>
      </x:c>
      <x:c r="F67" t="inlineStr">
        <x:is>
          <x:t xml:space="preserve">No aplica</x:t>
        </x:is>
      </x:c>
      <x:c r="G67" t="n">
        <x:v>2</x:v>
      </x:c>
      <x:c r="H67" t="n">
        <x:v>0</x:v>
      </x:c>
      <x:c r="I67" t="n">
        <x:v>12</x:v>
      </x:c>
      <x:c r="J67" t="n">
        <x:v>76.24999999999999</x:v>
      </x:c>
      <x:c r="K67" s="22" t="n">
        <x:f>IF(N(H67)&gt;0,H67/(1.2*2.4),0)</x:f>
        <x:v>0</x:v>
      </x:c>
    </x:row>
    <x:row r="68">
      <x:c r="A68" t="inlineStr">
        <x:is>
          <x:t xml:space="preserve">Rack Mecano Strong MY-075-1</x:t>
        </x:is>
      </x:c>
      <x:c r="B68" t="inlineStr">
        <x:is>
          <x:t xml:space="preserve">Viga longitudinal</x:t>
        </x:is>
      </x:c>
      <x:c r="C68" t="inlineStr">
        <x:is>
          <x:t xml:space="preserve">Tubo o perfil de acero (sección por definir)</x:t>
        </x:is>
      </x:c>
      <x:c r="D68" t="n">
        <x:v>8</x:v>
      </x:c>
      <x:c r="E68" t="inlineStr">
        <x:is>
          <x:t xml:space="preserve">No aplica</x:t>
        </x:is>
      </x:c>
      <x:c r="F68" t="inlineStr">
        <x:is>
          <x:t xml:space="preserve">No aplica</x:t>
        </x:is>
      </x:c>
      <x:c r="G68" t="n">
        <x:v>2</x:v>
      </x:c>
      <x:c r="H68" t="n">
        <x:v>0</x:v>
      </x:c>
      <x:c r="I68" t="n">
        <x:v>24</x:v>
      </x:c>
      <x:c r="J68" t="n">
        <x:v>152.5</x:v>
      </x:c>
      <x:c r="K68" s="22" t="n">
        <x:f>IF(N(H68)&gt;0,H68/(1.2*2.4),0)</x:f>
        <x:v>0</x:v>
      </x:c>
    </x:row>
    <x:row r="69">
      <x:c r="A69" t="inlineStr">
        <x:is>
          <x:t xml:space="preserve">Rack Mecano Strong MY-075-1</x:t>
        </x:is>
      </x:c>
      <x:c r="B69" t="inlineStr">
        <x:is>
          <x:t xml:space="preserve">Travesaño lateral</x:t>
        </x:is>
      </x:c>
      <x:c r="C69" t="inlineStr">
        <x:is>
          <x:t xml:space="preserve">Tubo o perfil de acero (sección por definir)</x:t>
        </x:is>
      </x:c>
      <x:c r="D69" t="n">
        <x:v>8</x:v>
      </x:c>
      <x:c r="E69" t="inlineStr">
        <x:is>
          <x:t xml:space="preserve">No aplica</x:t>
        </x:is>
      </x:c>
      <x:c r="F69" t="inlineStr">
        <x:is>
          <x:t xml:space="preserve">No aplica</x:t>
        </x:is>
      </x:c>
      <x:c r="G69" t="n">
        <x:v>0.6</x:v>
      </x:c>
      <x:c r="H69" t="n">
        <x:v>0</x:v>
      </x:c>
      <x:c r="I69" t="n">
        <x:v>7.199999999999999</x:v>
      </x:c>
      <x:c r="J69" t="n">
        <x:v>45.74999999999999</x:v>
      </x:c>
      <x:c r="K69" s="22" t="n">
        <x:f>IF(N(H69)&gt;0,H69/(1.2*2.4),0)</x:f>
        <x:v>0</x:v>
      </x:c>
    </x:row>
    <x:row r="70">
      <x:c r="A70" t="inlineStr">
        <x:is>
          <x:t xml:space="preserve">Rack Mecano Strong MY-075-1</x:t>
        </x:is>
      </x:c>
      <x:c r="B70" t="inlineStr">
        <x:is>
          <x:t xml:space="preserve">Anclajes/seguros</x:t>
        </x:is>
      </x:c>
      <x:c r="C70" t="inlineStr">
        <x:is>
          <x:t xml:space="preserve">Elementos de fijación metálica (tipo por desagregar)</x:t>
        </x:is>
      </x:c>
      <x:c r="D70" t="n">
        <x:v>16</x:v>
      </x:c>
      <x:c r="E70" t="inlineStr">
        <x:is>
          <x:t xml:space="preserve">No aplica</x:t>
        </x:is>
      </x:c>
      <x:c r="F70" t="inlineStr">
        <x:is>
          <x:t xml:space="preserve">No aplica</x:t>
        </x:is>
      </x:c>
      <x:c r="G70" t="inlineStr">
        <x:is>
          <x:t xml:space="preserve">No aplica</x:t>
        </x:is>
      </x:c>
      <x:c r="H70" t="n">
        <x:v>0</x:v>
      </x:c>
      <x:c r="K70" s="22" t="n">
        <x:f>IF(N(H70)&gt;0,H70/(1.2*2.4),0)</x:f>
        <x:v>0</x:v>
      </x:c>
    </x:row>
    <x:row r="71">
      <x:c r="A71" t="inlineStr">
        <x:is>
          <x:t xml:space="preserve">Góndola central doble forro liso</x:t>
        </x:is>
      </x:c>
      <x:c r="B71" t="inlineStr">
        <x:is>
          <x:t xml:space="preserve">Bastidor vertical tubular</x:t>
        </x:is>
      </x:c>
      <x:c r="C71" t="inlineStr">
        <x:is>
          <x:t xml:space="preserve">Tubo o perfil de acero (sección por definir)</x:t>
        </x:is>
      </x:c>
      <x:c r="D71" t="n">
        <x:v>2</x:v>
      </x:c>
      <x:c r="E71" t="inlineStr">
        <x:is>
          <x:t xml:space="preserve">No aplica</x:t>
        </x:is>
      </x:c>
      <x:c r="F71" t="inlineStr">
        <x:is>
          <x:t xml:space="preserve">No aplica</x:t>
        </x:is>
      </x:c>
      <x:c r="G71" t="n">
        <x:v>1.5</x:v>
      </x:c>
      <x:c r="H71" t="n">
        <x:v>0</x:v>
      </x:c>
      <x:c r="I71" t="n">
        <x:v>4.5</x:v>
      </x:c>
      <x:c r="J71" t="n">
        <x:v>28.59375</x:v>
      </x:c>
      <x:c r="K71" s="22" t="n">
        <x:f>IF(N(H71)&gt;0,H71/(1.2*2.4),0)</x:f>
        <x:v>0</x:v>
      </x:c>
    </x:row>
    <x:row r="72">
      <x:c r="A72" t="inlineStr">
        <x:is>
          <x:t xml:space="preserve">Góndola central doble forro liso</x:t>
        </x:is>
      </x:c>
      <x:c r="B72" t="inlineStr">
        <x:is>
          <x:t xml:space="preserve">Panel trasero chapa</x:t>
        </x:is>
      </x:c>
      <x:c r="C72" t="inlineStr">
        <x:is>
          <x:t xml:space="preserve">Lámina LAF 0.8 mm (catálogo góndolas)</x:t>
        </x:is>
      </x:c>
      <x:c r="D72" t="n">
        <x:v>1</x:v>
      </x:c>
      <x:c r="E72" t="n">
        <x:v>1092.5</x:v>
      </x:c>
      <x:c r="F72" t="n">
        <x:v>1350</x:v>
      </x:c>
      <x:c r="G72" t="inlineStr">
        <x:is>
          <x:t xml:space="preserve">No aplica</x:t>
        </x:is>
      </x:c>
      <x:c r="H72" t="n">
        <x:v>1.474875</x:v>
      </x:c>
      <x:c r="I72" t="n">
        <x:v>9.262214999999999</x:v>
      </x:c>
      <x:c r="J72" t="n">
        <x:v>68.45984999999999</x:v>
      </x:c>
      <x:c r="K72" s="22" t="n">
        <x:f>IF(N(H72)&gt;0,H72/(1.2*2.4),0)</x:f>
        <x:v>0.512109375</x:v>
      </x:c>
    </x:row>
    <x:row r="73">
      <x:c r="A73" t="inlineStr">
        <x:is>
          <x:t xml:space="preserve">Góndola central doble forro liso</x:t>
        </x:is>
      </x:c>
      <x:c r="B73" t="inlineStr">
        <x:is>
          <x:t xml:space="preserve">Bandeja de exhibición</x:t>
        </x:is>
      </x:c>
      <x:c r="C73" t="inlineStr">
        <x:is>
          <x:t xml:space="preserve">Lámina LAF 0.8 mm (catálogo góndolas)</x:t>
        </x:is>
      </x:c>
      <x:c r="D73" t="n">
        <x:v>5</x:v>
      </x:c>
      <x:c r="E73" t="n">
        <x:v>1058</x:v>
      </x:c>
      <x:c r="F73" t="n">
        <x:v>405</x:v>
      </x:c>
      <x:c r="G73" t="inlineStr">
        <x:is>
          <x:t xml:space="preserve">No aplica</x:t>
        </x:is>
      </x:c>
      <x:c r="H73" t="n">
        <x:v>0.42849</x:v>
      </x:c>
      <x:c r="I73" t="n">
        <x:v>13.454586</x:v>
      </x:c>
      <x:c r="J73" t="n">
        <x:v>99.44693999999998</x:v>
      </x:c>
      <x:c r="K73" s="22" t="n">
        <x:f>IF(N(H73)&gt;0,H73/(1.2*2.4),0)</x:f>
        <x:v>0.14878125</x:v>
      </x:c>
    </x:row>
    <x:row r="74">
      <x:c r="A74" t="inlineStr">
        <x:is>
          <x:t xml:space="preserve">Góndola central doble forro liso</x:t>
        </x:is>
      </x:c>
      <x:c r="B74" t="inlineStr">
        <x:is>
          <x:t xml:space="preserve">Base y refuerzo perfil</x:t>
        </x:is>
      </x:c>
      <x:c r="C74" t="inlineStr">
        <x:is>
          <x:t xml:space="preserve">Tubo o perfil de acero (sección por definir)</x:t>
        </x:is>
      </x:c>
      <x:c r="D74" t="n">
        <x:v>2</x:v>
      </x:c>
      <x:c r="E74" t="inlineStr">
        <x:is>
          <x:t xml:space="preserve">No aplica</x:t>
        </x:is>
      </x:c>
      <x:c r="F74" t="inlineStr">
        <x:is>
          <x:t xml:space="preserve">No aplica</x:t>
        </x:is>
      </x:c>
      <x:c r="G74" t="n">
        <x:v>0.9</x:v>
      </x:c>
      <x:c r="H74" t="n">
        <x:v>0</x:v>
      </x:c>
      <x:c r="I74" t="n">
        <x:v>2.7</x:v>
      </x:c>
      <x:c r="J74" t="n">
        <x:v>17.15625</x:v>
      </x:c>
      <x:c r="K74" s="22" t="n">
        <x:f>IF(N(H74)&gt;0,H74/(1.2*2.4),0)</x:f>
        <x:v>0</x:v>
      </x:c>
    </x:row>
    <x:row r="75">
      <x:c r="A75" t="inlineStr">
        <x:is>
          <x:t xml:space="preserve">Góndola central doble forro liso</x:t>
        </x:is>
      </x:c>
      <x:c r="B75" t="inlineStr">
        <x:is>
          <x:t xml:space="preserve">Ménsula y herrajes</x:t>
        </x:is>
      </x:c>
      <x:c r="C75" t="inlineStr">
        <x:is>
          <x:t xml:space="preserve">Elementos de fijación metálica (tipo por desagregar)</x:t>
        </x:is>
      </x:c>
      <x:c r="D75" t="n">
        <x:v>10</x:v>
      </x:c>
      <x:c r="E75" t="inlineStr">
        <x:is>
          <x:t xml:space="preserve">No aplica</x:t>
        </x:is>
      </x:c>
      <x:c r="F75" t="inlineStr">
        <x:is>
          <x:t xml:space="preserve">No aplica</x:t>
        </x:is>
      </x:c>
      <x:c r="G75" t="inlineStr">
        <x:is>
          <x:t xml:space="preserve">No aplica</x:t>
        </x:is>
      </x:c>
      <x:c r="H75" t="n">
        <x:v>0</x:v>
      </x:c>
      <x:c r="K75" s="22" t="n">
        <x:f>IF(N(H75)&gt;0,H75/(1.2*2.4),0)</x:f>
        <x:v>0</x:v>
      </x:c>
    </x:row>
    <x:row r="76">
      <x:c r="A76" t="inlineStr">
        <x:is>
          <x:t xml:space="preserve">Góndola mural de forro liso</x:t>
        </x:is>
      </x:c>
      <x:c r="B76" t="inlineStr">
        <x:is>
          <x:t xml:space="preserve">Bastidor vertical tubular</x:t>
        </x:is>
      </x:c>
      <x:c r="C76" t="inlineStr">
        <x:is>
          <x:t xml:space="preserve">Tubo o perfil de acero (sección por definir)</x:t>
        </x:is>
      </x:c>
      <x:c r="D76" t="n">
        <x:v>2</x:v>
      </x:c>
      <x:c r="E76" t="inlineStr">
        <x:is>
          <x:t xml:space="preserve">No aplica</x:t>
        </x:is>
      </x:c>
      <x:c r="F76" t="inlineStr">
        <x:is>
          <x:t xml:space="preserve">No aplica</x:t>
        </x:is>
      </x:c>
      <x:c r="G76" t="n">
        <x:v>1.85</x:v>
      </x:c>
      <x:c r="H76" t="n">
        <x:v>0</x:v>
      </x:c>
      <x:c r="I76" t="n">
        <x:v>5.550000000000001</x:v>
      </x:c>
      <x:c r="J76" t="n">
        <x:v>35.26562500000001</x:v>
      </x:c>
      <x:c r="K76" s="22" t="n">
        <x:f>IF(N(H76)&gt;0,H76/(1.2*2.4),0)</x:f>
        <x:v>0</x:v>
      </x:c>
    </x:row>
    <x:row r="77">
      <x:c r="A77" t="inlineStr">
        <x:is>
          <x:t xml:space="preserve">Góndola mural de forro liso</x:t>
        </x:is>
      </x:c>
      <x:c r="B77" t="inlineStr">
        <x:is>
          <x:t xml:space="preserve">Panel trasero chapa</x:t>
        </x:is>
      </x:c>
      <x:c r="C77" t="inlineStr">
        <x:is>
          <x:t xml:space="preserve">Lámina LAF 0.8 mm (catálogo góndolas)</x:t>
        </x:is>
      </x:c>
      <x:c r="D77" t="n">
        <x:v>1</x:v>
      </x:c>
      <x:c r="E77" t="n">
        <x:v>1092.5</x:v>
      </x:c>
      <x:c r="F77" t="n">
        <x:v>1665</x:v>
      </x:c>
      <x:c r="G77" t="inlineStr">
        <x:is>
          <x:t xml:space="preserve">No aplica</x:t>
        </x:is>
      </x:c>
      <x:c r="H77" t="n">
        <x:v>1.8190125</x:v>
      </x:c>
      <x:c r="I77" t="n">
        <x:v>11.4233985</x:v>
      </x:c>
      <x:c r="J77" t="n">
        <x:v>84.43381500000001</x:v>
      </x:c>
      <x:c r="K77" s="22" t="n">
        <x:f>IF(N(H77)&gt;0,H77/(1.2*2.4),0)</x:f>
        <x:v>0.6316015625</x:v>
      </x:c>
    </x:row>
    <x:row r="78">
      <x:c r="A78" t="inlineStr">
        <x:is>
          <x:t xml:space="preserve">Góndola mural de forro liso</x:t>
        </x:is>
      </x:c>
      <x:c r="B78" t="inlineStr">
        <x:is>
          <x:t xml:space="preserve">Bandeja de exhibición</x:t>
        </x:is>
      </x:c>
      <x:c r="C78" t="inlineStr">
        <x:is>
          <x:t xml:space="preserve">Lámina LAF 0.8 mm (catálogo góndolas)</x:t>
        </x:is>
      </x:c>
      <x:c r="D78" t="n">
        <x:v>5</x:v>
      </x:c>
      <x:c r="E78" t="n">
        <x:v>1058</x:v>
      </x:c>
      <x:c r="F78" t="n">
        <x:v>180</x:v>
      </x:c>
      <x:c r="G78" t="inlineStr">
        <x:is>
          <x:t xml:space="preserve">No aplica</x:t>
        </x:is>
      </x:c>
      <x:c r="H78" t="n">
        <x:v>0.19044</x:v>
      </x:c>
      <x:c r="I78" t="n">
        <x:v>5.979816</x:v>
      </x:c>
      <x:c r="J78" t="n">
        <x:v>44.19863999999999</x:v>
      </x:c>
      <x:c r="K78" s="22" t="n">
        <x:f>IF(N(H78)&gt;0,H78/(1.2*2.4),0)</x:f>
        <x:v>0.066125</x:v>
      </x:c>
    </x:row>
    <x:row r="79">
      <x:c r="A79" t="inlineStr">
        <x:is>
          <x:t xml:space="preserve">Góndola mural de forro liso</x:t>
        </x:is>
      </x:c>
      <x:c r="B79" t="inlineStr">
        <x:is>
          <x:t xml:space="preserve">Base y refuerzo perfil</x:t>
        </x:is>
      </x:c>
      <x:c r="C79" t="inlineStr">
        <x:is>
          <x:t xml:space="preserve">Tubo o perfil de acero (sección por definir)</x:t>
        </x:is>
      </x:c>
      <x:c r="D79" t="n">
        <x:v>2</x:v>
      </x:c>
      <x:c r="E79" t="inlineStr">
        <x:is>
          <x:t xml:space="preserve">No aplica</x:t>
        </x:is>
      </x:c>
      <x:c r="F79" t="inlineStr">
        <x:is>
          <x:t xml:space="preserve">No aplica</x:t>
        </x:is>
      </x:c>
      <x:c r="G79" t="n">
        <x:v>0.4</x:v>
      </x:c>
      <x:c r="H79" t="n">
        <x:v>0</x:v>
      </x:c>
      <x:c r="I79" t="n">
        <x:v>1.2</x:v>
      </x:c>
      <x:c r="J79" t="n">
        <x:v>7.625000000000001</x:v>
      </x:c>
      <x:c r="K79" s="22" t="n">
        <x:f>IF(N(H79)&gt;0,H79/(1.2*2.4),0)</x:f>
        <x:v>0</x:v>
      </x:c>
    </x:row>
    <x:row r="80">
      <x:c r="A80" t="inlineStr">
        <x:is>
          <x:t xml:space="preserve">Góndola mural de forro liso</x:t>
        </x:is>
      </x:c>
      <x:c r="B80" t="inlineStr">
        <x:is>
          <x:t xml:space="preserve">Ménsula y herrajes</x:t>
        </x:is>
      </x:c>
      <x:c r="C80" t="inlineStr">
        <x:is>
          <x:t xml:space="preserve">Elementos de fijación metálica (tipo por desagregar)</x:t>
        </x:is>
      </x:c>
      <x:c r="D80" t="n">
        <x:v>10</x:v>
      </x:c>
      <x:c r="E80" t="inlineStr">
        <x:is>
          <x:t xml:space="preserve">No aplica</x:t>
        </x:is>
      </x:c>
      <x:c r="F80" t="inlineStr">
        <x:is>
          <x:t xml:space="preserve">No aplica</x:t>
        </x:is>
      </x:c>
      <x:c r="G80" t="inlineStr">
        <x:is>
          <x:t xml:space="preserve">No aplica</x:t>
        </x:is>
      </x:c>
      <x:c r="H80" t="n">
        <x:v>0</x:v>
      </x:c>
      <x:c r="K80" s="22" t="n">
        <x:f>IF(N(H80)&gt;0,H80/(1.2*2.4),0)</x:f>
        <x:v>0</x:v>
      </x:c>
    </x:row>
    <x:row r="81">
      <x:c r="A81" t="inlineStr">
        <x:is>
          <x:t xml:space="preserve">Góndola de cabecera liso</x:t>
        </x:is>
      </x:c>
      <x:c r="B81" t="inlineStr">
        <x:is>
          <x:t xml:space="preserve">Bastidor vertical tubular</x:t>
        </x:is>
      </x:c>
      <x:c r="C81" t="inlineStr">
        <x:is>
          <x:t xml:space="preserve">Tubo o perfil de acero (sección por definir)</x:t>
        </x:is>
      </x:c>
      <x:c r="D81" t="n">
        <x:v>2</x:v>
      </x:c>
      <x:c r="E81" t="inlineStr">
        <x:is>
          <x:t xml:space="preserve">No aplica</x:t>
        </x:is>
      </x:c>
      <x:c r="F81" t="inlineStr">
        <x:is>
          <x:t xml:space="preserve">No aplica</x:t>
        </x:is>
      </x:c>
      <x:c r="G81" t="n">
        <x:v>1.5</x:v>
      </x:c>
      <x:c r="H81" t="n">
        <x:v>0</x:v>
      </x:c>
      <x:c r="I81" t="n">
        <x:v>4.5</x:v>
      </x:c>
      <x:c r="J81" t="n">
        <x:v>28.59375</x:v>
      </x:c>
      <x:c r="K81" s="22" t="n">
        <x:f>IF(N(H81)&gt;0,H81/(1.2*2.4),0)</x:f>
        <x:v>0</x:v>
      </x:c>
    </x:row>
    <x:row r="82">
      <x:c r="A82" t="inlineStr">
        <x:is>
          <x:t xml:space="preserve">Góndola de cabecera liso</x:t>
        </x:is>
      </x:c>
      <x:c r="B82" t="inlineStr">
        <x:is>
          <x:t xml:space="preserve">Panel trasero chapa</x:t>
        </x:is>
      </x:c>
      <x:c r="C82" t="inlineStr">
        <x:is>
          <x:t xml:space="preserve">Lámina LAF 0.8 mm (catálogo góndolas)</x:t>
        </x:is>
      </x:c>
      <x:c r="D82" t="n">
        <x:v>1</x:v>
      </x:c>
      <x:c r="E82" t="n">
        <x:v>855</x:v>
      </x:c>
      <x:c r="F82" t="n">
        <x:v>1350</x:v>
      </x:c>
      <x:c r="G82" t="inlineStr">
        <x:is>
          <x:t xml:space="preserve">No aplica</x:t>
        </x:is>
      </x:c>
      <x:c r="H82" t="n">
        <x:v>1.15425</x:v>
      </x:c>
      <x:c r="I82" t="n">
        <x:v>7.24869</x:v>
      </x:c>
      <x:c r="J82" t="n">
        <x:v>53.57727391304348</x:v>
      </x:c>
      <x:c r="K82" s="22" t="n">
        <x:f>IF(N(H82)&gt;0,H82/(1.2*2.4),0)</x:f>
        <x:v>0.40078125000000003</x:v>
      </x:c>
    </x:row>
    <x:row r="83">
      <x:c r="A83" t="inlineStr">
        <x:is>
          <x:t xml:space="preserve">Góndola de cabecera liso</x:t>
        </x:is>
      </x:c>
      <x:c r="B83" t="inlineStr">
        <x:is>
          <x:t xml:space="preserve">Bandeja de exhibición</x:t>
        </x:is>
      </x:c>
      <x:c r="C83" t="inlineStr">
        <x:is>
          <x:t xml:space="preserve">Lámina LAF 0.8 mm (catálogo góndolas)</x:t>
        </x:is>
      </x:c>
      <x:c r="D83" t="n">
        <x:v>5</x:v>
      </x:c>
      <x:c r="E83" t="n">
        <x:v>828</x:v>
      </x:c>
      <x:c r="F83" t="n">
        <x:v>180</x:v>
      </x:c>
      <x:c r="G83" t="inlineStr">
        <x:is>
          <x:t xml:space="preserve">No aplica</x:t>
        </x:is>
      </x:c>
      <x:c r="H83" t="n">
        <x:v>0.14904</x:v>
      </x:c>
      <x:c r="I83" t="n">
        <x:v>4.679856000000001</x:v>
      </x:c>
      <x:c r="J83" t="n">
        <x:v>34.59024</x:v>
      </x:c>
      <x:c r="K83" s="22" t="n">
        <x:f>IF(N(H83)&gt;0,H83/(1.2*2.4),0)</x:f>
        <x:v>0.051750000000000004</x:v>
      </x:c>
    </x:row>
    <x:row r="84">
      <x:c r="A84" t="inlineStr">
        <x:is>
          <x:t xml:space="preserve">Góndola de cabecera liso</x:t>
        </x:is>
      </x:c>
      <x:c r="B84" t="inlineStr">
        <x:is>
          <x:t xml:space="preserve">Base y refuerzo perfil</x:t>
        </x:is>
      </x:c>
      <x:c r="C84" t="inlineStr">
        <x:is>
          <x:t xml:space="preserve">Tubo o perfil de acero (sección por definir)</x:t>
        </x:is>
      </x:c>
      <x:c r="D84" t="n">
        <x:v>2</x:v>
      </x:c>
      <x:c r="E84" t="inlineStr">
        <x:is>
          <x:t xml:space="preserve">No aplica</x:t>
        </x:is>
      </x:c>
      <x:c r="F84" t="inlineStr">
        <x:is>
          <x:t xml:space="preserve">No aplica</x:t>
        </x:is>
      </x:c>
      <x:c r="G84" t="n">
        <x:v>0.4</x:v>
      </x:c>
      <x:c r="H84" t="n">
        <x:v>0</x:v>
      </x:c>
      <x:c r="I84" t="n">
        <x:v>1.2</x:v>
      </x:c>
      <x:c r="J84" t="n">
        <x:v>7.625000000000001</x:v>
      </x:c>
      <x:c r="K84" s="22" t="n">
        <x:f>IF(N(H84)&gt;0,H84/(1.2*2.4),0)</x:f>
        <x:v>0</x:v>
      </x:c>
    </x:row>
    <x:row r="85">
      <x:c r="A85" t="inlineStr">
        <x:is>
          <x:t xml:space="preserve">Góndola de cabecera liso</x:t>
        </x:is>
      </x:c>
      <x:c r="B85" t="inlineStr">
        <x:is>
          <x:t xml:space="preserve">Ménsula y herrajes</x:t>
        </x:is>
      </x:c>
      <x:c r="C85" t="inlineStr">
        <x:is>
          <x:t xml:space="preserve">Elementos de fijación metálica (tipo por desagregar)</x:t>
        </x:is>
      </x:c>
      <x:c r="D85" t="n">
        <x:v>10</x:v>
      </x:c>
      <x:c r="E85" t="inlineStr">
        <x:is>
          <x:t xml:space="preserve">No aplica</x:t>
        </x:is>
      </x:c>
      <x:c r="F85" t="inlineStr">
        <x:is>
          <x:t xml:space="preserve">No aplica</x:t>
        </x:is>
      </x:c>
      <x:c r="G85" t="inlineStr">
        <x:is>
          <x:t xml:space="preserve">No aplica</x:t>
        </x:is>
      </x:c>
      <x:c r="H85" t="n">
        <x:v>0</x:v>
      </x:c>
      <x:c r="K85" s="22" t="n">
        <x:f>IF(N(H85)&gt;0,H85/(1.2*2.4),0)</x:f>
        <x:v>0</x:v>
      </x:c>
    </x:row>
    <x:row r="86">
      <x:c r="A86" t="inlineStr">
        <x:is>
          <x:t xml:space="preserve">Góndola isla modular</x:t>
        </x:is>
      </x:c>
      <x:c r="B86" t="inlineStr">
        <x:is>
          <x:t xml:space="preserve">Bastidor vertical tubular</x:t>
        </x:is>
      </x:c>
      <x:c r="C86" t="inlineStr">
        <x:is>
          <x:t xml:space="preserve">Tubo o perfil de acero (sección por definir)</x:t>
        </x:is>
      </x:c>
      <x:c r="D86" t="n">
        <x:v>2</x:v>
      </x:c>
      <x:c r="E86" t="inlineStr">
        <x:is>
          <x:t xml:space="preserve">No aplica</x:t>
        </x:is>
      </x:c>
      <x:c r="F86" t="inlineStr">
        <x:is>
          <x:t xml:space="preserve">No aplica</x:t>
        </x:is>
      </x:c>
      <x:c r="G86" t="n">
        <x:v>1.5</x:v>
      </x:c>
      <x:c r="H86" t="n">
        <x:v>0</x:v>
      </x:c>
      <x:c r="I86" t="n">
        <x:v>4.5</x:v>
      </x:c>
      <x:c r="J86" t="n">
        <x:v>28.59375</x:v>
      </x:c>
      <x:c r="K86" s="22" t="n">
        <x:f>IF(N(H86)&gt;0,H86/(1.2*2.4),0)</x:f>
        <x:v>0</x:v>
      </x:c>
    </x:row>
    <x:row r="87">
      <x:c r="A87" t="inlineStr">
        <x:is>
          <x:t xml:space="preserve">Góndola isla modular</x:t>
        </x:is>
      </x:c>
      <x:c r="B87" t="inlineStr">
        <x:is>
          <x:t xml:space="preserve">Panel trasero chapa</x:t>
        </x:is>
      </x:c>
      <x:c r="C87" t="inlineStr">
        <x:is>
          <x:t xml:space="preserve">Lámina LAF 0.8 mm (catálogo góndolas)</x:t>
        </x:is>
      </x:c>
      <x:c r="D87" t="n">
        <x:v>1</x:v>
      </x:c>
      <x:c r="E87" t="n">
        <x:v>665</x:v>
      </x:c>
      <x:c r="F87" t="n">
        <x:v>1350</x:v>
      </x:c>
      <x:c r="G87" t="inlineStr">
        <x:is>
          <x:t xml:space="preserve">No aplica</x:t>
        </x:is>
      </x:c>
      <x:c r="H87" t="n">
        <x:v>0.89775</x:v>
      </x:c>
      <x:c r="I87" t="n">
        <x:v>5.637870000000001</x:v>
      </x:c>
      <x:c r="J87" t="n">
        <x:v>41.67121304347827</x:v>
      </x:c>
      <x:c r="K87" s="22" t="n">
        <x:f>IF(N(H87)&gt;0,H87/(1.2*2.4),0)</x:f>
        <x:v>0.31171875000000004</x:v>
      </x:c>
    </x:row>
    <x:row r="88">
      <x:c r="A88" t="inlineStr">
        <x:is>
          <x:t xml:space="preserve">Góndola isla modular</x:t>
        </x:is>
      </x:c>
      <x:c r="B88" t="inlineStr">
        <x:is>
          <x:t xml:space="preserve">Bandeja de exhibición</x:t>
        </x:is>
      </x:c>
      <x:c r="C88" t="inlineStr">
        <x:is>
          <x:t xml:space="preserve">Lámina LAF 0.8 mm (catálogo góndolas)</x:t>
        </x:is>
      </x:c>
      <x:c r="D88" t="n">
        <x:v>5</x:v>
      </x:c>
      <x:c r="E88" t="n">
        <x:v>644</x:v>
      </x:c>
      <x:c r="F88" t="n">
        <x:v>315</x:v>
      </x:c>
      <x:c r="G88" t="inlineStr">
        <x:is>
          <x:t xml:space="preserve">No aplica</x:t>
        </x:is>
      </x:c>
      <x:c r="H88" t="n">
        <x:v>0.20286</x:v>
      </x:c>
      <x:c r="I88" t="n">
        <x:v>6.369804</x:v>
      </x:c>
      <x:c r="J88" t="n">
        <x:v>47.08116</x:v>
      </x:c>
      <x:c r="K88" s="22" t="n">
        <x:f>IF(N(H88)&gt;0,H88/(1.2*2.4),0)</x:f>
        <x:v>0.0704375</x:v>
      </x:c>
    </x:row>
    <x:row r="89">
      <x:c r="A89" t="inlineStr">
        <x:is>
          <x:t xml:space="preserve">Góndola isla modular</x:t>
        </x:is>
      </x:c>
      <x:c r="B89" t="inlineStr">
        <x:is>
          <x:t xml:space="preserve">Base y refuerzo perfil</x:t>
        </x:is>
      </x:c>
      <x:c r="C89" t="inlineStr">
        <x:is>
          <x:t xml:space="preserve">Tubo o perfil de acero (sección por definir)</x:t>
        </x:is>
      </x:c>
      <x:c r="D89" t="n">
        <x:v>2</x:v>
      </x:c>
      <x:c r="E89" t="inlineStr">
        <x:is>
          <x:t xml:space="preserve">No aplica</x:t>
        </x:is>
      </x:c>
      <x:c r="F89" t="inlineStr">
        <x:is>
          <x:t xml:space="preserve">No aplica</x:t>
        </x:is>
      </x:c>
      <x:c r="G89" t="n">
        <x:v>0.7</x:v>
      </x:c>
      <x:c r="H89" t="n">
        <x:v>0</x:v>
      </x:c>
      <x:c r="I89" t="n">
        <x:v>2.1</x:v>
      </x:c>
      <x:c r="J89" t="n">
        <x:v>13.34375</x:v>
      </x:c>
      <x:c r="K89" s="22" t="n">
        <x:f>IF(N(H89)&gt;0,H89/(1.2*2.4),0)</x:f>
        <x:v>0</x:v>
      </x:c>
    </x:row>
    <x:row r="90">
      <x:c r="A90" t="inlineStr">
        <x:is>
          <x:t xml:space="preserve">Góndola isla modular</x:t>
        </x:is>
      </x:c>
      <x:c r="B90" t="inlineStr">
        <x:is>
          <x:t xml:space="preserve">Ménsula y herrajes</x:t>
        </x:is>
      </x:c>
      <x:c r="C90" t="inlineStr">
        <x:is>
          <x:t xml:space="preserve">Elementos de fijación metálica (tipo por desagregar)</x:t>
        </x:is>
      </x:c>
      <x:c r="D90" t="n">
        <x:v>10</x:v>
      </x:c>
      <x:c r="E90" t="inlineStr">
        <x:is>
          <x:t xml:space="preserve">No aplica</x:t>
        </x:is>
      </x:c>
      <x:c r="F90" t="inlineStr">
        <x:is>
          <x:t xml:space="preserve">No aplica</x:t>
        </x:is>
      </x:c>
      <x:c r="G90" t="inlineStr">
        <x:is>
          <x:t xml:space="preserve">No aplica</x:t>
        </x:is>
      </x:c>
      <x:c r="H90" t="n">
        <x:v>0</x:v>
      </x:c>
      <x:c r="K90" s="22" t="n">
        <x:f>IF(N(H90)&gt;0,H90/(1.2*2.4),0)</x:f>
        <x:v>0</x:v>
      </x:c>
    </x:row>
    <x:row r="91">
      <x:c r="A91" t="inlineStr">
        <x:is>
          <x:t xml:space="preserve">Locker metálico simple MK1-01</x:t>
        </x:is>
      </x:c>
      <x:c r="B91" t="inlineStr">
        <x:is>
          <x:t xml:space="preserve">Costados chapa</x:t>
        </x:is>
      </x:c>
      <x:c r="C91" t="inlineStr">
        <x:is>
          <x:t xml:space="preserve">Lámina LAF 0.6 mm (catálogo lockers)</x:t>
        </x:is>
      </x:c>
      <x:c r="D91" t="n">
        <x:v>2</x:v>
      </x:c>
      <x:c r="E91" t="n">
        <x:v>376</x:v>
      </x:c>
      <x:c r="F91" t="n">
        <x:v>1656</x:v>
      </x:c>
      <x:c r="G91" t="inlineStr">
        <x:is>
          <x:t xml:space="preserve">No aplica</x:t>
        </x:is>
      </x:c>
      <x:c r="H91" t="n">
        <x:v>0.622656</x:v>
      </x:c>
      <x:c r="I91" t="n">
        <x:v>5.86541952</x:v>
      </x:c>
      <x:c r="J91" t="n">
        <x:v>43.3531008</x:v>
      </x:c>
      <x:c r="K91" s="22" t="n">
        <x:f>IF(N(H91)&gt;0,H91/(1.2*2.4),0)</x:f>
        <x:v>0.2162</x:v>
      </x:c>
    </x:row>
    <x:row r="92">
      <x:c r="A92" t="inlineStr">
        <x:is>
          <x:t xml:space="preserve">Locker metálico simple MK1-01</x:t>
        </x:is>
      </x:c>
      <x:c r="B92" t="inlineStr">
        <x:is>
          <x:t xml:space="preserve">Panel posterior segmentado</x:t>
        </x:is>
      </x:c>
      <x:c r="C92" t="inlineStr">
        <x:is>
          <x:t xml:space="preserve">Lámina LAF 0.6 mm (catálogo lockers)</x:t>
        </x:is>
      </x:c>
      <x:c r="D92" t="n">
        <x:v>1</x:v>
      </x:c>
      <x:c r="E92" t="n">
        <x:v>339.5</x:v>
      </x:c>
      <x:c r="F92" t="n">
        <x:v>1620</x:v>
      </x:c>
      <x:c r="G92" t="inlineStr">
        <x:is>
          <x:t xml:space="preserve">No aplica</x:t>
        </x:is>
      </x:c>
      <x:c r="H92" t="n">
        <x:v>0.54999</x:v>
      </x:c>
      <x:c r="I92" t="n">
        <x:v>2.5904529</x:v>
      </x:c>
      <x:c r="J92" t="n">
        <x:v>19.14682578260869</x:v>
      </x:c>
      <x:c r="K92" s="22" t="n">
        <x:f>IF(N(H92)&gt;0,H92/(1.2*2.4),0)</x:f>
        <x:v>0.19096875</x:v>
      </x:c>
    </x:row>
    <x:row r="93">
      <x:c r="A93" t="inlineStr">
        <x:is>
          <x:t xml:space="preserve">Locker metálico simple MK1-01</x:t>
        </x:is>
      </x:c>
      <x:c r="B93" t="inlineStr">
        <x:is>
          <x:t xml:space="preserve">Puerta con ventilación</x:t>
        </x:is>
      </x:c>
      <x:c r="C93" t="inlineStr">
        <x:is>
          <x:t xml:space="preserve">Lámina LAF 0.6 mm (catálogo lockers)</x:t>
        </x:is>
      </x:c>
      <x:c r="D93" t="n">
        <x:v>1</x:v>
      </x:c>
      <x:c r="E93" t="n">
        <x:v>324.8</x:v>
      </x:c>
      <x:c r="F93" t="n">
        <x:v>1548</x:v>
      </x:c>
      <x:c r="G93" t="inlineStr">
        <x:is>
          <x:t xml:space="preserve">No aplica</x:t>
        </x:is>
      </x:c>
      <x:c r="H93" t="n">
        <x:v>0.5027904</x:v>
      </x:c>
      <x:c r="I93" t="n">
        <x:v>2.368142784</x:v>
      </x:c>
      <x:c r="J93" t="n">
        <x:v>17.50366405565217</x:v>
      </x:c>
      <x:c r="K93" s="22" t="n">
        <x:f>IF(N(H93)&gt;0,H93/(1.2*2.4),0)</x:f>
        <x:v>0.17457999999999999</x:v>
      </x:c>
    </x:row>
    <x:row r="94">
      <x:c r="A94" t="inlineStr">
        <x:is>
          <x:t xml:space="preserve">Locker metálico simple MK1-01</x:t>
        </x:is>
      </x:c>
      <x:c r="B94" t="inlineStr">
        <x:is>
          <x:t xml:space="preserve">Tapa superior/inferior</x:t>
        </x:is>
      </x:c>
      <x:c r="C94" t="inlineStr">
        <x:is>
          <x:t xml:space="preserve">Lámina LAF 0.6 mm (catálogo lockers)</x:t>
        </x:is>
      </x:c>
      <x:c r="D94" t="n">
        <x:v>2</x:v>
      </x:c>
      <x:c r="E94" t="n">
        <x:v>328.5</x:v>
      </x:c>
      <x:c r="F94" t="n">
        <x:v>376</x:v>
      </x:c>
      <x:c r="G94" t="inlineStr">
        <x:is>
          <x:t xml:space="preserve">No aplica</x:t>
        </x:is>
      </x:c>
      <x:c r="H94" t="n">
        <x:v>0.123516</x:v>
      </x:c>
      <x:c r="I94" t="n">
        <x:v>1.16352072</x:v>
      </x:c>
      <x:c r="J94" t="n">
        <x:v>8.599935756521738</x:v>
      </x:c>
      <x:c r="K94" s="22" t="n">
        <x:f>IF(N(H94)&gt;0,H94/(1.2*2.4),0)</x:f>
        <x:v>0.0428875</x:v>
      </x:c>
    </x:row>
    <x:row r="95">
      <x:c r="A95" t="inlineStr">
        <x:is>
          <x:t xml:space="preserve">Locker metálico simple MK1-01</x:t>
        </x:is>
      </x:c>
      <x:c r="B95" t="inlineStr">
        <x:is>
          <x:t xml:space="preserve">Bisagras/cerraduras</x:t>
        </x:is>
      </x:c>
      <x:c r="C95" t="inlineStr">
        <x:is>
          <x:t xml:space="preserve">Elementos de fijación metálica (tipo por desagregar)</x:t>
        </x:is>
      </x:c>
      <x:c r="D95" t="n">
        <x:v>3</x:v>
      </x:c>
      <x:c r="E95" t="inlineStr">
        <x:is>
          <x:t xml:space="preserve">No aplica</x:t>
        </x:is>
      </x:c>
      <x:c r="F95" t="inlineStr">
        <x:is>
          <x:t xml:space="preserve">No aplica</x:t>
        </x:is>
      </x:c>
      <x:c r="G95" t="inlineStr">
        <x:is>
          <x:t xml:space="preserve">No aplica</x:t>
        </x:is>
      </x:c>
      <x:c r="H95" t="n">
        <x:v>0</x:v>
      </x:c>
      <x:c r="K95" s="22" t="n">
        <x:f>IF(N(H95)&gt;0,H95/(1.2*2.4),0)</x:f>
        <x:v>0</x:v>
      </x:c>
    </x:row>
    <x:row r="96">
      <x:c r="A96" t="inlineStr">
        <x:is>
          <x:t xml:space="preserve">Locker metálico simple MK2-01</x:t>
        </x:is>
      </x:c>
      <x:c r="B96" t="inlineStr">
        <x:is>
          <x:t xml:space="preserve">Costados chapa</x:t>
        </x:is>
      </x:c>
      <x:c r="C96" t="inlineStr">
        <x:is>
          <x:t xml:space="preserve">Lámina LAF 0.6 mm (catálogo lockers)</x:t>
        </x:is>
      </x:c>
      <x:c r="D96" t="n">
        <x:v>2</x:v>
      </x:c>
      <x:c r="E96" t="n">
        <x:v>376</x:v>
      </x:c>
      <x:c r="F96" t="n">
        <x:v>1656</x:v>
      </x:c>
      <x:c r="G96" t="inlineStr">
        <x:is>
          <x:t xml:space="preserve">No aplica</x:t>
        </x:is>
      </x:c>
      <x:c r="H96" t="n">
        <x:v>0.622656</x:v>
      </x:c>
      <x:c r="I96" t="n">
        <x:v>5.86541952</x:v>
      </x:c>
      <x:c r="J96" t="n">
        <x:v>43.3531008</x:v>
      </x:c>
      <x:c r="K96" s="22" t="n">
        <x:f>IF(N(H96)&gt;0,H96/(1.2*2.4),0)</x:f>
        <x:v>0.2162</x:v>
      </x:c>
    </x:row>
    <x:row r="97">
      <x:c r="A97" t="inlineStr">
        <x:is>
          <x:t xml:space="preserve">Locker metálico simple MK2-01</x:t>
        </x:is>
      </x:c>
      <x:c r="B97" t="inlineStr">
        <x:is>
          <x:t xml:space="preserve">Panel posterior segmentado</x:t>
        </x:is>
      </x:c>
      <x:c r="C97" t="inlineStr">
        <x:is>
          <x:t xml:space="preserve">Lámina LAF 0.6 mm (catálogo lockers)</x:t>
        </x:is>
      </x:c>
      <x:c r="D97" t="n">
        <x:v>1</x:v>
      </x:c>
      <x:c r="E97" t="n">
        <x:v>651</x:v>
      </x:c>
      <x:c r="F97" t="n">
        <x:v>1620</x:v>
      </x:c>
      <x:c r="G97" t="inlineStr">
        <x:is>
          <x:t xml:space="preserve">No aplica</x:t>
        </x:is>
      </x:c>
      <x:c r="H97" t="n">
        <x:v>1.05462</x:v>
      </x:c>
      <x:c r="I97" t="n">
        <x:v>4.967260199999999</x:v>
      </x:c>
      <x:c r="J97" t="n">
        <x:v>36.71453191304347</x:v>
      </x:c>
      <x:c r="K97" s="22" t="n">
        <x:f>IF(N(H97)&gt;0,H97/(1.2*2.4),0)</x:f>
        <x:v>0.3661875</x:v>
      </x:c>
    </x:row>
    <x:row r="98">
      <x:c r="A98" t="inlineStr">
        <x:is>
          <x:t xml:space="preserve">Locker metálico simple MK2-01</x:t>
        </x:is>
      </x:c>
      <x:c r="B98" t="inlineStr">
        <x:is>
          <x:t xml:space="preserve">Puerta con ventilación</x:t>
        </x:is>
      </x:c>
      <x:c r="C98" t="inlineStr">
        <x:is>
          <x:t xml:space="preserve">Lámina LAF 0.6 mm (catálogo lockers)</x:t>
        </x:is>
      </x:c>
      <x:c r="D98" t="n">
        <x:v>2</x:v>
      </x:c>
      <x:c r="E98" t="n">
        <x:v>311.5</x:v>
      </x:c>
      <x:c r="F98" t="n">
        <x:v>1548</x:v>
      </x:c>
      <x:c r="G98" t="inlineStr">
        <x:is>
          <x:t xml:space="preserve">No aplica</x:t>
        </x:is>
      </x:c>
      <x:c r="H98" t="n">
        <x:v>0.482202</x:v>
      </x:c>
      <x:c r="I98" t="n">
        <x:v>4.54234284</x:v>
      </x:c>
      <x:c r="J98" t="n">
        <x:v>33.57383838260869</x:v>
      </x:c>
      <x:c r="K98" s="22" t="n">
        <x:f>IF(N(H98)&gt;0,H98/(1.2*2.4),0)</x:f>
        <x:v>0.16743125</x:v>
      </x:c>
    </x:row>
    <x:row r="99">
      <x:c r="A99" t="inlineStr">
        <x:is>
          <x:t xml:space="preserve">Locker metálico simple MK2-01</x:t>
        </x:is>
      </x:c>
      <x:c r="B99" t="inlineStr">
        <x:is>
          <x:t xml:space="preserve">Tapa superior/inferior</x:t>
        </x:is>
      </x:c>
      <x:c r="C99" t="inlineStr">
        <x:is>
          <x:t xml:space="preserve">Lámina LAF 0.6 mm (catálogo lockers)</x:t>
        </x:is>
      </x:c>
      <x:c r="D99" t="n">
        <x:v>2</x:v>
      </x:c>
      <x:c r="E99" t="n">
        <x:v>630</x:v>
      </x:c>
      <x:c r="F99" t="n">
        <x:v>376</x:v>
      </x:c>
      <x:c r="G99" t="inlineStr">
        <x:is>
          <x:t xml:space="preserve">No aplica</x:t>
        </x:is>
      </x:c>
      <x:c r="H99" t="n">
        <x:v>0.23688</x:v>
      </x:c>
      <x:c r="I99" t="n">
        <x:v>2.2314096</x:v>
      </x:c>
      <x:c r="J99" t="n">
        <x:v>16.49302747826087</x:v>
      </x:c>
      <x:c r="K99" s="22" t="n">
        <x:f>IF(N(H99)&gt;0,H99/(1.2*2.4),0)</x:f>
        <x:v>0.08225</x:v>
      </x:c>
    </x:row>
    <x:row r="100">
      <x:c r="A100" t="inlineStr">
        <x:is>
          <x:t xml:space="preserve">Locker metálico simple MK2-01</x:t>
        </x:is>
      </x:c>
      <x:c r="B100" t="inlineStr">
        <x:is>
          <x:t xml:space="preserve">Bisagras/cerraduras</x:t>
        </x:is>
      </x:c>
      <x:c r="C100" t="inlineStr">
        <x:is>
          <x:t xml:space="preserve">Elementos de fijación metálica (tipo por desagregar)</x:t>
        </x:is>
      </x:c>
      <x:c r="D100" t="n">
        <x:v>6</x:v>
      </x:c>
      <x:c r="E100" t="inlineStr">
        <x:is>
          <x:t xml:space="preserve">No aplica</x:t>
        </x:is>
      </x:c>
      <x:c r="F100" t="inlineStr">
        <x:is>
          <x:t xml:space="preserve">No aplica</x:t>
        </x:is>
      </x:c>
      <x:c r="G100" t="inlineStr">
        <x:is>
          <x:t xml:space="preserve">No aplica</x:t>
        </x:is>
      </x:c>
      <x:c r="H100" t="n">
        <x:v>0</x:v>
      </x:c>
      <x:c r="K100" s="22" t="n">
        <x:f>IF(N(H100)&gt;0,H100/(1.2*2.4),0)</x:f>
        <x:v>0</x:v>
      </x:c>
    </x:row>
    <x:row r="101">
      <x:c r="A101" t="inlineStr">
        <x:is>
          <x:t xml:space="preserve">Locker metálico simple MK3-01</x:t>
        </x:is>
      </x:c>
      <x:c r="B101" t="inlineStr">
        <x:is>
          <x:t xml:space="preserve">Costados chapa</x:t>
        </x:is>
      </x:c>
      <x:c r="C101" t="inlineStr">
        <x:is>
          <x:t xml:space="preserve">Lámina LAF 0.6 mm (catálogo lockers)</x:t>
        </x:is>
      </x:c>
      <x:c r="D101" t="n">
        <x:v>2</x:v>
      </x:c>
      <x:c r="E101" t="n">
        <x:v>376</x:v>
      </x:c>
      <x:c r="F101" t="n">
        <x:v>1656</x:v>
      </x:c>
      <x:c r="G101" t="inlineStr">
        <x:is>
          <x:t xml:space="preserve">No aplica</x:t>
        </x:is>
      </x:c>
      <x:c r="H101" t="n">
        <x:v>0.622656</x:v>
      </x:c>
      <x:c r="I101" t="n">
        <x:v>5.86541952</x:v>
      </x:c>
      <x:c r="J101" t="n">
        <x:v>43.3531008</x:v>
      </x:c>
      <x:c r="K101" s="22" t="n">
        <x:f>IF(N(H101)&gt;0,H101/(1.2*2.4),0)</x:f>
        <x:v>0.2162</x:v>
      </x:c>
    </x:row>
    <x:row r="102">
      <x:c r="A102" t="inlineStr">
        <x:is>
          <x:t xml:space="preserve">Locker metálico simple MK3-01</x:t>
        </x:is>
      </x:c>
      <x:c r="B102" t="inlineStr">
        <x:is>
          <x:t xml:space="preserve">Panel posterior segmentado</x:t>
        </x:is>
      </x:c>
      <x:c r="C102" t="inlineStr">
        <x:is>
          <x:t xml:space="preserve">Lámina LAF 0.6 mm (catálogo lockers)</x:t>
        </x:is>
      </x:c>
      <x:c r="D102" t="n">
        <x:v>1</x:v>
      </x:c>
      <x:c r="E102" t="n">
        <x:v>967.2</x:v>
      </x:c>
      <x:c r="F102" t="n">
        <x:v>1620</x:v>
      </x:c>
      <x:c r="G102" t="inlineStr">
        <x:is>
          <x:t xml:space="preserve">No aplica</x:t>
        </x:is>
      </x:c>
      <x:c r="H102" t="n">
        <x:v>1.566864</x:v>
      </x:c>
      <x:c r="I102" t="n">
        <x:v>7.37992944</x:v>
      </x:c>
      <x:c r="J102" t="n">
        <x:v>54.54730455652173</x:v>
      </x:c>
      <x:c r="K102" s="22" t="n">
        <x:f>IF(N(H102)&gt;0,H102/(1.2*2.4),0)</x:f>
        <x:v>0.54405</x:v>
      </x:c>
    </x:row>
    <x:row r="103">
      <x:c r="A103" t="inlineStr">
        <x:is>
          <x:t xml:space="preserve">Locker metálico simple MK3-01</x:t>
        </x:is>
      </x:c>
      <x:c r="B103" t="inlineStr">
        <x:is>
          <x:t xml:space="preserve">Puerta con ventilación</x:t>
        </x:is>
      </x:c>
      <x:c r="C103" t="inlineStr">
        <x:is>
          <x:t xml:space="preserve">Lámina LAF 0.6 mm (catálogo lockers)</x:t>
        </x:is>
      </x:c>
      <x:c r="D103" t="n">
        <x:v>3</x:v>
      </x:c>
      <x:c r="E103" t="n">
        <x:v>308.5</x:v>
      </x:c>
      <x:c r="F103" t="n">
        <x:v>1548</x:v>
      </x:c>
      <x:c r="G103" t="inlineStr">
        <x:is>
          <x:t xml:space="preserve">No aplica</x:t>
        </x:is>
      </x:c>
      <x:c r="H103" t="n">
        <x:v>0.477558</x:v>
      </x:c>
      <x:c r="I103" t="n">
        <x:v>6.74789454</x:v>
      </x:c>
      <x:c r="J103" t="n">
        <x:v>49.87574225217391</x:v>
      </x:c>
      <x:c r="K103" s="22" t="n">
        <x:f>IF(N(H103)&gt;0,H103/(1.2*2.4),0)</x:f>
        <x:v>0.16581875</x:v>
      </x:c>
    </x:row>
    <x:row r="104">
      <x:c r="A104" t="inlineStr">
        <x:is>
          <x:t xml:space="preserve">Locker metálico simple MK3-01</x:t>
        </x:is>
      </x:c>
      <x:c r="B104" t="inlineStr">
        <x:is>
          <x:t xml:space="preserve">Tapa superior/inferior</x:t>
        </x:is>
      </x:c>
      <x:c r="C104" t="inlineStr">
        <x:is>
          <x:t xml:space="preserve">Lámina LAF 0.6 mm (catálogo lockers)</x:t>
        </x:is>
      </x:c>
      <x:c r="D104" t="n">
        <x:v>2</x:v>
      </x:c>
      <x:c r="E104" t="n">
        <x:v>936</x:v>
      </x:c>
      <x:c r="F104" t="n">
        <x:v>376</x:v>
      </x:c>
      <x:c r="G104" t="inlineStr">
        <x:is>
          <x:t xml:space="preserve">No aplica</x:t>
        </x:is>
      </x:c>
      <x:c r="H104" t="n">
        <x:v>0.351936</x:v>
      </x:c>
      <x:c r="I104" t="n">
        <x:v>3.31523712</x:v>
      </x:c>
      <x:c r="J104" t="n">
        <x:v>24.50392653913043</x:v>
      </x:c>
      <x:c r="K104" s="22" t="n">
        <x:f>IF(N(H104)&gt;0,H104/(1.2*2.4),0)</x:f>
        <x:v>0.12220000000000002</x:v>
      </x:c>
    </x:row>
    <x:row r="105">
      <x:c r="A105" t="inlineStr">
        <x:is>
          <x:t xml:space="preserve">Locker metálico simple MK3-01</x:t>
        </x:is>
      </x:c>
      <x:c r="B105" t="inlineStr">
        <x:is>
          <x:t xml:space="preserve">Bisagras/cerraduras</x:t>
        </x:is>
      </x:c>
      <x:c r="C105" t="inlineStr">
        <x:is>
          <x:t xml:space="preserve">Elementos de fijación metálica (tipo por desagregar)</x:t>
        </x:is>
      </x:c>
      <x:c r="D105" t="n">
        <x:v>9</x:v>
      </x:c>
      <x:c r="E105" t="inlineStr">
        <x:is>
          <x:t xml:space="preserve">No aplica</x:t>
        </x:is>
      </x:c>
      <x:c r="F105" t="inlineStr">
        <x:is>
          <x:t xml:space="preserve">No aplica</x:t>
        </x:is>
      </x:c>
      <x:c r="G105" t="inlineStr">
        <x:is>
          <x:t xml:space="preserve">No aplica</x:t>
        </x:is>
      </x:c>
      <x:c r="H105" t="n">
        <x:v>0</x:v>
      </x:c>
      <x:c r="K105" s="22" t="n">
        <x:f>IF(N(H105)&gt;0,H105/(1.2*2.4),0)</x:f>
        <x:v>0</x:v>
      </x:c>
    </x:row>
    <x:row r="106">
      <x:c r="A106" t="inlineStr">
        <x:is>
          <x:t xml:space="preserve">Locker metálico simple MK4-01</x:t>
        </x:is>
      </x:c>
      <x:c r="B106" t="inlineStr">
        <x:is>
          <x:t xml:space="preserve">Costados chapa</x:t>
        </x:is>
      </x:c>
      <x:c r="C106" t="inlineStr">
        <x:is>
          <x:t xml:space="preserve">Lámina LAF 0.6 mm (catálogo lockers)</x:t>
        </x:is>
      </x:c>
      <x:c r="D106" t="n">
        <x:v>2</x:v>
      </x:c>
      <x:c r="E106" t="n">
        <x:v>376</x:v>
      </x:c>
      <x:c r="F106" t="n">
        <x:v>1656</x:v>
      </x:c>
      <x:c r="G106" t="inlineStr">
        <x:is>
          <x:t xml:space="preserve">No aplica</x:t>
        </x:is>
      </x:c>
      <x:c r="H106" t="n">
        <x:v>0.622656</x:v>
      </x:c>
      <x:c r="I106" t="n">
        <x:v>5.86541952</x:v>
      </x:c>
      <x:c r="J106" t="n">
        <x:v>43.3531008</x:v>
      </x:c>
      <x:c r="K106" s="22" t="n">
        <x:f>IF(N(H106)&gt;0,H106/(1.2*2.4),0)</x:f>
        <x:v>0.2162</x:v>
      </x:c>
    </x:row>
    <x:row r="107">
      <x:c r="A107" t="inlineStr">
        <x:is>
          <x:t xml:space="preserve">Locker metálico simple MK4-01</x:t>
        </x:is>
      </x:c>
      <x:c r="B107" t="inlineStr">
        <x:is>
          <x:t xml:space="preserve">Panel posterior segmentado</x:t>
        </x:is>
      </x:c>
      <x:c r="C107" t="inlineStr">
        <x:is>
          <x:t xml:space="preserve">Lámina LAF 0.6 mm (catálogo lockers)</x:t>
        </x:is>
      </x:c>
      <x:c r="D107" t="n">
        <x:v>2</x:v>
      </x:c>
      <x:c r="E107" t="n">
        <x:v>641.7</x:v>
      </x:c>
      <x:c r="F107" t="n">
        <x:v>1620</x:v>
      </x:c>
      <x:c r="G107" t="inlineStr">
        <x:is>
          <x:t xml:space="preserve">No aplica</x:t>
        </x:is>
      </x:c>
      <x:c r="H107" t="n">
        <x:v>1.039554</x:v>
      </x:c>
      <x:c r="I107" t="n">
        <x:v>9.792598680000001</x:v>
      </x:c>
      <x:c r="J107" t="n">
        <x:v>72.38007720000002</x:v>
      </x:c>
      <x:c r="K107" s="22" t="n">
        <x:f>IF(N(H107)&gt;0,H107/(1.2*2.4),0)</x:f>
        <x:v>0.36095625000000003</x:v>
      </x:c>
    </x:row>
    <x:row r="108">
      <x:c r="A108" t="inlineStr">
        <x:is>
          <x:t xml:space="preserve">Locker metálico simple MK4-01</x:t>
        </x:is>
      </x:c>
      <x:c r="B108" t="inlineStr">
        <x:is>
          <x:t xml:space="preserve">Puerta con ventilación</x:t>
        </x:is>
      </x:c>
      <x:c r="C108" t="inlineStr">
        <x:is>
          <x:t xml:space="preserve">Lámina LAF 0.6 mm (catálogo lockers)</x:t>
        </x:is>
      </x:c>
      <x:c r="D108" t="n">
        <x:v>4</x:v>
      </x:c>
      <x:c r="E108" t="n">
        <x:v>307.1</x:v>
      </x:c>
      <x:c r="F108" t="n">
        <x:v>1548</x:v>
      </x:c>
      <x:c r="G108" t="inlineStr">
        <x:is>
          <x:t xml:space="preserve">No aplica</x:t>
        </x:is>
      </x:c>
      <x:c r="H108" t="n">
        <x:v>0.4753908000000001</x:v>
      </x:c>
      <x:c r="I108" t="n">
        <x:v>8.956362672000001</x:v>
      </x:c>
      <x:c r="J108" t="n">
        <x:v>66.19920235826086</x:v>
      </x:c>
      <x:c r="K108" s="22" t="n">
        <x:f>IF(N(H108)&gt;0,H108/(1.2*2.4),0)</x:f>
        <x:v>0.16506625000000005</x:v>
      </x:c>
    </x:row>
    <x:row r="109">
      <x:c r="A109" t="inlineStr">
        <x:is>
          <x:t xml:space="preserve">Locker metálico simple MK4-01</x:t>
        </x:is>
      </x:c>
      <x:c r="B109" t="inlineStr">
        <x:is>
          <x:t xml:space="preserve">Tapa superior/inferior</x:t>
        </x:is>
      </x:c>
      <x:c r="C109" t="inlineStr">
        <x:is>
          <x:t xml:space="preserve">Lámina LAF 0.6 mm (catálogo lockers)</x:t>
        </x:is>
      </x:c>
      <x:c r="D109" t="n">
        <x:v>4</x:v>
      </x:c>
      <x:c r="E109" t="n">
        <x:v>621</x:v>
      </x:c>
      <x:c r="F109" t="n">
        <x:v>376</x:v>
      </x:c>
      <x:c r="G109" t="inlineStr">
        <x:is>
          <x:t xml:space="preserve">No aplica</x:t>
        </x:is>
      </x:c>
      <x:c r="H109" t="n">
        <x:v>0.233496</x:v>
      </x:c>
      <x:c r="I109" t="n">
        <x:v>4.39906464</x:v>
      </x:c>
      <x:c r="J109" t="n">
        <x:v>32.51482559999999</x:v>
      </x:c>
      <x:c r="K109" s="22" t="n">
        <x:f>IF(N(H109)&gt;0,H109/(1.2*2.4),0)</x:f>
        <x:v>0.08107500000000001</x:v>
      </x:c>
    </x:row>
    <x:row r="110">
      <x:c r="A110" t="inlineStr">
        <x:is>
          <x:t xml:space="preserve">Locker metálico simple MK4-01</x:t>
        </x:is>
      </x:c>
      <x:c r="B110" t="inlineStr">
        <x:is>
          <x:t xml:space="preserve">Bisagras/cerraduras</x:t>
        </x:is>
      </x:c>
      <x:c r="C110" t="inlineStr">
        <x:is>
          <x:t xml:space="preserve">Elementos de fijación metálica (tipo por desagregar)</x:t>
        </x:is>
      </x:c>
      <x:c r="D110" t="n">
        <x:v>12</x:v>
      </x:c>
      <x:c r="E110" t="inlineStr">
        <x:is>
          <x:t xml:space="preserve">No aplica</x:t>
        </x:is>
      </x:c>
      <x:c r="F110" t="inlineStr">
        <x:is>
          <x:t xml:space="preserve">No aplica</x:t>
        </x:is>
      </x:c>
      <x:c r="G110" t="inlineStr">
        <x:is>
          <x:t xml:space="preserve">No aplica</x:t>
        </x:is>
      </x:c>
      <x:c r="H110" t="n">
        <x:v>0</x:v>
      </x:c>
      <x:c r="K110" s="22" t="n">
        <x:f>IF(N(H110)&gt;0,H110/(1.2*2.4),0)</x:f>
        <x:v>0</x:v>
      </x:c>
    </x:row>
    <x:row r="111">
      <x:c r="A111" t="inlineStr">
        <x:is>
          <x:t xml:space="preserve">Silla fija PC0173</x:t>
        </x:is>
      </x:c>
      <x:c r="B111" t="inlineStr">
        <x:is>
          <x:t xml:space="preserve">Piezas metálicas del bastidor</x:t>
        </x:is>
      </x:c>
      <x:c r="C111" t="inlineStr">
        <x:is>
          <x:t xml:space="preserve">Tubo o perfil de acero (sección por definir)</x:t>
        </x:is>
      </x:c>
      <x:c r="D111" t="n">
        <x:v>4</x:v>
      </x:c>
      <x:c r="E111" t="inlineStr">
        <x:is>
          <x:t xml:space="preserve">No aplica</x:t>
        </x:is>
      </x:c>
      <x:c r="F111" t="inlineStr">
        <x:is>
          <x:t xml:space="preserve">No aplica</x:t>
        </x:is>
      </x:c>
      <x:c r="G111" t="n">
        <x:v>0.5774999999999999</x:v>
      </x:c>
      <x:c r="H111" t="n">
        <x:v>0</x:v>
      </x:c>
      <x:c r="I111" t="n">
        <x:v>3.464999999999999</x:v>
      </x:c>
      <x:c r="J111" t="n">
        <x:v>22.0171875</x:v>
      </x:c>
      <x:c r="K111" s="22" t="n">
        <x:f>IF(N(H111)&gt;0,H111/(1.2*2.4),0)</x:f>
        <x:v>0</x:v>
      </x:c>
    </x:row>
    <x:row r="112">
      <x:c r="A112" t="inlineStr">
        <x:is>
          <x:t xml:space="preserve">Silla fija PC0173</x:t>
        </x:is>
      </x:c>
      <x:c r="B112" t="inlineStr">
        <x:is>
          <x:t xml:space="preserve">Asiento / mecanismo comprado</x:t>
        </x:is>
      </x:c>
      <x:c r="C112" t="inlineStr">
        <x:is>
          <x:t xml:space="preserve">Asiento, ruedas, vidrio, PVC o mecanismos comprados</x:t>
        </x:is>
      </x:c>
      <x:c r="D112" t="n">
        <x:v>1</x:v>
      </x:c>
      <x:c r="E112" t="inlineStr">
        <x:is>
          <x:t xml:space="preserve">No aplica</x:t>
        </x:is>
      </x:c>
      <x:c r="F112" t="inlineStr">
        <x:is>
          <x:t xml:space="preserve">No aplica</x:t>
        </x:is>
      </x:c>
      <x:c r="G112" t="inlineStr">
        <x:is>
          <x:t xml:space="preserve">No aplica</x:t>
        </x:is>
      </x:c>
      <x:c r="H112" t="n">
        <x:v>0</x:v>
      </x:c>
      <x:c r="K112" s="22" t="n">
        <x:f>IF(N(H112)&gt;0,H112/(1.2*2.4),0)</x:f>
        <x:v>0</x:v>
      </x:c>
    </x:row>
    <x:row r="113">
      <x:c r="A113" t="inlineStr">
        <x:is>
          <x:t xml:space="preserve">Silla fija PC0173</x:t>
        </x:is>
      </x:c>
      <x:c r="B113" t="inlineStr">
        <x:is>
          <x:t xml:space="preserve">Herrajes unión</x:t>
        </x:is>
      </x:c>
      <x:c r="C113" t="inlineStr">
        <x:is>
          <x:t xml:space="preserve">Elementos de fijación metálica (tipo por desagregar)</x:t>
        </x:is>
      </x:c>
      <x:c r="D113" t="n">
        <x:v>8</x:v>
      </x:c>
      <x:c r="E113" t="inlineStr">
        <x:is>
          <x:t xml:space="preserve">No aplica</x:t>
        </x:is>
      </x:c>
      <x:c r="F113" t="inlineStr">
        <x:is>
          <x:t xml:space="preserve">No aplica</x:t>
        </x:is>
      </x:c>
      <x:c r="G113" t="inlineStr">
        <x:is>
          <x:t xml:space="preserve">No aplica</x:t>
        </x:is>
      </x:c>
      <x:c r="H113" t="n">
        <x:v>0</x:v>
      </x:c>
      <x:c r="K113" s="22" t="n">
        <x:f>IF(N(H113)&gt;0,H113/(1.2*2.4),0)</x:f>
        <x:v>0</x:v>
      </x:c>
    </x:row>
    <x:row r="114">
      <x:c r="A114" t="inlineStr">
        <x:is>
          <x:t xml:space="preserve">Silla capacitación 105</x:t>
        </x:is>
      </x:c>
      <x:c r="B114" t="inlineStr">
        <x:is>
          <x:t xml:space="preserve">Piezas metálicas del bastidor</x:t>
        </x:is>
      </x:c>
      <x:c r="C114" t="inlineStr">
        <x:is>
          <x:t xml:space="preserve">Tubo o perfil de acero (sección por definir)</x:t>
        </x:is>
      </x:c>
      <x:c r="D114" t="n">
        <x:v>4</x:v>
      </x:c>
      <x:c r="E114" t="inlineStr">
        <x:is>
          <x:t xml:space="preserve">No aplica</x:t>
        </x:is>
      </x:c>
      <x:c r="F114" t="inlineStr">
        <x:is>
          <x:t xml:space="preserve">No aplica</x:t>
        </x:is>
      </x:c>
      <x:c r="G114" t="n">
        <x:v>0.595</x:v>
      </x:c>
      <x:c r="H114" t="n">
        <x:v>0</x:v>
      </x:c>
      <x:c r="I114" t="n">
        <x:v>3.57</x:v>
      </x:c>
      <x:c r="J114" t="n">
        <x:v>22.684375</x:v>
      </x:c>
      <x:c r="K114" s="22" t="n">
        <x:f>IF(N(H114)&gt;0,H114/(1.2*2.4),0)</x:f>
        <x:v>0</x:v>
      </x:c>
    </x:row>
    <x:row r="115">
      <x:c r="A115" t="inlineStr">
        <x:is>
          <x:t xml:space="preserve">Silla capacitación 105</x:t>
        </x:is>
      </x:c>
      <x:c r="B115" t="inlineStr">
        <x:is>
          <x:t xml:space="preserve">Asiento / mecanismo comprado</x:t>
        </x:is>
      </x:c>
      <x:c r="C115" t="inlineStr">
        <x:is>
          <x:t xml:space="preserve">Asiento, ruedas, vidrio, PVC o mecanismos comprados</x:t>
        </x:is>
      </x:c>
      <x:c r="D115" t="n">
        <x:v>1</x:v>
      </x:c>
      <x:c r="E115" t="inlineStr">
        <x:is>
          <x:t xml:space="preserve">No aplica</x:t>
        </x:is>
      </x:c>
      <x:c r="F115" t="inlineStr">
        <x:is>
          <x:t xml:space="preserve">No aplica</x:t>
        </x:is>
      </x:c>
      <x:c r="G115" t="inlineStr">
        <x:is>
          <x:t xml:space="preserve">No aplica</x:t>
        </x:is>
      </x:c>
      <x:c r="H115" t="n">
        <x:v>0</x:v>
      </x:c>
      <x:c r="K115" s="22" t="n">
        <x:f>IF(N(H115)&gt;0,H115/(1.2*2.4),0)</x:f>
        <x:v>0</x:v>
      </x:c>
    </x:row>
    <x:row r="116">
      <x:c r="A116" t="inlineStr">
        <x:is>
          <x:t xml:space="preserve">Silla capacitación 105</x:t>
        </x:is>
      </x:c>
      <x:c r="B116" t="inlineStr">
        <x:is>
          <x:t xml:space="preserve">Herrajes unión</x:t>
        </x:is>
      </x:c>
      <x:c r="C116" t="inlineStr">
        <x:is>
          <x:t xml:space="preserve">Elementos de fijación metálica (tipo por desagregar)</x:t>
        </x:is>
      </x:c>
      <x:c r="D116" t="n">
        <x:v>8</x:v>
      </x:c>
      <x:c r="E116" t="inlineStr">
        <x:is>
          <x:t xml:space="preserve">No aplica</x:t>
        </x:is>
      </x:c>
      <x:c r="F116" t="inlineStr">
        <x:is>
          <x:t xml:space="preserve">No aplica</x:t>
        </x:is>
      </x:c>
      <x:c r="G116" t="inlineStr">
        <x:is>
          <x:t xml:space="preserve">No aplica</x:t>
        </x:is>
      </x:c>
      <x:c r="H116" t="n">
        <x:v>0</x:v>
      </x:c>
      <x:c r="K116" s="22" t="n">
        <x:f>IF(N(H116)&gt;0,H116/(1.2*2.4),0)</x:f>
        <x:v>0</x:v>
      </x:c>
    </x:row>
    <x:row r="117">
      <x:c r="A117" t="inlineStr">
        <x:is>
          <x:t xml:space="preserve">Cajonera metálica P1019</x:t>
        </x:is>
      </x:c>
      <x:c r="B117" t="inlineStr">
        <x:is>
          <x:t xml:space="preserve">Paredes laterales</x:t>
        </x:is>
      </x:c>
      <x:c r="C117" t="inlineStr">
        <x:is>
          <x:t xml:space="preserve">Lámina LAF 0.8 mm (catálogo góndolas)</x:t>
        </x:is>
      </x:c>
      <x:c r="D117" t="n">
        <x:v>2</x:v>
      </x:c>
      <x:c r="E117" t="n">
        <x:v>468</x:v>
      </x:c>
      <x:c r="F117" t="n">
        <x:v>552</x:v>
      </x:c>
      <x:c r="G117" t="inlineStr">
        <x:is>
          <x:t xml:space="preserve">No aplica</x:t>
        </x:is>
      </x:c>
      <x:c r="H117" t="n">
        <x:v>0.258336</x:v>
      </x:c>
      <x:c r="I117" t="n">
        <x:v>3.24470016</x:v>
      </x:c>
      <x:c r="J117" t="n">
        <x:v>23.9825664</x:v>
      </x:c>
      <x:c r="K117" s="22" t="n">
        <x:f>IF(N(H117)&gt;0,H117/(1.2*2.4),0)</x:f>
        <x:v>0.0897</x:v>
      </x:c>
    </x:row>
    <x:row r="118">
      <x:c r="A118" t="inlineStr">
        <x:is>
          <x:t xml:space="preserve">Cajonera metálica P1019</x:t>
        </x:is>
      </x:c>
      <x:c r="B118" t="inlineStr">
        <x:is>
          <x:t xml:space="preserve">Panel de fondo</x:t>
        </x:is>
      </x:c>
      <x:c r="C118" t="inlineStr">
        <x:is>
          <x:t xml:space="preserve">Lámina LAF 0.8 mm (catálogo góndolas)</x:t>
        </x:is>
      </x:c>
      <x:c r="D118" t="n">
        <x:v>1</x:v>
      </x:c>
      <x:c r="E118" t="n">
        <x:v>846.3</x:v>
      </x:c>
      <x:c r="F118" t="n">
        <x:v>540</x:v>
      </x:c>
      <x:c r="G118" t="inlineStr">
        <x:is>
          <x:t xml:space="preserve">No aplica</x:t>
        </x:is>
      </x:c>
      <x:c r="H118" t="n">
        <x:v>0.457002</x:v>
      </x:c>
      <x:c r="I118" t="n">
        <x:v>2.86997256</x:v>
      </x:c>
      <x:c r="J118" t="n">
        <x:v>21.21284066086956</x:v>
      </x:c>
      <x:c r="K118" s="22" t="n">
        <x:f>IF(N(H118)&gt;0,H118/(1.2*2.4),0)</x:f>
        <x:v>0.15868125000000002</x:v>
      </x:c>
    </x:row>
    <x:row r="119">
      <x:c r="A119" t="inlineStr">
        <x:is>
          <x:t xml:space="preserve">Cajonera metálica P1019</x:t>
        </x:is>
      </x:c>
      <x:c r="B119" t="inlineStr">
        <x:is>
          <x:t xml:space="preserve">Puertas/cajones metal</x:t>
        </x:is>
      </x:c>
      <x:c r="C119" t="inlineStr">
        <x:is>
          <x:t xml:space="preserve">Lámina LAF 0.8 mm (catálogo góndolas)</x:t>
        </x:is>
      </x:c>
      <x:c r="D119" t="n">
        <x:v>3</x:v>
      </x:c>
      <x:c r="E119" t="n">
        <x:v>348.8</x:v>
      </x:c>
      <x:c r="F119" t="n">
        <x:v>324</x:v>
      </x:c>
      <x:c r="G119" t="inlineStr">
        <x:is>
          <x:t xml:space="preserve">No aplica</x:t>
        </x:is>
      </x:c>
      <x:c r="H119" t="n">
        <x:v>0.1130112</x:v>
      </x:c>
      <x:c r="I119" t="n">
        <x:v>2.129131008</x:v>
      </x:c>
      <x:c r="J119" t="n">
        <x:v>15.73705527652174</x:v>
      </x:c>
      <x:c r="K119" s="22" t="n">
        <x:f>IF(N(H119)&gt;0,H119/(1.2*2.4),0)</x:f>
        <x:v>0.039240000000000004</x:v>
      </x:c>
    </x:row>
    <x:row r="120">
      <x:c r="A120" t="inlineStr">
        <x:is>
          <x:t xml:space="preserve">Cajonera metálica P1019</x:t>
        </x:is>
      </x:c>
      <x:c r="B120" t="inlineStr">
        <x:is>
          <x:t xml:space="preserve">Guías/seguros comprados</x:t>
        </x:is>
      </x:c>
      <x:c r="C120" t="inlineStr">
        <x:is>
          <x:t xml:space="preserve">Elementos de fijación metálica (tipo por desagregar)</x:t>
        </x:is>
      </x:c>
      <x:c r="D120" t="n">
        <x:v>12</x:v>
      </x:c>
      <x:c r="E120" t="inlineStr">
        <x:is>
          <x:t xml:space="preserve">No aplica</x:t>
        </x:is>
      </x:c>
      <x:c r="F120" t="inlineStr">
        <x:is>
          <x:t xml:space="preserve">No aplica</x:t>
        </x:is>
      </x:c>
      <x:c r="G120" t="inlineStr">
        <x:is>
          <x:t xml:space="preserve">No aplica</x:t>
        </x:is>
      </x:c>
      <x:c r="H120" t="n">
        <x:v>0</x:v>
      </x:c>
      <x:c r="K120" s="22" t="n">
        <x:f>IF(N(H120)&gt;0,H120/(1.2*2.4),0)</x:f>
        <x:v>0</x:v>
      </x:c>
    </x:row>
    <x:row r="121">
      <x:c r="A121" t="inlineStr">
        <x:is>
          <x:t xml:space="preserve">Archivador metálico 3 cajones</x:t>
        </x:is>
      </x:c>
      <x:c r="B121" t="inlineStr">
        <x:is>
          <x:t xml:space="preserve">Paredes laterales</x:t>
        </x:is>
      </x:c>
      <x:c r="C121" t="inlineStr">
        <x:is>
          <x:t xml:space="preserve">Lámina LAF 0.8 mm (catálogo góndolas)</x:t>
        </x:is>
      </x:c>
      <x:c r="D121" t="n">
        <x:v>2</x:v>
      </x:c>
      <x:c r="E121" t="n">
        <x:v>558</x:v>
      </x:c>
      <x:c r="F121" t="n">
        <x:v>938.4</x:v>
      </x:c>
      <x:c r="G121" t="inlineStr">
        <x:is>
          <x:t xml:space="preserve">No aplica</x:t>
        </x:is>
      </x:c>
      <x:c r="H121" t="n">
        <x:v>0.5236272</x:v>
      </x:c>
      <x:c r="I121" t="n">
        <x:v>6.576757632000001</x:v>
      </x:c>
      <x:c r="J121" t="n">
        <x:v>48.61081728</x:v>
      </x:c>
      <x:c r="K121" s="22" t="n">
        <x:f>IF(N(H121)&gt;0,H121/(1.2*2.4),0)</x:f>
        <x:v>0.181815</x:v>
      </x:c>
    </x:row>
    <x:row r="122">
      <x:c r="A122" t="inlineStr">
        <x:is>
          <x:t xml:space="preserve">Archivador metálico 3 cajones</x:t>
        </x:is>
      </x:c>
      <x:c r="B122" t="inlineStr">
        <x:is>
          <x:t xml:space="preserve">Panel de fondo</x:t>
        </x:is>
      </x:c>
      <x:c r="C122" t="inlineStr">
        <x:is>
          <x:t xml:space="preserve">Lámina LAF 0.8 mm (catálogo góndolas)</x:t>
        </x:is>
      </x:c>
      <x:c r="D122" t="n">
        <x:v>1</x:v>
      </x:c>
      <x:c r="E122" t="n">
        <x:v>405</x:v>
      </x:c>
      <x:c r="F122" t="n">
        <x:v>918</x:v>
      </x:c>
      <x:c r="G122" t="inlineStr">
        <x:is>
          <x:t xml:space="preserve">No aplica</x:t>
        </x:is>
      </x:c>
      <x:c r="H122" t="n">
        <x:v>0.37179</x:v>
      </x:c>
      <x:c r="I122" t="n">
        <x:v>2.3348412</x:v>
      </x:c>
      <x:c r="J122" t="n">
        <x:v>17.25752191304348</x:v>
      </x:c>
      <x:c r="K122" s="22" t="n">
        <x:f>IF(N(H122)&gt;0,H122/(1.2*2.4),0)</x:f>
        <x:v>0.12909375</x:v>
      </x:c>
    </x:row>
    <x:row r="123">
      <x:c r="A123" t="inlineStr">
        <x:is>
          <x:t xml:space="preserve">Archivador metálico 3 cajones</x:t>
        </x:is>
      </x:c>
      <x:c r="B123" t="inlineStr">
        <x:is>
          <x:t xml:space="preserve">Puertas/cajones metal</x:t>
        </x:is>
      </x:c>
      <x:c r="C123" t="inlineStr">
        <x:is>
          <x:t xml:space="preserve">Lámina LAF 0.8 mm (catálogo góndolas)</x:t>
        </x:is>
      </x:c>
      <x:c r="D123" t="n">
        <x:v>3</x:v>
      </x:c>
      <x:c r="E123" t="n">
        <x:v>166.9</x:v>
      </x:c>
      <x:c r="F123" t="n">
        <x:v>550.8</x:v>
      </x:c>
      <x:c r="G123" t="inlineStr">
        <x:is>
          <x:t xml:space="preserve">No aplica</x:t>
        </x:is>
      </x:c>
      <x:c r="H123" t="n">
        <x:v>0.09192851999999999</x:v>
      </x:c>
      <x:c r="I123" t="n">
        <x:v>1.7319333168</x:v>
      </x:c>
      <x:c r="J123" t="n">
        <x:v>12.80124625460869</x:v>
      </x:c>
      <x:c r="K123" s="22" t="n">
        <x:f>IF(N(H123)&gt;0,H123/(1.2*2.4),0)</x:f>
        <x:v>0.03191962499999999</x:v>
      </x:c>
    </x:row>
    <x:row r="124">
      <x:c r="A124" t="inlineStr">
        <x:is>
          <x:t xml:space="preserve">Archivador metálico 3 cajones</x:t>
        </x:is>
      </x:c>
      <x:c r="B124" t="inlineStr">
        <x:is>
          <x:t xml:space="preserve">Guías/seguros comprados</x:t>
        </x:is>
      </x:c>
      <x:c r="C124" t="inlineStr">
        <x:is>
          <x:t xml:space="preserve">Elementos de fijación metálica (tipo por desagregar)</x:t>
        </x:is>
      </x:c>
      <x:c r="D124" t="n">
        <x:v>12</x:v>
      </x:c>
      <x:c r="E124" t="inlineStr">
        <x:is>
          <x:t xml:space="preserve">No aplica</x:t>
        </x:is>
      </x:c>
      <x:c r="F124" t="inlineStr">
        <x:is>
          <x:t xml:space="preserve">No aplica</x:t>
        </x:is>
      </x:c>
      <x:c r="G124" t="inlineStr">
        <x:is>
          <x:t xml:space="preserve">No aplica</x:t>
        </x:is>
      </x:c>
      <x:c r="H124" t="n">
        <x:v>0</x:v>
      </x:c>
      <x:c r="K124" s="22" t="n">
        <x:f>IF(N(H124)&gt;0,H124/(1.2*2.4),0)</x:f>
        <x:v>0</x:v>
      </x:c>
    </x:row>
    <x:row r="125">
      <x:c r="A125" t="inlineStr">
        <x:is>
          <x:t xml:space="preserve">Archivador metálico 4 cajones</x:t>
        </x:is>
      </x:c>
      <x:c r="B125" t="inlineStr">
        <x:is>
          <x:t xml:space="preserve">Paredes laterales</x:t>
        </x:is>
      </x:c>
      <x:c r="C125" t="inlineStr">
        <x:is>
          <x:t xml:space="preserve">Lámina LAF 0.8 mm (catálogo góndolas)</x:t>
        </x:is>
      </x:c>
      <x:c r="D125" t="n">
        <x:v>2</x:v>
      </x:c>
      <x:c r="E125" t="n">
        <x:v>558</x:v>
      </x:c>
      <x:c r="F125" t="n">
        <x:v>1219</x:v>
      </x:c>
      <x:c r="G125" t="inlineStr">
        <x:is>
          <x:t xml:space="preserve">No aplica</x:t>
        </x:is>
      </x:c>
      <x:c r="H125" t="n">
        <x:v>0.680202</x:v>
      </x:c>
      <x:c r="I125" t="n">
        <x:v>8.54333712</x:v>
      </x:c>
      <x:c r="J125" t="n">
        <x:v>63.1464048</x:v>
      </x:c>
      <x:c r="K125" s="22" t="n">
        <x:f>IF(N(H125)&gt;0,H125/(1.2*2.4),0)</x:f>
        <x:v>0.23618125</x:v>
      </x:c>
    </x:row>
    <x:row r="126">
      <x:c r="A126" t="inlineStr">
        <x:is>
          <x:t xml:space="preserve">Archivador metálico 4 cajones</x:t>
        </x:is>
      </x:c>
      <x:c r="B126" t="inlineStr">
        <x:is>
          <x:t xml:space="preserve">Panel de fondo</x:t>
        </x:is>
      </x:c>
      <x:c r="C126" t="inlineStr">
        <x:is>
          <x:t xml:space="preserve">Lámina LAF 0.8 mm (catálogo góndolas)</x:t>
        </x:is>
      </x:c>
      <x:c r="D126" t="n">
        <x:v>1</x:v>
      </x:c>
      <x:c r="E126" t="n">
        <x:v>405</x:v>
      </x:c>
      <x:c r="F126" t="n">
        <x:v>1192.5</x:v>
      </x:c>
      <x:c r="G126" t="inlineStr">
        <x:is>
          <x:t xml:space="preserve">No aplica</x:t>
        </x:is>
      </x:c>
      <x:c r="H126" t="n">
        <x:v>0.4829625</x:v>
      </x:c>
      <x:c r="I126" t="n">
        <x:v>3.0330045</x:v>
      </x:c>
      <x:c r="J126" t="n">
        <x:v>22.41785934782609</x:v>
      </x:c>
      <x:c r="K126" s="22" t="n">
        <x:f>IF(N(H126)&gt;0,H126/(1.2*2.4),0)</x:f>
        <x:v>0.1676953125</x:v>
      </x:c>
    </x:row>
    <x:row r="127">
      <x:c r="A127" t="inlineStr">
        <x:is>
          <x:t xml:space="preserve">Archivador metálico 4 cajones</x:t>
        </x:is>
      </x:c>
      <x:c r="B127" t="inlineStr">
        <x:is>
          <x:t xml:space="preserve">Puertas/cajones metal</x:t>
        </x:is>
      </x:c>
      <x:c r="C127" t="inlineStr">
        <x:is>
          <x:t xml:space="preserve">Lámina LAF 0.8 mm (catálogo góndolas)</x:t>
        </x:is>
      </x:c>
      <x:c r="D127" t="n">
        <x:v>3</x:v>
      </x:c>
      <x:c r="E127" t="n">
        <x:v>166.9</x:v>
      </x:c>
      <x:c r="F127" t="n">
        <x:v>715.5</x:v>
      </x:c>
      <x:c r="G127" t="inlineStr">
        <x:is>
          <x:t xml:space="preserve">No aplica</x:t>
        </x:is>
      </x:c>
      <x:c r="H127" t="n">
        <x:v>0.11941695</x:v>
      </x:c>
      <x:c r="I127" t="n">
        <x:v>2.249815338</x:v>
      </x:c>
      <x:c r="J127" t="n">
        <x:v>16.62906988956522</x:v>
      </x:c>
      <x:c r="K127" s="22" t="n">
        <x:f>IF(N(H127)&gt;0,H127/(1.2*2.4),0)</x:f>
        <x:v>0.04146421875</x:v>
      </x:c>
    </x:row>
    <x:row r="128">
      <x:c r="A128" t="inlineStr">
        <x:is>
          <x:t xml:space="preserve">Archivador metálico 4 cajones</x:t>
        </x:is>
      </x:c>
      <x:c r="B128" t="inlineStr">
        <x:is>
          <x:t xml:space="preserve">Guías/seguros comprados</x:t>
        </x:is>
      </x:c>
      <x:c r="C128" t="inlineStr">
        <x:is>
          <x:t xml:space="preserve">Elementos de fijación metálica (tipo por desagregar)</x:t>
        </x:is>
      </x:c>
      <x:c r="D128" t="n">
        <x:v>12</x:v>
      </x:c>
      <x:c r="E128" t="inlineStr">
        <x:is>
          <x:t xml:space="preserve">No aplica</x:t>
        </x:is>
      </x:c>
      <x:c r="F128" t="inlineStr">
        <x:is>
          <x:t xml:space="preserve">No aplica</x:t>
        </x:is>
      </x:c>
      <x:c r="G128" t="inlineStr">
        <x:is>
          <x:t xml:space="preserve">No aplica</x:t>
        </x:is>
      </x:c>
      <x:c r="H128" t="n">
        <x:v>0</x:v>
      </x:c>
      <x:c r="K128" s="22" t="n">
        <x:f>IF(N(H128)&gt;0,H128/(1.2*2.4),0)</x:f>
        <x:v>0</x:v>
      </x:c>
    </x:row>
    <x:row r="129">
      <x:c r="A129" t="inlineStr">
        <x:is>
          <x:t xml:space="preserve">Armario metálico KD-034</x:t>
        </x:is>
      </x:c>
      <x:c r="B129" t="inlineStr">
        <x:is>
          <x:t xml:space="preserve">Paredes laterales</x:t>
        </x:is>
      </x:c>
      <x:c r="C129" t="inlineStr">
        <x:is>
          <x:t xml:space="preserve">Lámina LAF 0.8 mm (catálogo góndolas)</x:t>
        </x:is>
      </x:c>
      <x:c r="D129" t="n">
        <x:v>2</x:v>
      </x:c>
      <x:c r="E129" t="n">
        <x:v>360</x:v>
      </x:c>
      <x:c r="F129" t="n">
        <x:v>1702</x:v>
      </x:c>
      <x:c r="G129" t="inlineStr">
        <x:is>
          <x:t xml:space="preserve">No aplica</x:t>
        </x:is>
      </x:c>
      <x:c r="H129" t="n">
        <x:v>0.61272</x:v>
      </x:c>
      <x:c r="I129" t="n">
        <x:v>7.695763200000001</x:v>
      </x:c>
      <x:c r="J129" t="n">
        <x:v>56.88172800000001</x:v>
      </x:c>
      <x:c r="K129" s="22" t="n">
        <x:f>IF(N(H129)&gt;0,H129/(1.2*2.4),0)</x:f>
        <x:v>0.21275000000000002</x:v>
      </x:c>
    </x:row>
    <x:row r="130">
      <x:c r="A130" t="inlineStr">
        <x:is>
          <x:t xml:space="preserve">Armario metálico KD-034</x:t>
        </x:is>
      </x:c>
      <x:c r="B130" t="inlineStr">
        <x:is>
          <x:t xml:space="preserve">Panel de fondo</x:t>
        </x:is>
      </x:c>
      <x:c r="C130" t="inlineStr">
        <x:is>
          <x:t xml:space="preserve">Lámina LAF 0.8 mm (catálogo góndolas)</x:t>
        </x:is>
      </x:c>
      <x:c r="D130" t="n">
        <x:v>1</x:v>
      </x:c>
      <x:c r="E130" t="n">
        <x:v>819</x:v>
      </x:c>
      <x:c r="F130" t="n">
        <x:v>1665</x:v>
      </x:c>
      <x:c r="G130" t="inlineStr">
        <x:is>
          <x:t xml:space="preserve">No aplica</x:t>
        </x:is>
      </x:c>
      <x:c r="H130" t="n">
        <x:v>1.363635</x:v>
      </x:c>
      <x:c r="I130" t="n">
        <x:v>8.563627800000001</x:v>
      </x:c>
      <x:c r="J130" t="n">
        <x:v>63.29637939130435</x:v>
      </x:c>
      <x:c r="K130" s="22" t="n">
        <x:f>IF(N(H130)&gt;0,H130/(1.2*2.4),0)</x:f>
        <x:v>0.473484375</x:v>
      </x:c>
    </x:row>
    <x:row r="131">
      <x:c r="A131" t="inlineStr">
        <x:is>
          <x:t xml:space="preserve">Armario metálico KD-034</x:t>
        </x:is>
      </x:c>
      <x:c r="B131" t="inlineStr">
        <x:is>
          <x:t xml:space="preserve">Puertas/cajones metal</x:t>
        </x:is>
      </x:c>
      <x:c r="C131" t="inlineStr">
        <x:is>
          <x:t xml:space="preserve">Lámina LAF 0.8 mm (catálogo góndolas)</x:t>
        </x:is>
      </x:c>
      <x:c r="D131" t="n">
        <x:v>3</x:v>
      </x:c>
      <x:c r="E131" t="n">
        <x:v>337.5</x:v>
      </x:c>
      <x:c r="F131" t="n">
        <x:v>999</x:v>
      </x:c>
      <x:c r="G131" t="inlineStr">
        <x:is>
          <x:t xml:space="preserve">No aplica</x:t>
        </x:is>
      </x:c>
      <x:c r="H131" t="n">
        <x:v>0.3371625</x:v>
      </x:c>
      <x:c r="I131" t="n">
        <x:v>6.3521415</x:v>
      </x:c>
      <x:c r="J131" t="n">
        <x:v>46.95061108695652</x:v>
      </x:c>
      <x:c r="K131" s="22" t="n">
        <x:f>IF(N(H131)&gt;0,H131/(1.2*2.4),0)</x:f>
        <x:v>0.1170703125</x:v>
      </x:c>
    </x:row>
    <x:row r="132">
      <x:c r="A132" t="inlineStr">
        <x:is>
          <x:t xml:space="preserve">Armario metálico KD-034</x:t>
        </x:is>
      </x:c>
      <x:c r="B132" t="inlineStr">
        <x:is>
          <x:t xml:space="preserve">Guías/seguros comprados</x:t>
        </x:is>
      </x:c>
      <x:c r="C132" t="inlineStr">
        <x:is>
          <x:t xml:space="preserve">Elementos de fijación metálica (tipo por desagregar)</x:t>
        </x:is>
      </x:c>
      <x:c r="D132" t="n">
        <x:v>12</x:v>
      </x:c>
      <x:c r="E132" t="inlineStr">
        <x:is>
          <x:t xml:space="preserve">No aplica</x:t>
        </x:is>
      </x:c>
      <x:c r="F132" t="inlineStr">
        <x:is>
          <x:t xml:space="preserve">No aplica</x:t>
        </x:is>
      </x:c>
      <x:c r="G132" t="inlineStr">
        <x:is>
          <x:t xml:space="preserve">No aplica</x:t>
        </x:is>
      </x:c>
      <x:c r="H132" t="n">
        <x:v>0</x:v>
      </x:c>
      <x:c r="K132" s="22" t="n">
        <x:f>IF(N(H132)&gt;0,H132/(1.2*2.4),0)</x:f>
        <x:v>0</x:v>
      </x:c>
    </x:row>
    <x:row r="133">
      <x:c r="A133" t="inlineStr">
        <x:is>
          <x:t xml:space="preserve">Banqueta con patas metálicas</x:t>
        </x:is>
      </x:c>
      <x:c r="B133" t="inlineStr">
        <x:is>
          <x:t xml:space="preserve">Bastidor tubular</x:t>
        </x:is>
      </x:c>
      <x:c r="C133" t="inlineStr">
        <x:is>
          <x:t xml:space="preserve">Tubo o perfil de acero (sección por definir)</x:t>
        </x:is>
      </x:c>
      <x:c r="D133" t="n">
        <x:v>4</x:v>
      </x:c>
      <x:c r="E133" t="inlineStr">
        <x:is>
          <x:t xml:space="preserve">No aplica</x:t>
        </x:is>
      </x:c>
      <x:c r="F133" t="inlineStr">
        <x:is>
          <x:t xml:space="preserve">No aplica</x:t>
        </x:is>
      </x:c>
      <x:c r="G133" t="n">
        <x:v>0.432</x:v>
      </x:c>
      <x:c r="H133" t="n">
        <x:v>0</x:v>
      </x:c>
      <x:c r="I133" t="n">
        <x:v>2.592</x:v>
      </x:c>
      <x:c r="J133" t="n">
        <x:v>16.47</x:v>
      </x:c>
      <x:c r="K133" s="22" t="n">
        <x:f>IF(N(H133)&gt;0,H133/(1.2*2.4),0)</x:f>
        <x:v>0</x:v>
      </x:c>
    </x:row>
    <x:row r="134">
      <x:c r="A134" t="inlineStr">
        <x:is>
          <x:t xml:space="preserve">Banqueta con patas metálicas</x:t>
        </x:is>
      </x:c>
      <x:c r="B134" t="inlineStr">
        <x:is>
          <x:t xml:space="preserve">Travesaño tubular</x:t>
        </x:is>
      </x:c>
      <x:c r="C134" t="inlineStr">
        <x:is>
          <x:t xml:space="preserve">Tubo o perfil de acero (sección por definir)</x:t>
        </x:is>
      </x:c>
      <x:c r="D134" t="n">
        <x:v>4</x:v>
      </x:c>
      <x:c r="E134" t="inlineStr">
        <x:is>
          <x:t xml:space="preserve">No aplica</x:t>
        </x:is>
      </x:c>
      <x:c r="F134" t="inlineStr">
        <x:is>
          <x:t xml:space="preserve">No aplica</x:t>
        </x:is>
      </x:c>
      <x:c r="G134" t="n">
        <x:v>1.35</x:v>
      </x:c>
      <x:c r="H134" t="n">
        <x:v>0</x:v>
      </x:c>
      <x:c r="I134" t="n">
        <x:v>8.100000000000001</x:v>
      </x:c>
      <x:c r="J134" t="n">
        <x:v>51.46875000000001</x:v>
      </x:c>
      <x:c r="K134" s="22" t="n">
        <x:f>IF(N(H134)&gt;0,H134/(1.2*2.4),0)</x:f>
        <x:v>0</x:v>
      </x:c>
    </x:row>
    <x:row r="135">
      <x:c r="A135" t="inlineStr">
        <x:is>
          <x:t xml:space="preserve">Banqueta con patas metálicas</x:t>
        </x:is>
      </x:c>
      <x:c r="B135" t="inlineStr">
        <x:is>
          <x:t xml:space="preserve">Asiento o tablero comprado</x:t>
        </x:is>
      </x:c>
      <x:c r="C135" t="inlineStr">
        <x:is>
          <x:t xml:space="preserve">Asiento, ruedas, vidrio, PVC o mecanismos comprados</x:t>
        </x:is>
      </x:c>
      <x:c r="D135" t="n">
        <x:v>1</x:v>
      </x:c>
      <x:c r="E135" t="inlineStr">
        <x:is>
          <x:t xml:space="preserve">No aplica</x:t>
        </x:is>
      </x:c>
      <x:c r="F135" t="inlineStr">
        <x:is>
          <x:t xml:space="preserve">No aplica</x:t>
        </x:is>
      </x:c>
      <x:c r="G135" t="inlineStr">
        <x:is>
          <x:t xml:space="preserve">No aplica</x:t>
        </x:is>
      </x:c>
      <x:c r="H135" t="n">
        <x:v>0</x:v>
      </x:c>
      <x:c r="K135" s="22" t="n">
        <x:f>IF(N(H135)&gt;0,H135/(1.2*2.4),0)</x:f>
        <x:v>0</x:v>
      </x:c>
    </x:row>
    <x:row r="136">
      <x:c r="A136" t="inlineStr">
        <x:is>
          <x:t xml:space="preserve">Banqueta con patas metálicas</x:t>
        </x:is>
      </x:c>
      <x:c r="B136" t="inlineStr">
        <x:is>
          <x:t xml:space="preserve">Tornillos/tapones</x:t>
        </x:is>
      </x:c>
      <x:c r="C136" t="inlineStr">
        <x:is>
          <x:t xml:space="preserve">Elementos de fijación metálica (tipo por desagregar)</x:t>
        </x:is>
      </x:c>
      <x:c r="D136" t="n">
        <x:v>12</x:v>
      </x:c>
      <x:c r="E136" t="inlineStr">
        <x:is>
          <x:t xml:space="preserve">No aplica</x:t>
        </x:is>
      </x:c>
      <x:c r="F136" t="inlineStr">
        <x:is>
          <x:t xml:space="preserve">No aplica</x:t>
        </x:is>
      </x:c>
      <x:c r="G136" t="inlineStr">
        <x:is>
          <x:t xml:space="preserve">No aplica</x:t>
        </x:is>
      </x:c>
      <x:c r="H136" t="n">
        <x:v>0</x:v>
      </x:c>
      <x:c r="K136" s="22" t="n">
        <x:f>IF(N(H136)&gt;0,H136/(1.2*2.4),0)</x:f>
        <x:v>0</x:v>
      </x:c>
    </x:row>
    <x:row r="137">
      <x:c r="A137" t="inlineStr">
        <x:is>
          <x:t xml:space="preserve">Armario herramientas MY-TC-03</x:t>
        </x:is>
      </x:c>
      <x:c r="B137" t="inlineStr">
        <x:is>
          <x:t xml:space="preserve">Paredes laterales</x:t>
        </x:is>
      </x:c>
      <x:c r="C137" t="inlineStr">
        <x:is>
          <x:t xml:space="preserve">Lámina LAF 1.2 mm (taller)</x:t>
        </x:is>
      </x:c>
      <x:c r="D137" t="n">
        <x:v>2</x:v>
      </x:c>
      <x:c r="E137" t="n">
        <x:v>450</x:v>
      </x:c>
      <x:c r="F137" t="n">
        <x:v>1702</x:v>
      </x:c>
      <x:c r="G137" t="inlineStr">
        <x:is>
          <x:t xml:space="preserve">No aplica</x:t>
        </x:is>
      </x:c>
      <x:c r="H137" t="n">
        <x:v>0.7659</x:v>
      </x:c>
      <x:c r="I137" t="n">
        <x:v>14.429556</x:v>
      </x:c>
      <x:c r="J137" t="n">
        <x:v>106.65324</x:v>
      </x:c>
      <x:c r="K137" s="22" t="n">
        <x:f>IF(N(H137)&gt;0,H137/(1.2*2.4),0)</x:f>
        <x:v>0.2659375</x:v>
      </x:c>
    </x:row>
    <x:row r="138">
      <x:c r="A138" t="inlineStr">
        <x:is>
          <x:t xml:space="preserve">Armario herramientas MY-TC-03</x:t>
        </x:is>
      </x:c>
      <x:c r="B138" t="inlineStr">
        <x:is>
          <x:t xml:space="preserve">Panel de fondo</x:t>
        </x:is>
      </x:c>
      <x:c r="C138" t="inlineStr">
        <x:is>
          <x:t xml:space="preserve">Lámina LAF 0.8 mm (catálogo góndolas)</x:t>
        </x:is>
      </x:c>
      <x:c r="D138" t="n">
        <x:v>1</x:v>
      </x:c>
      <x:c r="E138" t="n">
        <x:v>910</x:v>
      </x:c>
      <x:c r="F138" t="n">
        <x:v>1665</x:v>
      </x:c>
      <x:c r="G138" t="inlineStr">
        <x:is>
          <x:t xml:space="preserve">No aplica</x:t>
        </x:is>
      </x:c>
      <x:c r="H138" t="n">
        <x:v>1.51515</x:v>
      </x:c>
      <x:c r="I138" t="n">
        <x:v>9.515142000000001</x:v>
      </x:c>
      <x:c r="J138" t="n">
        <x:v>70.3293104347826</x:v>
      </x:c>
      <x:c r="K138" s="22" t="n">
        <x:f>IF(N(H138)&gt;0,H138/(1.2*2.4),0)</x:f>
        <x:v>0.52609375</x:v>
      </x:c>
    </x:row>
    <x:row r="139">
      <x:c r="A139" t="inlineStr">
        <x:is>
          <x:t xml:space="preserve">Armario herramientas MY-TC-03</x:t>
        </x:is>
      </x:c>
      <x:c r="B139" t="inlineStr">
        <x:is>
          <x:t xml:space="preserve">Puertas/cajones metal</x:t>
        </x:is>
      </x:c>
      <x:c r="C139" t="inlineStr">
        <x:is>
          <x:t xml:space="preserve">Lámina LAF 0.8 mm (catálogo góndolas)</x:t>
        </x:is>
      </x:c>
      <x:c r="D139" t="n">
        <x:v>3</x:v>
      </x:c>
      <x:c r="E139" t="n">
        <x:v>375</x:v>
      </x:c>
      <x:c r="F139" t="n">
        <x:v>999</x:v>
      </x:c>
      <x:c r="G139" t="inlineStr">
        <x:is>
          <x:t xml:space="preserve">No aplica</x:t>
        </x:is>
      </x:c>
      <x:c r="H139" t="n">
        <x:v>0.374625</x:v>
      </x:c>
      <x:c r="I139" t="n">
        <x:v>7.057935</x:v>
      </x:c>
      <x:c r="J139" t="n">
        <x:v>52.16734565217391</x:v>
      </x:c>
      <x:c r="K139" s="22" t="n">
        <x:f>IF(N(H139)&gt;0,H139/(1.2*2.4),0)</x:f>
        <x:v>0.130078125</x:v>
      </x:c>
    </x:row>
    <x:row r="140">
      <x:c r="A140" t="inlineStr">
        <x:is>
          <x:t xml:space="preserve">Armario herramientas MY-TC-03</x:t>
        </x:is>
      </x:c>
      <x:c r="B140" t="inlineStr">
        <x:is>
          <x:t xml:space="preserve">Guías/seguros comprados</x:t>
        </x:is>
      </x:c>
      <x:c r="C140" t="inlineStr">
        <x:is>
          <x:t xml:space="preserve">Elementos de fijación metálica (tipo por desagregar)</x:t>
        </x:is>
      </x:c>
      <x:c r="D140" t="n">
        <x:v>12</x:v>
      </x:c>
      <x:c r="E140" t="inlineStr">
        <x:is>
          <x:t xml:space="preserve">No aplica</x:t>
        </x:is>
      </x:c>
      <x:c r="F140" t="inlineStr">
        <x:is>
          <x:t xml:space="preserve">No aplica</x:t>
        </x:is>
      </x:c>
      <x:c r="G140" t="inlineStr">
        <x:is>
          <x:t xml:space="preserve">No aplica</x:t>
        </x:is>
      </x:c>
      <x:c r="H140" t="n">
        <x:v>0</x:v>
      </x:c>
      <x:c r="K140" s="22" t="n">
        <x:f>IF(N(H140)&gt;0,H140/(1.2*2.4),0)</x:f>
        <x:v>0</x:v>
      </x:c>
    </x:row>
    <x:row r="141">
      <x:c r="A141" t="inlineStr">
        <x:is>
          <x:t xml:space="preserve">Armario herramientas MY-TC-04</x:t>
        </x:is>
      </x:c>
      <x:c r="B141" t="inlineStr">
        <x:is>
          <x:t xml:space="preserve">Paredes laterales</x:t>
        </x:is>
      </x:c>
      <x:c r="C141" t="inlineStr">
        <x:is>
          <x:t xml:space="preserve">Lámina LAF 1.2 mm (taller)</x:t>
        </x:is>
      </x:c>
      <x:c r="D141" t="n">
        <x:v>2</x:v>
      </x:c>
      <x:c r="E141" t="n">
        <x:v>450</x:v>
      </x:c>
      <x:c r="F141" t="n">
        <x:v>1702</x:v>
      </x:c>
      <x:c r="G141" t="inlineStr">
        <x:is>
          <x:t xml:space="preserve">No aplica</x:t>
        </x:is>
      </x:c>
      <x:c r="H141" t="n">
        <x:v>0.7659</x:v>
      </x:c>
      <x:c r="I141" t="n">
        <x:v>14.429556</x:v>
      </x:c>
      <x:c r="J141" t="n">
        <x:v>106.65324</x:v>
      </x:c>
      <x:c r="K141" s="22" t="n">
        <x:f>IF(N(H141)&gt;0,H141/(1.2*2.4),0)</x:f>
        <x:v>0.2659375</x:v>
      </x:c>
    </x:row>
    <x:row r="142">
      <x:c r="A142" t="inlineStr">
        <x:is>
          <x:t xml:space="preserve">Armario herramientas MY-TC-04</x:t>
        </x:is>
      </x:c>
      <x:c r="B142" t="inlineStr">
        <x:is>
          <x:t xml:space="preserve">Panel de fondo</x:t>
        </x:is>
      </x:c>
      <x:c r="C142" t="inlineStr">
        <x:is>
          <x:t xml:space="preserve">Lámina LAF 0.8 mm (catálogo góndolas)</x:t>
        </x:is>
      </x:c>
      <x:c r="D142" t="n">
        <x:v>1</x:v>
      </x:c>
      <x:c r="E142" t="n">
        <x:v>910</x:v>
      </x:c>
      <x:c r="F142" t="n">
        <x:v>1665</x:v>
      </x:c>
      <x:c r="G142" t="inlineStr">
        <x:is>
          <x:t xml:space="preserve">No aplica</x:t>
        </x:is>
      </x:c>
      <x:c r="H142" t="n">
        <x:v>1.51515</x:v>
      </x:c>
      <x:c r="I142" t="n">
        <x:v>9.515142000000001</x:v>
      </x:c>
      <x:c r="J142" t="n">
        <x:v>70.3293104347826</x:v>
      </x:c>
      <x:c r="K142" s="22" t="n">
        <x:f>IF(N(H142)&gt;0,H142/(1.2*2.4),0)</x:f>
        <x:v>0.52609375</x:v>
      </x:c>
    </x:row>
    <x:row r="143">
      <x:c r="A143" t="inlineStr">
        <x:is>
          <x:t xml:space="preserve">Armario herramientas MY-TC-04</x:t>
        </x:is>
      </x:c>
      <x:c r="B143" t="inlineStr">
        <x:is>
          <x:t xml:space="preserve">Puertas/cajones metal</x:t>
        </x:is>
      </x:c>
      <x:c r="C143" t="inlineStr">
        <x:is>
          <x:t xml:space="preserve">Lámina LAF 0.8 mm (catálogo góndolas)</x:t>
        </x:is>
      </x:c>
      <x:c r="D143" t="n">
        <x:v>3</x:v>
      </x:c>
      <x:c r="E143" t="n">
        <x:v>375</x:v>
      </x:c>
      <x:c r="F143" t="n">
        <x:v>999</x:v>
      </x:c>
      <x:c r="G143" t="inlineStr">
        <x:is>
          <x:t xml:space="preserve">No aplica</x:t>
        </x:is>
      </x:c>
      <x:c r="H143" t="n">
        <x:v>0.374625</x:v>
      </x:c>
      <x:c r="I143" t="n">
        <x:v>7.057935</x:v>
      </x:c>
      <x:c r="J143" t="n">
        <x:v>52.16734565217391</x:v>
      </x:c>
      <x:c r="K143" s="22" t="n">
        <x:f>IF(N(H143)&gt;0,H143/(1.2*2.4),0)</x:f>
        <x:v>0.130078125</x:v>
      </x:c>
    </x:row>
    <x:row r="144">
      <x:c r="A144" t="inlineStr">
        <x:is>
          <x:t xml:space="preserve">Armario herramientas MY-TC-04</x:t>
        </x:is>
      </x:c>
      <x:c r="B144" t="inlineStr">
        <x:is>
          <x:t xml:space="preserve">Guías/seguros comprados</x:t>
        </x:is>
      </x:c>
      <x:c r="C144" t="inlineStr">
        <x:is>
          <x:t xml:space="preserve">Elementos de fijación metálica (tipo por desagregar)</x:t>
        </x:is>
      </x:c>
      <x:c r="D144" t="n">
        <x:v>12</x:v>
      </x:c>
      <x:c r="E144" t="inlineStr">
        <x:is>
          <x:t xml:space="preserve">No aplica</x:t>
        </x:is>
      </x:c>
      <x:c r="F144" t="inlineStr">
        <x:is>
          <x:t xml:space="preserve">No aplica</x:t>
        </x:is>
      </x:c>
      <x:c r="G144" t="inlineStr">
        <x:is>
          <x:t xml:space="preserve">No aplica</x:t>
        </x:is>
      </x:c>
      <x:c r="H144" t="n">
        <x:v>0</x:v>
      </x:c>
      <x:c r="K144" s="22" t="n">
        <x:f>IF(N(H144)&gt;0,H144/(1.2*2.4),0)</x:f>
        <x:v>0</x:v>
      </x:c>
    </x:row>
    <x:row r="145">
      <x:c r="A145" t="inlineStr">
        <x:is>
          <x:t xml:space="preserve">Armario herramientas MY-TC-05</x:t>
        </x:is>
      </x:c>
      <x:c r="B145" t="inlineStr">
        <x:is>
          <x:t xml:space="preserve">Paredes laterales</x:t>
        </x:is>
      </x:c>
      <x:c r="C145" t="inlineStr">
        <x:is>
          <x:t xml:space="preserve">Lámina LAF 1.2 mm (taller)</x:t>
        </x:is>
      </x:c>
      <x:c r="D145" t="n">
        <x:v>2</x:v>
      </x:c>
      <x:c r="E145" t="n">
        <x:v>450</x:v>
      </x:c>
      <x:c r="F145" t="n">
        <x:v>1702</x:v>
      </x:c>
      <x:c r="G145" t="inlineStr">
        <x:is>
          <x:t xml:space="preserve">No aplica</x:t>
        </x:is>
      </x:c>
      <x:c r="H145" t="n">
        <x:v>0.7659</x:v>
      </x:c>
      <x:c r="I145" t="n">
        <x:v>14.429556</x:v>
      </x:c>
      <x:c r="J145" t="n">
        <x:v>106.65324</x:v>
      </x:c>
      <x:c r="K145" s="22" t="n">
        <x:f>IF(N(H145)&gt;0,H145/(1.2*2.4),0)</x:f>
        <x:v>0.2659375</x:v>
      </x:c>
    </x:row>
    <x:row r="146">
      <x:c r="A146" t="inlineStr">
        <x:is>
          <x:t xml:space="preserve">Armario herramientas MY-TC-05</x:t>
        </x:is>
      </x:c>
      <x:c r="B146" t="inlineStr">
        <x:is>
          <x:t xml:space="preserve">Panel de fondo</x:t>
        </x:is>
      </x:c>
      <x:c r="C146" t="inlineStr">
        <x:is>
          <x:t xml:space="preserve">Lámina LAF 0.8 mm (catálogo góndolas)</x:t>
        </x:is>
      </x:c>
      <x:c r="D146" t="n">
        <x:v>1</x:v>
      </x:c>
      <x:c r="E146" t="n">
        <x:v>910</x:v>
      </x:c>
      <x:c r="F146" t="n">
        <x:v>1665</x:v>
      </x:c>
      <x:c r="G146" t="inlineStr">
        <x:is>
          <x:t xml:space="preserve">No aplica</x:t>
        </x:is>
      </x:c>
      <x:c r="H146" t="n">
        <x:v>1.51515</x:v>
      </x:c>
      <x:c r="I146" t="n">
        <x:v>9.515142000000001</x:v>
      </x:c>
      <x:c r="J146" t="n">
        <x:v>70.3293104347826</x:v>
      </x:c>
      <x:c r="K146" s="22" t="n">
        <x:f>IF(N(H146)&gt;0,H146/(1.2*2.4),0)</x:f>
        <x:v>0.52609375</x:v>
      </x:c>
    </x:row>
    <x:row r="147">
      <x:c r="A147" t="inlineStr">
        <x:is>
          <x:t xml:space="preserve">Armario herramientas MY-TC-05</x:t>
        </x:is>
      </x:c>
      <x:c r="B147" t="inlineStr">
        <x:is>
          <x:t xml:space="preserve">Puertas/cajones metal</x:t>
        </x:is>
      </x:c>
      <x:c r="C147" t="inlineStr">
        <x:is>
          <x:t xml:space="preserve">Lámina LAF 0.8 mm (catálogo góndolas)</x:t>
        </x:is>
      </x:c>
      <x:c r="D147" t="n">
        <x:v>3</x:v>
      </x:c>
      <x:c r="E147" t="n">
        <x:v>375</x:v>
      </x:c>
      <x:c r="F147" t="n">
        <x:v>999</x:v>
      </x:c>
      <x:c r="G147" t="inlineStr">
        <x:is>
          <x:t xml:space="preserve">No aplica</x:t>
        </x:is>
      </x:c>
      <x:c r="H147" t="n">
        <x:v>0.374625</x:v>
      </x:c>
      <x:c r="I147" t="n">
        <x:v>7.057935</x:v>
      </x:c>
      <x:c r="J147" t="n">
        <x:v>52.16734565217391</x:v>
      </x:c>
      <x:c r="K147" s="22" t="n">
        <x:f>IF(N(H147)&gt;0,H147/(1.2*2.4),0)</x:f>
        <x:v>0.130078125</x:v>
      </x:c>
    </x:row>
    <x:row r="148">
      <x:c r="A148" t="inlineStr">
        <x:is>
          <x:t xml:space="preserve">Armario herramientas MY-TC-05</x:t>
        </x:is>
      </x:c>
      <x:c r="B148" t="inlineStr">
        <x:is>
          <x:t xml:space="preserve">Guías/seguros comprados</x:t>
        </x:is>
      </x:c>
      <x:c r="C148" t="inlineStr">
        <x:is>
          <x:t xml:space="preserve">Elementos de fijación metálica (tipo por desagregar)</x:t>
        </x:is>
      </x:c>
      <x:c r="D148" t="n">
        <x:v>12</x:v>
      </x:c>
      <x:c r="E148" t="inlineStr">
        <x:is>
          <x:t xml:space="preserve">No aplica</x:t>
        </x:is>
      </x:c>
      <x:c r="F148" t="inlineStr">
        <x:is>
          <x:t xml:space="preserve">No aplica</x:t>
        </x:is>
      </x:c>
      <x:c r="G148" t="inlineStr">
        <x:is>
          <x:t xml:space="preserve">No aplica</x:t>
        </x:is>
      </x:c>
      <x:c r="H148" t="n">
        <x:v>0</x:v>
      </x:c>
      <x:c r="K148" s="22" t="n">
        <x:f>IF(N(H148)&gt;0,H148/(1.2*2.4),0)</x:f>
        <x:v>0</x:v>
      </x:c>
    </x:row>
    <x:row r="149">
      <x:c r="A149" t="inlineStr">
        <x:is>
          <x:t xml:space="preserve">Armario herramientas MY-TC-06</x:t>
        </x:is>
      </x:c>
      <x:c r="B149" t="inlineStr">
        <x:is>
          <x:t xml:space="preserve">Paredes laterales</x:t>
        </x:is>
      </x:c>
      <x:c r="C149" t="inlineStr">
        <x:is>
          <x:t xml:space="preserve">Lámina LAF 1.2 mm (taller)</x:t>
        </x:is>
      </x:c>
      <x:c r="D149" t="n">
        <x:v>2</x:v>
      </x:c>
      <x:c r="E149" t="n">
        <x:v>450</x:v>
      </x:c>
      <x:c r="F149" t="n">
        <x:v>1702</x:v>
      </x:c>
      <x:c r="G149" t="inlineStr">
        <x:is>
          <x:t xml:space="preserve">No aplica</x:t>
        </x:is>
      </x:c>
      <x:c r="H149" t="n">
        <x:v>0.7659</x:v>
      </x:c>
      <x:c r="I149" t="n">
        <x:v>14.429556</x:v>
      </x:c>
      <x:c r="J149" t="n">
        <x:v>106.65324</x:v>
      </x:c>
      <x:c r="K149" s="22" t="n">
        <x:f>IF(N(H149)&gt;0,H149/(1.2*2.4),0)</x:f>
        <x:v>0.2659375</x:v>
      </x:c>
    </x:row>
    <x:row r="150">
      <x:c r="A150" t="inlineStr">
        <x:is>
          <x:t xml:space="preserve">Armario herramientas MY-TC-06</x:t>
        </x:is>
      </x:c>
      <x:c r="B150" t="inlineStr">
        <x:is>
          <x:t xml:space="preserve">Panel de fondo</x:t>
        </x:is>
      </x:c>
      <x:c r="C150" t="inlineStr">
        <x:is>
          <x:t xml:space="preserve">Lámina LAF 0.8 mm (catálogo góndolas)</x:t>
        </x:is>
      </x:c>
      <x:c r="D150" t="n">
        <x:v>1</x:v>
      </x:c>
      <x:c r="E150" t="n">
        <x:v>910</x:v>
      </x:c>
      <x:c r="F150" t="n">
        <x:v>1665</x:v>
      </x:c>
      <x:c r="G150" t="inlineStr">
        <x:is>
          <x:t xml:space="preserve">No aplica</x:t>
        </x:is>
      </x:c>
      <x:c r="H150" t="n">
        <x:v>1.51515</x:v>
      </x:c>
      <x:c r="I150" t="n">
        <x:v>9.515142000000001</x:v>
      </x:c>
      <x:c r="J150" t="n">
        <x:v>70.3293104347826</x:v>
      </x:c>
      <x:c r="K150" s="22" t="n">
        <x:f>IF(N(H150)&gt;0,H150/(1.2*2.4),0)</x:f>
        <x:v>0.52609375</x:v>
      </x:c>
    </x:row>
    <x:row r="151">
      <x:c r="A151" t="inlineStr">
        <x:is>
          <x:t xml:space="preserve">Armario herramientas MY-TC-06</x:t>
        </x:is>
      </x:c>
      <x:c r="B151" t="inlineStr">
        <x:is>
          <x:t xml:space="preserve">Puertas/cajones metal</x:t>
        </x:is>
      </x:c>
      <x:c r="C151" t="inlineStr">
        <x:is>
          <x:t xml:space="preserve">Lámina LAF 0.8 mm (catálogo góndolas)</x:t>
        </x:is>
      </x:c>
      <x:c r="D151" t="n">
        <x:v>3</x:v>
      </x:c>
      <x:c r="E151" t="n">
        <x:v>375</x:v>
      </x:c>
      <x:c r="F151" t="n">
        <x:v>999</x:v>
      </x:c>
      <x:c r="G151" t="inlineStr">
        <x:is>
          <x:t xml:space="preserve">No aplica</x:t>
        </x:is>
      </x:c>
      <x:c r="H151" t="n">
        <x:v>0.374625</x:v>
      </x:c>
      <x:c r="I151" t="n">
        <x:v>7.057935</x:v>
      </x:c>
      <x:c r="J151" t="n">
        <x:v>52.16734565217391</x:v>
      </x:c>
      <x:c r="K151" s="22" t="n">
        <x:f>IF(N(H151)&gt;0,H151/(1.2*2.4),0)</x:f>
        <x:v>0.130078125</x:v>
      </x:c>
    </x:row>
    <x:row r="152">
      <x:c r="A152" t="inlineStr">
        <x:is>
          <x:t xml:space="preserve">Armario herramientas MY-TC-06</x:t>
        </x:is>
      </x:c>
      <x:c r="B152" t="inlineStr">
        <x:is>
          <x:t xml:space="preserve">Guías/seguros comprados</x:t>
        </x:is>
      </x:c>
      <x:c r="C152" t="inlineStr">
        <x:is>
          <x:t xml:space="preserve">Elementos de fijación metálica (tipo por desagregar)</x:t>
        </x:is>
      </x:c>
      <x:c r="D152" t="n">
        <x:v>12</x:v>
      </x:c>
      <x:c r="E152" t="inlineStr">
        <x:is>
          <x:t xml:space="preserve">No aplica</x:t>
        </x:is>
      </x:c>
      <x:c r="F152" t="inlineStr">
        <x:is>
          <x:t xml:space="preserve">No aplica</x:t>
        </x:is>
      </x:c>
      <x:c r="G152" t="inlineStr">
        <x:is>
          <x:t xml:space="preserve">No aplica</x:t>
        </x:is>
      </x:c>
      <x:c r="H152" t="n">
        <x:v>0</x:v>
      </x:c>
      <x:c r="K152" s="22" t="n">
        <x:f>IF(N(H152)&gt;0,H152/(1.2*2.4),0)</x:f>
        <x:v>0</x:v>
      </x:c>
    </x:row>
    <x:row r="153">
      <x:c r="A153" t="inlineStr">
        <x:is>
          <x:t xml:space="preserve">Carro taller MY-STC-15 (5 cajones)</x:t>
        </x:is>
      </x:c>
      <x:c r="B153" t="inlineStr">
        <x:is>
          <x:t xml:space="preserve">Paredes laterales</x:t>
        </x:is>
      </x:c>
      <x:c r="C153" t="inlineStr">
        <x:is>
          <x:t xml:space="preserve">Lámina LAF 0.8 mm (catálogo góndolas)</x:t>
        </x:is>
      </x:c>
      <x:c r="D153" t="n">
        <x:v>2</x:v>
      </x:c>
      <x:c r="E153" t="n">
        <x:v>450</x:v>
      </x:c>
      <x:c r="F153" t="n">
        <x:v>878.6</x:v>
      </x:c>
      <x:c r="G153" t="inlineStr">
        <x:is>
          <x:t xml:space="preserve">No aplica</x:t>
        </x:is>
      </x:c>
      <x:c r="H153" t="n">
        <x:v>0.39537</x:v>
      </x:c>
      <x:c r="I153" t="n">
        <x:v>4.965847200000001</x:v>
      </x:c>
      <x:c r="J153" t="n">
        <x:v>36.70408800000001</x:v>
      </x:c>
      <x:c r="K153" s="22" t="n">
        <x:f>IF(N(H153)&gt;0,H153/(1.2*2.4),0)</x:f>
        <x:v>0.13728125</x:v>
      </x:c>
    </x:row>
    <x:row r="154">
      <x:c r="A154" t="inlineStr">
        <x:is>
          <x:t xml:space="preserve">Carro taller MY-STC-15 (5 cajones)</x:t>
        </x:is>
      </x:c>
      <x:c r="B154" t="inlineStr">
        <x:is>
          <x:t xml:space="preserve">Panel de fondo</x:t>
        </x:is>
      </x:c>
      <x:c r="C154" t="inlineStr">
        <x:is>
          <x:t xml:space="preserve">Lámina LAF 0.8 mm (catálogo góndolas)</x:t>
        </x:is>
      </x:c>
      <x:c r="D154" t="n">
        <x:v>1</x:v>
      </x:c>
      <x:c r="E154" t="n">
        <x:v>650.6</x:v>
      </x:c>
      <x:c r="F154" t="n">
        <x:v>859.5</x:v>
      </x:c>
      <x:c r="G154" t="inlineStr">
        <x:is>
          <x:t xml:space="preserve">No aplica</x:t>
        </x:is>
      </x:c>
      <x:c r="H154" t="n">
        <x:v>0.5591907</x:v>
      </x:c>
      <x:c r="I154" t="n">
        <x:v>3.511717596</x:v>
      </x:c>
      <x:c r="J154" t="n">
        <x:v>25.95617353565218</x:v>
      </x:c>
      <x:c r="K154" s="22" t="n">
        <x:f>IF(N(H154)&gt;0,H154/(1.2*2.4),0)</x:f>
        <x:v>0.1941634375</x:v>
      </x:c>
    </x:row>
    <x:row r="155">
      <x:c r="A155" t="inlineStr">
        <x:is>
          <x:t xml:space="preserve">Carro taller MY-STC-15 (5 cajones)</x:t>
        </x:is>
      </x:c>
      <x:c r="B155" t="inlineStr">
        <x:is>
          <x:t xml:space="preserve">Puertas/cajones metal</x:t>
        </x:is>
      </x:c>
      <x:c r="C155" t="inlineStr">
        <x:is>
          <x:t xml:space="preserve">Lámina LAF 0.8 mm (catálogo góndolas)</x:t>
        </x:is>
      </x:c>
      <x:c r="D155" t="n">
        <x:v>3</x:v>
      </x:c>
      <x:c r="E155" t="n">
        <x:v>268.1</x:v>
      </x:c>
      <x:c r="F155" t="n">
        <x:v>515.7</x:v>
      </x:c>
      <x:c r="G155" t="inlineStr">
        <x:is>
          <x:t xml:space="preserve">No aplica</x:t>
        </x:is>
      </x:c>
      <x:c r="H155" t="n">
        <x:v>0.13825917</x:v>
      </x:c>
      <x:c r="I155" t="n">
        <x:v>2.6048027628</x:v>
      </x:c>
      <x:c r="J155" t="n">
        <x:v>19.25288998591305</x:v>
      </x:c>
      <x:c r="K155" s="22" t="n">
        <x:f>IF(N(H155)&gt;0,H155/(1.2*2.4),0)</x:f>
        <x:v>0.048006656249999995</x:v>
      </x:c>
    </x:row>
    <x:row r="156">
      <x:c r="A156" t="inlineStr">
        <x:is>
          <x:t xml:space="preserve">Carro taller MY-STC-15 (5 cajones)</x:t>
        </x:is>
      </x:c>
      <x:c r="B156" t="inlineStr">
        <x:is>
          <x:t xml:space="preserve">Guías/seguros comprados</x:t>
        </x:is>
      </x:c>
      <x:c r="C156" t="inlineStr">
        <x:is>
          <x:t xml:space="preserve">Elementos de fijación metálica (tipo por desagregar)</x:t>
        </x:is>
      </x:c>
      <x:c r="D156" t="n">
        <x:v>12</x:v>
      </x:c>
      <x:c r="E156" t="inlineStr">
        <x:is>
          <x:t xml:space="preserve">No aplica</x:t>
        </x:is>
      </x:c>
      <x:c r="F156" t="inlineStr">
        <x:is>
          <x:t xml:space="preserve">No aplica</x:t>
        </x:is>
      </x:c>
      <x:c r="G156" t="inlineStr">
        <x:is>
          <x:t xml:space="preserve">No aplica</x:t>
        </x:is>
      </x:c>
      <x:c r="H156" t="n">
        <x:v>0</x:v>
      </x:c>
      <x:c r="K156" s="22" t="n">
        <x:f>IF(N(H156)&gt;0,H156/(1.2*2.4),0)</x:f>
        <x:v>0</x:v>
      </x:c>
    </x:row>
    <x:row r="157">
      <x:c r="A157" t="inlineStr">
        <x:is>
          <x:t xml:space="preserve">Carro taller MY-STC-15 (5 cajones)</x:t>
        </x:is>
      </x:c>
      <x:c r="B157" t="inlineStr">
        <x:is>
          <x:t xml:space="preserve">Ruedas compradas</x:t>
        </x:is>
      </x:c>
      <x:c r="C157" t="inlineStr">
        <x:is>
          <x:t xml:space="preserve">Asiento, ruedas, vidrio, PVC o mecanismos comprados</x:t>
        </x:is>
      </x:c>
      <x:c r="D157" t="n">
        <x:v>4</x:v>
      </x:c>
      <x:c r="E157" t="inlineStr">
        <x:is>
          <x:t xml:space="preserve">No aplica</x:t>
        </x:is>
      </x:c>
      <x:c r="F157" t="inlineStr">
        <x:is>
          <x:t xml:space="preserve">No aplica</x:t>
        </x:is>
      </x:c>
      <x:c r="G157" t="inlineStr">
        <x:is>
          <x:t xml:space="preserve">No aplica</x:t>
        </x:is>
      </x:c>
      <x:c r="H157" t="n">
        <x:v>0</x:v>
      </x:c>
      <x:c r="K157" s="22" t="n">
        <x:f>IF(N(H157)&gt;0,H157/(1.2*2.4),0)</x:f>
        <x:v>0</x:v>
      </x:c>
    </x:row>
    <x:row r="158">
      <x:c r="A158" t="inlineStr">
        <x:is>
          <x:t xml:space="preserve">Carro taller MY-STC-13 (7 cajones)</x:t>
        </x:is>
      </x:c>
      <x:c r="B158" t="inlineStr">
        <x:is>
          <x:t xml:space="preserve">Paredes laterales</x:t>
        </x:is>
      </x:c>
      <x:c r="C158" t="inlineStr">
        <x:is>
          <x:t xml:space="preserve">Lámina LAF 0.8 mm (catálogo góndolas)</x:t>
        </x:is>
      </x:c>
      <x:c r="D158" t="n">
        <x:v>2</x:v>
      </x:c>
      <x:c r="E158" t="n">
        <x:v>450</x:v>
      </x:c>
      <x:c r="F158" t="n">
        <x:v>878.6</x:v>
      </x:c>
      <x:c r="G158" t="inlineStr">
        <x:is>
          <x:t xml:space="preserve">No aplica</x:t>
        </x:is>
      </x:c>
      <x:c r="H158" t="n">
        <x:v>0.39537</x:v>
      </x:c>
      <x:c r="I158" t="n">
        <x:v>4.965847200000001</x:v>
      </x:c>
      <x:c r="J158" t="n">
        <x:v>36.70408800000001</x:v>
      </x:c>
      <x:c r="K158" s="22" t="n">
        <x:f>IF(N(H158)&gt;0,H158/(1.2*2.4),0)</x:f>
        <x:v>0.13728125</x:v>
      </x:c>
    </x:row>
    <x:row r="159">
      <x:c r="A159" t="inlineStr">
        <x:is>
          <x:t xml:space="preserve">Carro taller MY-STC-13 (7 cajones)</x:t>
        </x:is>
      </x:c>
      <x:c r="B159" t="inlineStr">
        <x:is>
          <x:t xml:space="preserve">Panel de fondo</x:t>
        </x:is>
      </x:c>
      <x:c r="C159" t="inlineStr">
        <x:is>
          <x:t xml:space="preserve">Lámina LAF 0.8 mm (catálogo góndolas)</x:t>
        </x:is>
      </x:c>
      <x:c r="D159" t="n">
        <x:v>1</x:v>
      </x:c>
      <x:c r="E159" t="n">
        <x:v>650.6</x:v>
      </x:c>
      <x:c r="F159" t="n">
        <x:v>859.5</x:v>
      </x:c>
      <x:c r="G159" t="inlineStr">
        <x:is>
          <x:t xml:space="preserve">No aplica</x:t>
        </x:is>
      </x:c>
      <x:c r="H159" t="n">
        <x:v>0.5591907</x:v>
      </x:c>
      <x:c r="I159" t="n">
        <x:v>3.511717596</x:v>
      </x:c>
      <x:c r="J159" t="n">
        <x:v>25.95617353565218</x:v>
      </x:c>
      <x:c r="K159" s="22" t="n">
        <x:f>IF(N(H159)&gt;0,H159/(1.2*2.4),0)</x:f>
        <x:v>0.1941634375</x:v>
      </x:c>
    </x:row>
    <x:row r="160">
      <x:c r="A160" t="inlineStr">
        <x:is>
          <x:t xml:space="preserve">Carro taller MY-STC-13 (7 cajones)</x:t>
        </x:is>
      </x:c>
      <x:c r="B160" t="inlineStr">
        <x:is>
          <x:t xml:space="preserve">Puertas/cajones metal</x:t>
        </x:is>
      </x:c>
      <x:c r="C160" t="inlineStr">
        <x:is>
          <x:t xml:space="preserve">Lámina LAF 0.8 mm (catálogo góndolas)</x:t>
        </x:is>
      </x:c>
      <x:c r="D160" t="n">
        <x:v>3</x:v>
      </x:c>
      <x:c r="E160" t="n">
        <x:v>268.1</x:v>
      </x:c>
      <x:c r="F160" t="n">
        <x:v>515.7</x:v>
      </x:c>
      <x:c r="G160" t="inlineStr">
        <x:is>
          <x:t xml:space="preserve">No aplica</x:t>
        </x:is>
      </x:c>
      <x:c r="H160" t="n">
        <x:v>0.13825917</x:v>
      </x:c>
      <x:c r="I160" t="n">
        <x:v>2.6048027628</x:v>
      </x:c>
      <x:c r="J160" t="n">
        <x:v>19.25288998591305</x:v>
      </x:c>
      <x:c r="K160" s="22" t="n">
        <x:f>IF(N(H160)&gt;0,H160/(1.2*2.4),0)</x:f>
        <x:v>0.048006656249999995</x:v>
      </x:c>
    </x:row>
    <x:row r="161">
      <x:c r="A161" t="inlineStr">
        <x:is>
          <x:t xml:space="preserve">Carro taller MY-STC-13 (7 cajones)</x:t>
        </x:is>
      </x:c>
      <x:c r="B161" t="inlineStr">
        <x:is>
          <x:t xml:space="preserve">Guías/seguros comprados</x:t>
        </x:is>
      </x:c>
      <x:c r="C161" t="inlineStr">
        <x:is>
          <x:t xml:space="preserve">Elementos de fijación metálica (tipo por desagregar)</x:t>
        </x:is>
      </x:c>
      <x:c r="D161" t="n">
        <x:v>12</x:v>
      </x:c>
      <x:c r="E161" t="inlineStr">
        <x:is>
          <x:t xml:space="preserve">No aplica</x:t>
        </x:is>
      </x:c>
      <x:c r="F161" t="inlineStr">
        <x:is>
          <x:t xml:space="preserve">No aplica</x:t>
        </x:is>
      </x:c>
      <x:c r="G161" t="inlineStr">
        <x:is>
          <x:t xml:space="preserve">No aplica</x:t>
        </x:is>
      </x:c>
      <x:c r="H161" t="n">
        <x:v>0</x:v>
      </x:c>
      <x:c r="K161" s="22" t="n">
        <x:f>IF(N(H161)&gt;0,H161/(1.2*2.4),0)</x:f>
        <x:v>0</x:v>
      </x:c>
    </x:row>
    <x:row r="162">
      <x:c r="A162" t="inlineStr">
        <x:is>
          <x:t xml:space="preserve">Carro taller MY-STC-13 (7 cajones)</x:t>
        </x:is>
      </x:c>
      <x:c r="B162" t="inlineStr">
        <x:is>
          <x:t xml:space="preserve">Ruedas compradas</x:t>
        </x:is>
      </x:c>
      <x:c r="C162" t="inlineStr">
        <x:is>
          <x:t xml:space="preserve">Asiento, ruedas, vidrio, PVC o mecanismos comprados</x:t>
        </x:is>
      </x:c>
      <x:c r="D162" t="n">
        <x:v>4</x:v>
      </x:c>
      <x:c r="E162" t="inlineStr">
        <x:is>
          <x:t xml:space="preserve">No aplica</x:t>
        </x:is>
      </x:c>
      <x:c r="F162" t="inlineStr">
        <x:is>
          <x:t xml:space="preserve">No aplica</x:t>
        </x:is>
      </x:c>
      <x:c r="G162" t="inlineStr">
        <x:is>
          <x:t xml:space="preserve">No aplica</x:t>
        </x:is>
      </x:c>
      <x:c r="H162" t="n">
        <x:v>0</x:v>
      </x:c>
      <x:c r="K162" s="22" t="n">
        <x:f>IF(N(H162)&gt;0,H162/(1.2*2.4),0)</x:f>
        <x:v>0</x:v>
      </x:c>
    </x:row>
    <x:row r="163">
      <x:c r="A163" t="inlineStr">
        <x:is>
          <x:t xml:space="preserve">Carro taller MY-STC-26 (7 cajones)</x:t>
        </x:is>
      </x:c>
      <x:c r="B163" t="inlineStr">
        <x:is>
          <x:t xml:space="preserve">Paredes laterales</x:t>
        </x:is>
      </x:c>
      <x:c r="C163" t="inlineStr">
        <x:is>
          <x:t xml:space="preserve">Lámina LAF 0.8 mm (catálogo góndolas)</x:t>
        </x:is>
      </x:c>
      <x:c r="D163" t="n">
        <x:v>2</x:v>
      </x:c>
      <x:c r="E163" t="n">
        <x:v>459</x:v>
      </x:c>
      <x:c r="F163" t="n">
        <x:v>796.7</x:v>
      </x:c>
      <x:c r="G163" t="inlineStr">
        <x:is>
          <x:t xml:space="preserve">No aplica</x:t>
        </x:is>
      </x:c>
      <x:c r="H163" t="n">
        <x:v>0.3656853</x:v>
      </x:c>
      <x:c r="I163" t="n">
        <x:v>4.593007368000001</x:v>
      </x:c>
      <x:c r="J163" t="n">
        <x:v>33.94831532869566</x:v>
      </x:c>
      <x:c r="K163" s="22" t="n">
        <x:f>IF(N(H163)&gt;0,H163/(1.2*2.4),0)</x:f>
        <x:v>0.1269740625</x:v>
      </x:c>
    </x:row>
    <x:row r="164">
      <x:c r="A164" t="inlineStr">
        <x:is>
          <x:t xml:space="preserve">Carro taller MY-STC-26 (7 cajones)</x:t>
        </x:is>
      </x:c>
      <x:c r="B164" t="inlineStr">
        <x:is>
          <x:t xml:space="preserve">Panel de fondo</x:t>
        </x:is>
      </x:c>
      <x:c r="C164" t="inlineStr">
        <x:is>
          <x:t xml:space="preserve">Lámina LAF 0.8 mm (catálogo góndolas)</x:t>
        </x:is>
      </x:c>
      <x:c r="D164" t="n">
        <x:v>2</x:v>
      </x:c>
      <x:c r="E164" t="n">
        <x:v>671.1</x:v>
      </x:c>
      <x:c r="F164" t="n">
        <x:v>779.4</x:v>
      </x:c>
      <x:c r="G164" t="inlineStr">
        <x:is>
          <x:t xml:space="preserve">No aplica</x:t>
        </x:is>
      </x:c>
      <x:c r="H164" t="n">
        <x:v>0.52305534</x:v>
      </x:c>
      <x:c r="I164" t="n">
        <x:v>6.5695750704</x:v>
      </x:c>
      <x:c r="J164" t="n">
        <x:v>48.55772878121739</x:v>
      </x:c>
      <x:c r="K164" s="22" t="n">
        <x:f>IF(N(H164)&gt;0,H164/(1.2*2.4),0)</x:f>
        <x:v>0.1816164375</x:v>
      </x:c>
    </x:row>
    <x:row r="165">
      <x:c r="A165" t="inlineStr">
        <x:is>
          <x:t xml:space="preserve">Carro taller MY-STC-26 (7 cajones)</x:t>
        </x:is>
      </x:c>
      <x:c r="B165" t="inlineStr">
        <x:is>
          <x:t xml:space="preserve">Puertas/cajones metal</x:t>
        </x:is>
      </x:c>
      <x:c r="C165" t="inlineStr">
        <x:is>
          <x:t xml:space="preserve">Lámina LAF 0.8 mm (catálogo góndolas)</x:t>
        </x:is>
      </x:c>
      <x:c r="D165" t="n">
        <x:v>3</x:v>
      </x:c>
      <x:c r="E165" t="n">
        <x:v>553.1</x:v>
      </x:c>
      <x:c r="F165" t="n">
        <x:v>467.6</x:v>
      </x:c>
      <x:c r="G165" t="inlineStr">
        <x:is>
          <x:t xml:space="preserve">No aplica</x:t>
        </x:is>
      </x:c>
      <x:c r="H165" t="n">
        <x:v>0.25862956</x:v>
      </x:c>
      <x:c r="I165" t="n">
        <x:v>4.872580910400001</x:v>
      </x:c>
      <x:c r="J165" t="n">
        <x:v>36.01472846817392</x:v>
      </x:c>
      <x:c r="K165" s="22" t="n">
        <x:f>IF(N(H165)&gt;0,H165/(1.2*2.4),0)</x:f>
        <x:v>0.08980193055555555</x:v>
      </x:c>
    </x:row>
    <x:row r="166">
      <x:c r="A166" t="inlineStr">
        <x:is>
          <x:t xml:space="preserve">Carro taller MY-STC-26 (7 cajones)</x:t>
        </x:is>
      </x:c>
      <x:c r="B166" t="inlineStr">
        <x:is>
          <x:t xml:space="preserve">Guías/seguros comprados</x:t>
        </x:is>
      </x:c>
      <x:c r="C166" t="inlineStr">
        <x:is>
          <x:t xml:space="preserve">Elementos de fijación metálica (tipo por desagregar)</x:t>
        </x:is>
      </x:c>
      <x:c r="D166" t="n">
        <x:v>12</x:v>
      </x:c>
      <x:c r="E166" t="inlineStr">
        <x:is>
          <x:t xml:space="preserve">No aplica</x:t>
        </x:is>
      </x:c>
      <x:c r="F166" t="inlineStr">
        <x:is>
          <x:t xml:space="preserve">No aplica</x:t>
        </x:is>
      </x:c>
      <x:c r="G166" t="inlineStr">
        <x:is>
          <x:t xml:space="preserve">No aplica</x:t>
        </x:is>
      </x:c>
      <x:c r="H166" t="n">
        <x:v>0</x:v>
      </x:c>
      <x:c r="K166" s="22" t="n">
        <x:f>IF(N(H166)&gt;0,H166/(1.2*2.4),0)</x:f>
        <x:v>0</x:v>
      </x:c>
    </x:row>
    <x:row r="167">
      <x:c r="A167" t="inlineStr">
        <x:is>
          <x:t xml:space="preserve">Carro taller MY-STC-26 (7 cajones)</x:t>
        </x:is>
      </x:c>
      <x:c r="B167" t="inlineStr">
        <x:is>
          <x:t xml:space="preserve">Ruedas compradas</x:t>
        </x:is>
      </x:c>
      <x:c r="C167" t="inlineStr">
        <x:is>
          <x:t xml:space="preserve">Asiento, ruedas, vidrio, PVC o mecanismos comprados</x:t>
        </x:is>
      </x:c>
      <x:c r="D167" t="n">
        <x:v>4</x:v>
      </x:c>
      <x:c r="E167" t="inlineStr">
        <x:is>
          <x:t xml:space="preserve">No aplica</x:t>
        </x:is>
      </x:c>
      <x:c r="F167" t="inlineStr">
        <x:is>
          <x:t xml:space="preserve">No aplica</x:t>
        </x:is>
      </x:c>
      <x:c r="G167" t="inlineStr">
        <x:is>
          <x:t xml:space="preserve">No aplica</x:t>
        </x:is>
      </x:c>
      <x:c r="H167" t="n">
        <x:v>0</x:v>
      </x:c>
      <x:c r="K167" s="22" t="n">
        <x:f>IF(N(H167)&gt;0,H167/(1.2*2.4),0)</x:f>
        <x:v>0</x:v>
      </x:c>
    </x:row>
    <x:row r="168">
      <x:c r="A168" t="inlineStr">
        <x:is>
          <x:t xml:space="preserve">Estantería metálica K45</x:t>
        </x:is>
      </x:c>
      <x:c r="B168" t="inlineStr">
        <x:is>
          <x:t xml:space="preserve">Paredes laterales</x:t>
        </x:is>
      </x:c>
      <x:c r="C168" t="inlineStr">
        <x:is>
          <x:t xml:space="preserve">Lámina LAF 0.8 mm (catálogo góndolas)</x:t>
        </x:is>
      </x:c>
      <x:c r="D168" t="n">
        <x:v>2</x:v>
      </x:c>
      <x:c r="E168" t="n">
        <x:v>405</x:v>
      </x:c>
      <x:c r="F168" t="n">
        <x:v>1656</x:v>
      </x:c>
      <x:c r="G168" t="inlineStr">
        <x:is>
          <x:t xml:space="preserve">No aplica</x:t>
        </x:is>
      </x:c>
      <x:c r="H168" t="n">
        <x:v>0.6706800000000001</x:v>
      </x:c>
      <x:c r="I168" t="n">
        <x:v>8.423740800000001</x:v>
      </x:c>
      <x:c r="J168" t="n">
        <x:v>62.262432</x:v>
      </x:c>
      <x:c r="K168" s="22" t="n">
        <x:f>IF(N(H168)&gt;0,H168/(1.2*2.4),0)</x:f>
        <x:v>0.23287500000000003</x:v>
      </x:c>
    </x:row>
    <x:row r="169">
      <x:c r="A169" t="inlineStr">
        <x:is>
          <x:t xml:space="preserve">Estantería metálica K45</x:t>
        </x:is>
      </x:c>
      <x:c r="B169" t="inlineStr">
        <x:is>
          <x:t xml:space="preserve">Panel de fondo</x:t>
        </x:is>
      </x:c>
      <x:c r="C169" t="inlineStr">
        <x:is>
          <x:t xml:space="preserve">Lámina LAF 0.8 mm (catálogo góndolas)</x:t>
        </x:is>
      </x:c>
      <x:c r="D169" t="n">
        <x:v>1</x:v>
      </x:c>
      <x:c r="E169" t="n">
        <x:v>819</x:v>
      </x:c>
      <x:c r="F169" t="n">
        <x:v>1620</x:v>
      </x:c>
      <x:c r="G169" t="inlineStr">
        <x:is>
          <x:t xml:space="preserve">No aplica</x:t>
        </x:is>
      </x:c>
      <x:c r="H169" t="n">
        <x:v>1.32678</x:v>
      </x:c>
      <x:c r="I169" t="n">
        <x:v>8.3321784</x:v>
      </x:c>
      <x:c r="J169" t="n">
        <x:v>61.5856664347826</x:v>
      </x:c>
      <x:c r="K169" s="22" t="n">
        <x:f>IF(N(H169)&gt;0,H169/(1.2*2.4),0)</x:f>
        <x:v>0.4606875</x:v>
      </x:c>
    </x:row>
    <x:row r="170">
      <x:c r="A170" t="inlineStr">
        <x:is>
          <x:t xml:space="preserve">Estantería metálica K45</x:t>
        </x:is>
      </x:c>
      <x:c r="B170" t="inlineStr">
        <x:is>
          <x:t xml:space="preserve">Puertas/cajones metal</x:t>
        </x:is>
      </x:c>
      <x:c r="C170" t="inlineStr">
        <x:is>
          <x:t xml:space="preserve">Lámina LAF 0.8 mm (catálogo góndolas)</x:t>
        </x:is>
      </x:c>
      <x:c r="D170" t="n">
        <x:v>3</x:v>
      </x:c>
      <x:c r="E170" t="n">
        <x:v>337.5</x:v>
      </x:c>
      <x:c r="F170" t="n">
        <x:v>972</x:v>
      </x:c>
      <x:c r="G170" t="inlineStr">
        <x:is>
          <x:t xml:space="preserve">No aplica</x:t>
        </x:is>
      </x:c>
      <x:c r="H170" t="n">
        <x:v>0.32805</x:v>
      </x:c>
      <x:c r="I170" t="n">
        <x:v>6.180462</x:v>
      </x:c>
      <x:c r="J170" t="n">
        <x:v>45.68167565217391</x:v>
      </x:c>
      <x:c r="K170" s="22" t="n">
        <x:f>IF(N(H170)&gt;0,H170/(1.2*2.4),0)</x:f>
        <x:v>0.11390625</x:v>
      </x:c>
    </x:row>
    <x:row r="171">
      <x:c r="A171" t="inlineStr">
        <x:is>
          <x:t xml:space="preserve">Estantería metálica K45</x:t>
        </x:is>
      </x:c>
      <x:c r="B171" t="inlineStr">
        <x:is>
          <x:t xml:space="preserve">Guías/seguros comprados</x:t>
        </x:is>
      </x:c>
      <x:c r="C171" t="inlineStr">
        <x:is>
          <x:t xml:space="preserve">Elementos de fijación metálica (tipo por desagregar)</x:t>
        </x:is>
      </x:c>
      <x:c r="D171" t="n">
        <x:v>12</x:v>
      </x:c>
      <x:c r="E171" t="inlineStr">
        <x:is>
          <x:t xml:space="preserve">No aplica</x:t>
        </x:is>
      </x:c>
      <x:c r="F171" t="inlineStr">
        <x:is>
          <x:t xml:space="preserve">No aplica</x:t>
        </x:is>
      </x:c>
      <x:c r="G171" t="inlineStr">
        <x:is>
          <x:t xml:space="preserve">No aplica</x:t>
        </x:is>
      </x:c>
      <x:c r="H171" t="n">
        <x:v>0</x:v>
      </x:c>
      <x:c r="K171" s="22" t="n">
        <x:f>IF(N(H171)&gt;0,H171/(1.2*2.4),0)</x:f>
        <x:v>0</x:v>
      </x:c>
    </x:row>
    <x:row r="172">
      <x:c r="A172" t="inlineStr">
        <x:is>
          <x:t xml:space="preserve">Silla ejecutiva 623 AN</x:t>
        </x:is>
      </x:c>
      <x:c r="B172" t="inlineStr">
        <x:is>
          <x:t xml:space="preserve">Piezas metálicas del bastidor</x:t>
        </x:is>
      </x:c>
      <x:c r="C172" t="inlineStr">
        <x:is>
          <x:t xml:space="preserve">Tubo o perfil de acero (sección por definir)</x:t>
        </x:is>
      </x:c>
      <x:c r="D172" t="n">
        <x:v>4</x:v>
      </x:c>
      <x:c r="E172" t="inlineStr">
        <x:is>
          <x:t xml:space="preserve">No aplica</x:t>
        </x:is>
      </x:c>
      <x:c r="F172" t="inlineStr">
        <x:is>
          <x:t xml:space="preserve">No aplica</x:t>
        </x:is>
      </x:c>
      <x:c r="G172" t="n">
        <x:v>0.847</x:v>
      </x:c>
      <x:c r="H172" t="n">
        <x:v>0</x:v>
      </x:c>
      <x:c r="I172" t="n">
        <x:v>5.082</x:v>
      </x:c>
      <x:c r="J172" t="n">
        <x:v>32.291875</x:v>
      </x:c>
      <x:c r="K172" s="22" t="n">
        <x:f>IF(N(H172)&gt;0,H172/(1.2*2.4),0)</x:f>
        <x:v>0</x:v>
      </x:c>
    </x:row>
    <x:row r="173">
      <x:c r="A173" t="inlineStr">
        <x:is>
          <x:t xml:space="preserve">Silla ejecutiva 623 AN</x:t>
        </x:is>
      </x:c>
      <x:c r="B173" t="inlineStr">
        <x:is>
          <x:t xml:space="preserve">Asiento / mecanismo comprado</x:t>
        </x:is>
      </x:c>
      <x:c r="C173" t="inlineStr">
        <x:is>
          <x:t xml:space="preserve">Asiento, ruedas, vidrio, PVC o mecanismos comprados</x:t>
        </x:is>
      </x:c>
      <x:c r="D173" t="n">
        <x:v>1</x:v>
      </x:c>
      <x:c r="E173" t="inlineStr">
        <x:is>
          <x:t xml:space="preserve">No aplica</x:t>
        </x:is>
      </x:c>
      <x:c r="F173" t="inlineStr">
        <x:is>
          <x:t xml:space="preserve">No aplica</x:t>
        </x:is>
      </x:c>
      <x:c r="G173" t="inlineStr">
        <x:is>
          <x:t xml:space="preserve">No aplica</x:t>
        </x:is>
      </x:c>
      <x:c r="H173" t="n">
        <x:v>0</x:v>
      </x:c>
      <x:c r="K173" s="22" t="n">
        <x:f>IF(N(H173)&gt;0,H173/(1.2*2.4),0)</x:f>
        <x:v>0</x:v>
      </x:c>
    </x:row>
    <x:row r="174">
      <x:c r="A174" t="inlineStr">
        <x:is>
          <x:t xml:space="preserve">Silla ejecutiva 623 AN</x:t>
        </x:is>
      </x:c>
      <x:c r="B174" t="inlineStr">
        <x:is>
          <x:t xml:space="preserve">Herrajes unión</x:t>
        </x:is>
      </x:c>
      <x:c r="C174" t="inlineStr">
        <x:is>
          <x:t xml:space="preserve">Elementos de fijación metálica (tipo por desagregar)</x:t>
        </x:is>
      </x:c>
      <x:c r="D174" t="n">
        <x:v>8</x:v>
      </x:c>
      <x:c r="E174" t="inlineStr">
        <x:is>
          <x:t xml:space="preserve">No aplica</x:t>
        </x:is>
      </x:c>
      <x:c r="F174" t="inlineStr">
        <x:is>
          <x:t xml:space="preserve">No aplica</x:t>
        </x:is>
      </x:c>
      <x:c r="G174" t="inlineStr">
        <x:is>
          <x:t xml:space="preserve">No aplica</x:t>
        </x:is>
      </x:c>
      <x:c r="H174" t="n">
        <x:v>0</x:v>
      </x:c>
      <x:c r="K174" s="22" t="n">
        <x:f>IF(N(H174)&gt;0,H174/(1.2*2.4),0)</x:f>
        <x:v>0</x:v>
      </x:c>
    </x:row>
    <x:row r="175">
      <x:c r="A175" t="inlineStr">
        <x:is>
          <x:t xml:space="preserve">Silla ejecutiva 623 AC</x:t>
        </x:is>
      </x:c>
      <x:c r="B175" t="inlineStr">
        <x:is>
          <x:t xml:space="preserve">Piezas metálicas del bastidor</x:t>
        </x:is>
      </x:c>
      <x:c r="C175" t="inlineStr">
        <x:is>
          <x:t xml:space="preserve">Tubo o perfil de acero (sección por definir)</x:t>
        </x:is>
      </x:c>
      <x:c r="D175" t="n">
        <x:v>4</x:v>
      </x:c>
      <x:c r="E175" t="inlineStr">
        <x:is>
          <x:t xml:space="preserve">No aplica</x:t>
        </x:is>
      </x:c>
      <x:c r="F175" t="inlineStr">
        <x:is>
          <x:t xml:space="preserve">No aplica</x:t>
        </x:is>
      </x:c>
      <x:c r="G175" t="n">
        <x:v>0.847</x:v>
      </x:c>
      <x:c r="H175" t="n">
        <x:v>0</x:v>
      </x:c>
      <x:c r="I175" t="n">
        <x:v>5.082</x:v>
      </x:c>
      <x:c r="J175" t="n">
        <x:v>32.291875</x:v>
      </x:c>
      <x:c r="K175" s="22" t="n">
        <x:f>IF(N(H175)&gt;0,H175/(1.2*2.4),0)</x:f>
        <x:v>0</x:v>
      </x:c>
    </x:row>
    <x:row r="176">
      <x:c r="A176" t="inlineStr">
        <x:is>
          <x:t xml:space="preserve">Silla ejecutiva 623 AC</x:t>
        </x:is>
      </x:c>
      <x:c r="B176" t="inlineStr">
        <x:is>
          <x:t xml:space="preserve">Asiento / mecanismo comprado</x:t>
        </x:is>
      </x:c>
      <x:c r="C176" t="inlineStr">
        <x:is>
          <x:t xml:space="preserve">Asiento, ruedas, vidrio, PVC o mecanismos comprados</x:t>
        </x:is>
      </x:c>
      <x:c r="D176" t="n">
        <x:v>1</x:v>
      </x:c>
      <x:c r="E176" t="inlineStr">
        <x:is>
          <x:t xml:space="preserve">No aplica</x:t>
        </x:is>
      </x:c>
      <x:c r="F176" t="inlineStr">
        <x:is>
          <x:t xml:space="preserve">No aplica</x:t>
        </x:is>
      </x:c>
      <x:c r="G176" t="inlineStr">
        <x:is>
          <x:t xml:space="preserve">No aplica</x:t>
        </x:is>
      </x:c>
      <x:c r="H176" t="n">
        <x:v>0</x:v>
      </x:c>
      <x:c r="K176" s="22" t="n">
        <x:f>IF(N(H176)&gt;0,H176/(1.2*2.4),0)</x:f>
        <x:v>0</x:v>
      </x:c>
    </x:row>
    <x:row r="177">
      <x:c r="A177" t="inlineStr">
        <x:is>
          <x:t xml:space="preserve">Silla ejecutiva 623 AC</x:t>
        </x:is>
      </x:c>
      <x:c r="B177" t="inlineStr">
        <x:is>
          <x:t xml:space="preserve">Herrajes unión</x:t>
        </x:is>
      </x:c>
      <x:c r="C177" t="inlineStr">
        <x:is>
          <x:t xml:space="preserve">Elementos de fijación metálica (tipo por desagregar)</x:t>
        </x:is>
      </x:c>
      <x:c r="D177" t="n">
        <x:v>8</x:v>
      </x:c>
      <x:c r="E177" t="inlineStr">
        <x:is>
          <x:t xml:space="preserve">No aplica</x:t>
        </x:is>
      </x:c>
      <x:c r="F177" t="inlineStr">
        <x:is>
          <x:t xml:space="preserve">No aplica</x:t>
        </x:is>
      </x:c>
      <x:c r="G177" t="inlineStr">
        <x:is>
          <x:t xml:space="preserve">No aplica</x:t>
        </x:is>
      </x:c>
      <x:c r="H177" t="n">
        <x:v>0</x:v>
      </x:c>
      <x:c r="K177" s="22" t="n">
        <x:f>IF(N(H177)&gt;0,H177/(1.2*2.4),0)</x:f>
        <x:v>0</x:v>
      </x:c>
    </x:row>
    <x:row r="178">
      <x:c r="A178" t="inlineStr">
        <x:is>
          <x:t xml:space="preserve">Escritorio London 118</x:t>
        </x:is>
      </x:c>
      <x:c r="B178" t="inlineStr">
        <x:is>
          <x:t xml:space="preserve">Bastidor tubular</x:t>
        </x:is>
      </x:c>
      <x:c r="C178" t="inlineStr">
        <x:is>
          <x:t xml:space="preserve">Tubo o perfil de acero (sección por definir)</x:t>
        </x:is>
      </x:c>
      <x:c r="D178" t="n">
        <x:v>4</x:v>
      </x:c>
      <x:c r="E178" t="inlineStr">
        <x:is>
          <x:t xml:space="preserve">No aplica</x:t>
        </x:is>
      </x:c>
      <x:c r="F178" t="inlineStr">
        <x:is>
          <x:t xml:space="preserve">No aplica</x:t>
        </x:is>
      </x:c>
      <x:c r="G178" t="n">
        <x:v>0.7296</x:v>
      </x:c>
      <x:c r="H178" t="n">
        <x:v>0</x:v>
      </x:c>
      <x:c r="I178" t="n">
        <x:v>4.3776</x:v>
      </x:c>
      <x:c r="J178" t="n">
        <x:v>27.816</x:v>
      </x:c>
      <x:c r="K178" s="22" t="n">
        <x:f>IF(N(H178)&gt;0,H178/(1.2*2.4),0)</x:f>
        <x:v>0</x:v>
      </x:c>
    </x:row>
    <x:row r="179">
      <x:c r="A179" t="inlineStr">
        <x:is>
          <x:t xml:space="preserve">Escritorio London 118</x:t>
        </x:is>
      </x:c>
      <x:c r="B179" t="inlineStr">
        <x:is>
          <x:t xml:space="preserve">Travesaño tubular</x:t>
        </x:is>
      </x:c>
      <x:c r="C179" t="inlineStr">
        <x:is>
          <x:t xml:space="preserve">Tubo o perfil de acero (sección por definir)</x:t>
        </x:is>
      </x:c>
      <x:c r="D179" t="n">
        <x:v>4</x:v>
      </x:c>
      <x:c r="E179" t="inlineStr">
        <x:is>
          <x:t xml:space="preserve">No aplica</x:t>
        </x:is>
      </x:c>
      <x:c r="F179" t="inlineStr">
        <x:is>
          <x:t xml:space="preserve">No aplica</x:t>
        </x:is>
      </x:c>
      <x:c r="G179" t="n">
        <x:v>1.062</x:v>
      </x:c>
      <x:c r="H179" t="n">
        <x:v>0</x:v>
      </x:c>
      <x:c r="I179" t="n">
        <x:v>6.372</x:v>
      </x:c>
      <x:c r="J179" t="n">
        <x:v>40.48875</x:v>
      </x:c>
      <x:c r="K179" s="22" t="n">
        <x:f>IF(N(H179)&gt;0,H179/(1.2*2.4),0)</x:f>
        <x:v>0</x:v>
      </x:c>
    </x:row>
    <x:row r="180">
      <x:c r="A180" t="inlineStr">
        <x:is>
          <x:t xml:space="preserve">Escritorio London 118</x:t>
        </x:is>
      </x:c>
      <x:c r="B180" t="inlineStr">
        <x:is>
          <x:t xml:space="preserve">Tablero comprado</x:t>
        </x:is>
      </x:c>
      <x:c r="C180" t="inlineStr">
        <x:is>
          <x:t xml:space="preserve">Tablero melamina/MDP 18 mm comprado</x:t>
        </x:is>
      </x:c>
      <x:c r="D180" t="n">
        <x:v>1</x:v>
      </x:c>
      <x:c r="E180" t="n">
        <x:v>1132.8</x:v>
      </x:c>
      <x:c r="F180" t="n">
        <x:v>576</x:v>
      </x:c>
      <x:c r="G180" t="inlineStr">
        <x:is>
          <x:t xml:space="preserve">No aplica</x:t>
        </x:is>
      </x:c>
      <x:c r="H180" t="n">
        <x:v>0.6524928</x:v>
      </x:c>
      <x:c r="K180" s="22" t="n">
        <x:f>IF(N(H180)&gt;0,H180/(1.2*2.4),0)</x:f>
        <x:v>0.22656</x:v>
      </x:c>
    </x:row>
    <x:row r="181">
      <x:c r="A181" t="inlineStr">
        <x:is>
          <x:t xml:space="preserve">Escritorio London 118</x:t>
        </x:is>
      </x:c>
      <x:c r="B181" t="inlineStr">
        <x:is>
          <x:t xml:space="preserve">Tornillos/tapones</x:t>
        </x:is>
      </x:c>
      <x:c r="C181" t="inlineStr">
        <x:is>
          <x:t xml:space="preserve">Elementos de fijación metálica (tipo por desagregar)</x:t>
        </x:is>
      </x:c>
      <x:c r="D181" t="n">
        <x:v>12</x:v>
      </x:c>
      <x:c r="E181" t="inlineStr">
        <x:is>
          <x:t xml:space="preserve">No aplica</x:t>
        </x:is>
      </x:c>
      <x:c r="F181" t="inlineStr">
        <x:is>
          <x:t xml:space="preserve">No aplica</x:t>
        </x:is>
      </x:c>
      <x:c r="G181" t="inlineStr">
        <x:is>
          <x:t xml:space="preserve">No aplica</x:t>
        </x:is>
      </x:c>
      <x:c r="H181" t="n">
        <x:v>0</x:v>
      </x:c>
      <x:c r="K181" s="22" t="n">
        <x:f>IF(N(H181)&gt;0,H181/(1.2*2.4),0)</x:f>
        <x:v>0</x:v>
      </x:c>
    </x:row>
    <x:row r="182">
      <x:c r="A182" t="inlineStr">
        <x:is>
          <x:t xml:space="preserve">Escritorio London con pizarra 108</x:t>
        </x:is>
      </x:c>
      <x:c r="B182" t="inlineStr">
        <x:is>
          <x:t xml:space="preserve">Bastidor tubular</x:t>
        </x:is>
      </x:c>
      <x:c r="C182" t="inlineStr">
        <x:is>
          <x:t xml:space="preserve">Tubo o perfil de acero (sección por definir)</x:t>
        </x:is>
      </x:c>
      <x:c r="D182" t="n">
        <x:v>4</x:v>
      </x:c>
      <x:c r="E182" t="inlineStr">
        <x:is>
          <x:t xml:space="preserve">No aplica</x:t>
        </x:is>
      </x:c>
      <x:c r="F182" t="inlineStr">
        <x:is>
          <x:t xml:space="preserve">No aplica</x:t>
        </x:is>
      </x:c>
      <x:c r="G182" t="n">
        <x:v>1.344</x:v>
      </x:c>
      <x:c r="H182" t="n">
        <x:v>0</x:v>
      </x:c>
      <x:c r="I182" t="n">
        <x:v>8.064</x:v>
      </x:c>
      <x:c r="J182" t="n">
        <x:v>51.24</x:v>
      </x:c>
      <x:c r="K182" s="22" t="n">
        <x:f>IF(N(H182)&gt;0,H182/(1.2*2.4),0)</x:f>
        <x:v>0</x:v>
      </x:c>
    </x:row>
    <x:row r="183">
      <x:c r="A183" t="inlineStr">
        <x:is>
          <x:t xml:space="preserve">Escritorio London con pizarra 108</x:t>
        </x:is>
      </x:c>
      <x:c r="B183" t="inlineStr">
        <x:is>
          <x:t xml:space="preserve">Travesaño tubular</x:t>
        </x:is>
      </x:c>
      <x:c r="C183" t="inlineStr">
        <x:is>
          <x:t xml:space="preserve">Tubo o perfil de acero (sección por definir)</x:t>
        </x:is>
      </x:c>
      <x:c r="D183" t="n">
        <x:v>4</x:v>
      </x:c>
      <x:c r="E183" t="inlineStr">
        <x:is>
          <x:t xml:space="preserve">No aplica</x:t>
        </x:is>
      </x:c>
      <x:c r="F183" t="inlineStr">
        <x:is>
          <x:t xml:space="preserve">No aplica</x:t>
        </x:is>
      </x:c>
      <x:c r="G183" t="n">
        <x:v>0.9720000000000001</x:v>
      </x:c>
      <x:c r="H183" t="n">
        <x:v>0</x:v>
      </x:c>
      <x:c r="I183" t="n">
        <x:v>5.832000000000001</x:v>
      </x:c>
      <x:c r="J183" t="n">
        <x:v>37.0575</x:v>
      </x:c>
      <x:c r="K183" s="22" t="n">
        <x:f>IF(N(H183)&gt;0,H183/(1.2*2.4),0)</x:f>
        <x:v>0</x:v>
      </x:c>
    </x:row>
    <x:row r="184">
      <x:c r="A184" t="inlineStr">
        <x:is>
          <x:t xml:space="preserve">Escritorio London con pizarra 108</x:t>
        </x:is>
      </x:c>
      <x:c r="B184" t="inlineStr">
        <x:is>
          <x:t xml:space="preserve">Tablero comprado</x:t>
        </x:is>
      </x:c>
      <x:c r="C184" t="inlineStr">
        <x:is>
          <x:t xml:space="preserve">Tablero melamina/MDP 18 mm comprado</x:t>
        </x:is>
      </x:c>
      <x:c r="D184" t="n">
        <x:v>1</x:v>
      </x:c>
      <x:c r="E184" t="n">
        <x:v>1036.8</x:v>
      </x:c>
      <x:c r="F184" t="n">
        <x:v>595.2</x:v>
      </x:c>
      <x:c r="G184" t="inlineStr">
        <x:is>
          <x:t xml:space="preserve">No aplica</x:t>
        </x:is>
      </x:c>
      <x:c r="H184" t="n">
        <x:v>0.61710336</x:v>
      </x:c>
      <x:c r="K184" s="22" t="n">
        <x:f>IF(N(H184)&gt;0,H184/(1.2*2.4),0)</x:f>
        <x:v>0.21427200000000002</x:v>
      </x:c>
    </x:row>
    <x:row r="185">
      <x:c r="A185" t="inlineStr">
        <x:is>
          <x:t xml:space="preserve">Escritorio London con pizarra 108</x:t>
        </x:is>
      </x:c>
      <x:c r="B185" t="inlineStr">
        <x:is>
          <x:t xml:space="preserve">Tornillos/tapones</x:t>
        </x:is>
      </x:c>
      <x:c r="C185" t="inlineStr">
        <x:is>
          <x:t xml:space="preserve">Elementos de fijación metálica (tipo por desagregar)</x:t>
        </x:is>
      </x:c>
      <x:c r="D185" t="n">
        <x:v>12</x:v>
      </x:c>
      <x:c r="E185" t="inlineStr">
        <x:is>
          <x:t xml:space="preserve">No aplica</x:t>
        </x:is>
      </x:c>
      <x:c r="F185" t="inlineStr">
        <x:is>
          <x:t xml:space="preserve">No aplica</x:t>
        </x:is>
      </x:c>
      <x:c r="G185" t="inlineStr">
        <x:is>
          <x:t xml:space="preserve">No aplica</x:t>
        </x:is>
      </x:c>
      <x:c r="H185" t="n">
        <x:v>0</x:v>
      </x:c>
      <x:c r="K185" s="22" t="n">
        <x:f>IF(N(H185)&gt;0,H185/(1.2*2.4),0)</x:f>
        <x:v>0</x:v>
      </x:c>
    </x:row>
    <x:row r="186">
      <x:c r="A186" t="inlineStr">
        <x:is>
          <x:t xml:space="preserve">Escritorio regulable Skala</x:t>
        </x:is>
      </x:c>
      <x:c r="B186" t="inlineStr">
        <x:is>
          <x:t xml:space="preserve">Piezas metálicas del bastidor</x:t>
        </x:is>
      </x:c>
      <x:c r="C186" t="inlineStr">
        <x:is>
          <x:t xml:space="preserve">Tubo o perfil de acero (sección por definir)</x:t>
        </x:is>
      </x:c>
      <x:c r="D186" t="n">
        <x:v>4</x:v>
      </x:c>
      <x:c r="E186" t="inlineStr">
        <x:is>
          <x:t xml:space="preserve">No aplica</x:t>
        </x:is>
      </x:c>
      <x:c r="F186" t="inlineStr">
        <x:is>
          <x:t xml:space="preserve">No aplica</x:t>
        </x:is>
      </x:c>
      <x:c r="G186" t="n">
        <x:v>0.847</x:v>
      </x:c>
      <x:c r="H186" t="n">
        <x:v>0</x:v>
      </x:c>
      <x:c r="I186" t="n">
        <x:v>5.082</x:v>
      </x:c>
      <x:c r="J186" t="n">
        <x:v>32.291875</x:v>
      </x:c>
      <x:c r="K186" s="22" t="n">
        <x:f>IF(N(H186)&gt;0,H186/(1.2*2.4),0)</x:f>
        <x:v>0</x:v>
      </x:c>
    </x:row>
    <x:row r="187">
      <x:c r="A187" t="inlineStr">
        <x:is>
          <x:t xml:space="preserve">Escritorio regulable Skala</x:t>
        </x:is>
      </x:c>
      <x:c r="B187" t="inlineStr">
        <x:is>
          <x:t xml:space="preserve">Asiento / mecanismo comprado</x:t>
        </x:is>
      </x:c>
      <x:c r="C187" t="inlineStr">
        <x:is>
          <x:t xml:space="preserve">Asiento, ruedas, vidrio, PVC o mecanismos comprados</x:t>
        </x:is>
      </x:c>
      <x:c r="D187" t="n">
        <x:v>1</x:v>
      </x:c>
      <x:c r="E187" t="inlineStr">
        <x:is>
          <x:t xml:space="preserve">No aplica</x:t>
        </x:is>
      </x:c>
      <x:c r="F187" t="inlineStr">
        <x:is>
          <x:t xml:space="preserve">No aplica</x:t>
        </x:is>
      </x:c>
      <x:c r="G187" t="inlineStr">
        <x:is>
          <x:t xml:space="preserve">No aplica</x:t>
        </x:is>
      </x:c>
      <x:c r="H187" t="n">
        <x:v>0</x:v>
      </x:c>
      <x:c r="K187" s="22" t="n">
        <x:f>IF(N(H187)&gt;0,H187/(1.2*2.4),0)</x:f>
        <x:v>0</x:v>
      </x:c>
    </x:row>
    <x:row r="188">
      <x:c r="A188" t="inlineStr">
        <x:is>
          <x:t xml:space="preserve">Escritorio regulable Skala</x:t>
        </x:is>
      </x:c>
      <x:c r="B188" t="inlineStr">
        <x:is>
          <x:t xml:space="preserve">Herrajes unión</x:t>
        </x:is>
      </x:c>
      <x:c r="C188" t="inlineStr">
        <x:is>
          <x:t xml:space="preserve">Elementos de fijación metálica (tipo por desagregar)</x:t>
        </x:is>
      </x:c>
      <x:c r="D188" t="n">
        <x:v>8</x:v>
      </x:c>
      <x:c r="E188" t="inlineStr">
        <x:is>
          <x:t xml:space="preserve">No aplica</x:t>
        </x:is>
      </x:c>
      <x:c r="F188" t="inlineStr">
        <x:is>
          <x:t xml:space="preserve">No aplica</x:t>
        </x:is>
      </x:c>
      <x:c r="G188" t="inlineStr">
        <x:is>
          <x:t xml:space="preserve">No aplica</x:t>
        </x:is>
      </x:c>
      <x:c r="H188" t="n">
        <x:v>0</x:v>
      </x:c>
      <x:c r="K188" s="22" t="n">
        <x:f>IF(N(H188)&gt;0,H188/(1.2*2.4),0)</x:f>
        <x:v>0</x:v>
      </x:c>
    </x:row>
    <x:row r="189">
      <x:c r="A189" t="inlineStr">
        <x:is>
          <x:t xml:space="preserve">Camarote de metal 1.5 plaza</x:t>
        </x:is>
      </x:c>
      <x:c r="B189" t="inlineStr">
        <x:is>
          <x:t xml:space="preserve">Bastidor tubular</x:t>
        </x:is>
      </x:c>
      <x:c r="C189" t="inlineStr">
        <x:is>
          <x:t xml:space="preserve">Tubo o perfil de acero (sección por definir)</x:t>
        </x:is>
      </x:c>
      <x:c r="D189" t="n">
        <x:v>4</x:v>
      </x:c>
      <x:c r="E189" t="inlineStr">
        <x:is>
          <x:t xml:space="preserve">No aplica</x:t>
        </x:is>
      </x:c>
      <x:c r="F189" t="inlineStr">
        <x:is>
          <x:t xml:space="preserve">No aplica</x:t>
        </x:is>
      </x:c>
      <x:c r="G189" t="n">
        <x:v>1.68</x:v>
      </x:c>
      <x:c r="H189" t="n">
        <x:v>0</x:v>
      </x:c>
      <x:c r="I189" t="n">
        <x:v>10.08</x:v>
      </x:c>
      <x:c r="J189" t="n">
        <x:v>64.05</x:v>
      </x:c>
      <x:c r="K189" s="22" t="n">
        <x:f>IF(N(H189)&gt;0,H189/(1.2*2.4),0)</x:f>
        <x:v>0</x:v>
      </x:c>
    </x:row>
    <x:row r="190">
      <x:c r="A190" t="inlineStr">
        <x:is>
          <x:t xml:space="preserve">Camarote de metal 1.5 plaza</x:t>
        </x:is>
      </x:c>
      <x:c r="B190" t="inlineStr">
        <x:is>
          <x:t xml:space="preserve">Travesaño tubular</x:t>
        </x:is>
      </x:c>
      <x:c r="C190" t="inlineStr">
        <x:is>
          <x:t xml:space="preserve">Tubo o perfil de acero (sección por definir)</x:t>
        </x:is>
      </x:c>
      <x:c r="D190" t="n">
        <x:v>4</x:v>
      </x:c>
      <x:c r="E190" t="inlineStr">
        <x:is>
          <x:t xml:space="preserve">No aplica</x:t>
        </x:is>
      </x:c>
      <x:c r="F190" t="inlineStr">
        <x:is>
          <x:t xml:space="preserve">No aplica</x:t>
        </x:is>
      </x:c>
      <x:c r="G190" t="n">
        <x:v>0.9450000000000001</x:v>
      </x:c>
      <x:c r="H190" t="n">
        <x:v>0</x:v>
      </x:c>
      <x:c r="I190" t="n">
        <x:v>5.67</x:v>
      </x:c>
      <x:c r="J190" t="n">
        <x:v>36.028125</x:v>
      </x:c>
      <x:c r="K190" s="22" t="n">
        <x:f>IF(N(H190)&gt;0,H190/(1.2*2.4),0)</x:f>
        <x:v>0</x:v>
      </x:c>
    </x:row>
    <x:row r="191">
      <x:c r="A191" t="inlineStr">
        <x:is>
          <x:t xml:space="preserve">Camarote de metal 1.5 plaza</x:t>
        </x:is>
      </x:c>
      <x:c r="B191" t="inlineStr">
        <x:is>
          <x:t xml:space="preserve">Somier/listones o componente comprado</x:t>
        </x:is>
      </x:c>
      <x:c r="C191" t="inlineStr">
        <x:is>
          <x:t xml:space="preserve">Asiento, ruedas, vidrio, PVC o mecanismos comprados</x:t>
        </x:is>
      </x:c>
      <x:c r="D191" t="n">
        <x:v>2</x:v>
      </x:c>
      <x:c r="E191" t="inlineStr">
        <x:is>
          <x:t xml:space="preserve">No aplica</x:t>
        </x:is>
      </x:c>
      <x:c r="F191" t="inlineStr">
        <x:is>
          <x:t xml:space="preserve">No aplica</x:t>
        </x:is>
      </x:c>
      <x:c r="G191" t="inlineStr">
        <x:is>
          <x:t xml:space="preserve">No aplica</x:t>
        </x:is>
      </x:c>
      <x:c r="H191" t="n">
        <x:v>0</x:v>
      </x:c>
      <x:c r="K191" s="22" t="n">
        <x:f>IF(N(H191)&gt;0,H191/(1.2*2.4),0)</x:f>
        <x:v>0</x:v>
      </x:c>
    </x:row>
    <x:row r="192">
      <x:c r="A192" t="inlineStr">
        <x:is>
          <x:t xml:space="preserve">Camarote de metal 1.5 plaza</x:t>
        </x:is>
      </x:c>
      <x:c r="B192" t="inlineStr">
        <x:is>
          <x:t xml:space="preserve">Tornillos/tapones</x:t>
        </x:is>
      </x:c>
      <x:c r="C192" t="inlineStr">
        <x:is>
          <x:t xml:space="preserve">Elementos de fijación metálica (tipo por desagregar)</x:t>
        </x:is>
      </x:c>
      <x:c r="D192" t="n">
        <x:v>12</x:v>
      </x:c>
      <x:c r="E192" t="inlineStr">
        <x:is>
          <x:t xml:space="preserve">No aplica</x:t>
        </x:is>
      </x:c>
      <x:c r="F192" t="inlineStr">
        <x:is>
          <x:t xml:space="preserve">No aplica</x:t>
        </x:is>
      </x:c>
      <x:c r="G192" t="inlineStr">
        <x:is>
          <x:t xml:space="preserve">No aplica</x:t>
        </x:is>
      </x:c>
      <x:c r="H192" t="n">
        <x:v>0</x:v>
      </x:c>
      <x:c r="K192" s="22" t="n">
        <x:f>IF(N(H192)&gt;0,H192/(1.2*2.4),0)</x:f>
        <x:v>0</x:v>
      </x:c>
    </x:row>
    <x:row r="193">
      <x:c r="A193" t="inlineStr">
        <x:is>
          <x:t xml:space="preserve">Mesa de centro Turín</x:t>
        </x:is>
      </x:c>
      <x:c r="B193" t="inlineStr">
        <x:is>
          <x:t xml:space="preserve">Bastidor tubular</x:t>
        </x:is>
      </x:c>
      <x:c r="C193" t="inlineStr">
        <x:is>
          <x:t xml:space="preserve">Tubo o perfil de acero (sección por definir)</x:t>
        </x:is>
      </x:c>
      <x:c r="D193" t="n">
        <x:v>4</x:v>
      </x:c>
      <x:c r="E193" t="inlineStr">
        <x:is>
          <x:t xml:space="preserve">No aplica</x:t>
        </x:is>
      </x:c>
      <x:c r="F193" t="inlineStr">
        <x:is>
          <x:t xml:space="preserve">No aplica</x:t>
        </x:is>
      </x:c>
      <x:c r="G193" t="n">
        <x:v>0.4031999999999999</x:v>
      </x:c>
      <x:c r="H193" t="n">
        <x:v>0</x:v>
      </x:c>
      <x:c r="I193" t="n">
        <x:v>2.4192</x:v>
      </x:c>
      <x:c r="J193" t="n">
        <x:v>15.372</x:v>
      </x:c>
      <x:c r="K193" s="22" t="n">
        <x:f>IF(N(H193)&gt;0,H193/(1.2*2.4),0)</x:f>
        <x:v>0</x:v>
      </x:c>
    </x:row>
    <x:row r="194">
      <x:c r="A194" t="inlineStr">
        <x:is>
          <x:t xml:space="preserve">Mesa de centro Turín</x:t>
        </x:is>
      </x:c>
      <x:c r="B194" t="inlineStr">
        <x:is>
          <x:t xml:space="preserve">Travesaño tubular</x:t>
        </x:is>
      </x:c>
      <x:c r="C194" t="inlineStr">
        <x:is>
          <x:t xml:space="preserve">Tubo o perfil de acero (sección por definir)</x:t>
        </x:is>
      </x:c>
      <x:c r="D194" t="n">
        <x:v>4</x:v>
      </x:c>
      <x:c r="E194" t="inlineStr">
        <x:is>
          <x:t xml:space="preserve">No aplica</x:t>
        </x:is>
      </x:c>
      <x:c r="F194" t="inlineStr">
        <x:is>
          <x:t xml:space="preserve">No aplica</x:t>
        </x:is>
      </x:c>
      <x:c r="G194" t="n">
        <x:v>0.9450000000000001</x:v>
      </x:c>
      <x:c r="H194" t="n">
        <x:v>0</x:v>
      </x:c>
      <x:c r="I194" t="n">
        <x:v>5.67</x:v>
      </x:c>
      <x:c r="J194" t="n">
        <x:v>36.028125</x:v>
      </x:c>
      <x:c r="K194" s="22" t="n">
        <x:f>IF(N(H194)&gt;0,H194/(1.2*2.4),0)</x:f>
        <x:v>0</x:v>
      </x:c>
    </x:row>
    <x:row r="195">
      <x:c r="A195" t="inlineStr">
        <x:is>
          <x:t xml:space="preserve">Mesa de centro Turín</x:t>
        </x:is>
      </x:c>
      <x:c r="B195" t="inlineStr">
        <x:is>
          <x:t xml:space="preserve">Tablero comprado</x:t>
        </x:is>
      </x:c>
      <x:c r="C195" t="inlineStr">
        <x:is>
          <x:t xml:space="preserve">Tablero melamina/MDP 18 mm comprado</x:t>
        </x:is>
      </x:c>
      <x:c r="D195" t="n">
        <x:v>1</x:v>
      </x:c>
      <x:c r="E195" t="n">
        <x:v>1008</x:v>
      </x:c>
      <x:c r="F195" t="n">
        <x:v>480</x:v>
      </x:c>
      <x:c r="G195" t="inlineStr">
        <x:is>
          <x:t xml:space="preserve">No aplica</x:t>
        </x:is>
      </x:c>
      <x:c r="H195" t="n">
        <x:v>0.48384</x:v>
      </x:c>
      <x:c r="K195" s="22" t="n">
        <x:f>IF(N(H195)&gt;0,H195/(1.2*2.4),0)</x:f>
        <x:v>0.168</x:v>
      </x:c>
    </x:row>
    <x:row r="196">
      <x:c r="A196" t="inlineStr">
        <x:is>
          <x:t xml:space="preserve">Mesa de centro Turín</x:t>
        </x:is>
      </x:c>
      <x:c r="B196" t="inlineStr">
        <x:is>
          <x:t xml:space="preserve">Tornillos/tapones</x:t>
        </x:is>
      </x:c>
      <x:c r="C196" t="inlineStr">
        <x:is>
          <x:t xml:space="preserve">Elementos de fijación metálica (tipo por desagregar)</x:t>
        </x:is>
      </x:c>
      <x:c r="D196" t="n">
        <x:v>12</x:v>
      </x:c>
      <x:c r="E196" t="inlineStr">
        <x:is>
          <x:t xml:space="preserve">No aplica</x:t>
        </x:is>
      </x:c>
      <x:c r="F196" t="inlineStr">
        <x:is>
          <x:t xml:space="preserve">No aplica</x:t>
        </x:is>
      </x:c>
      <x:c r="G196" t="inlineStr">
        <x:is>
          <x:t xml:space="preserve">No aplica</x:t>
        </x:is>
      </x:c>
      <x:c r="H196" t="n">
        <x:v>0</x:v>
      </x:c>
      <x:c r="K196" s="22" t="n">
        <x:f>IF(N(H196)&gt;0,H196/(1.2*2.4),0)</x:f>
        <x:v>0</x:v>
      </x:c>
    </x:row>
    <x:row r="197">
      <x:c r="A197" t="inlineStr">
        <x:is>
          <x:t xml:space="preserve">Mesa de centro London</x:t>
        </x:is>
      </x:c>
      <x:c r="B197" t="inlineStr">
        <x:is>
          <x:t xml:space="preserve">Bastidor tubular</x:t>
        </x:is>
      </x:c>
      <x:c r="C197" t="inlineStr">
        <x:is>
          <x:t xml:space="preserve">Tubo o perfil de acero (sección por definir)</x:t>
        </x:is>
      </x:c>
      <x:c r="D197" t="n">
        <x:v>4</x:v>
      </x:c>
      <x:c r="E197" t="inlineStr">
        <x:is>
          <x:t xml:space="preserve">No aplica</x:t>
        </x:is>
      </x:c>
      <x:c r="F197" t="inlineStr">
        <x:is>
          <x:t xml:space="preserve">No aplica</x:t>
        </x:is>
      </x:c>
      <x:c r="G197" t="n">
        <x:v>0.3935999999999999</x:v>
      </x:c>
      <x:c r="H197" t="n">
        <x:v>0</x:v>
      </x:c>
      <x:c r="I197" t="n">
        <x:v>2.3616</x:v>
      </x:c>
      <x:c r="J197" t="n">
        <x:v>15.006</x:v>
      </x:c>
      <x:c r="K197" s="22" t="n">
        <x:f>IF(N(H197)&gt;0,H197/(1.2*2.4),0)</x:f>
        <x:v>0</x:v>
      </x:c>
    </x:row>
    <x:row r="198">
      <x:c r="A198" t="inlineStr">
        <x:is>
          <x:t xml:space="preserve">Mesa de centro London</x:t>
        </x:is>
      </x:c>
      <x:c r="B198" t="inlineStr">
        <x:is>
          <x:t xml:space="preserve">Travesaño tubular</x:t>
        </x:is>
      </x:c>
      <x:c r="C198" t="inlineStr">
        <x:is>
          <x:t xml:space="preserve">Tubo o perfil de acero (sección por definir)</x:t>
        </x:is>
      </x:c>
      <x:c r="D198" t="n">
        <x:v>4</x:v>
      </x:c>
      <x:c r="E198" t="inlineStr">
        <x:is>
          <x:t xml:space="preserve">No aplica</x:t>
        </x:is>
      </x:c>
      <x:c r="F198" t="inlineStr">
        <x:is>
          <x:t xml:space="preserve">No aplica</x:t>
        </x:is>
      </x:c>
      <x:c r="G198" t="n">
        <x:v>0.8190000000000001</x:v>
      </x:c>
      <x:c r="H198" t="n">
        <x:v>0</x:v>
      </x:c>
      <x:c r="I198" t="n">
        <x:v>4.914000000000001</x:v>
      </x:c>
      <x:c r="J198" t="n">
        <x:v>31.224375</x:v>
      </x:c>
      <x:c r="K198" s="22" t="n">
        <x:f>IF(N(H198)&gt;0,H198/(1.2*2.4),0)</x:f>
        <x:v>0</x:v>
      </x:c>
    </x:row>
    <x:row r="199">
      <x:c r="A199" t="inlineStr">
        <x:is>
          <x:t xml:space="preserve">Mesa de centro London</x:t>
        </x:is>
      </x:c>
      <x:c r="B199" t="inlineStr">
        <x:is>
          <x:t xml:space="preserve">Tablero comprado</x:t>
        </x:is>
      </x:c>
      <x:c r="C199" t="inlineStr">
        <x:is>
          <x:t xml:space="preserve">Tablero melamina/MDP 18 mm comprado</x:t>
        </x:is>
      </x:c>
      <x:c r="D199" t="n">
        <x:v>1</x:v>
      </x:c>
      <x:c r="E199" t="n">
        <x:v>873.6</x:v>
      </x:c>
      <x:c r="F199" t="n">
        <x:v>432</x:v>
      </x:c>
      <x:c r="G199" t="inlineStr">
        <x:is>
          <x:t xml:space="preserve">No aplica</x:t>
        </x:is>
      </x:c>
      <x:c r="H199" t="n">
        <x:v>0.3773952</x:v>
      </x:c>
      <x:c r="K199" s="22" t="n">
        <x:f>IF(N(H199)&gt;0,H199/(1.2*2.4),0)</x:f>
        <x:v>0.13104</x:v>
      </x:c>
    </x:row>
    <x:row r="200">
      <x:c r="A200" t="inlineStr">
        <x:is>
          <x:t xml:space="preserve">Mesa de centro London</x:t>
        </x:is>
      </x:c>
      <x:c r="B200" t="inlineStr">
        <x:is>
          <x:t xml:space="preserve">Tornillos/tapones</x:t>
        </x:is>
      </x:c>
      <x:c r="C200" t="inlineStr">
        <x:is>
          <x:t xml:space="preserve">Elementos de fijación metálica (tipo por desagregar)</x:t>
        </x:is>
      </x:c>
      <x:c r="D200" t="n">
        <x:v>12</x:v>
      </x:c>
      <x:c r="E200" t="inlineStr">
        <x:is>
          <x:t xml:space="preserve">No aplica</x:t>
        </x:is>
      </x:c>
      <x:c r="F200" t="inlineStr">
        <x:is>
          <x:t xml:space="preserve">No aplica</x:t>
        </x:is>
      </x:c>
      <x:c r="G200" t="inlineStr">
        <x:is>
          <x:t xml:space="preserve">No aplica</x:t>
        </x:is>
      </x:c>
      <x:c r="H200" t="n">
        <x:v>0</x:v>
      </x:c>
      <x:c r="K200" s="22" t="n">
        <x:f>IF(N(H200)&gt;0,H200/(1.2*2.4),0)</x:f>
        <x:v>0</x:v>
      </x:c>
    </x:row>
    <x:row r="201">
      <x:c r="A201" t="inlineStr">
        <x:is>
          <x:t xml:space="preserve">Banco bar Pop fijo</x:t>
        </x:is>
      </x:c>
      <x:c r="B201" t="inlineStr">
        <x:is>
          <x:t xml:space="preserve">Bastidor tubular</x:t>
        </x:is>
      </x:c>
      <x:c r="C201" t="inlineStr">
        <x:is>
          <x:t xml:space="preserve">Tubo o perfil de acero (sección por definir)</x:t>
        </x:is>
      </x:c>
      <x:c r="D201" t="n">
        <x:v>4</x:v>
      </x:c>
      <x:c r="E201" t="inlineStr">
        <x:is>
          <x:t xml:space="preserve">No aplica</x:t>
        </x:is>
      </x:c>
      <x:c r="F201" t="inlineStr">
        <x:is>
          <x:t xml:space="preserve">No aplica</x:t>
        </x:is>
      </x:c>
      <x:c r="G201" t="n">
        <x:v>0.9792</x:v>
      </x:c>
      <x:c r="H201" t="n">
        <x:v>0</x:v>
      </x:c>
      <x:c r="I201" t="n">
        <x:v>5.8752</x:v>
      </x:c>
      <x:c r="J201" t="n">
        <x:v>37.33199999999999</x:v>
      </x:c>
      <x:c r="K201" s="22" t="n">
        <x:f>IF(N(H201)&gt;0,H201/(1.2*2.4),0)</x:f>
        <x:v>0</x:v>
      </x:c>
    </x:row>
    <x:row r="202">
      <x:c r="A202" t="inlineStr">
        <x:is>
          <x:t xml:space="preserve">Banco bar Pop fijo</x:t>
        </x:is>
      </x:c>
      <x:c r="B202" t="inlineStr">
        <x:is>
          <x:t xml:space="preserve">Travesaño tubular</x:t>
        </x:is>
      </x:c>
      <x:c r="C202" t="inlineStr">
        <x:is>
          <x:t xml:space="preserve">Tubo o perfil de acero (sección por definir)</x:t>
        </x:is>
      </x:c>
      <x:c r="D202" t="n">
        <x:v>4</x:v>
      </x:c>
      <x:c r="E202" t="inlineStr">
        <x:is>
          <x:t xml:space="preserve">No aplica</x:t>
        </x:is>
      </x:c>
      <x:c r="F202" t="inlineStr">
        <x:is>
          <x:t xml:space="preserve">No aplica</x:t>
        </x:is>
      </x:c>
      <x:c r="G202" t="n">
        <x:v>0.405</x:v>
      </x:c>
      <x:c r="H202" t="n">
        <x:v>0</x:v>
      </x:c>
      <x:c r="I202" t="n">
        <x:v>2.43</x:v>
      </x:c>
      <x:c r="J202" t="n">
        <x:v>15.440625</x:v>
      </x:c>
      <x:c r="K202" s="22" t="n">
        <x:f>IF(N(H202)&gt;0,H202/(1.2*2.4),0)</x:f>
        <x:v>0</x:v>
      </x:c>
    </x:row>
    <x:row r="203">
      <x:c r="A203" t="inlineStr">
        <x:is>
          <x:t xml:space="preserve">Banco bar Pop fijo</x:t>
        </x:is>
      </x:c>
      <x:c r="B203" t="inlineStr">
        <x:is>
          <x:t xml:space="preserve">Asiento o tablero comprado</x:t>
        </x:is>
      </x:c>
      <x:c r="C203" t="inlineStr">
        <x:is>
          <x:t xml:space="preserve">Asiento, ruedas, vidrio, PVC o mecanismos comprados</x:t>
        </x:is>
      </x:c>
      <x:c r="D203" t="n">
        <x:v>1</x:v>
      </x:c>
      <x:c r="E203" t="inlineStr">
        <x:is>
          <x:t xml:space="preserve">No aplica</x:t>
        </x:is>
      </x:c>
      <x:c r="F203" t="inlineStr">
        <x:is>
          <x:t xml:space="preserve">No aplica</x:t>
        </x:is>
      </x:c>
      <x:c r="G203" t="inlineStr">
        <x:is>
          <x:t xml:space="preserve">No aplica</x:t>
        </x:is>
      </x:c>
      <x:c r="H203" t="n">
        <x:v>0</x:v>
      </x:c>
      <x:c r="K203" s="22" t="n">
        <x:f>IF(N(H203)&gt;0,H203/(1.2*2.4),0)</x:f>
        <x:v>0</x:v>
      </x:c>
    </x:row>
    <x:row r="204">
      <x:c r="A204" t="inlineStr">
        <x:is>
          <x:t xml:space="preserve">Banco bar Pop fijo</x:t>
        </x:is>
      </x:c>
      <x:c r="B204" t="inlineStr">
        <x:is>
          <x:t xml:space="preserve">Tornillos/tapones</x:t>
        </x:is>
      </x:c>
      <x:c r="C204" t="inlineStr">
        <x:is>
          <x:t xml:space="preserve">Elementos de fijación metálica (tipo por desagregar)</x:t>
        </x:is>
      </x:c>
      <x:c r="D204" t="n">
        <x:v>12</x:v>
      </x:c>
      <x:c r="E204" t="inlineStr">
        <x:is>
          <x:t xml:space="preserve">No aplica</x:t>
        </x:is>
      </x:c>
      <x:c r="F204" t="inlineStr">
        <x:is>
          <x:t xml:space="preserve">No aplica</x:t>
        </x:is>
      </x:c>
      <x:c r="G204" t="inlineStr">
        <x:is>
          <x:t xml:space="preserve">No aplica</x:t>
        </x:is>
      </x:c>
      <x:c r="H204" t="n">
        <x:v>0</x:v>
      </x:c>
      <x:c r="K204" s="22" t="n">
        <x:f>IF(N(H204)&gt;0,H204/(1.2*2.4),0)</x:f>
        <x:v>0</x:v>
      </x:c>
    </x:row>
    <x:row r="205">
      <x:c r="A205" t="inlineStr">
        <x:is>
          <x:t xml:space="preserve">Banco bar Brand</x:t>
        </x:is>
      </x:c>
      <x:c r="B205" t="inlineStr">
        <x:is>
          <x:t xml:space="preserve">Piezas metálicas del bastidor</x:t>
        </x:is>
      </x:c>
      <x:c r="C205" t="inlineStr">
        <x:is>
          <x:t xml:space="preserve">Tubo o perfil de acero (sección por definir)</x:t>
        </x:is>
      </x:c>
      <x:c r="D205" t="n">
        <x:v>4</x:v>
      </x:c>
      <x:c r="E205" t="inlineStr">
        <x:is>
          <x:t xml:space="preserve">No aplica</x:t>
        </x:is>
      </x:c>
      <x:c r="F205" t="inlineStr">
        <x:is>
          <x:t xml:space="preserve">No aplica</x:t>
        </x:is>
      </x:c>
      <x:c r="G205" t="n">
        <x:v>0.588</x:v>
      </x:c>
      <x:c r="H205" t="n">
        <x:v>0</x:v>
      </x:c>
      <x:c r="I205" t="n">
        <x:v>3.528</x:v>
      </x:c>
      <x:c r="J205" t="n">
        <x:v>22.4175</x:v>
      </x:c>
      <x:c r="K205" s="22" t="n">
        <x:f>IF(N(H205)&gt;0,H205/(1.2*2.4),0)</x:f>
        <x:v>0</x:v>
      </x:c>
    </x:row>
    <x:row r="206">
      <x:c r="A206" t="inlineStr">
        <x:is>
          <x:t xml:space="preserve">Banco bar Brand</x:t>
        </x:is>
      </x:c>
      <x:c r="B206" t="inlineStr">
        <x:is>
          <x:t xml:space="preserve">Asiento / mecanismo comprado</x:t>
        </x:is>
      </x:c>
      <x:c r="C206" t="inlineStr">
        <x:is>
          <x:t xml:space="preserve">Asiento, ruedas, vidrio, PVC o mecanismos comprados</x:t>
        </x:is>
      </x:c>
      <x:c r="D206" t="n">
        <x:v>1</x:v>
      </x:c>
      <x:c r="E206" t="inlineStr">
        <x:is>
          <x:t xml:space="preserve">No aplica</x:t>
        </x:is>
      </x:c>
      <x:c r="F206" t="inlineStr">
        <x:is>
          <x:t xml:space="preserve">No aplica</x:t>
        </x:is>
      </x:c>
      <x:c r="G206" t="inlineStr">
        <x:is>
          <x:t xml:space="preserve">No aplica</x:t>
        </x:is>
      </x:c>
      <x:c r="H206" t="n">
        <x:v>0</x:v>
      </x:c>
      <x:c r="K206" s="22" t="n">
        <x:f>IF(N(H206)&gt;0,H206/(1.2*2.4),0)</x:f>
        <x:v>0</x:v>
      </x:c>
    </x:row>
    <x:row r="207">
      <x:c r="A207" t="inlineStr">
        <x:is>
          <x:t xml:space="preserve">Banco bar Brand</x:t>
        </x:is>
      </x:c>
      <x:c r="B207" t="inlineStr">
        <x:is>
          <x:t xml:space="preserve">Herrajes unión</x:t>
        </x:is>
      </x:c>
      <x:c r="C207" t="inlineStr">
        <x:is>
          <x:t xml:space="preserve">Elementos de fijación metálica (tipo por desagregar)</x:t>
        </x:is>
      </x:c>
      <x:c r="D207" t="n">
        <x:v>8</x:v>
      </x:c>
      <x:c r="E207" t="inlineStr">
        <x:is>
          <x:t xml:space="preserve">No aplica</x:t>
        </x:is>
      </x:c>
      <x:c r="F207" t="inlineStr">
        <x:is>
          <x:t xml:space="preserve">No aplica</x:t>
        </x:is>
      </x:c>
      <x:c r="G207" t="inlineStr">
        <x:is>
          <x:t xml:space="preserve">No aplica</x:t>
        </x:is>
      </x:c>
      <x:c r="H207" t="n">
        <x:v>0</x:v>
      </x:c>
      <x:c r="K207" s="22" t="n">
        <x:f>IF(N(H207)&gt;0,H207/(1.2*2.4),0)</x:f>
        <x:v>0</x:v>
      </x:c>
    </x:row>
    <x:row r="208">
      <x:c r="A208" t="inlineStr">
        <x:is>
          <x:t xml:space="preserve">Banco bar Aster</x:t>
        </x:is>
      </x:c>
      <x:c r="B208" t="inlineStr">
        <x:is>
          <x:t xml:space="preserve">Piezas metálicas del bastidor</x:t>
        </x:is>
      </x:c>
      <x:c r="C208" t="inlineStr">
        <x:is>
          <x:t xml:space="preserve">Tubo o perfil de acero (sección por definir)</x:t>
        </x:is>
      </x:c>
      <x:c r="D208" t="n">
        <x:v>4</x:v>
      </x:c>
      <x:c r="E208" t="inlineStr">
        <x:is>
          <x:t xml:space="preserve">No aplica</x:t>
        </x:is>
      </x:c>
      <x:c r="F208" t="inlineStr">
        <x:is>
          <x:t xml:space="preserve">No aplica</x:t>
        </x:is>
      </x:c>
      <x:c r="G208" t="n">
        <x:v>0.6789999999999999</x:v>
      </x:c>
      <x:c r="H208" t="n">
        <x:v>0</x:v>
      </x:c>
      <x:c r="I208" t="n">
        <x:v>4.074</x:v>
      </x:c>
      <x:c r="J208" t="n">
        <x:v>25.886875</x:v>
      </x:c>
      <x:c r="K208" s="22" t="n">
        <x:f>IF(N(H208)&gt;0,H208/(1.2*2.4),0)</x:f>
        <x:v>0</x:v>
      </x:c>
    </x:row>
    <x:row r="209">
      <x:c r="A209" t="inlineStr">
        <x:is>
          <x:t xml:space="preserve">Banco bar Aster</x:t>
        </x:is>
      </x:c>
      <x:c r="B209" t="inlineStr">
        <x:is>
          <x:t xml:space="preserve">Asiento / mecanismo comprado</x:t>
        </x:is>
      </x:c>
      <x:c r="C209" t="inlineStr">
        <x:is>
          <x:t xml:space="preserve">Asiento, ruedas, vidrio, PVC o mecanismos comprados</x:t>
        </x:is>
      </x:c>
      <x:c r="D209" t="n">
        <x:v>1</x:v>
      </x:c>
      <x:c r="E209" t="inlineStr">
        <x:is>
          <x:t xml:space="preserve">No aplica</x:t>
        </x:is>
      </x:c>
      <x:c r="F209" t="inlineStr">
        <x:is>
          <x:t xml:space="preserve">No aplica</x:t>
        </x:is>
      </x:c>
      <x:c r="G209" t="inlineStr">
        <x:is>
          <x:t xml:space="preserve">No aplica</x:t>
        </x:is>
      </x:c>
      <x:c r="H209" t="n">
        <x:v>0</x:v>
      </x:c>
      <x:c r="K209" s="22" t="n">
        <x:f>IF(N(H209)&gt;0,H209/(1.2*2.4),0)</x:f>
        <x:v>0</x:v>
      </x:c>
    </x:row>
    <x:row r="210">
      <x:c r="A210" t="inlineStr">
        <x:is>
          <x:t xml:space="preserve">Banco bar Aster</x:t>
        </x:is>
      </x:c>
      <x:c r="B210" t="inlineStr">
        <x:is>
          <x:t xml:space="preserve">Herrajes unión</x:t>
        </x:is>
      </x:c>
      <x:c r="C210" t="inlineStr">
        <x:is>
          <x:t xml:space="preserve">Elementos de fijación metálica (tipo por desagregar)</x:t>
        </x:is>
      </x:c>
      <x:c r="D210" t="n">
        <x:v>8</x:v>
      </x:c>
      <x:c r="E210" t="inlineStr">
        <x:is>
          <x:t xml:space="preserve">No aplica</x:t>
        </x:is>
      </x:c>
      <x:c r="F210" t="inlineStr">
        <x:is>
          <x:t xml:space="preserve">No aplica</x:t>
        </x:is>
      </x:c>
      <x:c r="G210" t="inlineStr">
        <x:is>
          <x:t xml:space="preserve">No aplica</x:t>
        </x:is>
      </x:c>
      <x:c r="H210" t="n">
        <x:v>0</x:v>
      </x:c>
      <x:c r="K210" s="22" t="n">
        <x:f>IF(N(H210)&gt;0,H210/(1.2*2.4),0)</x:f>
        <x:v>0</x:v>
      </x:c>
    </x:row>
    <x:row r="211">
      <x:c r="A211" t="inlineStr">
        <x:is>
          <x:t xml:space="preserve">Banco bar Glen</x:t>
        </x:is>
      </x:c>
      <x:c r="B211" t="inlineStr">
        <x:is>
          <x:t xml:space="preserve">Bastidor tubular</x:t>
        </x:is>
      </x:c>
      <x:c r="C211" t="inlineStr">
        <x:is>
          <x:t xml:space="preserve">Tubo o perfil de acero (sección por definir)</x:t>
        </x:is>
      </x:c>
      <x:c r="D211" t="n">
        <x:v>4</x:v>
      </x:c>
      <x:c r="E211" t="inlineStr">
        <x:is>
          <x:t xml:space="preserve">No aplica</x:t>
        </x:is>
      </x:c>
      <x:c r="F211" t="inlineStr">
        <x:is>
          <x:t xml:space="preserve">No aplica</x:t>
        </x:is>
      </x:c>
      <x:c r="G211" t="n">
        <x:v>0.8256</x:v>
      </x:c>
      <x:c r="H211" t="n">
        <x:v>0</x:v>
      </x:c>
      <x:c r="I211" t="n">
        <x:v>4.9536</x:v>
      </x:c>
      <x:c r="J211" t="n">
        <x:v>31.476</x:v>
      </x:c>
      <x:c r="K211" s="22" t="n">
        <x:f>IF(N(H211)&gt;0,H211/(1.2*2.4),0)</x:f>
        <x:v>0</x:v>
      </x:c>
    </x:row>
    <x:row r="212">
      <x:c r="A212" t="inlineStr">
        <x:is>
          <x:t xml:space="preserve">Banco bar Glen</x:t>
        </x:is>
      </x:c>
      <x:c r="B212" t="inlineStr">
        <x:is>
          <x:t xml:space="preserve">Travesaño tubular</x:t>
        </x:is>
      </x:c>
      <x:c r="C212" t="inlineStr">
        <x:is>
          <x:t xml:space="preserve">Tubo o perfil de acero (sección por definir)</x:t>
        </x:is>
      </x:c>
      <x:c r="D212" t="n">
        <x:v>4</x:v>
      </x:c>
      <x:c r="E212" t="inlineStr">
        <x:is>
          <x:t xml:space="preserve">No aplica</x:t>
        </x:is>
      </x:c>
      <x:c r="F212" t="inlineStr">
        <x:is>
          <x:t xml:space="preserve">No aplica</x:t>
        </x:is>
      </x:c>
      <x:c r="G212" t="n">
        <x:v>0.315</x:v>
      </x:c>
      <x:c r="H212" t="n">
        <x:v>0</x:v>
      </x:c>
      <x:c r="I212" t="n">
        <x:v>1.89</x:v>
      </x:c>
      <x:c r="J212" t="n">
        <x:v>12.009375</x:v>
      </x:c>
      <x:c r="K212" s="22" t="n">
        <x:f>IF(N(H212)&gt;0,H212/(1.2*2.4),0)</x:f>
        <x:v>0</x:v>
      </x:c>
    </x:row>
    <x:row r="213">
      <x:c r="A213" t="inlineStr">
        <x:is>
          <x:t xml:space="preserve">Banco bar Glen</x:t>
        </x:is>
      </x:c>
      <x:c r="B213" t="inlineStr">
        <x:is>
          <x:t xml:space="preserve">Asiento o tablero comprado</x:t>
        </x:is>
      </x:c>
      <x:c r="C213" t="inlineStr">
        <x:is>
          <x:t xml:space="preserve">Asiento, ruedas, vidrio, PVC o mecanismos comprados</x:t>
        </x:is>
      </x:c>
      <x:c r="D213" t="n">
        <x:v>1</x:v>
      </x:c>
      <x:c r="E213" t="inlineStr">
        <x:is>
          <x:t xml:space="preserve">No aplica</x:t>
        </x:is>
      </x:c>
      <x:c r="F213" t="inlineStr">
        <x:is>
          <x:t xml:space="preserve">No aplica</x:t>
        </x:is>
      </x:c>
      <x:c r="G213" t="inlineStr">
        <x:is>
          <x:t xml:space="preserve">No aplica</x:t>
        </x:is>
      </x:c>
      <x:c r="H213" t="n">
        <x:v>0</x:v>
      </x:c>
      <x:c r="K213" s="22" t="n">
        <x:f>IF(N(H213)&gt;0,H213/(1.2*2.4),0)</x:f>
        <x:v>0</x:v>
      </x:c>
    </x:row>
    <x:row r="214">
      <x:c r="A214" t="inlineStr">
        <x:is>
          <x:t xml:space="preserve">Banco bar Glen</x:t>
        </x:is>
      </x:c>
      <x:c r="B214" t="inlineStr">
        <x:is>
          <x:t xml:space="preserve">Tornillos/tapones</x:t>
        </x:is>
      </x:c>
      <x:c r="C214" t="inlineStr">
        <x:is>
          <x:t xml:space="preserve">Elementos de fijación metálica (tipo por desagregar)</x:t>
        </x:is>
      </x:c>
      <x:c r="D214" t="n">
        <x:v>12</x:v>
      </x:c>
      <x:c r="E214" t="inlineStr">
        <x:is>
          <x:t xml:space="preserve">No aplica</x:t>
        </x:is>
      </x:c>
      <x:c r="F214" t="inlineStr">
        <x:is>
          <x:t xml:space="preserve">No aplica</x:t>
        </x:is>
      </x:c>
      <x:c r="G214" t="inlineStr">
        <x:is>
          <x:t xml:space="preserve">No aplica</x:t>
        </x:is>
      </x:c>
      <x:c r="H214" t="n">
        <x:v>0</x:v>
      </x:c>
      <x:c r="K214" s="22" t="n">
        <x:f>IF(N(H214)&gt;0,H214/(1.2*2.4),0)</x:f>
        <x:v>0</x:v>
      </x:c>
    </x:row>
    <x:row r="215">
      <x:c r="A215" t="inlineStr">
        <x:is>
          <x:t xml:space="preserve">Juego comedor Bahía (mesa)</x:t>
        </x:is>
      </x:c>
      <x:c r="B215" t="inlineStr">
        <x:is>
          <x:t xml:space="preserve">Bastidor tubular</x:t>
        </x:is>
      </x:c>
      <x:c r="C215" t="inlineStr">
        <x:is>
          <x:t xml:space="preserve">Tubo o perfil de acero (sección por definir)</x:t>
        </x:is>
      </x:c>
      <x:c r="D215" t="n">
        <x:v>4</x:v>
      </x:c>
      <x:c r="E215" t="inlineStr">
        <x:is>
          <x:t xml:space="preserve">No aplica</x:t>
        </x:is>
      </x:c>
      <x:c r="F215" t="inlineStr">
        <x:is>
          <x:t xml:space="preserve">No aplica</x:t>
        </x:is>
      </x:c>
      <x:c r="G215" t="n">
        <x:v>0.7296</x:v>
      </x:c>
      <x:c r="H215" t="n">
        <x:v>0</x:v>
      </x:c>
      <x:c r="I215" t="n">
        <x:v>4.3776</x:v>
      </x:c>
      <x:c r="J215" t="n">
        <x:v>27.816</x:v>
      </x:c>
      <x:c r="K215" s="22" t="n">
        <x:f>IF(N(H215)&gt;0,H215/(1.2*2.4),0)</x:f>
        <x:v>0</x:v>
      </x:c>
    </x:row>
    <x:row r="216">
      <x:c r="A216" t="inlineStr">
        <x:is>
          <x:t xml:space="preserve">Juego comedor Bahía (mesa)</x:t>
        </x:is>
      </x:c>
      <x:c r="B216" t="inlineStr">
        <x:is>
          <x:t xml:space="preserve">Travesaño tubular</x:t>
        </x:is>
      </x:c>
      <x:c r="C216" t="inlineStr">
        <x:is>
          <x:t xml:space="preserve">Tubo o perfil de acero (sección por definir)</x:t>
        </x:is>
      </x:c>
      <x:c r="D216" t="n">
        <x:v>4</x:v>
      </x:c>
      <x:c r="E216" t="inlineStr">
        <x:is>
          <x:t xml:space="preserve">No aplica</x:t>
        </x:is>
      </x:c>
      <x:c r="F216" t="inlineStr">
        <x:is>
          <x:t xml:space="preserve">No aplica</x:t>
        </x:is>
      </x:c>
      <x:c r="G216" t="n">
        <x:v>0.9900000000000001</x:v>
      </x:c>
      <x:c r="H216" t="n">
        <x:v>0</x:v>
      </x:c>
      <x:c r="I216" t="n">
        <x:v>5.94</x:v>
      </x:c>
      <x:c r="J216" t="n">
        <x:v>37.74375000000001</x:v>
      </x:c>
      <x:c r="K216" s="22" t="n">
        <x:f>IF(N(H216)&gt;0,H216/(1.2*2.4),0)</x:f>
        <x:v>0</x:v>
      </x:c>
    </x:row>
    <x:row r="217">
      <x:c r="A217" t="inlineStr">
        <x:is>
          <x:t xml:space="preserve">Juego comedor Bahía (mesa)</x:t>
        </x:is>
      </x:c>
      <x:c r="B217" t="inlineStr">
        <x:is>
          <x:t xml:space="preserve">Tablero comprado</x:t>
        </x:is>
      </x:c>
      <x:c r="C217" t="inlineStr">
        <x:is>
          <x:t xml:space="preserve">Tablero melamina/MDP 18 mm comprado</x:t>
        </x:is>
      </x:c>
      <x:c r="D217" t="n">
        <x:v>1</x:v>
      </x:c>
      <x:c r="E217" t="n">
        <x:v>1056</x:v>
      </x:c>
      <x:c r="F217" t="n">
        <x:v>672</x:v>
      </x:c>
      <x:c r="G217" t="inlineStr">
        <x:is>
          <x:t xml:space="preserve">No aplica</x:t>
        </x:is>
      </x:c>
      <x:c r="H217" t="n">
        <x:v>0.709632</x:v>
      </x:c>
      <x:c r="K217" s="22" t="n">
        <x:f>IF(N(H217)&gt;0,H217/(1.2*2.4),0)</x:f>
        <x:v>0.24640000000000004</x:v>
      </x:c>
    </x:row>
    <x:row r="218">
      <x:c r="A218" t="inlineStr">
        <x:is>
          <x:t xml:space="preserve">Juego comedor Bahía (mesa)</x:t>
        </x:is>
      </x:c>
      <x:c r="B218" t="inlineStr">
        <x:is>
          <x:t xml:space="preserve">Tornillos/tapones</x:t>
        </x:is>
      </x:c>
      <x:c r="C218" t="inlineStr">
        <x:is>
          <x:t xml:space="preserve">Elementos de fijación metálica (tipo por desagregar)</x:t>
        </x:is>
      </x:c>
      <x:c r="D218" t="n">
        <x:v>12</x:v>
      </x:c>
      <x:c r="E218" t="inlineStr">
        <x:is>
          <x:t xml:space="preserve">No aplica</x:t>
        </x:is>
      </x:c>
      <x:c r="F218" t="inlineStr">
        <x:is>
          <x:t xml:space="preserve">No aplica</x:t>
        </x:is>
      </x:c>
      <x:c r="G218" t="inlineStr">
        <x:is>
          <x:t xml:space="preserve">No aplica</x:t>
        </x:is>
      </x:c>
      <x:c r="H218" t="n">
        <x:v>0</x:v>
      </x:c>
      <x:c r="K218" s="22" t="n">
        <x:f>IF(N(H218)&gt;0,H218/(1.2*2.4),0)</x:f>
        <x:v>0</x:v>
      </x:c>
    </x:row>
    <x:row r="219">
      <x:c r="A219" t="inlineStr">
        <x:is>
          <x:t xml:space="preserve">Mesa terraza New Bistro</x:t>
        </x:is>
      </x:c>
      <x:c r="B219" t="inlineStr">
        <x:is>
          <x:t xml:space="preserve">Bastidor tubular</x:t>
        </x:is>
      </x:c>
      <x:c r="C219" t="inlineStr">
        <x:is>
          <x:t xml:space="preserve">Tubo o perfil de acero (sección por definir)</x:t>
        </x:is>
      </x:c>
      <x:c r="D219" t="n">
        <x:v>4</x:v>
      </x:c>
      <x:c r="E219" t="inlineStr">
        <x:is>
          <x:t xml:space="preserve">No aplica</x:t>
        </x:is>
      </x:c>
      <x:c r="F219" t="inlineStr">
        <x:is>
          <x:t xml:space="preserve">No aplica</x:t>
        </x:is>
      </x:c>
      <x:c r="G219" t="n">
        <x:v>0.6816</x:v>
      </x:c>
      <x:c r="H219" t="n">
        <x:v>0</x:v>
      </x:c>
      <x:c r="I219" t="n">
        <x:v>4.0896</x:v>
      </x:c>
      <x:c r="J219" t="n">
        <x:v>25.986</x:v>
      </x:c>
      <x:c r="K219" s="22" t="n">
        <x:f>IF(N(H219)&gt;0,H219/(1.2*2.4),0)</x:f>
        <x:v>0</x:v>
      </x:c>
    </x:row>
    <x:row r="220">
      <x:c r="A220" t="inlineStr">
        <x:is>
          <x:t xml:space="preserve">Mesa terraza New Bistro</x:t>
        </x:is>
      </x:c>
      <x:c r="B220" t="inlineStr">
        <x:is>
          <x:t xml:space="preserve">Travesaño tubular</x:t>
        </x:is>
      </x:c>
      <x:c r="C220" t="inlineStr">
        <x:is>
          <x:t xml:space="preserve">Tubo o perfil de acero (sección por definir)</x:t>
        </x:is>
      </x:c>
      <x:c r="D220" t="n">
        <x:v>4</x:v>
      </x:c>
      <x:c r="E220" t="inlineStr">
        <x:is>
          <x:t xml:space="preserve">No aplica</x:t>
        </x:is>
      </x:c>
      <x:c r="F220" t="inlineStr">
        <x:is>
          <x:t xml:space="preserve">No aplica</x:t>
        </x:is>
      </x:c>
      <x:c r="G220" t="n">
        <x:v>0.54</x:v>
      </x:c>
      <x:c r="H220" t="n">
        <x:v>0</x:v>
      </x:c>
      <x:c r="I220" t="n">
        <x:v>3.24</x:v>
      </x:c>
      <x:c r="J220" t="n">
        <x:v>20.5875</x:v>
      </x:c>
      <x:c r="K220" s="22" t="n">
        <x:f>IF(N(H220)&gt;0,H220/(1.2*2.4),0)</x:f>
        <x:v>0</x:v>
      </x:c>
    </x:row>
    <x:row r="221">
      <x:c r="A221" t="inlineStr">
        <x:is>
          <x:t xml:space="preserve">Mesa terraza New Bistro</x:t>
        </x:is>
      </x:c>
      <x:c r="B221" t="inlineStr">
        <x:is>
          <x:t xml:space="preserve">Tablero comprado</x:t>
        </x:is>
      </x:c>
      <x:c r="C221" t="inlineStr">
        <x:is>
          <x:t xml:space="preserve">Tablero melamina/MDP 18 mm comprado</x:t>
        </x:is>
      </x:c>
      <x:c r="D221" t="n">
        <x:v>1</x:v>
      </x:c>
      <x:c r="E221" t="n">
        <x:v>576</x:v>
      </x:c>
      <x:c r="F221" t="n">
        <x:v>576</x:v>
      </x:c>
      <x:c r="G221" t="inlineStr">
        <x:is>
          <x:t xml:space="preserve">No aplica</x:t>
        </x:is>
      </x:c>
      <x:c r="H221" t="n">
        <x:v>0.331776</x:v>
      </x:c>
      <x:c r="K221" s="22" t="n">
        <x:f>IF(N(H221)&gt;0,H221/(1.2*2.4),0)</x:f>
        <x:v>0.11520000000000001</x:v>
      </x:c>
    </x:row>
    <x:row r="222">
      <x:c r="A222" t="inlineStr">
        <x:is>
          <x:t xml:space="preserve">Mesa terraza New Bistro</x:t>
        </x:is>
      </x:c>
      <x:c r="B222" t="inlineStr">
        <x:is>
          <x:t xml:space="preserve">Tornillos/tapones</x:t>
        </x:is>
      </x:c>
      <x:c r="C222" t="inlineStr">
        <x:is>
          <x:t xml:space="preserve">Elementos de fijación metálica (tipo por desagregar)</x:t>
        </x:is>
      </x:c>
      <x:c r="D222" t="n">
        <x:v>12</x:v>
      </x:c>
      <x:c r="E222" t="inlineStr">
        <x:is>
          <x:t xml:space="preserve">No aplica</x:t>
        </x:is>
      </x:c>
      <x:c r="F222" t="inlineStr">
        <x:is>
          <x:t xml:space="preserve">No aplica</x:t>
        </x:is>
      </x:c>
      <x:c r="G222" t="inlineStr">
        <x:is>
          <x:t xml:space="preserve">No aplica</x:t>
        </x:is>
      </x:c>
      <x:c r="H222" t="n">
        <x:v>0</x:v>
      </x:c>
      <x:c r="K222" s="22" t="n">
        <x:f>IF(N(H222)&gt;0,H222/(1.2*2.4),0)</x:f>
        <x:v>0</x:v>
      </x:c>
    </x:row>
    <x:row r="223">
      <x:c r="A223" t="inlineStr">
        <x:is>
          <x:t xml:space="preserve">Silla terraza New Bistro</x:t>
        </x:is>
      </x:c>
      <x:c r="B223" t="inlineStr">
        <x:is>
          <x:t xml:space="preserve">Piezas metálicas del bastidor</x:t>
        </x:is>
      </x:c>
      <x:c r="C223" t="inlineStr">
        <x:is>
          <x:t xml:space="preserve">Tubo o perfil de acero (sección por definir)</x:t>
        </x:is>
      </x:c>
      <x:c r="D223" t="n">
        <x:v>4</x:v>
      </x:c>
      <x:c r="E223" t="inlineStr">
        <x:is>
          <x:t xml:space="preserve">No aplica</x:t>
        </x:is>
      </x:c>
      <x:c r="F223" t="inlineStr">
        <x:is>
          <x:t xml:space="preserve">No aplica</x:t>
        </x:is>
      </x:c>
      <x:c r="G223" t="n">
        <x:v>0.504</x:v>
      </x:c>
      <x:c r="H223" t="n">
        <x:v>0</x:v>
      </x:c>
      <x:c r="I223" t="n">
        <x:v>3.024</x:v>
      </x:c>
      <x:c r="J223" t="n">
        <x:v>19.215</x:v>
      </x:c>
      <x:c r="K223" s="22" t="n">
        <x:f>IF(N(H223)&gt;0,H223/(1.2*2.4),0)</x:f>
        <x:v>0</x:v>
      </x:c>
    </x:row>
    <x:row r="224">
      <x:c r="A224" t="inlineStr">
        <x:is>
          <x:t xml:space="preserve">Silla terraza New Bistro</x:t>
        </x:is>
      </x:c>
      <x:c r="B224" t="inlineStr">
        <x:is>
          <x:t xml:space="preserve">Asiento / mecanismo comprado</x:t>
        </x:is>
      </x:c>
      <x:c r="C224" t="inlineStr">
        <x:is>
          <x:t xml:space="preserve">Asiento, ruedas, vidrio, PVC o mecanismos comprados</x:t>
        </x:is>
      </x:c>
      <x:c r="D224" t="n">
        <x:v>1</x:v>
      </x:c>
      <x:c r="E224" t="inlineStr">
        <x:is>
          <x:t xml:space="preserve">No aplica</x:t>
        </x:is>
      </x:c>
      <x:c r="F224" t="inlineStr">
        <x:is>
          <x:t xml:space="preserve">No aplica</x:t>
        </x:is>
      </x:c>
      <x:c r="G224" t="inlineStr">
        <x:is>
          <x:t xml:space="preserve">No aplica</x:t>
        </x:is>
      </x:c>
      <x:c r="H224" t="n">
        <x:v>0</x:v>
      </x:c>
      <x:c r="K224" s="22" t="n">
        <x:f>IF(N(H224)&gt;0,H224/(1.2*2.4),0)</x:f>
        <x:v>0</x:v>
      </x:c>
    </x:row>
    <x:row r="225">
      <x:c r="A225" t="inlineStr">
        <x:is>
          <x:t xml:space="preserve">Silla terraza New Bistro</x:t>
        </x:is>
      </x:c>
      <x:c r="B225" t="inlineStr">
        <x:is>
          <x:t xml:space="preserve">Herrajes unión</x:t>
        </x:is>
      </x:c>
      <x:c r="C225" t="inlineStr">
        <x:is>
          <x:t xml:space="preserve">Elementos de fijación metálica (tipo por desagregar)</x:t>
        </x:is>
      </x:c>
      <x:c r="D225" t="n">
        <x:v>8</x:v>
      </x:c>
      <x:c r="E225" t="inlineStr">
        <x:is>
          <x:t xml:space="preserve">No aplica</x:t>
        </x:is>
      </x:c>
      <x:c r="F225" t="inlineStr">
        <x:is>
          <x:t xml:space="preserve">No aplica</x:t>
        </x:is>
      </x:c>
      <x:c r="G225" t="inlineStr">
        <x:is>
          <x:t xml:space="preserve">No aplica</x:t>
        </x:is>
      </x:c>
      <x:c r="H225" t="n">
        <x:v>0</x:v>
      </x:c>
      <x:c r="K225" s="22" t="n">
        <x:f>IF(N(H225)&gt;0,H225/(1.2*2.4),0)</x:f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4B4B4B"/>
  </x:sheetPr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57" customWidth="1"/>
    <x:col min="2" max="2" width="52" customWidth="1"/>
    <x:col min="3" max="3" width="32" customWidth="1"/>
    <x:col min="4" max="4" width="34" customWidth="1"/>
    <x:col min="5" max="5" width="23" customWidth="1"/>
    <x:col min="6" max="6" width="23" customWidth="1"/>
    <x:col min="7" max="7" width="18" customWidth="1"/>
    <x:col min="8" max="8" width="56" customWidth="1"/>
    <x:col min="9" max="9" width="34" customWidth="1"/>
    <x:col min="10" max="10" width="23" customWidth="1"/>
    <x:col min="11" max="11" width="20" customWidth="1"/>
    <x:col min="12" max="12" width="23" customWidth="1"/>
    <x:col min="13" max="13" width="35" customWidth="1"/>
    <x:col min="14" max="14" width="24" customWidth="1"/>
    <x:col min="15" max="15" width="30" customWidth="1"/>
    <x:col min="16" max="16" width="30" customWidth="1"/>
  </x:cols>
  <x:sheetData>
    <x:row r="1" ht="38" customHeight="1">
      <x:c r="A1" s="5" t="inlineStr">
        <x:is>
          <x:t xml:space="preserve">Equipo o recurso completo</x:t>
        </x:is>
      </x:c>
      <x:c r="B1" s="5" t="inlineStr">
        <x:is>
          <x:t xml:space="preserve">Tipo técnico</x:t>
        </x:is>
      </x:c>
      <x:c r="C1" s="5" t="inlineStr">
        <x:is>
          <x:t xml:space="preserve">Marca comercial del escenario</x:t>
        </x:is>
      </x:c>
      <x:c r="D1" s="5" t="inlineStr">
        <x:is>
          <x:t xml:space="preserve">Modelo comercial</x:t>
        </x:is>
      </x:c>
      <x:c r="E1" s="5" t="inlineStr">
        <x:is>
          <x:t xml:space="preserve">Cantidad de escenario</x:t>
        </x:is>
      </x:c>
      <x:c r="F1" s="5" t="inlineStr">
        <x:is>
          <x:t xml:space="preserve">Costo de uso S//h</x:t>
        </x:is>
      </x:c>
      <x:c r="G1" s="5" t="inlineStr">
        <x:is>
          <x:t xml:space="preserve">Clave interna</x:t>
        </x:is>
      </x:c>
      <x:c r="H1" s="5" t="inlineStr">
        <x:is>
          <x:t xml:space="preserve">Estatus físico</x:t>
        </x:is>
      </x:c>
      <x:c r="I1" s="21" t="inlineStr">
        <x:is>
          <x:t xml:space="preserve">Potencia nominal kW (referencia)</x:t>
        </x:is>
      </x:c>
      <x:c r="J1" s="21" t="inlineStr">
        <x:is>
          <x:t xml:space="preserve">Factor de carga medio</x:t>
        </x:is>
      </x:c>
      <x:c r="K1" s="21" t="inlineStr">
        <x:is>
          <x:t xml:space="preserve">Grupo de operarios</x:t>
        </x:is>
      </x:c>
      <x:c r="L1" s="21" t="inlineStr">
        <x:is>
          <x:t xml:space="preserve">Máquina crítica (1/0)</x:t>
        </x:is>
      </x:c>
      <x:c r="M1" s="21" t="inlineStr">
        <x:is>
          <x:t xml:space="preserve">Horas requeridas 2025 (calculado)</x:t>
        </x:is>
      </x:c>
      <x:c r="N1" s="21" t="inlineStr">
        <x:is>
          <x:t xml:space="preserve">Utilización anual 2025</x:t>
        </x:is>
      </x:c>
      <x:c r="O1" s="21" t="inlineStr">
        <x:is>
          <x:t xml:space="preserve">Energía 2025 kWh (calculado)</x:t>
        </x:is>
      </x:c>
      <x:c r="P1" s="21" t="inlineStr">
        <x:is>
          <x:t xml:space="preserve">Naturaleza columnas añadidas</x:t>
        </x:is>
      </x:c>
    </x:row>
    <x:row r="2">
      <x:c r="A2" t="inlineStr">
        <x:is>
          <x:t xml:space="preserve">Guillotina hidráulica para corte de planchas de acero</x:t>
        </x:is>
      </x:c>
      <x:c r="B2" t="inlineStr">
        <x:is>
          <x:t xml:space="preserve">Guillotina hidráulica de chapa, hasta 4 mm</x:t>
        </x:is>
      </x:c>
      <x:c r="C2" t="inlineStr">
        <x:is>
          <x:t xml:space="preserve">JP MAQ</x:t>
        </x:is>
      </x:c>
      <x:c r="D2" t="inlineStr">
        <x:is>
          <x:t xml:space="preserve">2500 × 4 mm NC</x:t>
        </x:is>
      </x:c>
      <x:c r="E2" t="n">
        <x:v>1</x:v>
      </x:c>
      <x:c r="F2" t="n">
        <x:v>24</x:v>
      </x:c>
      <x:c r="G2" t="inlineStr">
        <x:is>
          <x:t xml:space="preserve">CCH-01</x:t>
        </x:is>
      </x:c>
      <x:c r="H2" t="inlineStr">
        <x:is>
          <x:t xml:space="preserve">Referencia técnica comercial; no inventario certificado</x:t>
        </x:is>
      </x:c>
      <x:c r="I2" s="23" t="n">
        <x:v>5.5</x:v>
      </x:c>
      <x:c r="J2" s="23" t="n">
        <x:v>0.5</x:v>
      </x:c>
      <x:c r="K2" s="20" t="inlineStr">
        <x:is>
          <x:t xml:space="preserve">Corte</x:t>
        </x:is>
      </x:c>
      <x:c r="L2" s="20" t="n">
        <x:v>0</x:v>
      </x:c>
      <x:c r="M2" s="24" t="n">
        <x:f>SUMIF('09_CARGA_ORDEN'!$E$2:$E$1153,A2,'09_CARGA_ORDEN'!$J$2:$J$1153)</x:f>
        <x:v>658.5360833333333</x:v>
      </x:c>
      <x:c r="N2" s="25" t="n">
        <x:f>IF(N(E2)=0,"",M2/(SUMPRODUCT(('07_CALENDARIO'!$A$2:$A$397&lt;DATE(2026,1,1))*('07_CALENDARIO'!$K$2:$K$397))*'19_PARAMETROS'!$B$16*E2))</x:f>
        <x:v>0.31539084490740743</x:v>
      </x:c>
      <x:c r="O2" s="26" t="n">
        <x:f>M2*I2*J2</x:f>
        <x:v>1810.9742291666666</x:v>
      </x:c>
      <x:c r="P2" s="20" t="inlineStr">
        <x:is>
          <x:t xml:space="preserve">kW y factor: ESTIMADO TÉCNICO de catálogo (verificar placa); grupo: SUPUESTO; horas y energía: CALCULADO</x:t>
        </x:is>
      </x:c>
    </x:row>
    <x:row r="3">
      <x:c r="A3" t="inlineStr">
        <x:is>
          <x:t xml:space="preserve">Sierra de cinta para corte de tubos y perfiles</x:t>
        </x:is>
      </x:c>
      <x:c r="B3" t="inlineStr">
        <x:is>
          <x:t xml:space="preserve">Sierra de cinta para metal</x:t>
        </x:is>
      </x:c>
      <x:c r="C3" t="inlineStr">
        <x:is>
          <x:t xml:space="preserve">JET</x:t>
        </x:is>
      </x:c>
      <x:c r="D3" t="inlineStr">
        <x:is>
          <x:t xml:space="preserve">HVBS-56M</x:t>
        </x:is>
      </x:c>
      <x:c r="E3" t="n">
        <x:v>1</x:v>
      </x:c>
      <x:c r="F3" t="n">
        <x:v>22</x:v>
      </x:c>
      <x:c r="G3" t="inlineStr">
        <x:is>
          <x:t xml:space="preserve">CPR-01</x:t>
        </x:is>
      </x:c>
      <x:c r="H3" t="inlineStr">
        <x:is>
          <x:t xml:space="preserve">Referencia técnica comercial; no inventario certificado</x:t>
        </x:is>
      </x:c>
      <x:c r="I3" s="23" t="n">
        <x:v>0.75</x:v>
      </x:c>
      <x:c r="J3" s="23" t="n">
        <x:v>0.6</x:v>
      </x:c>
      <x:c r="K3" s="20" t="inlineStr">
        <x:is>
          <x:t xml:space="preserve">Corte</x:t>
        </x:is>
      </x:c>
      <x:c r="L3" s="20" t="n">
        <x:v>0</x:v>
      </x:c>
      <x:c r="M3" s="24" t="n">
        <x:f>SUMIF('09_CARGA_ORDEN'!$E$2:$E$1153,A3,'09_CARGA_ORDEN'!$J$2:$J$1153)</x:f>
        <x:v>331.64066666666673</x:v>
      </x:c>
      <x:c r="N3" s="25" t="n">
        <x:f>IF(N(E3)=0,"",M3/(SUMPRODUCT(('07_CALENDARIO'!$A$2:$A$397&lt;DATE(2026,1,1))*('07_CALENDARIO'!$K$2:$K$397))*'19_PARAMETROS'!$B$16*E3))</x:f>
        <x:v>0.15883174768518518</x:v>
      </x:c>
      <x:c r="O3" s="26" t="n">
        <x:f>M3*I3*J3</x:f>
        <x:v>149.23830000000004</x:v>
      </x:c>
      <x:c r="P3" s="20" t="inlineStr">
        <x:is>
          <x:t xml:space="preserve">kW y factor: ESTIMADO TÉCNICO de catálogo (verificar placa); grupo: SUPUESTO; horas y energía: CALCULADO</x:t>
        </x:is>
      </x:c>
    </x:row>
    <x:row r="4">
      <x:c r="A4" t="inlineStr">
        <x:is>
          <x:t xml:space="preserve">Taladro de banco para perforación de acero</x:t>
        </x:is>
      </x:c>
      <x:c r="B4" t="inlineStr">
        <x:is>
          <x:t xml:space="preserve">Taladro de banco industrial</x:t>
        </x:is>
      </x:c>
      <x:c r="C4" t="inlineStr">
        <x:is>
          <x:t xml:space="preserve">JET</x:t>
        </x:is>
      </x:c>
      <x:c r="D4" t="inlineStr">
        <x:is>
          <x:t xml:space="preserve">JDP-15B</x:t>
        </x:is>
      </x:c>
      <x:c r="E4" t="n">
        <x:v>1</x:v>
      </x:c>
      <x:c r="F4" t="n">
        <x:v>22</x:v>
      </x:c>
      <x:c r="G4" t="inlineStr">
        <x:is>
          <x:t xml:space="preserve">PER-01</x:t>
        </x:is>
      </x:c>
      <x:c r="H4" t="inlineStr">
        <x:is>
          <x:t xml:space="preserve">Referencia técnica comercial; no inventario certificado</x:t>
        </x:is>
      </x:c>
      <x:c r="I4" s="23" t="n">
        <x:v>0.55</x:v>
      </x:c>
      <x:c r="J4" s="23" t="n">
        <x:v>0.5</x:v>
      </x:c>
      <x:c r="K4" s="20" t="inlineStr">
        <x:is>
          <x:t xml:space="preserve">Perforación</x:t>
        </x:is>
      </x:c>
      <x:c r="L4" s="20" t="n">
        <x:v>0</x:v>
      </x:c>
      <x:c r="M4" s="24" t="n">
        <x:f>SUMIF('09_CARGA_ORDEN'!$E$2:$E$1153,A4,'09_CARGA_ORDEN'!$J$2:$J$1153)</x:f>
        <x:v>782.0699999999998</x:v>
      </x:c>
      <x:c r="N4" s="25" t="n">
        <x:f>IF(N(E4)=0,"",M4/(SUMPRODUCT(('07_CALENDARIO'!$A$2:$A$397&lt;DATE(2026,1,1))*('07_CALENDARIO'!$K$2:$K$397))*'19_PARAMETROS'!$B$16*E4))</x:f>
        <x:v>0.3745546064814815</x:v>
      </x:c>
      <x:c r="O4" s="26" t="n">
        <x:f>M4*I4*J4</x:f>
        <x:v>215.06924999999998</x:v>
      </x:c>
      <x:c r="P4" s="20" t="inlineStr">
        <x:is>
          <x:t xml:space="preserve">kW y factor: ESTIMADO TÉCNICO de catálogo (verificar placa); grupo: SUPUESTO; horas y energía: CALCULADO</x:t>
        </x:is>
      </x:c>
    </x:row>
    <x:row r="5">
      <x:c r="A5" t="inlineStr">
        <x:is>
          <x:t xml:space="preserve">Plegadora hidráulica de chapa metálica</x:t>
        </x:is>
      </x:c>
      <x:c r="B5" t="inlineStr">
        <x:is>
          <x:t xml:space="preserve">Plegadora hidráulica compacta</x:t>
        </x:is>
      </x:c>
      <x:c r="C5" t="inlineStr">
        <x:is>
          <x:t xml:space="preserve">BAYKAL</x:t>
        </x:is>
      </x:c>
      <x:c r="D5" t="inlineStr">
        <x:is>
          <x:t xml:space="preserve">APHS 2606</x:t>
        </x:is>
      </x:c>
      <x:c r="E5" t="n">
        <x:v>1</x:v>
      </x:c>
      <x:c r="F5" t="n">
        <x:v>28</x:v>
      </x:c>
      <x:c r="G5" t="inlineStr">
        <x:is>
          <x:t xml:space="preserve">PLE-01</x:t>
        </x:is>
      </x:c>
      <x:c r="H5" t="inlineStr">
        <x:is>
          <x:t xml:space="preserve">Referencia técnica comercial; no inventario certificado</x:t>
        </x:is>
      </x:c>
      <x:c r="I5" s="23" t="n">
        <x:v>5.5</x:v>
      </x:c>
      <x:c r="J5" s="23" t="n">
        <x:v>0.45</x:v>
      </x:c>
      <x:c r="K5" s="20" t="inlineStr">
        <x:is>
          <x:t xml:space="preserve">Plegado</x:t>
        </x:is>
      </x:c>
      <x:c r="L5" s="20" t="n">
        <x:v>1</x:v>
      </x:c>
      <x:c r="M5" s="24" t="n">
        <x:f>SUMIF('09_CARGA_ORDEN'!$E$2:$E$1153,A5,'09_CARGA_ORDEN'!$J$2:$J$1153)</x:f>
        <x:v>1437.2499999999995</x:v>
      </x:c>
      <x:c r="N5" s="25" t="n">
        <x:f>IF(N(E5)=0,"",M5/(SUMPRODUCT(('07_CALENDARIO'!$A$2:$A$397&lt;DATE(2026,1,1))*('07_CALENDARIO'!$K$2:$K$397))*'19_PARAMETROS'!$B$16*E5))</x:f>
        <x:v>0.688338125</x:v>
      </x:c>
      <x:c r="O5" s="26" t="n">
        <x:f>M5*I5*J5</x:f>
        <x:v>3557.193749999999</x:v>
      </x:c>
      <x:c r="P5" s="20" t="inlineStr">
        <x:is>
          <x:t xml:space="preserve">kW y factor: ESTIMADO TÉCNICO de catálogo (verificar placa); grupo: SUPUESTO; horas y energía: CALCULADO</x:t>
        </x:is>
      </x:c>
    </x:row>
    <x:row r="6">
      <x:c r="A6" t="inlineStr">
        <x:is>
          <x:t xml:space="preserve">Máquina de soldadura por arco MIG/MAG</x:t>
        </x:is>
      </x:c>
      <x:c r="B6" t="inlineStr">
        <x:is>
          <x:t xml:space="preserve">Soldadora inversora MIG/MAG</x:t>
        </x:is>
      </x:c>
      <x:c r="C6" t="inlineStr">
        <x:is>
          <x:t xml:space="preserve">Lincoln Electric</x:t>
        </x:is>
      </x:c>
      <x:c r="D6" t="inlineStr">
        <x:is>
          <x:t xml:space="preserve">Power MIG 210 MP</x:t>
        </x:is>
      </x:c>
      <x:c r="E6" t="n">
        <x:v>1</x:v>
      </x:c>
      <x:c r="F6" t="n">
        <x:v>32</x:v>
      </x:c>
      <x:c r="G6" t="inlineStr">
        <x:is>
          <x:t xml:space="preserve">SOL-01</x:t>
        </x:is>
      </x:c>
      <x:c r="H6" t="inlineStr">
        <x:is>
          <x:t xml:space="preserve">Referencia técnica comercial; no inventario certificado</x:t>
        </x:is>
      </x:c>
      <x:c r="I6" s="23" t="n">
        <x:v>5</x:v>
      </x:c>
      <x:c r="J6" s="23" t="n">
        <x:v>0.35</x:v>
      </x:c>
      <x:c r="K6" s="20" t="inlineStr">
        <x:is>
          <x:t xml:space="preserve">Soldadura y armado</x:t>
        </x:is>
      </x:c>
      <x:c r="L6" s="20" t="n">
        <x:v>0</x:v>
      </x:c>
      <x:c r="M6" s="24" t="n">
        <x:f>SUMIF('09_CARGA_ORDEN'!$E$2:$E$1153,A6,'09_CARGA_ORDEN'!$J$2:$J$1153)</x:f>
        <x:v>403.5866666666665</x:v>
      </x:c>
      <x:c r="N6" s="25" t="n">
        <x:f>IF(N(E6)=0,"",M6/(SUMPRODUCT(('07_CALENDARIO'!$A$2:$A$397&lt;DATE(2026,1,1))*('07_CALENDARIO'!$K$2:$K$397))*'19_PARAMETROS'!$B$16*E6))</x:f>
        <x:v>0.19328863425925927</x:v>
      </x:c>
      <x:c r="O6" s="26" t="n">
        <x:f>M6*I6*J6</x:f>
        <x:v>706.2766666666663</x:v>
      </x:c>
      <x:c r="P6" s="20" t="inlineStr">
        <x:is>
          <x:t xml:space="preserve">kW y factor: ESTIMADO TÉCNICO de catálogo (verificar placa); grupo: SUPUESTO; horas y energía: CALCULADO</x:t>
        </x:is>
      </x:c>
    </x:row>
    <x:row r="7">
      <x:c r="A7" t="inlineStr">
        <x:is>
          <x:t xml:space="preserve">Mesa de desbarbado/esmerilado</x:t>
        </x:is>
      </x:c>
      <x:c r="B7" t="inlineStr">
        <x:is>
          <x:t xml:space="preserve">Mesa de desbarbado/esmerilado</x:t>
        </x:is>
      </x:c>
      <x:c r="C7" t="inlineStr">
        <x:is>
          <x:t xml:space="preserve">Modelo comercial no identificado</x:t>
        </x:is>
      </x:c>
      <x:c r="D7" t="inlineStr">
        <x:is>
          <x:t xml:space="preserve">Sin placa del equipo</x:t>
        </x:is>
      </x:c>
      <x:c r="E7" t="n">
        <x:v>1</x:v>
      </x:c>
      <x:c r="F7" t="n">
        <x:v>21</x:v>
      </x:c>
      <x:c r="G7" t="inlineStr">
        <x:is>
          <x:t xml:space="preserve">DES-01</x:t>
        </x:is>
      </x:c>
      <x:c r="H7" t="inlineStr">
        <x:is>
          <x:t xml:space="preserve">Referencia técnica comercial; no inventario certificado</x:t>
        </x:is>
      </x:c>
      <x:c r="I7" s="23" t="n">
        <x:v>1.5</x:v>
      </x:c>
      <x:c r="J7" s="23" t="n">
        <x:v>0.5</x:v>
      </x:c>
      <x:c r="K7" s="20" t="inlineStr">
        <x:is>
          <x:t xml:space="preserve">Acabado</x:t>
        </x:is>
      </x:c>
      <x:c r="L7" s="20" t="n">
        <x:v>0</x:v>
      </x:c>
      <x:c r="M7" s="24" t="n">
        <x:f>SUMIF('09_CARGA_ORDEN'!$E$2:$E$1153,A7,'09_CARGA_ORDEN'!$J$2:$J$1153)</x:f>
        <x:v>508.22500000000014</x:v>
      </x:c>
      <x:c r="N7" s="25" t="n">
        <x:f>IF(N(E7)=0,"",M7/(SUMPRODUCT(('07_CALENDARIO'!$A$2:$A$397&lt;DATE(2026,1,1))*('07_CALENDARIO'!$K$2:$K$397))*'19_PARAMETROS'!$B$16*E7))</x:f>
        <x:v>0.24340277777777777</x:v>
      </x:c>
      <x:c r="O7" s="26" t="n">
        <x:f>M7*I7*J7</x:f>
        <x:v>381.1687500000001</x:v>
      </x:c>
      <x:c r="P7" s="20" t="inlineStr">
        <x:is>
          <x:t xml:space="preserve">kW y factor: ESTIMADO TÉCNICO de catálogo (verificar placa); grupo: SUPUESTO; horas y energía: CALCULADO</x:t>
        </x:is>
      </x:c>
    </x:row>
    <x:row r="8">
      <x:c r="A8" t="inlineStr">
        <x:is>
          <x:t xml:space="preserve">Zona de preparación superficial</x:t>
        </x:is>
      </x:c>
      <x:c r="B8" t="inlineStr">
        <x:is>
          <x:t xml:space="preserve">Zona de preparación superficial</x:t>
        </x:is>
      </x:c>
      <x:c r="C8" t="inlineStr">
        <x:is>
          <x:t xml:space="preserve">Modelo comercial no identificado</x:t>
        </x:is>
      </x:c>
      <x:c r="D8" t="inlineStr">
        <x:is>
          <x:t xml:space="preserve">Sin placa del equipo</x:t>
        </x:is>
      </x:c>
      <x:c r="E8" t="n">
        <x:v>1</x:v>
      </x:c>
      <x:c r="F8" t="n">
        <x:v>19</x:v>
      </x:c>
      <x:c r="G8" t="inlineStr">
        <x:is>
          <x:t xml:space="preserve">PRE-01</x:t>
        </x:is>
      </x:c>
      <x:c r="H8" t="inlineStr">
        <x:is>
          <x:t xml:space="preserve">Referencia técnica comercial; no inventario certificado</x:t>
        </x:is>
      </x:c>
      <x:c r="I8" s="23" t="n">
        <x:v>2.2</x:v>
      </x:c>
      <x:c r="J8" s="23" t="n">
        <x:v>0.4</x:v>
      </x:c>
      <x:c r="K8" s="20" t="inlineStr">
        <x:is>
          <x:t xml:space="preserve">Acabado</x:t>
        </x:is>
      </x:c>
      <x:c r="L8" s="20" t="n">
        <x:v>0</x:v>
      </x:c>
      <x:c r="M8" s="24" t="n">
        <x:f>SUMIF('09_CARGA_ORDEN'!$E$2:$E$1153,A8,'09_CARGA_ORDEN'!$J$2:$J$1153)</x:f>
        <x:v>437.39342666666664</x:v>
      </x:c>
      <x:c r="N8" s="25" t="n">
        <x:f>IF(N(E8)=0,"",M8/(SUMPRODUCT(('07_CALENDARIO'!$A$2:$A$397&lt;DATE(2026,1,1))*('07_CALENDARIO'!$K$2:$K$397))*'19_PARAMETROS'!$B$16*E8))</x:f>
        <x:v>0.20947961805555557</x:v>
      </x:c>
      <x:c r="O8" s="26" t="n">
        <x:f>M8*I8*J8</x:f>
        <x:v>384.9062154666667</x:v>
      </x:c>
      <x:c r="P8" s="20" t="inlineStr">
        <x:is>
          <x:t xml:space="preserve">kW y factor: ESTIMADO TÉCNICO de catálogo (verificar placa); grupo: SUPUESTO; horas y energía: CALCULADO</x:t>
        </x:is>
      </x:c>
    </x:row>
    <x:row r="9">
      <x:c r="A9" t="inlineStr">
        <x:is>
          <x:t xml:space="preserve">Pistola manual de pintura electrostática en polvo</x:t>
        </x:is>
      </x:c>
      <x:c r="B9" t="inlineStr">
        <x:is>
          <x:t xml:space="preserve">Pistola manual de pintura electrostática en polvo</x:t>
        </x:is>
      </x:c>
      <x:c r="C9" t="inlineStr">
        <x:is>
          <x:t xml:space="preserve">Modelo comercial no identificado</x:t>
        </x:is>
      </x:c>
      <x:c r="D9" t="inlineStr">
        <x:is>
          <x:t xml:space="preserve">Sin placa del equipo</x:t>
        </x:is>
      </x:c>
      <x:c r="E9" t="n">
        <x:v>1</x:v>
      </x:c>
      <x:c r="F9" t="n">
        <x:v>32</x:v>
      </x:c>
      <x:c r="G9" t="inlineStr">
        <x:is>
          <x:t xml:space="preserve">PIN-01</x:t>
        </x:is>
      </x:c>
      <x:c r="H9" t="inlineStr">
        <x:is>
          <x:t xml:space="preserve">Referencia técnica comercial; no inventario certificado</x:t>
        </x:is>
      </x:c>
      <x:c r="I9" s="23" t="n">
        <x:v>1.5</x:v>
      </x:c>
      <x:c r="J9" s="23" t="n">
        <x:v>0.7</x:v>
      </x:c>
      <x:c r="K9" s="20" t="inlineStr">
        <x:is>
          <x:t xml:space="preserve">Pintura y curado</x:t>
        </x:is>
      </x:c>
      <x:c r="L9" s="20" t="n">
        <x:v>0</x:v>
      </x:c>
      <x:c r="M9" s="24" t="n">
        <x:f>SUMIF('09_CARGA_ORDEN'!$E$2:$E$1153,A9,'09_CARGA_ORDEN'!$J$2:$J$1153)</x:f>
        <x:v>128.8608333333333</x:v>
      </x:c>
      <x:c r="N9" s="25" t="n">
        <x:f>IF(N(E9)=0,"",M9/(SUMPRODUCT(('07_CALENDARIO'!$A$2:$A$397&lt;DATE(2026,1,1))*('07_CALENDARIO'!$K$2:$K$397))*'19_PARAMETROS'!$B$16*E9))</x:f>
        <x:v>0.06171496527777778</x:v>
      </x:c>
      <x:c r="O9" s="26" t="n">
        <x:f>M9*I9*J9</x:f>
        <x:v>135.30387499999995</x:v>
      </x:c>
      <x:c r="P9" s="20" t="inlineStr">
        <x:is>
          <x:t xml:space="preserve">kW y factor: ESTIMADO TÉCNICO de catálogo (verificar placa); grupo: SUPUESTO; horas y energía: CALCULADO</x:t>
        </x:is>
      </x:c>
    </x:row>
    <x:row r="10">
      <x:c r="A10" t="inlineStr">
        <x:is>
          <x:t xml:space="preserve">Mesa de armado</x:t>
        </x:is>
      </x:c>
      <x:c r="B10" t="inlineStr">
        <x:is>
          <x:t xml:space="preserve">Mesa de armado</x:t>
        </x:is>
      </x:c>
      <x:c r="C10" t="inlineStr">
        <x:is>
          <x:t xml:space="preserve">Modelo comercial no identificado</x:t>
        </x:is>
      </x:c>
      <x:c r="D10" t="inlineStr">
        <x:is>
          <x:t xml:space="preserve">Sin placa del equipo</x:t>
        </x:is>
      </x:c>
      <x:c r="E10" t="n">
        <x:v>1</x:v>
      </x:c>
      <x:c r="F10" t="n">
        <x:v>19</x:v>
      </x:c>
      <x:c r="G10" t="inlineStr">
        <x:is>
          <x:t xml:space="preserve">ARM-01</x:t>
        </x:is>
      </x:c>
      <x:c r="H10" t="inlineStr">
        <x:is>
          <x:t xml:space="preserve">Referencia técnica comercial; no inventario certificado</x:t>
        </x:is>
      </x:c>
      <x:c r="I10" s="23" t="n">
        <x:v>1</x:v>
      </x:c>
      <x:c r="J10" s="23" t="n">
        <x:v>0.3</x:v>
      </x:c>
      <x:c r="K10" s="20" t="inlineStr">
        <x:is>
          <x:t xml:space="preserve">Soldadura y armado</x:t>
        </x:is>
      </x:c>
      <x:c r="L10" s="20" t="n">
        <x:v>0</x:v>
      </x:c>
      <x:c r="M10" s="24" t="n">
        <x:f>SUMIF('09_CARGA_ORDEN'!$E$2:$E$1153,A10,'09_CARGA_ORDEN'!$J$2:$J$1153)</x:f>
        <x:v>775.9750000000007</x:v>
      </x:c>
      <x:c r="N10" s="25" t="n">
        <x:f>IF(N(E10)=0,"",M10/(SUMPRODUCT(('07_CALENDARIO'!$A$2:$A$397&lt;DATE(2026,1,1))*('07_CALENDARIO'!$K$2:$K$397))*'19_PARAMETROS'!$B$16*E10))</x:f>
        <x:v>0.37163554398148146</x:v>
      </x:c>
      <x:c r="O10" s="26" t="n">
        <x:f>M10*I10*J10</x:f>
        <x:v>232.7925000000002</x:v>
      </x:c>
      <x:c r="P10" s="20" t="inlineStr">
        <x:is>
          <x:t xml:space="preserve">kW y factor: ESTIMADO TÉCNICO de catálogo (verificar placa); grupo: SUPUESTO; horas y energía: CALCULADO</x:t>
        </x:is>
      </x:c>
    </x:row>
    <x:row r="11">
      <x:c r="A11" t="inlineStr">
        <x:is>
          <x:t xml:space="preserve">Área de inspección</x:t>
        </x:is>
      </x:c>
      <x:c r="B11" t="inlineStr">
        <x:is>
          <x:t xml:space="preserve">Área de inspección</x:t>
        </x:is>
      </x:c>
      <x:c r="C11" t="inlineStr">
        <x:is>
          <x:t xml:space="preserve">Modelo comercial no identificado</x:t>
        </x:is>
      </x:c>
      <x:c r="D11" t="inlineStr">
        <x:is>
          <x:t xml:space="preserve">Sin placa del equipo</x:t>
        </x:is>
      </x:c>
      <x:c r="E11" t="n">
        <x:v>1</x:v>
      </x:c>
      <x:c r="F11" t="n">
        <x:v>20</x:v>
      </x:c>
      <x:c r="G11" t="inlineStr">
        <x:is>
          <x:t xml:space="preserve">CAL-01</x:t>
        </x:is>
      </x:c>
      <x:c r="H11" t="inlineStr">
        <x:is>
          <x:t xml:space="preserve">Referencia técnica comercial; no inventario certificado</x:t>
        </x:is>
      </x:c>
      <x:c r="I11" s="23" t="n">
        <x:v>0.2</x:v>
      </x:c>
      <x:c r="J11" s="23" t="n">
        <x:v>0.5</x:v>
      </x:c>
      <x:c r="K11" s="20" t="inlineStr">
        <x:is>
          <x:t xml:space="preserve">Calidad y despacho</x:t>
        </x:is>
      </x:c>
      <x:c r="L11" s="20" t="n">
        <x:v>0</x:v>
      </x:c>
      <x:c r="M11" s="24" t="n">
        <x:f>SUMIF('09_CARGA_ORDEN'!$E$2:$E$1153,A11,'09_CARGA_ORDEN'!$J$2:$J$1153)</x:f>
        <x:v>56.082833333333376</x:v>
      </x:c>
      <x:c r="N11" s="25" t="n">
        <x:f>IF(N(E11)=0,"",M11/(SUMPRODUCT(('07_CALENDARIO'!$A$2:$A$397&lt;DATE(2026,1,1))*('07_CALENDARIO'!$K$2:$K$397))*'19_PARAMETROS'!$B$16*E11))</x:f>
        <x:v>0.026859594907407407</x:v>
      </x:c>
      <x:c r="O11" s="26" t="n">
        <x:f>M11*I11*J11</x:f>
        <x:v>5.608283333333338</x:v>
      </x:c>
      <x:c r="P11" s="20" t="inlineStr">
        <x:is>
          <x:t xml:space="preserve">kW y factor: ESTIMADO TÉCNICO de catálogo (verificar placa); grupo: SUPUESTO; horas y energía: CALCULADO</x:t>
        </x:is>
      </x:c>
    </x:row>
    <x:row r="12">
      <x:c r="A12" t="inlineStr">
        <x:is>
          <x:t xml:space="preserve">Zona de protección y embalaje</x:t>
        </x:is>
      </x:c>
      <x:c r="B12" t="inlineStr">
        <x:is>
          <x:t xml:space="preserve">Zona de protección y embalaje</x:t>
        </x:is>
      </x:c>
      <x:c r="C12" t="inlineStr">
        <x:is>
          <x:t xml:space="preserve">Modelo comercial no identificado</x:t>
        </x:is>
      </x:c>
      <x:c r="D12" t="inlineStr">
        <x:is>
          <x:t xml:space="preserve">Sin placa del equipo</x:t>
        </x:is>
      </x:c>
      <x:c r="E12" t="n">
        <x:v>1</x:v>
      </x:c>
      <x:c r="F12" t="n">
        <x:v>18</x:v>
      </x:c>
      <x:c r="G12" t="inlineStr">
        <x:is>
          <x:t xml:space="preserve">EMP-01</x:t>
        </x:is>
      </x:c>
      <x:c r="H12" t="inlineStr">
        <x:is>
          <x:t xml:space="preserve">Referencia técnica comercial; no inventario certificado</x:t>
        </x:is>
      </x:c>
      <x:c r="I12" s="23" t="n">
        <x:v>0.3</x:v>
      </x:c>
      <x:c r="J12" s="23" t="n">
        <x:v>0.3</x:v>
      </x:c>
      <x:c r="K12" s="20" t="inlineStr">
        <x:is>
          <x:t xml:space="preserve">Calidad y despacho</x:t>
        </x:is>
      </x:c>
      <x:c r="L12" s="20" t="n">
        <x:v>0</x:v>
      </x:c>
      <x:c r="M12" s="24" t="n">
        <x:f>SUMIF('09_CARGA_ORDEN'!$E$2:$E$1153,A12,'09_CARGA_ORDEN'!$J$2:$J$1153)</x:f>
        <x:v>74.947</x:v>
      </x:c>
      <x:c r="N12" s="25" t="n">
        <x:f>IF(N(E12)=0,"",M12/(SUMPRODUCT(('07_CALENDARIO'!$A$2:$A$397&lt;DATE(2026,1,1))*('07_CALENDARIO'!$K$2:$K$397))*'19_PARAMETROS'!$B$16*E12))</x:f>
        <x:v>0.035894166666666665</x:v>
      </x:c>
      <x:c r="O12" s="26" t="n">
        <x:f>M12*I12*J12</x:f>
        <x:v>6.74523</x:v>
      </x:c>
      <x:c r="P12" s="20" t="inlineStr">
        <x:is>
          <x:t xml:space="preserve">kW y factor: ESTIMADO TÉCNICO de catálogo (verificar placa); grupo: SUPUESTO; horas y energía: CALCULADO</x:t>
        </x:is>
      </x:c>
    </x:row>
    <x:row r="13">
      <x:c r="A13" t="inlineStr">
        <x:is>
          <x:t xml:space="preserve">Segundo taladro (alternativo)</x:t>
        </x:is>
      </x:c>
      <x:c r="B13" t="inlineStr">
        <x:is>
          <x:t xml:space="preserve">Segundo taladro (alternativo)</x:t>
        </x:is>
      </x:c>
      <x:c r="C13" t="inlineStr">
        <x:is>
          <x:t xml:space="preserve">Modelo comercial no identificado</x:t>
        </x:is>
      </x:c>
      <x:c r="D13" t="inlineStr">
        <x:is>
          <x:t xml:space="preserve">Sin placa del equipo</x:t>
        </x:is>
      </x:c>
      <x:c r="E13" t="n">
        <x:v>1</x:v>
      </x:c>
      <x:c r="F13" t="n">
        <x:v>22</x:v>
      </x:c>
      <x:c r="G13" t="inlineStr">
        <x:is>
          <x:t xml:space="preserve">PER-02</x:t>
        </x:is>
      </x:c>
      <x:c r="H13" t="inlineStr">
        <x:is>
          <x:t xml:space="preserve">Referencia técnica comercial; no inventario certificado</x:t>
        </x:is>
      </x:c>
      <x:c r="I13" s="23" t="n">
        <x:v>0.75</x:v>
      </x:c>
      <x:c r="J13" s="23" t="n">
        <x:v>0.5</x:v>
      </x:c>
      <x:c r="K13" s="20" t="inlineStr">
        <x:is>
          <x:t xml:space="preserve">Perforación</x:t>
        </x:is>
      </x:c>
      <x:c r="L13" s="20" t="n">
        <x:v>0</x:v>
      </x:c>
      <x:c r="M13" s="24" t="n">
        <x:f>SUMIF('09_CARGA_ORDEN'!$E$2:$E$1153,A13,'09_CARGA_ORDEN'!$J$2:$J$1153)</x:f>
        <x:v>0</x:v>
      </x:c>
      <x:c r="N13" s="25" t="n">
        <x:f>IF(N(E13)=0,"",M13/(SUMPRODUCT(('07_CALENDARIO'!$A$2:$A$397&lt;DATE(2026,1,1))*('07_CALENDARIO'!$K$2:$K$397))*'19_PARAMETROS'!$B$16*E13))</x:f>
        <x:v>0</x:v>
      </x:c>
      <x:c r="O13" s="26" t="n">
        <x:f>M13*I13*J13</x:f>
        <x:v>0</x:v>
      </x:c>
      <x:c r="P13" s="20" t="inlineStr">
        <x:is>
          <x:t xml:space="preserve">kW y factor: ESTIMADO TÉCNICO de catálogo (verificar placa); grupo: SUPUESTO; horas y energía: CALCULADO</x:t>
        </x:is>
      </x:c>
    </x:row>
    <x:row r="14">
      <x:c r="A14" t="inlineStr">
        <x:is>
          <x:t xml:space="preserve">Segunda estación soldadura (alternativa)</x:t>
        </x:is>
      </x:c>
      <x:c r="B14" t="inlineStr">
        <x:is>
          <x:t xml:space="preserve">Segunda estación soldadura (alternativa)</x:t>
        </x:is>
      </x:c>
      <x:c r="C14" t="inlineStr">
        <x:is>
          <x:t xml:space="preserve">Modelo comercial no identificado</x:t>
        </x:is>
      </x:c>
      <x:c r="D14" t="inlineStr">
        <x:is>
          <x:t xml:space="preserve">Sin placa del equipo</x:t>
        </x:is>
      </x:c>
      <x:c r="E14" t="n">
        <x:v>1</x:v>
      </x:c>
      <x:c r="F14" t="n">
        <x:v>32</x:v>
      </x:c>
      <x:c r="G14" t="inlineStr">
        <x:is>
          <x:t xml:space="preserve">SOL-02</x:t>
        </x:is>
      </x:c>
      <x:c r="H14" t="inlineStr">
        <x:is>
          <x:t xml:space="preserve">Referencia técnica comercial; no inventario certificado</x:t>
        </x:is>
      </x:c>
      <x:c r="I14" s="23" t="n">
        <x:v>5</x:v>
      </x:c>
      <x:c r="J14" s="23" t="n">
        <x:v>0.35</x:v>
      </x:c>
      <x:c r="K14" s="20" t="inlineStr">
        <x:is>
          <x:t xml:space="preserve">Soldadura y armado</x:t>
        </x:is>
      </x:c>
      <x:c r="L14" s="20" t="n">
        <x:v>0</x:v>
      </x:c>
      <x:c r="M14" s="24" t="n">
        <x:f>SUMIF('09_CARGA_ORDEN'!$E$2:$E$1153,A14,'09_CARGA_ORDEN'!$J$2:$J$1153)</x:f>
        <x:v>0</x:v>
      </x:c>
      <x:c r="N14" s="25" t="n">
        <x:f>IF(N(E14)=0,"",M14/(SUMPRODUCT(('07_CALENDARIO'!$A$2:$A$397&lt;DATE(2026,1,1))*('07_CALENDARIO'!$K$2:$K$397))*'19_PARAMETROS'!$B$16*E14))</x:f>
        <x:v>0</x:v>
      </x:c>
      <x:c r="O14" s="26" t="n">
        <x:f>M14*I14*J14</x:f>
        <x:v>0</x:v>
      </x:c>
      <x:c r="P14" s="20" t="inlineStr">
        <x:is>
          <x:t xml:space="preserve">kW y factor: ESTIMADO TÉCNICO de catálogo (verificar placa); grupo: SUPUESTO; horas y energía: CALCULADO</x:t>
        </x:is>
      </x:c>
    </x:row>
    <x:row r="15">
      <x:c r="A15" t="inlineStr">
        <x:is>
          <x:t xml:space="preserve">Proveedor de pintura externo</x:t>
        </x:is>
      </x:c>
      <x:c r="B15" t="inlineStr">
        <x:is>
          <x:t xml:space="preserve">Proveedor de pintura externo</x:t>
        </x:is>
      </x:c>
      <x:c r="C15" t="inlineStr">
        <x:is>
          <x:t xml:space="preserve">Modelo comercial no identificado</x:t>
        </x:is>
      </x:c>
      <x:c r="D15" t="inlineStr">
        <x:is>
          <x:t xml:space="preserve">Sin placa del equipo</x:t>
        </x:is>
      </x:c>
      <x:c r="E15" t="n">
        <x:v>0</x:v>
      </x:c>
      <x:c r="G15" t="inlineStr">
        <x:is>
          <x:t xml:space="preserve">PIN-EXT</x:t>
        </x:is>
      </x:c>
      <x:c r="H15" t="inlineStr">
        <x:is>
          <x:t xml:space="preserve">Referencia técnica comercial; no inventario certificado</x:t>
        </x:is>
      </x:c>
      <x:c r="I15" s="23" t="n">
        <x:v>0</x:v>
      </x:c>
      <x:c r="J15" s="23" t="n">
        <x:v>0</x:v>
      </x:c>
      <x:c r="K15" s="20" t="inlineStr">
        <x:is>
          <x:t xml:space="preserve">No aplica</x:t>
        </x:is>
      </x:c>
      <x:c r="L15" s="20" t="n">
        <x:v>0</x:v>
      </x:c>
      <x:c r="M15" s="24" t="n">
        <x:f>SUMIF('09_CARGA_ORDEN'!$E$2:$E$1153,A15,'09_CARGA_ORDEN'!$J$2:$J$1153)</x:f>
        <x:v>0</x:v>
      </x:c>
      <x:c r="N15" s="25" t="str">
        <x:f>IF(N(E15)=0,"",M15/(SUMPRODUCT(('07_CALENDARIO'!$A$2:$A$397&lt;DATE(2026,1,1))*('07_CALENDARIO'!$K$2:$K$397))*'19_PARAMETROS'!$B$16*E15))</x:f>
      </x:c>
      <x:c r="O15" s="26" t="n">
        <x:f>M15*I15*J15</x:f>
        <x:v>0</x:v>
      </x:c>
      <x:c r="P15" s="20" t="inlineStr">
        <x:is>
          <x:t xml:space="preserve">kW y factor: ESTIMADO TÉCNICO de catálogo (verificar placa); grupo: SUPUESTO; horas y energía: CALCULADO</x:t>
        </x:is>
      </x:c>
    </x:row>
    <x:row r="16">
      <x:c r="A16" t="inlineStr">
        <x:is>
          <x:t xml:space="preserve">Horno de curado de pintura electrostática por lotes</x:t>
        </x:is>
      </x:c>
      <x:c r="B16" t="inlineStr">
        <x:is>
          <x:t xml:space="preserve">Horno de curado de pintura electrostática por lotes</x:t>
        </x:is>
      </x:c>
      <x:c r="C16" t="inlineStr">
        <x:is>
          <x:t xml:space="preserve">Modelo comercial no identificado</x:t>
        </x:is>
      </x:c>
      <x:c r="D16" t="inlineStr">
        <x:is>
          <x:t xml:space="preserve">Sin placa del equipo</x:t>
        </x:is>
      </x:c>
      <x:c r="E16" t="n">
        <x:v>1</x:v>
      </x:c>
      <x:c r="F16" t="n">
        <x:v>26</x:v>
      </x:c>
      <x:c r="G16" t="inlineStr">
        <x:is>
          <x:t xml:space="preserve">HOR-01</x:t>
        </x:is>
      </x:c>
      <x:c r="H16" t="inlineStr">
        <x:is>
          <x:t xml:space="preserve">Referencia técnica comercial; no inventario certificado</x:t>
        </x:is>
      </x:c>
      <x:c r="I16" s="23" t="n">
        <x:v>24</x:v>
      </x:c>
      <x:c r="J16" s="23" t="n">
        <x:v>0.6</x:v>
      </x:c>
      <x:c r="K16" s="20" t="inlineStr">
        <x:is>
          <x:t xml:space="preserve">Pintura y curado</x:t>
        </x:is>
      </x:c>
      <x:c r="L16" s="20" t="n">
        <x:v>0</x:v>
      </x:c>
      <x:c r="M16" s="24" t="n">
        <x:f>SUMIF('09_CARGA_ORDEN'!$E$2:$E$1153,A16,'09_CARGA_ORDEN'!$J$2:$J$1153)</x:f>
        <x:v>94.5</x:v>
      </x:c>
      <x:c r="N16" s="25" t="n">
        <x:f>IF(N(E16)=0,"",M16/(SUMPRODUCT(('07_CALENDARIO'!$A$2:$A$397&lt;DATE(2026,1,1))*('07_CALENDARIO'!$K$2:$K$397))*'19_PARAMETROS'!$B$16*E16))</x:f>
        <x:v>0.045258622685185185</x:v>
      </x:c>
      <x:c r="O16" s="26" t="n">
        <x:f>M16*I16*J16</x:f>
        <x:v>1360.8</x:v>
      </x:c>
      <x:c r="P16" s="20" t="inlineStr">
        <x:is>
          <x:t xml:space="preserve">kW y factor: ESTIMADO TÉCNICO de catálogo (verificar placa); grupo: SUPUESTO; horas y energía: CALCULADO</x:t>
        </x:is>
      </x:c>
    </x:row>
    <x:row r="17">
      <x:c r="A17" t="inlineStr">
        <x:is>
          <x:t xml:space="preserve">Manipulación y enfriamiento de piezas</x:t>
        </x:is>
      </x:c>
      <x:c r="B17" t="inlineStr">
        <x:is>
          <x:t xml:space="preserve">Manipulación y enfriamiento de piezas</x:t>
        </x:is>
      </x:c>
      <x:c r="C17" t="inlineStr">
        <x:is>
          <x:t xml:space="preserve">Modelo comercial no identificado</x:t>
        </x:is>
      </x:c>
      <x:c r="D17" t="inlineStr">
        <x:is>
          <x:t xml:space="preserve">Sin placa del equipo</x:t>
        </x:is>
      </x:c>
      <x:c r="E17" t="n">
        <x:v>1</x:v>
      </x:c>
      <x:c r="F17" t="n">
        <x:v>16</x:v>
      </x:c>
      <x:c r="G17" t="inlineStr">
        <x:is>
          <x:t xml:space="preserve">MAN-01</x:t>
        </x:is>
      </x:c>
      <x:c r="H17" t="inlineStr">
        <x:is>
          <x:t xml:space="preserve">Referencia técnica comercial; no inventario certificado</x:t>
        </x:is>
      </x:c>
      <x:c r="I17" s="23" t="n">
        <x:v>0.5</x:v>
      </x:c>
      <x:c r="J17" s="23" t="n">
        <x:v>0.5</x:v>
      </x:c>
      <x:c r="K17" s="20" t="inlineStr">
        <x:is>
          <x:t xml:space="preserve">Pintura y curado</x:t>
        </x:is>
      </x:c>
      <x:c r="L17" s="20" t="n">
        <x:v>0</x:v>
      </x:c>
      <x:c r="M17" s="24" t="n">
        <x:f>SUMIF('09_CARGA_ORDEN'!$E$2:$E$1153,A17,'09_CARGA_ORDEN'!$J$2:$J$1153)</x:f>
        <x:v>52.65516666666666</x:v>
      </x:c>
      <x:c r="N17" s="25" t="n">
        <x:f>IF(N(E17)=0,"",M17/(SUMPRODUCT(('07_CALENDARIO'!$A$2:$A$397&lt;DATE(2026,1,1))*('07_CALENDARIO'!$K$2:$K$397))*'19_PARAMETROS'!$B$16*E17))</x:f>
        <x:v>0.025217997685185185</x:v>
      </x:c>
      <x:c r="O17" s="26" t="n">
        <x:f>M17*I17*J17</x:f>
        <x:v>13.163791666666665</x:v>
      </x:c>
      <x:c r="P17" s="20" t="inlineStr">
        <x:is>
          <x:t xml:space="preserve">kW y factor: ESTIMADO TÉCNICO de catálogo (verificar placa); grupo: SUPUESTO; horas y energía: CALCULADO</x:t>
        </x:is>
      </x:c>
    </x:row>
    <x:row r="18">
      <x:c r="A18" t="inlineStr">
        <x:is>
          <x:t xml:space="preserve">Sala acondicionada para pintura electrostática</x:t>
        </x:is>
      </x:c>
      <x:c r="B18" t="inlineStr">
        <x:is>
          <x:t xml:space="preserve">Sala acondicionada para pintura electrostática</x:t>
        </x:is>
      </x:c>
      <x:c r="C18" t="inlineStr">
        <x:is>
          <x:t xml:space="preserve">Modelo comercial no identificado</x:t>
        </x:is>
      </x:c>
      <x:c r="D18" t="inlineStr">
        <x:is>
          <x:t xml:space="preserve">Sin placa del equipo</x:t>
        </x:is>
      </x:c>
      <x:c r="E18" s="20" t="n">
        <x:v>1</x:v>
      </x:c>
      <x:c r="G18" t="inlineStr">
        <x:is>
          <x:t xml:space="preserve">SAL-PIN</x:t>
        </x:is>
      </x:c>
      <x:c r="H18" t="inlineStr">
        <x:is>
          <x:t xml:space="preserve">Referencia técnica comercial; no inventario certificado</x:t>
        </x:is>
      </x:c>
      <x:c r="I18" s="23" t="n">
        <x:v>3</x:v>
      </x:c>
      <x:c r="J18" s="23" t="n">
        <x:v>0.5</x:v>
      </x:c>
      <x:c r="K18" s="20" t="inlineStr">
        <x:is>
          <x:t xml:space="preserve">Pintura y curado</x:t>
        </x:is>
      </x:c>
      <x:c r="L18" s="20" t="n">
        <x:v>0</x:v>
      </x:c>
      <x:c r="M18" s="24" t="n">
        <x:f>SUMIF('09_CARGA_ORDEN'!$E$2:$E$1153,A18,'09_CARGA_ORDEN'!$J$2:$J$1153)</x:f>
        <x:v>0</x:v>
      </x:c>
      <x:c r="N18" s="25" t="n">
        <x:f>IF(N(E18)=0,"",M18/(SUMPRODUCT(('07_CALENDARIO'!$A$2:$A$397&lt;DATE(2026,1,1))*('07_CALENDARIO'!$K$2:$K$397))*'19_PARAMETROS'!$B$16*E18))</x:f>
        <x:v>0</x:v>
      </x:c>
      <x:c r="O18" s="26" t="n">
        <x:f>M18*I18*J18</x:f>
        <x:v>0</x:v>
      </x:c>
      <x:c r="P18" s="20" t="inlineStr">
        <x:is>
          <x:t xml:space="preserve">kW y factor: ESTIMADO TÉCNICO de catálogo (verificar placa); grupo: SUPUESTO; horas y energía: CALCULADO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3765e5fa3d954a2b"/>
  </x:tableParts>
</x:worksheet>
</file>

<file path=xl/worksheets/sheet7.xml><?xml version="1.0" encoding="utf-8"?>
<x:worksheet xmlns:x="http://schemas.openxmlformats.org/spreadsheetml/2006/main">
  <x:sheetPr>
    <x:tabColor rgb="FF4B4B4B"/>
  </x:sheetPr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47" customWidth="1"/>
    <x:col min="2" max="2" width="36" customWidth="1"/>
    <x:col min="3" max="3" width="10" customWidth="1"/>
    <x:col min="4" max="4" width="48" customWidth="1"/>
    <x:col min="5" max="5" width="60" customWidth="1"/>
    <x:col min="6" max="6" width="22" customWidth="1"/>
    <x:col min="7" max="7" width="23" customWidth="1"/>
    <x:col min="8" max="8" width="19" customWidth="1"/>
    <x:col min="9" max="9" width="25" customWidth="1"/>
    <x:col min="10" max="10" width="24" customWidth="1"/>
    <x:col min="11" max="11" width="37" customWidth="1"/>
    <x:col min="12" max="12" width="53" customWidth="1"/>
  </x:cols>
  <x:sheetData>
    <x:row r="1" ht="38" customHeight="1">
      <x:c r="A1" s="5" t="inlineStr">
        <x:is>
          <x:t xml:space="preserve">Producto</x:t>
        </x:is>
      </x:c>
      <x:c r="B1" s="5" t="inlineStr">
        <x:is>
          <x:t xml:space="preserve">Familia</x:t>
        </x:is>
      </x:c>
      <x:c r="C1" s="5" t="inlineStr">
        <x:is>
          <x:t xml:space="preserve">Paso</x:t>
        </x:is>
      </x:c>
      <x:c r="D1" s="5" t="inlineStr">
        <x:is>
          <x:t xml:space="preserve">Operación</x:t>
        </x:is>
      </x:c>
      <x:c r="E1" s="5" t="inlineStr">
        <x:is>
          <x:t xml:space="preserve">Equipo principal</x:t>
        </x:is>
      </x:c>
      <x:c r="F1" s="5" t="inlineStr">
        <x:is>
          <x:t xml:space="preserve">Min fijos por lote</x:t>
        </x:is>
      </x:c>
      <x:c r="G1" s="5" t="inlineStr">
        <x:is>
          <x:t xml:space="preserve">Minutos por unidad</x:t>
        </x:is>
      </x:c>
      <x:c r="H1" s="5" t="inlineStr">
        <x:is>
          <x:t xml:space="preserve">Precedencia</x:t>
        </x:is>
      </x:c>
      <x:c r="I1" s="5" t="inlineStr">
        <x:is>
          <x:t xml:space="preserve">Tratamiento del tiempo</x:t>
        </x:is>
      </x:c>
      <x:c r="J1" s="5" t="inlineStr">
        <x:is>
          <x:t xml:space="preserve">Min ciclo horno (incluidos)</x:t>
        </x:is>
      </x:c>
      <x:c r="K1" s="5" t="inlineStr">
        <x:is>
          <x:t xml:space="preserve">Origen de duración</x:t>
        </x:is>
      </x:c>
      <x:c r="L1" s="5" t="inlineStr">
        <x:is>
          <x:t xml:space="preserve">Clave de unión</x:t>
        </x:is>
      </x:c>
    </x:row>
    <x:row r="2">
      <x:c r="A2" t="inlineStr">
        <x:is>
          <x:t xml:space="preserve">Minirack metálico con bandejas</x:t>
        </x:is>
      </x:c>
      <x:c r="B2" t="inlineStr">
        <x:is>
          <x:t xml:space="preserve">Racks industriales</x:t>
        </x:is>
      </x:c>
      <x:c r="C2" t="n">
        <x:v>1</x:v>
      </x:c>
      <x:c r="D2" t="inlineStr">
        <x:is>
          <x:t xml:space="preserve">Corte de planchas de acero</x:t>
        </x:is>
      </x:c>
      <x:c r="E2" t="inlineStr">
        <x:is>
          <x:t xml:space="preserve">Guillotina hidráulica para corte de planchas de acero</x:t>
        </x:is>
      </x:c>
      <x:c r="F2" t="n">
        <x:v>8</x:v>
      </x:c>
      <x:c r="G2" t="n">
        <x:v>34.62</x:v>
      </x:c>
      <x:c r="H2" t="inlineStr">
        <x:is>
          <x:t xml:space="preserve">Inicio</x:t>
        </x:is>
      </x:c>
      <x:c r="I2" t="inlineStr">
        <x:is>
          <x:t xml:space="preserve">POR_UNIDAD</x:t>
        </x:is>
      </x:c>
      <x:c r="J2" t="n">
        <x:v>0</x:v>
      </x:c>
      <x:c r="K2" t="inlineStr">
        <x:is>
          <x:t xml:space="preserve">VALOR HEREDADO SIN CRONOMETRAJE</x:t>
        </x:is>
      </x:c>
      <x:c r="L2" t="inlineStr">
        <x:is>
          <x:t xml:space="preserve">Minirack metálico con bandejas|1</x:t>
        </x:is>
      </x:c>
    </x:row>
    <x:row r="3">
      <x:c r="A3" t="inlineStr">
        <x:is>
          <x:t xml:space="preserve">Minirack metálico con bandejas</x:t>
        </x:is>
      </x:c>
      <x:c r="B3" t="inlineStr">
        <x:is>
          <x:t xml:space="preserve">Racks industriales</x:t>
        </x:is>
      </x:c>
      <x:c r="C3" t="n">
        <x:v>2</x:v>
      </x:c>
      <x:c r="D3" t="inlineStr">
        <x:is>
          <x:t xml:space="preserve">Corte de tubos y perfiles</x:t>
        </x:is>
      </x:c>
      <x:c r="E3" t="inlineStr">
        <x:is>
          <x:t xml:space="preserve">Sierra de cinta para corte de tubos y perfiles</x:t>
        </x:is>
      </x:c>
      <x:c r="F3" t="n">
        <x:v>8</x:v>
      </x:c>
      <x:c r="G3" t="n">
        <x:v>43.52</x:v>
      </x:c>
      <x:c r="H3" t="n">
        <x:v>1</x:v>
      </x:c>
      <x:c r="I3" t="inlineStr">
        <x:is>
          <x:t xml:space="preserve">POR_UNIDAD</x:t>
        </x:is>
      </x:c>
      <x:c r="J3" t="n">
        <x:v>0</x:v>
      </x:c>
      <x:c r="K3" t="inlineStr">
        <x:is>
          <x:t xml:space="preserve">VALOR HEREDADO SIN CRONOMETRAJE</x:t>
        </x:is>
      </x:c>
      <x:c r="L3" t="inlineStr">
        <x:is>
          <x:t xml:space="preserve">Minirack metálico con bandejas|2</x:t>
        </x:is>
      </x:c>
    </x:row>
    <x:row r="4">
      <x:c r="A4" t="inlineStr">
        <x:is>
          <x:t xml:space="preserve">Minirack metálico con bandejas</x:t>
        </x:is>
      </x:c>
      <x:c r="B4" t="inlineStr">
        <x:is>
          <x:t xml:space="preserve">Racks industriales</x:t>
        </x:is>
      </x:c>
      <x:c r="C4" t="n">
        <x:v>3</x:v>
      </x:c>
      <x:c r="D4" t="inlineStr">
        <x:is>
          <x:t xml:space="preserve">Perforación</x:t>
        </x:is>
      </x:c>
      <x:c r="E4" t="inlineStr">
        <x:is>
          <x:t xml:space="preserve">Taladro de banco para perforación de acero</x:t>
        </x:is>
      </x:c>
      <x:c r="F4" t="n">
        <x:v>10</x:v>
      </x:c>
      <x:c r="G4" t="n">
        <x:v>63.2</x:v>
      </x:c>
      <x:c r="H4" t="n">
        <x:v>2</x:v>
      </x:c>
      <x:c r="I4" t="inlineStr">
        <x:is>
          <x:t xml:space="preserve">POR_UNIDAD</x:t>
        </x:is>
      </x:c>
      <x:c r="J4" t="n">
        <x:v>0</x:v>
      </x:c>
      <x:c r="K4" t="inlineStr">
        <x:is>
          <x:t xml:space="preserve">VALOR HEREDADO SIN CRONOMETRAJE</x:t>
        </x:is>
      </x:c>
      <x:c r="L4" t="inlineStr">
        <x:is>
          <x:t xml:space="preserve">Minirack metálico con bandejas|3</x:t>
        </x:is>
      </x:c>
    </x:row>
    <x:row r="5">
      <x:c r="A5" t="inlineStr">
        <x:is>
          <x:t xml:space="preserve">Minirack metálico con bandejas</x:t>
        </x:is>
      </x:c>
      <x:c r="B5" t="inlineStr">
        <x:is>
          <x:t xml:space="preserve">Racks industriales</x:t>
        </x:is>
      </x:c>
      <x:c r="C5" t="n">
        <x:v>4</x:v>
      </x:c>
      <x:c r="D5" t="inlineStr">
        <x:is>
          <x:t xml:space="preserve">Plegado</x:t>
        </x:is>
      </x:c>
      <x:c r="E5" t="inlineStr">
        <x:is>
          <x:t xml:space="preserve">Plegadora hidráulica de chapa metálica</x:t>
        </x:is>
      </x:c>
      <x:c r="F5" t="n">
        <x:v>12</x:v>
      </x:c>
      <x:c r="G5" t="n">
        <x:v>60</x:v>
      </x:c>
      <x:c r="H5" t="n">
        <x:v>3</x:v>
      </x:c>
      <x:c r="I5" t="inlineStr">
        <x:is>
          <x:t xml:space="preserve">POR_UNIDAD</x:t>
        </x:is>
      </x:c>
      <x:c r="J5" t="n">
        <x:v>0</x:v>
      </x:c>
      <x:c r="K5" t="inlineStr">
        <x:is>
          <x:t xml:space="preserve">VALOR HEREDADO SIN CRONOMETRAJE</x:t>
        </x:is>
      </x:c>
      <x:c r="L5" t="inlineStr">
        <x:is>
          <x:t xml:space="preserve">Minirack metálico con bandejas|4</x:t>
        </x:is>
      </x:c>
    </x:row>
    <x:row r="6">
      <x:c r="A6" t="inlineStr">
        <x:is>
          <x:t xml:space="preserve">Minirack metálico con bandejas</x:t>
        </x:is>
      </x:c>
      <x:c r="B6" t="inlineStr">
        <x:is>
          <x:t xml:space="preserve">Racks industriales</x:t>
        </x:is>
      </x:c>
      <x:c r="C6" t="n">
        <x:v>5</x:v>
      </x:c>
      <x:c r="D6" t="inlineStr">
        <x:is>
          <x:t xml:space="preserve">Soldadura</x:t>
        </x:is>
      </x:c>
      <x:c r="E6" t="inlineStr">
        <x:is>
          <x:t xml:space="preserve">Máquina de soldadura por arco MIG/MAG</x:t>
        </x:is>
      </x:c>
      <x:c r="F6" t="n">
        <x:v>10</x:v>
      </x:c>
      <x:c r="G6" t="n">
        <x:v>78.39999999999999</x:v>
      </x:c>
      <x:c r="H6" t="n">
        <x:v>4</x:v>
      </x:c>
      <x:c r="I6" t="inlineStr">
        <x:is>
          <x:t xml:space="preserve">POR_UNIDAD</x:t>
        </x:is>
      </x:c>
      <x:c r="J6" t="n">
        <x:v>0</x:v>
      </x:c>
      <x:c r="K6" t="inlineStr">
        <x:is>
          <x:t xml:space="preserve">VALOR HEREDADO SIN CRONOMETRAJE</x:t>
        </x:is>
      </x:c>
      <x:c r="L6" t="inlineStr">
        <x:is>
          <x:t xml:space="preserve">Minirack metálico con bandejas|5</x:t>
        </x:is>
      </x:c>
    </x:row>
    <x:row r="7">
      <x:c r="A7" t="inlineStr">
        <x:is>
          <x:t xml:space="preserve">Minirack metálico con bandejas</x:t>
        </x:is>
      </x:c>
      <x:c r="B7" t="inlineStr">
        <x:is>
          <x:t xml:space="preserve">Racks industriales</x:t>
        </x:is>
      </x:c>
      <x:c r="C7" t="n">
        <x:v>6</x:v>
      </x:c>
      <x:c r="D7" t="inlineStr">
        <x:is>
          <x:t xml:space="preserve">Desbarbado</x:t>
        </x:is>
      </x:c>
      <x:c r="E7" t="inlineStr">
        <x:is>
          <x:t xml:space="preserve">Mesa de desbarbado/esmerilado</x:t>
        </x:is>
      </x:c>
      <x:c r="F7" t="n">
        <x:v>3</x:v>
      </x:c>
      <x:c r="G7" t="n">
        <x:v>42</x:v>
      </x:c>
      <x:c r="H7" t="n">
        <x:v>5</x:v>
      </x:c>
      <x:c r="I7" t="inlineStr">
        <x:is>
          <x:t xml:space="preserve">POR_UNIDAD</x:t>
        </x:is>
      </x:c>
      <x:c r="J7" t="n">
        <x:v>0</x:v>
      </x:c>
      <x:c r="K7" t="inlineStr">
        <x:is>
          <x:t xml:space="preserve">VALOR HEREDADO SIN CRONOMETRAJE</x:t>
        </x:is>
      </x:c>
      <x:c r="L7" t="inlineStr">
        <x:is>
          <x:t xml:space="preserve">Minirack metálico con bandejas|6</x:t>
        </x:is>
      </x:c>
    </x:row>
    <x:row r="8">
      <x:c r="A8" t="inlineStr">
        <x:is>
          <x:t xml:space="preserve">Minirack metálico con bandejas</x:t>
        </x:is>
      </x:c>
      <x:c r="B8" t="inlineStr">
        <x:is>
          <x:t xml:space="preserve">Racks industriales</x:t>
        </x:is>
      </x:c>
      <x:c r="C8" t="n">
        <x:v>7</x:v>
      </x:c>
      <x:c r="D8" t="inlineStr">
        <x:is>
          <x:t xml:space="preserve">Preparación superficial</x:t>
        </x:is>
      </x:c>
      <x:c r="E8" t="inlineStr">
        <x:is>
          <x:t xml:space="preserve">Zona de preparación superficial</x:t>
        </x:is>
      </x:c>
      <x:c r="F8" t="n">
        <x:v>6</x:v>
      </x:c>
      <x:c r="G8" t="n">
        <x:v>29.7248</x:v>
      </x:c>
      <x:c r="H8" t="n">
        <x:v>6</x:v>
      </x:c>
      <x:c r="I8" t="inlineStr">
        <x:is>
          <x:t xml:space="preserve">POR_UNIDAD</x:t>
        </x:is>
      </x:c>
      <x:c r="J8" t="n">
        <x:v>0</x:v>
      </x:c>
      <x:c r="K8" t="inlineStr">
        <x:is>
          <x:t xml:space="preserve">VALOR HEREDADO SIN CRONOMETRAJE</x:t>
        </x:is>
      </x:c>
      <x:c r="L8" t="inlineStr">
        <x:is>
          <x:t xml:space="preserve">Minirack metálico con bandejas|7</x:t>
        </x:is>
      </x:c>
    </x:row>
    <x:row r="9">
      <x:c r="A9" t="inlineStr">
        <x:is>
          <x:t xml:space="preserve">Minirack metálico con bandejas</x:t>
        </x:is>
      </x:c>
      <x:c r="B9" t="inlineStr">
        <x:is>
          <x:t xml:space="preserve">Racks industriales</x:t>
        </x:is>
      </x:c>
      <x:c r="C9" t="n">
        <x:v>8</x:v>
      </x:c>
      <x:c r="D9" t="inlineStr">
        <x:is>
          <x:t xml:space="preserve">Aplicación electrostática de polvo</x:t>
        </x:is>
      </x:c>
      <x:c r="E9" t="inlineStr">
        <x:is>
          <x:t xml:space="preserve">Pistola manual de pintura electrostática en polvo</x:t>
        </x:is>
      </x:c>
      <x:c r="F9" t="n">
        <x:v>12</x:v>
      </x:c>
      <x:c r="G9" t="n">
        <x:v>8.02</x:v>
      </x:c>
      <x:c r="H9" t="n">
        <x:v>7</x:v>
      </x:c>
      <x:c r="I9" t="inlineStr">
        <x:is>
          <x:t xml:space="preserve">POR_UNIDAD</x:t>
        </x:is>
      </x:c>
      <x:c r="J9" t="n">
        <x:v>0</x:v>
      </x:c>
      <x:c r="K9" t="inlineStr">
        <x:is>
          <x:t xml:space="preserve">HIPOTESIS TECNICA</x:t>
        </x:is>
      </x:c>
      <x:c r="L9" t="inlineStr">
        <x:is>
          <x:t xml:space="preserve">Minirack metálico con bandejas|8</x:t>
        </x:is>
      </x:c>
    </x:row>
    <x:row r="10">
      <x:c r="A10" t="inlineStr">
        <x:is>
          <x:t xml:space="preserve">Minirack metálico con bandejas</x:t>
        </x:is>
      </x:c>
      <x:c r="B10" t="inlineStr">
        <x:is>
          <x:t xml:space="preserve">Racks industriales</x:t>
        </x:is>
      </x:c>
      <x:c r="C10" t="n">
        <x:v>9</x:v>
      </x:c>
      <x:c r="D10" t="inlineStr">
        <x:is>
          <x:t xml:space="preserve">Curado térmico en horno</x:t>
        </x:is>
      </x:c>
      <x:c r="E10" t="inlineStr">
        <x:is>
          <x:t xml:space="preserve">Horno de curado de pintura electrostática por lotes</x:t>
        </x:is>
      </x:c>
      <x:c r="F10" t="n">
        <x:v>45</x:v>
      </x:c>
      <x:c r="G10" t="n">
        <x:v>0</x:v>
      </x:c>
      <x:c r="H10" t="n">
        <x:v>8</x:v>
      </x:c>
      <x:c r="I10" t="inlineStr">
        <x:is>
          <x:t xml:space="preserve">POR_LOTE</x:t>
        </x:is>
      </x:c>
      <x:c r="J10" t="n">
        <x:v>40</x:v>
      </x:c>
      <x:c r="K10" t="inlineStr">
        <x:is>
          <x:t xml:space="preserve">HIPOTESIS TECNICA</x:t>
        </x:is>
      </x:c>
      <x:c r="L10" t="inlineStr">
        <x:is>
          <x:t xml:space="preserve">Minirack metálico con bandejas|9</x:t>
        </x:is>
      </x:c>
    </x:row>
    <x:row r="11">
      <x:c r="A11" t="inlineStr">
        <x:is>
          <x:t xml:space="preserve">Minirack metálico con bandejas</x:t>
        </x:is>
      </x:c>
      <x:c r="B11" t="inlineStr">
        <x:is>
          <x:t xml:space="preserve">Racks industriales</x:t>
        </x:is>
      </x:c>
      <x:c r="C11" t="n">
        <x:v>10</x:v>
      </x:c>
      <x:c r="D11" t="inlineStr">
        <x:is>
          <x:t xml:space="preserve">Colgado, traslado y enfriamiento</x:t>
        </x:is>
      </x:c>
      <x:c r="E11" t="inlineStr">
        <x:is>
          <x:t xml:space="preserve">Manipulación y enfriamiento de piezas</x:t>
        </x:is>
      </x:c>
      <x:c r="F11" t="n">
        <x:v>8</x:v>
      </x:c>
      <x:c r="G11" t="n">
        <x:v>2.69</x:v>
      </x:c>
      <x:c r="H11" t="n">
        <x:v>9</x:v>
      </x:c>
      <x:c r="I11" t="inlineStr">
        <x:is>
          <x:t xml:space="preserve">POR_UNIDAD</x:t>
        </x:is>
      </x:c>
      <x:c r="J11" t="n">
        <x:v>0</x:v>
      </x:c>
      <x:c r="K11" t="inlineStr">
        <x:is>
          <x:t xml:space="preserve">HIPOTESIS TECNICA</x:t>
        </x:is>
      </x:c>
      <x:c r="L11" t="inlineStr">
        <x:is>
          <x:t xml:space="preserve">Minirack metálico con bandejas|10</x:t>
        </x:is>
      </x:c>
    </x:row>
    <x:row r="12">
      <x:c r="A12" t="inlineStr">
        <x:is>
          <x:t xml:space="preserve">Minirack metálico con bandejas</x:t>
        </x:is>
      </x:c>
      <x:c r="B12" t="inlineStr">
        <x:is>
          <x:t xml:space="preserve">Racks industriales</x:t>
        </x:is>
      </x:c>
      <x:c r="C12" t="n">
        <x:v>11</x:v>
      </x:c>
      <x:c r="D12" t="inlineStr">
        <x:is>
          <x:t xml:space="preserve">Ensamblaje</x:t>
        </x:is>
      </x:c>
      <x:c r="E12" t="inlineStr">
        <x:is>
          <x:t xml:space="preserve">Mesa de armado</x:t>
        </x:is>
      </x:c>
      <x:c r="F12" t="n">
        <x:v>6</x:v>
      </x:c>
      <x:c r="G12" t="n">
        <x:v>60</x:v>
      </x:c>
      <x:c r="H12" t="n">
        <x:v>10</x:v>
      </x:c>
      <x:c r="I12" t="inlineStr">
        <x:is>
          <x:t xml:space="preserve">POR_UNIDAD</x:t>
        </x:is>
      </x:c>
      <x:c r="J12" t="n">
        <x:v>0</x:v>
      </x:c>
      <x:c r="K12" t="inlineStr">
        <x:is>
          <x:t xml:space="preserve">VALOR HEREDADO SIN CRONOMETRAJE</x:t>
        </x:is>
      </x:c>
      <x:c r="L12" t="inlineStr">
        <x:is>
          <x:t xml:space="preserve">Minirack metálico con bandejas|11</x:t>
        </x:is>
      </x:c>
    </x:row>
    <x:row r="13">
      <x:c r="A13" t="inlineStr">
        <x:is>
          <x:t xml:space="preserve">Minirack metálico con bandejas</x:t>
        </x:is>
      </x:c>
      <x:c r="B13" t="inlineStr">
        <x:is>
          <x:t xml:space="preserve">Racks industriales</x:t>
        </x:is>
      </x:c>
      <x:c r="C13" t="n">
        <x:v>12</x:v>
      </x:c>
      <x:c r="D13" t="inlineStr">
        <x:is>
          <x:t xml:space="preserve">Inspección de calidad</x:t>
        </x:is>
      </x:c>
      <x:c r="E13" t="inlineStr">
        <x:is>
          <x:t xml:space="preserve">Área de inspección</x:t>
        </x:is>
      </x:c>
      <x:c r="F13" t="n">
        <x:v>2</x:v>
      </x:c>
      <x:c r="G13" t="n">
        <x:v>3.86</x:v>
      </x:c>
      <x:c r="H13" t="n">
        <x:v>11</x:v>
      </x:c>
      <x:c r="I13" t="inlineStr">
        <x:is>
          <x:t xml:space="preserve">POR_UNIDAD</x:t>
        </x:is>
      </x:c>
      <x:c r="J13" t="n">
        <x:v>0</x:v>
      </x:c>
      <x:c r="K13" t="inlineStr">
        <x:is>
          <x:t xml:space="preserve">HIPOTESIS TECNICA</x:t>
        </x:is>
      </x:c>
      <x:c r="L13" t="inlineStr">
        <x:is>
          <x:t xml:space="preserve">Minirack metálico con bandejas|12</x:t>
        </x:is>
      </x:c>
    </x:row>
    <x:row r="14">
      <x:c r="A14" t="inlineStr">
        <x:is>
          <x:t xml:space="preserve">Minirack metálico con bandejas</x:t>
        </x:is>
      </x:c>
      <x:c r="B14" t="inlineStr">
        <x:is>
          <x:t xml:space="preserve">Racks industriales</x:t>
        </x:is>
      </x:c>
      <x:c r="C14" t="n">
        <x:v>13</x:v>
      </x:c>
      <x:c r="D14" t="inlineStr">
        <x:is>
          <x:t xml:space="preserve">Embalaje</x:t>
        </x:is>
      </x:c>
      <x:c r="E14" t="inlineStr">
        <x:is>
          <x:t xml:space="preserve">Zona de protección y embalaje</x:t>
        </x:is>
      </x:c>
      <x:c r="F14" t="n">
        <x:v>2</x:v>
      </x:c>
      <x:c r="G14" t="n">
        <x:v>5.3</x:v>
      </x:c>
      <x:c r="H14" t="n">
        <x:v>12</x:v>
      </x:c>
      <x:c r="I14" t="inlineStr">
        <x:is>
          <x:t xml:space="preserve">POR_UNIDAD</x:t>
        </x:is>
      </x:c>
      <x:c r="J14" t="n">
        <x:v>0</x:v>
      </x:c>
      <x:c r="K14" t="inlineStr">
        <x:is>
          <x:t xml:space="preserve">HIPOTESIS TECNICA</x:t>
        </x:is>
      </x:c>
      <x:c r="L14" t="inlineStr">
        <x:is>
          <x:t xml:space="preserve">Minirack metálico con bandejas|13</x:t>
        </x:is>
      </x:c>
    </x:row>
    <x:row r="15">
      <x:c r="A15" t="inlineStr">
        <x:is>
          <x:t xml:space="preserve">Estante reforzado modular</x:t>
        </x:is>
      </x:c>
      <x:c r="B15" t="inlineStr">
        <x:is>
          <x:t xml:space="preserve">Racks industriales</x:t>
        </x:is>
      </x:c>
      <x:c r="C15" t="n">
        <x:v>1</x:v>
      </x:c>
      <x:c r="D15" t="inlineStr">
        <x:is>
          <x:t xml:space="preserve">Corte de planchas de acero</x:t>
        </x:is>
      </x:c>
      <x:c r="E15" t="inlineStr">
        <x:is>
          <x:t xml:space="preserve">Guillotina hidráulica para corte de planchas de acero</x:t>
        </x:is>
      </x:c>
      <x:c r="F15" t="n">
        <x:v>8</x:v>
      </x:c>
      <x:c r="G15" t="n">
        <x:v>36.67</x:v>
      </x:c>
      <x:c r="H15" t="inlineStr">
        <x:is>
          <x:t xml:space="preserve">Inicio</x:t>
        </x:is>
      </x:c>
      <x:c r="I15" t="inlineStr">
        <x:is>
          <x:t xml:space="preserve">POR_UNIDAD</x:t>
        </x:is>
      </x:c>
      <x:c r="J15" t="n">
        <x:v>0</x:v>
      </x:c>
      <x:c r="K15" t="inlineStr">
        <x:is>
          <x:t xml:space="preserve">VALOR HEREDADO SIN CRONOMETRAJE</x:t>
        </x:is>
      </x:c>
      <x:c r="L15" t="inlineStr">
        <x:is>
          <x:t xml:space="preserve">Estante reforzado modular|1</x:t>
        </x:is>
      </x:c>
    </x:row>
    <x:row r="16">
      <x:c r="A16" t="inlineStr">
        <x:is>
          <x:t xml:space="preserve">Estante reforzado modular</x:t>
        </x:is>
      </x:c>
      <x:c r="B16" t="inlineStr">
        <x:is>
          <x:t xml:space="preserve">Racks industriales</x:t>
        </x:is>
      </x:c>
      <x:c r="C16" t="n">
        <x:v>2</x:v>
      </x:c>
      <x:c r="D16" t="inlineStr">
        <x:is>
          <x:t xml:space="preserve">Corte de tubos y perfiles</x:t>
        </x:is>
      </x:c>
      <x:c r="E16" t="inlineStr">
        <x:is>
          <x:t xml:space="preserve">Sierra de cinta para corte de tubos y perfiles</x:t>
        </x:is>
      </x:c>
      <x:c r="F16" t="n">
        <x:v>8</x:v>
      </x:c>
      <x:c r="G16" t="n">
        <x:v>52</x:v>
      </x:c>
      <x:c r="H16" t="n">
        <x:v>1</x:v>
      </x:c>
      <x:c r="I16" t="inlineStr">
        <x:is>
          <x:t xml:space="preserve">POR_UNIDAD</x:t>
        </x:is>
      </x:c>
      <x:c r="J16" t="n">
        <x:v>0</x:v>
      </x:c>
      <x:c r="K16" t="inlineStr">
        <x:is>
          <x:t xml:space="preserve">VALOR HEREDADO SIN CRONOMETRAJE</x:t>
        </x:is>
      </x:c>
      <x:c r="L16" t="inlineStr">
        <x:is>
          <x:t xml:space="preserve">Estante reforzado modular|2</x:t>
        </x:is>
      </x:c>
    </x:row>
    <x:row r="17">
      <x:c r="A17" t="inlineStr">
        <x:is>
          <x:t xml:space="preserve">Estante reforzado modular</x:t>
        </x:is>
      </x:c>
      <x:c r="B17" t="inlineStr">
        <x:is>
          <x:t xml:space="preserve">Racks industriales</x:t>
        </x:is>
      </x:c>
      <x:c r="C17" t="n">
        <x:v>3</x:v>
      </x:c>
      <x:c r="D17" t="inlineStr">
        <x:is>
          <x:t xml:space="preserve">Perforación</x:t>
        </x:is>
      </x:c>
      <x:c r="E17" t="inlineStr">
        <x:is>
          <x:t xml:space="preserve">Taladro de banco para perforación de acero</x:t>
        </x:is>
      </x:c>
      <x:c r="F17" t="n">
        <x:v>10</x:v>
      </x:c>
      <x:c r="G17" t="n">
        <x:v>82.10000000000001</x:v>
      </x:c>
      <x:c r="H17" t="n">
        <x:v>2</x:v>
      </x:c>
      <x:c r="I17" t="inlineStr">
        <x:is>
          <x:t xml:space="preserve">POR_UNIDAD</x:t>
        </x:is>
      </x:c>
      <x:c r="J17" t="n">
        <x:v>0</x:v>
      </x:c>
      <x:c r="K17" t="inlineStr">
        <x:is>
          <x:t xml:space="preserve">VALOR HEREDADO SIN CRONOMETRAJE</x:t>
        </x:is>
      </x:c>
      <x:c r="L17" t="inlineStr">
        <x:is>
          <x:t xml:space="preserve">Estante reforzado modular|3</x:t>
        </x:is>
      </x:c>
    </x:row>
    <x:row r="18">
      <x:c r="A18" t="inlineStr">
        <x:is>
          <x:t xml:space="preserve">Estante reforzado modular</x:t>
        </x:is>
      </x:c>
      <x:c r="B18" t="inlineStr">
        <x:is>
          <x:t xml:space="preserve">Racks industriales</x:t>
        </x:is>
      </x:c>
      <x:c r="C18" t="n">
        <x:v>4</x:v>
      </x:c>
      <x:c r="D18" t="inlineStr">
        <x:is>
          <x:t xml:space="preserve">Plegado</x:t>
        </x:is>
      </x:c>
      <x:c r="E18" t="inlineStr">
        <x:is>
          <x:t xml:space="preserve">Plegadora hidráulica de chapa metálica</x:t>
        </x:is>
      </x:c>
      <x:c r="F18" t="n">
        <x:v>12</x:v>
      </x:c>
      <x:c r="G18" t="n">
        <x:v>69</x:v>
      </x:c>
      <x:c r="H18" t="n">
        <x:v>3</x:v>
      </x:c>
      <x:c r="I18" t="inlineStr">
        <x:is>
          <x:t xml:space="preserve">POR_UNIDAD</x:t>
        </x:is>
      </x:c>
      <x:c r="J18" t="n">
        <x:v>0</x:v>
      </x:c>
      <x:c r="K18" t="inlineStr">
        <x:is>
          <x:t xml:space="preserve">VALOR HEREDADO SIN CRONOMETRAJE</x:t>
        </x:is>
      </x:c>
      <x:c r="L18" t="inlineStr">
        <x:is>
          <x:t xml:space="preserve">Estante reforzado modular|4</x:t>
        </x:is>
      </x:c>
    </x:row>
    <x:row r="19">
      <x:c r="A19" t="inlineStr">
        <x:is>
          <x:t xml:space="preserve">Estante reforzado modular</x:t>
        </x:is>
      </x:c>
      <x:c r="B19" t="inlineStr">
        <x:is>
          <x:t xml:space="preserve">Racks industriales</x:t>
        </x:is>
      </x:c>
      <x:c r="C19" t="n">
        <x:v>5</x:v>
      </x:c>
      <x:c r="D19" t="inlineStr">
        <x:is>
          <x:t xml:space="preserve">Soldadura</x:t>
        </x:is>
      </x:c>
      <x:c r="E19" t="inlineStr">
        <x:is>
          <x:t xml:space="preserve">Máquina de soldadura por arco MIG/MAG</x:t>
        </x:is>
      </x:c>
      <x:c r="F19" t="n">
        <x:v>10</x:v>
      </x:c>
      <x:c r="G19" t="n">
        <x:v>78.39999999999999</x:v>
      </x:c>
      <x:c r="H19" t="n">
        <x:v>4</x:v>
      </x:c>
      <x:c r="I19" t="inlineStr">
        <x:is>
          <x:t xml:space="preserve">POR_UNIDAD</x:t>
        </x:is>
      </x:c>
      <x:c r="J19" t="n">
        <x:v>0</x:v>
      </x:c>
      <x:c r="K19" t="inlineStr">
        <x:is>
          <x:t xml:space="preserve">VALOR HEREDADO SIN CRONOMETRAJE</x:t>
        </x:is>
      </x:c>
      <x:c r="L19" t="inlineStr">
        <x:is>
          <x:t xml:space="preserve">Estante reforzado modular|5</x:t>
        </x:is>
      </x:c>
    </x:row>
    <x:row r="20">
      <x:c r="A20" t="inlineStr">
        <x:is>
          <x:t xml:space="preserve">Estante reforzado modular</x:t>
        </x:is>
      </x:c>
      <x:c r="B20" t="inlineStr">
        <x:is>
          <x:t xml:space="preserve">Racks industriales</x:t>
        </x:is>
      </x:c>
      <x:c r="C20" t="n">
        <x:v>6</x:v>
      </x:c>
      <x:c r="D20" t="inlineStr">
        <x:is>
          <x:t xml:space="preserve">Desbarbado</x:t>
        </x:is>
      </x:c>
      <x:c r="E20" t="inlineStr">
        <x:is>
          <x:t xml:space="preserve">Mesa de desbarbado/esmerilado</x:t>
        </x:is>
      </x:c>
      <x:c r="F20" t="n">
        <x:v>3</x:v>
      </x:c>
      <x:c r="G20" t="n">
        <x:v>49.5</x:v>
      </x:c>
      <x:c r="H20" t="n">
        <x:v>5</x:v>
      </x:c>
      <x:c r="I20" t="inlineStr">
        <x:is>
          <x:t xml:space="preserve">POR_UNIDAD</x:t>
        </x:is>
      </x:c>
      <x:c r="J20" t="n">
        <x:v>0</x:v>
      </x:c>
      <x:c r="K20" t="inlineStr">
        <x:is>
          <x:t xml:space="preserve">VALOR HEREDADO SIN CRONOMETRAJE</x:t>
        </x:is>
      </x:c>
      <x:c r="L20" t="inlineStr">
        <x:is>
          <x:t xml:space="preserve">Estante reforzado modular|6</x:t>
        </x:is>
      </x:c>
    </x:row>
    <x:row r="21">
      <x:c r="A21" t="inlineStr">
        <x:is>
          <x:t xml:space="preserve">Estante reforzado modular</x:t>
        </x:is>
      </x:c>
      <x:c r="B21" t="inlineStr">
        <x:is>
          <x:t xml:space="preserve">Racks industriales</x:t>
        </x:is>
      </x:c>
      <x:c r="C21" t="n">
        <x:v>7</x:v>
      </x:c>
      <x:c r="D21" t="inlineStr">
        <x:is>
          <x:t xml:space="preserve">Preparación superficial</x:t>
        </x:is>
      </x:c>
      <x:c r="E21" t="inlineStr">
        <x:is>
          <x:t xml:space="preserve">Zona de preparación superficial</x:t>
        </x:is>
      </x:c>
      <x:c r="F21" t="n">
        <x:v>6</x:v>
      </x:c>
      <x:c r="G21" t="n">
        <x:v>32.064</x:v>
      </x:c>
      <x:c r="H21" t="n">
        <x:v>6</x:v>
      </x:c>
      <x:c r="I21" t="inlineStr">
        <x:is>
          <x:t xml:space="preserve">POR_UNIDAD</x:t>
        </x:is>
      </x:c>
      <x:c r="J21" t="n">
        <x:v>0</x:v>
      </x:c>
      <x:c r="K21" t="inlineStr">
        <x:is>
          <x:t xml:space="preserve">VALOR HEREDADO SIN CRONOMETRAJE</x:t>
        </x:is>
      </x:c>
      <x:c r="L21" t="inlineStr">
        <x:is>
          <x:t xml:space="preserve">Estante reforzado modular|7</x:t>
        </x:is>
      </x:c>
    </x:row>
    <x:row r="22">
      <x:c r="A22" t="inlineStr">
        <x:is>
          <x:t xml:space="preserve">Estante reforzado modular</x:t>
        </x:is>
      </x:c>
      <x:c r="B22" t="inlineStr">
        <x:is>
          <x:t xml:space="preserve">Racks industriales</x:t>
        </x:is>
      </x:c>
      <x:c r="C22" t="n">
        <x:v>8</x:v>
      </x:c>
      <x:c r="D22" t="inlineStr">
        <x:is>
          <x:t xml:space="preserve">Aplicación electrostática de polvo</x:t>
        </x:is>
      </x:c>
      <x:c r="E22" t="inlineStr">
        <x:is>
          <x:t xml:space="preserve">Pistola manual de pintura electrostática en polvo</x:t>
        </x:is>
      </x:c>
      <x:c r="F22" t="n">
        <x:v>12</x:v>
      </x:c>
      <x:c r="G22" t="n">
        <x:v>8.02</x:v>
      </x:c>
      <x:c r="H22" t="n">
        <x:v>7</x:v>
      </x:c>
      <x:c r="I22" t="inlineStr">
        <x:is>
          <x:t xml:space="preserve">POR_UNIDAD</x:t>
        </x:is>
      </x:c>
      <x:c r="J22" t="n">
        <x:v>0</x:v>
      </x:c>
      <x:c r="K22" t="inlineStr">
        <x:is>
          <x:t xml:space="preserve">HIPOTESIS TECNICA</x:t>
        </x:is>
      </x:c>
      <x:c r="L22" t="inlineStr">
        <x:is>
          <x:t xml:space="preserve">Estante reforzado modular|8</x:t>
        </x:is>
      </x:c>
    </x:row>
    <x:row r="23">
      <x:c r="A23" t="inlineStr">
        <x:is>
          <x:t xml:space="preserve">Estante reforzado modular</x:t>
        </x:is>
      </x:c>
      <x:c r="B23" t="inlineStr">
        <x:is>
          <x:t xml:space="preserve">Racks industriales</x:t>
        </x:is>
      </x:c>
      <x:c r="C23" t="n">
        <x:v>9</x:v>
      </x:c>
      <x:c r="D23" t="inlineStr">
        <x:is>
          <x:t xml:space="preserve">Curado térmico en horno</x:t>
        </x:is>
      </x:c>
      <x:c r="E23" t="inlineStr">
        <x:is>
          <x:t xml:space="preserve">Horno de curado de pintura electrostática por lotes</x:t>
        </x:is>
      </x:c>
      <x:c r="F23" t="n">
        <x:v>45</x:v>
      </x:c>
      <x:c r="G23" t="n">
        <x:v>0</x:v>
      </x:c>
      <x:c r="H23" t="n">
        <x:v>8</x:v>
      </x:c>
      <x:c r="I23" t="inlineStr">
        <x:is>
          <x:t xml:space="preserve">POR_LOTE</x:t>
        </x:is>
      </x:c>
      <x:c r="J23" t="n">
        <x:v>40</x:v>
      </x:c>
      <x:c r="K23" t="inlineStr">
        <x:is>
          <x:t xml:space="preserve">HIPOTESIS TECNICA</x:t>
        </x:is>
      </x:c>
      <x:c r="L23" t="inlineStr">
        <x:is>
          <x:t xml:space="preserve">Estante reforzado modular|9</x:t>
        </x:is>
      </x:c>
    </x:row>
    <x:row r="24">
      <x:c r="A24" t="inlineStr">
        <x:is>
          <x:t xml:space="preserve">Estante reforzado modular</x:t>
        </x:is>
      </x:c>
      <x:c r="B24" t="inlineStr">
        <x:is>
          <x:t xml:space="preserve">Racks industriales</x:t>
        </x:is>
      </x:c>
      <x:c r="C24" t="n">
        <x:v>10</x:v>
      </x:c>
      <x:c r="D24" t="inlineStr">
        <x:is>
          <x:t xml:space="preserve">Colgado, traslado y enfriamiento</x:t>
        </x:is>
      </x:c>
      <x:c r="E24" t="inlineStr">
        <x:is>
          <x:t xml:space="preserve">Manipulación y enfriamiento de piezas</x:t>
        </x:is>
      </x:c>
      <x:c r="F24" t="n">
        <x:v>8</x:v>
      </x:c>
      <x:c r="G24" t="n">
        <x:v>2.69</x:v>
      </x:c>
      <x:c r="H24" t="n">
        <x:v>9</x:v>
      </x:c>
      <x:c r="I24" t="inlineStr">
        <x:is>
          <x:t xml:space="preserve">POR_UNIDAD</x:t>
        </x:is>
      </x:c>
      <x:c r="J24" t="n">
        <x:v>0</x:v>
      </x:c>
      <x:c r="K24" t="inlineStr">
        <x:is>
          <x:t xml:space="preserve">HIPOTESIS TECNICA</x:t>
        </x:is>
      </x:c>
      <x:c r="L24" t="inlineStr">
        <x:is>
          <x:t xml:space="preserve">Estante reforzado modular|10</x:t>
        </x:is>
      </x:c>
    </x:row>
    <x:row r="25">
      <x:c r="A25" t="inlineStr">
        <x:is>
          <x:t xml:space="preserve">Estante reforzado modular</x:t>
        </x:is>
      </x:c>
      <x:c r="B25" t="inlineStr">
        <x:is>
          <x:t xml:space="preserve">Racks industriales</x:t>
        </x:is>
      </x:c>
      <x:c r="C25" t="n">
        <x:v>11</x:v>
      </x:c>
      <x:c r="D25" t="inlineStr">
        <x:is>
          <x:t xml:space="preserve">Ensamblaje</x:t>
        </x:is>
      </x:c>
      <x:c r="E25" t="inlineStr">
        <x:is>
          <x:t xml:space="preserve">Mesa de armado</x:t>
        </x:is>
      </x:c>
      <x:c r="F25" t="n">
        <x:v>6</x:v>
      </x:c>
      <x:c r="G25" t="n">
        <x:v>62.25</x:v>
      </x:c>
      <x:c r="H25" t="n">
        <x:v>10</x:v>
      </x:c>
      <x:c r="I25" t="inlineStr">
        <x:is>
          <x:t xml:space="preserve">POR_UNIDAD</x:t>
        </x:is>
      </x:c>
      <x:c r="J25" t="n">
        <x:v>0</x:v>
      </x:c>
      <x:c r="K25" t="inlineStr">
        <x:is>
          <x:t xml:space="preserve">VALOR HEREDADO SIN CRONOMETRAJE</x:t>
        </x:is>
      </x:c>
      <x:c r="L25" t="inlineStr">
        <x:is>
          <x:t xml:space="preserve">Estante reforzado modular|11</x:t>
        </x:is>
      </x:c>
    </x:row>
    <x:row r="26">
      <x:c r="A26" t="inlineStr">
        <x:is>
          <x:t xml:space="preserve">Estante reforzado modular</x:t>
        </x:is>
      </x:c>
      <x:c r="B26" t="inlineStr">
        <x:is>
          <x:t xml:space="preserve">Racks industriales</x:t>
        </x:is>
      </x:c>
      <x:c r="C26" t="n">
        <x:v>12</x:v>
      </x:c>
      <x:c r="D26" t="inlineStr">
        <x:is>
          <x:t xml:space="preserve">Inspección de calidad</x:t>
        </x:is>
      </x:c>
      <x:c r="E26" t="inlineStr">
        <x:is>
          <x:t xml:space="preserve">Área de inspección</x:t>
        </x:is>
      </x:c>
      <x:c r="F26" t="n">
        <x:v>2</x:v>
      </x:c>
      <x:c r="G26" t="n">
        <x:v>3.86</x:v>
      </x:c>
      <x:c r="H26" t="n">
        <x:v>11</x:v>
      </x:c>
      <x:c r="I26" t="inlineStr">
        <x:is>
          <x:t xml:space="preserve">POR_UNIDAD</x:t>
        </x:is>
      </x:c>
      <x:c r="J26" t="n">
        <x:v>0</x:v>
      </x:c>
      <x:c r="K26" t="inlineStr">
        <x:is>
          <x:t xml:space="preserve">HIPOTESIS TECNICA</x:t>
        </x:is>
      </x:c>
      <x:c r="L26" t="inlineStr">
        <x:is>
          <x:t xml:space="preserve">Estante reforzado modular|12</x:t>
        </x:is>
      </x:c>
    </x:row>
    <x:row r="27">
      <x:c r="A27" t="inlineStr">
        <x:is>
          <x:t xml:space="preserve">Estante reforzado modular</x:t>
        </x:is>
      </x:c>
      <x:c r="B27" t="inlineStr">
        <x:is>
          <x:t xml:space="preserve">Racks industriales</x:t>
        </x:is>
      </x:c>
      <x:c r="C27" t="n">
        <x:v>13</x:v>
      </x:c>
      <x:c r="D27" t="inlineStr">
        <x:is>
          <x:t xml:space="preserve">Embalaje</x:t>
        </x:is>
      </x:c>
      <x:c r="E27" t="inlineStr">
        <x:is>
          <x:t xml:space="preserve">Zona de protección y embalaje</x:t>
        </x:is>
      </x:c>
      <x:c r="F27" t="n">
        <x:v>2</x:v>
      </x:c>
      <x:c r="G27" t="n">
        <x:v>5.3</x:v>
      </x:c>
      <x:c r="H27" t="n">
        <x:v>12</x:v>
      </x:c>
      <x:c r="I27" t="inlineStr">
        <x:is>
          <x:t xml:space="preserve">POR_UNIDAD</x:t>
        </x:is>
      </x:c>
      <x:c r="J27" t="n">
        <x:v>0</x:v>
      </x:c>
      <x:c r="K27" t="inlineStr">
        <x:is>
          <x:t xml:space="preserve">HIPOTESIS TECNICA</x:t>
        </x:is>
      </x:c>
      <x:c r="L27" t="inlineStr">
        <x:is>
          <x:t xml:space="preserve">Estante reforzado modular|13</x:t>
        </x:is>
      </x:c>
    </x:row>
    <x:row r="28">
      <x:c r="A28" t="inlineStr">
        <x:is>
          <x:t xml:space="preserve">Góndola central comercial</x:t>
        </x:is>
      </x:c>
      <x:c r="B28" t="inlineStr">
        <x:is>
          <x:t xml:space="preserve">Góndolas comerciales</x:t>
        </x:is>
      </x:c>
      <x:c r="C28" t="n">
        <x:v>1</x:v>
      </x:c>
      <x:c r="D28" t="inlineStr">
        <x:is>
          <x:t xml:space="preserve">Corte de planchas de acero</x:t>
        </x:is>
      </x:c>
      <x:c r="E28" t="inlineStr">
        <x:is>
          <x:t xml:space="preserve">Guillotina hidráulica para corte de planchas de acero</x:t>
        </x:is>
      </x:c>
      <x:c r="F28" t="n">
        <x:v>8</x:v>
      </x:c>
      <x:c r="G28" t="n">
        <x:v>90.38</x:v>
      </x:c>
      <x:c r="H28" t="inlineStr">
        <x:is>
          <x:t xml:space="preserve">Inicio</x:t>
        </x:is>
      </x:c>
      <x:c r="I28" t="inlineStr">
        <x:is>
          <x:t xml:space="preserve">POR_UNIDAD</x:t>
        </x:is>
      </x:c>
      <x:c r="J28" t="n">
        <x:v>0</x:v>
      </x:c>
      <x:c r="K28" t="inlineStr">
        <x:is>
          <x:t xml:space="preserve">VALOR HEREDADO SIN CRONOMETRAJE</x:t>
        </x:is>
      </x:c>
      <x:c r="L28" t="inlineStr">
        <x:is>
          <x:t xml:space="preserve">Góndola central comercial|1</x:t>
        </x:is>
      </x:c>
    </x:row>
    <x:row r="29">
      <x:c r="A29" t="inlineStr">
        <x:is>
          <x:t xml:space="preserve">Góndola central comercial</x:t>
        </x:is>
      </x:c>
      <x:c r="B29" t="inlineStr">
        <x:is>
          <x:t xml:space="preserve">Góndolas comerciales</x:t>
        </x:is>
      </x:c>
      <x:c r="C29" t="n">
        <x:v>2</x:v>
      </x:c>
      <x:c r="D29" t="inlineStr">
        <x:is>
          <x:t xml:space="preserve">Corte de tubos y perfiles</x:t>
        </x:is>
      </x:c>
      <x:c r="E29" t="inlineStr">
        <x:is>
          <x:t xml:space="preserve">Sierra de cinta para corte de tubos y perfiles</x:t>
        </x:is>
      </x:c>
      <x:c r="F29" t="n">
        <x:v>8</x:v>
      </x:c>
      <x:c r="G29" t="n">
        <x:v>5.98</x:v>
      </x:c>
      <x:c r="H29" t="n">
        <x:v>1</x:v>
      </x:c>
      <x:c r="I29" t="inlineStr">
        <x:is>
          <x:t xml:space="preserve">POR_UNIDAD</x:t>
        </x:is>
      </x:c>
      <x:c r="J29" t="n">
        <x:v>0</x:v>
      </x:c>
      <x:c r="K29" t="inlineStr">
        <x:is>
          <x:t xml:space="preserve">VALOR HEREDADO SIN CRONOMETRAJE</x:t>
        </x:is>
      </x:c>
      <x:c r="L29" t="inlineStr">
        <x:is>
          <x:t xml:space="preserve">Góndola central comercial|2</x:t>
        </x:is>
      </x:c>
    </x:row>
    <x:row r="30">
      <x:c r="A30" t="inlineStr">
        <x:is>
          <x:t xml:space="preserve">Góndola central comercial</x:t>
        </x:is>
      </x:c>
      <x:c r="B30" t="inlineStr">
        <x:is>
          <x:t xml:space="preserve">Góndolas comerciales</x:t>
        </x:is>
      </x:c>
      <x:c r="C30" t="n">
        <x:v>3</x:v>
      </x:c>
      <x:c r="D30" t="inlineStr">
        <x:is>
          <x:t xml:space="preserve">Perforación</x:t>
        </x:is>
      </x:c>
      <x:c r="E30" t="inlineStr">
        <x:is>
          <x:t xml:space="preserve">Taladro de banco para perforación de acero</x:t>
        </x:is>
      </x:c>
      <x:c r="F30" t="n">
        <x:v>10</x:v>
      </x:c>
      <x:c r="G30" t="n">
        <x:v>97</x:v>
      </x:c>
      <x:c r="H30" t="n">
        <x:v>2</x:v>
      </x:c>
      <x:c r="I30" t="inlineStr">
        <x:is>
          <x:t xml:space="preserve">POR_UNIDAD</x:t>
        </x:is>
      </x:c>
      <x:c r="J30" t="n">
        <x:v>0</x:v>
      </x:c>
      <x:c r="K30" t="inlineStr">
        <x:is>
          <x:t xml:space="preserve">VALOR HEREDADO SIN CRONOMETRAJE</x:t>
        </x:is>
      </x:c>
      <x:c r="L30" t="inlineStr">
        <x:is>
          <x:t xml:space="preserve">Góndola central comercial|3</x:t>
        </x:is>
      </x:c>
    </x:row>
    <x:row r="31">
      <x:c r="A31" t="inlineStr">
        <x:is>
          <x:t xml:space="preserve">Góndola central comercial</x:t>
        </x:is>
      </x:c>
      <x:c r="B31" t="inlineStr">
        <x:is>
          <x:t xml:space="preserve">Góndolas comerciales</x:t>
        </x:is>
      </x:c>
      <x:c r="C31" t="n">
        <x:v>4</x:v>
      </x:c>
      <x:c r="D31" t="inlineStr">
        <x:is>
          <x:t xml:space="preserve">Plegado</x:t>
        </x:is>
      </x:c>
      <x:c r="E31" t="inlineStr">
        <x:is>
          <x:t xml:space="preserve">Plegadora hidráulica de chapa metálica</x:t>
        </x:is>
      </x:c>
      <x:c r="F31" t="n">
        <x:v>12</x:v>
      </x:c>
      <x:c r="G31" t="n">
        <x:v>196</x:v>
      </x:c>
      <x:c r="H31" t="n">
        <x:v>3</x:v>
      </x:c>
      <x:c r="I31" t="inlineStr">
        <x:is>
          <x:t xml:space="preserve">POR_UNIDAD</x:t>
        </x:is>
      </x:c>
      <x:c r="J31" t="n">
        <x:v>0</x:v>
      </x:c>
      <x:c r="K31" t="inlineStr">
        <x:is>
          <x:t xml:space="preserve">VALOR HEREDADO SIN CRONOMETRAJE</x:t>
        </x:is>
      </x:c>
      <x:c r="L31" t="inlineStr">
        <x:is>
          <x:t xml:space="preserve">Góndola central comercial|4</x:t>
        </x:is>
      </x:c>
    </x:row>
    <x:row r="32">
      <x:c r="A32" t="inlineStr">
        <x:is>
          <x:t xml:space="preserve">Góndola central comercial</x:t>
        </x:is>
      </x:c>
      <x:c r="B32" t="inlineStr">
        <x:is>
          <x:t xml:space="preserve">Góndolas comerciales</x:t>
        </x:is>
      </x:c>
      <x:c r="C32" t="n">
        <x:v>5</x:v>
      </x:c>
      <x:c r="D32" t="inlineStr">
        <x:is>
          <x:t xml:space="preserve">Desbarbado</x:t>
        </x:is>
      </x:c>
      <x:c r="E32" t="inlineStr">
        <x:is>
          <x:t xml:space="preserve">Mesa de desbarbado/esmerilado</x:t>
        </x:is>
      </x:c>
      <x:c r="F32" t="n">
        <x:v>3</x:v>
      </x:c>
      <x:c r="G32" t="n">
        <x:v>51</x:v>
      </x:c>
      <x:c r="H32" t="n">
        <x:v>4</x:v>
      </x:c>
      <x:c r="I32" t="inlineStr">
        <x:is>
          <x:t xml:space="preserve">POR_UNIDAD</x:t>
        </x:is>
      </x:c>
      <x:c r="J32" t="n">
        <x:v>0</x:v>
      </x:c>
      <x:c r="K32" t="inlineStr">
        <x:is>
          <x:t xml:space="preserve">VALOR HEREDADO SIN CRONOMETRAJE</x:t>
        </x:is>
      </x:c>
      <x:c r="L32" t="inlineStr">
        <x:is>
          <x:t xml:space="preserve">Góndola central comercial|5</x:t>
        </x:is>
      </x:c>
    </x:row>
    <x:row r="33">
      <x:c r="A33" t="inlineStr">
        <x:is>
          <x:t xml:space="preserve">Góndola central comercial</x:t>
        </x:is>
      </x:c>
      <x:c r="B33" t="inlineStr">
        <x:is>
          <x:t xml:space="preserve">Góndolas comerciales</x:t>
        </x:is>
      </x:c>
      <x:c r="C33" t="n">
        <x:v>6</x:v>
      </x:c>
      <x:c r="D33" t="inlineStr">
        <x:is>
          <x:t xml:space="preserve">Preparación superficial</x:t>
        </x:is>
      </x:c>
      <x:c r="E33" t="inlineStr">
        <x:is>
          <x:t xml:space="preserve">Zona de preparación superficial</x:t>
        </x:is>
      </x:c>
      <x:c r="F33" t="n">
        <x:v>6</x:v>
      </x:c>
      <x:c r="G33" t="n">
        <x:v>40.5152</x:v>
      </x:c>
      <x:c r="H33" t="n">
        <x:v>5</x:v>
      </x:c>
      <x:c r="I33" t="inlineStr">
        <x:is>
          <x:t xml:space="preserve">POR_UNIDAD</x:t>
        </x:is>
      </x:c>
      <x:c r="J33" t="n">
        <x:v>0</x:v>
      </x:c>
      <x:c r="K33" t="inlineStr">
        <x:is>
          <x:t xml:space="preserve">VALOR HEREDADO SIN CRONOMETRAJE</x:t>
        </x:is>
      </x:c>
      <x:c r="L33" t="inlineStr">
        <x:is>
          <x:t xml:space="preserve">Góndola central comercial|6</x:t>
        </x:is>
      </x:c>
    </x:row>
    <x:row r="34">
      <x:c r="A34" t="inlineStr">
        <x:is>
          <x:t xml:space="preserve">Góndola central comercial</x:t>
        </x:is>
      </x:c>
      <x:c r="B34" t="inlineStr">
        <x:is>
          <x:t xml:space="preserve">Góndolas comerciales</x:t>
        </x:is>
      </x:c>
      <x:c r="C34" t="n">
        <x:v>7</x:v>
      </x:c>
      <x:c r="D34" t="inlineStr">
        <x:is>
          <x:t xml:space="preserve">Aplicación electrostática de polvo</x:t>
        </x:is>
      </x:c>
      <x:c r="E34" t="inlineStr">
        <x:is>
          <x:t xml:space="preserve">Pistola manual de pintura electrostática en polvo</x:t>
        </x:is>
      </x:c>
      <x:c r="F34" t="n">
        <x:v>12</x:v>
      </x:c>
      <x:c r="G34" t="n">
        <x:v>7.76</x:v>
      </x:c>
      <x:c r="H34" t="n">
        <x:v>6</x:v>
      </x:c>
      <x:c r="I34" t="inlineStr">
        <x:is>
          <x:t xml:space="preserve">POR_UNIDAD</x:t>
        </x:is>
      </x:c>
      <x:c r="J34" t="n">
        <x:v>0</x:v>
      </x:c>
      <x:c r="K34" t="inlineStr">
        <x:is>
          <x:t xml:space="preserve">HIPOTESIS TECNICA</x:t>
        </x:is>
      </x:c>
      <x:c r="L34" t="inlineStr">
        <x:is>
          <x:t xml:space="preserve">Góndola central comercial|7</x:t>
        </x:is>
      </x:c>
    </x:row>
    <x:row r="35">
      <x:c r="A35" t="inlineStr">
        <x:is>
          <x:t xml:space="preserve">Góndola central comercial</x:t>
        </x:is>
      </x:c>
      <x:c r="B35" t="inlineStr">
        <x:is>
          <x:t xml:space="preserve">Góndolas comerciales</x:t>
        </x:is>
      </x:c>
      <x:c r="C35" t="n">
        <x:v>8</x:v>
      </x:c>
      <x:c r="D35" t="inlineStr">
        <x:is>
          <x:t xml:space="preserve">Curado térmico en horno</x:t>
        </x:is>
      </x:c>
      <x:c r="E35" t="inlineStr">
        <x:is>
          <x:t xml:space="preserve">Horno de curado de pintura electrostática por lotes</x:t>
        </x:is>
      </x:c>
      <x:c r="F35" t="n">
        <x:v>45</x:v>
      </x:c>
      <x:c r="G35" t="n">
        <x:v>0</x:v>
      </x:c>
      <x:c r="H35" t="n">
        <x:v>7</x:v>
      </x:c>
      <x:c r="I35" t="inlineStr">
        <x:is>
          <x:t xml:space="preserve">POR_LOTE</x:t>
        </x:is>
      </x:c>
      <x:c r="J35" t="n">
        <x:v>40</x:v>
      </x:c>
      <x:c r="K35" t="inlineStr">
        <x:is>
          <x:t xml:space="preserve">HIPOTESIS TECNICA</x:t>
        </x:is>
      </x:c>
      <x:c r="L35" t="inlineStr">
        <x:is>
          <x:t xml:space="preserve">Góndola central comercial|8</x:t>
        </x:is>
      </x:c>
    </x:row>
    <x:row r="36">
      <x:c r="A36" t="inlineStr">
        <x:is>
          <x:t xml:space="preserve">Góndola central comercial</x:t>
        </x:is>
      </x:c>
      <x:c r="B36" t="inlineStr">
        <x:is>
          <x:t xml:space="preserve">Góndolas comerciales</x:t>
        </x:is>
      </x:c>
      <x:c r="C36" t="n">
        <x:v>9</x:v>
      </x:c>
      <x:c r="D36" t="inlineStr">
        <x:is>
          <x:t xml:space="preserve">Colgado, traslado y enfriamiento</x:t>
        </x:is>
      </x:c>
      <x:c r="E36" t="inlineStr">
        <x:is>
          <x:t xml:space="preserve">Manipulación y enfriamiento de piezas</x:t>
        </x:is>
      </x:c>
      <x:c r="F36" t="n">
        <x:v>8</x:v>
      </x:c>
      <x:c r="G36" t="n">
        <x:v>2.63</x:v>
      </x:c>
      <x:c r="H36" t="n">
        <x:v>8</x:v>
      </x:c>
      <x:c r="I36" t="inlineStr">
        <x:is>
          <x:t xml:space="preserve">POR_UNIDAD</x:t>
        </x:is>
      </x:c>
      <x:c r="J36" t="n">
        <x:v>0</x:v>
      </x:c>
      <x:c r="K36" t="inlineStr">
        <x:is>
          <x:t xml:space="preserve">HIPOTESIS TECNICA</x:t>
        </x:is>
      </x:c>
      <x:c r="L36" t="inlineStr">
        <x:is>
          <x:t xml:space="preserve">Góndola central comercial|9</x:t>
        </x:is>
      </x:c>
    </x:row>
    <x:row r="37">
      <x:c r="A37" t="inlineStr">
        <x:is>
          <x:t xml:space="preserve">Góndola central comercial</x:t>
        </x:is>
      </x:c>
      <x:c r="B37" t="inlineStr">
        <x:is>
          <x:t xml:space="preserve">Góndolas comerciales</x:t>
        </x:is>
      </x:c>
      <x:c r="C37" t="n">
        <x:v>10</x:v>
      </x:c>
      <x:c r="D37" t="inlineStr">
        <x:is>
          <x:t xml:space="preserve">Ensamblaje</x:t>
        </x:is>
      </x:c>
      <x:c r="E37" t="inlineStr">
        <x:is>
          <x:t xml:space="preserve">Mesa de armado</x:t>
        </x:is>
      </x:c>
      <x:c r="F37" t="n">
        <x:v>6</x:v>
      </x:c>
      <x:c r="G37" t="n">
        <x:v>69</x:v>
      </x:c>
      <x:c r="H37" t="n">
        <x:v>9</x:v>
      </x:c>
      <x:c r="I37" t="inlineStr">
        <x:is>
          <x:t xml:space="preserve">POR_UNIDAD</x:t>
        </x:is>
      </x:c>
      <x:c r="J37" t="n">
        <x:v>0</x:v>
      </x:c>
      <x:c r="K37" t="inlineStr">
        <x:is>
          <x:t xml:space="preserve">VALOR HEREDADO SIN CRONOMETRAJE</x:t>
        </x:is>
      </x:c>
      <x:c r="L37" t="inlineStr">
        <x:is>
          <x:t xml:space="preserve">Góndola central comercial|10</x:t>
        </x:is>
      </x:c>
    </x:row>
    <x:row r="38">
      <x:c r="A38" t="inlineStr">
        <x:is>
          <x:t xml:space="preserve">Góndola central comercial</x:t>
        </x:is>
      </x:c>
      <x:c r="B38" t="inlineStr">
        <x:is>
          <x:t xml:space="preserve">Góndolas comerciales</x:t>
        </x:is>
      </x:c>
      <x:c r="C38" t="n">
        <x:v>11</x:v>
      </x:c>
      <x:c r="D38" t="inlineStr">
        <x:is>
          <x:t xml:space="preserve">Inspección de calidad</x:t>
        </x:is>
      </x:c>
      <x:c r="E38" t="inlineStr">
        <x:is>
          <x:t xml:space="preserve">Área de inspección</x:t>
        </x:is>
      </x:c>
      <x:c r="F38" t="n">
        <x:v>2</x:v>
      </x:c>
      <x:c r="G38" t="n">
        <x:v>3.79</x:v>
      </x:c>
      <x:c r="H38" t="n">
        <x:v>10</x:v>
      </x:c>
      <x:c r="I38" t="inlineStr">
        <x:is>
          <x:t xml:space="preserve">POR_UNIDAD</x:t>
        </x:is>
      </x:c>
      <x:c r="J38" t="n">
        <x:v>0</x:v>
      </x:c>
      <x:c r="K38" t="inlineStr">
        <x:is>
          <x:t xml:space="preserve">HIPOTESIS TECNICA</x:t>
        </x:is>
      </x:c>
      <x:c r="L38" t="inlineStr">
        <x:is>
          <x:t xml:space="preserve">Góndola central comercial|11</x:t>
        </x:is>
      </x:c>
    </x:row>
    <x:row r="39">
      <x:c r="A39" t="inlineStr">
        <x:is>
          <x:t xml:space="preserve">Góndola central comercial</x:t>
        </x:is>
      </x:c>
      <x:c r="B39" t="inlineStr">
        <x:is>
          <x:t xml:space="preserve">Góndolas comerciales</x:t>
        </x:is>
      </x:c>
      <x:c r="C39" t="n">
        <x:v>12</x:v>
      </x:c>
      <x:c r="D39" t="inlineStr">
        <x:is>
          <x:t xml:space="preserve">Embalaje</x:t>
        </x:is>
      </x:c>
      <x:c r="E39" t="inlineStr">
        <x:is>
          <x:t xml:space="preserve">Zona de protección y embalaje</x:t>
        </x:is>
      </x:c>
      <x:c r="F39" t="n">
        <x:v>2</x:v>
      </x:c>
      <x:c r="G39" t="n">
        <x:v>5.18</x:v>
      </x:c>
      <x:c r="H39" t="n">
        <x:v>11</x:v>
      </x:c>
      <x:c r="I39" t="inlineStr">
        <x:is>
          <x:t xml:space="preserve">POR_UNIDAD</x:t>
        </x:is>
      </x:c>
      <x:c r="J39" t="n">
        <x:v>0</x:v>
      </x:c>
      <x:c r="K39" t="inlineStr">
        <x:is>
          <x:t xml:space="preserve">HIPOTESIS TECNICA</x:t>
        </x:is>
      </x:c>
      <x:c r="L39" t="inlineStr">
        <x:is>
          <x:t xml:space="preserve">Góndola central comercial|12</x:t>
        </x:is>
      </x:c>
    </x:row>
    <x:row r="40">
      <x:c r="A40" t="inlineStr">
        <x:is>
          <x:t xml:space="preserve">Góndola mural</x:t>
        </x:is>
      </x:c>
      <x:c r="B40" t="inlineStr">
        <x:is>
          <x:t xml:space="preserve">Góndolas comerciales</x:t>
        </x:is>
      </x:c>
      <x:c r="C40" t="n">
        <x:v>1</x:v>
      </x:c>
      <x:c r="D40" t="inlineStr">
        <x:is>
          <x:t xml:space="preserve">Corte de planchas de acero</x:t>
        </x:is>
      </x:c>
      <x:c r="E40" t="inlineStr">
        <x:is>
          <x:t xml:space="preserve">Guillotina hidráulica para corte de planchas de acero</x:t>
        </x:is>
      </x:c>
      <x:c r="F40" t="n">
        <x:v>8</x:v>
      </x:c>
      <x:c r="G40" t="n">
        <x:v>56.975</x:v>
      </x:c>
      <x:c r="H40" t="inlineStr">
        <x:is>
          <x:t xml:space="preserve">Inicio</x:t>
        </x:is>
      </x:c>
      <x:c r="I40" t="inlineStr">
        <x:is>
          <x:t xml:space="preserve">POR_UNIDAD</x:t>
        </x:is>
      </x:c>
      <x:c r="J40" t="n">
        <x:v>0</x:v>
      </x:c>
      <x:c r="K40" t="inlineStr">
        <x:is>
          <x:t xml:space="preserve">VALOR HEREDADO SIN CRONOMETRAJE</x:t>
        </x:is>
      </x:c>
      <x:c r="L40" t="inlineStr">
        <x:is>
          <x:t xml:space="preserve">Góndola mural|1</x:t>
        </x:is>
      </x:c>
    </x:row>
    <x:row r="41">
      <x:c r="A41" t="inlineStr">
        <x:is>
          <x:t xml:space="preserve">Góndola mural</x:t>
        </x:is>
      </x:c>
      <x:c r="B41" t="inlineStr">
        <x:is>
          <x:t xml:space="preserve">Góndolas comerciales</x:t>
        </x:is>
      </x:c>
      <x:c r="C41" t="n">
        <x:v>2</x:v>
      </x:c>
      <x:c r="D41" t="inlineStr">
        <x:is>
          <x:t xml:space="preserve">Corte de tubos y perfiles</x:t>
        </x:is>
      </x:c>
      <x:c r="E41" t="inlineStr">
        <x:is>
          <x:t xml:space="preserve">Sierra de cinta para corte de tubos y perfiles</x:t>
        </x:is>
      </x:c>
      <x:c r="F41" t="n">
        <x:v>8</x:v>
      </x:c>
      <x:c r="G41" t="n">
        <x:v>6.279999999999999</x:v>
      </x:c>
      <x:c r="H41" t="n">
        <x:v>1</x:v>
      </x:c>
      <x:c r="I41" t="inlineStr">
        <x:is>
          <x:t xml:space="preserve">POR_UNIDAD</x:t>
        </x:is>
      </x:c>
      <x:c r="J41" t="n">
        <x:v>0</x:v>
      </x:c>
      <x:c r="K41" t="inlineStr">
        <x:is>
          <x:t xml:space="preserve">VALOR HEREDADO SIN CRONOMETRAJE</x:t>
        </x:is>
      </x:c>
      <x:c r="L41" t="inlineStr">
        <x:is>
          <x:t xml:space="preserve">Góndola mural|2</x:t>
        </x:is>
      </x:c>
    </x:row>
    <x:row r="42">
      <x:c r="A42" t="inlineStr">
        <x:is>
          <x:t xml:space="preserve">Góndola mural</x:t>
        </x:is>
      </x:c>
      <x:c r="B42" t="inlineStr">
        <x:is>
          <x:t xml:space="preserve">Góndolas comerciales</x:t>
        </x:is>
      </x:c>
      <x:c r="C42" t="n">
        <x:v>3</x:v>
      </x:c>
      <x:c r="D42" t="inlineStr">
        <x:is>
          <x:t xml:space="preserve">Perforación</x:t>
        </x:is>
      </x:c>
      <x:c r="E42" t="inlineStr">
        <x:is>
          <x:t xml:space="preserve">Taladro de banco para perforación de acero</x:t>
        </x:is>
      </x:c>
      <x:c r="F42" t="n">
        <x:v>10</x:v>
      </x:c>
      <x:c r="G42" t="n">
        <x:v>67</x:v>
      </x:c>
      <x:c r="H42" t="n">
        <x:v>2</x:v>
      </x:c>
      <x:c r="I42" t="inlineStr">
        <x:is>
          <x:t xml:space="preserve">POR_UNIDAD</x:t>
        </x:is>
      </x:c>
      <x:c r="J42" t="n">
        <x:v>0</x:v>
      </x:c>
      <x:c r="K42" t="inlineStr">
        <x:is>
          <x:t xml:space="preserve">VALOR HEREDADO SIN CRONOMETRAJE</x:t>
        </x:is>
      </x:c>
      <x:c r="L42" t="inlineStr">
        <x:is>
          <x:t xml:space="preserve">Góndola mural|3</x:t>
        </x:is>
      </x:c>
    </x:row>
    <x:row r="43">
      <x:c r="A43" t="inlineStr">
        <x:is>
          <x:t xml:space="preserve">Góndola mural</x:t>
        </x:is>
      </x:c>
      <x:c r="B43" t="inlineStr">
        <x:is>
          <x:t xml:space="preserve">Góndolas comerciales</x:t>
        </x:is>
      </x:c>
      <x:c r="C43" t="n">
        <x:v>4</x:v>
      </x:c>
      <x:c r="D43" t="inlineStr">
        <x:is>
          <x:t xml:space="preserve">Plegado</x:t>
        </x:is>
      </x:c>
      <x:c r="E43" t="inlineStr">
        <x:is>
          <x:t xml:space="preserve">Plegadora hidráulica de chapa metálica</x:t>
        </x:is>
      </x:c>
      <x:c r="F43" t="n">
        <x:v>12</x:v>
      </x:c>
      <x:c r="G43" t="n">
        <x:v>124</x:v>
      </x:c>
      <x:c r="H43" t="n">
        <x:v>3</x:v>
      </x:c>
      <x:c r="I43" t="inlineStr">
        <x:is>
          <x:t xml:space="preserve">POR_UNIDAD</x:t>
        </x:is>
      </x:c>
      <x:c r="J43" t="n">
        <x:v>0</x:v>
      </x:c>
      <x:c r="K43" t="inlineStr">
        <x:is>
          <x:t xml:space="preserve">VALOR HEREDADO SIN CRONOMETRAJE</x:t>
        </x:is>
      </x:c>
      <x:c r="L43" t="inlineStr">
        <x:is>
          <x:t xml:space="preserve">Góndola mural|4</x:t>
        </x:is>
      </x:c>
    </x:row>
    <x:row r="44">
      <x:c r="A44" t="inlineStr">
        <x:is>
          <x:t xml:space="preserve">Góndola mural</x:t>
        </x:is>
      </x:c>
      <x:c r="B44" t="inlineStr">
        <x:is>
          <x:t xml:space="preserve">Góndolas comerciales</x:t>
        </x:is>
      </x:c>
      <x:c r="C44" t="n">
        <x:v>5</x:v>
      </x:c>
      <x:c r="D44" t="inlineStr">
        <x:is>
          <x:t xml:space="preserve">Soldadura</x:t>
        </x:is>
      </x:c>
      <x:c r="E44" t="inlineStr">
        <x:is>
          <x:t xml:space="preserve">Máquina de soldadura por arco MIG/MAG</x:t>
        </x:is>
      </x:c>
      <x:c r="F44" t="n">
        <x:v>10</x:v>
      </x:c>
      <x:c r="G44" t="n">
        <x:v>5.6</x:v>
      </x:c>
      <x:c r="H44" t="n">
        <x:v>4</x:v>
      </x:c>
      <x:c r="I44" t="inlineStr">
        <x:is>
          <x:t xml:space="preserve">POR_UNIDAD</x:t>
        </x:is>
      </x:c>
      <x:c r="J44" t="n">
        <x:v>0</x:v>
      </x:c>
      <x:c r="K44" t="inlineStr">
        <x:is>
          <x:t xml:space="preserve">VALOR HEREDADO SIN CRONOMETRAJE</x:t>
        </x:is>
      </x:c>
      <x:c r="L44" t="inlineStr">
        <x:is>
          <x:t xml:space="preserve">Góndola mural|5</x:t>
        </x:is>
      </x:c>
    </x:row>
    <x:row r="45">
      <x:c r="A45" t="inlineStr">
        <x:is>
          <x:t xml:space="preserve">Góndola mural</x:t>
        </x:is>
      </x:c>
      <x:c r="B45" t="inlineStr">
        <x:is>
          <x:t xml:space="preserve">Góndolas comerciales</x:t>
        </x:is>
      </x:c>
      <x:c r="C45" t="n">
        <x:v>6</x:v>
      </x:c>
      <x:c r="D45" t="inlineStr">
        <x:is>
          <x:t xml:space="preserve">Desbarbado</x:t>
        </x:is>
      </x:c>
      <x:c r="E45" t="inlineStr">
        <x:is>
          <x:t xml:space="preserve">Mesa de desbarbado/esmerilado</x:t>
        </x:is>
      </x:c>
      <x:c r="F45" t="n">
        <x:v>3</x:v>
      </x:c>
      <x:c r="G45" t="n">
        <x:v>33</x:v>
      </x:c>
      <x:c r="H45" t="n">
        <x:v>5</x:v>
      </x:c>
      <x:c r="I45" t="inlineStr">
        <x:is>
          <x:t xml:space="preserve">POR_UNIDAD</x:t>
        </x:is>
      </x:c>
      <x:c r="J45" t="n">
        <x:v>0</x:v>
      </x:c>
      <x:c r="K45" t="inlineStr">
        <x:is>
          <x:t xml:space="preserve">VALOR HEREDADO SIN CRONOMETRAJE</x:t>
        </x:is>
      </x:c>
      <x:c r="L45" t="inlineStr">
        <x:is>
          <x:t xml:space="preserve">Góndola mural|6</x:t>
        </x:is>
      </x:c>
    </x:row>
    <x:row r="46">
      <x:c r="A46" t="inlineStr">
        <x:is>
          <x:t xml:space="preserve">Góndola mural</x:t>
        </x:is>
      </x:c>
      <x:c r="B46" t="inlineStr">
        <x:is>
          <x:t xml:space="preserve">Góndolas comerciales</x:t>
        </x:is>
      </x:c>
      <x:c r="C46" t="n">
        <x:v>7</x:v>
      </x:c>
      <x:c r="D46" t="inlineStr">
        <x:is>
          <x:t xml:space="preserve">Preparación superficial</x:t>
        </x:is>
      </x:c>
      <x:c r="E46" t="inlineStr">
        <x:is>
          <x:t xml:space="preserve">Zona de preparación superficial</x:t>
        </x:is>
      </x:c>
      <x:c r="F46" t="n">
        <x:v>6</x:v>
      </x:c>
      <x:c r="G46" t="n">
        <x:v>27.0712</x:v>
      </x:c>
      <x:c r="H46" t="n">
        <x:v>6</x:v>
      </x:c>
      <x:c r="I46" t="inlineStr">
        <x:is>
          <x:t xml:space="preserve">POR_UNIDAD</x:t>
        </x:is>
      </x:c>
      <x:c r="J46" t="n">
        <x:v>0</x:v>
      </x:c>
      <x:c r="K46" t="inlineStr">
        <x:is>
          <x:t xml:space="preserve">VALOR HEREDADO SIN CRONOMETRAJE</x:t>
        </x:is>
      </x:c>
      <x:c r="L46" t="inlineStr">
        <x:is>
          <x:t xml:space="preserve">Góndola mural|7</x:t>
        </x:is>
      </x:c>
    </x:row>
    <x:row r="47">
      <x:c r="A47" t="inlineStr">
        <x:is>
          <x:t xml:space="preserve">Góndola mural</x:t>
        </x:is>
      </x:c>
      <x:c r="B47" t="inlineStr">
        <x:is>
          <x:t xml:space="preserve">Góndolas comerciales</x:t>
        </x:is>
      </x:c>
      <x:c r="C47" t="n">
        <x:v>8</x:v>
      </x:c>
      <x:c r="D47" t="inlineStr">
        <x:is>
          <x:t xml:space="preserve">Aplicación electrostática de polvo</x:t>
        </x:is>
      </x:c>
      <x:c r="E47" t="inlineStr">
        <x:is>
          <x:t xml:space="preserve">Pistola manual de pintura electrostática en polvo</x:t>
        </x:is>
      </x:c>
      <x:c r="F47" t="n">
        <x:v>12</x:v>
      </x:c>
      <x:c r="G47" t="n">
        <x:v>7.34</x:v>
      </x:c>
      <x:c r="H47" t="n">
        <x:v>7</x:v>
      </x:c>
      <x:c r="I47" t="inlineStr">
        <x:is>
          <x:t xml:space="preserve">POR_UNIDAD</x:t>
        </x:is>
      </x:c>
      <x:c r="J47" t="n">
        <x:v>0</x:v>
      </x:c>
      <x:c r="K47" t="inlineStr">
        <x:is>
          <x:t xml:space="preserve">HIPOTESIS TECNICA</x:t>
        </x:is>
      </x:c>
      <x:c r="L47" t="inlineStr">
        <x:is>
          <x:t xml:space="preserve">Góndola mural|8</x:t>
        </x:is>
      </x:c>
    </x:row>
    <x:row r="48">
      <x:c r="A48" t="inlineStr">
        <x:is>
          <x:t xml:space="preserve">Góndola mural</x:t>
        </x:is>
      </x:c>
      <x:c r="B48" t="inlineStr">
        <x:is>
          <x:t xml:space="preserve">Góndolas comerciales</x:t>
        </x:is>
      </x:c>
      <x:c r="C48" t="n">
        <x:v>9</x:v>
      </x:c>
      <x:c r="D48" t="inlineStr">
        <x:is>
          <x:t xml:space="preserve">Curado térmico en horno</x:t>
        </x:is>
      </x:c>
      <x:c r="E48" t="inlineStr">
        <x:is>
          <x:t xml:space="preserve">Horno de curado de pintura electrostática por lotes</x:t>
        </x:is>
      </x:c>
      <x:c r="F48" t="n">
        <x:v>45</x:v>
      </x:c>
      <x:c r="G48" t="n">
        <x:v>0</x:v>
      </x:c>
      <x:c r="H48" t="n">
        <x:v>8</x:v>
      </x:c>
      <x:c r="I48" t="inlineStr">
        <x:is>
          <x:t xml:space="preserve">POR_LOTE</x:t>
        </x:is>
      </x:c>
      <x:c r="J48" t="n">
        <x:v>40</x:v>
      </x:c>
      <x:c r="K48" t="inlineStr">
        <x:is>
          <x:t xml:space="preserve">HIPOTESIS TECNICA</x:t>
        </x:is>
      </x:c>
      <x:c r="L48" t="inlineStr">
        <x:is>
          <x:t xml:space="preserve">Góndola mural|9</x:t>
        </x:is>
      </x:c>
    </x:row>
    <x:row r="49">
      <x:c r="A49" t="inlineStr">
        <x:is>
          <x:t xml:space="preserve">Góndola mural</x:t>
        </x:is>
      </x:c>
      <x:c r="B49" t="inlineStr">
        <x:is>
          <x:t xml:space="preserve">Góndolas comerciales</x:t>
        </x:is>
      </x:c>
      <x:c r="C49" t="n">
        <x:v>10</x:v>
      </x:c>
      <x:c r="D49" t="inlineStr">
        <x:is>
          <x:t xml:space="preserve">Colgado, traslado y enfriamiento</x:t>
        </x:is>
      </x:c>
      <x:c r="E49" t="inlineStr">
        <x:is>
          <x:t xml:space="preserve">Manipulación y enfriamiento de piezas</x:t>
        </x:is>
      </x:c>
      <x:c r="F49" t="n">
        <x:v>8</x:v>
      </x:c>
      <x:c r="G49" t="n">
        <x:v>2.54</x:v>
      </x:c>
      <x:c r="H49" t="n">
        <x:v>9</x:v>
      </x:c>
      <x:c r="I49" t="inlineStr">
        <x:is>
          <x:t xml:space="preserve">POR_UNIDAD</x:t>
        </x:is>
      </x:c>
      <x:c r="J49" t="n">
        <x:v>0</x:v>
      </x:c>
      <x:c r="K49" t="inlineStr">
        <x:is>
          <x:t xml:space="preserve">HIPOTESIS TECNICA</x:t>
        </x:is>
      </x:c>
      <x:c r="L49" t="inlineStr">
        <x:is>
          <x:t xml:space="preserve">Góndola mural|10</x:t>
        </x:is>
      </x:c>
    </x:row>
    <x:row r="50">
      <x:c r="A50" t="inlineStr">
        <x:is>
          <x:t xml:space="preserve">Góndola mural</x:t>
        </x:is>
      </x:c>
      <x:c r="B50" t="inlineStr">
        <x:is>
          <x:t xml:space="preserve">Góndolas comerciales</x:t>
        </x:is>
      </x:c>
      <x:c r="C50" t="n">
        <x:v>11</x:v>
      </x:c>
      <x:c r="D50" t="inlineStr">
        <x:is>
          <x:t xml:space="preserve">Ensamblaje</x:t>
        </x:is>
      </x:c>
      <x:c r="E50" t="inlineStr">
        <x:is>
          <x:t xml:space="preserve">Mesa de armado</x:t>
        </x:is>
      </x:c>
      <x:c r="F50" t="n">
        <x:v>6</x:v>
      </x:c>
      <x:c r="G50" t="n">
        <x:v>48.75</x:v>
      </x:c>
      <x:c r="H50" t="n">
        <x:v>10</x:v>
      </x:c>
      <x:c r="I50" t="inlineStr">
        <x:is>
          <x:t xml:space="preserve">POR_UNIDAD</x:t>
        </x:is>
      </x:c>
      <x:c r="J50" t="n">
        <x:v>0</x:v>
      </x:c>
      <x:c r="K50" t="inlineStr">
        <x:is>
          <x:t xml:space="preserve">VALOR HEREDADO SIN CRONOMETRAJE</x:t>
        </x:is>
      </x:c>
      <x:c r="L50" t="inlineStr">
        <x:is>
          <x:t xml:space="preserve">Góndola mural|11</x:t>
        </x:is>
      </x:c>
    </x:row>
    <x:row r="51">
      <x:c r="A51" t="inlineStr">
        <x:is>
          <x:t xml:space="preserve">Góndola mural</x:t>
        </x:is>
      </x:c>
      <x:c r="B51" t="inlineStr">
        <x:is>
          <x:t xml:space="preserve">Góndolas comerciales</x:t>
        </x:is>
      </x:c>
      <x:c r="C51" t="n">
        <x:v>12</x:v>
      </x:c>
      <x:c r="D51" t="inlineStr">
        <x:is>
          <x:t xml:space="preserve">Inspección de calidad</x:t>
        </x:is>
      </x:c>
      <x:c r="E51" t="inlineStr">
        <x:is>
          <x:t xml:space="preserve">Área de inspección</x:t>
        </x:is>
      </x:c>
      <x:c r="F51" t="n">
        <x:v>2</x:v>
      </x:c>
      <x:c r="G51" t="n">
        <x:v>3.67</x:v>
      </x:c>
      <x:c r="H51" t="n">
        <x:v>11</x:v>
      </x:c>
      <x:c r="I51" t="inlineStr">
        <x:is>
          <x:t xml:space="preserve">POR_UNIDAD</x:t>
        </x:is>
      </x:c>
      <x:c r="J51" t="n">
        <x:v>0</x:v>
      </x:c>
      <x:c r="K51" t="inlineStr">
        <x:is>
          <x:t xml:space="preserve">HIPOTESIS TECNICA</x:t>
        </x:is>
      </x:c>
      <x:c r="L51" t="inlineStr">
        <x:is>
          <x:t xml:space="preserve">Góndola mural|12</x:t>
        </x:is>
      </x:c>
    </x:row>
    <x:row r="52">
      <x:c r="A52" t="inlineStr">
        <x:is>
          <x:t xml:space="preserve">Góndola mural</x:t>
        </x:is>
      </x:c>
      <x:c r="B52" t="inlineStr">
        <x:is>
          <x:t xml:space="preserve">Góndolas comerciales</x:t>
        </x:is>
      </x:c>
      <x:c r="C52" t="n">
        <x:v>13</x:v>
      </x:c>
      <x:c r="D52" t="inlineStr">
        <x:is>
          <x:t xml:space="preserve">Embalaje</x:t>
        </x:is>
      </x:c>
      <x:c r="E52" t="inlineStr">
        <x:is>
          <x:t xml:space="preserve">Zona de protección y embalaje</x:t>
        </x:is>
      </x:c>
      <x:c r="F52" t="n">
        <x:v>2</x:v>
      </x:c>
      <x:c r="G52" t="n">
        <x:v>5</x:v>
      </x:c>
      <x:c r="H52" t="n">
        <x:v>12</x:v>
      </x:c>
      <x:c r="I52" t="inlineStr">
        <x:is>
          <x:t xml:space="preserve">POR_UNIDAD</x:t>
        </x:is>
      </x:c>
      <x:c r="J52" t="n">
        <x:v>0</x:v>
      </x:c>
      <x:c r="K52" t="inlineStr">
        <x:is>
          <x:t xml:space="preserve">HIPOTESIS TECNICA</x:t>
        </x:is>
      </x:c>
      <x:c r="L52" t="inlineStr">
        <x:is>
          <x:t xml:space="preserve">Góndola mural|13</x:t>
        </x:is>
      </x:c>
    </x:row>
    <x:row r="53">
      <x:c r="A53" t="inlineStr">
        <x:is>
          <x:t xml:space="preserve">Locker de 4 puertas</x:t>
        </x:is>
      </x:c>
      <x:c r="B53" t="inlineStr">
        <x:is>
          <x:t xml:space="preserve">Lockers metálicos</x:t>
        </x:is>
      </x:c>
      <x:c r="C53" t="n">
        <x:v>1</x:v>
      </x:c>
      <x:c r="D53" t="inlineStr">
        <x:is>
          <x:t xml:space="preserve">Corte de planchas de acero</x:t>
        </x:is>
      </x:c>
      <x:c r="E53" t="inlineStr">
        <x:is>
          <x:t xml:space="preserve">Guillotina hidráulica para corte de planchas de acero</x:t>
        </x:is>
      </x:c>
      <x:c r="F53" t="n">
        <x:v>8</x:v>
      </x:c>
      <x:c r="G53" t="n">
        <x:v>40.245</x:v>
      </x:c>
      <x:c r="H53" t="inlineStr">
        <x:is>
          <x:t xml:space="preserve">Inicio</x:t>
        </x:is>
      </x:c>
      <x:c r="I53" t="inlineStr">
        <x:is>
          <x:t xml:space="preserve">POR_UNIDAD</x:t>
        </x:is>
      </x:c>
      <x:c r="J53" t="n">
        <x:v>0</x:v>
      </x:c>
      <x:c r="K53" t="inlineStr">
        <x:is>
          <x:t xml:space="preserve">VALOR HEREDADO SIN CRONOMETRAJE</x:t>
        </x:is>
      </x:c>
      <x:c r="L53" t="inlineStr">
        <x:is>
          <x:t xml:space="preserve">Locker de 4 puertas|1</x:t>
        </x:is>
      </x:c>
    </x:row>
    <x:row r="54">
      <x:c r="A54" t="inlineStr">
        <x:is>
          <x:t xml:space="preserve">Locker de 4 puertas</x:t>
        </x:is>
      </x:c>
      <x:c r="B54" t="inlineStr">
        <x:is>
          <x:t xml:space="preserve">Lockers metálicos</x:t>
        </x:is>
      </x:c>
      <x:c r="C54" t="n">
        <x:v>2</x:v>
      </x:c>
      <x:c r="D54" t="inlineStr">
        <x:is>
          <x:t xml:space="preserve">Perforación</x:t>
        </x:is>
      </x:c>
      <x:c r="E54" t="inlineStr">
        <x:is>
          <x:t xml:space="preserve">Taladro de banco para perforación de acero</x:t>
        </x:is>
      </x:c>
      <x:c r="F54" t="n">
        <x:v>10</x:v>
      </x:c>
      <x:c r="G54" t="n">
        <x:v>14.8</x:v>
      </x:c>
      <x:c r="H54" t="n">
        <x:v>1</x:v>
      </x:c>
      <x:c r="I54" t="inlineStr">
        <x:is>
          <x:t xml:space="preserve">POR_UNIDAD</x:t>
        </x:is>
      </x:c>
      <x:c r="J54" t="n">
        <x:v>0</x:v>
      </x:c>
      <x:c r="K54" t="inlineStr">
        <x:is>
          <x:t xml:space="preserve">VALOR HEREDADO SIN CRONOMETRAJE</x:t>
        </x:is>
      </x:c>
      <x:c r="L54" t="inlineStr">
        <x:is>
          <x:t xml:space="preserve">Locker de 4 puertas|2</x:t>
        </x:is>
      </x:c>
    </x:row>
    <x:row r="55">
      <x:c r="A55" t="inlineStr">
        <x:is>
          <x:t xml:space="preserve">Locker de 4 puertas</x:t>
        </x:is>
      </x:c>
      <x:c r="B55" t="inlineStr">
        <x:is>
          <x:t xml:space="preserve">Lockers metálicos</x:t>
        </x:is>
      </x:c>
      <x:c r="C55" t="n">
        <x:v>3</x:v>
      </x:c>
      <x:c r="D55" t="inlineStr">
        <x:is>
          <x:t xml:space="preserve">Plegado</x:t>
        </x:is>
      </x:c>
      <x:c r="E55" t="inlineStr">
        <x:is>
          <x:t xml:space="preserve">Plegadora hidráulica de chapa metálica</x:t>
        </x:is>
      </x:c>
      <x:c r="F55" t="n">
        <x:v>12</x:v>
      </x:c>
      <x:c r="G55" t="n">
        <x:v>104</x:v>
      </x:c>
      <x:c r="H55" t="n">
        <x:v>2</x:v>
      </x:c>
      <x:c r="I55" t="inlineStr">
        <x:is>
          <x:t xml:space="preserve">POR_UNIDAD</x:t>
        </x:is>
      </x:c>
      <x:c r="J55" t="n">
        <x:v>0</x:v>
      </x:c>
      <x:c r="K55" t="inlineStr">
        <x:is>
          <x:t xml:space="preserve">VALOR HEREDADO SIN CRONOMETRAJE</x:t>
        </x:is>
      </x:c>
      <x:c r="L55" t="inlineStr">
        <x:is>
          <x:t xml:space="preserve">Locker de 4 puertas|3</x:t>
        </x:is>
      </x:c>
    </x:row>
    <x:row r="56">
      <x:c r="A56" t="inlineStr">
        <x:is>
          <x:t xml:space="preserve">Locker de 4 puertas</x:t>
        </x:is>
      </x:c>
      <x:c r="B56" t="inlineStr">
        <x:is>
          <x:t xml:space="preserve">Lockers metálicos</x:t>
        </x:is>
      </x:c>
      <x:c r="C56" t="n">
        <x:v>4</x:v>
      </x:c>
      <x:c r="D56" t="inlineStr">
        <x:is>
          <x:t xml:space="preserve">Desbarbado</x:t>
        </x:is>
      </x:c>
      <x:c r="E56" t="inlineStr">
        <x:is>
          <x:t xml:space="preserve">Mesa de desbarbado/esmerilado</x:t>
        </x:is>
      </x:c>
      <x:c r="F56" t="n">
        <x:v>3</x:v>
      </x:c>
      <x:c r="G56" t="n">
        <x:v>18</x:v>
      </x:c>
      <x:c r="H56" t="n">
        <x:v>3</x:v>
      </x:c>
      <x:c r="I56" t="inlineStr">
        <x:is>
          <x:t xml:space="preserve">POR_UNIDAD</x:t>
        </x:is>
      </x:c>
      <x:c r="J56" t="n">
        <x:v>0</x:v>
      </x:c>
      <x:c r="K56" t="inlineStr">
        <x:is>
          <x:t xml:space="preserve">VALOR HEREDADO SIN CRONOMETRAJE</x:t>
        </x:is>
      </x:c>
      <x:c r="L56" t="inlineStr">
        <x:is>
          <x:t xml:space="preserve">Locker de 4 puertas|4</x:t>
        </x:is>
      </x:c>
    </x:row>
    <x:row r="57">
      <x:c r="A57" t="inlineStr">
        <x:is>
          <x:t xml:space="preserve">Locker de 4 puertas</x:t>
        </x:is>
      </x:c>
      <x:c r="B57" t="inlineStr">
        <x:is>
          <x:t xml:space="preserve">Lockers metálicos</x:t>
        </x:is>
      </x:c>
      <x:c r="C57" t="n">
        <x:v>5</x:v>
      </x:c>
      <x:c r="D57" t="inlineStr">
        <x:is>
          <x:t xml:space="preserve">Preparación superficial</x:t>
        </x:is>
      </x:c>
      <x:c r="E57" t="inlineStr">
        <x:is>
          <x:t xml:space="preserve">Zona de preparación superficial</x:t>
        </x:is>
      </x:c>
      <x:c r="F57" t="n">
        <x:v>6</x:v>
      </x:c>
      <x:c r="G57" t="n">
        <x:v>26.324</x:v>
      </x:c>
      <x:c r="H57" t="n">
        <x:v>4</x:v>
      </x:c>
      <x:c r="I57" t="inlineStr">
        <x:is>
          <x:t xml:space="preserve">POR_UNIDAD</x:t>
        </x:is>
      </x:c>
      <x:c r="J57" t="n">
        <x:v>0</x:v>
      </x:c>
      <x:c r="K57" t="inlineStr">
        <x:is>
          <x:t xml:space="preserve">VALOR HEREDADO SIN CRONOMETRAJE</x:t>
        </x:is>
      </x:c>
      <x:c r="L57" t="inlineStr">
        <x:is>
          <x:t xml:space="preserve">Locker de 4 puertas|5</x:t>
        </x:is>
      </x:c>
    </x:row>
    <x:row r="58">
      <x:c r="A58" t="inlineStr">
        <x:is>
          <x:t xml:space="preserve">Locker de 4 puertas</x:t>
        </x:is>
      </x:c>
      <x:c r="B58" t="inlineStr">
        <x:is>
          <x:t xml:space="preserve">Lockers metálicos</x:t>
        </x:is>
      </x:c>
      <x:c r="C58" t="n">
        <x:v>6</x:v>
      </x:c>
      <x:c r="D58" t="inlineStr">
        <x:is>
          <x:t xml:space="preserve">Aplicación electrostática de polvo</x:t>
        </x:is>
      </x:c>
      <x:c r="E58" t="inlineStr">
        <x:is>
          <x:t xml:space="preserve">Pistola manual de pintura electrostática en polvo</x:t>
        </x:is>
      </x:c>
      <x:c r="F58" t="n">
        <x:v>12</x:v>
      </x:c>
      <x:c r="G58" t="n">
        <x:v>6.83</x:v>
      </x:c>
      <x:c r="H58" t="n">
        <x:v>5</x:v>
      </x:c>
      <x:c r="I58" t="inlineStr">
        <x:is>
          <x:t xml:space="preserve">POR_UNIDAD</x:t>
        </x:is>
      </x:c>
      <x:c r="J58" t="n">
        <x:v>0</x:v>
      </x:c>
      <x:c r="K58" t="inlineStr">
        <x:is>
          <x:t xml:space="preserve">HIPOTESIS TECNICA</x:t>
        </x:is>
      </x:c>
      <x:c r="L58" t="inlineStr">
        <x:is>
          <x:t xml:space="preserve">Locker de 4 puertas|6</x:t>
        </x:is>
      </x:c>
    </x:row>
    <x:row r="59">
      <x:c r="A59" t="inlineStr">
        <x:is>
          <x:t xml:space="preserve">Locker de 4 puertas</x:t>
        </x:is>
      </x:c>
      <x:c r="B59" t="inlineStr">
        <x:is>
          <x:t xml:space="preserve">Lockers metálicos</x:t>
        </x:is>
      </x:c>
      <x:c r="C59" t="n">
        <x:v>7</x:v>
      </x:c>
      <x:c r="D59" t="inlineStr">
        <x:is>
          <x:t xml:space="preserve">Curado térmico en horno</x:t>
        </x:is>
      </x:c>
      <x:c r="E59" t="inlineStr">
        <x:is>
          <x:t xml:space="preserve">Horno de curado de pintura electrostática por lotes</x:t>
        </x:is>
      </x:c>
      <x:c r="F59" t="n">
        <x:v>45</x:v>
      </x:c>
      <x:c r="G59" t="n">
        <x:v>0</x:v>
      </x:c>
      <x:c r="H59" t="n">
        <x:v>6</x:v>
      </x:c>
      <x:c r="I59" t="inlineStr">
        <x:is>
          <x:t xml:space="preserve">POR_LOTE</x:t>
        </x:is>
      </x:c>
      <x:c r="J59" t="n">
        <x:v>40</x:v>
      </x:c>
      <x:c r="K59" t="inlineStr">
        <x:is>
          <x:t xml:space="preserve">HIPOTESIS TECNICA</x:t>
        </x:is>
      </x:c>
      <x:c r="L59" t="inlineStr">
        <x:is>
          <x:t xml:space="preserve">Locker de 4 puertas|7</x:t>
        </x:is>
      </x:c>
    </x:row>
    <x:row r="60">
      <x:c r="A60" t="inlineStr">
        <x:is>
          <x:t xml:space="preserve">Locker de 4 puertas</x:t>
        </x:is>
      </x:c>
      <x:c r="B60" t="inlineStr">
        <x:is>
          <x:t xml:space="preserve">Lockers metálicos</x:t>
        </x:is>
      </x:c>
      <x:c r="C60" t="n">
        <x:v>8</x:v>
      </x:c>
      <x:c r="D60" t="inlineStr">
        <x:is>
          <x:t xml:space="preserve">Colgado, traslado y enfriamiento</x:t>
        </x:is>
      </x:c>
      <x:c r="E60" t="inlineStr">
        <x:is>
          <x:t xml:space="preserve">Manipulación y enfriamiento de piezas</x:t>
        </x:is>
      </x:c>
      <x:c r="F60" t="n">
        <x:v>8</x:v>
      </x:c>
      <x:c r="G60" t="n">
        <x:v>2.42</x:v>
      </x:c>
      <x:c r="H60" t="n">
        <x:v>7</x:v>
      </x:c>
      <x:c r="I60" t="inlineStr">
        <x:is>
          <x:t xml:space="preserve">POR_UNIDAD</x:t>
        </x:is>
      </x:c>
      <x:c r="J60" t="n">
        <x:v>0</x:v>
      </x:c>
      <x:c r="K60" t="inlineStr">
        <x:is>
          <x:t xml:space="preserve">HIPOTESIS TECNICA</x:t>
        </x:is>
      </x:c>
      <x:c r="L60" t="inlineStr">
        <x:is>
          <x:t xml:space="preserve">Locker de 4 puertas|8</x:t>
        </x:is>
      </x:c>
    </x:row>
    <x:row r="61">
      <x:c r="A61" t="inlineStr">
        <x:is>
          <x:t xml:space="preserve">Locker de 4 puertas</x:t>
        </x:is>
      </x:c>
      <x:c r="B61" t="inlineStr">
        <x:is>
          <x:t xml:space="preserve">Lockers metálicos</x:t>
        </x:is>
      </x:c>
      <x:c r="C61" t="n">
        <x:v>9</x:v>
      </x:c>
      <x:c r="D61" t="inlineStr">
        <x:is>
          <x:t xml:space="preserve">Ensamblaje</x:t>
        </x:is>
      </x:c>
      <x:c r="E61" t="inlineStr">
        <x:is>
          <x:t xml:space="preserve">Mesa de armado</x:t>
        </x:is>
      </x:c>
      <x:c r="F61" t="n">
        <x:v>6</x:v>
      </x:c>
      <x:c r="G61" t="n">
        <x:v>42</x:v>
      </x:c>
      <x:c r="H61" t="n">
        <x:v>8</x:v>
      </x:c>
      <x:c r="I61" t="inlineStr">
        <x:is>
          <x:t xml:space="preserve">POR_UNIDAD</x:t>
        </x:is>
      </x:c>
      <x:c r="J61" t="n">
        <x:v>0</x:v>
      </x:c>
      <x:c r="K61" t="inlineStr">
        <x:is>
          <x:t xml:space="preserve">VALOR HEREDADO SIN CRONOMETRAJE</x:t>
        </x:is>
      </x:c>
      <x:c r="L61" t="inlineStr">
        <x:is>
          <x:t xml:space="preserve">Locker de 4 puertas|9</x:t>
        </x:is>
      </x:c>
    </x:row>
    <x:row r="62">
      <x:c r="A62" t="inlineStr">
        <x:is>
          <x:t xml:space="preserve">Locker de 4 puertas</x:t>
        </x:is>
      </x:c>
      <x:c r="B62" t="inlineStr">
        <x:is>
          <x:t xml:space="preserve">Lockers metálicos</x:t>
        </x:is>
      </x:c>
      <x:c r="C62" t="n">
        <x:v>10</x:v>
      </x:c>
      <x:c r="D62" t="inlineStr">
        <x:is>
          <x:t xml:space="preserve">Inspección de calidad</x:t>
        </x:is>
      </x:c>
      <x:c r="E62" t="inlineStr">
        <x:is>
          <x:t xml:space="preserve">Área de inspección</x:t>
        </x:is>
      </x:c>
      <x:c r="F62" t="n">
        <x:v>2</x:v>
      </x:c>
      <x:c r="G62" t="n">
        <x:v>3.52</x:v>
      </x:c>
      <x:c r="H62" t="n">
        <x:v>9</x:v>
      </x:c>
      <x:c r="I62" t="inlineStr">
        <x:is>
          <x:t xml:space="preserve">POR_UNIDAD</x:t>
        </x:is>
      </x:c>
      <x:c r="J62" t="n">
        <x:v>0</x:v>
      </x:c>
      <x:c r="K62" t="inlineStr">
        <x:is>
          <x:t xml:space="preserve">HIPOTESIS TECNICA</x:t>
        </x:is>
      </x:c>
      <x:c r="L62" t="inlineStr">
        <x:is>
          <x:t xml:space="preserve">Locker de 4 puertas|10</x:t>
        </x:is>
      </x:c>
    </x:row>
    <x:row r="63">
      <x:c r="A63" t="inlineStr">
        <x:is>
          <x:t xml:space="preserve">Locker de 4 puertas</x:t>
        </x:is>
      </x:c>
      <x:c r="B63" t="inlineStr">
        <x:is>
          <x:t xml:space="preserve">Lockers metálicos</x:t>
        </x:is>
      </x:c>
      <x:c r="C63" t="n">
        <x:v>11</x:v>
      </x:c>
      <x:c r="D63" t="inlineStr">
        <x:is>
          <x:t xml:space="preserve">Embalaje</x:t>
        </x:is>
      </x:c>
      <x:c r="E63" t="inlineStr">
        <x:is>
          <x:t xml:space="preserve">Zona de protección y embalaje</x:t>
        </x:is>
      </x:c>
      <x:c r="F63" t="n">
        <x:v>2</x:v>
      </x:c>
      <x:c r="G63" t="n">
        <x:v>4.78</x:v>
      </x:c>
      <x:c r="H63" t="n">
        <x:v>10</x:v>
      </x:c>
      <x:c r="I63" t="inlineStr">
        <x:is>
          <x:t xml:space="preserve">POR_UNIDAD</x:t>
        </x:is>
      </x:c>
      <x:c r="J63" t="n">
        <x:v>0</x:v>
      </x:c>
      <x:c r="K63" t="inlineStr">
        <x:is>
          <x:t xml:space="preserve">HIPOTESIS TECNICA</x:t>
        </x:is>
      </x:c>
      <x:c r="L63" t="inlineStr">
        <x:is>
          <x:t xml:space="preserve">Locker de 4 puertas|11</x:t>
        </x:is>
      </x:c>
    </x:row>
    <x:row r="64">
      <x:c r="A64" t="inlineStr">
        <x:is>
          <x:t xml:space="preserve">Locker de 6 puertas</x:t>
        </x:is>
      </x:c>
      <x:c r="B64" t="inlineStr">
        <x:is>
          <x:t xml:space="preserve">Lockers metálicos</x:t>
        </x:is>
      </x:c>
      <x:c r="C64" t="n">
        <x:v>1</x:v>
      </x:c>
      <x:c r="D64" t="inlineStr">
        <x:is>
          <x:t xml:space="preserve">Corte de planchas de acero</x:t>
        </x:is>
      </x:c>
      <x:c r="E64" t="inlineStr">
        <x:is>
          <x:t xml:space="preserve">Guillotina hidráulica para corte de planchas de acero</x:t>
        </x:is>
      </x:c>
      <x:c r="F64" t="n">
        <x:v>8</x:v>
      </x:c>
      <x:c r="G64" t="n">
        <x:v>57.14</x:v>
      </x:c>
      <x:c r="H64" t="inlineStr">
        <x:is>
          <x:t xml:space="preserve">Inicio</x:t>
        </x:is>
      </x:c>
      <x:c r="I64" t="inlineStr">
        <x:is>
          <x:t xml:space="preserve">POR_UNIDAD</x:t>
        </x:is>
      </x:c>
      <x:c r="J64" t="n">
        <x:v>0</x:v>
      </x:c>
      <x:c r="K64" t="inlineStr">
        <x:is>
          <x:t xml:space="preserve">VALOR HEREDADO SIN CRONOMETRAJE</x:t>
        </x:is>
      </x:c>
      <x:c r="L64" t="inlineStr">
        <x:is>
          <x:t xml:space="preserve">Locker de 6 puertas|1</x:t>
        </x:is>
      </x:c>
    </x:row>
    <x:row r="65">
      <x:c r="A65" t="inlineStr">
        <x:is>
          <x:t xml:space="preserve">Locker de 6 puertas</x:t>
        </x:is>
      </x:c>
      <x:c r="B65" t="inlineStr">
        <x:is>
          <x:t xml:space="preserve">Lockers metálicos</x:t>
        </x:is>
      </x:c>
      <x:c r="C65" t="n">
        <x:v>2</x:v>
      </x:c>
      <x:c r="D65" t="inlineStr">
        <x:is>
          <x:t xml:space="preserve">Perforación</x:t>
        </x:is>
      </x:c>
      <x:c r="E65" t="inlineStr">
        <x:is>
          <x:t xml:space="preserve">Taladro de banco para perforación de acero</x:t>
        </x:is>
      </x:c>
      <x:c r="F65" t="n">
        <x:v>10</x:v>
      </x:c>
      <x:c r="G65" t="n">
        <x:v>27</x:v>
      </x:c>
      <x:c r="H65" t="n">
        <x:v>1</x:v>
      </x:c>
      <x:c r="I65" t="inlineStr">
        <x:is>
          <x:t xml:space="preserve">POR_UNIDAD</x:t>
        </x:is>
      </x:c>
      <x:c r="J65" t="n">
        <x:v>0</x:v>
      </x:c>
      <x:c r="K65" t="inlineStr">
        <x:is>
          <x:t xml:space="preserve">VALOR HEREDADO SIN CRONOMETRAJE</x:t>
        </x:is>
      </x:c>
      <x:c r="L65" t="inlineStr">
        <x:is>
          <x:t xml:space="preserve">Locker de 6 puertas|2</x:t>
        </x:is>
      </x:c>
    </x:row>
    <x:row r="66">
      <x:c r="A66" t="inlineStr">
        <x:is>
          <x:t xml:space="preserve">Locker de 6 puertas</x:t>
        </x:is>
      </x:c>
      <x:c r="B66" t="inlineStr">
        <x:is>
          <x:t xml:space="preserve">Lockers metálicos</x:t>
        </x:is>
      </x:c>
      <x:c r="C66" t="n">
        <x:v>3</x:v>
      </x:c>
      <x:c r="D66" t="inlineStr">
        <x:is>
          <x:t xml:space="preserve">Plegado</x:t>
        </x:is>
      </x:c>
      <x:c r="E66" t="inlineStr">
        <x:is>
          <x:t xml:space="preserve">Plegadora hidráulica de chapa metálica</x:t>
        </x:is>
      </x:c>
      <x:c r="F66" t="n">
        <x:v>12</x:v>
      </x:c>
      <x:c r="G66" t="n">
        <x:v>149</x:v>
      </x:c>
      <x:c r="H66" t="n">
        <x:v>2</x:v>
      </x:c>
      <x:c r="I66" t="inlineStr">
        <x:is>
          <x:t xml:space="preserve">POR_UNIDAD</x:t>
        </x:is>
      </x:c>
      <x:c r="J66" t="n">
        <x:v>0</x:v>
      </x:c>
      <x:c r="K66" t="inlineStr">
        <x:is>
          <x:t xml:space="preserve">VALOR HEREDADO SIN CRONOMETRAJE</x:t>
        </x:is>
      </x:c>
      <x:c r="L66" t="inlineStr">
        <x:is>
          <x:t xml:space="preserve">Locker de 6 puertas|3</x:t>
        </x:is>
      </x:c>
    </x:row>
    <x:row r="67">
      <x:c r="A67" t="inlineStr">
        <x:is>
          <x:t xml:space="preserve">Locker de 6 puertas</x:t>
        </x:is>
      </x:c>
      <x:c r="B67" t="inlineStr">
        <x:is>
          <x:t xml:space="preserve">Lockers metálicos</x:t>
        </x:is>
      </x:c>
      <x:c r="C67" t="n">
        <x:v>4</x:v>
      </x:c>
      <x:c r="D67" t="inlineStr">
        <x:is>
          <x:t xml:space="preserve">Desbarbado</x:t>
        </x:is>
      </x:c>
      <x:c r="E67" t="inlineStr">
        <x:is>
          <x:t xml:space="preserve">Mesa de desbarbado/esmerilado</x:t>
        </x:is>
      </x:c>
      <x:c r="F67" t="n">
        <x:v>3</x:v>
      </x:c>
      <x:c r="G67" t="n">
        <x:v>25.5</x:v>
      </x:c>
      <x:c r="H67" t="n">
        <x:v>3</x:v>
      </x:c>
      <x:c r="I67" t="inlineStr">
        <x:is>
          <x:t xml:space="preserve">POR_UNIDAD</x:t>
        </x:is>
      </x:c>
      <x:c r="J67" t="n">
        <x:v>0</x:v>
      </x:c>
      <x:c r="K67" t="inlineStr">
        <x:is>
          <x:t xml:space="preserve">VALOR HEREDADO SIN CRONOMETRAJE</x:t>
        </x:is>
      </x:c>
      <x:c r="L67" t="inlineStr">
        <x:is>
          <x:t xml:space="preserve">Locker de 6 puertas|4</x:t>
        </x:is>
      </x:c>
    </x:row>
    <x:row r="68">
      <x:c r="A68" t="inlineStr">
        <x:is>
          <x:t xml:space="preserve">Locker de 6 puertas</x:t>
        </x:is>
      </x:c>
      <x:c r="B68" t="inlineStr">
        <x:is>
          <x:t xml:space="preserve">Lockers metálicos</x:t>
        </x:is>
      </x:c>
      <x:c r="C68" t="n">
        <x:v>5</x:v>
      </x:c>
      <x:c r="D68" t="inlineStr">
        <x:is>
          <x:t xml:space="preserve">Preparación superficial</x:t>
        </x:is>
      </x:c>
      <x:c r="E68" t="inlineStr">
        <x:is>
          <x:t xml:space="preserve">Zona de preparación superficial</x:t>
        </x:is>
      </x:c>
      <x:c r="F68" t="n">
        <x:v>6</x:v>
      </x:c>
      <x:c r="G68" t="n">
        <x:v>37.528</x:v>
      </x:c>
      <x:c r="H68" t="n">
        <x:v>4</x:v>
      </x:c>
      <x:c r="I68" t="inlineStr">
        <x:is>
          <x:t xml:space="preserve">POR_UNIDAD</x:t>
        </x:is>
      </x:c>
      <x:c r="J68" t="n">
        <x:v>0</x:v>
      </x:c>
      <x:c r="K68" t="inlineStr">
        <x:is>
          <x:t xml:space="preserve">VALOR HEREDADO SIN CRONOMETRAJE</x:t>
        </x:is>
      </x:c>
      <x:c r="L68" t="inlineStr">
        <x:is>
          <x:t xml:space="preserve">Locker de 6 puertas|5</x:t>
        </x:is>
      </x:c>
    </x:row>
    <x:row r="69">
      <x:c r="A69" t="inlineStr">
        <x:is>
          <x:t xml:space="preserve">Locker de 6 puertas</x:t>
        </x:is>
      </x:c>
      <x:c r="B69" t="inlineStr">
        <x:is>
          <x:t xml:space="preserve">Lockers metálicos</x:t>
        </x:is>
      </x:c>
      <x:c r="C69" t="n">
        <x:v>6</x:v>
      </x:c>
      <x:c r="D69" t="inlineStr">
        <x:is>
          <x:t xml:space="preserve">Aplicación electrostática de polvo</x:t>
        </x:is>
      </x:c>
      <x:c r="E69" t="inlineStr">
        <x:is>
          <x:t xml:space="preserve">Pistola manual de pintura electrostática en polvo</x:t>
        </x:is>
      </x:c>
      <x:c r="F69" t="n">
        <x:v>12</x:v>
      </x:c>
      <x:c r="G69" t="n">
        <x:v>6.83</x:v>
      </x:c>
      <x:c r="H69" t="n">
        <x:v>5</x:v>
      </x:c>
      <x:c r="I69" t="inlineStr">
        <x:is>
          <x:t xml:space="preserve">POR_UNIDAD</x:t>
        </x:is>
      </x:c>
      <x:c r="J69" t="n">
        <x:v>0</x:v>
      </x:c>
      <x:c r="K69" t="inlineStr">
        <x:is>
          <x:t xml:space="preserve">HIPOTESIS TECNICA</x:t>
        </x:is>
      </x:c>
      <x:c r="L69" t="inlineStr">
        <x:is>
          <x:t xml:space="preserve">Locker de 6 puertas|6</x:t>
        </x:is>
      </x:c>
    </x:row>
    <x:row r="70">
      <x:c r="A70" t="inlineStr">
        <x:is>
          <x:t xml:space="preserve">Locker de 6 puertas</x:t>
        </x:is>
      </x:c>
      <x:c r="B70" t="inlineStr">
        <x:is>
          <x:t xml:space="preserve">Lockers metálicos</x:t>
        </x:is>
      </x:c>
      <x:c r="C70" t="n">
        <x:v>7</x:v>
      </x:c>
      <x:c r="D70" t="inlineStr">
        <x:is>
          <x:t xml:space="preserve">Curado térmico en horno</x:t>
        </x:is>
      </x:c>
      <x:c r="E70" t="inlineStr">
        <x:is>
          <x:t xml:space="preserve">Horno de curado de pintura electrostática por lotes</x:t>
        </x:is>
      </x:c>
      <x:c r="F70" t="n">
        <x:v>45</x:v>
      </x:c>
      <x:c r="G70" t="n">
        <x:v>0</x:v>
      </x:c>
      <x:c r="H70" t="n">
        <x:v>6</x:v>
      </x:c>
      <x:c r="I70" t="inlineStr">
        <x:is>
          <x:t xml:space="preserve">POR_LOTE</x:t>
        </x:is>
      </x:c>
      <x:c r="J70" t="n">
        <x:v>40</x:v>
      </x:c>
      <x:c r="K70" t="inlineStr">
        <x:is>
          <x:t xml:space="preserve">HIPOTESIS TECNICA</x:t>
        </x:is>
      </x:c>
      <x:c r="L70" t="inlineStr">
        <x:is>
          <x:t xml:space="preserve">Locker de 6 puertas|7</x:t>
        </x:is>
      </x:c>
    </x:row>
    <x:row r="71">
      <x:c r="A71" t="inlineStr">
        <x:is>
          <x:t xml:space="preserve">Locker de 6 puertas</x:t>
        </x:is>
      </x:c>
      <x:c r="B71" t="inlineStr">
        <x:is>
          <x:t xml:space="preserve">Lockers metálicos</x:t>
        </x:is>
      </x:c>
      <x:c r="C71" t="n">
        <x:v>8</x:v>
      </x:c>
      <x:c r="D71" t="inlineStr">
        <x:is>
          <x:t xml:space="preserve">Colgado, traslado y enfriamiento</x:t>
        </x:is>
      </x:c>
      <x:c r="E71" t="inlineStr">
        <x:is>
          <x:t xml:space="preserve">Manipulación y enfriamiento de piezas</x:t>
        </x:is>
      </x:c>
      <x:c r="F71" t="n">
        <x:v>8</x:v>
      </x:c>
      <x:c r="G71" t="n">
        <x:v>2.42</x:v>
      </x:c>
      <x:c r="H71" t="n">
        <x:v>7</x:v>
      </x:c>
      <x:c r="I71" t="inlineStr">
        <x:is>
          <x:t xml:space="preserve">POR_UNIDAD</x:t>
        </x:is>
      </x:c>
      <x:c r="J71" t="n">
        <x:v>0</x:v>
      </x:c>
      <x:c r="K71" t="inlineStr">
        <x:is>
          <x:t xml:space="preserve">HIPOTESIS TECNICA</x:t>
        </x:is>
      </x:c>
      <x:c r="L71" t="inlineStr">
        <x:is>
          <x:t xml:space="preserve">Locker de 6 puertas|8</x:t>
        </x:is>
      </x:c>
    </x:row>
    <x:row r="72">
      <x:c r="A72" t="inlineStr">
        <x:is>
          <x:t xml:space="preserve">Locker de 6 puertas</x:t>
        </x:is>
      </x:c>
      <x:c r="B72" t="inlineStr">
        <x:is>
          <x:t xml:space="preserve">Lockers metálicos</x:t>
        </x:is>
      </x:c>
      <x:c r="C72" t="n">
        <x:v>9</x:v>
      </x:c>
      <x:c r="D72" t="inlineStr">
        <x:is>
          <x:t xml:space="preserve">Ensamblaje</x:t>
        </x:is>
      </x:c>
      <x:c r="E72" t="inlineStr">
        <x:is>
          <x:t xml:space="preserve">Mesa de armado</x:t>
        </x:is>
      </x:c>
      <x:c r="F72" t="n">
        <x:v>6</x:v>
      </x:c>
      <x:c r="G72" t="n">
        <x:v>56.25</x:v>
      </x:c>
      <x:c r="H72" t="n">
        <x:v>8</x:v>
      </x:c>
      <x:c r="I72" t="inlineStr">
        <x:is>
          <x:t xml:space="preserve">POR_UNIDAD</x:t>
        </x:is>
      </x:c>
      <x:c r="J72" t="n">
        <x:v>0</x:v>
      </x:c>
      <x:c r="K72" t="inlineStr">
        <x:is>
          <x:t xml:space="preserve">VALOR HEREDADO SIN CRONOMETRAJE</x:t>
        </x:is>
      </x:c>
      <x:c r="L72" t="inlineStr">
        <x:is>
          <x:t xml:space="preserve">Locker de 6 puertas|9</x:t>
        </x:is>
      </x:c>
    </x:row>
    <x:row r="73">
      <x:c r="A73" t="inlineStr">
        <x:is>
          <x:t xml:space="preserve">Locker de 6 puertas</x:t>
        </x:is>
      </x:c>
      <x:c r="B73" t="inlineStr">
        <x:is>
          <x:t xml:space="preserve">Lockers metálicos</x:t>
        </x:is>
      </x:c>
      <x:c r="C73" t="n">
        <x:v>10</x:v>
      </x:c>
      <x:c r="D73" t="inlineStr">
        <x:is>
          <x:t xml:space="preserve">Inspección de calidad</x:t>
        </x:is>
      </x:c>
      <x:c r="E73" t="inlineStr">
        <x:is>
          <x:t xml:space="preserve">Área de inspección</x:t>
        </x:is>
      </x:c>
      <x:c r="F73" t="n">
        <x:v>2</x:v>
      </x:c>
      <x:c r="G73" t="n">
        <x:v>3.52</x:v>
      </x:c>
      <x:c r="H73" t="n">
        <x:v>9</x:v>
      </x:c>
      <x:c r="I73" t="inlineStr">
        <x:is>
          <x:t xml:space="preserve">POR_UNIDAD</x:t>
        </x:is>
      </x:c>
      <x:c r="J73" t="n">
        <x:v>0</x:v>
      </x:c>
      <x:c r="K73" t="inlineStr">
        <x:is>
          <x:t xml:space="preserve">HIPOTESIS TECNICA</x:t>
        </x:is>
      </x:c>
      <x:c r="L73" t="inlineStr">
        <x:is>
          <x:t xml:space="preserve">Locker de 6 puertas|10</x:t>
        </x:is>
      </x:c>
    </x:row>
    <x:row r="74">
      <x:c r="A74" t="inlineStr">
        <x:is>
          <x:t xml:space="preserve">Locker de 6 puertas</x:t>
        </x:is>
      </x:c>
      <x:c r="B74" t="inlineStr">
        <x:is>
          <x:t xml:space="preserve">Lockers metálicos</x:t>
        </x:is>
      </x:c>
      <x:c r="C74" t="n">
        <x:v>11</x:v>
      </x:c>
      <x:c r="D74" t="inlineStr">
        <x:is>
          <x:t xml:space="preserve">Embalaje</x:t>
        </x:is>
      </x:c>
      <x:c r="E74" t="inlineStr">
        <x:is>
          <x:t xml:space="preserve">Zona de protección y embalaje</x:t>
        </x:is>
      </x:c>
      <x:c r="F74" t="n">
        <x:v>2</x:v>
      </x:c>
      <x:c r="G74" t="n">
        <x:v>4.78</x:v>
      </x:c>
      <x:c r="H74" t="n">
        <x:v>10</x:v>
      </x:c>
      <x:c r="I74" t="inlineStr">
        <x:is>
          <x:t xml:space="preserve">POR_UNIDAD</x:t>
        </x:is>
      </x:c>
      <x:c r="J74" t="n">
        <x:v>0</x:v>
      </x:c>
      <x:c r="K74" t="inlineStr">
        <x:is>
          <x:t xml:space="preserve">HIPOTESIS TECNICA</x:t>
        </x:is>
      </x:c>
      <x:c r="L74" t="inlineStr">
        <x:is>
          <x:t xml:space="preserve">Locker de 6 puertas|11</x:t>
        </x:is>
      </x:c>
    </x:row>
    <x:row r="75">
      <x:c r="A75" t="inlineStr">
        <x:is>
          <x:t xml:space="preserve">Armario metálico</x:t>
        </x:is>
      </x:c>
      <x:c r="B75" t="inlineStr">
        <x:is>
          <x:t xml:space="preserve">Otros productos metalmecánicos</x:t>
        </x:is>
      </x:c>
      <x:c r="C75" t="n">
        <x:v>1</x:v>
      </x:c>
      <x:c r="D75" t="inlineStr">
        <x:is>
          <x:t xml:space="preserve">Corte de planchas de acero</x:t>
        </x:is>
      </x:c>
      <x:c r="E75" t="inlineStr">
        <x:is>
          <x:t xml:space="preserve">Guillotina hidráulica para corte de planchas de acero</x:t>
        </x:is>
      </x:c>
      <x:c r="F75" t="n">
        <x:v>8</x:v>
      </x:c>
      <x:c r="G75" t="n">
        <x:v>35.56</x:v>
      </x:c>
      <x:c r="H75" t="inlineStr">
        <x:is>
          <x:t xml:space="preserve">Inicio</x:t>
        </x:is>
      </x:c>
      <x:c r="I75" t="inlineStr">
        <x:is>
          <x:t xml:space="preserve">POR_UNIDAD</x:t>
        </x:is>
      </x:c>
      <x:c r="J75" t="n">
        <x:v>0</x:v>
      </x:c>
      <x:c r="K75" t="inlineStr">
        <x:is>
          <x:t xml:space="preserve">VALOR HEREDADO SIN CRONOMETRAJE</x:t>
        </x:is>
      </x:c>
      <x:c r="L75" t="inlineStr">
        <x:is>
          <x:t xml:space="preserve">Armario metálico|1</x:t>
        </x:is>
      </x:c>
    </x:row>
    <x:row r="76">
      <x:c r="A76" t="inlineStr">
        <x:is>
          <x:t xml:space="preserve">Armario metálico</x:t>
        </x:is>
      </x:c>
      <x:c r="B76" t="inlineStr">
        <x:is>
          <x:t xml:space="preserve">Otros productos metalmecánicos</x:t>
        </x:is>
      </x:c>
      <x:c r="C76" t="n">
        <x:v>2</x:v>
      </x:c>
      <x:c r="D76" t="inlineStr">
        <x:is>
          <x:t xml:space="preserve">Perforación</x:t>
        </x:is>
      </x:c>
      <x:c r="E76" t="inlineStr">
        <x:is>
          <x:t xml:space="preserve">Taladro de banco para perforación de acero</x:t>
        </x:is>
      </x:c>
      <x:c r="F76" t="n">
        <x:v>10</x:v>
      </x:c>
      <x:c r="G76" t="n">
        <x:v>5.800000000000001</x:v>
      </x:c>
      <x:c r="H76" t="n">
        <x:v>1</x:v>
      </x:c>
      <x:c r="I76" t="inlineStr">
        <x:is>
          <x:t xml:space="preserve">POR_UNIDAD</x:t>
        </x:is>
      </x:c>
      <x:c r="J76" t="n">
        <x:v>0</x:v>
      </x:c>
      <x:c r="K76" t="inlineStr">
        <x:is>
          <x:t xml:space="preserve">VALOR HEREDADO SIN CRONOMETRAJE</x:t>
        </x:is>
      </x:c>
      <x:c r="L76" t="inlineStr">
        <x:is>
          <x:t xml:space="preserve">Armario metálico|2</x:t>
        </x:is>
      </x:c>
    </x:row>
    <x:row r="77">
      <x:c r="A77" t="inlineStr">
        <x:is>
          <x:t xml:space="preserve">Armario metálico</x:t>
        </x:is>
      </x:c>
      <x:c r="B77" t="inlineStr">
        <x:is>
          <x:t xml:space="preserve">Otros productos metalmecánicos</x:t>
        </x:is>
      </x:c>
      <x:c r="C77" t="n">
        <x:v>3</x:v>
      </x:c>
      <x:c r="D77" t="inlineStr">
        <x:is>
          <x:t xml:space="preserve">Plegado</x:t>
        </x:is>
      </x:c>
      <x:c r="E77" t="inlineStr">
        <x:is>
          <x:t xml:space="preserve">Plegadora hidráulica de chapa metálica</x:t>
        </x:is>
      </x:c>
      <x:c r="F77" t="n">
        <x:v>12</x:v>
      </x:c>
      <x:c r="G77" t="n">
        <x:v>86</x:v>
      </x:c>
      <x:c r="H77" t="n">
        <x:v>2</x:v>
      </x:c>
      <x:c r="I77" t="inlineStr">
        <x:is>
          <x:t xml:space="preserve">POR_UNIDAD</x:t>
        </x:is>
      </x:c>
      <x:c r="J77" t="n">
        <x:v>0</x:v>
      </x:c>
      <x:c r="K77" t="inlineStr">
        <x:is>
          <x:t xml:space="preserve">VALOR HEREDADO SIN CRONOMETRAJE</x:t>
        </x:is>
      </x:c>
      <x:c r="L77" t="inlineStr">
        <x:is>
          <x:t xml:space="preserve">Armario metálico|3</x:t>
        </x:is>
      </x:c>
    </x:row>
    <x:row r="78">
      <x:c r="A78" t="inlineStr">
        <x:is>
          <x:t xml:space="preserve">Armario metálico</x:t>
        </x:is>
      </x:c>
      <x:c r="B78" t="inlineStr">
        <x:is>
          <x:t xml:space="preserve">Otros productos metalmecánicos</x:t>
        </x:is>
      </x:c>
      <x:c r="C78" t="n">
        <x:v>4</x:v>
      </x:c>
      <x:c r="D78" t="inlineStr">
        <x:is>
          <x:t xml:space="preserve">Desbarbado</x:t>
        </x:is>
      </x:c>
      <x:c r="E78" t="inlineStr">
        <x:is>
          <x:t xml:space="preserve">Mesa de desbarbado/esmerilado</x:t>
        </x:is>
      </x:c>
      <x:c r="F78" t="n">
        <x:v>3</x:v>
      </x:c>
      <x:c r="G78" t="n">
        <x:v>15</x:v>
      </x:c>
      <x:c r="H78" t="n">
        <x:v>3</x:v>
      </x:c>
      <x:c r="I78" t="inlineStr">
        <x:is>
          <x:t xml:space="preserve">POR_UNIDAD</x:t>
        </x:is>
      </x:c>
      <x:c r="J78" t="n">
        <x:v>0</x:v>
      </x:c>
      <x:c r="K78" t="inlineStr">
        <x:is>
          <x:t xml:space="preserve">VALOR HEREDADO SIN CRONOMETRAJE</x:t>
        </x:is>
      </x:c>
      <x:c r="L78" t="inlineStr">
        <x:is>
          <x:t xml:space="preserve">Armario metálico|4</x:t>
        </x:is>
      </x:c>
    </x:row>
    <x:row r="79">
      <x:c r="A79" t="inlineStr">
        <x:is>
          <x:t xml:space="preserve">Armario metálico</x:t>
        </x:is>
      </x:c>
      <x:c r="B79" t="inlineStr">
        <x:is>
          <x:t xml:space="preserve">Otros productos metalmecánicos</x:t>
        </x:is>
      </x:c>
      <x:c r="C79" t="n">
        <x:v>5</x:v>
      </x:c>
      <x:c r="D79" t="inlineStr">
        <x:is>
          <x:t xml:space="preserve">Preparación superficial</x:t>
        </x:is>
      </x:c>
      <x:c r="E79" t="inlineStr">
        <x:is>
          <x:t xml:space="preserve">Zona de preparación superficial</x:t>
        </x:is>
      </x:c>
      <x:c r="F79" t="n">
        <x:v>6</x:v>
      </x:c>
      <x:c r="G79" t="n">
        <x:v>25.712</x:v>
      </x:c>
      <x:c r="H79" t="n">
        <x:v>4</x:v>
      </x:c>
      <x:c r="I79" t="inlineStr">
        <x:is>
          <x:t xml:space="preserve">POR_UNIDAD</x:t>
        </x:is>
      </x:c>
      <x:c r="J79" t="n">
        <x:v>0</x:v>
      </x:c>
      <x:c r="K79" t="inlineStr">
        <x:is>
          <x:t xml:space="preserve">VALOR HEREDADO SIN CRONOMETRAJE</x:t>
        </x:is>
      </x:c>
      <x:c r="L79" t="inlineStr">
        <x:is>
          <x:t xml:space="preserve">Armario metálico|5</x:t>
        </x:is>
      </x:c>
    </x:row>
    <x:row r="80">
      <x:c r="A80" t="inlineStr">
        <x:is>
          <x:t xml:space="preserve">Armario metálico</x:t>
        </x:is>
      </x:c>
      <x:c r="B80" t="inlineStr">
        <x:is>
          <x:t xml:space="preserve">Otros productos metalmecánicos</x:t>
        </x:is>
      </x:c>
      <x:c r="C80" t="n">
        <x:v>6</x:v>
      </x:c>
      <x:c r="D80" t="inlineStr">
        <x:is>
          <x:t xml:space="preserve">Aplicación electrostática de polvo</x:t>
        </x:is>
      </x:c>
      <x:c r="E80" t="inlineStr">
        <x:is>
          <x:t xml:space="preserve">Pistola manual de pintura electrostática en polvo</x:t>
        </x:is>
      </x:c>
      <x:c r="F80" t="n">
        <x:v>12</x:v>
      </x:c>
      <x:c r="G80" t="n">
        <x:v>6.58</x:v>
      </x:c>
      <x:c r="H80" t="n">
        <x:v>5</x:v>
      </x:c>
      <x:c r="I80" t="inlineStr">
        <x:is>
          <x:t xml:space="preserve">POR_UNIDAD</x:t>
        </x:is>
      </x:c>
      <x:c r="J80" t="n">
        <x:v>0</x:v>
      </x:c>
      <x:c r="K80" t="inlineStr">
        <x:is>
          <x:t xml:space="preserve">HIPOTESIS TECNICA</x:t>
        </x:is>
      </x:c>
      <x:c r="L80" t="inlineStr">
        <x:is>
          <x:t xml:space="preserve">Armario metálico|6</x:t>
        </x:is>
      </x:c>
    </x:row>
    <x:row r="81">
      <x:c r="A81" t="inlineStr">
        <x:is>
          <x:t xml:space="preserve">Armario metálico</x:t>
        </x:is>
      </x:c>
      <x:c r="B81" t="inlineStr">
        <x:is>
          <x:t xml:space="preserve">Otros productos metalmecánicos</x:t>
        </x:is>
      </x:c>
      <x:c r="C81" t="n">
        <x:v>7</x:v>
      </x:c>
      <x:c r="D81" t="inlineStr">
        <x:is>
          <x:t xml:space="preserve">Curado térmico en horno</x:t>
        </x:is>
      </x:c>
      <x:c r="E81" t="inlineStr">
        <x:is>
          <x:t xml:space="preserve">Horno de curado de pintura electrostática por lotes</x:t>
        </x:is>
      </x:c>
      <x:c r="F81" t="n">
        <x:v>45</x:v>
      </x:c>
      <x:c r="G81" t="n">
        <x:v>0</x:v>
      </x:c>
      <x:c r="H81" t="n">
        <x:v>6</x:v>
      </x:c>
      <x:c r="I81" t="inlineStr">
        <x:is>
          <x:t xml:space="preserve">POR_LOTE</x:t>
        </x:is>
      </x:c>
      <x:c r="J81" t="n">
        <x:v>40</x:v>
      </x:c>
      <x:c r="K81" t="inlineStr">
        <x:is>
          <x:t xml:space="preserve">HIPOTESIS TECNICA</x:t>
        </x:is>
      </x:c>
      <x:c r="L81" t="inlineStr">
        <x:is>
          <x:t xml:space="preserve">Armario metálico|7</x:t>
        </x:is>
      </x:c>
    </x:row>
    <x:row r="82">
      <x:c r="A82" t="inlineStr">
        <x:is>
          <x:t xml:space="preserve">Armario metálico</x:t>
        </x:is>
      </x:c>
      <x:c r="B82" t="inlineStr">
        <x:is>
          <x:t xml:space="preserve">Otros productos metalmecánicos</x:t>
        </x:is>
      </x:c>
      <x:c r="C82" t="n">
        <x:v>8</x:v>
      </x:c>
      <x:c r="D82" t="inlineStr">
        <x:is>
          <x:t xml:space="preserve">Colgado, traslado y enfriamiento</x:t>
        </x:is>
      </x:c>
      <x:c r="E82" t="inlineStr">
        <x:is>
          <x:t xml:space="preserve">Manipulación y enfriamiento de piezas</x:t>
        </x:is>
      </x:c>
      <x:c r="F82" t="n">
        <x:v>8</x:v>
      </x:c>
      <x:c r="G82" t="n">
        <x:v>2.36</x:v>
      </x:c>
      <x:c r="H82" t="n">
        <x:v>7</x:v>
      </x:c>
      <x:c r="I82" t="inlineStr">
        <x:is>
          <x:t xml:space="preserve">POR_UNIDAD</x:t>
        </x:is>
      </x:c>
      <x:c r="J82" t="n">
        <x:v>0</x:v>
      </x:c>
      <x:c r="K82" t="inlineStr">
        <x:is>
          <x:t xml:space="preserve">HIPOTESIS TECNICA</x:t>
        </x:is>
      </x:c>
      <x:c r="L82" t="inlineStr">
        <x:is>
          <x:t xml:space="preserve">Armario metálico|8</x:t>
        </x:is>
      </x:c>
    </x:row>
    <x:row r="83">
      <x:c r="A83" t="inlineStr">
        <x:is>
          <x:t xml:space="preserve">Armario metálico</x:t>
        </x:is>
      </x:c>
      <x:c r="B83" t="inlineStr">
        <x:is>
          <x:t xml:space="preserve">Otros productos metalmecánicos</x:t>
        </x:is>
      </x:c>
      <x:c r="C83" t="n">
        <x:v>9</x:v>
      </x:c>
      <x:c r="D83" t="inlineStr">
        <x:is>
          <x:t xml:space="preserve">Ensamblaje</x:t>
        </x:is>
      </x:c>
      <x:c r="E83" t="inlineStr">
        <x:is>
          <x:t xml:space="preserve">Mesa de armado</x:t>
        </x:is>
      </x:c>
      <x:c r="F83" t="n">
        <x:v>6</x:v>
      </x:c>
      <x:c r="G83" t="n">
        <x:v>27</x:v>
      </x:c>
      <x:c r="H83" t="n">
        <x:v>8</x:v>
      </x:c>
      <x:c r="I83" t="inlineStr">
        <x:is>
          <x:t xml:space="preserve">POR_UNIDAD</x:t>
        </x:is>
      </x:c>
      <x:c r="J83" t="n">
        <x:v>0</x:v>
      </x:c>
      <x:c r="K83" t="inlineStr">
        <x:is>
          <x:t xml:space="preserve">VALOR HEREDADO SIN CRONOMETRAJE</x:t>
        </x:is>
      </x:c>
      <x:c r="L83" t="inlineStr">
        <x:is>
          <x:t xml:space="preserve">Armario metálico|9</x:t>
        </x:is>
      </x:c>
    </x:row>
    <x:row r="84">
      <x:c r="A84" t="inlineStr">
        <x:is>
          <x:t xml:space="preserve">Armario metálico</x:t>
        </x:is>
      </x:c>
      <x:c r="B84" t="inlineStr">
        <x:is>
          <x:t xml:space="preserve">Otros productos metalmecánicos</x:t>
        </x:is>
      </x:c>
      <x:c r="C84" t="n">
        <x:v>10</x:v>
      </x:c>
      <x:c r="D84" t="inlineStr">
        <x:is>
          <x:t xml:space="preserve">Inspección de calidad</x:t>
        </x:is>
      </x:c>
      <x:c r="E84" t="inlineStr">
        <x:is>
          <x:t xml:space="preserve">Área de inspección</x:t>
        </x:is>
      </x:c>
      <x:c r="F84" t="n">
        <x:v>2</x:v>
      </x:c>
      <x:c r="G84" t="n">
        <x:v>3.45</x:v>
      </x:c>
      <x:c r="H84" t="n">
        <x:v>9</x:v>
      </x:c>
      <x:c r="I84" t="inlineStr">
        <x:is>
          <x:t xml:space="preserve">POR_UNIDAD</x:t>
        </x:is>
      </x:c>
      <x:c r="J84" t="n">
        <x:v>0</x:v>
      </x:c>
      <x:c r="K84" t="inlineStr">
        <x:is>
          <x:t xml:space="preserve">HIPOTESIS TECNICA</x:t>
        </x:is>
      </x:c>
      <x:c r="L84" t="inlineStr">
        <x:is>
          <x:t xml:space="preserve">Armario metálico|10</x:t>
        </x:is>
      </x:c>
    </x:row>
    <x:row r="85">
      <x:c r="A85" t="inlineStr">
        <x:is>
          <x:t xml:space="preserve">Armario metálico</x:t>
        </x:is>
      </x:c>
      <x:c r="B85" t="inlineStr">
        <x:is>
          <x:t xml:space="preserve">Otros productos metalmecánicos</x:t>
        </x:is>
      </x:c>
      <x:c r="C85" t="n">
        <x:v>11</x:v>
      </x:c>
      <x:c r="D85" t="inlineStr">
        <x:is>
          <x:t xml:space="preserve">Embalaje</x:t>
        </x:is>
      </x:c>
      <x:c r="E85" t="inlineStr">
        <x:is>
          <x:t xml:space="preserve">Zona de protección y embalaje</x:t>
        </x:is>
      </x:c>
      <x:c r="F85" t="n">
        <x:v>2</x:v>
      </x:c>
      <x:c r="G85" t="n">
        <x:v>4.67</x:v>
      </x:c>
      <x:c r="H85" t="n">
        <x:v>10</x:v>
      </x:c>
      <x:c r="I85" t="inlineStr">
        <x:is>
          <x:t xml:space="preserve">POR_UNIDAD</x:t>
        </x:is>
      </x:c>
      <x:c r="J85" t="n">
        <x:v>0</x:v>
      </x:c>
      <x:c r="K85" t="inlineStr">
        <x:is>
          <x:t xml:space="preserve">HIPOTESIS TECNICA</x:t>
        </x:is>
      </x:c>
      <x:c r="L85" t="inlineStr">
        <x:is>
          <x:t xml:space="preserve">Armario metálico|11</x:t>
        </x:is>
      </x:c>
    </x:row>
    <x:row r="86">
      <x:c r="A86" t="inlineStr">
        <x:is>
          <x:t xml:space="preserve">Estantería liviana metálica</x:t>
        </x:is>
      </x:c>
      <x:c r="B86" t="inlineStr">
        <x:is>
          <x:t xml:space="preserve">Otros productos metalmecánicos</x:t>
        </x:is>
      </x:c>
      <x:c r="C86" t="n">
        <x:v>1</x:v>
      </x:c>
      <x:c r="D86" t="inlineStr">
        <x:is>
          <x:t xml:space="preserve">Corte de planchas de acero</x:t>
        </x:is>
      </x:c>
      <x:c r="E86" t="inlineStr">
        <x:is>
          <x:t xml:space="preserve">Guillotina hidráulica para corte de planchas de acero</x:t>
        </x:is>
      </x:c>
      <x:c r="F86" t="n">
        <x:v>8</x:v>
      </x:c>
      <x:c r="G86" t="n">
        <x:v>35.92</x:v>
      </x:c>
      <x:c r="H86" t="inlineStr">
        <x:is>
          <x:t xml:space="preserve">Inicio</x:t>
        </x:is>
      </x:c>
      <x:c r="I86" t="inlineStr">
        <x:is>
          <x:t xml:space="preserve">POR_UNIDAD</x:t>
        </x:is>
      </x:c>
      <x:c r="J86" t="n">
        <x:v>0</x:v>
      </x:c>
      <x:c r="K86" t="inlineStr">
        <x:is>
          <x:t xml:space="preserve">VALOR HEREDADO SIN CRONOMETRAJE</x:t>
        </x:is>
      </x:c>
      <x:c r="L86" t="inlineStr">
        <x:is>
          <x:t xml:space="preserve">Estantería liviana metálica|1</x:t>
        </x:is>
      </x:c>
    </x:row>
    <x:row r="87">
      <x:c r="A87" t="inlineStr">
        <x:is>
          <x:t xml:space="preserve">Estantería liviana metálica</x:t>
        </x:is>
      </x:c>
      <x:c r="B87" t="inlineStr">
        <x:is>
          <x:t xml:space="preserve">Otros productos metalmecánicos</x:t>
        </x:is>
      </x:c>
      <x:c r="C87" t="n">
        <x:v>2</x:v>
      </x:c>
      <x:c r="D87" t="inlineStr">
        <x:is>
          <x:t xml:space="preserve">Corte de tubos y perfiles</x:t>
        </x:is>
      </x:c>
      <x:c r="E87" t="inlineStr">
        <x:is>
          <x:t xml:space="preserve">Sierra de cinta para corte de tubos y perfiles</x:t>
        </x:is>
      </x:c>
      <x:c r="F87" t="n">
        <x:v>8</x:v>
      </x:c>
      <x:c r="G87" t="n">
        <x:v>32.28</x:v>
      </x:c>
      <x:c r="H87" t="n">
        <x:v>1</x:v>
      </x:c>
      <x:c r="I87" t="inlineStr">
        <x:is>
          <x:t xml:space="preserve">POR_UNIDAD</x:t>
        </x:is>
      </x:c>
      <x:c r="J87" t="n">
        <x:v>0</x:v>
      </x:c>
      <x:c r="K87" t="inlineStr">
        <x:is>
          <x:t xml:space="preserve">VALOR HEREDADO SIN CRONOMETRAJE</x:t>
        </x:is>
      </x:c>
      <x:c r="L87" t="inlineStr">
        <x:is>
          <x:t xml:space="preserve">Estantería liviana metálica|2</x:t>
        </x:is>
      </x:c>
    </x:row>
    <x:row r="88">
      <x:c r="A88" t="inlineStr">
        <x:is>
          <x:t xml:space="preserve">Estantería liviana metálica</x:t>
        </x:is>
      </x:c>
      <x:c r="B88" t="inlineStr">
        <x:is>
          <x:t xml:space="preserve">Otros productos metalmecánicos</x:t>
        </x:is>
      </x:c>
      <x:c r="C88" t="n">
        <x:v>3</x:v>
      </x:c>
      <x:c r="D88" t="inlineStr">
        <x:is>
          <x:t xml:space="preserve">Perforación</x:t>
        </x:is>
      </x:c>
      <x:c r="E88" t="inlineStr">
        <x:is>
          <x:t xml:space="preserve">Taladro de banco para perforación de acero</x:t>
        </x:is>
      </x:c>
      <x:c r="F88" t="n">
        <x:v>10</x:v>
      </x:c>
      <x:c r="G88" t="n">
        <x:v>54.8</x:v>
      </x:c>
      <x:c r="H88" t="n">
        <x:v>2</x:v>
      </x:c>
      <x:c r="I88" t="inlineStr">
        <x:is>
          <x:t xml:space="preserve">POR_UNIDAD</x:t>
        </x:is>
      </x:c>
      <x:c r="J88" t="n">
        <x:v>0</x:v>
      </x:c>
      <x:c r="K88" t="inlineStr">
        <x:is>
          <x:t xml:space="preserve">VALOR HEREDADO SIN CRONOMETRAJE</x:t>
        </x:is>
      </x:c>
      <x:c r="L88" t="inlineStr">
        <x:is>
          <x:t xml:space="preserve">Estantería liviana metálica|3</x:t>
        </x:is>
      </x:c>
    </x:row>
    <x:row r="89">
      <x:c r="A89" t="inlineStr">
        <x:is>
          <x:t xml:space="preserve">Estantería liviana metálica</x:t>
        </x:is>
      </x:c>
      <x:c r="B89" t="inlineStr">
        <x:is>
          <x:t xml:space="preserve">Otros productos metalmecánicos</x:t>
        </x:is>
      </x:c>
      <x:c r="C89" t="n">
        <x:v>4</x:v>
      </x:c>
      <x:c r="D89" t="inlineStr">
        <x:is>
          <x:t xml:space="preserve">Plegado</x:t>
        </x:is>
      </x:c>
      <x:c r="E89" t="inlineStr">
        <x:is>
          <x:t xml:space="preserve">Plegadora hidráulica de chapa metálica</x:t>
        </x:is>
      </x:c>
      <x:c r="F89" t="n">
        <x:v>12</x:v>
      </x:c>
      <x:c r="G89" t="n">
        <x:v>85</x:v>
      </x:c>
      <x:c r="H89" t="n">
        <x:v>3</x:v>
      </x:c>
      <x:c r="I89" t="inlineStr">
        <x:is>
          <x:t xml:space="preserve">POR_UNIDAD</x:t>
        </x:is>
      </x:c>
      <x:c r="J89" t="n">
        <x:v>0</x:v>
      </x:c>
      <x:c r="K89" t="inlineStr">
        <x:is>
          <x:t xml:space="preserve">VALOR HEREDADO SIN CRONOMETRAJE</x:t>
        </x:is>
      </x:c>
      <x:c r="L89" t="inlineStr">
        <x:is>
          <x:t xml:space="preserve">Estantería liviana metálica|4</x:t>
        </x:is>
      </x:c>
    </x:row>
    <x:row r="90">
      <x:c r="A90" t="inlineStr">
        <x:is>
          <x:t xml:space="preserve">Estantería liviana metálica</x:t>
        </x:is>
      </x:c>
      <x:c r="B90" t="inlineStr">
        <x:is>
          <x:t xml:space="preserve">Otros productos metalmecánicos</x:t>
        </x:is>
      </x:c>
      <x:c r="C90" t="n">
        <x:v>5</x:v>
      </x:c>
      <x:c r="D90" t="inlineStr">
        <x:is>
          <x:t xml:space="preserve">Desbarbado</x:t>
        </x:is>
      </x:c>
      <x:c r="E90" t="inlineStr">
        <x:is>
          <x:t xml:space="preserve">Mesa de desbarbado/esmerilado</x:t>
        </x:is>
      </x:c>
      <x:c r="F90" t="n">
        <x:v>3</x:v>
      </x:c>
      <x:c r="G90" t="n">
        <x:v>37.5</x:v>
      </x:c>
      <x:c r="H90" t="n">
        <x:v>4</x:v>
      </x:c>
      <x:c r="I90" t="inlineStr">
        <x:is>
          <x:t xml:space="preserve">POR_UNIDAD</x:t>
        </x:is>
      </x:c>
      <x:c r="J90" t="n">
        <x:v>0</x:v>
      </x:c>
      <x:c r="K90" t="inlineStr">
        <x:is>
          <x:t xml:space="preserve">VALOR HEREDADO SIN CRONOMETRAJE</x:t>
        </x:is>
      </x:c>
      <x:c r="L90" t="inlineStr">
        <x:is>
          <x:t xml:space="preserve">Estantería liviana metálica|5</x:t>
        </x:is>
      </x:c>
    </x:row>
    <x:row r="91">
      <x:c r="A91" t="inlineStr">
        <x:is>
          <x:t xml:space="preserve">Estantería liviana metálica</x:t>
        </x:is>
      </x:c>
      <x:c r="B91" t="inlineStr">
        <x:is>
          <x:t xml:space="preserve">Otros productos metalmecánicos</x:t>
        </x:is>
      </x:c>
      <x:c r="C91" t="n">
        <x:v>6</x:v>
      </x:c>
      <x:c r="D91" t="inlineStr">
        <x:is>
          <x:t xml:space="preserve">Preparación superficial</x:t>
        </x:is>
      </x:c>
      <x:c r="E91" t="inlineStr">
        <x:is>
          <x:t xml:space="preserve">Zona de preparación superficial</x:t>
        </x:is>
      </x:c>
      <x:c r="F91" t="n">
        <x:v>6</x:v>
      </x:c>
      <x:c r="G91" t="n">
        <x:v>24.4752</x:v>
      </x:c>
      <x:c r="H91" t="n">
        <x:v>5</x:v>
      </x:c>
      <x:c r="I91" t="inlineStr">
        <x:is>
          <x:t xml:space="preserve">POR_UNIDAD</x:t>
        </x:is>
      </x:c>
      <x:c r="J91" t="n">
        <x:v>0</x:v>
      </x:c>
      <x:c r="K91" t="inlineStr">
        <x:is>
          <x:t xml:space="preserve">VALOR HEREDADO SIN CRONOMETRAJE</x:t>
        </x:is>
      </x:c>
      <x:c r="L91" t="inlineStr">
        <x:is>
          <x:t xml:space="preserve">Estantería liviana metálica|6</x:t>
        </x:is>
      </x:c>
    </x:row>
    <x:row r="92">
      <x:c r="A92" t="inlineStr">
        <x:is>
          <x:t xml:space="preserve">Estantería liviana metálica</x:t>
        </x:is>
      </x:c>
      <x:c r="B92" t="inlineStr">
        <x:is>
          <x:t xml:space="preserve">Otros productos metalmecánicos</x:t>
        </x:is>
      </x:c>
      <x:c r="C92" t="n">
        <x:v>7</x:v>
      </x:c>
      <x:c r="D92" t="inlineStr">
        <x:is>
          <x:t xml:space="preserve">Aplicación electrostática de polvo</x:t>
        </x:is>
      </x:c>
      <x:c r="E92" t="inlineStr">
        <x:is>
          <x:t xml:space="preserve">Pistola manual de pintura electrostática en polvo</x:t>
        </x:is>
      </x:c>
      <x:c r="F92" t="n">
        <x:v>12</x:v>
      </x:c>
      <x:c r="G92" t="n">
        <x:v>6.58</x:v>
      </x:c>
      <x:c r="H92" t="n">
        <x:v>6</x:v>
      </x:c>
      <x:c r="I92" t="inlineStr">
        <x:is>
          <x:t xml:space="preserve">POR_UNIDAD</x:t>
        </x:is>
      </x:c>
      <x:c r="J92" t="n">
        <x:v>0</x:v>
      </x:c>
      <x:c r="K92" t="inlineStr">
        <x:is>
          <x:t xml:space="preserve">HIPOTESIS TECNICA</x:t>
        </x:is>
      </x:c>
      <x:c r="L92" t="inlineStr">
        <x:is>
          <x:t xml:space="preserve">Estantería liviana metálica|7</x:t>
        </x:is>
      </x:c>
    </x:row>
    <x:row r="93">
      <x:c r="A93" t="inlineStr">
        <x:is>
          <x:t xml:space="preserve">Estantería liviana metálica</x:t>
        </x:is>
      </x:c>
      <x:c r="B93" t="inlineStr">
        <x:is>
          <x:t xml:space="preserve">Otros productos metalmecánicos</x:t>
        </x:is>
      </x:c>
      <x:c r="C93" t="n">
        <x:v>8</x:v>
      </x:c>
      <x:c r="D93" t="inlineStr">
        <x:is>
          <x:t xml:space="preserve">Curado térmico en horno</x:t>
        </x:is>
      </x:c>
      <x:c r="E93" t="inlineStr">
        <x:is>
          <x:t xml:space="preserve">Horno de curado de pintura electrostática por lotes</x:t>
        </x:is>
      </x:c>
      <x:c r="F93" t="n">
        <x:v>45</x:v>
      </x:c>
      <x:c r="G93" t="n">
        <x:v>0</x:v>
      </x:c>
      <x:c r="H93" t="n">
        <x:v>7</x:v>
      </x:c>
      <x:c r="I93" t="inlineStr">
        <x:is>
          <x:t xml:space="preserve">POR_LOTE</x:t>
        </x:is>
      </x:c>
      <x:c r="J93" t="n">
        <x:v>40</x:v>
      </x:c>
      <x:c r="K93" t="inlineStr">
        <x:is>
          <x:t xml:space="preserve">HIPOTESIS TECNICA</x:t>
        </x:is>
      </x:c>
      <x:c r="L93" t="inlineStr">
        <x:is>
          <x:t xml:space="preserve">Estantería liviana metálica|8</x:t>
        </x:is>
      </x:c>
    </x:row>
    <x:row r="94">
      <x:c r="A94" t="inlineStr">
        <x:is>
          <x:t xml:space="preserve">Estantería liviana metálica</x:t>
        </x:is>
      </x:c>
      <x:c r="B94" t="inlineStr">
        <x:is>
          <x:t xml:space="preserve">Otros productos metalmecánicos</x:t>
        </x:is>
      </x:c>
      <x:c r="C94" t="n">
        <x:v>9</x:v>
      </x:c>
      <x:c r="D94" t="inlineStr">
        <x:is>
          <x:t xml:space="preserve">Colgado, traslado y enfriamiento</x:t>
        </x:is>
      </x:c>
      <x:c r="E94" t="inlineStr">
        <x:is>
          <x:t xml:space="preserve">Manipulación y enfriamiento de piezas</x:t>
        </x:is>
      </x:c>
      <x:c r="F94" t="n">
        <x:v>8</x:v>
      </x:c>
      <x:c r="G94" t="n">
        <x:v>2.36</x:v>
      </x:c>
      <x:c r="H94" t="n">
        <x:v>8</x:v>
      </x:c>
      <x:c r="I94" t="inlineStr">
        <x:is>
          <x:t xml:space="preserve">POR_UNIDAD</x:t>
        </x:is>
      </x:c>
      <x:c r="J94" t="n">
        <x:v>0</x:v>
      </x:c>
      <x:c r="K94" t="inlineStr">
        <x:is>
          <x:t xml:space="preserve">HIPOTESIS TECNICA</x:t>
        </x:is>
      </x:c>
      <x:c r="L94" t="inlineStr">
        <x:is>
          <x:t xml:space="preserve">Estantería liviana metálica|9</x:t>
        </x:is>
      </x:c>
    </x:row>
    <x:row r="95">
      <x:c r="A95" t="inlineStr">
        <x:is>
          <x:t xml:space="preserve">Estantería liviana metálica</x:t>
        </x:is>
      </x:c>
      <x:c r="B95" t="inlineStr">
        <x:is>
          <x:t xml:space="preserve">Otros productos metalmecánicos</x:t>
        </x:is>
      </x:c>
      <x:c r="C95" t="n">
        <x:v>10</x:v>
      </x:c>
      <x:c r="D95" t="inlineStr">
        <x:is>
          <x:t xml:space="preserve">Ensamblaje</x:t>
        </x:is>
      </x:c>
      <x:c r="E95" t="inlineStr">
        <x:is>
          <x:t xml:space="preserve">Mesa de armado</x:t>
        </x:is>
      </x:c>
      <x:c r="F95" t="n">
        <x:v>6</x:v>
      </x:c>
      <x:c r="G95" t="n">
        <x:v>61.5</x:v>
      </x:c>
      <x:c r="H95" t="n">
        <x:v>9</x:v>
      </x:c>
      <x:c r="I95" t="inlineStr">
        <x:is>
          <x:t xml:space="preserve">POR_UNIDAD</x:t>
        </x:is>
      </x:c>
      <x:c r="J95" t="n">
        <x:v>0</x:v>
      </x:c>
      <x:c r="K95" t="inlineStr">
        <x:is>
          <x:t xml:space="preserve">VALOR HEREDADO SIN CRONOMETRAJE</x:t>
        </x:is>
      </x:c>
      <x:c r="L95" t="inlineStr">
        <x:is>
          <x:t xml:space="preserve">Estantería liviana metálica|10</x:t>
        </x:is>
      </x:c>
    </x:row>
    <x:row r="96">
      <x:c r="A96" t="inlineStr">
        <x:is>
          <x:t xml:space="preserve">Estantería liviana metálica</x:t>
        </x:is>
      </x:c>
      <x:c r="B96" t="inlineStr">
        <x:is>
          <x:t xml:space="preserve">Otros productos metalmecánicos</x:t>
        </x:is>
      </x:c>
      <x:c r="C96" t="n">
        <x:v>11</x:v>
      </x:c>
      <x:c r="D96" t="inlineStr">
        <x:is>
          <x:t xml:space="preserve">Inspección de calidad</x:t>
        </x:is>
      </x:c>
      <x:c r="E96" t="inlineStr">
        <x:is>
          <x:t xml:space="preserve">Área de inspección</x:t>
        </x:is>
      </x:c>
      <x:c r="F96" t="n">
        <x:v>2</x:v>
      </x:c>
      <x:c r="G96" t="n">
        <x:v>3.45</x:v>
      </x:c>
      <x:c r="H96" t="n">
        <x:v>10</x:v>
      </x:c>
      <x:c r="I96" t="inlineStr">
        <x:is>
          <x:t xml:space="preserve">POR_UNIDAD</x:t>
        </x:is>
      </x:c>
      <x:c r="J96" t="n">
        <x:v>0</x:v>
      </x:c>
      <x:c r="K96" t="inlineStr">
        <x:is>
          <x:t xml:space="preserve">HIPOTESIS TECNICA</x:t>
        </x:is>
      </x:c>
      <x:c r="L96" t="inlineStr">
        <x:is>
          <x:t xml:space="preserve">Estantería liviana metálica|11</x:t>
        </x:is>
      </x:c>
    </x:row>
    <x:row r="97">
      <x:c r="A97" t="inlineStr">
        <x:is>
          <x:t xml:space="preserve">Estantería liviana metálica</x:t>
        </x:is>
      </x:c>
      <x:c r="B97" t="inlineStr">
        <x:is>
          <x:t xml:space="preserve">Otros productos metalmecánicos</x:t>
        </x:is>
      </x:c>
      <x:c r="C97" t="n">
        <x:v>12</x:v>
      </x:c>
      <x:c r="D97" t="inlineStr">
        <x:is>
          <x:t xml:space="preserve">Embalaje</x:t>
        </x:is>
      </x:c>
      <x:c r="E97" t="inlineStr">
        <x:is>
          <x:t xml:space="preserve">Zona de protección y embalaje</x:t>
        </x:is>
      </x:c>
      <x:c r="F97" t="n">
        <x:v>2</x:v>
      </x:c>
      <x:c r="G97" t="n">
        <x:v>4.67</x:v>
      </x:c>
      <x:c r="H97" t="n">
        <x:v>11</x:v>
      </x:c>
      <x:c r="I97" t="inlineStr">
        <x:is>
          <x:t xml:space="preserve">POR_UNIDAD</x:t>
        </x:is>
      </x:c>
      <x:c r="J97" t="n">
        <x:v>0</x:v>
      </x:c>
      <x:c r="K97" t="inlineStr">
        <x:is>
          <x:t xml:space="preserve">HIPOTESIS TECNICA</x:t>
        </x:is>
      </x:c>
      <x:c r="L97" t="inlineStr">
        <x:is>
          <x:t xml:space="preserve">Estantería liviana metálica|12</x:t>
        </x:is>
      </x:c>
    </x:row>
    <x:row r="98">
      <x:c r="A98" t="inlineStr">
        <x:is>
          <x:t xml:space="preserve">Rack selectivo para pallets</x:t>
        </x:is>
      </x:c>
      <x:c r="B98" t="inlineStr">
        <x:is>
          <x:t xml:space="preserve">Racks industriales</x:t>
        </x:is>
      </x:c>
      <x:c r="C98" t="n">
        <x:v>1</x:v>
      </x:c>
      <x:c r="D98" t="inlineStr">
        <x:is>
          <x:t xml:space="preserve">Corte de tubos y perfiles</x:t>
        </x:is>
      </x:c>
      <x:c r="E98" t="inlineStr">
        <x:is>
          <x:t xml:space="preserve">Sierra de cinta para corte de tubos y perfiles</x:t>
        </x:is>
      </x:c>
      <x:c r="F98" t="n">
        <x:v>8</x:v>
      </x:c>
      <x:c r="G98" t="n">
        <x:v>68.56</x:v>
      </x:c>
      <x:c r="H98" t="inlineStr">
        <x:is>
          <x:t xml:space="preserve">Inicio</x:t>
        </x:is>
      </x:c>
      <x:c r="I98" t="inlineStr">
        <x:is>
          <x:t xml:space="preserve">POR_UNIDAD</x:t>
        </x:is>
      </x:c>
      <x:c r="J98" t="n">
        <x:v>0</x:v>
      </x:c>
      <x:c r="K98" t="inlineStr">
        <x:is>
          <x:t xml:space="preserve">VALOR HEREDADO SIN CRONOMETRAJE</x:t>
        </x:is>
      </x:c>
      <x:c r="L98" t="inlineStr">
        <x:is>
          <x:t xml:space="preserve">Rack selectivo para pallets|1</x:t>
        </x:is>
      </x:c>
    </x:row>
    <x:row r="99">
      <x:c r="A99" t="inlineStr">
        <x:is>
          <x:t xml:space="preserve">Rack selectivo para pallets</x:t>
        </x:is>
      </x:c>
      <x:c r="B99" t="inlineStr">
        <x:is>
          <x:t xml:space="preserve">Racks industriales</x:t>
        </x:is>
      </x:c>
      <x:c r="C99" t="n">
        <x:v>2</x:v>
      </x:c>
      <x:c r="D99" t="inlineStr">
        <x:is>
          <x:t xml:space="preserve">Perforación</x:t>
        </x:is>
      </x:c>
      <x:c r="E99" t="inlineStr">
        <x:is>
          <x:t xml:space="preserve">Segundo taladro (alternativo)</x:t>
        </x:is>
      </x:c>
      <x:c r="F99" t="n">
        <x:v>10</x:v>
      </x:c>
      <x:c r="G99" t="n">
        <x:v>35.6</x:v>
      </x:c>
      <x:c r="H99" t="n">
        <x:v>1</x:v>
      </x:c>
      <x:c r="I99" t="inlineStr">
        <x:is>
          <x:t xml:space="preserve">POR_UNIDAD</x:t>
        </x:is>
      </x:c>
      <x:c r="J99" t="n">
        <x:v>0</x:v>
      </x:c>
      <x:c r="K99" t="inlineStr">
        <x:is>
          <x:t xml:space="preserve">VALOR HEREDADO SIN CRONOMETRAJE</x:t>
        </x:is>
      </x:c>
      <x:c r="L99" t="inlineStr">
        <x:is>
          <x:t xml:space="preserve">Rack selectivo para pallets|2</x:t>
        </x:is>
      </x:c>
    </x:row>
    <x:row r="100">
      <x:c r="A100" t="inlineStr">
        <x:is>
          <x:t xml:space="preserve">Rack selectivo para pallets</x:t>
        </x:is>
      </x:c>
      <x:c r="B100" t="inlineStr">
        <x:is>
          <x:t xml:space="preserve">Racks industriales</x:t>
        </x:is>
      </x:c>
      <x:c r="C100" t="n">
        <x:v>3</x:v>
      </x:c>
      <x:c r="D100" t="inlineStr">
        <x:is>
          <x:t xml:space="preserve">Soldadura</x:t>
        </x:is>
      </x:c>
      <x:c r="E100" t="inlineStr">
        <x:is>
          <x:t xml:space="preserve">Segunda estación soldadura (alternativa)</x:t>
        </x:is>
      </x:c>
      <x:c r="F100" t="n">
        <x:v>10</x:v>
      </x:c>
      <x:c r="G100" t="n">
        <x:v>89.59999999999999</x:v>
      </x:c>
      <x:c r="H100" t="n">
        <x:v>2</x:v>
      </x:c>
      <x:c r="I100" t="inlineStr">
        <x:is>
          <x:t xml:space="preserve">POR_UNIDAD</x:t>
        </x:is>
      </x:c>
      <x:c r="J100" t="n">
        <x:v>0</x:v>
      </x:c>
      <x:c r="K100" t="inlineStr">
        <x:is>
          <x:t xml:space="preserve">VALOR HEREDADO SIN CRONOMETRAJE</x:t>
        </x:is>
      </x:c>
      <x:c r="L100" t="inlineStr">
        <x:is>
          <x:t xml:space="preserve">Rack selectivo para pallets|3</x:t>
        </x:is>
      </x:c>
    </x:row>
    <x:row r="101">
      <x:c r="A101" t="inlineStr">
        <x:is>
          <x:t xml:space="preserve">Rack selectivo para pallets</x:t>
        </x:is>
      </x:c>
      <x:c r="B101" t="inlineStr">
        <x:is>
          <x:t xml:space="preserve">Racks industriales</x:t>
        </x:is>
      </x:c>
      <x:c r="C101" t="n">
        <x:v>4</x:v>
      </x:c>
      <x:c r="D101" t="inlineStr">
        <x:is>
          <x:t xml:space="preserve">Aplicación electrostática de polvo</x:t>
        </x:is>
      </x:c>
      <x:c r="E101" t="inlineStr">
        <x:is>
          <x:t xml:space="preserve">Pistola manual de pintura electrostática en polvo</x:t>
        </x:is>
      </x:c>
      <x:c r="F101" t="n">
        <x:v>12</x:v>
      </x:c>
      <x:c r="G101" t="n">
        <x:v>17.72</x:v>
      </x:c>
      <x:c r="H101" t="n">
        <x:v>3</x:v>
      </x:c>
      <x:c r="I101" t="inlineStr">
        <x:is>
          <x:t xml:space="preserve">POR_UNIDAD</x:t>
        </x:is>
      </x:c>
      <x:c r="J101" t="n">
        <x:v>0</x:v>
      </x:c>
      <x:c r="K101" t="inlineStr">
        <x:is>
          <x:t xml:space="preserve">HIPOTESIS TECNICA</x:t>
        </x:is>
      </x:c>
      <x:c r="L101" t="inlineStr">
        <x:is>
          <x:t xml:space="preserve">Rack selectivo para pallets|4</x:t>
        </x:is>
      </x:c>
    </x:row>
    <x:row r="102">
      <x:c r="A102" t="inlineStr">
        <x:is>
          <x:t xml:space="preserve">Rack selectivo para pallets</x:t>
        </x:is>
      </x:c>
      <x:c r="B102" t="inlineStr">
        <x:is>
          <x:t xml:space="preserve">Racks industriales</x:t>
        </x:is>
      </x:c>
      <x:c r="C102" t="n">
        <x:v>5</x:v>
      </x:c>
      <x:c r="D102" t="inlineStr">
        <x:is>
          <x:t xml:space="preserve">Curado térmico en horno</x:t>
        </x:is>
      </x:c>
      <x:c r="E102" t="inlineStr">
        <x:is>
          <x:t xml:space="preserve">Horno de curado de pintura electrostática por lotes</x:t>
        </x:is>
      </x:c>
      <x:c r="F102" t="n">
        <x:v>45</x:v>
      </x:c>
      <x:c r="G102" t="n">
        <x:v>0</x:v>
      </x:c>
      <x:c r="H102" t="n">
        <x:v>4</x:v>
      </x:c>
      <x:c r="I102" t="inlineStr">
        <x:is>
          <x:t xml:space="preserve">POR_LOTE</x:t>
        </x:is>
      </x:c>
      <x:c r="J102" t="n">
        <x:v>40</x:v>
      </x:c>
      <x:c r="K102" t="inlineStr">
        <x:is>
          <x:t xml:space="preserve">HIPOTESIS TECNICA</x:t>
        </x:is>
      </x:c>
      <x:c r="L102" t="inlineStr">
        <x:is>
          <x:t xml:space="preserve">Rack selectivo para pallets|5</x:t>
        </x:is>
      </x:c>
    </x:row>
    <x:row r="103">
      <x:c r="A103" t="inlineStr">
        <x:is>
          <x:t xml:space="preserve">Rack selectivo para pallets</x:t>
        </x:is>
      </x:c>
      <x:c r="B103" t="inlineStr">
        <x:is>
          <x:t xml:space="preserve">Racks industriales</x:t>
        </x:is>
      </x:c>
      <x:c r="C103" t="n">
        <x:v>6</x:v>
      </x:c>
      <x:c r="D103" t="inlineStr">
        <x:is>
          <x:t xml:space="preserve">Colgado, traslado y enfriamiento</x:t>
        </x:is>
      </x:c>
      <x:c r="E103" t="inlineStr">
        <x:is>
          <x:t xml:space="preserve">Manipulación y enfriamiento de piezas</x:t>
        </x:is>
      </x:c>
      <x:c r="F103" t="n">
        <x:v>8</x:v>
      </x:c>
      <x:c r="G103" t="n">
        <x:v>4.91</x:v>
      </x:c>
      <x:c r="H103" t="n">
        <x:v>5</x:v>
      </x:c>
      <x:c r="I103" t="inlineStr">
        <x:is>
          <x:t xml:space="preserve">POR_UNIDAD</x:t>
        </x:is>
      </x:c>
      <x:c r="J103" t="n">
        <x:v>0</x:v>
      </x:c>
      <x:c r="K103" t="inlineStr">
        <x:is>
          <x:t xml:space="preserve">HIPOTESIS TECNICA</x:t>
        </x:is>
      </x:c>
      <x:c r="L103" t="inlineStr">
        <x:is>
          <x:t xml:space="preserve">Rack selectivo para pallets|6</x:t>
        </x:is>
      </x:c>
    </x:row>
    <x:row r="104">
      <x:c r="A104" t="inlineStr">
        <x:is>
          <x:t xml:space="preserve">Rack selectivo para pallets</x:t>
        </x:is>
      </x:c>
      <x:c r="B104" t="inlineStr">
        <x:is>
          <x:t xml:space="preserve">Racks industriales</x:t>
        </x:is>
      </x:c>
      <x:c r="C104" t="n">
        <x:v>7</x:v>
      </x:c>
      <x:c r="D104" t="inlineStr">
        <x:is>
          <x:t xml:space="preserve">Ensamblaje</x:t>
        </x:is>
      </x:c>
      <x:c r="E104" t="inlineStr">
        <x:is>
          <x:t xml:space="preserve">Mesa de armado</x:t>
        </x:is>
      </x:c>
      <x:c r="F104" t="n">
        <x:v>6</x:v>
      </x:c>
      <x:c r="G104" t="n">
        <x:v>192</x:v>
      </x:c>
      <x:c r="H104" t="n">
        <x:v>6</x:v>
      </x:c>
      <x:c r="I104" t="inlineStr">
        <x:is>
          <x:t xml:space="preserve">POR_UNIDAD</x:t>
        </x:is>
      </x:c>
      <x:c r="J104" t="n">
        <x:v>0</x:v>
      </x:c>
      <x:c r="K104" t="inlineStr">
        <x:is>
          <x:t xml:space="preserve">VALOR HEREDADO SIN CRONOMETRAJE</x:t>
        </x:is>
      </x:c>
      <x:c r="L104" t="inlineStr">
        <x:is>
          <x:t xml:space="preserve">Rack selectivo para pallets|7</x:t>
        </x:is>
      </x:c>
    </x:row>
    <x:row r="105">
      <x:c r="A105" t="inlineStr">
        <x:is>
          <x:t xml:space="preserve">Rack selectivo para pallets</x:t>
        </x:is>
      </x:c>
      <x:c r="B105" t="inlineStr">
        <x:is>
          <x:t xml:space="preserve">Racks industriales</x:t>
        </x:is>
      </x:c>
      <x:c r="C105" t="n">
        <x:v>8</x:v>
      </x:c>
      <x:c r="D105" t="inlineStr">
        <x:is>
          <x:t xml:space="preserve">Inspección final de integridad del producto</x:t>
        </x:is>
      </x:c>
      <x:c r="E105" t="inlineStr">
        <x:is>
          <x:t xml:space="preserve">Mesa de armado</x:t>
        </x:is>
      </x:c>
      <x:c r="F105" t="n">
        <x:v>0</x:v>
      </x:c>
      <x:c r="G105" t="n">
        <x:v>4</x:v>
      </x:c>
      <x:c r="H105" t="n">
        <x:v>7</x:v>
      </x:c>
      <x:c r="I105" t="inlineStr">
        <x:is>
          <x:t xml:space="preserve">POR_UNIDAD</x:t>
        </x:is>
      </x:c>
      <x:c r="J105" t="n">
        <x:v>0</x:v>
      </x:c>
      <x:c r="K105" t="inlineStr">
        <x:is>
          <x:t xml:space="preserve">HIPOTESIS TECNICA</x:t>
        </x:is>
      </x:c>
      <x:c r="L105" t="inlineStr">
        <x:is>
          <x:t xml:space="preserve">Rack selectivo para pallets|8</x:t>
        </x:is>
      </x:c>
    </x:row>
    <x:row r="106">
      <x:c r="A106" t="inlineStr">
        <x:is>
          <x:t xml:space="preserve">Rack cantilever 3 niveles</x:t>
        </x:is>
      </x:c>
      <x:c r="B106" t="inlineStr">
        <x:is>
          <x:t xml:space="preserve">Racks industriales</x:t>
        </x:is>
      </x:c>
      <x:c r="C106" t="n">
        <x:v>1</x:v>
      </x:c>
      <x:c r="D106" t="inlineStr">
        <x:is>
          <x:t xml:space="preserve">Corte de tubos y perfiles</x:t>
        </x:is>
      </x:c>
      <x:c r="E106" t="inlineStr">
        <x:is>
          <x:t xml:space="preserve">Sierra de cinta para corte de tubos y perfiles</x:t>
        </x:is>
      </x:c>
      <x:c r="F106" t="n">
        <x:v>8</x:v>
      </x:c>
      <x:c r="G106" t="n">
        <x:v>64</x:v>
      </x:c>
      <x:c r="H106" t="inlineStr">
        <x:is>
          <x:t xml:space="preserve">Inicio</x:t>
        </x:is>
      </x:c>
      <x:c r="I106" t="inlineStr">
        <x:is>
          <x:t xml:space="preserve">POR_UNIDAD</x:t>
        </x:is>
      </x:c>
      <x:c r="J106" t="n">
        <x:v>0</x:v>
      </x:c>
      <x:c r="K106" t="inlineStr">
        <x:is>
          <x:t xml:space="preserve">VALOR HEREDADO SIN CRONOMETRAJE</x:t>
        </x:is>
      </x:c>
      <x:c r="L106" t="inlineStr">
        <x:is>
          <x:t xml:space="preserve">Rack cantilever 3 niveles|1</x:t>
        </x:is>
      </x:c>
    </x:row>
    <x:row r="107">
      <x:c r="A107" t="inlineStr">
        <x:is>
          <x:t xml:space="preserve">Rack cantilever 3 niveles</x:t>
        </x:is>
      </x:c>
      <x:c r="B107" t="inlineStr">
        <x:is>
          <x:t xml:space="preserve">Racks industriales</x:t>
        </x:is>
      </x:c>
      <x:c r="C107" t="n">
        <x:v>2</x:v>
      </x:c>
      <x:c r="D107" t="inlineStr">
        <x:is>
          <x:t xml:space="preserve">Perforación</x:t>
        </x:is>
      </x:c>
      <x:c r="E107" t="inlineStr">
        <x:is>
          <x:t xml:space="preserve">Segundo taladro (alternativo)</x:t>
        </x:is>
      </x:c>
      <x:c r="F107" t="n">
        <x:v>10</x:v>
      </x:c>
      <x:c r="G107" t="n">
        <x:v>35.6</x:v>
      </x:c>
      <x:c r="H107" t="n">
        <x:v>1</x:v>
      </x:c>
      <x:c r="I107" t="inlineStr">
        <x:is>
          <x:t xml:space="preserve">POR_UNIDAD</x:t>
        </x:is>
      </x:c>
      <x:c r="J107" t="n">
        <x:v>0</x:v>
      </x:c>
      <x:c r="K107" t="inlineStr">
        <x:is>
          <x:t xml:space="preserve">VALOR HEREDADO SIN CRONOMETRAJE</x:t>
        </x:is>
      </x:c>
      <x:c r="L107" t="inlineStr">
        <x:is>
          <x:t xml:space="preserve">Rack cantilever 3 niveles|2</x:t>
        </x:is>
      </x:c>
    </x:row>
    <x:row r="108">
      <x:c r="A108" t="inlineStr">
        <x:is>
          <x:t xml:space="preserve">Rack cantilever 3 niveles</x:t>
        </x:is>
      </x:c>
      <x:c r="B108" t="inlineStr">
        <x:is>
          <x:t xml:space="preserve">Racks industriales</x:t>
        </x:is>
      </x:c>
      <x:c r="C108" t="n">
        <x:v>3</x:v>
      </x:c>
      <x:c r="D108" t="inlineStr">
        <x:is>
          <x:t xml:space="preserve">Soldadura</x:t>
        </x:is>
      </x:c>
      <x:c r="E108" t="inlineStr">
        <x:is>
          <x:t xml:space="preserve">Segunda estación soldadura (alternativa)</x:t>
        </x:is>
      </x:c>
      <x:c r="F108" t="n">
        <x:v>10</x:v>
      </x:c>
      <x:c r="G108" t="n">
        <x:v>89.59999999999999</x:v>
      </x:c>
      <x:c r="H108" t="n">
        <x:v>2</x:v>
      </x:c>
      <x:c r="I108" t="inlineStr">
        <x:is>
          <x:t xml:space="preserve">POR_UNIDAD</x:t>
        </x:is>
      </x:c>
      <x:c r="J108" t="n">
        <x:v>0</x:v>
      </x:c>
      <x:c r="K108" t="inlineStr">
        <x:is>
          <x:t xml:space="preserve">VALOR HEREDADO SIN CRONOMETRAJE</x:t>
        </x:is>
      </x:c>
      <x:c r="L108" t="inlineStr">
        <x:is>
          <x:t xml:space="preserve">Rack cantilever 3 niveles|3</x:t>
        </x:is>
      </x:c>
    </x:row>
    <x:row r="109">
      <x:c r="A109" t="inlineStr">
        <x:is>
          <x:t xml:space="preserve">Rack cantilever 3 niveles</x:t>
        </x:is>
      </x:c>
      <x:c r="B109" t="inlineStr">
        <x:is>
          <x:t xml:space="preserve">Racks industriales</x:t>
        </x:is>
      </x:c>
      <x:c r="C109" t="n">
        <x:v>4</x:v>
      </x:c>
      <x:c r="D109" t="inlineStr">
        <x:is>
          <x:t xml:space="preserve">Aplicación electrostática de polvo</x:t>
        </x:is>
      </x:c>
      <x:c r="E109" t="inlineStr">
        <x:is>
          <x:t xml:space="preserve">Pistola manual de pintura electrostática en polvo</x:t>
        </x:is>
      </x:c>
      <x:c r="F109" t="n">
        <x:v>12</x:v>
      </x:c>
      <x:c r="G109" t="n">
        <x:v>11.3</x:v>
      </x:c>
      <x:c r="H109" t="n">
        <x:v>3</x:v>
      </x:c>
      <x:c r="I109" t="inlineStr">
        <x:is>
          <x:t xml:space="preserve">POR_UNIDAD</x:t>
        </x:is>
      </x:c>
      <x:c r="J109" t="n">
        <x:v>0</x:v>
      </x:c>
      <x:c r="K109" t="inlineStr">
        <x:is>
          <x:t xml:space="preserve">HIPOTESIS TECNICA</x:t>
        </x:is>
      </x:c>
      <x:c r="L109" t="inlineStr">
        <x:is>
          <x:t xml:space="preserve">Rack cantilever 3 niveles|4</x:t>
        </x:is>
      </x:c>
    </x:row>
    <x:row r="110">
      <x:c r="A110" t="inlineStr">
        <x:is>
          <x:t xml:space="preserve">Rack cantilever 3 niveles</x:t>
        </x:is>
      </x:c>
      <x:c r="B110" t="inlineStr">
        <x:is>
          <x:t xml:space="preserve">Racks industriales</x:t>
        </x:is>
      </x:c>
      <x:c r="C110" t="n">
        <x:v>5</x:v>
      </x:c>
      <x:c r="D110" t="inlineStr">
        <x:is>
          <x:t xml:space="preserve">Curado térmico en horno</x:t>
        </x:is>
      </x:c>
      <x:c r="E110" t="inlineStr">
        <x:is>
          <x:t xml:space="preserve">Horno de curado de pintura electrostática por lotes</x:t>
        </x:is>
      </x:c>
      <x:c r="F110" t="n">
        <x:v>45</x:v>
      </x:c>
      <x:c r="G110" t="n">
        <x:v>0</x:v>
      </x:c>
      <x:c r="H110" t="n">
        <x:v>4</x:v>
      </x:c>
      <x:c r="I110" t="inlineStr">
        <x:is>
          <x:t xml:space="preserve">POR_LOTE</x:t>
        </x:is>
      </x:c>
      <x:c r="J110" t="n">
        <x:v>40</x:v>
      </x:c>
      <x:c r="K110" t="inlineStr">
        <x:is>
          <x:t xml:space="preserve">HIPOTESIS TECNICA</x:t>
        </x:is>
      </x:c>
      <x:c r="L110" t="inlineStr">
        <x:is>
          <x:t xml:space="preserve">Rack cantilever 3 niveles|5</x:t>
        </x:is>
      </x:c>
    </x:row>
    <x:row r="111">
      <x:c r="A111" t="inlineStr">
        <x:is>
          <x:t xml:space="preserve">Rack cantilever 3 niveles</x:t>
        </x:is>
      </x:c>
      <x:c r="B111" t="inlineStr">
        <x:is>
          <x:t xml:space="preserve">Racks industriales</x:t>
        </x:is>
      </x:c>
      <x:c r="C111" t="n">
        <x:v>6</x:v>
      </x:c>
      <x:c r="D111" t="inlineStr">
        <x:is>
          <x:t xml:space="preserve">Colgado, traslado y enfriamiento</x:t>
        </x:is>
      </x:c>
      <x:c r="E111" t="inlineStr">
        <x:is>
          <x:t xml:space="preserve">Manipulación y enfriamiento de piezas</x:t>
        </x:is>
      </x:c>
      <x:c r="F111" t="n">
        <x:v>8</x:v>
      </x:c>
      <x:c r="G111" t="n">
        <x:v>3.44</x:v>
      </x:c>
      <x:c r="H111" t="n">
        <x:v>5</x:v>
      </x:c>
      <x:c r="I111" t="inlineStr">
        <x:is>
          <x:t xml:space="preserve">POR_UNIDAD</x:t>
        </x:is>
      </x:c>
      <x:c r="J111" t="n">
        <x:v>0</x:v>
      </x:c>
      <x:c r="K111" t="inlineStr">
        <x:is>
          <x:t xml:space="preserve">HIPOTESIS TECNICA</x:t>
        </x:is>
      </x:c>
      <x:c r="L111" t="inlineStr">
        <x:is>
          <x:t xml:space="preserve">Rack cantilever 3 niveles|6</x:t>
        </x:is>
      </x:c>
    </x:row>
    <x:row r="112">
      <x:c r="A112" t="inlineStr">
        <x:is>
          <x:t xml:space="preserve">Rack cantilever 3 niveles</x:t>
        </x:is>
      </x:c>
      <x:c r="B112" t="inlineStr">
        <x:is>
          <x:t xml:space="preserve">Racks industriales</x:t>
        </x:is>
      </x:c>
      <x:c r="C112" t="n">
        <x:v>7</x:v>
      </x:c>
      <x:c r="D112" t="inlineStr">
        <x:is>
          <x:t xml:space="preserve">Ensamblaje</x:t>
        </x:is>
      </x:c>
      <x:c r="E112" t="inlineStr">
        <x:is>
          <x:t xml:space="preserve">Mesa de armado</x:t>
        </x:is>
      </x:c>
      <x:c r="F112" t="n">
        <x:v>6</x:v>
      </x:c>
      <x:c r="G112" t="n">
        <x:v>192</x:v>
      </x:c>
      <x:c r="H112" t="n">
        <x:v>6</x:v>
      </x:c>
      <x:c r="I112" t="inlineStr">
        <x:is>
          <x:t xml:space="preserve">POR_UNIDAD</x:t>
        </x:is>
      </x:c>
      <x:c r="J112" t="n">
        <x:v>0</x:v>
      </x:c>
      <x:c r="K112" t="inlineStr">
        <x:is>
          <x:t xml:space="preserve">VALOR HEREDADO SIN CRONOMETRAJE</x:t>
        </x:is>
      </x:c>
      <x:c r="L112" t="inlineStr">
        <x:is>
          <x:t xml:space="preserve">Rack cantilever 3 niveles|7</x:t>
        </x:is>
      </x:c>
    </x:row>
    <x:row r="113">
      <x:c r="A113" t="inlineStr">
        <x:is>
          <x:t xml:space="preserve">Rack cantilever 3 niveles</x:t>
        </x:is>
      </x:c>
      <x:c r="B113" t="inlineStr">
        <x:is>
          <x:t xml:space="preserve">Racks industriales</x:t>
        </x:is>
      </x:c>
      <x:c r="C113" t="n">
        <x:v>8</x:v>
      </x:c>
      <x:c r="D113" t="inlineStr">
        <x:is>
          <x:t xml:space="preserve">Inspección final de integridad del producto</x:t>
        </x:is>
      </x:c>
      <x:c r="E113" t="inlineStr">
        <x:is>
          <x:t xml:space="preserve">Mesa de armado</x:t>
        </x:is>
      </x:c>
      <x:c r="F113" t="n">
        <x:v>0</x:v>
      </x:c>
      <x:c r="G113" t="n">
        <x:v>4</x:v>
      </x:c>
      <x:c r="H113" t="n">
        <x:v>7</x:v>
      </x:c>
      <x:c r="I113" t="inlineStr">
        <x:is>
          <x:t xml:space="preserve">POR_UNIDAD</x:t>
        </x:is>
      </x:c>
      <x:c r="J113" t="n">
        <x:v>0</x:v>
      </x:c>
      <x:c r="K113" t="inlineStr">
        <x:is>
          <x:t xml:space="preserve">HIPOTESIS TECNICA</x:t>
        </x:is>
      </x:c>
      <x:c r="L113" t="inlineStr">
        <x:is>
          <x:t xml:space="preserve">Rack cantilever 3 niveles|8</x:t>
        </x:is>
      </x:c>
    </x:row>
    <x:row r="114">
      <x:c r="A114" t="inlineStr">
        <x:is>
          <x:t xml:space="preserve">Estantería metálica K45 5 niveles</x:t>
        </x:is>
      </x:c>
      <x:c r="B114" t="inlineStr">
        <x:is>
          <x:t xml:space="preserve">Racks industriales</x:t>
        </x:is>
      </x:c>
      <x:c r="C114" t="n">
        <x:v>1</x:v>
      </x:c>
      <x:c r="D114" t="inlineStr">
        <x:is>
          <x:t xml:space="preserve">Corte de planchas de acero</x:t>
        </x:is>
      </x:c>
      <x:c r="E114" t="inlineStr">
        <x:is>
          <x:t xml:space="preserve">Guillotina hidráulica para corte de planchas de acero</x:t>
        </x:is>
      </x:c>
      <x:c r="F114" t="n">
        <x:v>8</x:v>
      </x:c>
      <x:c r="G114" t="n">
        <x:v>12.101464</x:v>
      </x:c>
      <x:c r="H114" t="inlineStr">
        <x:is>
          <x:t xml:space="preserve">Inicio</x:t>
        </x:is>
      </x:c>
      <x:c r="I114" t="inlineStr">
        <x:is>
          <x:t xml:space="preserve">POR_UNIDAD</x:t>
        </x:is>
      </x:c>
      <x:c r="J114" t="n">
        <x:v>0</x:v>
      </x:c>
      <x:c r="K114" t="inlineStr">
        <x:is>
          <x:t xml:space="preserve">VALOR HEREDADO SIN CRONOMETRAJE</x:t>
        </x:is>
      </x:c>
      <x:c r="L114" t="inlineStr">
        <x:is>
          <x:t xml:space="preserve">Estantería metálica K45 5 niveles|1</x:t>
        </x:is>
      </x:c>
    </x:row>
    <x:row r="115">
      <x:c r="A115" t="inlineStr">
        <x:is>
          <x:t xml:space="preserve">Estantería metálica K45 5 niveles</x:t>
        </x:is>
      </x:c>
      <x:c r="B115" t="inlineStr">
        <x:is>
          <x:t xml:space="preserve">Racks industriales</x:t>
        </x:is>
      </x:c>
      <x:c r="C115" t="n">
        <x:v>2</x:v>
      </x:c>
      <x:c r="D115" t="inlineStr">
        <x:is>
          <x:t xml:space="preserve">Corte de tubos y perfiles</x:t>
        </x:is>
      </x:c>
      <x:c r="E115" t="inlineStr">
        <x:is>
          <x:t xml:space="preserve">Sierra de cinta para corte de tubos y perfiles</x:t>
        </x:is>
      </x:c>
      <x:c r="F115" t="n">
        <x:v>8</x:v>
      </x:c>
      <x:c r="G115" t="n">
        <x:v>50.8</x:v>
      </x:c>
      <x:c r="H115" t="n">
        <x:v>1</x:v>
      </x:c>
      <x:c r="I115" t="inlineStr">
        <x:is>
          <x:t xml:space="preserve">POR_UNIDAD</x:t>
        </x:is>
      </x:c>
      <x:c r="J115" t="n">
        <x:v>0</x:v>
      </x:c>
      <x:c r="K115" t="inlineStr">
        <x:is>
          <x:t xml:space="preserve">VALOR HEREDADO SIN CRONOMETRAJE</x:t>
        </x:is>
      </x:c>
      <x:c r="L115" t="inlineStr">
        <x:is>
          <x:t xml:space="preserve">Estantería metálica K45 5 niveles|2</x:t>
        </x:is>
      </x:c>
    </x:row>
    <x:row r="116">
      <x:c r="A116" t="inlineStr">
        <x:is>
          <x:t xml:space="preserve">Estantería metálica K45 5 niveles</x:t>
        </x:is>
      </x:c>
      <x:c r="B116" t="inlineStr">
        <x:is>
          <x:t xml:space="preserve">Racks industriales</x:t>
        </x:is>
      </x:c>
      <x:c r="C116" t="n">
        <x:v>3</x:v>
      </x:c>
      <x:c r="D116" t="inlineStr">
        <x:is>
          <x:t xml:space="preserve">Perforación</x:t>
        </x:is>
      </x:c>
      <x:c r="E116" t="inlineStr">
        <x:is>
          <x:t xml:space="preserve">Segundo taladro (alternativo)</x:t>
        </x:is>
      </x:c>
      <x:c r="F116" t="n">
        <x:v>10</x:v>
      </x:c>
      <x:c r="G116" t="n">
        <x:v>44</x:v>
      </x:c>
      <x:c r="H116" t="n">
        <x:v>2</x:v>
      </x:c>
      <x:c r="I116" t="inlineStr">
        <x:is>
          <x:t xml:space="preserve">POR_UNIDAD</x:t>
        </x:is>
      </x:c>
      <x:c r="J116" t="n">
        <x:v>0</x:v>
      </x:c>
      <x:c r="K116" t="inlineStr">
        <x:is>
          <x:t xml:space="preserve">VALOR HEREDADO SIN CRONOMETRAJE</x:t>
        </x:is>
      </x:c>
      <x:c r="L116" t="inlineStr">
        <x:is>
          <x:t xml:space="preserve">Estantería metálica K45 5 niveles|3</x:t>
        </x:is>
      </x:c>
    </x:row>
    <x:row r="117">
      <x:c r="A117" t="inlineStr">
        <x:is>
          <x:t xml:space="preserve">Estantería metálica K45 5 niveles</x:t>
        </x:is>
      </x:c>
      <x:c r="B117" t="inlineStr">
        <x:is>
          <x:t xml:space="preserve">Racks industriales</x:t>
        </x:is>
      </x:c>
      <x:c r="C117" t="n">
        <x:v>4</x:v>
      </x:c>
      <x:c r="D117" t="inlineStr">
        <x:is>
          <x:t xml:space="preserve">Plegado</x:t>
        </x:is>
      </x:c>
      <x:c r="E117" t="inlineStr">
        <x:is>
          <x:t xml:space="preserve">Plegadora hidráulica de chapa metálica</x:t>
        </x:is>
      </x:c>
      <x:c r="F117" t="n">
        <x:v>12</x:v>
      </x:c>
      <x:c r="G117" t="n">
        <x:v>20</x:v>
      </x:c>
      <x:c r="H117" t="n">
        <x:v>3</x:v>
      </x:c>
      <x:c r="I117" t="inlineStr">
        <x:is>
          <x:t xml:space="preserve">POR_UNIDAD</x:t>
        </x:is>
      </x:c>
      <x:c r="J117" t="n">
        <x:v>0</x:v>
      </x:c>
      <x:c r="K117" t="inlineStr">
        <x:is>
          <x:t xml:space="preserve">VALOR HEREDADO SIN CRONOMETRAJE</x:t>
        </x:is>
      </x:c>
      <x:c r="L117" t="inlineStr">
        <x:is>
          <x:t xml:space="preserve">Estantería metálica K45 5 niveles|4</x:t>
        </x:is>
      </x:c>
    </x:row>
    <x:row r="118">
      <x:c r="A118" t="inlineStr">
        <x:is>
          <x:t xml:space="preserve">Estantería metálica K45 5 niveles</x:t>
        </x:is>
      </x:c>
      <x:c r="B118" t="inlineStr">
        <x:is>
          <x:t xml:space="preserve">Racks industriales</x:t>
        </x:is>
      </x:c>
      <x:c r="C118" t="n">
        <x:v>5</x:v>
      </x:c>
      <x:c r="D118" t="inlineStr">
        <x:is>
          <x:t xml:space="preserve">Soldadura</x:t>
        </x:is>
      </x:c>
      <x:c r="E118" t="inlineStr">
        <x:is>
          <x:t xml:space="preserve">Segunda estación soldadura (alternativa)</x:t>
        </x:is>
      </x:c>
      <x:c r="F118" t="n">
        <x:v>10</x:v>
      </x:c>
      <x:c r="G118" t="n">
        <x:v>89.59999999999999</x:v>
      </x:c>
      <x:c r="H118" t="n">
        <x:v>4</x:v>
      </x:c>
      <x:c r="I118" t="inlineStr">
        <x:is>
          <x:t xml:space="preserve">POR_UNIDAD</x:t>
        </x:is>
      </x:c>
      <x:c r="J118" t="n">
        <x:v>0</x:v>
      </x:c>
      <x:c r="K118" t="inlineStr">
        <x:is>
          <x:t xml:space="preserve">VALOR HEREDADO SIN CRONOMETRAJE</x:t>
        </x:is>
      </x:c>
      <x:c r="L118" t="inlineStr">
        <x:is>
          <x:t xml:space="preserve">Estantería metálica K45 5 niveles|5</x:t>
        </x:is>
      </x:c>
    </x:row>
    <x:row r="119">
      <x:c r="A119" t="inlineStr">
        <x:is>
          <x:t xml:space="preserve">Estantería metálica K45 5 niveles</x:t>
        </x:is>
      </x:c>
      <x:c r="B119" t="inlineStr">
        <x:is>
          <x:t xml:space="preserve">Racks industriales</x:t>
        </x:is>
      </x:c>
      <x:c r="C119" t="n">
        <x:v>6</x:v>
      </x:c>
      <x:c r="D119" t="inlineStr">
        <x:is>
          <x:t xml:space="preserve">Aplicación electrostática de polvo</x:t>
        </x:is>
      </x:c>
      <x:c r="E119" t="inlineStr">
        <x:is>
          <x:t xml:space="preserve">Pistola manual de pintura electrostática en polvo</x:t>
        </x:is>
      </x:c>
      <x:c r="F119" t="n">
        <x:v>12</x:v>
      </x:c>
      <x:c r="G119" t="n">
        <x:v>8.02</x:v>
      </x:c>
      <x:c r="H119" t="n">
        <x:v>5</x:v>
      </x:c>
      <x:c r="I119" t="inlineStr">
        <x:is>
          <x:t xml:space="preserve">POR_UNIDAD</x:t>
        </x:is>
      </x:c>
      <x:c r="J119" t="n">
        <x:v>0</x:v>
      </x:c>
      <x:c r="K119" t="inlineStr">
        <x:is>
          <x:t xml:space="preserve">HIPOTESIS TECNICA</x:t>
        </x:is>
      </x:c>
      <x:c r="L119" t="inlineStr">
        <x:is>
          <x:t xml:space="preserve">Estantería metálica K45 5 niveles|6</x:t>
        </x:is>
      </x:c>
    </x:row>
    <x:row r="120">
      <x:c r="A120" t="inlineStr">
        <x:is>
          <x:t xml:space="preserve">Estantería metálica K45 5 niveles</x:t>
        </x:is>
      </x:c>
      <x:c r="B120" t="inlineStr">
        <x:is>
          <x:t xml:space="preserve">Racks industriales</x:t>
        </x:is>
      </x:c>
      <x:c r="C120" t="n">
        <x:v>7</x:v>
      </x:c>
      <x:c r="D120" t="inlineStr">
        <x:is>
          <x:t xml:space="preserve">Curado térmico en horno</x:t>
        </x:is>
      </x:c>
      <x:c r="E120" t="inlineStr">
        <x:is>
          <x:t xml:space="preserve">Horno de curado de pintura electrostática por lotes</x:t>
        </x:is>
      </x:c>
      <x:c r="F120" t="n">
        <x:v>45</x:v>
      </x:c>
      <x:c r="G120" t="n">
        <x:v>0</x:v>
      </x:c>
      <x:c r="H120" t="n">
        <x:v>6</x:v>
      </x:c>
      <x:c r="I120" t="inlineStr">
        <x:is>
          <x:t xml:space="preserve">POR_LOTE</x:t>
        </x:is>
      </x:c>
      <x:c r="J120" t="n">
        <x:v>40</x:v>
      </x:c>
      <x:c r="K120" t="inlineStr">
        <x:is>
          <x:t xml:space="preserve">HIPOTESIS TECNICA</x:t>
        </x:is>
      </x:c>
      <x:c r="L120" t="inlineStr">
        <x:is>
          <x:t xml:space="preserve">Estantería metálica K45 5 niveles|7</x:t>
        </x:is>
      </x:c>
    </x:row>
    <x:row r="121">
      <x:c r="A121" t="inlineStr">
        <x:is>
          <x:t xml:space="preserve">Estantería metálica K45 5 niveles</x:t>
        </x:is>
      </x:c>
      <x:c r="B121" t="inlineStr">
        <x:is>
          <x:t xml:space="preserve">Racks industriales</x:t>
        </x:is>
      </x:c>
      <x:c r="C121" t="n">
        <x:v>8</x:v>
      </x:c>
      <x:c r="D121" t="inlineStr">
        <x:is>
          <x:t xml:space="preserve">Colgado, traslado y enfriamiento</x:t>
        </x:is>
      </x:c>
      <x:c r="E121" t="inlineStr">
        <x:is>
          <x:t xml:space="preserve">Manipulación y enfriamiento de piezas</x:t>
        </x:is>
      </x:c>
      <x:c r="F121" t="n">
        <x:v>8</x:v>
      </x:c>
      <x:c r="G121" t="n">
        <x:v>2.69</x:v>
      </x:c>
      <x:c r="H121" t="n">
        <x:v>7</x:v>
      </x:c>
      <x:c r="I121" t="inlineStr">
        <x:is>
          <x:t xml:space="preserve">POR_UNIDAD</x:t>
        </x:is>
      </x:c>
      <x:c r="J121" t="n">
        <x:v>0</x:v>
      </x:c>
      <x:c r="K121" t="inlineStr">
        <x:is>
          <x:t xml:space="preserve">HIPOTESIS TECNICA</x:t>
        </x:is>
      </x:c>
      <x:c r="L121" t="inlineStr">
        <x:is>
          <x:t xml:space="preserve">Estantería metálica K45 5 niveles|8</x:t>
        </x:is>
      </x:c>
    </x:row>
    <x:row r="122">
      <x:c r="A122" t="inlineStr">
        <x:is>
          <x:t xml:space="preserve">Estantería metálica K45 5 niveles</x:t>
        </x:is>
      </x:c>
      <x:c r="B122" t="inlineStr">
        <x:is>
          <x:t xml:space="preserve">Racks industriales</x:t>
        </x:is>
      </x:c>
      <x:c r="C122" t="n">
        <x:v>9</x:v>
      </x:c>
      <x:c r="D122" t="inlineStr">
        <x:is>
          <x:t xml:space="preserve">Ensamblaje</x:t>
        </x:is>
      </x:c>
      <x:c r="E122" t="inlineStr">
        <x:is>
          <x:t xml:space="preserve">Mesa de armado</x:t>
        </x:is>
      </x:c>
      <x:c r="F122" t="n">
        <x:v>6</x:v>
      </x:c>
      <x:c r="G122" t="n">
        <x:v>4</x:v>
      </x:c>
      <x:c r="H122" t="n">
        <x:v>8</x:v>
      </x:c>
      <x:c r="I122" t="inlineStr">
        <x:is>
          <x:t xml:space="preserve">POR_UNIDAD</x:t>
        </x:is>
      </x:c>
      <x:c r="J122" t="n">
        <x:v>0</x:v>
      </x:c>
      <x:c r="K122" t="inlineStr">
        <x:is>
          <x:t xml:space="preserve">HIPOTESIS TECNICA</x:t>
        </x:is>
      </x:c>
      <x:c r="L122" t="inlineStr">
        <x:is>
          <x:t xml:space="preserve">Estantería metálica K45 5 niveles|9</x:t>
        </x:is>
      </x:c>
    </x:row>
    <x:row r="123">
      <x:c r="A123" t="inlineStr">
        <x:is>
          <x:t xml:space="preserve">Estantería metálica K45 5 niveles</x:t>
        </x:is>
      </x:c>
      <x:c r="B123" t="inlineStr">
        <x:is>
          <x:t xml:space="preserve">Racks industriales</x:t>
        </x:is>
      </x:c>
      <x:c r="C123" t="n">
        <x:v>10</x:v>
      </x:c>
      <x:c r="D123" t="inlineStr">
        <x:is>
          <x:t xml:space="preserve">Inspección final de integridad del producto</x:t>
        </x:is>
      </x:c>
      <x:c r="E123" t="inlineStr">
        <x:is>
          <x:t xml:space="preserve">Mesa de armado</x:t>
        </x:is>
      </x:c>
      <x:c r="F123" t="n">
        <x:v>0</x:v>
      </x:c>
      <x:c r="G123" t="n">
        <x:v>4</x:v>
      </x:c>
      <x:c r="H123" t="n">
        <x:v>9</x:v>
      </x:c>
      <x:c r="I123" t="inlineStr">
        <x:is>
          <x:t xml:space="preserve">POR_UNIDAD</x:t>
        </x:is>
      </x:c>
      <x:c r="J123" t="n">
        <x:v>0</x:v>
      </x:c>
      <x:c r="K123" t="inlineStr">
        <x:is>
          <x:t xml:space="preserve">HIPOTESIS TECNICA</x:t>
        </x:is>
      </x:c>
      <x:c r="L123" t="inlineStr">
        <x:is>
          <x:t xml:space="preserve">Estantería metálica K45 5 niveles|10</x:t>
        </x:is>
      </x:c>
    </x:row>
    <x:row r="124">
      <x:c r="A124" t="inlineStr">
        <x:is>
          <x:t xml:space="preserve">Rack Mecano Strong MY-075-1</x:t>
        </x:is>
      </x:c>
      <x:c r="B124" t="inlineStr">
        <x:is>
          <x:t xml:space="preserve">Racks industriales</x:t>
        </x:is>
      </x:c>
      <x:c r="C124" t="n">
        <x:v>1</x:v>
      </x:c>
      <x:c r="D124" t="inlineStr">
        <x:is>
          <x:t xml:space="preserve">Corte de tubos y perfiles</x:t>
        </x:is>
      </x:c>
      <x:c r="E124" t="inlineStr">
        <x:is>
          <x:t xml:space="preserve">Sierra de cinta para corte de tubos y perfiles</x:t>
        </x:is>
      </x:c>
      <x:c r="F124" t="n">
        <x:v>8</x:v>
      </x:c>
      <x:c r="G124" t="n">
        <x:v>57.28</x:v>
      </x:c>
      <x:c r="H124" t="inlineStr">
        <x:is>
          <x:t xml:space="preserve">Inicio</x:t>
        </x:is>
      </x:c>
      <x:c r="I124" t="inlineStr">
        <x:is>
          <x:t xml:space="preserve">POR_UNIDAD</x:t>
        </x:is>
      </x:c>
      <x:c r="J124" t="n">
        <x:v>0</x:v>
      </x:c>
      <x:c r="K124" t="inlineStr">
        <x:is>
          <x:t xml:space="preserve">VALOR HEREDADO SIN CRONOMETRAJE</x:t>
        </x:is>
      </x:c>
      <x:c r="L124" t="inlineStr">
        <x:is>
          <x:t xml:space="preserve">Rack Mecano Strong MY-075-1|1</x:t>
        </x:is>
      </x:c>
    </x:row>
    <x:row r="125">
      <x:c r="A125" t="inlineStr">
        <x:is>
          <x:t xml:space="preserve">Rack Mecano Strong MY-075-1</x:t>
        </x:is>
      </x:c>
      <x:c r="B125" t="inlineStr">
        <x:is>
          <x:t xml:space="preserve">Racks industriales</x:t>
        </x:is>
      </x:c>
      <x:c r="C125" t="n">
        <x:v>2</x:v>
      </x:c>
      <x:c r="D125" t="inlineStr">
        <x:is>
          <x:t xml:space="preserve">Perforación</x:t>
        </x:is>
      </x:c>
      <x:c r="E125" t="inlineStr">
        <x:is>
          <x:t xml:space="preserve">Segundo taladro (alternativo)</x:t>
        </x:is>
      </x:c>
      <x:c r="F125" t="n">
        <x:v>10</x:v>
      </x:c>
      <x:c r="G125" t="n">
        <x:v>35.6</x:v>
      </x:c>
      <x:c r="H125" t="n">
        <x:v>1</x:v>
      </x:c>
      <x:c r="I125" t="inlineStr">
        <x:is>
          <x:t xml:space="preserve">POR_UNIDAD</x:t>
        </x:is>
      </x:c>
      <x:c r="J125" t="n">
        <x:v>0</x:v>
      </x:c>
      <x:c r="K125" t="inlineStr">
        <x:is>
          <x:t xml:space="preserve">VALOR HEREDADO SIN CRONOMETRAJE</x:t>
        </x:is>
      </x:c>
      <x:c r="L125" t="inlineStr">
        <x:is>
          <x:t xml:space="preserve">Rack Mecano Strong MY-075-1|2</x:t>
        </x:is>
      </x:c>
    </x:row>
    <x:row r="126">
      <x:c r="A126" t="inlineStr">
        <x:is>
          <x:t xml:space="preserve">Rack Mecano Strong MY-075-1</x:t>
        </x:is>
      </x:c>
      <x:c r="B126" t="inlineStr">
        <x:is>
          <x:t xml:space="preserve">Racks industriales</x:t>
        </x:is>
      </x:c>
      <x:c r="C126" t="n">
        <x:v>3</x:v>
      </x:c>
      <x:c r="D126" t="inlineStr">
        <x:is>
          <x:t xml:space="preserve">Soldadura</x:t>
        </x:is>
      </x:c>
      <x:c r="E126" t="inlineStr">
        <x:is>
          <x:t xml:space="preserve">Segunda estación soldadura (alternativa)</x:t>
        </x:is>
      </x:c>
      <x:c r="F126" t="n">
        <x:v>10</x:v>
      </x:c>
      <x:c r="G126" t="n">
        <x:v>89.59999999999999</x:v>
      </x:c>
      <x:c r="H126" t="n">
        <x:v>2</x:v>
      </x:c>
      <x:c r="I126" t="inlineStr">
        <x:is>
          <x:t xml:space="preserve">POR_UNIDAD</x:t>
        </x:is>
      </x:c>
      <x:c r="J126" t="n">
        <x:v>0</x:v>
      </x:c>
      <x:c r="K126" t="inlineStr">
        <x:is>
          <x:t xml:space="preserve">VALOR HEREDADO SIN CRONOMETRAJE</x:t>
        </x:is>
      </x:c>
      <x:c r="L126" t="inlineStr">
        <x:is>
          <x:t xml:space="preserve">Rack Mecano Strong MY-075-1|3</x:t>
        </x:is>
      </x:c>
    </x:row>
    <x:row r="127">
      <x:c r="A127" t="inlineStr">
        <x:is>
          <x:t xml:space="preserve">Rack Mecano Strong MY-075-1</x:t>
        </x:is>
      </x:c>
      <x:c r="B127" t="inlineStr">
        <x:is>
          <x:t xml:space="preserve">Racks industriales</x:t>
        </x:is>
      </x:c>
      <x:c r="C127" t="n">
        <x:v>4</x:v>
      </x:c>
      <x:c r="D127" t="inlineStr">
        <x:is>
          <x:t xml:space="preserve">Aplicación electrostática de polvo</x:t>
        </x:is>
      </x:c>
      <x:c r="E127" t="inlineStr">
        <x:is>
          <x:t xml:space="preserve">Pistola manual de pintura electrostática en polvo</x:t>
        </x:is>
      </x:c>
      <x:c r="F127" t="n">
        <x:v>12</x:v>
      </x:c>
      <x:c r="G127" t="n">
        <x:v>8.02</x:v>
      </x:c>
      <x:c r="H127" t="n">
        <x:v>3</x:v>
      </x:c>
      <x:c r="I127" t="inlineStr">
        <x:is>
          <x:t xml:space="preserve">POR_UNIDAD</x:t>
        </x:is>
      </x:c>
      <x:c r="J127" t="n">
        <x:v>0</x:v>
      </x:c>
      <x:c r="K127" t="inlineStr">
        <x:is>
          <x:t xml:space="preserve">HIPOTESIS TECNICA</x:t>
        </x:is>
      </x:c>
      <x:c r="L127" t="inlineStr">
        <x:is>
          <x:t xml:space="preserve">Rack Mecano Strong MY-075-1|4</x:t>
        </x:is>
      </x:c>
    </x:row>
    <x:row r="128">
      <x:c r="A128" t="inlineStr">
        <x:is>
          <x:t xml:space="preserve">Rack Mecano Strong MY-075-1</x:t>
        </x:is>
      </x:c>
      <x:c r="B128" t="inlineStr">
        <x:is>
          <x:t xml:space="preserve">Racks industriales</x:t>
        </x:is>
      </x:c>
      <x:c r="C128" t="n">
        <x:v>5</x:v>
      </x:c>
      <x:c r="D128" t="inlineStr">
        <x:is>
          <x:t xml:space="preserve">Curado térmico en horno</x:t>
        </x:is>
      </x:c>
      <x:c r="E128" t="inlineStr">
        <x:is>
          <x:t xml:space="preserve">Horno de curado de pintura electrostática por lotes</x:t>
        </x:is>
      </x:c>
      <x:c r="F128" t="n">
        <x:v>45</x:v>
      </x:c>
      <x:c r="G128" t="n">
        <x:v>0</x:v>
      </x:c>
      <x:c r="H128" t="n">
        <x:v>4</x:v>
      </x:c>
      <x:c r="I128" t="inlineStr">
        <x:is>
          <x:t xml:space="preserve">POR_LOTE</x:t>
        </x:is>
      </x:c>
      <x:c r="J128" t="n">
        <x:v>40</x:v>
      </x:c>
      <x:c r="K128" t="inlineStr">
        <x:is>
          <x:t xml:space="preserve">HIPOTESIS TECNICA</x:t>
        </x:is>
      </x:c>
      <x:c r="L128" t="inlineStr">
        <x:is>
          <x:t xml:space="preserve">Rack Mecano Strong MY-075-1|5</x:t>
        </x:is>
      </x:c>
    </x:row>
    <x:row r="129">
      <x:c r="A129" t="inlineStr">
        <x:is>
          <x:t xml:space="preserve">Rack Mecano Strong MY-075-1</x:t>
        </x:is>
      </x:c>
      <x:c r="B129" t="inlineStr">
        <x:is>
          <x:t xml:space="preserve">Racks industriales</x:t>
        </x:is>
      </x:c>
      <x:c r="C129" t="n">
        <x:v>6</x:v>
      </x:c>
      <x:c r="D129" t="inlineStr">
        <x:is>
          <x:t xml:space="preserve">Colgado, traslado y enfriamiento</x:t>
        </x:is>
      </x:c>
      <x:c r="E129" t="inlineStr">
        <x:is>
          <x:t xml:space="preserve">Manipulación y enfriamiento de piezas</x:t>
        </x:is>
      </x:c>
      <x:c r="F129" t="n">
        <x:v>8</x:v>
      </x:c>
      <x:c r="G129" t="n">
        <x:v>2.69</x:v>
      </x:c>
      <x:c r="H129" t="n">
        <x:v>5</x:v>
      </x:c>
      <x:c r="I129" t="inlineStr">
        <x:is>
          <x:t xml:space="preserve">POR_UNIDAD</x:t>
        </x:is>
      </x:c>
      <x:c r="J129" t="n">
        <x:v>0</x:v>
      </x:c>
      <x:c r="K129" t="inlineStr">
        <x:is>
          <x:t xml:space="preserve">HIPOTESIS TECNICA</x:t>
        </x:is>
      </x:c>
      <x:c r="L129" t="inlineStr">
        <x:is>
          <x:t xml:space="preserve">Rack Mecano Strong MY-075-1|6</x:t>
        </x:is>
      </x:c>
    </x:row>
    <x:row r="130">
      <x:c r="A130" t="inlineStr">
        <x:is>
          <x:t xml:space="preserve">Rack Mecano Strong MY-075-1</x:t>
        </x:is>
      </x:c>
      <x:c r="B130" t="inlineStr">
        <x:is>
          <x:t xml:space="preserve">Racks industriales</x:t>
        </x:is>
      </x:c>
      <x:c r="C130" t="n">
        <x:v>7</x:v>
      </x:c>
      <x:c r="D130" t="inlineStr">
        <x:is>
          <x:t xml:space="preserve">Ensamblaje</x:t>
        </x:is>
      </x:c>
      <x:c r="E130" t="inlineStr">
        <x:is>
          <x:t xml:space="preserve">Mesa de armado</x:t>
        </x:is>
      </x:c>
      <x:c r="F130" t="n">
        <x:v>6</x:v>
      </x:c>
      <x:c r="G130" t="n">
        <x:v>192</x:v>
      </x:c>
      <x:c r="H130" t="n">
        <x:v>6</x:v>
      </x:c>
      <x:c r="I130" t="inlineStr">
        <x:is>
          <x:t xml:space="preserve">POR_UNIDAD</x:t>
        </x:is>
      </x:c>
      <x:c r="J130" t="n">
        <x:v>0</x:v>
      </x:c>
      <x:c r="K130" t="inlineStr">
        <x:is>
          <x:t xml:space="preserve">VALOR HEREDADO SIN CRONOMETRAJE</x:t>
        </x:is>
      </x:c>
      <x:c r="L130" t="inlineStr">
        <x:is>
          <x:t xml:space="preserve">Rack Mecano Strong MY-075-1|7</x:t>
        </x:is>
      </x:c>
    </x:row>
    <x:row r="131">
      <x:c r="A131" t="inlineStr">
        <x:is>
          <x:t xml:space="preserve">Rack Mecano Strong MY-075-1</x:t>
        </x:is>
      </x:c>
      <x:c r="B131" t="inlineStr">
        <x:is>
          <x:t xml:space="preserve">Racks industriales</x:t>
        </x:is>
      </x:c>
      <x:c r="C131" t="n">
        <x:v>8</x:v>
      </x:c>
      <x:c r="D131" t="inlineStr">
        <x:is>
          <x:t xml:space="preserve">Inspección final de integridad del producto</x:t>
        </x:is>
      </x:c>
      <x:c r="E131" t="inlineStr">
        <x:is>
          <x:t xml:space="preserve">Mesa de armado</x:t>
        </x:is>
      </x:c>
      <x:c r="F131" t="n">
        <x:v>0</x:v>
      </x:c>
      <x:c r="G131" t="n">
        <x:v>4</x:v>
      </x:c>
      <x:c r="H131" t="n">
        <x:v>7</x:v>
      </x:c>
      <x:c r="I131" t="inlineStr">
        <x:is>
          <x:t xml:space="preserve">POR_UNIDAD</x:t>
        </x:is>
      </x:c>
      <x:c r="J131" t="n">
        <x:v>0</x:v>
      </x:c>
      <x:c r="K131" t="inlineStr">
        <x:is>
          <x:t xml:space="preserve">HIPOTESIS TECNICA</x:t>
        </x:is>
      </x:c>
      <x:c r="L131" t="inlineStr">
        <x:is>
          <x:t xml:space="preserve">Rack Mecano Strong MY-075-1|8</x:t>
        </x:is>
      </x:c>
    </x:row>
    <x:row r="132">
      <x:c r="A132" t="inlineStr">
        <x:is>
          <x:t xml:space="preserve">Góndola central doble forro liso</x:t>
        </x:is>
      </x:c>
      <x:c r="B132" t="inlineStr">
        <x:is>
          <x:t xml:space="preserve">Góndolas comerciales</x:t>
        </x:is>
      </x:c>
      <x:c r="C132" t="n">
        <x:v>1</x:v>
      </x:c>
      <x:c r="D132" t="inlineStr">
        <x:is>
          <x:t xml:space="preserve">Corte de planchas de acero</x:t>
        </x:is>
      </x:c>
      <x:c r="E132" t="inlineStr">
        <x:is>
          <x:t xml:space="preserve">Guillotina hidráulica para corte de planchas de acero</x:t>
        </x:is>
      </x:c>
      <x:c r="F132" t="n">
        <x:v>8</x:v>
      </x:c>
      <x:c r="G132" t="n">
        <x:v>20.4259875</x:v>
      </x:c>
      <x:c r="H132" t="inlineStr">
        <x:is>
          <x:t xml:space="preserve">Inicio</x:t>
        </x:is>
      </x:c>
      <x:c r="I132" t="inlineStr">
        <x:is>
          <x:t xml:space="preserve">POR_UNIDAD</x:t>
        </x:is>
      </x:c>
      <x:c r="J132" t="n">
        <x:v>0</x:v>
      </x:c>
      <x:c r="K132" t="inlineStr">
        <x:is>
          <x:t xml:space="preserve">VALOR HEREDADO SIN CRONOMETRAJE</x:t>
        </x:is>
      </x:c>
      <x:c r="L132" t="inlineStr">
        <x:is>
          <x:t xml:space="preserve">Góndola central doble forro liso|1</x:t>
        </x:is>
      </x:c>
    </x:row>
    <x:row r="133">
      <x:c r="A133" t="inlineStr">
        <x:is>
          <x:t xml:space="preserve">Góndola central doble forro liso</x:t>
        </x:is>
      </x:c>
      <x:c r="B133" t="inlineStr">
        <x:is>
          <x:t xml:space="preserve">Góndolas comerciales</x:t>
        </x:is>
      </x:c>
      <x:c r="C133" t="n">
        <x:v>2</x:v>
      </x:c>
      <x:c r="D133" t="inlineStr">
        <x:is>
          <x:t xml:space="preserve">Corte de tubos y perfiles</x:t>
        </x:is>
      </x:c>
      <x:c r="E133" t="inlineStr">
        <x:is>
          <x:t xml:space="preserve">Sierra de cinta para corte de tubos y perfiles</x:t>
        </x:is>
      </x:c>
      <x:c r="F133" t="n">
        <x:v>8</x:v>
      </x:c>
      <x:c r="G133" t="n">
        <x:v>10.88</x:v>
      </x:c>
      <x:c r="H133" t="n">
        <x:v>1</x:v>
      </x:c>
      <x:c r="I133" t="inlineStr">
        <x:is>
          <x:t xml:space="preserve">POR_UNIDAD</x:t>
        </x:is>
      </x:c>
      <x:c r="J133" t="n">
        <x:v>0</x:v>
      </x:c>
      <x:c r="K133" t="inlineStr">
        <x:is>
          <x:t xml:space="preserve">VALOR HEREDADO SIN CRONOMETRAJE</x:t>
        </x:is>
      </x:c>
      <x:c r="L133" t="inlineStr">
        <x:is>
          <x:t xml:space="preserve">Góndola central doble forro liso|2</x:t>
        </x:is>
      </x:c>
    </x:row>
    <x:row r="134">
      <x:c r="A134" t="inlineStr">
        <x:is>
          <x:t xml:space="preserve">Góndola central doble forro liso</x:t>
        </x:is>
      </x:c>
      <x:c r="B134" t="inlineStr">
        <x:is>
          <x:t xml:space="preserve">Góndolas comerciales</x:t>
        </x:is>
      </x:c>
      <x:c r="C134" t="n">
        <x:v>3</x:v>
      </x:c>
      <x:c r="D134" t="inlineStr">
        <x:is>
          <x:t xml:space="preserve">Perforación</x:t>
        </x:is>
      </x:c>
      <x:c r="E134" t="inlineStr">
        <x:is>
          <x:t xml:space="preserve">Segundo taladro (alternativo)</x:t>
        </x:is>
      </x:c>
      <x:c r="F134" t="n">
        <x:v>10</x:v>
      </x:c>
      <x:c r="G134" t="n">
        <x:v>24.2</x:v>
      </x:c>
      <x:c r="H134" t="n">
        <x:v>2</x:v>
      </x:c>
      <x:c r="I134" t="inlineStr">
        <x:is>
          <x:t xml:space="preserve">POR_UNIDAD</x:t>
        </x:is>
      </x:c>
      <x:c r="J134" t="n">
        <x:v>0</x:v>
      </x:c>
      <x:c r="K134" t="inlineStr">
        <x:is>
          <x:t xml:space="preserve">VALOR HEREDADO SIN CRONOMETRAJE</x:t>
        </x:is>
      </x:c>
      <x:c r="L134" t="inlineStr">
        <x:is>
          <x:t xml:space="preserve">Góndola central doble forro liso|3</x:t>
        </x:is>
      </x:c>
    </x:row>
    <x:row r="135">
      <x:c r="A135" t="inlineStr">
        <x:is>
          <x:t xml:space="preserve">Góndola central doble forro liso</x:t>
        </x:is>
      </x:c>
      <x:c r="B135" t="inlineStr">
        <x:is>
          <x:t xml:space="preserve">Góndolas comerciales</x:t>
        </x:is>
      </x:c>
      <x:c r="C135" t="n">
        <x:v>4</x:v>
      </x:c>
      <x:c r="D135" t="inlineStr">
        <x:is>
          <x:t xml:space="preserve">Plegado</x:t>
        </x:is>
      </x:c>
      <x:c r="E135" t="inlineStr">
        <x:is>
          <x:t xml:space="preserve">Plegadora hidráulica de chapa metálica</x:t>
        </x:is>
      </x:c>
      <x:c r="F135" t="n">
        <x:v>12</x:v>
      </x:c>
      <x:c r="G135" t="n">
        <x:v>30</x:v>
      </x:c>
      <x:c r="H135" t="n">
        <x:v>3</x:v>
      </x:c>
      <x:c r="I135" t="inlineStr">
        <x:is>
          <x:t xml:space="preserve">POR_UNIDAD</x:t>
        </x:is>
      </x:c>
      <x:c r="J135" t="n">
        <x:v>0</x:v>
      </x:c>
      <x:c r="K135" t="inlineStr">
        <x:is>
          <x:t xml:space="preserve">VALOR HEREDADO SIN CRONOMETRAJE</x:t>
        </x:is>
      </x:c>
      <x:c r="L135" t="inlineStr">
        <x:is>
          <x:t xml:space="preserve">Góndola central doble forro liso|4</x:t>
        </x:is>
      </x:c>
    </x:row>
    <x:row r="136">
      <x:c r="A136" t="inlineStr">
        <x:is>
          <x:t xml:space="preserve">Góndola central doble forro liso</x:t>
        </x:is>
      </x:c>
      <x:c r="B136" t="inlineStr">
        <x:is>
          <x:t xml:space="preserve">Góndolas comerciales</x:t>
        </x:is>
      </x:c>
      <x:c r="C136" t="n">
        <x:v>5</x:v>
      </x:c>
      <x:c r="D136" t="inlineStr">
        <x:is>
          <x:t xml:space="preserve">Soldadura</x:t>
        </x:is>
      </x:c>
      <x:c r="E136" t="inlineStr">
        <x:is>
          <x:t xml:space="preserve">Segunda estación soldadura (alternativa)</x:t>
        </x:is>
      </x:c>
      <x:c r="F136" t="n">
        <x:v>10</x:v>
      </x:c>
      <x:c r="G136" t="n">
        <x:v>22.4</x:v>
      </x:c>
      <x:c r="H136" t="n">
        <x:v>4</x:v>
      </x:c>
      <x:c r="I136" t="inlineStr">
        <x:is>
          <x:t xml:space="preserve">POR_UNIDAD</x:t>
        </x:is>
      </x:c>
      <x:c r="J136" t="n">
        <x:v>0</x:v>
      </x:c>
      <x:c r="K136" t="inlineStr">
        <x:is>
          <x:t xml:space="preserve">VALOR HEREDADO SIN CRONOMETRAJE</x:t>
        </x:is>
      </x:c>
      <x:c r="L136" t="inlineStr">
        <x:is>
          <x:t xml:space="preserve">Góndola central doble forro liso|5</x:t>
        </x:is>
      </x:c>
    </x:row>
    <x:row r="137">
      <x:c r="A137" t="inlineStr">
        <x:is>
          <x:t xml:space="preserve">Góndola central doble forro liso</x:t>
        </x:is>
      </x:c>
      <x:c r="B137" t="inlineStr">
        <x:is>
          <x:t xml:space="preserve">Góndolas comerciales</x:t>
        </x:is>
      </x:c>
      <x:c r="C137" t="n">
        <x:v>6</x:v>
      </x:c>
      <x:c r="D137" t="inlineStr">
        <x:is>
          <x:t xml:space="preserve">Aplicación electrostática de polvo</x:t>
        </x:is>
      </x:c>
      <x:c r="E137" t="inlineStr">
        <x:is>
          <x:t xml:space="preserve">Pistola manual de pintura electrostática en polvo</x:t>
        </x:is>
      </x:c>
      <x:c r="F137" t="n">
        <x:v>12</x:v>
      </x:c>
      <x:c r="G137" t="n">
        <x:v>7.76</x:v>
      </x:c>
      <x:c r="H137" t="n">
        <x:v>5</x:v>
      </x:c>
      <x:c r="I137" t="inlineStr">
        <x:is>
          <x:t xml:space="preserve">POR_UNIDAD</x:t>
        </x:is>
      </x:c>
      <x:c r="J137" t="n">
        <x:v>0</x:v>
      </x:c>
      <x:c r="K137" t="inlineStr">
        <x:is>
          <x:t xml:space="preserve">HIPOTESIS TECNICA</x:t>
        </x:is>
      </x:c>
      <x:c r="L137" t="inlineStr">
        <x:is>
          <x:t xml:space="preserve">Góndola central doble forro liso|6</x:t>
        </x:is>
      </x:c>
    </x:row>
    <x:row r="138">
      <x:c r="A138" t="inlineStr">
        <x:is>
          <x:t xml:space="preserve">Góndola central doble forro liso</x:t>
        </x:is>
      </x:c>
      <x:c r="B138" t="inlineStr">
        <x:is>
          <x:t xml:space="preserve">Góndolas comerciales</x:t>
        </x:is>
      </x:c>
      <x:c r="C138" t="n">
        <x:v>7</x:v>
      </x:c>
      <x:c r="D138" t="inlineStr">
        <x:is>
          <x:t xml:space="preserve">Curado térmico en horno</x:t>
        </x:is>
      </x:c>
      <x:c r="E138" t="inlineStr">
        <x:is>
          <x:t xml:space="preserve">Horno de curado de pintura electrostática por lotes</x:t>
        </x:is>
      </x:c>
      <x:c r="F138" t="n">
        <x:v>45</x:v>
      </x:c>
      <x:c r="G138" t="n">
        <x:v>0</x:v>
      </x:c>
      <x:c r="H138" t="n">
        <x:v>6</x:v>
      </x:c>
      <x:c r="I138" t="inlineStr">
        <x:is>
          <x:t xml:space="preserve">POR_LOTE</x:t>
        </x:is>
      </x:c>
      <x:c r="J138" t="n">
        <x:v>40</x:v>
      </x:c>
      <x:c r="K138" t="inlineStr">
        <x:is>
          <x:t xml:space="preserve">HIPOTESIS TECNICA</x:t>
        </x:is>
      </x:c>
      <x:c r="L138" t="inlineStr">
        <x:is>
          <x:t xml:space="preserve">Góndola central doble forro liso|7</x:t>
        </x:is>
      </x:c>
    </x:row>
    <x:row r="139">
      <x:c r="A139" t="inlineStr">
        <x:is>
          <x:t xml:space="preserve">Góndola central doble forro liso</x:t>
        </x:is>
      </x:c>
      <x:c r="B139" t="inlineStr">
        <x:is>
          <x:t xml:space="preserve">Góndolas comerciales</x:t>
        </x:is>
      </x:c>
      <x:c r="C139" t="n">
        <x:v>8</x:v>
      </x:c>
      <x:c r="D139" t="inlineStr">
        <x:is>
          <x:t xml:space="preserve">Colgado, traslado y enfriamiento</x:t>
        </x:is>
      </x:c>
      <x:c r="E139" t="inlineStr">
        <x:is>
          <x:t xml:space="preserve">Manipulación y enfriamiento de piezas</x:t>
        </x:is>
      </x:c>
      <x:c r="F139" t="n">
        <x:v>8</x:v>
      </x:c>
      <x:c r="G139" t="n">
        <x:v>2.63</x:v>
      </x:c>
      <x:c r="H139" t="n">
        <x:v>7</x:v>
      </x:c>
      <x:c r="I139" t="inlineStr">
        <x:is>
          <x:t xml:space="preserve">POR_UNIDAD</x:t>
        </x:is>
      </x:c>
      <x:c r="J139" t="n">
        <x:v>0</x:v>
      </x:c>
      <x:c r="K139" t="inlineStr">
        <x:is>
          <x:t xml:space="preserve">HIPOTESIS TECNICA</x:t>
        </x:is>
      </x:c>
      <x:c r="L139" t="inlineStr">
        <x:is>
          <x:t xml:space="preserve">Góndola central doble forro liso|8</x:t>
        </x:is>
      </x:c>
    </x:row>
    <x:row r="140">
      <x:c r="A140" t="inlineStr">
        <x:is>
          <x:t xml:space="preserve">Góndola central doble forro liso</x:t>
        </x:is>
      </x:c>
      <x:c r="B140" t="inlineStr">
        <x:is>
          <x:t xml:space="preserve">Góndolas comerciales</x:t>
        </x:is>
      </x:c>
      <x:c r="C140" t="n">
        <x:v>9</x:v>
      </x:c>
      <x:c r="D140" t="inlineStr">
        <x:is>
          <x:t xml:space="preserve">Ensamblaje</x:t>
        </x:is>
      </x:c>
      <x:c r="E140" t="inlineStr">
        <x:is>
          <x:t xml:space="preserve">Mesa de armado</x:t>
        </x:is>
      </x:c>
      <x:c r="F140" t="n">
        <x:v>6</x:v>
      </x:c>
      <x:c r="G140" t="n">
        <x:v>75</x:v>
      </x:c>
      <x:c r="H140" t="n">
        <x:v>8</x:v>
      </x:c>
      <x:c r="I140" t="inlineStr">
        <x:is>
          <x:t xml:space="preserve">POR_UNIDAD</x:t>
        </x:is>
      </x:c>
      <x:c r="J140" t="n">
        <x:v>0</x:v>
      </x:c>
      <x:c r="K140" t="inlineStr">
        <x:is>
          <x:t xml:space="preserve">VALOR HEREDADO SIN CRONOMETRAJE</x:t>
        </x:is>
      </x:c>
      <x:c r="L140" t="inlineStr">
        <x:is>
          <x:t xml:space="preserve">Góndola central doble forro liso|9</x:t>
        </x:is>
      </x:c>
    </x:row>
    <x:row r="141">
      <x:c r="A141" t="inlineStr">
        <x:is>
          <x:t xml:space="preserve">Góndola central doble forro liso</x:t>
        </x:is>
      </x:c>
      <x:c r="B141" t="inlineStr">
        <x:is>
          <x:t xml:space="preserve">Góndolas comerciales</x:t>
        </x:is>
      </x:c>
      <x:c r="C141" t="n">
        <x:v>10</x:v>
      </x:c>
      <x:c r="D141" t="inlineStr">
        <x:is>
          <x:t xml:space="preserve">Inspección final de integridad del producto</x:t>
        </x:is>
      </x:c>
      <x:c r="E141" t="inlineStr">
        <x:is>
          <x:t xml:space="preserve">Mesa de armado</x:t>
        </x:is>
      </x:c>
      <x:c r="F141" t="n">
        <x:v>0</x:v>
      </x:c>
      <x:c r="G141" t="n">
        <x:v>4</x:v>
      </x:c>
      <x:c r="H141" t="n">
        <x:v>9</x:v>
      </x:c>
      <x:c r="I141" t="inlineStr">
        <x:is>
          <x:t xml:space="preserve">POR_UNIDAD</x:t>
        </x:is>
      </x:c>
      <x:c r="J141" t="n">
        <x:v>0</x:v>
      </x:c>
      <x:c r="K141" t="inlineStr">
        <x:is>
          <x:t xml:space="preserve">HIPOTESIS TECNICA</x:t>
        </x:is>
      </x:c>
      <x:c r="L141" t="inlineStr">
        <x:is>
          <x:t xml:space="preserve">Góndola central doble forro liso|10</x:t>
        </x:is>
      </x:c>
    </x:row>
    <x:row r="142">
      <x:c r="A142" t="inlineStr">
        <x:is>
          <x:t xml:space="preserve">Góndola mural de forro liso</x:t>
        </x:is>
      </x:c>
      <x:c r="B142" t="inlineStr">
        <x:is>
          <x:t xml:space="preserve">Góndolas comerciales</x:t>
        </x:is>
      </x:c>
      <x:c r="C142" t="n">
        <x:v>1</x:v>
      </x:c>
      <x:c r="D142" t="inlineStr">
        <x:is>
          <x:t xml:space="preserve">Corte de planchas de acero</x:t>
        </x:is>
      </x:c>
      <x:c r="E142" t="inlineStr">
        <x:is>
          <x:t xml:space="preserve">Guillotina hidráulica para corte de planchas de acero</x:t>
        </x:is>
      </x:c>
      <x:c r="F142" t="n">
        <x:v>8</x:v>
      </x:c>
      <x:c r="G142" t="n">
        <x:v>19.15681875</x:v>
      </x:c>
      <x:c r="H142" t="inlineStr">
        <x:is>
          <x:t xml:space="preserve">Inicio</x:t>
        </x:is>
      </x:c>
      <x:c r="I142" t="inlineStr">
        <x:is>
          <x:t xml:space="preserve">POR_UNIDAD</x:t>
        </x:is>
      </x:c>
      <x:c r="J142" t="n">
        <x:v>0</x:v>
      </x:c>
      <x:c r="K142" t="inlineStr">
        <x:is>
          <x:t xml:space="preserve">VALOR HEREDADO SIN CRONOMETRAJE</x:t>
        </x:is>
      </x:c>
      <x:c r="L142" t="inlineStr">
        <x:is>
          <x:t xml:space="preserve">Góndola mural de forro liso|1</x:t>
        </x:is>
      </x:c>
    </x:row>
    <x:row r="143">
      <x:c r="A143" t="inlineStr">
        <x:is>
          <x:t xml:space="preserve">Góndola mural de forro liso</x:t>
        </x:is>
      </x:c>
      <x:c r="B143" t="inlineStr">
        <x:is>
          <x:t xml:space="preserve">Góndolas comerciales</x:t>
        </x:is>
      </x:c>
      <x:c r="C143" t="n">
        <x:v>2</x:v>
      </x:c>
      <x:c r="D143" t="inlineStr">
        <x:is>
          <x:t xml:space="preserve">Corte de tubos y perfiles</x:t>
        </x:is>
      </x:c>
      <x:c r="E143" t="inlineStr">
        <x:is>
          <x:t xml:space="preserve">Sierra de cinta para corte de tubos y perfiles</x:t>
        </x:is>
      </x:c>
      <x:c r="F143" t="n">
        <x:v>8</x:v>
      </x:c>
      <x:c r="G143" t="n">
        <x:v>10.7</x:v>
      </x:c>
      <x:c r="H143" t="n">
        <x:v>1</x:v>
      </x:c>
      <x:c r="I143" t="inlineStr">
        <x:is>
          <x:t xml:space="preserve">POR_UNIDAD</x:t>
        </x:is>
      </x:c>
      <x:c r="J143" t="n">
        <x:v>0</x:v>
      </x:c>
      <x:c r="K143" t="inlineStr">
        <x:is>
          <x:t xml:space="preserve">VALOR HEREDADO SIN CRONOMETRAJE</x:t>
        </x:is>
      </x:c>
      <x:c r="L143" t="inlineStr">
        <x:is>
          <x:t xml:space="preserve">Góndola mural de forro liso|2</x:t>
        </x:is>
      </x:c>
    </x:row>
    <x:row r="144">
      <x:c r="A144" t="inlineStr">
        <x:is>
          <x:t xml:space="preserve">Góndola mural de forro liso</x:t>
        </x:is>
      </x:c>
      <x:c r="B144" t="inlineStr">
        <x:is>
          <x:t xml:space="preserve">Góndolas comerciales</x:t>
        </x:is>
      </x:c>
      <x:c r="C144" t="n">
        <x:v>3</x:v>
      </x:c>
      <x:c r="D144" t="inlineStr">
        <x:is>
          <x:t xml:space="preserve">Perforación</x:t>
        </x:is>
      </x:c>
      <x:c r="E144" t="inlineStr">
        <x:is>
          <x:t xml:space="preserve">Segundo taladro (alternativo)</x:t>
        </x:is>
      </x:c>
      <x:c r="F144" t="n">
        <x:v>10</x:v>
      </x:c>
      <x:c r="G144" t="n">
        <x:v>24.2</x:v>
      </x:c>
      <x:c r="H144" t="n">
        <x:v>2</x:v>
      </x:c>
      <x:c r="I144" t="inlineStr">
        <x:is>
          <x:t xml:space="preserve">POR_UNIDAD</x:t>
        </x:is>
      </x:c>
      <x:c r="J144" t="n">
        <x:v>0</x:v>
      </x:c>
      <x:c r="K144" t="inlineStr">
        <x:is>
          <x:t xml:space="preserve">VALOR HEREDADO SIN CRONOMETRAJE</x:t>
        </x:is>
      </x:c>
      <x:c r="L144" t="inlineStr">
        <x:is>
          <x:t xml:space="preserve">Góndola mural de forro liso|3</x:t>
        </x:is>
      </x:c>
    </x:row>
    <x:row r="145">
      <x:c r="A145" t="inlineStr">
        <x:is>
          <x:t xml:space="preserve">Góndola mural de forro liso</x:t>
        </x:is>
      </x:c>
      <x:c r="B145" t="inlineStr">
        <x:is>
          <x:t xml:space="preserve">Góndolas comerciales</x:t>
        </x:is>
      </x:c>
      <x:c r="C145" t="n">
        <x:v>4</x:v>
      </x:c>
      <x:c r="D145" t="inlineStr">
        <x:is>
          <x:t xml:space="preserve">Plegado</x:t>
        </x:is>
      </x:c>
      <x:c r="E145" t="inlineStr">
        <x:is>
          <x:t xml:space="preserve">Plegadora hidráulica de chapa metálica</x:t>
        </x:is>
      </x:c>
      <x:c r="F145" t="n">
        <x:v>12</x:v>
      </x:c>
      <x:c r="G145" t="n">
        <x:v>30</x:v>
      </x:c>
      <x:c r="H145" t="n">
        <x:v>3</x:v>
      </x:c>
      <x:c r="I145" t="inlineStr">
        <x:is>
          <x:t xml:space="preserve">POR_UNIDAD</x:t>
        </x:is>
      </x:c>
      <x:c r="J145" t="n">
        <x:v>0</x:v>
      </x:c>
      <x:c r="K145" t="inlineStr">
        <x:is>
          <x:t xml:space="preserve">VALOR HEREDADO SIN CRONOMETRAJE</x:t>
        </x:is>
      </x:c>
      <x:c r="L145" t="inlineStr">
        <x:is>
          <x:t xml:space="preserve">Góndola mural de forro liso|4</x:t>
        </x:is>
      </x:c>
    </x:row>
    <x:row r="146">
      <x:c r="A146" t="inlineStr">
        <x:is>
          <x:t xml:space="preserve">Góndola mural de forro liso</x:t>
        </x:is>
      </x:c>
      <x:c r="B146" t="inlineStr">
        <x:is>
          <x:t xml:space="preserve">Góndolas comerciales</x:t>
        </x:is>
      </x:c>
      <x:c r="C146" t="n">
        <x:v>5</x:v>
      </x:c>
      <x:c r="D146" t="inlineStr">
        <x:is>
          <x:t xml:space="preserve">Soldadura</x:t>
        </x:is>
      </x:c>
      <x:c r="E146" t="inlineStr">
        <x:is>
          <x:t xml:space="preserve">Segunda estación soldadura (alternativa)</x:t>
        </x:is>
      </x:c>
      <x:c r="F146" t="n">
        <x:v>10</x:v>
      </x:c>
      <x:c r="G146" t="n">
        <x:v>22.4</x:v>
      </x:c>
      <x:c r="H146" t="n">
        <x:v>4</x:v>
      </x:c>
      <x:c r="I146" t="inlineStr">
        <x:is>
          <x:t xml:space="preserve">POR_UNIDAD</x:t>
        </x:is>
      </x:c>
      <x:c r="J146" t="n">
        <x:v>0</x:v>
      </x:c>
      <x:c r="K146" t="inlineStr">
        <x:is>
          <x:t xml:space="preserve">VALOR HEREDADO SIN CRONOMETRAJE</x:t>
        </x:is>
      </x:c>
      <x:c r="L146" t="inlineStr">
        <x:is>
          <x:t xml:space="preserve">Góndola mural de forro liso|5</x:t>
        </x:is>
      </x:c>
    </x:row>
    <x:row r="147">
      <x:c r="A147" t="inlineStr">
        <x:is>
          <x:t xml:space="preserve">Góndola mural de forro liso</x:t>
        </x:is>
      </x:c>
      <x:c r="B147" t="inlineStr">
        <x:is>
          <x:t xml:space="preserve">Góndolas comerciales</x:t>
        </x:is>
      </x:c>
      <x:c r="C147" t="n">
        <x:v>6</x:v>
      </x:c>
      <x:c r="D147" t="inlineStr">
        <x:is>
          <x:t xml:space="preserve">Aplicación electrostática de polvo</x:t>
        </x:is>
      </x:c>
      <x:c r="E147" t="inlineStr">
        <x:is>
          <x:t xml:space="preserve">Pistola manual de pintura electrostática en polvo</x:t>
        </x:is>
      </x:c>
      <x:c r="F147" t="n">
        <x:v>12</x:v>
      </x:c>
      <x:c r="G147" t="n">
        <x:v>7.34</x:v>
      </x:c>
      <x:c r="H147" t="n">
        <x:v>5</x:v>
      </x:c>
      <x:c r="I147" t="inlineStr">
        <x:is>
          <x:t xml:space="preserve">POR_UNIDAD</x:t>
        </x:is>
      </x:c>
      <x:c r="J147" t="n">
        <x:v>0</x:v>
      </x:c>
      <x:c r="K147" t="inlineStr">
        <x:is>
          <x:t xml:space="preserve">HIPOTESIS TECNICA</x:t>
        </x:is>
      </x:c>
      <x:c r="L147" t="inlineStr">
        <x:is>
          <x:t xml:space="preserve">Góndola mural de forro liso|6</x:t>
        </x:is>
      </x:c>
    </x:row>
    <x:row r="148">
      <x:c r="A148" t="inlineStr">
        <x:is>
          <x:t xml:space="preserve">Góndola mural de forro liso</x:t>
        </x:is>
      </x:c>
      <x:c r="B148" t="inlineStr">
        <x:is>
          <x:t xml:space="preserve">Góndolas comerciales</x:t>
        </x:is>
      </x:c>
      <x:c r="C148" t="n">
        <x:v>7</x:v>
      </x:c>
      <x:c r="D148" t="inlineStr">
        <x:is>
          <x:t xml:space="preserve">Curado térmico en horno</x:t>
        </x:is>
      </x:c>
      <x:c r="E148" t="inlineStr">
        <x:is>
          <x:t xml:space="preserve">Horno de curado de pintura electrostática por lotes</x:t>
        </x:is>
      </x:c>
      <x:c r="F148" t="n">
        <x:v>45</x:v>
      </x:c>
      <x:c r="G148" t="n">
        <x:v>0</x:v>
      </x:c>
      <x:c r="H148" t="n">
        <x:v>6</x:v>
      </x:c>
      <x:c r="I148" t="inlineStr">
        <x:is>
          <x:t xml:space="preserve">POR_LOTE</x:t>
        </x:is>
      </x:c>
      <x:c r="J148" t="n">
        <x:v>40</x:v>
      </x:c>
      <x:c r="K148" t="inlineStr">
        <x:is>
          <x:t xml:space="preserve">HIPOTESIS TECNICA</x:t>
        </x:is>
      </x:c>
      <x:c r="L148" t="inlineStr">
        <x:is>
          <x:t xml:space="preserve">Góndola mural de forro liso|7</x:t>
        </x:is>
      </x:c>
    </x:row>
    <x:row r="149">
      <x:c r="A149" t="inlineStr">
        <x:is>
          <x:t xml:space="preserve">Góndola mural de forro liso</x:t>
        </x:is>
      </x:c>
      <x:c r="B149" t="inlineStr">
        <x:is>
          <x:t xml:space="preserve">Góndolas comerciales</x:t>
        </x:is>
      </x:c>
      <x:c r="C149" t="n">
        <x:v>8</x:v>
      </x:c>
      <x:c r="D149" t="inlineStr">
        <x:is>
          <x:t xml:space="preserve">Colgado, traslado y enfriamiento</x:t>
        </x:is>
      </x:c>
      <x:c r="E149" t="inlineStr">
        <x:is>
          <x:t xml:space="preserve">Manipulación y enfriamiento de piezas</x:t>
        </x:is>
      </x:c>
      <x:c r="F149" t="n">
        <x:v>8</x:v>
      </x:c>
      <x:c r="G149" t="n">
        <x:v>2.54</x:v>
      </x:c>
      <x:c r="H149" t="n">
        <x:v>7</x:v>
      </x:c>
      <x:c r="I149" t="inlineStr">
        <x:is>
          <x:t xml:space="preserve">POR_UNIDAD</x:t>
        </x:is>
      </x:c>
      <x:c r="J149" t="n">
        <x:v>0</x:v>
      </x:c>
      <x:c r="K149" t="inlineStr">
        <x:is>
          <x:t xml:space="preserve">HIPOTESIS TECNICA</x:t>
        </x:is>
      </x:c>
      <x:c r="L149" t="inlineStr">
        <x:is>
          <x:t xml:space="preserve">Góndola mural de forro liso|8</x:t>
        </x:is>
      </x:c>
    </x:row>
    <x:row r="150">
      <x:c r="A150" t="inlineStr">
        <x:is>
          <x:t xml:space="preserve">Góndola mural de forro liso</x:t>
        </x:is>
      </x:c>
      <x:c r="B150" t="inlineStr">
        <x:is>
          <x:t xml:space="preserve">Góndolas comerciales</x:t>
        </x:is>
      </x:c>
      <x:c r="C150" t="n">
        <x:v>9</x:v>
      </x:c>
      <x:c r="D150" t="inlineStr">
        <x:is>
          <x:t xml:space="preserve">Ensamblaje</x:t>
        </x:is>
      </x:c>
      <x:c r="E150" t="inlineStr">
        <x:is>
          <x:t xml:space="preserve">Mesa de armado</x:t>
        </x:is>
      </x:c>
      <x:c r="F150" t="n">
        <x:v>6</x:v>
      </x:c>
      <x:c r="G150" t="n">
        <x:v>75</x:v>
      </x:c>
      <x:c r="H150" t="n">
        <x:v>8</x:v>
      </x:c>
      <x:c r="I150" t="inlineStr">
        <x:is>
          <x:t xml:space="preserve">POR_UNIDAD</x:t>
        </x:is>
      </x:c>
      <x:c r="J150" t="n">
        <x:v>0</x:v>
      </x:c>
      <x:c r="K150" t="inlineStr">
        <x:is>
          <x:t xml:space="preserve">VALOR HEREDADO SIN CRONOMETRAJE</x:t>
        </x:is>
      </x:c>
      <x:c r="L150" t="inlineStr">
        <x:is>
          <x:t xml:space="preserve">Góndola mural de forro liso|9</x:t>
        </x:is>
      </x:c>
    </x:row>
    <x:row r="151">
      <x:c r="A151" t="inlineStr">
        <x:is>
          <x:t xml:space="preserve">Góndola mural de forro liso</x:t>
        </x:is>
      </x:c>
      <x:c r="B151" t="inlineStr">
        <x:is>
          <x:t xml:space="preserve">Góndolas comerciales</x:t>
        </x:is>
      </x:c>
      <x:c r="C151" t="n">
        <x:v>10</x:v>
      </x:c>
      <x:c r="D151" t="inlineStr">
        <x:is>
          <x:t xml:space="preserve">Inspección final de integridad del producto</x:t>
        </x:is>
      </x:c>
      <x:c r="E151" t="inlineStr">
        <x:is>
          <x:t xml:space="preserve">Mesa de armado</x:t>
        </x:is>
      </x:c>
      <x:c r="F151" t="n">
        <x:v>0</x:v>
      </x:c>
      <x:c r="G151" t="n">
        <x:v>4</x:v>
      </x:c>
      <x:c r="H151" t="n">
        <x:v>9</x:v>
      </x:c>
      <x:c r="I151" t="inlineStr">
        <x:is>
          <x:t xml:space="preserve">POR_UNIDAD</x:t>
        </x:is>
      </x:c>
      <x:c r="J151" t="n">
        <x:v>0</x:v>
      </x:c>
      <x:c r="K151" t="inlineStr">
        <x:is>
          <x:t xml:space="preserve">HIPOTESIS TECNICA</x:t>
        </x:is>
      </x:c>
      <x:c r="L151" t="inlineStr">
        <x:is>
          <x:t xml:space="preserve">Góndola mural de forro liso|10</x:t>
        </x:is>
      </x:c>
    </x:row>
    <x:row r="152">
      <x:c r="A152" t="inlineStr">
        <x:is>
          <x:t xml:space="preserve">Góndola de cabecera liso</x:t>
        </x:is>
      </x:c>
      <x:c r="B152" t="inlineStr">
        <x:is>
          <x:t xml:space="preserve">Góndolas comerciales</x:t>
        </x:is>
      </x:c>
      <x:c r="C152" t="n">
        <x:v>1</x:v>
      </x:c>
      <x:c r="D152" t="inlineStr">
        <x:is>
          <x:t xml:space="preserve">Corte de planchas de acero</x:t>
        </x:is>
      </x:c>
      <x:c r="E152" t="inlineStr">
        <x:is>
          <x:t xml:space="preserve">Guillotina hidráulica para corte de planchas de acero</x:t>
        </x:is>
      </x:c>
      <x:c r="F152" t="n">
        <x:v>8</x:v>
      </x:c>
      <x:c r="G152" t="n">
        <x:v>17.849175</x:v>
      </x:c>
      <x:c r="H152" t="inlineStr">
        <x:is>
          <x:t xml:space="preserve">Inicio</x:t>
        </x:is>
      </x:c>
      <x:c r="I152" t="inlineStr">
        <x:is>
          <x:t xml:space="preserve">POR_UNIDAD</x:t>
        </x:is>
      </x:c>
      <x:c r="J152" t="n">
        <x:v>0</x:v>
      </x:c>
      <x:c r="K152" t="inlineStr">
        <x:is>
          <x:t xml:space="preserve">VALOR HEREDADO SIN CRONOMETRAJE</x:t>
        </x:is>
      </x:c>
      <x:c r="L152" t="inlineStr">
        <x:is>
          <x:t xml:space="preserve">Góndola de cabecera liso|1</x:t>
        </x:is>
      </x:c>
    </x:row>
    <x:row r="153">
      <x:c r="A153" t="inlineStr">
        <x:is>
          <x:t xml:space="preserve">Góndola de cabecera liso</x:t>
        </x:is>
      </x:c>
      <x:c r="B153" t="inlineStr">
        <x:is>
          <x:t xml:space="preserve">Góndolas comerciales</x:t>
        </x:is>
      </x:c>
      <x:c r="C153" t="n">
        <x:v>2</x:v>
      </x:c>
      <x:c r="D153" t="inlineStr">
        <x:is>
          <x:t xml:space="preserve">Corte de tubos y perfiles</x:t>
        </x:is>
      </x:c>
      <x:c r="E153" t="inlineStr">
        <x:is>
          <x:t xml:space="preserve">Sierra de cinta para corte de tubos y perfiles</x:t>
        </x:is>
      </x:c>
      <x:c r="F153" t="n">
        <x:v>8</x:v>
      </x:c>
      <x:c r="G153" t="n">
        <x:v>10.28</x:v>
      </x:c>
      <x:c r="H153" t="n">
        <x:v>1</x:v>
      </x:c>
      <x:c r="I153" t="inlineStr">
        <x:is>
          <x:t xml:space="preserve">POR_UNIDAD</x:t>
        </x:is>
      </x:c>
      <x:c r="J153" t="n">
        <x:v>0</x:v>
      </x:c>
      <x:c r="K153" t="inlineStr">
        <x:is>
          <x:t xml:space="preserve">VALOR HEREDADO SIN CRONOMETRAJE</x:t>
        </x:is>
      </x:c>
      <x:c r="L153" t="inlineStr">
        <x:is>
          <x:t xml:space="preserve">Góndola de cabecera liso|2</x:t>
        </x:is>
      </x:c>
    </x:row>
    <x:row r="154">
      <x:c r="A154" t="inlineStr">
        <x:is>
          <x:t xml:space="preserve">Góndola de cabecera liso</x:t>
        </x:is>
      </x:c>
      <x:c r="B154" t="inlineStr">
        <x:is>
          <x:t xml:space="preserve">Góndolas comerciales</x:t>
        </x:is>
      </x:c>
      <x:c r="C154" t="n">
        <x:v>3</x:v>
      </x:c>
      <x:c r="D154" t="inlineStr">
        <x:is>
          <x:t xml:space="preserve">Perforación</x:t>
        </x:is>
      </x:c>
      <x:c r="E154" t="inlineStr">
        <x:is>
          <x:t xml:space="preserve">Segundo taladro (alternativo)</x:t>
        </x:is>
      </x:c>
      <x:c r="F154" t="n">
        <x:v>10</x:v>
      </x:c>
      <x:c r="G154" t="n">
        <x:v>24.2</x:v>
      </x:c>
      <x:c r="H154" t="n">
        <x:v>2</x:v>
      </x:c>
      <x:c r="I154" t="inlineStr">
        <x:is>
          <x:t xml:space="preserve">POR_UNIDAD</x:t>
        </x:is>
      </x:c>
      <x:c r="J154" t="n">
        <x:v>0</x:v>
      </x:c>
      <x:c r="K154" t="inlineStr">
        <x:is>
          <x:t xml:space="preserve">VALOR HEREDADO SIN CRONOMETRAJE</x:t>
        </x:is>
      </x:c>
      <x:c r="L154" t="inlineStr">
        <x:is>
          <x:t xml:space="preserve">Góndola de cabecera liso|3</x:t>
        </x:is>
      </x:c>
    </x:row>
    <x:row r="155">
      <x:c r="A155" t="inlineStr">
        <x:is>
          <x:t xml:space="preserve">Góndola de cabecera liso</x:t>
        </x:is>
      </x:c>
      <x:c r="B155" t="inlineStr">
        <x:is>
          <x:t xml:space="preserve">Góndolas comerciales</x:t>
        </x:is>
      </x:c>
      <x:c r="C155" t="n">
        <x:v>4</x:v>
      </x:c>
      <x:c r="D155" t="inlineStr">
        <x:is>
          <x:t xml:space="preserve">Plegado</x:t>
        </x:is>
      </x:c>
      <x:c r="E155" t="inlineStr">
        <x:is>
          <x:t xml:space="preserve">Plegadora hidráulica de chapa metálica</x:t>
        </x:is>
      </x:c>
      <x:c r="F155" t="n">
        <x:v>12</x:v>
      </x:c>
      <x:c r="G155" t="n">
        <x:v>30</x:v>
      </x:c>
      <x:c r="H155" t="n">
        <x:v>3</x:v>
      </x:c>
      <x:c r="I155" t="inlineStr">
        <x:is>
          <x:t xml:space="preserve">POR_UNIDAD</x:t>
        </x:is>
      </x:c>
      <x:c r="J155" t="n">
        <x:v>0</x:v>
      </x:c>
      <x:c r="K155" t="inlineStr">
        <x:is>
          <x:t xml:space="preserve">VALOR HEREDADO SIN CRONOMETRAJE</x:t>
        </x:is>
      </x:c>
      <x:c r="L155" t="inlineStr">
        <x:is>
          <x:t xml:space="preserve">Góndola de cabecera liso|4</x:t>
        </x:is>
      </x:c>
    </x:row>
    <x:row r="156">
      <x:c r="A156" t="inlineStr">
        <x:is>
          <x:t xml:space="preserve">Góndola de cabecera liso</x:t>
        </x:is>
      </x:c>
      <x:c r="B156" t="inlineStr">
        <x:is>
          <x:t xml:space="preserve">Góndolas comerciales</x:t>
        </x:is>
      </x:c>
      <x:c r="C156" t="n">
        <x:v>5</x:v>
      </x:c>
      <x:c r="D156" t="inlineStr">
        <x:is>
          <x:t xml:space="preserve">Soldadura</x:t>
        </x:is>
      </x:c>
      <x:c r="E156" t="inlineStr">
        <x:is>
          <x:t xml:space="preserve">Segunda estación soldadura (alternativa)</x:t>
        </x:is>
      </x:c>
      <x:c r="F156" t="n">
        <x:v>10</x:v>
      </x:c>
      <x:c r="G156" t="n">
        <x:v>22.4</x:v>
      </x:c>
      <x:c r="H156" t="n">
        <x:v>4</x:v>
      </x:c>
      <x:c r="I156" t="inlineStr">
        <x:is>
          <x:t xml:space="preserve">POR_UNIDAD</x:t>
        </x:is>
      </x:c>
      <x:c r="J156" t="n">
        <x:v>0</x:v>
      </x:c>
      <x:c r="K156" t="inlineStr">
        <x:is>
          <x:t xml:space="preserve">VALOR HEREDADO SIN CRONOMETRAJE</x:t>
        </x:is>
      </x:c>
      <x:c r="L156" t="inlineStr">
        <x:is>
          <x:t xml:space="preserve">Góndola de cabecera liso|5</x:t>
        </x:is>
      </x:c>
    </x:row>
    <x:row r="157">
      <x:c r="A157" t="inlineStr">
        <x:is>
          <x:t xml:space="preserve">Góndola de cabecera liso</x:t>
        </x:is>
      </x:c>
      <x:c r="B157" t="inlineStr">
        <x:is>
          <x:t xml:space="preserve">Góndolas comerciales</x:t>
        </x:is>
      </x:c>
      <x:c r="C157" t="n">
        <x:v>6</x:v>
      </x:c>
      <x:c r="D157" t="inlineStr">
        <x:is>
          <x:t xml:space="preserve">Aplicación electrostática de polvo</x:t>
        </x:is>
      </x:c>
      <x:c r="E157" t="inlineStr">
        <x:is>
          <x:t xml:space="preserve">Pistola manual de pintura electrostática en polvo</x:t>
        </x:is>
      </x:c>
      <x:c r="F157" t="n">
        <x:v>12</x:v>
      </x:c>
      <x:c r="G157" t="n">
        <x:v>6.7</x:v>
      </x:c>
      <x:c r="H157" t="n">
        <x:v>5</x:v>
      </x:c>
      <x:c r="I157" t="inlineStr">
        <x:is>
          <x:t xml:space="preserve">POR_UNIDAD</x:t>
        </x:is>
      </x:c>
      <x:c r="J157" t="n">
        <x:v>0</x:v>
      </x:c>
      <x:c r="K157" t="inlineStr">
        <x:is>
          <x:t xml:space="preserve">HIPOTESIS TECNICA</x:t>
        </x:is>
      </x:c>
      <x:c r="L157" t="inlineStr">
        <x:is>
          <x:t xml:space="preserve">Góndola de cabecera liso|6</x:t>
        </x:is>
      </x:c>
    </x:row>
    <x:row r="158">
      <x:c r="A158" t="inlineStr">
        <x:is>
          <x:t xml:space="preserve">Góndola de cabecera liso</x:t>
        </x:is>
      </x:c>
      <x:c r="B158" t="inlineStr">
        <x:is>
          <x:t xml:space="preserve">Góndolas comerciales</x:t>
        </x:is>
      </x:c>
      <x:c r="C158" t="n">
        <x:v>7</x:v>
      </x:c>
      <x:c r="D158" t="inlineStr">
        <x:is>
          <x:t xml:space="preserve">Curado térmico en horno</x:t>
        </x:is>
      </x:c>
      <x:c r="E158" t="inlineStr">
        <x:is>
          <x:t xml:space="preserve">Horno de curado de pintura electrostática por lotes</x:t>
        </x:is>
      </x:c>
      <x:c r="F158" t="n">
        <x:v>45</x:v>
      </x:c>
      <x:c r="G158" t="n">
        <x:v>0</x:v>
      </x:c>
      <x:c r="H158" t="n">
        <x:v>6</x:v>
      </x:c>
      <x:c r="I158" t="inlineStr">
        <x:is>
          <x:t xml:space="preserve">POR_LOTE</x:t>
        </x:is>
      </x:c>
      <x:c r="J158" t="n">
        <x:v>40</x:v>
      </x:c>
      <x:c r="K158" t="inlineStr">
        <x:is>
          <x:t xml:space="preserve">HIPOTESIS TECNICA</x:t>
        </x:is>
      </x:c>
      <x:c r="L158" t="inlineStr">
        <x:is>
          <x:t xml:space="preserve">Góndola de cabecera liso|7</x:t>
        </x:is>
      </x:c>
    </x:row>
    <x:row r="159">
      <x:c r="A159" t="inlineStr">
        <x:is>
          <x:t xml:space="preserve">Góndola de cabecera liso</x:t>
        </x:is>
      </x:c>
      <x:c r="B159" t="inlineStr">
        <x:is>
          <x:t xml:space="preserve">Góndolas comerciales</x:t>
        </x:is>
      </x:c>
      <x:c r="C159" t="n">
        <x:v>8</x:v>
      </x:c>
      <x:c r="D159" t="inlineStr">
        <x:is>
          <x:t xml:space="preserve">Colgado, traslado y enfriamiento</x:t>
        </x:is>
      </x:c>
      <x:c r="E159" t="inlineStr">
        <x:is>
          <x:t xml:space="preserve">Manipulación y enfriamiento de piezas</x:t>
        </x:is>
      </x:c>
      <x:c r="F159" t="n">
        <x:v>8</x:v>
      </x:c>
      <x:c r="G159" t="n">
        <x:v>2.39</x:v>
      </x:c>
      <x:c r="H159" t="n">
        <x:v>7</x:v>
      </x:c>
      <x:c r="I159" t="inlineStr">
        <x:is>
          <x:t xml:space="preserve">POR_UNIDAD</x:t>
        </x:is>
      </x:c>
      <x:c r="J159" t="n">
        <x:v>0</x:v>
      </x:c>
      <x:c r="K159" t="inlineStr">
        <x:is>
          <x:t xml:space="preserve">HIPOTESIS TECNICA</x:t>
        </x:is>
      </x:c>
      <x:c r="L159" t="inlineStr">
        <x:is>
          <x:t xml:space="preserve">Góndola de cabecera liso|8</x:t>
        </x:is>
      </x:c>
    </x:row>
    <x:row r="160">
      <x:c r="A160" t="inlineStr">
        <x:is>
          <x:t xml:space="preserve">Góndola de cabecera liso</x:t>
        </x:is>
      </x:c>
      <x:c r="B160" t="inlineStr">
        <x:is>
          <x:t xml:space="preserve">Góndolas comerciales</x:t>
        </x:is>
      </x:c>
      <x:c r="C160" t="n">
        <x:v>9</x:v>
      </x:c>
      <x:c r="D160" t="inlineStr">
        <x:is>
          <x:t xml:space="preserve">Ensamblaje</x:t>
        </x:is>
      </x:c>
      <x:c r="E160" t="inlineStr">
        <x:is>
          <x:t xml:space="preserve">Mesa de armado</x:t>
        </x:is>
      </x:c>
      <x:c r="F160" t="n">
        <x:v>6</x:v>
      </x:c>
      <x:c r="G160" t="n">
        <x:v>75</x:v>
      </x:c>
      <x:c r="H160" t="n">
        <x:v>8</x:v>
      </x:c>
      <x:c r="I160" t="inlineStr">
        <x:is>
          <x:t xml:space="preserve">POR_UNIDAD</x:t>
        </x:is>
      </x:c>
      <x:c r="J160" t="n">
        <x:v>0</x:v>
      </x:c>
      <x:c r="K160" t="inlineStr">
        <x:is>
          <x:t xml:space="preserve">VALOR HEREDADO SIN CRONOMETRAJE</x:t>
        </x:is>
      </x:c>
      <x:c r="L160" t="inlineStr">
        <x:is>
          <x:t xml:space="preserve">Góndola de cabecera liso|9</x:t>
        </x:is>
      </x:c>
    </x:row>
    <x:row r="161">
      <x:c r="A161" t="inlineStr">
        <x:is>
          <x:t xml:space="preserve">Góndola de cabecera liso</x:t>
        </x:is>
      </x:c>
      <x:c r="B161" t="inlineStr">
        <x:is>
          <x:t xml:space="preserve">Góndolas comerciales</x:t>
        </x:is>
      </x:c>
      <x:c r="C161" t="n">
        <x:v>10</x:v>
      </x:c>
      <x:c r="D161" t="inlineStr">
        <x:is>
          <x:t xml:space="preserve">Inspección final de integridad del producto</x:t>
        </x:is>
      </x:c>
      <x:c r="E161" t="inlineStr">
        <x:is>
          <x:t xml:space="preserve">Mesa de armado</x:t>
        </x:is>
      </x:c>
      <x:c r="F161" t="n">
        <x:v>0</x:v>
      </x:c>
      <x:c r="G161" t="n">
        <x:v>4</x:v>
      </x:c>
      <x:c r="H161" t="n">
        <x:v>9</x:v>
      </x:c>
      <x:c r="I161" t="inlineStr">
        <x:is>
          <x:t xml:space="preserve">POR_UNIDAD</x:t>
        </x:is>
      </x:c>
      <x:c r="J161" t="n">
        <x:v>0</x:v>
      </x:c>
      <x:c r="K161" t="inlineStr">
        <x:is>
          <x:t xml:space="preserve">HIPOTESIS TECNICA</x:t>
        </x:is>
      </x:c>
      <x:c r="L161" t="inlineStr">
        <x:is>
          <x:t xml:space="preserve">Góndola de cabecera liso|10</x:t>
        </x:is>
      </x:c>
    </x:row>
    <x:row r="162">
      <x:c r="A162" t="inlineStr">
        <x:is>
          <x:t xml:space="preserve">Góndola isla modular</x:t>
        </x:is>
      </x:c>
      <x:c r="B162" t="inlineStr">
        <x:is>
          <x:t xml:space="preserve">Góndolas comerciales</x:t>
        </x:is>
      </x:c>
      <x:c r="C162" t="n">
        <x:v>1</x:v>
      </x:c>
      <x:c r="D162" t="inlineStr">
        <x:is>
          <x:t xml:space="preserve">Corte de planchas de acero</x:t>
        </x:is>
      </x:c>
      <x:c r="E162" t="inlineStr">
        <x:is>
          <x:t xml:space="preserve">Guillotina hidráulica para corte de planchas de acero</x:t>
        </x:is>
      </x:c>
      <x:c r="F162" t="n">
        <x:v>8</x:v>
      </x:c>
      <x:c r="G162" t="n">
        <x:v>17.868075</x:v>
      </x:c>
      <x:c r="H162" t="inlineStr">
        <x:is>
          <x:t xml:space="preserve">Inicio</x:t>
        </x:is>
      </x:c>
      <x:c r="I162" t="inlineStr">
        <x:is>
          <x:t xml:space="preserve">POR_UNIDAD</x:t>
        </x:is>
      </x:c>
      <x:c r="J162" t="n">
        <x:v>0</x:v>
      </x:c>
      <x:c r="K162" t="inlineStr">
        <x:is>
          <x:t xml:space="preserve">VALOR HEREDADO SIN CRONOMETRAJE</x:t>
        </x:is>
      </x:c>
      <x:c r="L162" t="inlineStr">
        <x:is>
          <x:t xml:space="preserve">Góndola isla modular|1</x:t>
        </x:is>
      </x:c>
    </x:row>
    <x:row r="163">
      <x:c r="A163" t="inlineStr">
        <x:is>
          <x:t xml:space="preserve">Góndola isla modular</x:t>
        </x:is>
      </x:c>
      <x:c r="B163" t="inlineStr">
        <x:is>
          <x:t xml:space="preserve">Góndolas comerciales</x:t>
        </x:is>
      </x:c>
      <x:c r="C163" t="n">
        <x:v>2</x:v>
      </x:c>
      <x:c r="D163" t="inlineStr">
        <x:is>
          <x:t xml:space="preserve">Corte de tubos y perfiles</x:t>
        </x:is>
      </x:c>
      <x:c r="E163" t="inlineStr">
        <x:is>
          <x:t xml:space="preserve">Sierra de cinta para corte de tubos y perfiles</x:t>
        </x:is>
      </x:c>
      <x:c r="F163" t="n">
        <x:v>8</x:v>
      </x:c>
      <x:c r="G163" t="n">
        <x:v>10.64</x:v>
      </x:c>
      <x:c r="H163" t="n">
        <x:v>1</x:v>
      </x:c>
      <x:c r="I163" t="inlineStr">
        <x:is>
          <x:t xml:space="preserve">POR_UNIDAD</x:t>
        </x:is>
      </x:c>
      <x:c r="J163" t="n">
        <x:v>0</x:v>
      </x:c>
      <x:c r="K163" t="inlineStr">
        <x:is>
          <x:t xml:space="preserve">VALOR HEREDADO SIN CRONOMETRAJE</x:t>
        </x:is>
      </x:c>
      <x:c r="L163" t="inlineStr">
        <x:is>
          <x:t xml:space="preserve">Góndola isla modular|2</x:t>
        </x:is>
      </x:c>
    </x:row>
    <x:row r="164">
      <x:c r="A164" t="inlineStr">
        <x:is>
          <x:t xml:space="preserve">Góndola isla modular</x:t>
        </x:is>
      </x:c>
      <x:c r="B164" t="inlineStr">
        <x:is>
          <x:t xml:space="preserve">Góndolas comerciales</x:t>
        </x:is>
      </x:c>
      <x:c r="C164" t="n">
        <x:v>3</x:v>
      </x:c>
      <x:c r="D164" t="inlineStr">
        <x:is>
          <x:t xml:space="preserve">Perforación</x:t>
        </x:is>
      </x:c>
      <x:c r="E164" t="inlineStr">
        <x:is>
          <x:t xml:space="preserve">Segundo taladro (alternativo)</x:t>
        </x:is>
      </x:c>
      <x:c r="F164" t="n">
        <x:v>10</x:v>
      </x:c>
      <x:c r="G164" t="n">
        <x:v>24.2</x:v>
      </x:c>
      <x:c r="H164" t="n">
        <x:v>2</x:v>
      </x:c>
      <x:c r="I164" t="inlineStr">
        <x:is>
          <x:t xml:space="preserve">POR_UNIDAD</x:t>
        </x:is>
      </x:c>
      <x:c r="J164" t="n">
        <x:v>0</x:v>
      </x:c>
      <x:c r="K164" t="inlineStr">
        <x:is>
          <x:t xml:space="preserve">VALOR HEREDADO SIN CRONOMETRAJE</x:t>
        </x:is>
      </x:c>
      <x:c r="L164" t="inlineStr">
        <x:is>
          <x:t xml:space="preserve">Góndola isla modular|3</x:t>
        </x:is>
      </x:c>
    </x:row>
    <x:row r="165">
      <x:c r="A165" t="inlineStr">
        <x:is>
          <x:t xml:space="preserve">Góndola isla modular</x:t>
        </x:is>
      </x:c>
      <x:c r="B165" t="inlineStr">
        <x:is>
          <x:t xml:space="preserve">Góndolas comerciales</x:t>
        </x:is>
      </x:c>
      <x:c r="C165" t="n">
        <x:v>4</x:v>
      </x:c>
      <x:c r="D165" t="inlineStr">
        <x:is>
          <x:t xml:space="preserve">Plegado</x:t>
        </x:is>
      </x:c>
      <x:c r="E165" t="inlineStr">
        <x:is>
          <x:t xml:space="preserve">Plegadora hidráulica de chapa metálica</x:t>
        </x:is>
      </x:c>
      <x:c r="F165" t="n">
        <x:v>12</x:v>
      </x:c>
      <x:c r="G165" t="n">
        <x:v>30</x:v>
      </x:c>
      <x:c r="H165" t="n">
        <x:v>3</x:v>
      </x:c>
      <x:c r="I165" t="inlineStr">
        <x:is>
          <x:t xml:space="preserve">POR_UNIDAD</x:t>
        </x:is>
      </x:c>
      <x:c r="J165" t="n">
        <x:v>0</x:v>
      </x:c>
      <x:c r="K165" t="inlineStr">
        <x:is>
          <x:t xml:space="preserve">VALOR HEREDADO SIN CRONOMETRAJE</x:t>
        </x:is>
      </x:c>
      <x:c r="L165" t="inlineStr">
        <x:is>
          <x:t xml:space="preserve">Góndola isla modular|4</x:t>
        </x:is>
      </x:c>
    </x:row>
    <x:row r="166">
      <x:c r="A166" t="inlineStr">
        <x:is>
          <x:t xml:space="preserve">Góndola isla modular</x:t>
        </x:is>
      </x:c>
      <x:c r="B166" t="inlineStr">
        <x:is>
          <x:t xml:space="preserve">Góndolas comerciales</x:t>
        </x:is>
      </x:c>
      <x:c r="C166" t="n">
        <x:v>5</x:v>
      </x:c>
      <x:c r="D166" t="inlineStr">
        <x:is>
          <x:t xml:space="preserve">Soldadura</x:t>
        </x:is>
      </x:c>
      <x:c r="E166" t="inlineStr">
        <x:is>
          <x:t xml:space="preserve">Segunda estación soldadura (alternativa)</x:t>
        </x:is>
      </x:c>
      <x:c r="F166" t="n">
        <x:v>10</x:v>
      </x:c>
      <x:c r="G166" t="n">
        <x:v>22.4</x:v>
      </x:c>
      <x:c r="H166" t="n">
        <x:v>4</x:v>
      </x:c>
      <x:c r="I166" t="inlineStr">
        <x:is>
          <x:t xml:space="preserve">POR_UNIDAD</x:t>
        </x:is>
      </x:c>
      <x:c r="J166" t="n">
        <x:v>0</x:v>
      </x:c>
      <x:c r="K166" t="inlineStr">
        <x:is>
          <x:t xml:space="preserve">VALOR HEREDADO SIN CRONOMETRAJE</x:t>
        </x:is>
      </x:c>
      <x:c r="L166" t="inlineStr">
        <x:is>
          <x:t xml:space="preserve">Góndola isla modular|5</x:t>
        </x:is>
      </x:c>
    </x:row>
    <x:row r="167">
      <x:c r="A167" t="inlineStr">
        <x:is>
          <x:t xml:space="preserve">Góndola isla modular</x:t>
        </x:is>
      </x:c>
      <x:c r="B167" t="inlineStr">
        <x:is>
          <x:t xml:space="preserve">Góndolas comerciales</x:t>
        </x:is>
      </x:c>
      <x:c r="C167" t="n">
        <x:v>6</x:v>
      </x:c>
      <x:c r="D167" t="inlineStr">
        <x:is>
          <x:t xml:space="preserve">Aplicación electrostática de polvo</x:t>
        </x:is>
      </x:c>
      <x:c r="E167" t="inlineStr">
        <x:is>
          <x:t xml:space="preserve">Pistola manual de pintura electrostática en polvo</x:t>
        </x:is>
      </x:c>
      <x:c r="F167" t="n">
        <x:v>12</x:v>
      </x:c>
      <x:c r="G167" t="n">
        <x:v>7.76</x:v>
      </x:c>
      <x:c r="H167" t="n">
        <x:v>5</x:v>
      </x:c>
      <x:c r="I167" t="inlineStr">
        <x:is>
          <x:t xml:space="preserve">POR_UNIDAD</x:t>
        </x:is>
      </x:c>
      <x:c r="J167" t="n">
        <x:v>0</x:v>
      </x:c>
      <x:c r="K167" t="inlineStr">
        <x:is>
          <x:t xml:space="preserve">HIPOTESIS TECNICA</x:t>
        </x:is>
      </x:c>
      <x:c r="L167" t="inlineStr">
        <x:is>
          <x:t xml:space="preserve">Góndola isla modular|6</x:t>
        </x:is>
      </x:c>
    </x:row>
    <x:row r="168">
      <x:c r="A168" t="inlineStr">
        <x:is>
          <x:t xml:space="preserve">Góndola isla modular</x:t>
        </x:is>
      </x:c>
      <x:c r="B168" t="inlineStr">
        <x:is>
          <x:t xml:space="preserve">Góndolas comerciales</x:t>
        </x:is>
      </x:c>
      <x:c r="C168" t="n">
        <x:v>7</x:v>
      </x:c>
      <x:c r="D168" t="inlineStr">
        <x:is>
          <x:t xml:space="preserve">Curado térmico en horno</x:t>
        </x:is>
      </x:c>
      <x:c r="E168" t="inlineStr">
        <x:is>
          <x:t xml:space="preserve">Horno de curado de pintura electrostática por lotes</x:t>
        </x:is>
      </x:c>
      <x:c r="F168" t="n">
        <x:v>45</x:v>
      </x:c>
      <x:c r="G168" t="n">
        <x:v>0</x:v>
      </x:c>
      <x:c r="H168" t="n">
        <x:v>6</x:v>
      </x:c>
      <x:c r="I168" t="inlineStr">
        <x:is>
          <x:t xml:space="preserve">POR_LOTE</x:t>
        </x:is>
      </x:c>
      <x:c r="J168" t="n">
        <x:v>40</x:v>
      </x:c>
      <x:c r="K168" t="inlineStr">
        <x:is>
          <x:t xml:space="preserve">HIPOTESIS TECNICA</x:t>
        </x:is>
      </x:c>
      <x:c r="L168" t="inlineStr">
        <x:is>
          <x:t xml:space="preserve">Góndola isla modular|7</x:t>
        </x:is>
      </x:c>
    </x:row>
    <x:row r="169">
      <x:c r="A169" t="inlineStr">
        <x:is>
          <x:t xml:space="preserve">Góndola isla modular</x:t>
        </x:is>
      </x:c>
      <x:c r="B169" t="inlineStr">
        <x:is>
          <x:t xml:space="preserve">Góndolas comerciales</x:t>
        </x:is>
      </x:c>
      <x:c r="C169" t="n">
        <x:v>8</x:v>
      </x:c>
      <x:c r="D169" t="inlineStr">
        <x:is>
          <x:t xml:space="preserve">Colgado, traslado y enfriamiento</x:t>
        </x:is>
      </x:c>
      <x:c r="E169" t="inlineStr">
        <x:is>
          <x:t xml:space="preserve">Manipulación y enfriamiento de piezas</x:t>
        </x:is>
      </x:c>
      <x:c r="F169" t="n">
        <x:v>8</x:v>
      </x:c>
      <x:c r="G169" t="n">
        <x:v>2.63</x:v>
      </x:c>
      <x:c r="H169" t="n">
        <x:v>7</x:v>
      </x:c>
      <x:c r="I169" t="inlineStr">
        <x:is>
          <x:t xml:space="preserve">POR_UNIDAD</x:t>
        </x:is>
      </x:c>
      <x:c r="J169" t="n">
        <x:v>0</x:v>
      </x:c>
      <x:c r="K169" t="inlineStr">
        <x:is>
          <x:t xml:space="preserve">HIPOTESIS TECNICA</x:t>
        </x:is>
      </x:c>
      <x:c r="L169" t="inlineStr">
        <x:is>
          <x:t xml:space="preserve">Góndola isla modular|8</x:t>
        </x:is>
      </x:c>
    </x:row>
    <x:row r="170">
      <x:c r="A170" t="inlineStr">
        <x:is>
          <x:t xml:space="preserve">Góndola isla modular</x:t>
        </x:is>
      </x:c>
      <x:c r="B170" t="inlineStr">
        <x:is>
          <x:t xml:space="preserve">Góndolas comerciales</x:t>
        </x:is>
      </x:c>
      <x:c r="C170" t="n">
        <x:v>9</x:v>
      </x:c>
      <x:c r="D170" t="inlineStr">
        <x:is>
          <x:t xml:space="preserve">Ensamblaje</x:t>
        </x:is>
      </x:c>
      <x:c r="E170" t="inlineStr">
        <x:is>
          <x:t xml:space="preserve">Mesa de armado</x:t>
        </x:is>
      </x:c>
      <x:c r="F170" t="n">
        <x:v>6</x:v>
      </x:c>
      <x:c r="G170" t="n">
        <x:v>75</x:v>
      </x:c>
      <x:c r="H170" t="n">
        <x:v>8</x:v>
      </x:c>
      <x:c r="I170" t="inlineStr">
        <x:is>
          <x:t xml:space="preserve">POR_UNIDAD</x:t>
        </x:is>
      </x:c>
      <x:c r="J170" t="n">
        <x:v>0</x:v>
      </x:c>
      <x:c r="K170" t="inlineStr">
        <x:is>
          <x:t xml:space="preserve">VALOR HEREDADO SIN CRONOMETRAJE</x:t>
        </x:is>
      </x:c>
      <x:c r="L170" t="inlineStr">
        <x:is>
          <x:t xml:space="preserve">Góndola isla modular|9</x:t>
        </x:is>
      </x:c>
    </x:row>
    <x:row r="171">
      <x:c r="A171" t="inlineStr">
        <x:is>
          <x:t xml:space="preserve">Góndola isla modular</x:t>
        </x:is>
      </x:c>
      <x:c r="B171" t="inlineStr">
        <x:is>
          <x:t xml:space="preserve">Góndolas comerciales</x:t>
        </x:is>
      </x:c>
      <x:c r="C171" t="n">
        <x:v>10</x:v>
      </x:c>
      <x:c r="D171" t="inlineStr">
        <x:is>
          <x:t xml:space="preserve">Inspección final de integridad del producto</x:t>
        </x:is>
      </x:c>
      <x:c r="E171" t="inlineStr">
        <x:is>
          <x:t xml:space="preserve">Mesa de armado</x:t>
        </x:is>
      </x:c>
      <x:c r="F171" t="n">
        <x:v>0</x:v>
      </x:c>
      <x:c r="G171" t="n">
        <x:v>4</x:v>
      </x:c>
      <x:c r="H171" t="n">
        <x:v>9</x:v>
      </x:c>
      <x:c r="I171" t="inlineStr">
        <x:is>
          <x:t xml:space="preserve">POR_UNIDAD</x:t>
        </x:is>
      </x:c>
      <x:c r="J171" t="n">
        <x:v>0</x:v>
      </x:c>
      <x:c r="K171" t="inlineStr">
        <x:is>
          <x:t xml:space="preserve">HIPOTESIS TECNICA</x:t>
        </x:is>
      </x:c>
      <x:c r="L171" t="inlineStr">
        <x:is>
          <x:t xml:space="preserve">Góndola isla modular|10</x:t>
        </x:is>
      </x:c>
    </x:row>
    <x:row r="172">
      <x:c r="A172" t="inlineStr">
        <x:is>
          <x:t xml:space="preserve">Locker metálico simple MK1-01</x:t>
        </x:is>
      </x:c>
      <x:c r="B172" t="inlineStr">
        <x:is>
          <x:t xml:space="preserve">Lockers metálicos</x:t>
        </x:is>
      </x:c>
      <x:c r="C172" t="n">
        <x:v>1</x:v>
      </x:c>
      <x:c r="D172" t="inlineStr">
        <x:is>
          <x:t xml:space="preserve">Corte de planchas de acero</x:t>
        </x:is>
      </x:c>
      <x:c r="E172" t="inlineStr">
        <x:is>
          <x:t xml:space="preserve">Guillotina hidráulica para corte de planchas de acero</x:t>
        </x:is>
      </x:c>
      <x:c r="F172" t="n">
        <x:v>8</x:v>
      </x:c>
      <x:c r="G172" t="n">
        <x:v>18.8176866</x:v>
      </x:c>
      <x:c r="H172" t="inlineStr">
        <x:is>
          <x:t xml:space="preserve">Inicio</x:t>
        </x:is>
      </x:c>
      <x:c r="I172" t="inlineStr">
        <x:is>
          <x:t xml:space="preserve">POR_UNIDAD</x:t>
        </x:is>
      </x:c>
      <x:c r="J172" t="n">
        <x:v>0</x:v>
      </x:c>
      <x:c r="K172" t="inlineStr">
        <x:is>
          <x:t xml:space="preserve">VALOR HEREDADO SIN CRONOMETRAJE</x:t>
        </x:is>
      </x:c>
      <x:c r="L172" t="inlineStr">
        <x:is>
          <x:t xml:space="preserve">Locker metálico simple MK1-01|1</x:t>
        </x:is>
      </x:c>
    </x:row>
    <x:row r="173">
      <x:c r="A173" t="inlineStr">
        <x:is>
          <x:t xml:space="preserve">Locker metálico simple MK1-01</x:t>
        </x:is>
      </x:c>
      <x:c r="B173" t="inlineStr">
        <x:is>
          <x:t xml:space="preserve">Lockers metálicos</x:t>
        </x:is>
      </x:c>
      <x:c r="C173" t="n">
        <x:v>2</x:v>
      </x:c>
      <x:c r="D173" t="inlineStr">
        <x:is>
          <x:t xml:space="preserve">Perforación</x:t>
        </x:is>
      </x:c>
      <x:c r="E173" t="inlineStr">
        <x:is>
          <x:t xml:space="preserve">Segundo taladro (alternativo)</x:t>
        </x:is>
      </x:c>
      <x:c r="F173" t="n">
        <x:v>10</x:v>
      </x:c>
      <x:c r="G173" t="n">
        <x:v>7.9</x:v>
      </x:c>
      <x:c r="H173" t="n">
        <x:v>1</x:v>
      </x:c>
      <x:c r="I173" t="inlineStr">
        <x:is>
          <x:t xml:space="preserve">POR_UNIDAD</x:t>
        </x:is>
      </x:c>
      <x:c r="J173" t="n">
        <x:v>0</x:v>
      </x:c>
      <x:c r="K173" t="inlineStr">
        <x:is>
          <x:t xml:space="preserve">VALOR HEREDADO SIN CRONOMETRAJE</x:t>
        </x:is>
      </x:c>
      <x:c r="L173" t="inlineStr">
        <x:is>
          <x:t xml:space="preserve">Locker metálico simple MK1-01|2</x:t>
        </x:is>
      </x:c>
    </x:row>
    <x:row r="174">
      <x:c r="A174" t="inlineStr">
        <x:is>
          <x:t xml:space="preserve">Locker metálico simple MK1-01</x:t>
        </x:is>
      </x:c>
      <x:c r="B174" t="inlineStr">
        <x:is>
          <x:t xml:space="preserve">Lockers metálicos</x:t>
        </x:is>
      </x:c>
      <x:c r="C174" t="n">
        <x:v>3</x:v>
      </x:c>
      <x:c r="D174" t="inlineStr">
        <x:is>
          <x:t xml:space="preserve">Plegado</x:t>
        </x:is>
      </x:c>
      <x:c r="E174" t="inlineStr">
        <x:is>
          <x:t xml:space="preserve">Plegadora hidráulica de chapa metálica</x:t>
        </x:is>
      </x:c>
      <x:c r="F174" t="n">
        <x:v>12</x:v>
      </x:c>
      <x:c r="G174" t="n">
        <x:v>34</x:v>
      </x:c>
      <x:c r="H174" t="n">
        <x:v>2</x:v>
      </x:c>
      <x:c r="I174" t="inlineStr">
        <x:is>
          <x:t xml:space="preserve">POR_UNIDAD</x:t>
        </x:is>
      </x:c>
      <x:c r="J174" t="n">
        <x:v>0</x:v>
      </x:c>
      <x:c r="K174" t="inlineStr">
        <x:is>
          <x:t xml:space="preserve">VALOR HEREDADO SIN CRONOMETRAJE</x:t>
        </x:is>
      </x:c>
      <x:c r="L174" t="inlineStr">
        <x:is>
          <x:t xml:space="preserve">Locker metálico simple MK1-01|3</x:t>
        </x:is>
      </x:c>
    </x:row>
    <x:row r="175">
      <x:c r="A175" t="inlineStr">
        <x:is>
          <x:t xml:space="preserve">Locker metálico simple MK1-01</x:t>
        </x:is>
      </x:c>
      <x:c r="B175" t="inlineStr">
        <x:is>
          <x:t xml:space="preserve">Lockers metálicos</x:t>
        </x:is>
      </x:c>
      <x:c r="C175" t="n">
        <x:v>4</x:v>
      </x:c>
      <x:c r="D175" t="inlineStr">
        <x:is>
          <x:t xml:space="preserve">Aplicación electrostática de polvo</x:t>
        </x:is>
      </x:c>
      <x:c r="E175" t="inlineStr">
        <x:is>
          <x:t xml:space="preserve">Pistola manual de pintura electrostática en polvo</x:t>
        </x:is>
      </x:c>
      <x:c r="F175" t="n">
        <x:v>12</x:v>
      </x:c>
      <x:c r="G175" t="n">
        <x:v>6.2</x:v>
      </x:c>
      <x:c r="H175" t="n">
        <x:v>3</x:v>
      </x:c>
      <x:c r="I175" t="inlineStr">
        <x:is>
          <x:t xml:space="preserve">POR_UNIDAD</x:t>
        </x:is>
      </x:c>
      <x:c r="J175" t="n">
        <x:v>0</x:v>
      </x:c>
      <x:c r="K175" t="inlineStr">
        <x:is>
          <x:t xml:space="preserve">HIPOTESIS TECNICA</x:t>
        </x:is>
      </x:c>
      <x:c r="L175" t="inlineStr">
        <x:is>
          <x:t xml:space="preserve">Locker metálico simple MK1-01|4</x:t>
        </x:is>
      </x:c>
    </x:row>
    <x:row r="176">
      <x:c r="A176" t="inlineStr">
        <x:is>
          <x:t xml:space="preserve">Locker metálico simple MK1-01</x:t>
        </x:is>
      </x:c>
      <x:c r="B176" t="inlineStr">
        <x:is>
          <x:t xml:space="preserve">Lockers metálicos</x:t>
        </x:is>
      </x:c>
      <x:c r="C176" t="n">
        <x:v>5</x:v>
      </x:c>
      <x:c r="D176" t="inlineStr">
        <x:is>
          <x:t xml:space="preserve">Curado térmico en horno</x:t>
        </x:is>
      </x:c>
      <x:c r="E176" t="inlineStr">
        <x:is>
          <x:t xml:space="preserve">Horno de curado de pintura electrostática por lotes</x:t>
        </x:is>
      </x:c>
      <x:c r="F176" t="n">
        <x:v>45</x:v>
      </x:c>
      <x:c r="G176" t="n">
        <x:v>0</x:v>
      </x:c>
      <x:c r="H176" t="n">
        <x:v>4</x:v>
      </x:c>
      <x:c r="I176" t="inlineStr">
        <x:is>
          <x:t xml:space="preserve">POR_LOTE</x:t>
        </x:is>
      </x:c>
      <x:c r="J176" t="n">
        <x:v>40</x:v>
      </x:c>
      <x:c r="K176" t="inlineStr">
        <x:is>
          <x:t xml:space="preserve">HIPOTESIS TECNICA</x:t>
        </x:is>
      </x:c>
      <x:c r="L176" t="inlineStr">
        <x:is>
          <x:t xml:space="preserve">Locker metálico simple MK1-01|5</x:t>
        </x:is>
      </x:c>
    </x:row>
    <x:row r="177">
      <x:c r="A177" t="inlineStr">
        <x:is>
          <x:t xml:space="preserve">Locker metálico simple MK1-01</x:t>
        </x:is>
      </x:c>
      <x:c r="B177" t="inlineStr">
        <x:is>
          <x:t xml:space="preserve">Lockers metálicos</x:t>
        </x:is>
      </x:c>
      <x:c r="C177" t="n">
        <x:v>6</x:v>
      </x:c>
      <x:c r="D177" t="inlineStr">
        <x:is>
          <x:t xml:space="preserve">Colgado, traslado y enfriamiento</x:t>
        </x:is>
      </x:c>
      <x:c r="E177" t="inlineStr">
        <x:is>
          <x:t xml:space="preserve">Manipulación y enfriamiento de piezas</x:t>
        </x:is>
      </x:c>
      <x:c r="F177" t="n">
        <x:v>8</x:v>
      </x:c>
      <x:c r="G177" t="n">
        <x:v>2.27</x:v>
      </x:c>
      <x:c r="H177" t="n">
        <x:v>5</x:v>
      </x:c>
      <x:c r="I177" t="inlineStr">
        <x:is>
          <x:t xml:space="preserve">POR_UNIDAD</x:t>
        </x:is>
      </x:c>
      <x:c r="J177" t="n">
        <x:v>0</x:v>
      </x:c>
      <x:c r="K177" t="inlineStr">
        <x:is>
          <x:t xml:space="preserve">HIPOTESIS TECNICA</x:t>
        </x:is>
      </x:c>
      <x:c r="L177" t="inlineStr">
        <x:is>
          <x:t xml:space="preserve">Locker metálico simple MK1-01|6</x:t>
        </x:is>
      </x:c>
    </x:row>
    <x:row r="178">
      <x:c r="A178" t="inlineStr">
        <x:is>
          <x:t xml:space="preserve">Locker metálico simple MK1-01</x:t>
        </x:is>
      </x:c>
      <x:c r="B178" t="inlineStr">
        <x:is>
          <x:t xml:space="preserve">Lockers metálicos</x:t>
        </x:is>
      </x:c>
      <x:c r="C178" t="n">
        <x:v>7</x:v>
      </x:c>
      <x:c r="D178" t="inlineStr">
        <x:is>
          <x:t xml:space="preserve">Ensamblaje</x:t>
        </x:is>
      </x:c>
      <x:c r="E178" t="inlineStr">
        <x:is>
          <x:t xml:space="preserve">Mesa de armado</x:t>
        </x:is>
      </x:c>
      <x:c r="F178" t="n">
        <x:v>6</x:v>
      </x:c>
      <x:c r="G178" t="n">
        <x:v>6.75</x:v>
      </x:c>
      <x:c r="H178" t="n">
        <x:v>6</x:v>
      </x:c>
      <x:c r="I178" t="inlineStr">
        <x:is>
          <x:t xml:space="preserve">POR_UNIDAD</x:t>
        </x:is>
      </x:c>
      <x:c r="J178" t="n">
        <x:v>0</x:v>
      </x:c>
      <x:c r="K178" t="inlineStr">
        <x:is>
          <x:t xml:space="preserve">VALOR HEREDADO SIN CRONOMETRAJE</x:t>
        </x:is>
      </x:c>
      <x:c r="L178" t="inlineStr">
        <x:is>
          <x:t xml:space="preserve">Locker metálico simple MK1-01|7</x:t>
        </x:is>
      </x:c>
    </x:row>
    <x:row r="179">
      <x:c r="A179" t="inlineStr">
        <x:is>
          <x:t xml:space="preserve">Locker metálico simple MK1-01</x:t>
        </x:is>
      </x:c>
      <x:c r="B179" t="inlineStr">
        <x:is>
          <x:t xml:space="preserve">Lockers metálicos</x:t>
        </x:is>
      </x:c>
      <x:c r="C179" t="n">
        <x:v>8</x:v>
      </x:c>
      <x:c r="D179" t="inlineStr">
        <x:is>
          <x:t xml:space="preserve">Inspección final de integridad del producto</x:t>
        </x:is>
      </x:c>
      <x:c r="E179" t="inlineStr">
        <x:is>
          <x:t xml:space="preserve">Mesa de armado</x:t>
        </x:is>
      </x:c>
      <x:c r="F179" t="n">
        <x:v>0</x:v>
      </x:c>
      <x:c r="G179" t="n">
        <x:v>4</x:v>
      </x:c>
      <x:c r="H179" t="n">
        <x:v>7</x:v>
      </x:c>
      <x:c r="I179" t="inlineStr">
        <x:is>
          <x:t xml:space="preserve">POR_UNIDAD</x:t>
        </x:is>
      </x:c>
      <x:c r="J179" t="n">
        <x:v>0</x:v>
      </x:c>
      <x:c r="K179" t="inlineStr">
        <x:is>
          <x:t xml:space="preserve">HIPOTESIS TECNICA</x:t>
        </x:is>
      </x:c>
      <x:c r="L179" t="inlineStr">
        <x:is>
          <x:t xml:space="preserve">Locker metálico simple MK1-01|8</x:t>
        </x:is>
      </x:c>
    </x:row>
    <x:row r="180">
      <x:c r="A180" t="inlineStr">
        <x:is>
          <x:t xml:space="preserve">Locker metálico simple MK2-01</x:t>
        </x:is>
      </x:c>
      <x:c r="B180" t="inlineStr">
        <x:is>
          <x:t xml:space="preserve">Lockers metálicos</x:t>
        </x:is>
      </x:c>
      <x:c r="C180" t="n">
        <x:v>1</x:v>
      </x:c>
      <x:c r="D180" t="inlineStr">
        <x:is>
          <x:t xml:space="preserve">Corte de planchas de acero</x:t>
        </x:is>
      </x:c>
      <x:c r="E180" t="inlineStr">
        <x:is>
          <x:t xml:space="preserve">Guillotina hidráulica para corte de planchas de acero</x:t>
        </x:is>
      </x:c>
      <x:c r="F180" t="n">
        <x:v>8</x:v>
      </x:c>
      <x:c r="G180" t="n">
        <x:v>23.107144</x:v>
      </x:c>
      <x:c r="H180" t="inlineStr">
        <x:is>
          <x:t xml:space="preserve">Inicio</x:t>
        </x:is>
      </x:c>
      <x:c r="I180" t="inlineStr">
        <x:is>
          <x:t xml:space="preserve">POR_UNIDAD</x:t>
        </x:is>
      </x:c>
      <x:c r="J180" t="n">
        <x:v>0</x:v>
      </x:c>
      <x:c r="K180" t="inlineStr">
        <x:is>
          <x:t xml:space="preserve">VALOR HEREDADO SIN CRONOMETRAJE</x:t>
        </x:is>
      </x:c>
      <x:c r="L180" t="inlineStr">
        <x:is>
          <x:t xml:space="preserve">Locker metálico simple MK2-01|1</x:t>
        </x:is>
      </x:c>
    </x:row>
    <x:row r="181">
      <x:c r="A181" t="inlineStr">
        <x:is>
          <x:t xml:space="preserve">Locker metálico simple MK2-01</x:t>
        </x:is>
      </x:c>
      <x:c r="B181" t="inlineStr">
        <x:is>
          <x:t xml:space="preserve">Lockers metálicos</x:t>
        </x:is>
      </x:c>
      <x:c r="C181" t="n">
        <x:v>2</x:v>
      </x:c>
      <x:c r="D181" t="inlineStr">
        <x:is>
          <x:t xml:space="preserve">Perforación</x:t>
        </x:is>
      </x:c>
      <x:c r="E181" t="inlineStr">
        <x:is>
          <x:t xml:space="preserve">Segundo taladro (alternativo)</x:t>
        </x:is>
      </x:c>
      <x:c r="F181" t="n">
        <x:v>10</x:v>
      </x:c>
      <x:c r="G181" t="n">
        <x:v>11.6</x:v>
      </x:c>
      <x:c r="H181" t="n">
        <x:v>1</x:v>
      </x:c>
      <x:c r="I181" t="inlineStr">
        <x:is>
          <x:t xml:space="preserve">POR_UNIDAD</x:t>
        </x:is>
      </x:c>
      <x:c r="J181" t="n">
        <x:v>0</x:v>
      </x:c>
      <x:c r="K181" t="inlineStr">
        <x:is>
          <x:t xml:space="preserve">VALOR HEREDADO SIN CRONOMETRAJE</x:t>
        </x:is>
      </x:c>
      <x:c r="L181" t="inlineStr">
        <x:is>
          <x:t xml:space="preserve">Locker metálico simple MK2-01|2</x:t>
        </x:is>
      </x:c>
    </x:row>
    <x:row r="182">
      <x:c r="A182" t="inlineStr">
        <x:is>
          <x:t xml:space="preserve">Locker metálico simple MK2-01</x:t>
        </x:is>
      </x:c>
      <x:c r="B182" t="inlineStr">
        <x:is>
          <x:t xml:space="preserve">Lockers metálicos</x:t>
        </x:is>
      </x:c>
      <x:c r="C182" t="n">
        <x:v>3</x:v>
      </x:c>
      <x:c r="D182" t="inlineStr">
        <x:is>
          <x:t xml:space="preserve">Plegado</x:t>
        </x:is>
      </x:c>
      <x:c r="E182" t="inlineStr">
        <x:is>
          <x:t xml:space="preserve">Plegadora hidráulica de chapa metálica</x:t>
        </x:is>
      </x:c>
      <x:c r="F182" t="n">
        <x:v>12</x:v>
      </x:c>
      <x:c r="G182" t="n">
        <x:v>43</x:v>
      </x:c>
      <x:c r="H182" t="n">
        <x:v>2</x:v>
      </x:c>
      <x:c r="I182" t="inlineStr">
        <x:is>
          <x:t xml:space="preserve">POR_UNIDAD</x:t>
        </x:is>
      </x:c>
      <x:c r="J182" t="n">
        <x:v>0</x:v>
      </x:c>
      <x:c r="K182" t="inlineStr">
        <x:is>
          <x:t xml:space="preserve">VALOR HEREDADO SIN CRONOMETRAJE</x:t>
        </x:is>
      </x:c>
      <x:c r="L182" t="inlineStr">
        <x:is>
          <x:t xml:space="preserve">Locker metálico simple MK2-01|3</x:t>
        </x:is>
      </x:c>
    </x:row>
    <x:row r="183">
      <x:c r="A183" t="inlineStr">
        <x:is>
          <x:t xml:space="preserve">Locker metálico simple MK2-01</x:t>
        </x:is>
      </x:c>
      <x:c r="B183" t="inlineStr">
        <x:is>
          <x:t xml:space="preserve">Lockers metálicos</x:t>
        </x:is>
      </x:c>
      <x:c r="C183" t="n">
        <x:v>4</x:v>
      </x:c>
      <x:c r="D183" t="inlineStr">
        <x:is>
          <x:t xml:space="preserve">Aplicación electrostática de polvo</x:t>
        </x:is>
      </x:c>
      <x:c r="E183" t="inlineStr">
        <x:is>
          <x:t xml:space="preserve">Pistola manual de pintura electrostática en polvo</x:t>
        </x:is>
      </x:c>
      <x:c r="F183" t="n">
        <x:v>12</x:v>
      </x:c>
      <x:c r="G183" t="n">
        <x:v>6.2</x:v>
      </x:c>
      <x:c r="H183" t="n">
        <x:v>3</x:v>
      </x:c>
      <x:c r="I183" t="inlineStr">
        <x:is>
          <x:t xml:space="preserve">POR_UNIDAD</x:t>
        </x:is>
      </x:c>
      <x:c r="J183" t="n">
        <x:v>0</x:v>
      </x:c>
      <x:c r="K183" t="inlineStr">
        <x:is>
          <x:t xml:space="preserve">HIPOTESIS TECNICA</x:t>
        </x:is>
      </x:c>
      <x:c r="L183" t="inlineStr">
        <x:is>
          <x:t xml:space="preserve">Locker metálico simple MK2-01|4</x:t>
        </x:is>
      </x:c>
    </x:row>
    <x:row r="184">
      <x:c r="A184" t="inlineStr">
        <x:is>
          <x:t xml:space="preserve">Locker metálico simple MK2-01</x:t>
        </x:is>
      </x:c>
      <x:c r="B184" t="inlineStr">
        <x:is>
          <x:t xml:space="preserve">Lockers metálicos</x:t>
        </x:is>
      </x:c>
      <x:c r="C184" t="n">
        <x:v>5</x:v>
      </x:c>
      <x:c r="D184" t="inlineStr">
        <x:is>
          <x:t xml:space="preserve">Curado térmico en horno</x:t>
        </x:is>
      </x:c>
      <x:c r="E184" t="inlineStr">
        <x:is>
          <x:t xml:space="preserve">Horno de curado de pintura electrostática por lotes</x:t>
        </x:is>
      </x:c>
      <x:c r="F184" t="n">
        <x:v>45</x:v>
      </x:c>
      <x:c r="G184" t="n">
        <x:v>0</x:v>
      </x:c>
      <x:c r="H184" t="n">
        <x:v>4</x:v>
      </x:c>
      <x:c r="I184" t="inlineStr">
        <x:is>
          <x:t xml:space="preserve">POR_LOTE</x:t>
        </x:is>
      </x:c>
      <x:c r="J184" t="n">
        <x:v>40</x:v>
      </x:c>
      <x:c r="K184" t="inlineStr">
        <x:is>
          <x:t xml:space="preserve">HIPOTESIS TECNICA</x:t>
        </x:is>
      </x:c>
      <x:c r="L184" t="inlineStr">
        <x:is>
          <x:t xml:space="preserve">Locker metálico simple MK2-01|5</x:t>
        </x:is>
      </x:c>
    </x:row>
    <x:row r="185">
      <x:c r="A185" t="inlineStr">
        <x:is>
          <x:t xml:space="preserve">Locker metálico simple MK2-01</x:t>
        </x:is>
      </x:c>
      <x:c r="B185" t="inlineStr">
        <x:is>
          <x:t xml:space="preserve">Lockers metálicos</x:t>
        </x:is>
      </x:c>
      <x:c r="C185" t="n">
        <x:v>6</x:v>
      </x:c>
      <x:c r="D185" t="inlineStr">
        <x:is>
          <x:t xml:space="preserve">Colgado, traslado y enfriamiento</x:t>
        </x:is>
      </x:c>
      <x:c r="E185" t="inlineStr">
        <x:is>
          <x:t xml:space="preserve">Manipulación y enfriamiento de piezas</x:t>
        </x:is>
      </x:c>
      <x:c r="F185" t="n">
        <x:v>8</x:v>
      </x:c>
      <x:c r="G185" t="n">
        <x:v>2.27</x:v>
      </x:c>
      <x:c r="H185" t="n">
        <x:v>5</x:v>
      </x:c>
      <x:c r="I185" t="inlineStr">
        <x:is>
          <x:t xml:space="preserve">POR_UNIDAD</x:t>
        </x:is>
      </x:c>
      <x:c r="J185" t="n">
        <x:v>0</x:v>
      </x:c>
      <x:c r="K185" t="inlineStr">
        <x:is>
          <x:t xml:space="preserve">HIPOTESIS TECNICA</x:t>
        </x:is>
      </x:c>
      <x:c r="L185" t="inlineStr">
        <x:is>
          <x:t xml:space="preserve">Locker metálico simple MK2-01|6</x:t>
        </x:is>
      </x:c>
    </x:row>
    <x:row r="186">
      <x:c r="A186" t="inlineStr">
        <x:is>
          <x:t xml:space="preserve">Locker metálico simple MK2-01</x:t>
        </x:is>
      </x:c>
      <x:c r="B186" t="inlineStr">
        <x:is>
          <x:t xml:space="preserve">Lockers metálicos</x:t>
        </x:is>
      </x:c>
      <x:c r="C186" t="n">
        <x:v>7</x:v>
      </x:c>
      <x:c r="D186" t="inlineStr">
        <x:is>
          <x:t xml:space="preserve">Ensamblaje</x:t>
        </x:is>
      </x:c>
      <x:c r="E186" t="inlineStr">
        <x:is>
          <x:t xml:space="preserve">Mesa de armado</x:t>
        </x:is>
      </x:c>
      <x:c r="F186" t="n">
        <x:v>6</x:v>
      </x:c>
      <x:c r="G186" t="n">
        <x:v>27</x:v>
      </x:c>
      <x:c r="H186" t="n">
        <x:v>6</x:v>
      </x:c>
      <x:c r="I186" t="inlineStr">
        <x:is>
          <x:t xml:space="preserve">POR_UNIDAD</x:t>
        </x:is>
      </x:c>
      <x:c r="J186" t="n">
        <x:v>0</x:v>
      </x:c>
      <x:c r="K186" t="inlineStr">
        <x:is>
          <x:t xml:space="preserve">VALOR HEREDADO SIN CRONOMETRAJE</x:t>
        </x:is>
      </x:c>
      <x:c r="L186" t="inlineStr">
        <x:is>
          <x:t xml:space="preserve">Locker metálico simple MK2-01|7</x:t>
        </x:is>
      </x:c>
    </x:row>
    <x:row r="187">
      <x:c r="A187" t="inlineStr">
        <x:is>
          <x:t xml:space="preserve">Locker metálico simple MK2-01</x:t>
        </x:is>
      </x:c>
      <x:c r="B187" t="inlineStr">
        <x:is>
          <x:t xml:space="preserve">Lockers metálicos</x:t>
        </x:is>
      </x:c>
      <x:c r="C187" t="n">
        <x:v>8</x:v>
      </x:c>
      <x:c r="D187" t="inlineStr">
        <x:is>
          <x:t xml:space="preserve">Inspección final de integridad del producto</x:t>
        </x:is>
      </x:c>
      <x:c r="E187" t="inlineStr">
        <x:is>
          <x:t xml:space="preserve">Mesa de armado</x:t>
        </x:is>
      </x:c>
      <x:c r="F187" t="n">
        <x:v>0</x:v>
      </x:c>
      <x:c r="G187" t="n">
        <x:v>4</x:v>
      </x:c>
      <x:c r="H187" t="n">
        <x:v>7</x:v>
      </x:c>
      <x:c r="I187" t="inlineStr">
        <x:is>
          <x:t xml:space="preserve">POR_UNIDAD</x:t>
        </x:is>
      </x:c>
      <x:c r="J187" t="n">
        <x:v>0</x:v>
      </x:c>
      <x:c r="K187" t="inlineStr">
        <x:is>
          <x:t xml:space="preserve">HIPOTESIS TECNICA</x:t>
        </x:is>
      </x:c>
      <x:c r="L187" t="inlineStr">
        <x:is>
          <x:t xml:space="preserve">Locker metálico simple MK2-01|8</x:t>
        </x:is>
      </x:c>
    </x:row>
    <x:row r="188">
      <x:c r="A188" t="inlineStr">
        <x:is>
          <x:t xml:space="preserve">Locker metálico simple MK3-01</x:t>
        </x:is>
      </x:c>
      <x:c r="B188" t="inlineStr">
        <x:is>
          <x:t xml:space="preserve">Lockers metálicos</x:t>
        </x:is>
      </x:c>
      <x:c r="C188" t="n">
        <x:v>1</x:v>
      </x:c>
      <x:c r="D188" t="inlineStr">
        <x:is>
          <x:t xml:space="preserve">Corte de planchas de acero</x:t>
        </x:is>
      </x:c>
      <x:c r="E188" t="inlineStr">
        <x:is>
          <x:t xml:space="preserve">Guillotina hidráulica para corte de planchas de acero</x:t>
        </x:is>
      </x:c>
      <x:c r="F188" t="n">
        <x:v>8</x:v>
      </x:c>
      <x:c r="G188" t="n">
        <x:v>27.423083</x:v>
      </x:c>
      <x:c r="H188" t="inlineStr">
        <x:is>
          <x:t xml:space="preserve">Inicio</x:t>
        </x:is>
      </x:c>
      <x:c r="I188" t="inlineStr">
        <x:is>
          <x:t xml:space="preserve">POR_UNIDAD</x:t>
        </x:is>
      </x:c>
      <x:c r="J188" t="n">
        <x:v>0</x:v>
      </x:c>
      <x:c r="K188" t="inlineStr">
        <x:is>
          <x:t xml:space="preserve">VALOR HEREDADO SIN CRONOMETRAJE</x:t>
        </x:is>
      </x:c>
      <x:c r="L188" t="inlineStr">
        <x:is>
          <x:t xml:space="preserve">Locker metálico simple MK3-01|1</x:t>
        </x:is>
      </x:c>
    </x:row>
    <x:row r="189">
      <x:c r="A189" t="inlineStr">
        <x:is>
          <x:t xml:space="preserve">Locker metálico simple MK3-01</x:t>
        </x:is>
      </x:c>
      <x:c r="B189" t="inlineStr">
        <x:is>
          <x:t xml:space="preserve">Lockers metálicos</x:t>
        </x:is>
      </x:c>
      <x:c r="C189" t="n">
        <x:v>2</x:v>
      </x:c>
      <x:c r="D189" t="inlineStr">
        <x:is>
          <x:t xml:space="preserve">Perforación</x:t>
        </x:is>
      </x:c>
      <x:c r="E189" t="inlineStr">
        <x:is>
          <x:t xml:space="preserve">Segundo taladro (alternativo)</x:t>
        </x:is>
      </x:c>
      <x:c r="F189" t="n">
        <x:v>10</x:v>
      </x:c>
      <x:c r="G189" t="n">
        <x:v>15.3</x:v>
      </x:c>
      <x:c r="H189" t="n">
        <x:v>1</x:v>
      </x:c>
      <x:c r="I189" t="inlineStr">
        <x:is>
          <x:t xml:space="preserve">POR_UNIDAD</x:t>
        </x:is>
      </x:c>
      <x:c r="J189" t="n">
        <x:v>0</x:v>
      </x:c>
      <x:c r="K189" t="inlineStr">
        <x:is>
          <x:t xml:space="preserve">VALOR HEREDADO SIN CRONOMETRAJE</x:t>
        </x:is>
      </x:c>
      <x:c r="L189" t="inlineStr">
        <x:is>
          <x:t xml:space="preserve">Locker metálico simple MK3-01|2</x:t>
        </x:is>
      </x:c>
    </x:row>
    <x:row r="190">
      <x:c r="A190" t="inlineStr">
        <x:is>
          <x:t xml:space="preserve">Locker metálico simple MK3-01</x:t>
        </x:is>
      </x:c>
      <x:c r="B190" t="inlineStr">
        <x:is>
          <x:t xml:space="preserve">Lockers metálicos</x:t>
        </x:is>
      </x:c>
      <x:c r="C190" t="n">
        <x:v>3</x:v>
      </x:c>
      <x:c r="D190" t="inlineStr">
        <x:is>
          <x:t xml:space="preserve">Plegado</x:t>
        </x:is>
      </x:c>
      <x:c r="E190" t="inlineStr">
        <x:is>
          <x:t xml:space="preserve">Plegadora hidráulica de chapa metálica</x:t>
        </x:is>
      </x:c>
      <x:c r="F190" t="n">
        <x:v>12</x:v>
      </x:c>
      <x:c r="G190" t="n">
        <x:v>52</x:v>
      </x:c>
      <x:c r="H190" t="n">
        <x:v>2</x:v>
      </x:c>
      <x:c r="I190" t="inlineStr">
        <x:is>
          <x:t xml:space="preserve">POR_UNIDAD</x:t>
        </x:is>
      </x:c>
      <x:c r="J190" t="n">
        <x:v>0</x:v>
      </x:c>
      <x:c r="K190" t="inlineStr">
        <x:is>
          <x:t xml:space="preserve">VALOR HEREDADO SIN CRONOMETRAJE</x:t>
        </x:is>
      </x:c>
      <x:c r="L190" t="inlineStr">
        <x:is>
          <x:t xml:space="preserve">Locker metálico simple MK3-01|3</x:t>
        </x:is>
      </x:c>
    </x:row>
    <x:row r="191">
      <x:c r="A191" t="inlineStr">
        <x:is>
          <x:t xml:space="preserve">Locker metálico simple MK3-01</x:t>
        </x:is>
      </x:c>
      <x:c r="B191" t="inlineStr">
        <x:is>
          <x:t xml:space="preserve">Lockers metálicos</x:t>
        </x:is>
      </x:c>
      <x:c r="C191" t="n">
        <x:v>4</x:v>
      </x:c>
      <x:c r="D191" t="inlineStr">
        <x:is>
          <x:t xml:space="preserve">Aplicación electrostática de polvo</x:t>
        </x:is>
      </x:c>
      <x:c r="E191" t="inlineStr">
        <x:is>
          <x:t xml:space="preserve">Pistola manual de pintura electrostática en polvo</x:t>
        </x:is>
      </x:c>
      <x:c r="F191" t="n">
        <x:v>12</x:v>
      </x:c>
      <x:c r="G191" t="n">
        <x:v>6.2</x:v>
      </x:c>
      <x:c r="H191" t="n">
        <x:v>3</x:v>
      </x:c>
      <x:c r="I191" t="inlineStr">
        <x:is>
          <x:t xml:space="preserve">POR_UNIDAD</x:t>
        </x:is>
      </x:c>
      <x:c r="J191" t="n">
        <x:v>0</x:v>
      </x:c>
      <x:c r="K191" t="inlineStr">
        <x:is>
          <x:t xml:space="preserve">HIPOTESIS TECNICA</x:t>
        </x:is>
      </x:c>
      <x:c r="L191" t="inlineStr">
        <x:is>
          <x:t xml:space="preserve">Locker metálico simple MK3-01|4</x:t>
        </x:is>
      </x:c>
    </x:row>
    <x:row r="192">
      <x:c r="A192" t="inlineStr">
        <x:is>
          <x:t xml:space="preserve">Locker metálico simple MK3-01</x:t>
        </x:is>
      </x:c>
      <x:c r="B192" t="inlineStr">
        <x:is>
          <x:t xml:space="preserve">Lockers metálicos</x:t>
        </x:is>
      </x:c>
      <x:c r="C192" t="n">
        <x:v>5</x:v>
      </x:c>
      <x:c r="D192" t="inlineStr">
        <x:is>
          <x:t xml:space="preserve">Curado térmico en horno</x:t>
        </x:is>
      </x:c>
      <x:c r="E192" t="inlineStr">
        <x:is>
          <x:t xml:space="preserve">Horno de curado de pintura electrostática por lotes</x:t>
        </x:is>
      </x:c>
      <x:c r="F192" t="n">
        <x:v>45</x:v>
      </x:c>
      <x:c r="G192" t="n">
        <x:v>0</x:v>
      </x:c>
      <x:c r="H192" t="n">
        <x:v>4</x:v>
      </x:c>
      <x:c r="I192" t="inlineStr">
        <x:is>
          <x:t xml:space="preserve">POR_LOTE</x:t>
        </x:is>
      </x:c>
      <x:c r="J192" t="n">
        <x:v>40</x:v>
      </x:c>
      <x:c r="K192" t="inlineStr">
        <x:is>
          <x:t xml:space="preserve">HIPOTESIS TECNICA</x:t>
        </x:is>
      </x:c>
      <x:c r="L192" t="inlineStr">
        <x:is>
          <x:t xml:space="preserve">Locker metálico simple MK3-01|5</x:t>
        </x:is>
      </x:c>
    </x:row>
    <x:row r="193">
      <x:c r="A193" t="inlineStr">
        <x:is>
          <x:t xml:space="preserve">Locker metálico simple MK3-01</x:t>
        </x:is>
      </x:c>
      <x:c r="B193" t="inlineStr">
        <x:is>
          <x:t xml:space="preserve">Lockers metálicos</x:t>
        </x:is>
      </x:c>
      <x:c r="C193" t="n">
        <x:v>6</x:v>
      </x:c>
      <x:c r="D193" t="inlineStr">
        <x:is>
          <x:t xml:space="preserve">Colgado, traslado y enfriamiento</x:t>
        </x:is>
      </x:c>
      <x:c r="E193" t="inlineStr">
        <x:is>
          <x:t xml:space="preserve">Manipulación y enfriamiento de piezas</x:t>
        </x:is>
      </x:c>
      <x:c r="F193" t="n">
        <x:v>8</x:v>
      </x:c>
      <x:c r="G193" t="n">
        <x:v>2.27</x:v>
      </x:c>
      <x:c r="H193" t="n">
        <x:v>5</x:v>
      </x:c>
      <x:c r="I193" t="inlineStr">
        <x:is>
          <x:t xml:space="preserve">POR_UNIDAD</x:t>
        </x:is>
      </x:c>
      <x:c r="J193" t="n">
        <x:v>0</x:v>
      </x:c>
      <x:c r="K193" t="inlineStr">
        <x:is>
          <x:t xml:space="preserve">HIPOTESIS TECNICA</x:t>
        </x:is>
      </x:c>
      <x:c r="L193" t="inlineStr">
        <x:is>
          <x:t xml:space="preserve">Locker metálico simple MK3-01|6</x:t>
        </x:is>
      </x:c>
    </x:row>
    <x:row r="194">
      <x:c r="A194" t="inlineStr">
        <x:is>
          <x:t xml:space="preserve">Locker metálico simple MK3-01</x:t>
        </x:is>
      </x:c>
      <x:c r="B194" t="inlineStr">
        <x:is>
          <x:t xml:space="preserve">Lockers metálicos</x:t>
        </x:is>
      </x:c>
      <x:c r="C194" t="n">
        <x:v>7</x:v>
      </x:c>
      <x:c r="D194" t="inlineStr">
        <x:is>
          <x:t xml:space="preserve">Ensamblaje</x:t>
        </x:is>
      </x:c>
      <x:c r="E194" t="inlineStr">
        <x:is>
          <x:t xml:space="preserve">Mesa de armado</x:t>
        </x:is>
      </x:c>
      <x:c r="F194" t="n">
        <x:v>6</x:v>
      </x:c>
      <x:c r="G194" t="n">
        <x:v>60.75</x:v>
      </x:c>
      <x:c r="H194" t="n">
        <x:v>6</x:v>
      </x:c>
      <x:c r="I194" t="inlineStr">
        <x:is>
          <x:t xml:space="preserve">POR_UNIDAD</x:t>
        </x:is>
      </x:c>
      <x:c r="J194" t="n">
        <x:v>0</x:v>
      </x:c>
      <x:c r="K194" t="inlineStr">
        <x:is>
          <x:t xml:space="preserve">VALOR HEREDADO SIN CRONOMETRAJE</x:t>
        </x:is>
      </x:c>
      <x:c r="L194" t="inlineStr">
        <x:is>
          <x:t xml:space="preserve">Locker metálico simple MK3-01|7</x:t>
        </x:is>
      </x:c>
    </x:row>
    <x:row r="195">
      <x:c r="A195" t="inlineStr">
        <x:is>
          <x:t xml:space="preserve">Locker metálico simple MK3-01</x:t>
        </x:is>
      </x:c>
      <x:c r="B195" t="inlineStr">
        <x:is>
          <x:t xml:space="preserve">Lockers metálicos</x:t>
        </x:is>
      </x:c>
      <x:c r="C195" t="n">
        <x:v>8</x:v>
      </x:c>
      <x:c r="D195" t="inlineStr">
        <x:is>
          <x:t xml:space="preserve">Inspección final de integridad del producto</x:t>
        </x:is>
      </x:c>
      <x:c r="E195" t="inlineStr">
        <x:is>
          <x:t xml:space="preserve">Mesa de armado</x:t>
        </x:is>
      </x:c>
      <x:c r="F195" t="n">
        <x:v>0</x:v>
      </x:c>
      <x:c r="G195" t="n">
        <x:v>4</x:v>
      </x:c>
      <x:c r="H195" t="n">
        <x:v>7</x:v>
      </x:c>
      <x:c r="I195" t="inlineStr">
        <x:is>
          <x:t xml:space="preserve">POR_UNIDAD</x:t>
        </x:is>
      </x:c>
      <x:c r="J195" t="n">
        <x:v>0</x:v>
      </x:c>
      <x:c r="K195" t="inlineStr">
        <x:is>
          <x:t xml:space="preserve">HIPOTESIS TECNICA</x:t>
        </x:is>
      </x:c>
      <x:c r="L195" t="inlineStr">
        <x:is>
          <x:t xml:space="preserve">Locker metálico simple MK3-01|8</x:t>
        </x:is>
      </x:c>
    </x:row>
    <x:row r="196">
      <x:c r="A196" t="inlineStr">
        <x:is>
          <x:t xml:space="preserve">Locker metálico simple MK4-01</x:t>
        </x:is>
      </x:c>
      <x:c r="B196" t="inlineStr">
        <x:is>
          <x:t xml:space="preserve">Lockers metálicos</x:t>
        </x:is>
      </x:c>
      <x:c r="C196" t="n">
        <x:v>1</x:v>
      </x:c>
      <x:c r="D196" t="inlineStr">
        <x:is>
          <x:t xml:space="preserve">Corte de planchas de acero</x:t>
        </x:is>
      </x:c>
      <x:c r="E196" t="inlineStr">
        <x:is>
          <x:t xml:space="preserve">Guillotina hidráulica para corte de planchas de acero</x:t>
        </x:is>
      </x:c>
      <x:c r="F196" t="n">
        <x:v>8</x:v>
      </x:c>
      <x:c r="G196" t="n">
        <x:v>39.2399508</x:v>
      </x:c>
      <x:c r="H196" t="inlineStr">
        <x:is>
          <x:t xml:space="preserve">Inicio</x:t>
        </x:is>
      </x:c>
      <x:c r="I196" t="inlineStr">
        <x:is>
          <x:t xml:space="preserve">POR_UNIDAD</x:t>
        </x:is>
      </x:c>
      <x:c r="J196" t="n">
        <x:v>0</x:v>
      </x:c>
      <x:c r="K196" t="inlineStr">
        <x:is>
          <x:t xml:space="preserve">VALOR HEREDADO SIN CRONOMETRAJE</x:t>
        </x:is>
      </x:c>
      <x:c r="L196" t="inlineStr">
        <x:is>
          <x:t xml:space="preserve">Locker metálico simple MK4-01|1</x:t>
        </x:is>
      </x:c>
    </x:row>
    <x:row r="197">
      <x:c r="A197" t="inlineStr">
        <x:is>
          <x:t xml:space="preserve">Locker metálico simple MK4-01</x:t>
        </x:is>
      </x:c>
      <x:c r="B197" t="inlineStr">
        <x:is>
          <x:t xml:space="preserve">Lockers metálicos</x:t>
        </x:is>
      </x:c>
      <x:c r="C197" t="n">
        <x:v>2</x:v>
      </x:c>
      <x:c r="D197" t="inlineStr">
        <x:is>
          <x:t xml:space="preserve">Perforación</x:t>
        </x:is>
      </x:c>
      <x:c r="E197" t="inlineStr">
        <x:is>
          <x:t xml:space="preserve">Segundo taladro (alternativo)</x:t>
        </x:is>
      </x:c>
      <x:c r="F197" t="n">
        <x:v>10</x:v>
      </x:c>
      <x:c r="G197" t="n">
        <x:v>19</x:v>
      </x:c>
      <x:c r="H197" t="n">
        <x:v>1</x:v>
      </x:c>
      <x:c r="I197" t="inlineStr">
        <x:is>
          <x:t xml:space="preserve">POR_UNIDAD</x:t>
        </x:is>
      </x:c>
      <x:c r="J197" t="n">
        <x:v>0</x:v>
      </x:c>
      <x:c r="K197" t="inlineStr">
        <x:is>
          <x:t xml:space="preserve">VALOR HEREDADO SIN CRONOMETRAJE</x:t>
        </x:is>
      </x:c>
      <x:c r="L197" t="inlineStr">
        <x:is>
          <x:t xml:space="preserve">Locker metálico simple MK4-01|2</x:t>
        </x:is>
      </x:c>
    </x:row>
    <x:row r="198">
      <x:c r="A198" t="inlineStr">
        <x:is>
          <x:t xml:space="preserve">Locker metálico simple MK4-01</x:t>
        </x:is>
      </x:c>
      <x:c r="B198" t="inlineStr">
        <x:is>
          <x:t xml:space="preserve">Lockers metálicos</x:t>
        </x:is>
      </x:c>
      <x:c r="C198" t="n">
        <x:v>3</x:v>
      </x:c>
      <x:c r="D198" t="inlineStr">
        <x:is>
          <x:t xml:space="preserve">Plegado</x:t>
        </x:is>
      </x:c>
      <x:c r="E198" t="inlineStr">
        <x:is>
          <x:t xml:space="preserve">Plegadora hidráulica de chapa metálica</x:t>
        </x:is>
      </x:c>
      <x:c r="F198" t="n">
        <x:v>12</x:v>
      </x:c>
      <x:c r="G198" t="n">
        <x:v>76</x:v>
      </x:c>
      <x:c r="H198" t="n">
        <x:v>2</x:v>
      </x:c>
      <x:c r="I198" t="inlineStr">
        <x:is>
          <x:t xml:space="preserve">POR_UNIDAD</x:t>
        </x:is>
      </x:c>
      <x:c r="J198" t="n">
        <x:v>0</x:v>
      </x:c>
      <x:c r="K198" t="inlineStr">
        <x:is>
          <x:t xml:space="preserve">VALOR HEREDADO SIN CRONOMETRAJE</x:t>
        </x:is>
      </x:c>
      <x:c r="L198" t="inlineStr">
        <x:is>
          <x:t xml:space="preserve">Locker metálico simple MK4-01|3</x:t>
        </x:is>
      </x:c>
    </x:row>
    <x:row r="199">
      <x:c r="A199" t="inlineStr">
        <x:is>
          <x:t xml:space="preserve">Locker metálico simple MK4-01</x:t>
        </x:is>
      </x:c>
      <x:c r="B199" t="inlineStr">
        <x:is>
          <x:t xml:space="preserve">Lockers metálicos</x:t>
        </x:is>
      </x:c>
      <x:c r="C199" t="n">
        <x:v>4</x:v>
      </x:c>
      <x:c r="D199" t="inlineStr">
        <x:is>
          <x:t xml:space="preserve">Aplicación electrostática de polvo</x:t>
        </x:is>
      </x:c>
      <x:c r="E199" t="inlineStr">
        <x:is>
          <x:t xml:space="preserve">Pistola manual de pintura electrostática en polvo</x:t>
        </x:is>
      </x:c>
      <x:c r="F199" t="n">
        <x:v>12</x:v>
      </x:c>
      <x:c r="G199" t="n">
        <x:v>6.2</x:v>
      </x:c>
      <x:c r="H199" t="n">
        <x:v>3</x:v>
      </x:c>
      <x:c r="I199" t="inlineStr">
        <x:is>
          <x:t xml:space="preserve">POR_UNIDAD</x:t>
        </x:is>
      </x:c>
      <x:c r="J199" t="n">
        <x:v>0</x:v>
      </x:c>
      <x:c r="K199" t="inlineStr">
        <x:is>
          <x:t xml:space="preserve">HIPOTESIS TECNICA</x:t>
        </x:is>
      </x:c>
      <x:c r="L199" t="inlineStr">
        <x:is>
          <x:t xml:space="preserve">Locker metálico simple MK4-01|4</x:t>
        </x:is>
      </x:c>
    </x:row>
    <x:row r="200">
      <x:c r="A200" t="inlineStr">
        <x:is>
          <x:t xml:space="preserve">Locker metálico simple MK4-01</x:t>
        </x:is>
      </x:c>
      <x:c r="B200" t="inlineStr">
        <x:is>
          <x:t xml:space="preserve">Lockers metálicos</x:t>
        </x:is>
      </x:c>
      <x:c r="C200" t="n">
        <x:v>5</x:v>
      </x:c>
      <x:c r="D200" t="inlineStr">
        <x:is>
          <x:t xml:space="preserve">Curado térmico en horno</x:t>
        </x:is>
      </x:c>
      <x:c r="E200" t="inlineStr">
        <x:is>
          <x:t xml:space="preserve">Horno de curado de pintura electrostática por lotes</x:t>
        </x:is>
      </x:c>
      <x:c r="F200" t="n">
        <x:v>45</x:v>
      </x:c>
      <x:c r="G200" t="n">
        <x:v>0</x:v>
      </x:c>
      <x:c r="H200" t="n">
        <x:v>4</x:v>
      </x:c>
      <x:c r="I200" t="inlineStr">
        <x:is>
          <x:t xml:space="preserve">POR_LOTE</x:t>
        </x:is>
      </x:c>
      <x:c r="J200" t="n">
        <x:v>40</x:v>
      </x:c>
      <x:c r="K200" t="inlineStr">
        <x:is>
          <x:t xml:space="preserve">HIPOTESIS TECNICA</x:t>
        </x:is>
      </x:c>
      <x:c r="L200" t="inlineStr">
        <x:is>
          <x:t xml:space="preserve">Locker metálico simple MK4-01|5</x:t>
        </x:is>
      </x:c>
    </x:row>
    <x:row r="201">
      <x:c r="A201" t="inlineStr">
        <x:is>
          <x:t xml:space="preserve">Locker metálico simple MK4-01</x:t>
        </x:is>
      </x:c>
      <x:c r="B201" t="inlineStr">
        <x:is>
          <x:t xml:space="preserve">Lockers metálicos</x:t>
        </x:is>
      </x:c>
      <x:c r="C201" t="n">
        <x:v>6</x:v>
      </x:c>
      <x:c r="D201" t="inlineStr">
        <x:is>
          <x:t xml:space="preserve">Colgado, traslado y enfriamiento</x:t>
        </x:is>
      </x:c>
      <x:c r="E201" t="inlineStr">
        <x:is>
          <x:t xml:space="preserve">Manipulación y enfriamiento de piezas</x:t>
        </x:is>
      </x:c>
      <x:c r="F201" t="n">
        <x:v>8</x:v>
      </x:c>
      <x:c r="G201" t="n">
        <x:v>2.27</x:v>
      </x:c>
      <x:c r="H201" t="n">
        <x:v>5</x:v>
      </x:c>
      <x:c r="I201" t="inlineStr">
        <x:is>
          <x:t xml:space="preserve">POR_UNIDAD</x:t>
        </x:is>
      </x:c>
      <x:c r="J201" t="n">
        <x:v>0</x:v>
      </x:c>
      <x:c r="K201" t="inlineStr">
        <x:is>
          <x:t xml:space="preserve">HIPOTESIS TECNICA</x:t>
        </x:is>
      </x:c>
      <x:c r="L201" t="inlineStr">
        <x:is>
          <x:t xml:space="preserve">Locker metálico simple MK4-01|6</x:t>
        </x:is>
      </x:c>
    </x:row>
    <x:row r="202">
      <x:c r="A202" t="inlineStr">
        <x:is>
          <x:t xml:space="preserve">Locker metálico simple MK4-01</x:t>
        </x:is>
      </x:c>
      <x:c r="B202" t="inlineStr">
        <x:is>
          <x:t xml:space="preserve">Lockers metálicos</x:t>
        </x:is>
      </x:c>
      <x:c r="C202" t="n">
        <x:v>7</x:v>
      </x:c>
      <x:c r="D202" t="inlineStr">
        <x:is>
          <x:t xml:space="preserve">Ensamblaje</x:t>
        </x:is>
      </x:c>
      <x:c r="E202" t="inlineStr">
        <x:is>
          <x:t xml:space="preserve">Mesa de armado</x:t>
        </x:is>
      </x:c>
      <x:c r="F202" t="n">
        <x:v>6</x:v>
      </x:c>
      <x:c r="G202" t="n">
        <x:v>108</x:v>
      </x:c>
      <x:c r="H202" t="n">
        <x:v>6</x:v>
      </x:c>
      <x:c r="I202" t="inlineStr">
        <x:is>
          <x:t xml:space="preserve">POR_UNIDAD</x:t>
        </x:is>
      </x:c>
      <x:c r="J202" t="n">
        <x:v>0</x:v>
      </x:c>
      <x:c r="K202" t="inlineStr">
        <x:is>
          <x:t xml:space="preserve">VALOR HEREDADO SIN CRONOMETRAJE</x:t>
        </x:is>
      </x:c>
      <x:c r="L202" t="inlineStr">
        <x:is>
          <x:t xml:space="preserve">Locker metálico simple MK4-01|7</x:t>
        </x:is>
      </x:c>
    </x:row>
    <x:row r="203">
      <x:c r="A203" t="inlineStr">
        <x:is>
          <x:t xml:space="preserve">Locker metálico simple MK4-01</x:t>
        </x:is>
      </x:c>
      <x:c r="B203" t="inlineStr">
        <x:is>
          <x:t xml:space="preserve">Lockers metálicos</x:t>
        </x:is>
      </x:c>
      <x:c r="C203" t="n">
        <x:v>8</x:v>
      </x:c>
      <x:c r="D203" t="inlineStr">
        <x:is>
          <x:t xml:space="preserve">Inspección final de integridad del producto</x:t>
        </x:is>
      </x:c>
      <x:c r="E203" t="inlineStr">
        <x:is>
          <x:t xml:space="preserve">Mesa de armado</x:t>
        </x:is>
      </x:c>
      <x:c r="F203" t="n">
        <x:v>0</x:v>
      </x:c>
      <x:c r="G203" t="n">
        <x:v>4</x:v>
      </x:c>
      <x:c r="H203" t="n">
        <x:v>7</x:v>
      </x:c>
      <x:c r="I203" t="inlineStr">
        <x:is>
          <x:t xml:space="preserve">POR_UNIDAD</x:t>
        </x:is>
      </x:c>
      <x:c r="J203" t="n">
        <x:v>0</x:v>
      </x:c>
      <x:c r="K203" t="inlineStr">
        <x:is>
          <x:t xml:space="preserve">HIPOTESIS TECNICA</x:t>
        </x:is>
      </x:c>
      <x:c r="L203" t="inlineStr">
        <x:is>
          <x:t xml:space="preserve">Locker metálico simple MK4-01|8</x:t>
        </x:is>
      </x:c>
    </x:row>
    <x:row r="204">
      <x:c r="A204" t="inlineStr">
        <x:is>
          <x:t xml:space="preserve">Silla fija PC0173</x:t>
        </x:is>
      </x:c>
      <x:c r="B204" t="inlineStr">
        <x:is>
          <x:t xml:space="preserve">Otros productos metalmecánicos</x:t>
        </x:is>
      </x:c>
      <x:c r="C204" t="n">
        <x:v>1</x:v>
      </x:c>
      <x:c r="D204" t="inlineStr">
        <x:is>
          <x:t xml:space="preserve">Corte de tubos y perfiles</x:t>
        </x:is>
      </x:c>
      <x:c r="E204" t="inlineStr">
        <x:is>
          <x:t xml:space="preserve">Sierra de cinta para corte de tubos y perfiles</x:t>
        </x:is>
      </x:c>
      <x:c r="F204" t="n">
        <x:v>8</x:v>
      </x:c>
      <x:c r="G204" t="n">
        <x:v>9.385999999999999</x:v>
      </x:c>
      <x:c r="H204" t="inlineStr">
        <x:is>
          <x:t xml:space="preserve">Inicio</x:t>
        </x:is>
      </x:c>
      <x:c r="I204" t="inlineStr">
        <x:is>
          <x:t xml:space="preserve">POR_UNIDAD</x:t>
        </x:is>
      </x:c>
      <x:c r="J204" t="n">
        <x:v>0</x:v>
      </x:c>
      <x:c r="K204" t="inlineStr">
        <x:is>
          <x:t xml:space="preserve">VALOR HEREDADO SIN CRONOMETRAJE</x:t>
        </x:is>
      </x:c>
      <x:c r="L204" t="inlineStr">
        <x:is>
          <x:t xml:space="preserve">Silla fija PC0173|1</x:t>
        </x:is>
      </x:c>
    </x:row>
    <x:row r="205">
      <x:c r="A205" t="inlineStr">
        <x:is>
          <x:t xml:space="preserve">Silla fija PC0173</x:t>
        </x:is>
      </x:c>
      <x:c r="B205" t="inlineStr">
        <x:is>
          <x:t xml:space="preserve">Otros productos metalmecánicos</x:t>
        </x:is>
      </x:c>
      <x:c r="C205" t="n">
        <x:v>2</x:v>
      </x:c>
      <x:c r="D205" t="inlineStr">
        <x:is>
          <x:t xml:space="preserve">Perforación</x:t>
        </x:is>
      </x:c>
      <x:c r="E205" t="inlineStr">
        <x:is>
          <x:t xml:space="preserve">Segundo taladro (alternativo)</x:t>
        </x:is>
      </x:c>
      <x:c r="F205" t="n">
        <x:v>10</x:v>
      </x:c>
      <x:c r="G205" t="n">
        <x:v>8.4</x:v>
      </x:c>
      <x:c r="H205" t="n">
        <x:v>1</x:v>
      </x:c>
      <x:c r="I205" t="inlineStr">
        <x:is>
          <x:t xml:space="preserve">POR_UNIDAD</x:t>
        </x:is>
      </x:c>
      <x:c r="J205" t="n">
        <x:v>0</x:v>
      </x:c>
      <x:c r="K205" t="inlineStr">
        <x:is>
          <x:t xml:space="preserve">VALOR HEREDADO SIN CRONOMETRAJE</x:t>
        </x:is>
      </x:c>
      <x:c r="L205" t="inlineStr">
        <x:is>
          <x:t xml:space="preserve">Silla fija PC0173|2</x:t>
        </x:is>
      </x:c>
    </x:row>
    <x:row r="206">
      <x:c r="A206" t="inlineStr">
        <x:is>
          <x:t xml:space="preserve">Silla fija PC0173</x:t>
        </x:is>
      </x:c>
      <x:c r="B206" t="inlineStr">
        <x:is>
          <x:t xml:space="preserve">Otros productos metalmecánicos</x:t>
        </x:is>
      </x:c>
      <x:c r="C206" t="n">
        <x:v>3</x:v>
      </x:c>
      <x:c r="D206" t="inlineStr">
        <x:is>
          <x:t xml:space="preserve">Soldadura</x:t>
        </x:is>
      </x:c>
      <x:c r="E206" t="inlineStr">
        <x:is>
          <x:t xml:space="preserve">Segunda estación soldadura (alternativa)</x:t>
        </x:is>
      </x:c>
      <x:c r="F206" t="n">
        <x:v>10</x:v>
      </x:c>
      <x:c r="G206" t="n">
        <x:v>22.4</x:v>
      </x:c>
      <x:c r="H206" t="n">
        <x:v>2</x:v>
      </x:c>
      <x:c r="I206" t="inlineStr">
        <x:is>
          <x:t xml:space="preserve">POR_UNIDAD</x:t>
        </x:is>
      </x:c>
      <x:c r="J206" t="n">
        <x:v>0</x:v>
      </x:c>
      <x:c r="K206" t="inlineStr">
        <x:is>
          <x:t xml:space="preserve">VALOR HEREDADO SIN CRONOMETRAJE</x:t>
        </x:is>
      </x:c>
      <x:c r="L206" t="inlineStr">
        <x:is>
          <x:t xml:space="preserve">Silla fija PC0173|3</x:t>
        </x:is>
      </x:c>
    </x:row>
    <x:row r="207">
      <x:c r="A207" t="inlineStr">
        <x:is>
          <x:t xml:space="preserve">Silla fija PC0173</x:t>
        </x:is>
      </x:c>
      <x:c r="B207" t="inlineStr">
        <x:is>
          <x:t xml:space="preserve">Otros productos metalmecánicos</x:t>
        </x:is>
      </x:c>
      <x:c r="C207" t="n">
        <x:v>4</x:v>
      </x:c>
      <x:c r="D207" t="inlineStr">
        <x:is>
          <x:t xml:space="preserve">Aplicación electrostática de polvo</x:t>
        </x:is>
      </x:c>
      <x:c r="E207" t="inlineStr">
        <x:is>
          <x:t xml:space="preserve">Pistola manual de pintura electrostática en polvo</x:t>
        </x:is>
      </x:c>
      <x:c r="F207" t="n">
        <x:v>12</x:v>
      </x:c>
      <x:c r="G207" t="n">
        <x:v>5.72</x:v>
      </x:c>
      <x:c r="H207" t="n">
        <x:v>3</x:v>
      </x:c>
      <x:c r="I207" t="inlineStr">
        <x:is>
          <x:t xml:space="preserve">POR_UNIDAD</x:t>
        </x:is>
      </x:c>
      <x:c r="J207" t="n">
        <x:v>0</x:v>
      </x:c>
      <x:c r="K207" t="inlineStr">
        <x:is>
          <x:t xml:space="preserve">HIPOTESIS TECNICA</x:t>
        </x:is>
      </x:c>
      <x:c r="L207" t="inlineStr">
        <x:is>
          <x:t xml:space="preserve">Silla fija PC0173|4</x:t>
        </x:is>
      </x:c>
    </x:row>
    <x:row r="208">
      <x:c r="A208" t="inlineStr">
        <x:is>
          <x:t xml:space="preserve">Silla fija PC0173</x:t>
        </x:is>
      </x:c>
      <x:c r="B208" t="inlineStr">
        <x:is>
          <x:t xml:space="preserve">Otros productos metalmecánicos</x:t>
        </x:is>
      </x:c>
      <x:c r="C208" t="n">
        <x:v>5</x:v>
      </x:c>
      <x:c r="D208" t="inlineStr">
        <x:is>
          <x:t xml:space="preserve">Curado térmico en horno</x:t>
        </x:is>
      </x:c>
      <x:c r="E208" t="inlineStr">
        <x:is>
          <x:t xml:space="preserve">Horno de curado de pintura electrostática por lotes</x:t>
        </x:is>
      </x:c>
      <x:c r="F208" t="n">
        <x:v>45</x:v>
      </x:c>
      <x:c r="G208" t="n">
        <x:v>0</x:v>
      </x:c>
      <x:c r="H208" t="n">
        <x:v>4</x:v>
      </x:c>
      <x:c r="I208" t="inlineStr">
        <x:is>
          <x:t xml:space="preserve">POR_LOTE</x:t>
        </x:is>
      </x:c>
      <x:c r="J208" t="n">
        <x:v>40</x:v>
      </x:c>
      <x:c r="K208" t="inlineStr">
        <x:is>
          <x:t xml:space="preserve">HIPOTESIS TECNICA</x:t>
        </x:is>
      </x:c>
      <x:c r="L208" t="inlineStr">
        <x:is>
          <x:t xml:space="preserve">Silla fija PC0173|5</x:t>
        </x:is>
      </x:c>
    </x:row>
    <x:row r="209">
      <x:c r="A209" t="inlineStr">
        <x:is>
          <x:t xml:space="preserve">Silla fija PC0173</x:t>
        </x:is>
      </x:c>
      <x:c r="B209" t="inlineStr">
        <x:is>
          <x:t xml:space="preserve">Otros productos metalmecánicos</x:t>
        </x:is>
      </x:c>
      <x:c r="C209" t="n">
        <x:v>6</x:v>
      </x:c>
      <x:c r="D209" t="inlineStr">
        <x:is>
          <x:t xml:space="preserve">Colgado, traslado y enfriamiento</x:t>
        </x:is>
      </x:c>
      <x:c r="E209" t="inlineStr">
        <x:is>
          <x:t xml:space="preserve">Manipulación y enfriamiento de piezas</x:t>
        </x:is>
      </x:c>
      <x:c r="F209" t="n">
        <x:v>8</x:v>
      </x:c>
      <x:c r="G209" t="n">
        <x:v>2.17</x:v>
      </x:c>
      <x:c r="H209" t="n">
        <x:v>5</x:v>
      </x:c>
      <x:c r="I209" t="inlineStr">
        <x:is>
          <x:t xml:space="preserve">POR_UNIDAD</x:t>
        </x:is>
      </x:c>
      <x:c r="J209" t="n">
        <x:v>0</x:v>
      </x:c>
      <x:c r="K209" t="inlineStr">
        <x:is>
          <x:t xml:space="preserve">HIPOTESIS TECNICA</x:t>
        </x:is>
      </x:c>
      <x:c r="L209" t="inlineStr">
        <x:is>
          <x:t xml:space="preserve">Silla fija PC0173|6</x:t>
        </x:is>
      </x:c>
    </x:row>
    <x:row r="210">
      <x:c r="A210" t="inlineStr">
        <x:is>
          <x:t xml:space="preserve">Silla fija PC0173</x:t>
        </x:is>
      </x:c>
      <x:c r="B210" t="inlineStr">
        <x:is>
          <x:t xml:space="preserve">Otros productos metalmecánicos</x:t>
        </x:is>
      </x:c>
      <x:c r="C210" t="n">
        <x:v>7</x:v>
      </x:c>
      <x:c r="D210" t="inlineStr">
        <x:is>
          <x:t xml:space="preserve">Ensamblaje</x:t>
        </x:is>
      </x:c>
      <x:c r="E210" t="inlineStr">
        <x:is>
          <x:t xml:space="preserve">Mesa de armado</x:t>
        </x:is>
      </x:c>
      <x:c r="F210" t="n">
        <x:v>6</x:v>
      </x:c>
      <x:c r="G210" t="n">
        <x:v>48.75</x:v>
      </x:c>
      <x:c r="H210" t="n">
        <x:v>6</x:v>
      </x:c>
      <x:c r="I210" t="inlineStr">
        <x:is>
          <x:t xml:space="preserve">POR_UNIDAD</x:t>
        </x:is>
      </x:c>
      <x:c r="J210" t="n">
        <x:v>0</x:v>
      </x:c>
      <x:c r="K210" t="inlineStr">
        <x:is>
          <x:t xml:space="preserve">VALOR HEREDADO SIN CRONOMETRAJE</x:t>
        </x:is>
      </x:c>
      <x:c r="L210" t="inlineStr">
        <x:is>
          <x:t xml:space="preserve">Silla fija PC0173|7</x:t>
        </x:is>
      </x:c>
    </x:row>
    <x:row r="211">
      <x:c r="A211" t="inlineStr">
        <x:is>
          <x:t xml:space="preserve">Silla fija PC0173</x:t>
        </x:is>
      </x:c>
      <x:c r="B211" t="inlineStr">
        <x:is>
          <x:t xml:space="preserve">Otros productos metalmecánicos</x:t>
        </x:is>
      </x:c>
      <x:c r="C211" t="n">
        <x:v>8</x:v>
      </x:c>
      <x:c r="D211" t="inlineStr">
        <x:is>
          <x:t xml:space="preserve">Inspección final de integridad del producto</x:t>
        </x:is>
      </x:c>
      <x:c r="E211" t="inlineStr">
        <x:is>
          <x:t xml:space="preserve">Mesa de armado</x:t>
        </x:is>
      </x:c>
      <x:c r="F211" t="n">
        <x:v>0</x:v>
      </x:c>
      <x:c r="G211" t="n">
        <x:v>4</x:v>
      </x:c>
      <x:c r="H211" t="n">
        <x:v>7</x:v>
      </x:c>
      <x:c r="I211" t="inlineStr">
        <x:is>
          <x:t xml:space="preserve">POR_UNIDAD</x:t>
        </x:is>
      </x:c>
      <x:c r="J211" t="n">
        <x:v>0</x:v>
      </x:c>
      <x:c r="K211" t="inlineStr">
        <x:is>
          <x:t xml:space="preserve">HIPOTESIS TECNICA</x:t>
        </x:is>
      </x:c>
      <x:c r="L211" t="inlineStr">
        <x:is>
          <x:t xml:space="preserve">Silla fija PC0173|8</x:t>
        </x:is>
      </x:c>
    </x:row>
    <x:row r="212">
      <x:c r="A212" t="inlineStr">
        <x:is>
          <x:t xml:space="preserve">Silla capacitación 105</x:t>
        </x:is>
      </x:c>
      <x:c r="B212" t="inlineStr">
        <x:is>
          <x:t xml:space="preserve">Otros productos metalmecánicos</x:t>
        </x:is>
      </x:c>
      <x:c r="C212" t="n">
        <x:v>1</x:v>
      </x:c>
      <x:c r="D212" t="inlineStr">
        <x:is>
          <x:t xml:space="preserve">Ensamblaje</x:t>
        </x:is>
      </x:c>
      <x:c r="E212" t="inlineStr">
        <x:is>
          <x:t xml:space="preserve">Mesa de armado</x:t>
        </x:is>
      </x:c>
      <x:c r="F212" t="n">
        <x:v>6</x:v>
      </x:c>
      <x:c r="G212" t="n">
        <x:v>48.75</x:v>
      </x:c>
      <x:c r="H212" t="inlineStr">
        <x:is>
          <x:t xml:space="preserve">Inicio</x:t>
        </x:is>
      </x:c>
      <x:c r="I212" t="inlineStr">
        <x:is>
          <x:t xml:space="preserve">POR_UNIDAD</x:t>
        </x:is>
      </x:c>
      <x:c r="J212" t="n">
        <x:v>0</x:v>
      </x:c>
      <x:c r="K212" t="inlineStr">
        <x:is>
          <x:t xml:space="preserve">VALOR HEREDADO SIN CRONOMETRAJE</x:t>
        </x:is>
      </x:c>
      <x:c r="L212" t="inlineStr">
        <x:is>
          <x:t xml:space="preserve">Silla capacitación 105|1</x:t>
        </x:is>
      </x:c>
    </x:row>
    <x:row r="213">
      <x:c r="A213" t="inlineStr">
        <x:is>
          <x:t xml:space="preserve">Silla capacitación 105</x:t>
        </x:is>
      </x:c>
      <x:c r="B213" t="inlineStr">
        <x:is>
          <x:t xml:space="preserve">Otros productos metalmecánicos</x:t>
        </x:is>
      </x:c>
      <x:c r="C213" t="n">
        <x:v>2</x:v>
      </x:c>
      <x:c r="D213" t="inlineStr">
        <x:is>
          <x:t xml:space="preserve">Inspección final de integridad del producto</x:t>
        </x:is>
      </x:c>
      <x:c r="E213" t="inlineStr">
        <x:is>
          <x:t xml:space="preserve">Mesa de armado</x:t>
        </x:is>
      </x:c>
      <x:c r="F213" t="n">
        <x:v>0</x:v>
      </x:c>
      <x:c r="G213" t="n">
        <x:v>4</x:v>
      </x:c>
      <x:c r="H213" t="n">
        <x:v>1</x:v>
      </x:c>
      <x:c r="I213" t="inlineStr">
        <x:is>
          <x:t xml:space="preserve">POR_UNIDAD</x:t>
        </x:is>
      </x:c>
      <x:c r="J213" t="n">
        <x:v>0</x:v>
      </x:c>
      <x:c r="K213" t="inlineStr">
        <x:is>
          <x:t xml:space="preserve">HIPOTESIS TECNICA</x:t>
        </x:is>
      </x:c>
      <x:c r="L213" t="inlineStr">
        <x:is>
          <x:t xml:space="preserve">Silla capacitación 105|2</x:t>
        </x:is>
      </x:c>
    </x:row>
    <x:row r="214">
      <x:c r="A214" t="inlineStr">
        <x:is>
          <x:t xml:space="preserve">Cajonera metálica P1019</x:t>
        </x:is>
      </x:c>
      <x:c r="B214" t="inlineStr">
        <x:is>
          <x:t xml:space="preserve">Otros productos metalmecánicos</x:t>
        </x:is>
      </x:c>
      <x:c r="C214" t="n">
        <x:v>1</x:v>
      </x:c>
      <x:c r="D214" t="inlineStr">
        <x:is>
          <x:t xml:space="preserve">Corte de planchas de acero</x:t>
        </x:is>
      </x:c>
      <x:c r="E214" t="inlineStr">
        <x:is>
          <x:t xml:space="preserve">Guillotina hidráulica para corte de planchas de acero</x:t>
        </x:is>
      </x:c>
      <x:c r="F214" t="n">
        <x:v>8</x:v>
      </x:c>
      <x:c r="G214" t="n">
        <x:v>16.9690614</x:v>
      </x:c>
      <x:c r="H214" t="inlineStr">
        <x:is>
          <x:t xml:space="preserve">Inicio</x:t>
        </x:is>
      </x:c>
      <x:c r="I214" t="inlineStr">
        <x:is>
          <x:t xml:space="preserve">POR_UNIDAD</x:t>
        </x:is>
      </x:c>
      <x:c r="J214" t="n">
        <x:v>0</x:v>
      </x:c>
      <x:c r="K214" t="inlineStr">
        <x:is>
          <x:t xml:space="preserve">VALOR HEREDADO SIN CRONOMETRAJE</x:t>
        </x:is>
      </x:c>
      <x:c r="L214" t="inlineStr">
        <x:is>
          <x:t xml:space="preserve">Cajonera metálica P1019|1</x:t>
        </x:is>
      </x:c>
    </x:row>
    <x:row r="215">
      <x:c r="A215" t="inlineStr">
        <x:is>
          <x:t xml:space="preserve">Cajonera metálica P1019</x:t>
        </x:is>
      </x:c>
      <x:c r="B215" t="inlineStr">
        <x:is>
          <x:t xml:space="preserve">Otros productos metalmecánicos</x:t>
        </x:is>
      </x:c>
      <x:c r="C215" t="n">
        <x:v>2</x:v>
      </x:c>
      <x:c r="D215" t="inlineStr">
        <x:is>
          <x:t xml:space="preserve">Perforación</x:t>
        </x:is>
      </x:c>
      <x:c r="E215" t="inlineStr">
        <x:is>
          <x:t xml:space="preserve">Segundo taladro (alternativo)</x:t>
        </x:is>
      </x:c>
      <x:c r="F215" t="n">
        <x:v>10</x:v>
      </x:c>
      <x:c r="G215" t="n">
        <x:v>10.5</x:v>
      </x:c>
      <x:c r="H215" t="n">
        <x:v>1</x:v>
      </x:c>
      <x:c r="I215" t="inlineStr">
        <x:is>
          <x:t xml:space="preserve">POR_UNIDAD</x:t>
        </x:is>
      </x:c>
      <x:c r="J215" t="n">
        <x:v>0</x:v>
      </x:c>
      <x:c r="K215" t="inlineStr">
        <x:is>
          <x:t xml:space="preserve">VALOR HEREDADO SIN CRONOMETRAJE</x:t>
        </x:is>
      </x:c>
      <x:c r="L215" t="inlineStr">
        <x:is>
          <x:t xml:space="preserve">Cajonera metálica P1019|2</x:t>
        </x:is>
      </x:c>
    </x:row>
    <x:row r="216">
      <x:c r="A216" t="inlineStr">
        <x:is>
          <x:t xml:space="preserve">Cajonera metálica P1019</x:t>
        </x:is>
      </x:c>
      <x:c r="B216" t="inlineStr">
        <x:is>
          <x:t xml:space="preserve">Otros productos metalmecánicos</x:t>
        </x:is>
      </x:c>
      <x:c r="C216" t="n">
        <x:v>3</x:v>
      </x:c>
      <x:c r="D216" t="inlineStr">
        <x:is>
          <x:t xml:space="preserve">Plegado</x:t>
        </x:is>
      </x:c>
      <x:c r="E216" t="inlineStr">
        <x:is>
          <x:t xml:space="preserve">Plegadora hidráulica de chapa metálica</x:t>
        </x:is>
      </x:c>
      <x:c r="F216" t="n">
        <x:v>12</x:v>
      </x:c>
      <x:c r="G216" t="n">
        <x:v>36</x:v>
      </x:c>
      <x:c r="H216" t="n">
        <x:v>2</x:v>
      </x:c>
      <x:c r="I216" t="inlineStr">
        <x:is>
          <x:t xml:space="preserve">POR_UNIDAD</x:t>
        </x:is>
      </x:c>
      <x:c r="J216" t="n">
        <x:v>0</x:v>
      </x:c>
      <x:c r="K216" t="inlineStr">
        <x:is>
          <x:t xml:space="preserve">VALOR HEREDADO SIN CRONOMETRAJE</x:t>
        </x:is>
      </x:c>
      <x:c r="L216" t="inlineStr">
        <x:is>
          <x:t xml:space="preserve">Cajonera metálica P1019|3</x:t>
        </x:is>
      </x:c>
    </x:row>
    <x:row r="217">
      <x:c r="A217" t="inlineStr">
        <x:is>
          <x:t xml:space="preserve">Cajonera metálica P1019</x:t>
        </x:is>
      </x:c>
      <x:c r="B217" t="inlineStr">
        <x:is>
          <x:t xml:space="preserve">Otros productos metalmecánicos</x:t>
        </x:is>
      </x:c>
      <x:c r="C217" t="n">
        <x:v>4</x:v>
      </x:c>
      <x:c r="D217" t="inlineStr">
        <x:is>
          <x:t xml:space="preserve">Aplicación electrostática de polvo</x:t>
        </x:is>
      </x:c>
      <x:c r="E217" t="inlineStr">
        <x:is>
          <x:t xml:space="preserve">Pistola manual de pintura electrostática en polvo</x:t>
        </x:is>
      </x:c>
      <x:c r="F217" t="n">
        <x:v>12</x:v>
      </x:c>
      <x:c r="G217" t="n">
        <x:v>6.58</x:v>
      </x:c>
      <x:c r="H217" t="n">
        <x:v>3</x:v>
      </x:c>
      <x:c r="I217" t="inlineStr">
        <x:is>
          <x:t xml:space="preserve">POR_UNIDAD</x:t>
        </x:is>
      </x:c>
      <x:c r="J217" t="n">
        <x:v>0</x:v>
      </x:c>
      <x:c r="K217" t="inlineStr">
        <x:is>
          <x:t xml:space="preserve">HIPOTESIS TECNICA</x:t>
        </x:is>
      </x:c>
      <x:c r="L217" t="inlineStr">
        <x:is>
          <x:t xml:space="preserve">Cajonera metálica P1019|4</x:t>
        </x:is>
      </x:c>
    </x:row>
    <x:row r="218">
      <x:c r="A218" t="inlineStr">
        <x:is>
          <x:t xml:space="preserve">Cajonera metálica P1019</x:t>
        </x:is>
      </x:c>
      <x:c r="B218" t="inlineStr">
        <x:is>
          <x:t xml:space="preserve">Otros productos metalmecánicos</x:t>
        </x:is>
      </x:c>
      <x:c r="C218" t="n">
        <x:v>5</x:v>
      </x:c>
      <x:c r="D218" t="inlineStr">
        <x:is>
          <x:t xml:space="preserve">Curado térmico en horno</x:t>
        </x:is>
      </x:c>
      <x:c r="E218" t="inlineStr">
        <x:is>
          <x:t xml:space="preserve">Horno de curado de pintura electrostática por lotes</x:t>
        </x:is>
      </x:c>
      <x:c r="F218" t="n">
        <x:v>45</x:v>
      </x:c>
      <x:c r="G218" t="n">
        <x:v>0</x:v>
      </x:c>
      <x:c r="H218" t="n">
        <x:v>4</x:v>
      </x:c>
      <x:c r="I218" t="inlineStr">
        <x:is>
          <x:t xml:space="preserve">POR_LOTE</x:t>
        </x:is>
      </x:c>
      <x:c r="J218" t="n">
        <x:v>40</x:v>
      </x:c>
      <x:c r="K218" t="inlineStr">
        <x:is>
          <x:t xml:space="preserve">HIPOTESIS TECNICA</x:t>
        </x:is>
      </x:c>
      <x:c r="L218" t="inlineStr">
        <x:is>
          <x:t xml:space="preserve">Cajonera metálica P1019|5</x:t>
        </x:is>
      </x:c>
    </x:row>
    <x:row r="219">
      <x:c r="A219" t="inlineStr">
        <x:is>
          <x:t xml:space="preserve">Cajonera metálica P1019</x:t>
        </x:is>
      </x:c>
      <x:c r="B219" t="inlineStr">
        <x:is>
          <x:t xml:space="preserve">Otros productos metalmecánicos</x:t>
        </x:is>
      </x:c>
      <x:c r="C219" t="n">
        <x:v>6</x:v>
      </x:c>
      <x:c r="D219" t="inlineStr">
        <x:is>
          <x:t xml:space="preserve">Colgado, traslado y enfriamiento</x:t>
        </x:is>
      </x:c>
      <x:c r="E219" t="inlineStr">
        <x:is>
          <x:t xml:space="preserve">Manipulación y enfriamiento de piezas</x:t>
        </x:is>
      </x:c>
      <x:c r="F219" t="n">
        <x:v>8</x:v>
      </x:c>
      <x:c r="G219" t="n">
        <x:v>2.36</x:v>
      </x:c>
      <x:c r="H219" t="n">
        <x:v>5</x:v>
      </x:c>
      <x:c r="I219" t="inlineStr">
        <x:is>
          <x:t xml:space="preserve">POR_UNIDAD</x:t>
        </x:is>
      </x:c>
      <x:c r="J219" t="n">
        <x:v>0</x:v>
      </x:c>
      <x:c r="K219" t="inlineStr">
        <x:is>
          <x:t xml:space="preserve">HIPOTESIS TECNICA</x:t>
        </x:is>
      </x:c>
      <x:c r="L219" t="inlineStr">
        <x:is>
          <x:t xml:space="preserve">Cajonera metálica P1019|6</x:t>
        </x:is>
      </x:c>
    </x:row>
    <x:row r="220">
      <x:c r="A220" t="inlineStr">
        <x:is>
          <x:t xml:space="preserve">Cajonera metálica P1019</x:t>
        </x:is>
      </x:c>
      <x:c r="B220" t="inlineStr">
        <x:is>
          <x:t xml:space="preserve">Otros productos metalmecánicos</x:t>
        </x:is>
      </x:c>
      <x:c r="C220" t="n">
        <x:v>7</x:v>
      </x:c>
      <x:c r="D220" t="inlineStr">
        <x:is>
          <x:t xml:space="preserve">Ensamblaje</x:t>
        </x:is>
      </x:c>
      <x:c r="E220" t="inlineStr">
        <x:is>
          <x:t xml:space="preserve">Mesa de armado</x:t>
        </x:is>
      </x:c>
      <x:c r="F220" t="n">
        <x:v>6</x:v>
      </x:c>
      <x:c r="G220" t="n">
        <x:v>108</x:v>
      </x:c>
      <x:c r="H220" t="n">
        <x:v>6</x:v>
      </x:c>
      <x:c r="I220" t="inlineStr">
        <x:is>
          <x:t xml:space="preserve">POR_UNIDAD</x:t>
        </x:is>
      </x:c>
      <x:c r="J220" t="n">
        <x:v>0</x:v>
      </x:c>
      <x:c r="K220" t="inlineStr">
        <x:is>
          <x:t xml:space="preserve">VALOR HEREDADO SIN CRONOMETRAJE</x:t>
        </x:is>
      </x:c>
      <x:c r="L220" t="inlineStr">
        <x:is>
          <x:t xml:space="preserve">Cajonera metálica P1019|7</x:t>
        </x:is>
      </x:c>
    </x:row>
    <x:row r="221">
      <x:c r="A221" t="inlineStr">
        <x:is>
          <x:t xml:space="preserve">Cajonera metálica P1019</x:t>
        </x:is>
      </x:c>
      <x:c r="B221" t="inlineStr">
        <x:is>
          <x:t xml:space="preserve">Otros productos metalmecánicos</x:t>
        </x:is>
      </x:c>
      <x:c r="C221" t="n">
        <x:v>8</x:v>
      </x:c>
      <x:c r="D221" t="inlineStr">
        <x:is>
          <x:t xml:space="preserve">Inspección final de integridad del producto</x:t>
        </x:is>
      </x:c>
      <x:c r="E221" t="inlineStr">
        <x:is>
          <x:t xml:space="preserve">Mesa de armado</x:t>
        </x:is>
      </x:c>
      <x:c r="F221" t="n">
        <x:v>0</x:v>
      </x:c>
      <x:c r="G221" t="n">
        <x:v>4</x:v>
      </x:c>
      <x:c r="H221" t="n">
        <x:v>7</x:v>
      </x:c>
      <x:c r="I221" t="inlineStr">
        <x:is>
          <x:t xml:space="preserve">POR_UNIDAD</x:t>
        </x:is>
      </x:c>
      <x:c r="J221" t="n">
        <x:v>0</x:v>
      </x:c>
      <x:c r="K221" t="inlineStr">
        <x:is>
          <x:t xml:space="preserve">HIPOTESIS TECNICA</x:t>
        </x:is>
      </x:c>
      <x:c r="L221" t="inlineStr">
        <x:is>
          <x:t xml:space="preserve">Cajonera metálica P1019|8</x:t>
        </x:is>
      </x:c>
    </x:row>
    <x:row r="222">
      <x:c r="A222" t="inlineStr">
        <x:is>
          <x:t xml:space="preserve">Archivador metálico 3 cajones</x:t>
        </x:is>
      </x:c>
      <x:c r="B222" t="inlineStr">
        <x:is>
          <x:t xml:space="preserve">Otros productos metalmecánicos</x:t>
        </x:is>
      </x:c>
      <x:c r="C222" t="n">
        <x:v>1</x:v>
      </x:c>
      <x:c r="D222" t="inlineStr">
        <x:is>
          <x:t xml:space="preserve">Corte de planchas de acero</x:t>
        </x:is>
      </x:c>
      <x:c r="E222" t="inlineStr">
        <x:is>
          <x:t xml:space="preserve">Guillotina hidráulica para corte de planchas de acero</x:t>
        </x:is>
      </x:c>
      <x:c r="F222" t="n">
        <x:v>8</x:v>
      </x:c>
      <x:c r="G222" t="n">
        <x:v>17.54224494</x:v>
      </x:c>
      <x:c r="H222" t="inlineStr">
        <x:is>
          <x:t xml:space="preserve">Inicio</x:t>
        </x:is>
      </x:c>
      <x:c r="I222" t="inlineStr">
        <x:is>
          <x:t xml:space="preserve">POR_UNIDAD</x:t>
        </x:is>
      </x:c>
      <x:c r="J222" t="n">
        <x:v>0</x:v>
      </x:c>
      <x:c r="K222" t="inlineStr">
        <x:is>
          <x:t xml:space="preserve">VALOR HEREDADO SIN CRONOMETRAJE</x:t>
        </x:is>
      </x:c>
      <x:c r="L222" t="inlineStr">
        <x:is>
          <x:t xml:space="preserve">Archivador metálico 3 cajones|1</x:t>
        </x:is>
      </x:c>
    </x:row>
    <x:row r="223">
      <x:c r="A223" t="inlineStr">
        <x:is>
          <x:t xml:space="preserve">Archivador metálico 3 cajones</x:t>
        </x:is>
      </x:c>
      <x:c r="B223" t="inlineStr">
        <x:is>
          <x:t xml:space="preserve">Otros productos metalmecánicos</x:t>
        </x:is>
      </x:c>
      <x:c r="C223" t="n">
        <x:v>2</x:v>
      </x:c>
      <x:c r="D223" t="inlineStr">
        <x:is>
          <x:t xml:space="preserve">Perforación</x:t>
        </x:is>
      </x:c>
      <x:c r="E223" t="inlineStr">
        <x:is>
          <x:t xml:space="preserve">Segundo taladro (alternativo)</x:t>
        </x:is>
      </x:c>
      <x:c r="F223" t="n">
        <x:v>10</x:v>
      </x:c>
      <x:c r="G223" t="n">
        <x:v>10.5</x:v>
      </x:c>
      <x:c r="H223" t="n">
        <x:v>1</x:v>
      </x:c>
      <x:c r="I223" t="inlineStr">
        <x:is>
          <x:t xml:space="preserve">POR_UNIDAD</x:t>
        </x:is>
      </x:c>
      <x:c r="J223" t="n">
        <x:v>0</x:v>
      </x:c>
      <x:c r="K223" t="inlineStr">
        <x:is>
          <x:t xml:space="preserve">VALOR HEREDADO SIN CRONOMETRAJE</x:t>
        </x:is>
      </x:c>
      <x:c r="L223" t="inlineStr">
        <x:is>
          <x:t xml:space="preserve">Archivador metálico 3 cajones|2</x:t>
        </x:is>
      </x:c>
    </x:row>
    <x:row r="224">
      <x:c r="A224" t="inlineStr">
        <x:is>
          <x:t xml:space="preserve">Archivador metálico 3 cajones</x:t>
        </x:is>
      </x:c>
      <x:c r="B224" t="inlineStr">
        <x:is>
          <x:t xml:space="preserve">Otros productos metalmecánicos</x:t>
        </x:is>
      </x:c>
      <x:c r="C224" t="n">
        <x:v>3</x:v>
      </x:c>
      <x:c r="D224" t="inlineStr">
        <x:is>
          <x:t xml:space="preserve">Plegado</x:t>
        </x:is>
      </x:c>
      <x:c r="E224" t="inlineStr">
        <x:is>
          <x:t xml:space="preserve">Plegadora hidráulica de chapa metálica</x:t>
        </x:is>
      </x:c>
      <x:c r="F224" t="n">
        <x:v>12</x:v>
      </x:c>
      <x:c r="G224" t="n">
        <x:v>36</x:v>
      </x:c>
      <x:c r="H224" t="n">
        <x:v>2</x:v>
      </x:c>
      <x:c r="I224" t="inlineStr">
        <x:is>
          <x:t xml:space="preserve">POR_UNIDAD</x:t>
        </x:is>
      </x:c>
      <x:c r="J224" t="n">
        <x:v>0</x:v>
      </x:c>
      <x:c r="K224" t="inlineStr">
        <x:is>
          <x:t xml:space="preserve">VALOR HEREDADO SIN CRONOMETRAJE</x:t>
        </x:is>
      </x:c>
      <x:c r="L224" t="inlineStr">
        <x:is>
          <x:t xml:space="preserve">Archivador metálico 3 cajones|3</x:t>
        </x:is>
      </x:c>
    </x:row>
    <x:row r="225">
      <x:c r="A225" t="inlineStr">
        <x:is>
          <x:t xml:space="preserve">Archivador metálico 3 cajones</x:t>
        </x:is>
      </x:c>
      <x:c r="B225" t="inlineStr">
        <x:is>
          <x:t xml:space="preserve">Otros productos metalmecánicos</x:t>
        </x:is>
      </x:c>
      <x:c r="C225" t="n">
        <x:v>4</x:v>
      </x:c>
      <x:c r="D225" t="inlineStr">
        <x:is>
          <x:t xml:space="preserve">Aplicación electrostática de polvo</x:t>
        </x:is>
      </x:c>
      <x:c r="E225" t="inlineStr">
        <x:is>
          <x:t xml:space="preserve">Pistola manual de pintura electrostática en polvo</x:t>
        </x:is>
      </x:c>
      <x:c r="F225" t="n">
        <x:v>12</x:v>
      </x:c>
      <x:c r="G225" t="n">
        <x:v>6.58</x:v>
      </x:c>
      <x:c r="H225" t="n">
        <x:v>3</x:v>
      </x:c>
      <x:c r="I225" t="inlineStr">
        <x:is>
          <x:t xml:space="preserve">POR_UNIDAD</x:t>
        </x:is>
      </x:c>
      <x:c r="J225" t="n">
        <x:v>0</x:v>
      </x:c>
      <x:c r="K225" t="inlineStr">
        <x:is>
          <x:t xml:space="preserve">HIPOTESIS TECNICA</x:t>
        </x:is>
      </x:c>
      <x:c r="L225" t="inlineStr">
        <x:is>
          <x:t xml:space="preserve">Archivador metálico 3 cajones|4</x:t>
        </x:is>
      </x:c>
    </x:row>
    <x:row r="226">
      <x:c r="A226" t="inlineStr">
        <x:is>
          <x:t xml:space="preserve">Archivador metálico 3 cajones</x:t>
        </x:is>
      </x:c>
      <x:c r="B226" t="inlineStr">
        <x:is>
          <x:t xml:space="preserve">Otros productos metalmecánicos</x:t>
        </x:is>
      </x:c>
      <x:c r="C226" t="n">
        <x:v>5</x:v>
      </x:c>
      <x:c r="D226" t="inlineStr">
        <x:is>
          <x:t xml:space="preserve">Curado térmico en horno</x:t>
        </x:is>
      </x:c>
      <x:c r="E226" t="inlineStr">
        <x:is>
          <x:t xml:space="preserve">Horno de curado de pintura electrostática por lotes</x:t>
        </x:is>
      </x:c>
      <x:c r="F226" t="n">
        <x:v>45</x:v>
      </x:c>
      <x:c r="G226" t="n">
        <x:v>0</x:v>
      </x:c>
      <x:c r="H226" t="n">
        <x:v>4</x:v>
      </x:c>
      <x:c r="I226" t="inlineStr">
        <x:is>
          <x:t xml:space="preserve">POR_LOTE</x:t>
        </x:is>
      </x:c>
      <x:c r="J226" t="n">
        <x:v>40</x:v>
      </x:c>
      <x:c r="K226" t="inlineStr">
        <x:is>
          <x:t xml:space="preserve">HIPOTESIS TECNICA</x:t>
        </x:is>
      </x:c>
      <x:c r="L226" t="inlineStr">
        <x:is>
          <x:t xml:space="preserve">Archivador metálico 3 cajones|5</x:t>
        </x:is>
      </x:c>
    </x:row>
    <x:row r="227">
      <x:c r="A227" t="inlineStr">
        <x:is>
          <x:t xml:space="preserve">Archivador metálico 3 cajones</x:t>
        </x:is>
      </x:c>
      <x:c r="B227" t="inlineStr">
        <x:is>
          <x:t xml:space="preserve">Otros productos metalmecánicos</x:t>
        </x:is>
      </x:c>
      <x:c r="C227" t="n">
        <x:v>6</x:v>
      </x:c>
      <x:c r="D227" t="inlineStr">
        <x:is>
          <x:t xml:space="preserve">Colgado, traslado y enfriamiento</x:t>
        </x:is>
      </x:c>
      <x:c r="E227" t="inlineStr">
        <x:is>
          <x:t xml:space="preserve">Manipulación y enfriamiento de piezas</x:t>
        </x:is>
      </x:c>
      <x:c r="F227" t="n">
        <x:v>8</x:v>
      </x:c>
      <x:c r="G227" t="n">
        <x:v>2.36</x:v>
      </x:c>
      <x:c r="H227" t="n">
        <x:v>5</x:v>
      </x:c>
      <x:c r="I227" t="inlineStr">
        <x:is>
          <x:t xml:space="preserve">POR_UNIDAD</x:t>
        </x:is>
      </x:c>
      <x:c r="J227" t="n">
        <x:v>0</x:v>
      </x:c>
      <x:c r="K227" t="inlineStr">
        <x:is>
          <x:t xml:space="preserve">HIPOTESIS TECNICA</x:t>
        </x:is>
      </x:c>
      <x:c r="L227" t="inlineStr">
        <x:is>
          <x:t xml:space="preserve">Archivador metálico 3 cajones|6</x:t>
        </x:is>
      </x:c>
    </x:row>
    <x:row r="228">
      <x:c r="A228" t="inlineStr">
        <x:is>
          <x:t xml:space="preserve">Archivador metálico 3 cajones</x:t>
        </x:is>
      </x:c>
      <x:c r="B228" t="inlineStr">
        <x:is>
          <x:t xml:space="preserve">Otros productos metalmecánicos</x:t>
        </x:is>
      </x:c>
      <x:c r="C228" t="n">
        <x:v>7</x:v>
      </x:c>
      <x:c r="D228" t="inlineStr">
        <x:is>
          <x:t xml:space="preserve">Ensamblaje</x:t>
        </x:is>
      </x:c>
      <x:c r="E228" t="inlineStr">
        <x:is>
          <x:t xml:space="preserve">Mesa de armado</x:t>
        </x:is>
      </x:c>
      <x:c r="F228" t="n">
        <x:v>6</x:v>
      </x:c>
      <x:c r="G228" t="n">
        <x:v>108</x:v>
      </x:c>
      <x:c r="H228" t="n">
        <x:v>6</x:v>
      </x:c>
      <x:c r="I228" t="inlineStr">
        <x:is>
          <x:t xml:space="preserve">POR_UNIDAD</x:t>
        </x:is>
      </x:c>
      <x:c r="J228" t="n">
        <x:v>0</x:v>
      </x:c>
      <x:c r="K228" t="inlineStr">
        <x:is>
          <x:t xml:space="preserve">VALOR HEREDADO SIN CRONOMETRAJE</x:t>
        </x:is>
      </x:c>
      <x:c r="L228" t="inlineStr">
        <x:is>
          <x:t xml:space="preserve">Archivador metálico 3 cajones|7</x:t>
        </x:is>
      </x:c>
    </x:row>
    <x:row r="229">
      <x:c r="A229" t="inlineStr">
        <x:is>
          <x:t xml:space="preserve">Archivador metálico 3 cajones</x:t>
        </x:is>
      </x:c>
      <x:c r="B229" t="inlineStr">
        <x:is>
          <x:t xml:space="preserve">Otros productos metalmecánicos</x:t>
        </x:is>
      </x:c>
      <x:c r="C229" t="n">
        <x:v>8</x:v>
      </x:c>
      <x:c r="D229" t="inlineStr">
        <x:is>
          <x:t xml:space="preserve">Inspección final de integridad del producto</x:t>
        </x:is>
      </x:c>
      <x:c r="E229" t="inlineStr">
        <x:is>
          <x:t xml:space="preserve">Mesa de armado</x:t>
        </x:is>
      </x:c>
      <x:c r="F229" t="n">
        <x:v>0</x:v>
      </x:c>
      <x:c r="G229" t="n">
        <x:v>4</x:v>
      </x:c>
      <x:c r="H229" t="n">
        <x:v>7</x:v>
      </x:c>
      <x:c r="I229" t="inlineStr">
        <x:is>
          <x:t xml:space="preserve">POR_UNIDAD</x:t>
        </x:is>
      </x:c>
      <x:c r="J229" t="n">
        <x:v>0</x:v>
      </x:c>
      <x:c r="K229" t="inlineStr">
        <x:is>
          <x:t xml:space="preserve">HIPOTESIS TECNICA</x:t>
        </x:is>
      </x:c>
      <x:c r="L229" t="inlineStr">
        <x:is>
          <x:t xml:space="preserve">Archivador metálico 3 cajones|8</x:t>
        </x:is>
      </x:c>
    </x:row>
    <x:row r="230">
      <x:c r="A230" t="inlineStr">
        <x:is>
          <x:t xml:space="preserve">Archivador metálico 4 cajones</x:t>
        </x:is>
      </x:c>
      <x:c r="B230" t="inlineStr">
        <x:is>
          <x:t xml:space="preserve">Otros productos metalmecánicos</x:t>
        </x:is>
      </x:c>
      <x:c r="C230" t="n">
        <x:v>1</x:v>
      </x:c>
      <x:c r="D230" t="inlineStr">
        <x:is>
          <x:t xml:space="preserve">Corte de planchas de acero</x:t>
        </x:is>
      </x:c>
      <x:c r="E230" t="inlineStr">
        <x:is>
          <x:t xml:space="preserve">Guillotina hidráulica para corte de planchas de acero</x:t>
        </x:is>
      </x:c>
      <x:c r="F230" t="n">
        <x:v>8</x:v>
      </x:c>
      <x:c r="G230" t="n">
        <x:v>18.302426025</x:v>
      </x:c>
      <x:c r="H230" t="inlineStr">
        <x:is>
          <x:t xml:space="preserve">Inicio</x:t>
        </x:is>
      </x:c>
      <x:c r="I230" t="inlineStr">
        <x:is>
          <x:t xml:space="preserve">POR_UNIDAD</x:t>
        </x:is>
      </x:c>
      <x:c r="J230" t="n">
        <x:v>0</x:v>
      </x:c>
      <x:c r="K230" t="inlineStr">
        <x:is>
          <x:t xml:space="preserve">VALOR HEREDADO SIN CRONOMETRAJE</x:t>
        </x:is>
      </x:c>
      <x:c r="L230" t="inlineStr">
        <x:is>
          <x:t xml:space="preserve">Archivador metálico 4 cajones|1</x:t>
        </x:is>
      </x:c>
    </x:row>
    <x:row r="231">
      <x:c r="A231" t="inlineStr">
        <x:is>
          <x:t xml:space="preserve">Archivador metálico 4 cajones</x:t>
        </x:is>
      </x:c>
      <x:c r="B231" t="inlineStr">
        <x:is>
          <x:t xml:space="preserve">Otros productos metalmecánicos</x:t>
        </x:is>
      </x:c>
      <x:c r="C231" t="n">
        <x:v>2</x:v>
      </x:c>
      <x:c r="D231" t="inlineStr">
        <x:is>
          <x:t xml:space="preserve">Perforación</x:t>
        </x:is>
      </x:c>
      <x:c r="E231" t="inlineStr">
        <x:is>
          <x:t xml:space="preserve">Segundo taladro (alternativo)</x:t>
        </x:is>
      </x:c>
      <x:c r="F231" t="n">
        <x:v>10</x:v>
      </x:c>
      <x:c r="G231" t="n">
        <x:v>10.5</x:v>
      </x:c>
      <x:c r="H231" t="n">
        <x:v>1</x:v>
      </x:c>
      <x:c r="I231" t="inlineStr">
        <x:is>
          <x:t xml:space="preserve">POR_UNIDAD</x:t>
        </x:is>
      </x:c>
      <x:c r="J231" t="n">
        <x:v>0</x:v>
      </x:c>
      <x:c r="K231" t="inlineStr">
        <x:is>
          <x:t xml:space="preserve">VALOR HEREDADO SIN CRONOMETRAJE</x:t>
        </x:is>
      </x:c>
      <x:c r="L231" t="inlineStr">
        <x:is>
          <x:t xml:space="preserve">Archivador metálico 4 cajones|2</x:t>
        </x:is>
      </x:c>
    </x:row>
    <x:row r="232">
      <x:c r="A232" t="inlineStr">
        <x:is>
          <x:t xml:space="preserve">Archivador metálico 4 cajones</x:t>
        </x:is>
      </x:c>
      <x:c r="B232" t="inlineStr">
        <x:is>
          <x:t xml:space="preserve">Otros productos metalmecánicos</x:t>
        </x:is>
      </x:c>
      <x:c r="C232" t="n">
        <x:v>3</x:v>
      </x:c>
      <x:c r="D232" t="inlineStr">
        <x:is>
          <x:t xml:space="preserve">Plegado</x:t>
        </x:is>
      </x:c>
      <x:c r="E232" t="inlineStr">
        <x:is>
          <x:t xml:space="preserve">Plegadora hidráulica de chapa metálica</x:t>
        </x:is>
      </x:c>
      <x:c r="F232" t="n">
        <x:v>12</x:v>
      </x:c>
      <x:c r="G232" t="n">
        <x:v>36</x:v>
      </x:c>
      <x:c r="H232" t="n">
        <x:v>2</x:v>
      </x:c>
      <x:c r="I232" t="inlineStr">
        <x:is>
          <x:t xml:space="preserve">POR_UNIDAD</x:t>
        </x:is>
      </x:c>
      <x:c r="J232" t="n">
        <x:v>0</x:v>
      </x:c>
      <x:c r="K232" t="inlineStr">
        <x:is>
          <x:t xml:space="preserve">VALOR HEREDADO SIN CRONOMETRAJE</x:t>
        </x:is>
      </x:c>
      <x:c r="L232" t="inlineStr">
        <x:is>
          <x:t xml:space="preserve">Archivador metálico 4 cajones|3</x:t>
        </x:is>
      </x:c>
    </x:row>
    <x:row r="233">
      <x:c r="A233" t="inlineStr">
        <x:is>
          <x:t xml:space="preserve">Archivador metálico 4 cajones</x:t>
        </x:is>
      </x:c>
      <x:c r="B233" t="inlineStr">
        <x:is>
          <x:t xml:space="preserve">Otros productos metalmecánicos</x:t>
        </x:is>
      </x:c>
      <x:c r="C233" t="n">
        <x:v>4</x:v>
      </x:c>
      <x:c r="D233" t="inlineStr">
        <x:is>
          <x:t xml:space="preserve">Aplicación electrostática de polvo</x:t>
        </x:is>
      </x:c>
      <x:c r="E233" t="inlineStr">
        <x:is>
          <x:t xml:space="preserve">Pistola manual de pintura electrostática en polvo</x:t>
        </x:is>
      </x:c>
      <x:c r="F233" t="n">
        <x:v>12</x:v>
      </x:c>
      <x:c r="G233" t="n">
        <x:v>6.58</x:v>
      </x:c>
      <x:c r="H233" t="n">
        <x:v>3</x:v>
      </x:c>
      <x:c r="I233" t="inlineStr">
        <x:is>
          <x:t xml:space="preserve">POR_UNIDAD</x:t>
        </x:is>
      </x:c>
      <x:c r="J233" t="n">
        <x:v>0</x:v>
      </x:c>
      <x:c r="K233" t="inlineStr">
        <x:is>
          <x:t xml:space="preserve">HIPOTESIS TECNICA</x:t>
        </x:is>
      </x:c>
      <x:c r="L233" t="inlineStr">
        <x:is>
          <x:t xml:space="preserve">Archivador metálico 4 cajones|4</x:t>
        </x:is>
      </x:c>
    </x:row>
    <x:row r="234">
      <x:c r="A234" t="inlineStr">
        <x:is>
          <x:t xml:space="preserve">Archivador metálico 4 cajones</x:t>
        </x:is>
      </x:c>
      <x:c r="B234" t="inlineStr">
        <x:is>
          <x:t xml:space="preserve">Otros productos metalmecánicos</x:t>
        </x:is>
      </x:c>
      <x:c r="C234" t="n">
        <x:v>5</x:v>
      </x:c>
      <x:c r="D234" t="inlineStr">
        <x:is>
          <x:t xml:space="preserve">Curado térmico en horno</x:t>
        </x:is>
      </x:c>
      <x:c r="E234" t="inlineStr">
        <x:is>
          <x:t xml:space="preserve">Horno de curado de pintura electrostática por lotes</x:t>
        </x:is>
      </x:c>
      <x:c r="F234" t="n">
        <x:v>45</x:v>
      </x:c>
      <x:c r="G234" t="n">
        <x:v>0</x:v>
      </x:c>
      <x:c r="H234" t="n">
        <x:v>4</x:v>
      </x:c>
      <x:c r="I234" t="inlineStr">
        <x:is>
          <x:t xml:space="preserve">POR_LOTE</x:t>
        </x:is>
      </x:c>
      <x:c r="J234" t="n">
        <x:v>40</x:v>
      </x:c>
      <x:c r="K234" t="inlineStr">
        <x:is>
          <x:t xml:space="preserve">HIPOTESIS TECNICA</x:t>
        </x:is>
      </x:c>
      <x:c r="L234" t="inlineStr">
        <x:is>
          <x:t xml:space="preserve">Archivador metálico 4 cajones|5</x:t>
        </x:is>
      </x:c>
    </x:row>
    <x:row r="235">
      <x:c r="A235" t="inlineStr">
        <x:is>
          <x:t xml:space="preserve">Archivador metálico 4 cajones</x:t>
        </x:is>
      </x:c>
      <x:c r="B235" t="inlineStr">
        <x:is>
          <x:t xml:space="preserve">Otros productos metalmecánicos</x:t>
        </x:is>
      </x:c>
      <x:c r="C235" t="n">
        <x:v>6</x:v>
      </x:c>
      <x:c r="D235" t="inlineStr">
        <x:is>
          <x:t xml:space="preserve">Colgado, traslado y enfriamiento</x:t>
        </x:is>
      </x:c>
      <x:c r="E235" t="inlineStr">
        <x:is>
          <x:t xml:space="preserve">Manipulación y enfriamiento de piezas</x:t>
        </x:is>
      </x:c>
      <x:c r="F235" t="n">
        <x:v>8</x:v>
      </x:c>
      <x:c r="G235" t="n">
        <x:v>2.36</x:v>
      </x:c>
      <x:c r="H235" t="n">
        <x:v>5</x:v>
      </x:c>
      <x:c r="I235" t="inlineStr">
        <x:is>
          <x:t xml:space="preserve">POR_UNIDAD</x:t>
        </x:is>
      </x:c>
      <x:c r="J235" t="n">
        <x:v>0</x:v>
      </x:c>
      <x:c r="K235" t="inlineStr">
        <x:is>
          <x:t xml:space="preserve">HIPOTESIS TECNICA</x:t>
        </x:is>
      </x:c>
      <x:c r="L235" t="inlineStr">
        <x:is>
          <x:t xml:space="preserve">Archivador metálico 4 cajones|6</x:t>
        </x:is>
      </x:c>
    </x:row>
    <x:row r="236">
      <x:c r="A236" t="inlineStr">
        <x:is>
          <x:t xml:space="preserve">Archivador metálico 4 cajones</x:t>
        </x:is>
      </x:c>
      <x:c r="B236" t="inlineStr">
        <x:is>
          <x:t xml:space="preserve">Otros productos metalmecánicos</x:t>
        </x:is>
      </x:c>
      <x:c r="C236" t="n">
        <x:v>7</x:v>
      </x:c>
      <x:c r="D236" t="inlineStr">
        <x:is>
          <x:t xml:space="preserve">Ensamblaje</x:t>
        </x:is>
      </x:c>
      <x:c r="E236" t="inlineStr">
        <x:is>
          <x:t xml:space="preserve">Mesa de armado</x:t>
        </x:is>
      </x:c>
      <x:c r="F236" t="n">
        <x:v>6</x:v>
      </x:c>
      <x:c r="G236" t="n">
        <x:v>108</x:v>
      </x:c>
      <x:c r="H236" t="n">
        <x:v>6</x:v>
      </x:c>
      <x:c r="I236" t="inlineStr">
        <x:is>
          <x:t xml:space="preserve">POR_UNIDAD</x:t>
        </x:is>
      </x:c>
      <x:c r="J236" t="n">
        <x:v>0</x:v>
      </x:c>
      <x:c r="K236" t="inlineStr">
        <x:is>
          <x:t xml:space="preserve">VALOR HEREDADO SIN CRONOMETRAJE</x:t>
        </x:is>
      </x:c>
      <x:c r="L236" t="inlineStr">
        <x:is>
          <x:t xml:space="preserve">Archivador metálico 4 cajones|7</x:t>
        </x:is>
      </x:c>
    </x:row>
    <x:row r="237">
      <x:c r="A237" t="inlineStr">
        <x:is>
          <x:t xml:space="preserve">Archivador metálico 4 cajones</x:t>
        </x:is>
      </x:c>
      <x:c r="B237" t="inlineStr">
        <x:is>
          <x:t xml:space="preserve">Otros productos metalmecánicos</x:t>
        </x:is>
      </x:c>
      <x:c r="C237" t="n">
        <x:v>8</x:v>
      </x:c>
      <x:c r="D237" t="inlineStr">
        <x:is>
          <x:t xml:space="preserve">Inspección final de integridad del producto</x:t>
        </x:is>
      </x:c>
      <x:c r="E237" t="inlineStr">
        <x:is>
          <x:t xml:space="preserve">Mesa de armado</x:t>
        </x:is>
      </x:c>
      <x:c r="F237" t="n">
        <x:v>0</x:v>
      </x:c>
      <x:c r="G237" t="n">
        <x:v>4</x:v>
      </x:c>
      <x:c r="H237" t="n">
        <x:v>7</x:v>
      </x:c>
      <x:c r="I237" t="inlineStr">
        <x:is>
          <x:t xml:space="preserve">POR_UNIDAD</x:t>
        </x:is>
      </x:c>
      <x:c r="J237" t="n">
        <x:v>0</x:v>
      </x:c>
      <x:c r="K237" t="inlineStr">
        <x:is>
          <x:t xml:space="preserve">HIPOTESIS TECNICA</x:t>
        </x:is>
      </x:c>
      <x:c r="L237" t="inlineStr">
        <x:is>
          <x:t xml:space="preserve">Archivador metálico 4 cajones|8</x:t>
        </x:is>
      </x:c>
    </x:row>
    <x:row r="238">
      <x:c r="A238" t="inlineStr">
        <x:is>
          <x:t xml:space="preserve">Armario metálico KD-034</x:t>
        </x:is>
      </x:c>
      <x:c r="B238" t="inlineStr">
        <x:is>
          <x:t xml:space="preserve">Otros productos metalmecánicos</x:t>
        </x:is>
      </x:c>
      <x:c r="C238" t="n">
        <x:v>1</x:v>
      </x:c>
      <x:c r="D238" t="inlineStr">
        <x:is>
          <x:t xml:space="preserve">Corte de planchas de acero</x:t>
        </x:is>
      </x:c>
      <x:c r="E238" t="inlineStr">
        <x:is>
          <x:t xml:space="preserve">Guillotina hidráulica para corte de planchas de acero</x:t>
        </x:is>
      </x:c>
      <x:c r="F238" t="n">
        <x:v>8</x:v>
      </x:c>
      <x:c r="G238" t="n">
        <x:v>20.40084375</x:v>
      </x:c>
      <x:c r="H238" t="inlineStr">
        <x:is>
          <x:t xml:space="preserve">Inicio</x:t>
        </x:is>
      </x:c>
      <x:c r="I238" t="inlineStr">
        <x:is>
          <x:t xml:space="preserve">POR_UNIDAD</x:t>
        </x:is>
      </x:c>
      <x:c r="J238" t="n">
        <x:v>0</x:v>
      </x:c>
      <x:c r="K238" t="inlineStr">
        <x:is>
          <x:t xml:space="preserve">VALOR HEREDADO SIN CRONOMETRAJE</x:t>
        </x:is>
      </x:c>
      <x:c r="L238" t="inlineStr">
        <x:is>
          <x:t xml:space="preserve">Armario metálico KD-034|1</x:t>
        </x:is>
      </x:c>
    </x:row>
    <x:row r="239">
      <x:c r="A239" t="inlineStr">
        <x:is>
          <x:t xml:space="preserve">Armario metálico KD-034</x:t>
        </x:is>
      </x:c>
      <x:c r="B239" t="inlineStr">
        <x:is>
          <x:t xml:space="preserve">Otros productos metalmecánicos</x:t>
        </x:is>
      </x:c>
      <x:c r="C239" t="n">
        <x:v>2</x:v>
      </x:c>
      <x:c r="D239" t="inlineStr">
        <x:is>
          <x:t xml:space="preserve">Perforación</x:t>
        </x:is>
      </x:c>
      <x:c r="E239" t="inlineStr">
        <x:is>
          <x:t xml:space="preserve">Segundo taladro (alternativo)</x:t>
        </x:is>
      </x:c>
      <x:c r="F239" t="n">
        <x:v>10</x:v>
      </x:c>
      <x:c r="G239" t="n">
        <x:v>10.5</x:v>
      </x:c>
      <x:c r="H239" t="n">
        <x:v>1</x:v>
      </x:c>
      <x:c r="I239" t="inlineStr">
        <x:is>
          <x:t xml:space="preserve">POR_UNIDAD</x:t>
        </x:is>
      </x:c>
      <x:c r="J239" t="n">
        <x:v>0</x:v>
      </x:c>
      <x:c r="K239" t="inlineStr">
        <x:is>
          <x:t xml:space="preserve">VALOR HEREDADO SIN CRONOMETRAJE</x:t>
        </x:is>
      </x:c>
      <x:c r="L239" t="inlineStr">
        <x:is>
          <x:t xml:space="preserve">Armario metálico KD-034|2</x:t>
        </x:is>
      </x:c>
    </x:row>
    <x:row r="240">
      <x:c r="A240" t="inlineStr">
        <x:is>
          <x:t xml:space="preserve">Armario metálico KD-034</x:t>
        </x:is>
      </x:c>
      <x:c r="B240" t="inlineStr">
        <x:is>
          <x:t xml:space="preserve">Otros productos metalmecánicos</x:t>
        </x:is>
      </x:c>
      <x:c r="C240" t="n">
        <x:v>3</x:v>
      </x:c>
      <x:c r="D240" t="inlineStr">
        <x:is>
          <x:t xml:space="preserve">Plegado</x:t>
        </x:is>
      </x:c>
      <x:c r="E240" t="inlineStr">
        <x:is>
          <x:t xml:space="preserve">Plegadora hidráulica de chapa metálica</x:t>
        </x:is>
      </x:c>
      <x:c r="F240" t="n">
        <x:v>12</x:v>
      </x:c>
      <x:c r="G240" t="n">
        <x:v>36</x:v>
      </x:c>
      <x:c r="H240" t="n">
        <x:v>2</x:v>
      </x:c>
      <x:c r="I240" t="inlineStr">
        <x:is>
          <x:t xml:space="preserve">POR_UNIDAD</x:t>
        </x:is>
      </x:c>
      <x:c r="J240" t="n">
        <x:v>0</x:v>
      </x:c>
      <x:c r="K240" t="inlineStr">
        <x:is>
          <x:t xml:space="preserve">VALOR HEREDADO SIN CRONOMETRAJE</x:t>
        </x:is>
      </x:c>
      <x:c r="L240" t="inlineStr">
        <x:is>
          <x:t xml:space="preserve">Armario metálico KD-034|3</x:t>
        </x:is>
      </x:c>
    </x:row>
    <x:row r="241">
      <x:c r="A241" t="inlineStr">
        <x:is>
          <x:t xml:space="preserve">Armario metálico KD-034</x:t>
        </x:is>
      </x:c>
      <x:c r="B241" t="inlineStr">
        <x:is>
          <x:t xml:space="preserve">Otros productos metalmecánicos</x:t>
        </x:is>
      </x:c>
      <x:c r="C241" t="n">
        <x:v>4</x:v>
      </x:c>
      <x:c r="D241" t="inlineStr">
        <x:is>
          <x:t xml:space="preserve">Aplicación electrostática de polvo</x:t>
        </x:is>
      </x:c>
      <x:c r="E241" t="inlineStr">
        <x:is>
          <x:t xml:space="preserve">Pistola manual de pintura electrostática en polvo</x:t>
        </x:is>
      </x:c>
      <x:c r="F241" t="n">
        <x:v>12</x:v>
      </x:c>
      <x:c r="G241" t="n">
        <x:v>6.58</x:v>
      </x:c>
      <x:c r="H241" t="n">
        <x:v>3</x:v>
      </x:c>
      <x:c r="I241" t="inlineStr">
        <x:is>
          <x:t xml:space="preserve">POR_UNIDAD</x:t>
        </x:is>
      </x:c>
      <x:c r="J241" t="n">
        <x:v>0</x:v>
      </x:c>
      <x:c r="K241" t="inlineStr">
        <x:is>
          <x:t xml:space="preserve">HIPOTESIS TECNICA</x:t>
        </x:is>
      </x:c>
      <x:c r="L241" t="inlineStr">
        <x:is>
          <x:t xml:space="preserve">Armario metálico KD-034|4</x:t>
        </x:is>
      </x:c>
    </x:row>
    <x:row r="242">
      <x:c r="A242" t="inlineStr">
        <x:is>
          <x:t xml:space="preserve">Armario metálico KD-034</x:t>
        </x:is>
      </x:c>
      <x:c r="B242" t="inlineStr">
        <x:is>
          <x:t xml:space="preserve">Otros productos metalmecánicos</x:t>
        </x:is>
      </x:c>
      <x:c r="C242" t="n">
        <x:v>5</x:v>
      </x:c>
      <x:c r="D242" t="inlineStr">
        <x:is>
          <x:t xml:space="preserve">Curado térmico en horno</x:t>
        </x:is>
      </x:c>
      <x:c r="E242" t="inlineStr">
        <x:is>
          <x:t xml:space="preserve">Horno de curado de pintura electrostática por lotes</x:t>
        </x:is>
      </x:c>
      <x:c r="F242" t="n">
        <x:v>45</x:v>
      </x:c>
      <x:c r="G242" t="n">
        <x:v>0</x:v>
      </x:c>
      <x:c r="H242" t="n">
        <x:v>4</x:v>
      </x:c>
      <x:c r="I242" t="inlineStr">
        <x:is>
          <x:t xml:space="preserve">POR_LOTE</x:t>
        </x:is>
      </x:c>
      <x:c r="J242" t="n">
        <x:v>40</x:v>
      </x:c>
      <x:c r="K242" t="inlineStr">
        <x:is>
          <x:t xml:space="preserve">HIPOTESIS TECNICA</x:t>
        </x:is>
      </x:c>
      <x:c r="L242" t="inlineStr">
        <x:is>
          <x:t xml:space="preserve">Armario metálico KD-034|5</x:t>
        </x:is>
      </x:c>
    </x:row>
    <x:row r="243">
      <x:c r="A243" t="inlineStr">
        <x:is>
          <x:t xml:space="preserve">Armario metálico KD-034</x:t>
        </x:is>
      </x:c>
      <x:c r="B243" t="inlineStr">
        <x:is>
          <x:t xml:space="preserve">Otros productos metalmecánicos</x:t>
        </x:is>
      </x:c>
      <x:c r="C243" t="n">
        <x:v>6</x:v>
      </x:c>
      <x:c r="D243" t="inlineStr">
        <x:is>
          <x:t xml:space="preserve">Colgado, traslado y enfriamiento</x:t>
        </x:is>
      </x:c>
      <x:c r="E243" t="inlineStr">
        <x:is>
          <x:t xml:space="preserve">Manipulación y enfriamiento de piezas</x:t>
        </x:is>
      </x:c>
      <x:c r="F243" t="n">
        <x:v>8</x:v>
      </x:c>
      <x:c r="G243" t="n">
        <x:v>2.36</x:v>
      </x:c>
      <x:c r="H243" t="n">
        <x:v>5</x:v>
      </x:c>
      <x:c r="I243" t="inlineStr">
        <x:is>
          <x:t xml:space="preserve">POR_UNIDAD</x:t>
        </x:is>
      </x:c>
      <x:c r="J243" t="n">
        <x:v>0</x:v>
      </x:c>
      <x:c r="K243" t="inlineStr">
        <x:is>
          <x:t xml:space="preserve">HIPOTESIS TECNICA</x:t>
        </x:is>
      </x:c>
      <x:c r="L243" t="inlineStr">
        <x:is>
          <x:t xml:space="preserve">Armario metálico KD-034|6</x:t>
        </x:is>
      </x:c>
    </x:row>
    <x:row r="244">
      <x:c r="A244" t="inlineStr">
        <x:is>
          <x:t xml:space="preserve">Armario metálico KD-034</x:t>
        </x:is>
      </x:c>
      <x:c r="B244" t="inlineStr">
        <x:is>
          <x:t xml:space="preserve">Otros productos metalmecánicos</x:t>
        </x:is>
      </x:c>
      <x:c r="C244" t="n">
        <x:v>7</x:v>
      </x:c>
      <x:c r="D244" t="inlineStr">
        <x:is>
          <x:t xml:space="preserve">Ensamblaje</x:t>
        </x:is>
      </x:c>
      <x:c r="E244" t="inlineStr">
        <x:is>
          <x:t xml:space="preserve">Mesa de armado</x:t>
        </x:is>
      </x:c>
      <x:c r="F244" t="n">
        <x:v>6</x:v>
      </x:c>
      <x:c r="G244" t="n">
        <x:v>108</x:v>
      </x:c>
      <x:c r="H244" t="n">
        <x:v>6</x:v>
      </x:c>
      <x:c r="I244" t="inlineStr">
        <x:is>
          <x:t xml:space="preserve">POR_UNIDAD</x:t>
        </x:is>
      </x:c>
      <x:c r="J244" t="n">
        <x:v>0</x:v>
      </x:c>
      <x:c r="K244" t="inlineStr">
        <x:is>
          <x:t xml:space="preserve">VALOR HEREDADO SIN CRONOMETRAJE</x:t>
        </x:is>
      </x:c>
      <x:c r="L244" t="inlineStr">
        <x:is>
          <x:t xml:space="preserve">Armario metálico KD-034|7</x:t>
        </x:is>
      </x:c>
    </x:row>
    <x:row r="245">
      <x:c r="A245" t="inlineStr">
        <x:is>
          <x:t xml:space="preserve">Armario metálico KD-034</x:t>
        </x:is>
      </x:c>
      <x:c r="B245" t="inlineStr">
        <x:is>
          <x:t xml:space="preserve">Otros productos metalmecánicos</x:t>
        </x:is>
      </x:c>
      <x:c r="C245" t="n">
        <x:v>8</x:v>
      </x:c>
      <x:c r="D245" t="inlineStr">
        <x:is>
          <x:t xml:space="preserve">Inspección final de integridad del producto</x:t>
        </x:is>
      </x:c>
      <x:c r="E245" t="inlineStr">
        <x:is>
          <x:t xml:space="preserve">Mesa de armado</x:t>
        </x:is>
      </x:c>
      <x:c r="F245" t="n">
        <x:v>0</x:v>
      </x:c>
      <x:c r="G245" t="n">
        <x:v>4</x:v>
      </x:c>
      <x:c r="H245" t="n">
        <x:v>7</x:v>
      </x:c>
      <x:c r="I245" t="inlineStr">
        <x:is>
          <x:t xml:space="preserve">POR_UNIDAD</x:t>
        </x:is>
      </x:c>
      <x:c r="J245" t="n">
        <x:v>0</x:v>
      </x:c>
      <x:c r="K245" t="inlineStr">
        <x:is>
          <x:t xml:space="preserve">HIPOTESIS TECNICA</x:t>
        </x:is>
      </x:c>
      <x:c r="L245" t="inlineStr">
        <x:is>
          <x:t xml:space="preserve">Armario metálico KD-034|8</x:t>
        </x:is>
      </x:c>
    </x:row>
    <x:row r="246">
      <x:c r="A246" t="inlineStr">
        <x:is>
          <x:t xml:space="preserve">Banqueta con patas metálicas</x:t>
        </x:is>
      </x:c>
      <x:c r="B246" t="inlineStr">
        <x:is>
          <x:t xml:space="preserve">Otros productos metalmecánicos</x:t>
        </x:is>
      </x:c>
      <x:c r="C246" t="n">
        <x:v>1</x:v>
      </x:c>
      <x:c r="D246" t="inlineStr">
        <x:is>
          <x:t xml:space="preserve">Corte de tubos y perfiles</x:t>
        </x:is>
      </x:c>
      <x:c r="E246" t="inlineStr">
        <x:is>
          <x:t xml:space="preserve">Sierra de cinta para corte de tubos y perfiles</x:t>
        </x:is>
      </x:c>
      <x:c r="F246" t="n">
        <x:v>8</x:v>
      </x:c>
      <x:c r="G246" t="n">
        <x:v>20.2768</x:v>
      </x:c>
      <x:c r="H246" t="inlineStr">
        <x:is>
          <x:t xml:space="preserve">Inicio</x:t>
        </x:is>
      </x:c>
      <x:c r="I246" t="inlineStr">
        <x:is>
          <x:t xml:space="preserve">POR_UNIDAD</x:t>
        </x:is>
      </x:c>
      <x:c r="J246" t="n">
        <x:v>0</x:v>
      </x:c>
      <x:c r="K246" t="inlineStr">
        <x:is>
          <x:t xml:space="preserve">VALOR HEREDADO SIN CRONOMETRAJE</x:t>
        </x:is>
      </x:c>
      <x:c r="L246" t="inlineStr">
        <x:is>
          <x:t xml:space="preserve">Banqueta con patas metálicas|1</x:t>
        </x:is>
      </x:c>
    </x:row>
    <x:row r="247">
      <x:c r="A247" t="inlineStr">
        <x:is>
          <x:t xml:space="preserve">Banqueta con patas metálicas</x:t>
        </x:is>
      </x:c>
      <x:c r="B247" t="inlineStr">
        <x:is>
          <x:t xml:space="preserve">Otros productos metalmecánicos</x:t>
        </x:is>
      </x:c>
      <x:c r="C247" t="n">
        <x:v>2</x:v>
      </x:c>
      <x:c r="D247" t="inlineStr">
        <x:is>
          <x:t xml:space="preserve">Perforación</x:t>
        </x:is>
      </x:c>
      <x:c r="E247" t="inlineStr">
        <x:is>
          <x:t xml:space="preserve">Segundo taladro (alternativo)</x:t>
        </x:is>
      </x:c>
      <x:c r="F247" t="n">
        <x:v>10</x:v>
      </x:c>
      <x:c r="G247" t="n">
        <x:v>13.6</x:v>
      </x:c>
      <x:c r="H247" t="n">
        <x:v>1</x:v>
      </x:c>
      <x:c r="I247" t="inlineStr">
        <x:is>
          <x:t xml:space="preserve">POR_UNIDAD</x:t>
        </x:is>
      </x:c>
      <x:c r="J247" t="n">
        <x:v>0</x:v>
      </x:c>
      <x:c r="K247" t="inlineStr">
        <x:is>
          <x:t xml:space="preserve">VALOR HEREDADO SIN CRONOMETRAJE</x:t>
        </x:is>
      </x:c>
      <x:c r="L247" t="inlineStr">
        <x:is>
          <x:t xml:space="preserve">Banqueta con patas metálicas|2</x:t>
        </x:is>
      </x:c>
    </x:row>
    <x:row r="248">
      <x:c r="A248" t="inlineStr">
        <x:is>
          <x:t xml:space="preserve">Banqueta con patas metálicas</x:t>
        </x:is>
      </x:c>
      <x:c r="B248" t="inlineStr">
        <x:is>
          <x:t xml:space="preserve">Otros productos metalmecánicos</x:t>
        </x:is>
      </x:c>
      <x:c r="C248" t="n">
        <x:v>3</x:v>
      </x:c>
      <x:c r="D248" t="inlineStr">
        <x:is>
          <x:t xml:space="preserve">Soldadura</x:t>
        </x:is>
      </x:c>
      <x:c r="E248" t="inlineStr">
        <x:is>
          <x:t xml:space="preserve">Segunda estación soldadura (alternativa)</x:t>
        </x:is>
      </x:c>
      <x:c r="F248" t="n">
        <x:v>10</x:v>
      </x:c>
      <x:c r="G248" t="n">
        <x:v>33.59999999999999</x:v>
      </x:c>
      <x:c r="H248" t="n">
        <x:v>2</x:v>
      </x:c>
      <x:c r="I248" t="inlineStr">
        <x:is>
          <x:t xml:space="preserve">POR_UNIDAD</x:t>
        </x:is>
      </x:c>
      <x:c r="J248" t="n">
        <x:v>0</x:v>
      </x:c>
      <x:c r="K248" t="inlineStr">
        <x:is>
          <x:t xml:space="preserve">VALOR HEREDADO SIN CRONOMETRAJE</x:t>
        </x:is>
      </x:c>
      <x:c r="L248" t="inlineStr">
        <x:is>
          <x:t xml:space="preserve">Banqueta con patas metálicas|3</x:t>
        </x:is>
      </x:c>
    </x:row>
    <x:row r="249">
      <x:c r="A249" t="inlineStr">
        <x:is>
          <x:t xml:space="preserve">Banqueta con patas metálicas</x:t>
        </x:is>
      </x:c>
      <x:c r="B249" t="inlineStr">
        <x:is>
          <x:t xml:space="preserve">Otros productos metalmecánicos</x:t>
        </x:is>
      </x:c>
      <x:c r="C249" t="n">
        <x:v>4</x:v>
      </x:c>
      <x:c r="D249" t="inlineStr">
        <x:is>
          <x:t xml:space="preserve">Aplicación electrostática de polvo</x:t>
        </x:is>
      </x:c>
      <x:c r="E249" t="inlineStr">
        <x:is>
          <x:t xml:space="preserve">Pistola manual de pintura electrostática en polvo</x:t>
        </x:is>
      </x:c>
      <x:c r="F249" t="n">
        <x:v>12</x:v>
      </x:c>
      <x:c r="G249" t="n">
        <x:v>6.58</x:v>
      </x:c>
      <x:c r="H249" t="n">
        <x:v>3</x:v>
      </x:c>
      <x:c r="I249" t="inlineStr">
        <x:is>
          <x:t xml:space="preserve">POR_UNIDAD</x:t>
        </x:is>
      </x:c>
      <x:c r="J249" t="n">
        <x:v>0</x:v>
      </x:c>
      <x:c r="K249" t="inlineStr">
        <x:is>
          <x:t xml:space="preserve">HIPOTESIS TECNICA</x:t>
        </x:is>
      </x:c>
      <x:c r="L249" t="inlineStr">
        <x:is>
          <x:t xml:space="preserve">Banqueta con patas metálicas|4</x:t>
        </x:is>
      </x:c>
    </x:row>
    <x:row r="250">
      <x:c r="A250" t="inlineStr">
        <x:is>
          <x:t xml:space="preserve">Banqueta con patas metálicas</x:t>
        </x:is>
      </x:c>
      <x:c r="B250" t="inlineStr">
        <x:is>
          <x:t xml:space="preserve">Otros productos metalmecánicos</x:t>
        </x:is>
      </x:c>
      <x:c r="C250" t="n">
        <x:v>5</x:v>
      </x:c>
      <x:c r="D250" t="inlineStr">
        <x:is>
          <x:t xml:space="preserve">Curado térmico en horno</x:t>
        </x:is>
      </x:c>
      <x:c r="E250" t="inlineStr">
        <x:is>
          <x:t xml:space="preserve">Horno de curado de pintura electrostática por lotes</x:t>
        </x:is>
      </x:c>
      <x:c r="F250" t="n">
        <x:v>45</x:v>
      </x:c>
      <x:c r="G250" t="n">
        <x:v>0</x:v>
      </x:c>
      <x:c r="H250" t="n">
        <x:v>4</x:v>
      </x:c>
      <x:c r="I250" t="inlineStr">
        <x:is>
          <x:t xml:space="preserve">POR_LOTE</x:t>
        </x:is>
      </x:c>
      <x:c r="J250" t="n">
        <x:v>40</x:v>
      </x:c>
      <x:c r="K250" t="inlineStr">
        <x:is>
          <x:t xml:space="preserve">HIPOTESIS TECNICA</x:t>
        </x:is>
      </x:c>
      <x:c r="L250" t="inlineStr">
        <x:is>
          <x:t xml:space="preserve">Banqueta con patas metálicas|5</x:t>
        </x:is>
      </x:c>
    </x:row>
    <x:row r="251">
      <x:c r="A251" t="inlineStr">
        <x:is>
          <x:t xml:space="preserve">Banqueta con patas metálicas</x:t>
        </x:is>
      </x:c>
      <x:c r="B251" t="inlineStr">
        <x:is>
          <x:t xml:space="preserve">Otros productos metalmecánicos</x:t>
        </x:is>
      </x:c>
      <x:c r="C251" t="n">
        <x:v>6</x:v>
      </x:c>
      <x:c r="D251" t="inlineStr">
        <x:is>
          <x:t xml:space="preserve">Colgado, traslado y enfriamiento</x:t>
        </x:is>
      </x:c>
      <x:c r="E251" t="inlineStr">
        <x:is>
          <x:t xml:space="preserve">Manipulación y enfriamiento de piezas</x:t>
        </x:is>
      </x:c>
      <x:c r="F251" t="n">
        <x:v>8</x:v>
      </x:c>
      <x:c r="G251" t="n">
        <x:v>2.36</x:v>
      </x:c>
      <x:c r="H251" t="n">
        <x:v>5</x:v>
      </x:c>
      <x:c r="I251" t="inlineStr">
        <x:is>
          <x:t xml:space="preserve">POR_UNIDAD</x:t>
        </x:is>
      </x:c>
      <x:c r="J251" t="n">
        <x:v>0</x:v>
      </x:c>
      <x:c r="K251" t="inlineStr">
        <x:is>
          <x:t xml:space="preserve">HIPOTESIS TECNICA</x:t>
        </x:is>
      </x:c>
      <x:c r="L251" t="inlineStr">
        <x:is>
          <x:t xml:space="preserve">Banqueta con patas metálicas|6</x:t>
        </x:is>
      </x:c>
    </x:row>
    <x:row r="252">
      <x:c r="A252" t="inlineStr">
        <x:is>
          <x:t xml:space="preserve">Banqueta con patas metálicas</x:t>
        </x:is>
      </x:c>
      <x:c r="B252" t="inlineStr">
        <x:is>
          <x:t xml:space="preserve">Otros productos metalmecánicos</x:t>
        </x:is>
      </x:c>
      <x:c r="C252" t="n">
        <x:v>7</x:v>
      </x:c>
      <x:c r="D252" t="inlineStr">
        <x:is>
          <x:t xml:space="preserve">Ensamblaje</x:t>
        </x:is>
      </x:c>
      <x:c r="E252" t="inlineStr">
        <x:is>
          <x:t xml:space="preserve">Mesa de armado</x:t>
        </x:is>
      </x:c>
      <x:c r="F252" t="n">
        <x:v>6</x:v>
      </x:c>
      <x:c r="G252" t="n">
        <x:v>108.75</x:v>
      </x:c>
      <x:c r="H252" t="n">
        <x:v>6</x:v>
      </x:c>
      <x:c r="I252" t="inlineStr">
        <x:is>
          <x:t xml:space="preserve">POR_UNIDAD</x:t>
        </x:is>
      </x:c>
      <x:c r="J252" t="n">
        <x:v>0</x:v>
      </x:c>
      <x:c r="K252" t="inlineStr">
        <x:is>
          <x:t xml:space="preserve">VALOR HEREDADO SIN CRONOMETRAJE</x:t>
        </x:is>
      </x:c>
      <x:c r="L252" t="inlineStr">
        <x:is>
          <x:t xml:space="preserve">Banqueta con patas metálicas|7</x:t>
        </x:is>
      </x:c>
    </x:row>
    <x:row r="253">
      <x:c r="A253" t="inlineStr">
        <x:is>
          <x:t xml:space="preserve">Banqueta con patas metálicas</x:t>
        </x:is>
      </x:c>
      <x:c r="B253" t="inlineStr">
        <x:is>
          <x:t xml:space="preserve">Otros productos metalmecánicos</x:t>
        </x:is>
      </x:c>
      <x:c r="C253" t="n">
        <x:v>8</x:v>
      </x:c>
      <x:c r="D253" t="inlineStr">
        <x:is>
          <x:t xml:space="preserve">Inspección final de integridad del producto</x:t>
        </x:is>
      </x:c>
      <x:c r="E253" t="inlineStr">
        <x:is>
          <x:t xml:space="preserve">Mesa de armado</x:t>
        </x:is>
      </x:c>
      <x:c r="F253" t="n">
        <x:v>0</x:v>
      </x:c>
      <x:c r="G253" t="n">
        <x:v>4</x:v>
      </x:c>
      <x:c r="H253" t="n">
        <x:v>7</x:v>
      </x:c>
      <x:c r="I253" t="inlineStr">
        <x:is>
          <x:t xml:space="preserve">POR_UNIDAD</x:t>
        </x:is>
      </x:c>
      <x:c r="J253" t="n">
        <x:v>0</x:v>
      </x:c>
      <x:c r="K253" t="inlineStr">
        <x:is>
          <x:t xml:space="preserve">HIPOTESIS TECNICA</x:t>
        </x:is>
      </x:c>
      <x:c r="L253" t="inlineStr">
        <x:is>
          <x:t xml:space="preserve">Banqueta con patas metálicas|8</x:t>
        </x:is>
      </x:c>
    </x:row>
    <x:row r="254">
      <x:c r="A254" t="inlineStr">
        <x:is>
          <x:t xml:space="preserve">Armario herramientas MY-TC-03</x:t>
        </x:is>
      </x:c>
      <x:c r="B254" t="inlineStr">
        <x:is>
          <x:t xml:space="preserve">Otros productos metalmecánicos</x:t>
        </x:is>
      </x:c>
      <x:c r="C254" t="n">
        <x:v>1</x:v>
      </x:c>
      <x:c r="D254" t="inlineStr">
        <x:is>
          <x:t xml:space="preserve">Corte de planchas de acero</x:t>
        </x:is>
      </x:c>
      <x:c r="E254" t="inlineStr">
        <x:is>
          <x:t xml:space="preserve">Guillotina hidráulica para corte de planchas de acero</x:t>
        </x:is>
      </x:c>
      <x:c r="F254" t="n">
        <x:v>8</x:v>
      </x:c>
      <x:c r="G254" t="n">
        <x:v>21.2562375</x:v>
      </x:c>
      <x:c r="H254" t="inlineStr">
        <x:is>
          <x:t xml:space="preserve">Inicio</x:t>
        </x:is>
      </x:c>
      <x:c r="I254" t="inlineStr">
        <x:is>
          <x:t xml:space="preserve">POR_UNIDAD</x:t>
        </x:is>
      </x:c>
      <x:c r="J254" t="n">
        <x:v>0</x:v>
      </x:c>
      <x:c r="K254" t="inlineStr">
        <x:is>
          <x:t xml:space="preserve">VALOR HEREDADO SIN CRONOMETRAJE</x:t>
        </x:is>
      </x:c>
      <x:c r="L254" t="inlineStr">
        <x:is>
          <x:t xml:space="preserve">Armario herramientas MY-TC-03|1</x:t>
        </x:is>
      </x:c>
    </x:row>
    <x:row r="255">
      <x:c r="A255" t="inlineStr">
        <x:is>
          <x:t xml:space="preserve">Armario herramientas MY-TC-03</x:t>
        </x:is>
      </x:c>
      <x:c r="B255" t="inlineStr">
        <x:is>
          <x:t xml:space="preserve">Otros productos metalmecánicos</x:t>
        </x:is>
      </x:c>
      <x:c r="C255" t="n">
        <x:v>2</x:v>
      </x:c>
      <x:c r="D255" t="inlineStr">
        <x:is>
          <x:t xml:space="preserve">Perforación</x:t>
        </x:is>
      </x:c>
      <x:c r="E255" t="inlineStr">
        <x:is>
          <x:t xml:space="preserve">Segundo taladro (alternativo)</x:t>
        </x:is>
      </x:c>
      <x:c r="F255" t="n">
        <x:v>10</x:v>
      </x:c>
      <x:c r="G255" t="n">
        <x:v>10.5</x:v>
      </x:c>
      <x:c r="H255" t="n">
        <x:v>1</x:v>
      </x:c>
      <x:c r="I255" t="inlineStr">
        <x:is>
          <x:t xml:space="preserve">POR_UNIDAD</x:t>
        </x:is>
      </x:c>
      <x:c r="J255" t="n">
        <x:v>0</x:v>
      </x:c>
      <x:c r="K255" t="inlineStr">
        <x:is>
          <x:t xml:space="preserve">VALOR HEREDADO SIN CRONOMETRAJE</x:t>
        </x:is>
      </x:c>
      <x:c r="L255" t="inlineStr">
        <x:is>
          <x:t xml:space="preserve">Armario herramientas MY-TC-03|2</x:t>
        </x:is>
      </x:c>
    </x:row>
    <x:row r="256">
      <x:c r="A256" t="inlineStr">
        <x:is>
          <x:t xml:space="preserve">Armario herramientas MY-TC-03</x:t>
        </x:is>
      </x:c>
      <x:c r="B256" t="inlineStr">
        <x:is>
          <x:t xml:space="preserve">Otros productos metalmecánicos</x:t>
        </x:is>
      </x:c>
      <x:c r="C256" t="n">
        <x:v>3</x:v>
      </x:c>
      <x:c r="D256" t="inlineStr">
        <x:is>
          <x:t xml:space="preserve">Plegado</x:t>
        </x:is>
      </x:c>
      <x:c r="E256" t="inlineStr">
        <x:is>
          <x:t xml:space="preserve">Plegadora hidráulica de chapa metálica</x:t>
        </x:is>
      </x:c>
      <x:c r="F256" t="n">
        <x:v>12</x:v>
      </x:c>
      <x:c r="G256" t="n">
        <x:v>36</x:v>
      </x:c>
      <x:c r="H256" t="n">
        <x:v>2</x:v>
      </x:c>
      <x:c r="I256" t="inlineStr">
        <x:is>
          <x:t xml:space="preserve">POR_UNIDAD</x:t>
        </x:is>
      </x:c>
      <x:c r="J256" t="n">
        <x:v>0</x:v>
      </x:c>
      <x:c r="K256" t="inlineStr">
        <x:is>
          <x:t xml:space="preserve">VALOR HEREDADO SIN CRONOMETRAJE</x:t>
        </x:is>
      </x:c>
      <x:c r="L256" t="inlineStr">
        <x:is>
          <x:t xml:space="preserve">Armario herramientas MY-TC-03|3</x:t>
        </x:is>
      </x:c>
    </x:row>
    <x:row r="257">
      <x:c r="A257" t="inlineStr">
        <x:is>
          <x:t xml:space="preserve">Armario herramientas MY-TC-03</x:t>
        </x:is>
      </x:c>
      <x:c r="B257" t="inlineStr">
        <x:is>
          <x:t xml:space="preserve">Otros productos metalmecánicos</x:t>
        </x:is>
      </x:c>
      <x:c r="C257" t="n">
        <x:v>4</x:v>
      </x:c>
      <x:c r="D257" t="inlineStr">
        <x:is>
          <x:t xml:space="preserve">Aplicación electrostática de polvo</x:t>
        </x:is>
      </x:c>
      <x:c r="E257" t="inlineStr">
        <x:is>
          <x:t xml:space="preserve">Pistola manual de pintura electrostática en polvo</x:t>
        </x:is>
      </x:c>
      <x:c r="F257" t="n">
        <x:v>12</x:v>
      </x:c>
      <x:c r="G257" t="n">
        <x:v>6.58</x:v>
      </x:c>
      <x:c r="H257" t="n">
        <x:v>3</x:v>
      </x:c>
      <x:c r="I257" t="inlineStr">
        <x:is>
          <x:t xml:space="preserve">POR_UNIDAD</x:t>
        </x:is>
      </x:c>
      <x:c r="J257" t="n">
        <x:v>0</x:v>
      </x:c>
      <x:c r="K257" t="inlineStr">
        <x:is>
          <x:t xml:space="preserve">HIPOTESIS TECNICA</x:t>
        </x:is>
      </x:c>
      <x:c r="L257" t="inlineStr">
        <x:is>
          <x:t xml:space="preserve">Armario herramientas MY-TC-03|4</x:t>
        </x:is>
      </x:c>
    </x:row>
    <x:row r="258">
      <x:c r="A258" t="inlineStr">
        <x:is>
          <x:t xml:space="preserve">Armario herramientas MY-TC-03</x:t>
        </x:is>
      </x:c>
      <x:c r="B258" t="inlineStr">
        <x:is>
          <x:t xml:space="preserve">Otros productos metalmecánicos</x:t>
        </x:is>
      </x:c>
      <x:c r="C258" t="n">
        <x:v>5</x:v>
      </x:c>
      <x:c r="D258" t="inlineStr">
        <x:is>
          <x:t xml:space="preserve">Curado térmico en horno</x:t>
        </x:is>
      </x:c>
      <x:c r="E258" t="inlineStr">
        <x:is>
          <x:t xml:space="preserve">Horno de curado de pintura electrostática por lotes</x:t>
        </x:is>
      </x:c>
      <x:c r="F258" t="n">
        <x:v>45</x:v>
      </x:c>
      <x:c r="G258" t="n">
        <x:v>0</x:v>
      </x:c>
      <x:c r="H258" t="n">
        <x:v>4</x:v>
      </x:c>
      <x:c r="I258" t="inlineStr">
        <x:is>
          <x:t xml:space="preserve">POR_LOTE</x:t>
        </x:is>
      </x:c>
      <x:c r="J258" t="n">
        <x:v>40</x:v>
      </x:c>
      <x:c r="K258" t="inlineStr">
        <x:is>
          <x:t xml:space="preserve">HIPOTESIS TECNICA</x:t>
        </x:is>
      </x:c>
      <x:c r="L258" t="inlineStr">
        <x:is>
          <x:t xml:space="preserve">Armario herramientas MY-TC-03|5</x:t>
        </x:is>
      </x:c>
    </x:row>
    <x:row r="259">
      <x:c r="A259" t="inlineStr">
        <x:is>
          <x:t xml:space="preserve">Armario herramientas MY-TC-03</x:t>
        </x:is>
      </x:c>
      <x:c r="B259" t="inlineStr">
        <x:is>
          <x:t xml:space="preserve">Otros productos metalmecánicos</x:t>
        </x:is>
      </x:c>
      <x:c r="C259" t="n">
        <x:v>6</x:v>
      </x:c>
      <x:c r="D259" t="inlineStr">
        <x:is>
          <x:t xml:space="preserve">Colgado, traslado y enfriamiento</x:t>
        </x:is>
      </x:c>
      <x:c r="E259" t="inlineStr">
        <x:is>
          <x:t xml:space="preserve">Manipulación y enfriamiento de piezas</x:t>
        </x:is>
      </x:c>
      <x:c r="F259" t="n">
        <x:v>8</x:v>
      </x:c>
      <x:c r="G259" t="n">
        <x:v>2.36</x:v>
      </x:c>
      <x:c r="H259" t="n">
        <x:v>5</x:v>
      </x:c>
      <x:c r="I259" t="inlineStr">
        <x:is>
          <x:t xml:space="preserve">POR_UNIDAD</x:t>
        </x:is>
      </x:c>
      <x:c r="J259" t="n">
        <x:v>0</x:v>
      </x:c>
      <x:c r="K259" t="inlineStr">
        <x:is>
          <x:t xml:space="preserve">HIPOTESIS TECNICA</x:t>
        </x:is>
      </x:c>
      <x:c r="L259" t="inlineStr">
        <x:is>
          <x:t xml:space="preserve">Armario herramientas MY-TC-03|6</x:t>
        </x:is>
      </x:c>
    </x:row>
    <x:row r="260">
      <x:c r="A260" t="inlineStr">
        <x:is>
          <x:t xml:space="preserve">Armario herramientas MY-TC-03</x:t>
        </x:is>
      </x:c>
      <x:c r="B260" t="inlineStr">
        <x:is>
          <x:t xml:space="preserve">Otros productos metalmecánicos</x:t>
        </x:is>
      </x:c>
      <x:c r="C260" t="n">
        <x:v>7</x:v>
      </x:c>
      <x:c r="D260" t="inlineStr">
        <x:is>
          <x:t xml:space="preserve">Ensamblaje</x:t>
        </x:is>
      </x:c>
      <x:c r="E260" t="inlineStr">
        <x:is>
          <x:t xml:space="preserve">Mesa de armado</x:t>
        </x:is>
      </x:c>
      <x:c r="F260" t="n">
        <x:v>6</x:v>
      </x:c>
      <x:c r="G260" t="n">
        <x:v>108</x:v>
      </x:c>
      <x:c r="H260" t="n">
        <x:v>6</x:v>
      </x:c>
      <x:c r="I260" t="inlineStr">
        <x:is>
          <x:t xml:space="preserve">POR_UNIDAD</x:t>
        </x:is>
      </x:c>
      <x:c r="J260" t="n">
        <x:v>0</x:v>
      </x:c>
      <x:c r="K260" t="inlineStr">
        <x:is>
          <x:t xml:space="preserve">VALOR HEREDADO SIN CRONOMETRAJE</x:t>
        </x:is>
      </x:c>
      <x:c r="L260" t="inlineStr">
        <x:is>
          <x:t xml:space="preserve">Armario herramientas MY-TC-03|7</x:t>
        </x:is>
      </x:c>
    </x:row>
    <x:row r="261">
      <x:c r="A261" t="inlineStr">
        <x:is>
          <x:t xml:space="preserve">Armario herramientas MY-TC-03</x:t>
        </x:is>
      </x:c>
      <x:c r="B261" t="inlineStr">
        <x:is>
          <x:t xml:space="preserve">Otros productos metalmecánicos</x:t>
        </x:is>
      </x:c>
      <x:c r="C261" t="n">
        <x:v>8</x:v>
      </x:c>
      <x:c r="D261" t="inlineStr">
        <x:is>
          <x:t xml:space="preserve">Inspección final de integridad del producto</x:t>
        </x:is>
      </x:c>
      <x:c r="E261" t="inlineStr">
        <x:is>
          <x:t xml:space="preserve">Mesa de armado</x:t>
        </x:is>
      </x:c>
      <x:c r="F261" t="n">
        <x:v>0</x:v>
      </x:c>
      <x:c r="G261" t="n">
        <x:v>4</x:v>
      </x:c>
      <x:c r="H261" t="n">
        <x:v>7</x:v>
      </x:c>
      <x:c r="I261" t="inlineStr">
        <x:is>
          <x:t xml:space="preserve">POR_UNIDAD</x:t>
        </x:is>
      </x:c>
      <x:c r="J261" t="n">
        <x:v>0</x:v>
      </x:c>
      <x:c r="K261" t="inlineStr">
        <x:is>
          <x:t xml:space="preserve">HIPOTESIS TECNICA</x:t>
        </x:is>
      </x:c>
      <x:c r="L261" t="inlineStr">
        <x:is>
          <x:t xml:space="preserve">Armario herramientas MY-TC-03|8</x:t>
        </x:is>
      </x:c>
    </x:row>
    <x:row r="262">
      <x:c r="A262" t="inlineStr">
        <x:is>
          <x:t xml:space="preserve">Armario herramientas MY-TC-04</x:t>
        </x:is>
      </x:c>
      <x:c r="B262" t="inlineStr">
        <x:is>
          <x:t xml:space="preserve">Otros productos metalmecánicos</x:t>
        </x:is>
      </x:c>
      <x:c r="C262" t="n">
        <x:v>1</x:v>
      </x:c>
      <x:c r="D262" t="inlineStr">
        <x:is>
          <x:t xml:space="preserve">Corte de planchas de acero</x:t>
        </x:is>
      </x:c>
      <x:c r="E262" t="inlineStr">
        <x:is>
          <x:t xml:space="preserve">Guillotina hidráulica para corte de planchas de acero</x:t>
        </x:is>
      </x:c>
      <x:c r="F262" t="n">
        <x:v>8</x:v>
      </x:c>
      <x:c r="G262" t="n">
        <x:v>21.2562375</x:v>
      </x:c>
      <x:c r="H262" t="inlineStr">
        <x:is>
          <x:t xml:space="preserve">Inicio</x:t>
        </x:is>
      </x:c>
      <x:c r="I262" t="inlineStr">
        <x:is>
          <x:t xml:space="preserve">POR_UNIDAD</x:t>
        </x:is>
      </x:c>
      <x:c r="J262" t="n">
        <x:v>0</x:v>
      </x:c>
      <x:c r="K262" t="inlineStr">
        <x:is>
          <x:t xml:space="preserve">VALOR HEREDADO SIN CRONOMETRAJE</x:t>
        </x:is>
      </x:c>
      <x:c r="L262" t="inlineStr">
        <x:is>
          <x:t xml:space="preserve">Armario herramientas MY-TC-04|1</x:t>
        </x:is>
      </x:c>
    </x:row>
    <x:row r="263">
      <x:c r="A263" t="inlineStr">
        <x:is>
          <x:t xml:space="preserve">Armario herramientas MY-TC-04</x:t>
        </x:is>
      </x:c>
      <x:c r="B263" t="inlineStr">
        <x:is>
          <x:t xml:space="preserve">Otros productos metalmecánicos</x:t>
        </x:is>
      </x:c>
      <x:c r="C263" t="n">
        <x:v>2</x:v>
      </x:c>
      <x:c r="D263" t="inlineStr">
        <x:is>
          <x:t xml:space="preserve">Perforación</x:t>
        </x:is>
      </x:c>
      <x:c r="E263" t="inlineStr">
        <x:is>
          <x:t xml:space="preserve">Segundo taladro (alternativo)</x:t>
        </x:is>
      </x:c>
      <x:c r="F263" t="n">
        <x:v>10</x:v>
      </x:c>
      <x:c r="G263" t="n">
        <x:v>10.5</x:v>
      </x:c>
      <x:c r="H263" t="n">
        <x:v>1</x:v>
      </x:c>
      <x:c r="I263" t="inlineStr">
        <x:is>
          <x:t xml:space="preserve">POR_UNIDAD</x:t>
        </x:is>
      </x:c>
      <x:c r="J263" t="n">
        <x:v>0</x:v>
      </x:c>
      <x:c r="K263" t="inlineStr">
        <x:is>
          <x:t xml:space="preserve">VALOR HEREDADO SIN CRONOMETRAJE</x:t>
        </x:is>
      </x:c>
      <x:c r="L263" t="inlineStr">
        <x:is>
          <x:t xml:space="preserve">Armario herramientas MY-TC-04|2</x:t>
        </x:is>
      </x:c>
    </x:row>
    <x:row r="264">
      <x:c r="A264" t="inlineStr">
        <x:is>
          <x:t xml:space="preserve">Armario herramientas MY-TC-04</x:t>
        </x:is>
      </x:c>
      <x:c r="B264" t="inlineStr">
        <x:is>
          <x:t xml:space="preserve">Otros productos metalmecánicos</x:t>
        </x:is>
      </x:c>
      <x:c r="C264" t="n">
        <x:v>3</x:v>
      </x:c>
      <x:c r="D264" t="inlineStr">
        <x:is>
          <x:t xml:space="preserve">Plegado</x:t>
        </x:is>
      </x:c>
      <x:c r="E264" t="inlineStr">
        <x:is>
          <x:t xml:space="preserve">Plegadora hidráulica de chapa metálica</x:t>
        </x:is>
      </x:c>
      <x:c r="F264" t="n">
        <x:v>12</x:v>
      </x:c>
      <x:c r="G264" t="n">
        <x:v>36</x:v>
      </x:c>
      <x:c r="H264" t="n">
        <x:v>2</x:v>
      </x:c>
      <x:c r="I264" t="inlineStr">
        <x:is>
          <x:t xml:space="preserve">POR_UNIDAD</x:t>
        </x:is>
      </x:c>
      <x:c r="J264" t="n">
        <x:v>0</x:v>
      </x:c>
      <x:c r="K264" t="inlineStr">
        <x:is>
          <x:t xml:space="preserve">VALOR HEREDADO SIN CRONOMETRAJE</x:t>
        </x:is>
      </x:c>
      <x:c r="L264" t="inlineStr">
        <x:is>
          <x:t xml:space="preserve">Armario herramientas MY-TC-04|3</x:t>
        </x:is>
      </x:c>
    </x:row>
    <x:row r="265">
      <x:c r="A265" t="inlineStr">
        <x:is>
          <x:t xml:space="preserve">Armario herramientas MY-TC-04</x:t>
        </x:is>
      </x:c>
      <x:c r="B265" t="inlineStr">
        <x:is>
          <x:t xml:space="preserve">Otros productos metalmecánicos</x:t>
        </x:is>
      </x:c>
      <x:c r="C265" t="n">
        <x:v>4</x:v>
      </x:c>
      <x:c r="D265" t="inlineStr">
        <x:is>
          <x:t xml:space="preserve">Aplicación electrostática de polvo</x:t>
        </x:is>
      </x:c>
      <x:c r="E265" t="inlineStr">
        <x:is>
          <x:t xml:space="preserve">Pistola manual de pintura electrostática en polvo</x:t>
        </x:is>
      </x:c>
      <x:c r="F265" t="n">
        <x:v>12</x:v>
      </x:c>
      <x:c r="G265" t="n">
        <x:v>6.58</x:v>
      </x:c>
      <x:c r="H265" t="n">
        <x:v>3</x:v>
      </x:c>
      <x:c r="I265" t="inlineStr">
        <x:is>
          <x:t xml:space="preserve">POR_UNIDAD</x:t>
        </x:is>
      </x:c>
      <x:c r="J265" t="n">
        <x:v>0</x:v>
      </x:c>
      <x:c r="K265" t="inlineStr">
        <x:is>
          <x:t xml:space="preserve">HIPOTESIS TECNICA</x:t>
        </x:is>
      </x:c>
      <x:c r="L265" t="inlineStr">
        <x:is>
          <x:t xml:space="preserve">Armario herramientas MY-TC-04|4</x:t>
        </x:is>
      </x:c>
    </x:row>
    <x:row r="266">
      <x:c r="A266" t="inlineStr">
        <x:is>
          <x:t xml:space="preserve">Armario herramientas MY-TC-04</x:t>
        </x:is>
      </x:c>
      <x:c r="B266" t="inlineStr">
        <x:is>
          <x:t xml:space="preserve">Otros productos metalmecánicos</x:t>
        </x:is>
      </x:c>
      <x:c r="C266" t="n">
        <x:v>5</x:v>
      </x:c>
      <x:c r="D266" t="inlineStr">
        <x:is>
          <x:t xml:space="preserve">Curado térmico en horno</x:t>
        </x:is>
      </x:c>
      <x:c r="E266" t="inlineStr">
        <x:is>
          <x:t xml:space="preserve">Horno de curado de pintura electrostática por lotes</x:t>
        </x:is>
      </x:c>
      <x:c r="F266" t="n">
        <x:v>45</x:v>
      </x:c>
      <x:c r="G266" t="n">
        <x:v>0</x:v>
      </x:c>
      <x:c r="H266" t="n">
        <x:v>4</x:v>
      </x:c>
      <x:c r="I266" t="inlineStr">
        <x:is>
          <x:t xml:space="preserve">POR_LOTE</x:t>
        </x:is>
      </x:c>
      <x:c r="J266" t="n">
        <x:v>40</x:v>
      </x:c>
      <x:c r="K266" t="inlineStr">
        <x:is>
          <x:t xml:space="preserve">HIPOTESIS TECNICA</x:t>
        </x:is>
      </x:c>
      <x:c r="L266" t="inlineStr">
        <x:is>
          <x:t xml:space="preserve">Armario herramientas MY-TC-04|5</x:t>
        </x:is>
      </x:c>
    </x:row>
    <x:row r="267">
      <x:c r="A267" t="inlineStr">
        <x:is>
          <x:t xml:space="preserve">Armario herramientas MY-TC-04</x:t>
        </x:is>
      </x:c>
      <x:c r="B267" t="inlineStr">
        <x:is>
          <x:t xml:space="preserve">Otros productos metalmecánicos</x:t>
        </x:is>
      </x:c>
      <x:c r="C267" t="n">
        <x:v>6</x:v>
      </x:c>
      <x:c r="D267" t="inlineStr">
        <x:is>
          <x:t xml:space="preserve">Colgado, traslado y enfriamiento</x:t>
        </x:is>
      </x:c>
      <x:c r="E267" t="inlineStr">
        <x:is>
          <x:t xml:space="preserve">Manipulación y enfriamiento de piezas</x:t>
        </x:is>
      </x:c>
      <x:c r="F267" t="n">
        <x:v>8</x:v>
      </x:c>
      <x:c r="G267" t="n">
        <x:v>2.36</x:v>
      </x:c>
      <x:c r="H267" t="n">
        <x:v>5</x:v>
      </x:c>
      <x:c r="I267" t="inlineStr">
        <x:is>
          <x:t xml:space="preserve">POR_UNIDAD</x:t>
        </x:is>
      </x:c>
      <x:c r="J267" t="n">
        <x:v>0</x:v>
      </x:c>
      <x:c r="K267" t="inlineStr">
        <x:is>
          <x:t xml:space="preserve">HIPOTESIS TECNICA</x:t>
        </x:is>
      </x:c>
      <x:c r="L267" t="inlineStr">
        <x:is>
          <x:t xml:space="preserve">Armario herramientas MY-TC-04|6</x:t>
        </x:is>
      </x:c>
    </x:row>
    <x:row r="268">
      <x:c r="A268" t="inlineStr">
        <x:is>
          <x:t xml:space="preserve">Armario herramientas MY-TC-04</x:t>
        </x:is>
      </x:c>
      <x:c r="B268" t="inlineStr">
        <x:is>
          <x:t xml:space="preserve">Otros productos metalmecánicos</x:t>
        </x:is>
      </x:c>
      <x:c r="C268" t="n">
        <x:v>7</x:v>
      </x:c>
      <x:c r="D268" t="inlineStr">
        <x:is>
          <x:t xml:space="preserve">Ensamblaje</x:t>
        </x:is>
      </x:c>
      <x:c r="E268" t="inlineStr">
        <x:is>
          <x:t xml:space="preserve">Mesa de armado</x:t>
        </x:is>
      </x:c>
      <x:c r="F268" t="n">
        <x:v>6</x:v>
      </x:c>
      <x:c r="G268" t="n">
        <x:v>108</x:v>
      </x:c>
      <x:c r="H268" t="n">
        <x:v>6</x:v>
      </x:c>
      <x:c r="I268" t="inlineStr">
        <x:is>
          <x:t xml:space="preserve">POR_UNIDAD</x:t>
        </x:is>
      </x:c>
      <x:c r="J268" t="n">
        <x:v>0</x:v>
      </x:c>
      <x:c r="K268" t="inlineStr">
        <x:is>
          <x:t xml:space="preserve">VALOR HEREDADO SIN CRONOMETRAJE</x:t>
        </x:is>
      </x:c>
      <x:c r="L268" t="inlineStr">
        <x:is>
          <x:t xml:space="preserve">Armario herramientas MY-TC-04|7</x:t>
        </x:is>
      </x:c>
    </x:row>
    <x:row r="269">
      <x:c r="A269" t="inlineStr">
        <x:is>
          <x:t xml:space="preserve">Armario herramientas MY-TC-04</x:t>
        </x:is>
      </x:c>
      <x:c r="B269" t="inlineStr">
        <x:is>
          <x:t xml:space="preserve">Otros productos metalmecánicos</x:t>
        </x:is>
      </x:c>
      <x:c r="C269" t="n">
        <x:v>8</x:v>
      </x:c>
      <x:c r="D269" t="inlineStr">
        <x:is>
          <x:t xml:space="preserve">Inspección final de integridad del producto</x:t>
        </x:is>
      </x:c>
      <x:c r="E269" t="inlineStr">
        <x:is>
          <x:t xml:space="preserve">Mesa de armado</x:t>
        </x:is>
      </x:c>
      <x:c r="F269" t="n">
        <x:v>0</x:v>
      </x:c>
      <x:c r="G269" t="n">
        <x:v>4</x:v>
      </x:c>
      <x:c r="H269" t="n">
        <x:v>7</x:v>
      </x:c>
      <x:c r="I269" t="inlineStr">
        <x:is>
          <x:t xml:space="preserve">POR_UNIDAD</x:t>
        </x:is>
      </x:c>
      <x:c r="J269" t="n">
        <x:v>0</x:v>
      </x:c>
      <x:c r="K269" t="inlineStr">
        <x:is>
          <x:t xml:space="preserve">HIPOTESIS TECNICA</x:t>
        </x:is>
      </x:c>
      <x:c r="L269" t="inlineStr">
        <x:is>
          <x:t xml:space="preserve">Armario herramientas MY-TC-04|8</x:t>
        </x:is>
      </x:c>
    </x:row>
    <x:row r="270">
      <x:c r="A270" t="inlineStr">
        <x:is>
          <x:t xml:space="preserve">Armario herramientas MY-TC-05</x:t>
        </x:is>
      </x:c>
      <x:c r="B270" t="inlineStr">
        <x:is>
          <x:t xml:space="preserve">Otros productos metalmecánicos</x:t>
        </x:is>
      </x:c>
      <x:c r="C270" t="n">
        <x:v>1</x:v>
      </x:c>
      <x:c r="D270" t="inlineStr">
        <x:is>
          <x:t xml:space="preserve">Corte de planchas de acero</x:t>
        </x:is>
      </x:c>
      <x:c r="E270" t="inlineStr">
        <x:is>
          <x:t xml:space="preserve">Guillotina hidráulica para corte de planchas de acero</x:t>
        </x:is>
      </x:c>
      <x:c r="F270" t="n">
        <x:v>8</x:v>
      </x:c>
      <x:c r="G270" t="n">
        <x:v>21.2562375</x:v>
      </x:c>
      <x:c r="H270" t="inlineStr">
        <x:is>
          <x:t xml:space="preserve">Inicio</x:t>
        </x:is>
      </x:c>
      <x:c r="I270" t="inlineStr">
        <x:is>
          <x:t xml:space="preserve">POR_UNIDAD</x:t>
        </x:is>
      </x:c>
      <x:c r="J270" t="n">
        <x:v>0</x:v>
      </x:c>
      <x:c r="K270" t="inlineStr">
        <x:is>
          <x:t xml:space="preserve">VALOR HEREDADO SIN CRONOMETRAJE</x:t>
        </x:is>
      </x:c>
      <x:c r="L270" t="inlineStr">
        <x:is>
          <x:t xml:space="preserve">Armario herramientas MY-TC-05|1</x:t>
        </x:is>
      </x:c>
    </x:row>
    <x:row r="271">
      <x:c r="A271" t="inlineStr">
        <x:is>
          <x:t xml:space="preserve">Armario herramientas MY-TC-05</x:t>
        </x:is>
      </x:c>
      <x:c r="B271" t="inlineStr">
        <x:is>
          <x:t xml:space="preserve">Otros productos metalmecánicos</x:t>
        </x:is>
      </x:c>
      <x:c r="C271" t="n">
        <x:v>2</x:v>
      </x:c>
      <x:c r="D271" t="inlineStr">
        <x:is>
          <x:t xml:space="preserve">Perforación</x:t>
        </x:is>
      </x:c>
      <x:c r="E271" t="inlineStr">
        <x:is>
          <x:t xml:space="preserve">Segundo taladro (alternativo)</x:t>
        </x:is>
      </x:c>
      <x:c r="F271" t="n">
        <x:v>10</x:v>
      </x:c>
      <x:c r="G271" t="n">
        <x:v>10.5</x:v>
      </x:c>
      <x:c r="H271" t="n">
        <x:v>1</x:v>
      </x:c>
      <x:c r="I271" t="inlineStr">
        <x:is>
          <x:t xml:space="preserve">POR_UNIDAD</x:t>
        </x:is>
      </x:c>
      <x:c r="J271" t="n">
        <x:v>0</x:v>
      </x:c>
      <x:c r="K271" t="inlineStr">
        <x:is>
          <x:t xml:space="preserve">VALOR HEREDADO SIN CRONOMETRAJE</x:t>
        </x:is>
      </x:c>
      <x:c r="L271" t="inlineStr">
        <x:is>
          <x:t xml:space="preserve">Armario herramientas MY-TC-05|2</x:t>
        </x:is>
      </x:c>
    </x:row>
    <x:row r="272">
      <x:c r="A272" t="inlineStr">
        <x:is>
          <x:t xml:space="preserve">Armario herramientas MY-TC-05</x:t>
        </x:is>
      </x:c>
      <x:c r="B272" t="inlineStr">
        <x:is>
          <x:t xml:space="preserve">Otros productos metalmecánicos</x:t>
        </x:is>
      </x:c>
      <x:c r="C272" t="n">
        <x:v>3</x:v>
      </x:c>
      <x:c r="D272" t="inlineStr">
        <x:is>
          <x:t xml:space="preserve">Plegado</x:t>
        </x:is>
      </x:c>
      <x:c r="E272" t="inlineStr">
        <x:is>
          <x:t xml:space="preserve">Plegadora hidráulica de chapa metálica</x:t>
        </x:is>
      </x:c>
      <x:c r="F272" t="n">
        <x:v>12</x:v>
      </x:c>
      <x:c r="G272" t="n">
        <x:v>36</x:v>
      </x:c>
      <x:c r="H272" t="n">
        <x:v>2</x:v>
      </x:c>
      <x:c r="I272" t="inlineStr">
        <x:is>
          <x:t xml:space="preserve">POR_UNIDAD</x:t>
        </x:is>
      </x:c>
      <x:c r="J272" t="n">
        <x:v>0</x:v>
      </x:c>
      <x:c r="K272" t="inlineStr">
        <x:is>
          <x:t xml:space="preserve">VALOR HEREDADO SIN CRONOMETRAJE</x:t>
        </x:is>
      </x:c>
      <x:c r="L272" t="inlineStr">
        <x:is>
          <x:t xml:space="preserve">Armario herramientas MY-TC-05|3</x:t>
        </x:is>
      </x:c>
    </x:row>
    <x:row r="273">
      <x:c r="A273" t="inlineStr">
        <x:is>
          <x:t xml:space="preserve">Armario herramientas MY-TC-05</x:t>
        </x:is>
      </x:c>
      <x:c r="B273" t="inlineStr">
        <x:is>
          <x:t xml:space="preserve">Otros productos metalmecánicos</x:t>
        </x:is>
      </x:c>
      <x:c r="C273" t="n">
        <x:v>4</x:v>
      </x:c>
      <x:c r="D273" t="inlineStr">
        <x:is>
          <x:t xml:space="preserve">Aplicación electrostática de polvo</x:t>
        </x:is>
      </x:c>
      <x:c r="E273" t="inlineStr">
        <x:is>
          <x:t xml:space="preserve">Pistola manual de pintura electrostática en polvo</x:t>
        </x:is>
      </x:c>
      <x:c r="F273" t="n">
        <x:v>12</x:v>
      </x:c>
      <x:c r="G273" t="n">
        <x:v>6.58</x:v>
      </x:c>
      <x:c r="H273" t="n">
        <x:v>3</x:v>
      </x:c>
      <x:c r="I273" t="inlineStr">
        <x:is>
          <x:t xml:space="preserve">POR_UNIDAD</x:t>
        </x:is>
      </x:c>
      <x:c r="J273" t="n">
        <x:v>0</x:v>
      </x:c>
      <x:c r="K273" t="inlineStr">
        <x:is>
          <x:t xml:space="preserve">HIPOTESIS TECNICA</x:t>
        </x:is>
      </x:c>
      <x:c r="L273" t="inlineStr">
        <x:is>
          <x:t xml:space="preserve">Armario herramientas MY-TC-05|4</x:t>
        </x:is>
      </x:c>
    </x:row>
    <x:row r="274">
      <x:c r="A274" t="inlineStr">
        <x:is>
          <x:t xml:space="preserve">Armario herramientas MY-TC-05</x:t>
        </x:is>
      </x:c>
      <x:c r="B274" t="inlineStr">
        <x:is>
          <x:t xml:space="preserve">Otros productos metalmecánicos</x:t>
        </x:is>
      </x:c>
      <x:c r="C274" t="n">
        <x:v>5</x:v>
      </x:c>
      <x:c r="D274" t="inlineStr">
        <x:is>
          <x:t xml:space="preserve">Curado térmico en horno</x:t>
        </x:is>
      </x:c>
      <x:c r="E274" t="inlineStr">
        <x:is>
          <x:t xml:space="preserve">Horno de curado de pintura electrostática por lotes</x:t>
        </x:is>
      </x:c>
      <x:c r="F274" t="n">
        <x:v>45</x:v>
      </x:c>
      <x:c r="G274" t="n">
        <x:v>0</x:v>
      </x:c>
      <x:c r="H274" t="n">
        <x:v>4</x:v>
      </x:c>
      <x:c r="I274" t="inlineStr">
        <x:is>
          <x:t xml:space="preserve">POR_LOTE</x:t>
        </x:is>
      </x:c>
      <x:c r="J274" t="n">
        <x:v>40</x:v>
      </x:c>
      <x:c r="K274" t="inlineStr">
        <x:is>
          <x:t xml:space="preserve">HIPOTESIS TECNICA</x:t>
        </x:is>
      </x:c>
      <x:c r="L274" t="inlineStr">
        <x:is>
          <x:t xml:space="preserve">Armario herramientas MY-TC-05|5</x:t>
        </x:is>
      </x:c>
    </x:row>
    <x:row r="275">
      <x:c r="A275" t="inlineStr">
        <x:is>
          <x:t xml:space="preserve">Armario herramientas MY-TC-05</x:t>
        </x:is>
      </x:c>
      <x:c r="B275" t="inlineStr">
        <x:is>
          <x:t xml:space="preserve">Otros productos metalmecánicos</x:t>
        </x:is>
      </x:c>
      <x:c r="C275" t="n">
        <x:v>6</x:v>
      </x:c>
      <x:c r="D275" t="inlineStr">
        <x:is>
          <x:t xml:space="preserve">Colgado, traslado y enfriamiento</x:t>
        </x:is>
      </x:c>
      <x:c r="E275" t="inlineStr">
        <x:is>
          <x:t xml:space="preserve">Manipulación y enfriamiento de piezas</x:t>
        </x:is>
      </x:c>
      <x:c r="F275" t="n">
        <x:v>8</x:v>
      </x:c>
      <x:c r="G275" t="n">
        <x:v>2.36</x:v>
      </x:c>
      <x:c r="H275" t="n">
        <x:v>5</x:v>
      </x:c>
      <x:c r="I275" t="inlineStr">
        <x:is>
          <x:t xml:space="preserve">POR_UNIDAD</x:t>
        </x:is>
      </x:c>
      <x:c r="J275" t="n">
        <x:v>0</x:v>
      </x:c>
      <x:c r="K275" t="inlineStr">
        <x:is>
          <x:t xml:space="preserve">HIPOTESIS TECNICA</x:t>
        </x:is>
      </x:c>
      <x:c r="L275" t="inlineStr">
        <x:is>
          <x:t xml:space="preserve">Armario herramientas MY-TC-05|6</x:t>
        </x:is>
      </x:c>
    </x:row>
    <x:row r="276">
      <x:c r="A276" t="inlineStr">
        <x:is>
          <x:t xml:space="preserve">Armario herramientas MY-TC-05</x:t>
        </x:is>
      </x:c>
      <x:c r="B276" t="inlineStr">
        <x:is>
          <x:t xml:space="preserve">Otros productos metalmecánicos</x:t>
        </x:is>
      </x:c>
      <x:c r="C276" t="n">
        <x:v>7</x:v>
      </x:c>
      <x:c r="D276" t="inlineStr">
        <x:is>
          <x:t xml:space="preserve">Ensamblaje</x:t>
        </x:is>
      </x:c>
      <x:c r="E276" t="inlineStr">
        <x:is>
          <x:t xml:space="preserve">Mesa de armado</x:t>
        </x:is>
      </x:c>
      <x:c r="F276" t="n">
        <x:v>6</x:v>
      </x:c>
      <x:c r="G276" t="n">
        <x:v>108</x:v>
      </x:c>
      <x:c r="H276" t="n">
        <x:v>6</x:v>
      </x:c>
      <x:c r="I276" t="inlineStr">
        <x:is>
          <x:t xml:space="preserve">POR_UNIDAD</x:t>
        </x:is>
      </x:c>
      <x:c r="J276" t="n">
        <x:v>0</x:v>
      </x:c>
      <x:c r="K276" t="inlineStr">
        <x:is>
          <x:t xml:space="preserve">VALOR HEREDADO SIN CRONOMETRAJE</x:t>
        </x:is>
      </x:c>
      <x:c r="L276" t="inlineStr">
        <x:is>
          <x:t xml:space="preserve">Armario herramientas MY-TC-05|7</x:t>
        </x:is>
      </x:c>
    </x:row>
    <x:row r="277">
      <x:c r="A277" t="inlineStr">
        <x:is>
          <x:t xml:space="preserve">Armario herramientas MY-TC-05</x:t>
        </x:is>
      </x:c>
      <x:c r="B277" t="inlineStr">
        <x:is>
          <x:t xml:space="preserve">Otros productos metalmecánicos</x:t>
        </x:is>
      </x:c>
      <x:c r="C277" t="n">
        <x:v>8</x:v>
      </x:c>
      <x:c r="D277" t="inlineStr">
        <x:is>
          <x:t xml:space="preserve">Inspección final de integridad del producto</x:t>
        </x:is>
      </x:c>
      <x:c r="E277" t="inlineStr">
        <x:is>
          <x:t xml:space="preserve">Mesa de armado</x:t>
        </x:is>
      </x:c>
      <x:c r="F277" t="n">
        <x:v>0</x:v>
      </x:c>
      <x:c r="G277" t="n">
        <x:v>4</x:v>
      </x:c>
      <x:c r="H277" t="n">
        <x:v>7</x:v>
      </x:c>
      <x:c r="I277" t="inlineStr">
        <x:is>
          <x:t xml:space="preserve">POR_UNIDAD</x:t>
        </x:is>
      </x:c>
      <x:c r="J277" t="n">
        <x:v>0</x:v>
      </x:c>
      <x:c r="K277" t="inlineStr">
        <x:is>
          <x:t xml:space="preserve">HIPOTESIS TECNICA</x:t>
        </x:is>
      </x:c>
      <x:c r="L277" t="inlineStr">
        <x:is>
          <x:t xml:space="preserve">Armario herramientas MY-TC-05|8</x:t>
        </x:is>
      </x:c>
    </x:row>
    <x:row r="278">
      <x:c r="A278" t="inlineStr">
        <x:is>
          <x:t xml:space="preserve">Armario herramientas MY-TC-06</x:t>
        </x:is>
      </x:c>
      <x:c r="B278" t="inlineStr">
        <x:is>
          <x:t xml:space="preserve">Otros productos metalmecánicos</x:t>
        </x:is>
      </x:c>
      <x:c r="C278" t="n">
        <x:v>1</x:v>
      </x:c>
      <x:c r="D278" t="inlineStr">
        <x:is>
          <x:t xml:space="preserve">Corte de planchas de acero</x:t>
        </x:is>
      </x:c>
      <x:c r="E278" t="inlineStr">
        <x:is>
          <x:t xml:space="preserve">Guillotina hidráulica para corte de planchas de acero</x:t>
        </x:is>
      </x:c>
      <x:c r="F278" t="n">
        <x:v>8</x:v>
      </x:c>
      <x:c r="G278" t="n">
        <x:v>21.2562375</x:v>
      </x:c>
      <x:c r="H278" t="inlineStr">
        <x:is>
          <x:t xml:space="preserve">Inicio</x:t>
        </x:is>
      </x:c>
      <x:c r="I278" t="inlineStr">
        <x:is>
          <x:t xml:space="preserve">POR_UNIDAD</x:t>
        </x:is>
      </x:c>
      <x:c r="J278" t="n">
        <x:v>0</x:v>
      </x:c>
      <x:c r="K278" t="inlineStr">
        <x:is>
          <x:t xml:space="preserve">VALOR HEREDADO SIN CRONOMETRAJE</x:t>
        </x:is>
      </x:c>
      <x:c r="L278" t="inlineStr">
        <x:is>
          <x:t xml:space="preserve">Armario herramientas MY-TC-06|1</x:t>
        </x:is>
      </x:c>
    </x:row>
    <x:row r="279">
      <x:c r="A279" t="inlineStr">
        <x:is>
          <x:t xml:space="preserve">Armario herramientas MY-TC-06</x:t>
        </x:is>
      </x:c>
      <x:c r="B279" t="inlineStr">
        <x:is>
          <x:t xml:space="preserve">Otros productos metalmecánicos</x:t>
        </x:is>
      </x:c>
      <x:c r="C279" t="n">
        <x:v>2</x:v>
      </x:c>
      <x:c r="D279" t="inlineStr">
        <x:is>
          <x:t xml:space="preserve">Perforación</x:t>
        </x:is>
      </x:c>
      <x:c r="E279" t="inlineStr">
        <x:is>
          <x:t xml:space="preserve">Segundo taladro (alternativo)</x:t>
        </x:is>
      </x:c>
      <x:c r="F279" t="n">
        <x:v>10</x:v>
      </x:c>
      <x:c r="G279" t="n">
        <x:v>10.5</x:v>
      </x:c>
      <x:c r="H279" t="n">
        <x:v>1</x:v>
      </x:c>
      <x:c r="I279" t="inlineStr">
        <x:is>
          <x:t xml:space="preserve">POR_UNIDAD</x:t>
        </x:is>
      </x:c>
      <x:c r="J279" t="n">
        <x:v>0</x:v>
      </x:c>
      <x:c r="K279" t="inlineStr">
        <x:is>
          <x:t xml:space="preserve">VALOR HEREDADO SIN CRONOMETRAJE</x:t>
        </x:is>
      </x:c>
      <x:c r="L279" t="inlineStr">
        <x:is>
          <x:t xml:space="preserve">Armario herramientas MY-TC-06|2</x:t>
        </x:is>
      </x:c>
    </x:row>
    <x:row r="280">
      <x:c r="A280" t="inlineStr">
        <x:is>
          <x:t xml:space="preserve">Armario herramientas MY-TC-06</x:t>
        </x:is>
      </x:c>
      <x:c r="B280" t="inlineStr">
        <x:is>
          <x:t xml:space="preserve">Otros productos metalmecánicos</x:t>
        </x:is>
      </x:c>
      <x:c r="C280" t="n">
        <x:v>3</x:v>
      </x:c>
      <x:c r="D280" t="inlineStr">
        <x:is>
          <x:t xml:space="preserve">Plegado</x:t>
        </x:is>
      </x:c>
      <x:c r="E280" t="inlineStr">
        <x:is>
          <x:t xml:space="preserve">Plegadora hidráulica de chapa metálica</x:t>
        </x:is>
      </x:c>
      <x:c r="F280" t="n">
        <x:v>12</x:v>
      </x:c>
      <x:c r="G280" t="n">
        <x:v>36</x:v>
      </x:c>
      <x:c r="H280" t="n">
        <x:v>2</x:v>
      </x:c>
      <x:c r="I280" t="inlineStr">
        <x:is>
          <x:t xml:space="preserve">POR_UNIDAD</x:t>
        </x:is>
      </x:c>
      <x:c r="J280" t="n">
        <x:v>0</x:v>
      </x:c>
      <x:c r="K280" t="inlineStr">
        <x:is>
          <x:t xml:space="preserve">VALOR HEREDADO SIN CRONOMETRAJE</x:t>
        </x:is>
      </x:c>
      <x:c r="L280" t="inlineStr">
        <x:is>
          <x:t xml:space="preserve">Armario herramientas MY-TC-06|3</x:t>
        </x:is>
      </x:c>
    </x:row>
    <x:row r="281">
      <x:c r="A281" t="inlineStr">
        <x:is>
          <x:t xml:space="preserve">Armario herramientas MY-TC-06</x:t>
        </x:is>
      </x:c>
      <x:c r="B281" t="inlineStr">
        <x:is>
          <x:t xml:space="preserve">Otros productos metalmecánicos</x:t>
        </x:is>
      </x:c>
      <x:c r="C281" t="n">
        <x:v>4</x:v>
      </x:c>
      <x:c r="D281" t="inlineStr">
        <x:is>
          <x:t xml:space="preserve">Aplicación electrostática de polvo</x:t>
        </x:is>
      </x:c>
      <x:c r="E281" t="inlineStr">
        <x:is>
          <x:t xml:space="preserve">Pistola manual de pintura electrostática en polvo</x:t>
        </x:is>
      </x:c>
      <x:c r="F281" t="n">
        <x:v>12</x:v>
      </x:c>
      <x:c r="G281" t="n">
        <x:v>6.58</x:v>
      </x:c>
      <x:c r="H281" t="n">
        <x:v>3</x:v>
      </x:c>
      <x:c r="I281" t="inlineStr">
        <x:is>
          <x:t xml:space="preserve">POR_UNIDAD</x:t>
        </x:is>
      </x:c>
      <x:c r="J281" t="n">
        <x:v>0</x:v>
      </x:c>
      <x:c r="K281" t="inlineStr">
        <x:is>
          <x:t xml:space="preserve">HIPOTESIS TECNICA</x:t>
        </x:is>
      </x:c>
      <x:c r="L281" t="inlineStr">
        <x:is>
          <x:t xml:space="preserve">Armario herramientas MY-TC-06|4</x:t>
        </x:is>
      </x:c>
    </x:row>
    <x:row r="282">
      <x:c r="A282" t="inlineStr">
        <x:is>
          <x:t xml:space="preserve">Armario herramientas MY-TC-06</x:t>
        </x:is>
      </x:c>
      <x:c r="B282" t="inlineStr">
        <x:is>
          <x:t xml:space="preserve">Otros productos metalmecánicos</x:t>
        </x:is>
      </x:c>
      <x:c r="C282" t="n">
        <x:v>5</x:v>
      </x:c>
      <x:c r="D282" t="inlineStr">
        <x:is>
          <x:t xml:space="preserve">Curado térmico en horno</x:t>
        </x:is>
      </x:c>
      <x:c r="E282" t="inlineStr">
        <x:is>
          <x:t xml:space="preserve">Horno de curado de pintura electrostática por lotes</x:t>
        </x:is>
      </x:c>
      <x:c r="F282" t="n">
        <x:v>45</x:v>
      </x:c>
      <x:c r="G282" t="n">
        <x:v>0</x:v>
      </x:c>
      <x:c r="H282" t="n">
        <x:v>4</x:v>
      </x:c>
      <x:c r="I282" t="inlineStr">
        <x:is>
          <x:t xml:space="preserve">POR_LOTE</x:t>
        </x:is>
      </x:c>
      <x:c r="J282" t="n">
        <x:v>40</x:v>
      </x:c>
      <x:c r="K282" t="inlineStr">
        <x:is>
          <x:t xml:space="preserve">HIPOTESIS TECNICA</x:t>
        </x:is>
      </x:c>
      <x:c r="L282" t="inlineStr">
        <x:is>
          <x:t xml:space="preserve">Armario herramientas MY-TC-06|5</x:t>
        </x:is>
      </x:c>
    </x:row>
    <x:row r="283">
      <x:c r="A283" t="inlineStr">
        <x:is>
          <x:t xml:space="preserve">Armario herramientas MY-TC-06</x:t>
        </x:is>
      </x:c>
      <x:c r="B283" t="inlineStr">
        <x:is>
          <x:t xml:space="preserve">Otros productos metalmecánicos</x:t>
        </x:is>
      </x:c>
      <x:c r="C283" t="n">
        <x:v>6</x:v>
      </x:c>
      <x:c r="D283" t="inlineStr">
        <x:is>
          <x:t xml:space="preserve">Colgado, traslado y enfriamiento</x:t>
        </x:is>
      </x:c>
      <x:c r="E283" t="inlineStr">
        <x:is>
          <x:t xml:space="preserve">Manipulación y enfriamiento de piezas</x:t>
        </x:is>
      </x:c>
      <x:c r="F283" t="n">
        <x:v>8</x:v>
      </x:c>
      <x:c r="G283" t="n">
        <x:v>2.36</x:v>
      </x:c>
      <x:c r="H283" t="n">
        <x:v>5</x:v>
      </x:c>
      <x:c r="I283" t="inlineStr">
        <x:is>
          <x:t xml:space="preserve">POR_UNIDAD</x:t>
        </x:is>
      </x:c>
      <x:c r="J283" t="n">
        <x:v>0</x:v>
      </x:c>
      <x:c r="K283" t="inlineStr">
        <x:is>
          <x:t xml:space="preserve">HIPOTESIS TECNICA</x:t>
        </x:is>
      </x:c>
      <x:c r="L283" t="inlineStr">
        <x:is>
          <x:t xml:space="preserve">Armario herramientas MY-TC-06|6</x:t>
        </x:is>
      </x:c>
    </x:row>
    <x:row r="284">
      <x:c r="A284" t="inlineStr">
        <x:is>
          <x:t xml:space="preserve">Armario herramientas MY-TC-06</x:t>
        </x:is>
      </x:c>
      <x:c r="B284" t="inlineStr">
        <x:is>
          <x:t xml:space="preserve">Otros productos metalmecánicos</x:t>
        </x:is>
      </x:c>
      <x:c r="C284" t="n">
        <x:v>7</x:v>
      </x:c>
      <x:c r="D284" t="inlineStr">
        <x:is>
          <x:t xml:space="preserve">Ensamblaje</x:t>
        </x:is>
      </x:c>
      <x:c r="E284" t="inlineStr">
        <x:is>
          <x:t xml:space="preserve">Mesa de armado</x:t>
        </x:is>
      </x:c>
      <x:c r="F284" t="n">
        <x:v>6</x:v>
      </x:c>
      <x:c r="G284" t="n">
        <x:v>108</x:v>
      </x:c>
      <x:c r="H284" t="n">
        <x:v>6</x:v>
      </x:c>
      <x:c r="I284" t="inlineStr">
        <x:is>
          <x:t xml:space="preserve">POR_UNIDAD</x:t>
        </x:is>
      </x:c>
      <x:c r="J284" t="n">
        <x:v>0</x:v>
      </x:c>
      <x:c r="K284" t="inlineStr">
        <x:is>
          <x:t xml:space="preserve">VALOR HEREDADO SIN CRONOMETRAJE</x:t>
        </x:is>
      </x:c>
      <x:c r="L284" t="inlineStr">
        <x:is>
          <x:t xml:space="preserve">Armario herramientas MY-TC-06|7</x:t>
        </x:is>
      </x:c>
    </x:row>
    <x:row r="285">
      <x:c r="A285" t="inlineStr">
        <x:is>
          <x:t xml:space="preserve">Armario herramientas MY-TC-06</x:t>
        </x:is>
      </x:c>
      <x:c r="B285" t="inlineStr">
        <x:is>
          <x:t xml:space="preserve">Otros productos metalmecánicos</x:t>
        </x:is>
      </x:c>
      <x:c r="C285" t="n">
        <x:v>8</x:v>
      </x:c>
      <x:c r="D285" t="inlineStr">
        <x:is>
          <x:t xml:space="preserve">Inspección final de integridad del producto</x:t>
        </x:is>
      </x:c>
      <x:c r="E285" t="inlineStr">
        <x:is>
          <x:t xml:space="preserve">Mesa de armado</x:t>
        </x:is>
      </x:c>
      <x:c r="F285" t="n">
        <x:v>0</x:v>
      </x:c>
      <x:c r="G285" t="n">
        <x:v>4</x:v>
      </x:c>
      <x:c r="H285" t="n">
        <x:v>7</x:v>
      </x:c>
      <x:c r="I285" t="inlineStr">
        <x:is>
          <x:t xml:space="preserve">POR_UNIDAD</x:t>
        </x:is>
      </x:c>
      <x:c r="J285" t="n">
        <x:v>0</x:v>
      </x:c>
      <x:c r="K285" t="inlineStr">
        <x:is>
          <x:t xml:space="preserve">HIPOTESIS TECNICA</x:t>
        </x:is>
      </x:c>
      <x:c r="L285" t="inlineStr">
        <x:is>
          <x:t xml:space="preserve">Armario herramientas MY-TC-06|8</x:t>
        </x:is>
      </x:c>
    </x:row>
    <x:row r="286">
      <x:c r="A286" t="inlineStr">
        <x:is>
          <x:t xml:space="preserve">Carro taller MY-STC-15 (5 cajones)</x:t>
        </x:is>
      </x:c>
      <x:c r="B286" t="inlineStr">
        <x:is>
          <x:t xml:space="preserve">Otros productos metalmecánicos</x:t>
        </x:is>
      </x:c>
      <x:c r="C286" t="n">
        <x:v>1</x:v>
      </x:c>
      <x:c r="D286" t="inlineStr">
        <x:is>
          <x:t xml:space="preserve">Corte de planchas de acero</x:t>
        </x:is>
      </x:c>
      <x:c r="E286" t="inlineStr">
        <x:is>
          <x:t xml:space="preserve">Guillotina hidráulica para corte de planchas de acero</x:t>
        </x:is>
      </x:c>
      <x:c r="F286" t="n">
        <x:v>8</x:v>
      </x:c>
      <x:c r="G286" t="n">
        <x:v>17.647062315</x:v>
      </x:c>
      <x:c r="H286" t="inlineStr">
        <x:is>
          <x:t xml:space="preserve">Inicio</x:t>
        </x:is>
      </x:c>
      <x:c r="I286" t="inlineStr">
        <x:is>
          <x:t xml:space="preserve">POR_UNIDAD</x:t>
        </x:is>
      </x:c>
      <x:c r="J286" t="n">
        <x:v>0</x:v>
      </x:c>
      <x:c r="K286" t="inlineStr">
        <x:is>
          <x:t xml:space="preserve">VALOR HEREDADO SIN CRONOMETRAJE</x:t>
        </x:is>
      </x:c>
      <x:c r="L286" t="inlineStr">
        <x:is>
          <x:t xml:space="preserve">Carro taller MY-STC-15 (5 cajones)|1</x:t>
        </x:is>
      </x:c>
    </x:row>
    <x:row r="287">
      <x:c r="A287" t="inlineStr">
        <x:is>
          <x:t xml:space="preserve">Carro taller MY-STC-15 (5 cajones)</x:t>
        </x:is>
      </x:c>
      <x:c r="B287" t="inlineStr">
        <x:is>
          <x:t xml:space="preserve">Otros productos metalmecánicos</x:t>
        </x:is>
      </x:c>
      <x:c r="C287" t="n">
        <x:v>2</x:v>
      </x:c>
      <x:c r="D287" t="inlineStr">
        <x:is>
          <x:t xml:space="preserve">Perforación</x:t>
        </x:is>
      </x:c>
      <x:c r="E287" t="inlineStr">
        <x:is>
          <x:t xml:space="preserve">Segundo taladro (alternativo)</x:t>
        </x:is>
      </x:c>
      <x:c r="F287" t="n">
        <x:v>10</x:v>
      </x:c>
      <x:c r="G287" t="n">
        <x:v>10.5</x:v>
      </x:c>
      <x:c r="H287" t="n">
        <x:v>1</x:v>
      </x:c>
      <x:c r="I287" t="inlineStr">
        <x:is>
          <x:t xml:space="preserve">POR_UNIDAD</x:t>
        </x:is>
      </x:c>
      <x:c r="J287" t="n">
        <x:v>0</x:v>
      </x:c>
      <x:c r="K287" t="inlineStr">
        <x:is>
          <x:t xml:space="preserve">VALOR HEREDADO SIN CRONOMETRAJE</x:t>
        </x:is>
      </x:c>
      <x:c r="L287" t="inlineStr">
        <x:is>
          <x:t xml:space="preserve">Carro taller MY-STC-15 (5 cajones)|2</x:t>
        </x:is>
      </x:c>
    </x:row>
    <x:row r="288">
      <x:c r="A288" t="inlineStr">
        <x:is>
          <x:t xml:space="preserve">Carro taller MY-STC-15 (5 cajones)</x:t>
        </x:is>
      </x:c>
      <x:c r="B288" t="inlineStr">
        <x:is>
          <x:t xml:space="preserve">Otros productos metalmecánicos</x:t>
        </x:is>
      </x:c>
      <x:c r="C288" t="n">
        <x:v>3</x:v>
      </x:c>
      <x:c r="D288" t="inlineStr">
        <x:is>
          <x:t xml:space="preserve">Plegado</x:t>
        </x:is>
      </x:c>
      <x:c r="E288" t="inlineStr">
        <x:is>
          <x:t xml:space="preserve">Plegadora hidráulica de chapa metálica</x:t>
        </x:is>
      </x:c>
      <x:c r="F288" t="n">
        <x:v>12</x:v>
      </x:c>
      <x:c r="G288" t="n">
        <x:v>36</x:v>
      </x:c>
      <x:c r="H288" t="n">
        <x:v>2</x:v>
      </x:c>
      <x:c r="I288" t="inlineStr">
        <x:is>
          <x:t xml:space="preserve">POR_UNIDAD</x:t>
        </x:is>
      </x:c>
      <x:c r="J288" t="n">
        <x:v>0</x:v>
      </x:c>
      <x:c r="K288" t="inlineStr">
        <x:is>
          <x:t xml:space="preserve">VALOR HEREDADO SIN CRONOMETRAJE</x:t>
        </x:is>
      </x:c>
      <x:c r="L288" t="inlineStr">
        <x:is>
          <x:t xml:space="preserve">Carro taller MY-STC-15 (5 cajones)|3</x:t>
        </x:is>
      </x:c>
    </x:row>
    <x:row r="289">
      <x:c r="A289" t="inlineStr">
        <x:is>
          <x:t xml:space="preserve">Carro taller MY-STC-15 (5 cajones)</x:t>
        </x:is>
      </x:c>
      <x:c r="B289" t="inlineStr">
        <x:is>
          <x:t xml:space="preserve">Otros productos metalmecánicos</x:t>
        </x:is>
      </x:c>
      <x:c r="C289" t="n">
        <x:v>4</x:v>
      </x:c>
      <x:c r="D289" t="inlineStr">
        <x:is>
          <x:t xml:space="preserve">Aplicación electrostática de polvo</x:t>
        </x:is>
      </x:c>
      <x:c r="E289" t="inlineStr">
        <x:is>
          <x:t xml:space="preserve">Pistola manual de pintura electrostática en polvo</x:t>
        </x:is>
      </x:c>
      <x:c r="F289" t="n">
        <x:v>12</x:v>
      </x:c>
      <x:c r="G289" t="n">
        <x:v>6.58</x:v>
      </x:c>
      <x:c r="H289" t="n">
        <x:v>3</x:v>
      </x:c>
      <x:c r="I289" t="inlineStr">
        <x:is>
          <x:t xml:space="preserve">POR_UNIDAD</x:t>
        </x:is>
      </x:c>
      <x:c r="J289" t="n">
        <x:v>0</x:v>
      </x:c>
      <x:c r="K289" t="inlineStr">
        <x:is>
          <x:t xml:space="preserve">HIPOTESIS TECNICA</x:t>
        </x:is>
      </x:c>
      <x:c r="L289" t="inlineStr">
        <x:is>
          <x:t xml:space="preserve">Carro taller MY-STC-15 (5 cajones)|4</x:t>
        </x:is>
      </x:c>
    </x:row>
    <x:row r="290">
      <x:c r="A290" t="inlineStr">
        <x:is>
          <x:t xml:space="preserve">Carro taller MY-STC-15 (5 cajones)</x:t>
        </x:is>
      </x:c>
      <x:c r="B290" t="inlineStr">
        <x:is>
          <x:t xml:space="preserve">Otros productos metalmecánicos</x:t>
        </x:is>
      </x:c>
      <x:c r="C290" t="n">
        <x:v>5</x:v>
      </x:c>
      <x:c r="D290" t="inlineStr">
        <x:is>
          <x:t xml:space="preserve">Curado térmico en horno</x:t>
        </x:is>
      </x:c>
      <x:c r="E290" t="inlineStr">
        <x:is>
          <x:t xml:space="preserve">Horno de curado de pintura electrostática por lotes</x:t>
        </x:is>
      </x:c>
      <x:c r="F290" t="n">
        <x:v>45</x:v>
      </x:c>
      <x:c r="G290" t="n">
        <x:v>0</x:v>
      </x:c>
      <x:c r="H290" t="n">
        <x:v>4</x:v>
      </x:c>
      <x:c r="I290" t="inlineStr">
        <x:is>
          <x:t xml:space="preserve">POR_LOTE</x:t>
        </x:is>
      </x:c>
      <x:c r="J290" t="n">
        <x:v>40</x:v>
      </x:c>
      <x:c r="K290" t="inlineStr">
        <x:is>
          <x:t xml:space="preserve">HIPOTESIS TECNICA</x:t>
        </x:is>
      </x:c>
      <x:c r="L290" t="inlineStr">
        <x:is>
          <x:t xml:space="preserve">Carro taller MY-STC-15 (5 cajones)|5</x:t>
        </x:is>
      </x:c>
    </x:row>
    <x:row r="291">
      <x:c r="A291" t="inlineStr">
        <x:is>
          <x:t xml:space="preserve">Carro taller MY-STC-15 (5 cajones)</x:t>
        </x:is>
      </x:c>
      <x:c r="B291" t="inlineStr">
        <x:is>
          <x:t xml:space="preserve">Otros productos metalmecánicos</x:t>
        </x:is>
      </x:c>
      <x:c r="C291" t="n">
        <x:v>6</x:v>
      </x:c>
      <x:c r="D291" t="inlineStr">
        <x:is>
          <x:t xml:space="preserve">Colgado, traslado y enfriamiento</x:t>
        </x:is>
      </x:c>
      <x:c r="E291" t="inlineStr">
        <x:is>
          <x:t xml:space="preserve">Manipulación y enfriamiento de piezas</x:t>
        </x:is>
      </x:c>
      <x:c r="F291" t="n">
        <x:v>8</x:v>
      </x:c>
      <x:c r="G291" t="n">
        <x:v>2.36</x:v>
      </x:c>
      <x:c r="H291" t="n">
        <x:v>5</x:v>
      </x:c>
      <x:c r="I291" t="inlineStr">
        <x:is>
          <x:t xml:space="preserve">POR_UNIDAD</x:t>
        </x:is>
      </x:c>
      <x:c r="J291" t="n">
        <x:v>0</x:v>
      </x:c>
      <x:c r="K291" t="inlineStr">
        <x:is>
          <x:t xml:space="preserve">HIPOTESIS TECNICA</x:t>
        </x:is>
      </x:c>
      <x:c r="L291" t="inlineStr">
        <x:is>
          <x:t xml:space="preserve">Carro taller MY-STC-15 (5 cajones)|6</x:t>
        </x:is>
      </x:c>
    </x:row>
    <x:row r="292">
      <x:c r="A292" t="inlineStr">
        <x:is>
          <x:t xml:space="preserve">Carro taller MY-STC-15 (5 cajones)</x:t>
        </x:is>
      </x:c>
      <x:c r="B292" t="inlineStr">
        <x:is>
          <x:t xml:space="preserve">Otros productos metalmecánicos</x:t>
        </x:is>
      </x:c>
      <x:c r="C292" t="n">
        <x:v>7</x:v>
      </x:c>
      <x:c r="D292" t="inlineStr">
        <x:is>
          <x:t xml:space="preserve">Ensamblaje</x:t>
        </x:is>
      </x:c>
      <x:c r="E292" t="inlineStr">
        <x:is>
          <x:t xml:space="preserve">Mesa de armado</x:t>
        </x:is>
      </x:c>
      <x:c r="F292" t="n">
        <x:v>6</x:v>
      </x:c>
      <x:c r="G292" t="n">
        <x:v>120</x:v>
      </x:c>
      <x:c r="H292" t="n">
        <x:v>6</x:v>
      </x:c>
      <x:c r="I292" t="inlineStr">
        <x:is>
          <x:t xml:space="preserve">POR_UNIDAD</x:t>
        </x:is>
      </x:c>
      <x:c r="J292" t="n">
        <x:v>0</x:v>
      </x:c>
      <x:c r="K292" t="inlineStr">
        <x:is>
          <x:t xml:space="preserve">VALOR HEREDADO SIN CRONOMETRAJE</x:t>
        </x:is>
      </x:c>
      <x:c r="L292" t="inlineStr">
        <x:is>
          <x:t xml:space="preserve">Carro taller MY-STC-15 (5 cajones)|7</x:t>
        </x:is>
      </x:c>
    </x:row>
    <x:row r="293">
      <x:c r="A293" t="inlineStr">
        <x:is>
          <x:t xml:space="preserve">Carro taller MY-STC-15 (5 cajones)</x:t>
        </x:is>
      </x:c>
      <x:c r="B293" t="inlineStr">
        <x:is>
          <x:t xml:space="preserve">Otros productos metalmecánicos</x:t>
        </x:is>
      </x:c>
      <x:c r="C293" t="n">
        <x:v>8</x:v>
      </x:c>
      <x:c r="D293" t="inlineStr">
        <x:is>
          <x:t xml:space="preserve">Inspección final de integridad del producto</x:t>
        </x:is>
      </x:c>
      <x:c r="E293" t="inlineStr">
        <x:is>
          <x:t xml:space="preserve">Mesa de armado</x:t>
        </x:is>
      </x:c>
      <x:c r="F293" t="n">
        <x:v>0</x:v>
      </x:c>
      <x:c r="G293" t="n">
        <x:v>4</x:v>
      </x:c>
      <x:c r="H293" t="n">
        <x:v>7</x:v>
      </x:c>
      <x:c r="I293" t="inlineStr">
        <x:is>
          <x:t xml:space="preserve">POR_UNIDAD</x:t>
        </x:is>
      </x:c>
      <x:c r="J293" t="n">
        <x:v>0</x:v>
      </x:c>
      <x:c r="K293" t="inlineStr">
        <x:is>
          <x:t xml:space="preserve">HIPOTESIS TECNICA</x:t>
        </x:is>
      </x:c>
      <x:c r="L293" t="inlineStr">
        <x:is>
          <x:t xml:space="preserve">Carro taller MY-STC-15 (5 cajones)|8</x:t>
        </x:is>
      </x:c>
    </x:row>
    <x:row r="294">
      <x:c r="A294" t="inlineStr">
        <x:is>
          <x:t xml:space="preserve">Carro taller MY-STC-13 (7 cajones)</x:t>
        </x:is>
      </x:c>
      <x:c r="B294" t="inlineStr">
        <x:is>
          <x:t xml:space="preserve">Otros productos metalmecánicos</x:t>
        </x:is>
      </x:c>
      <x:c r="C294" t="n">
        <x:v>1</x:v>
      </x:c>
      <x:c r="D294" t="inlineStr">
        <x:is>
          <x:t xml:space="preserve">Corte de planchas de acero</x:t>
        </x:is>
      </x:c>
      <x:c r="E294" t="inlineStr">
        <x:is>
          <x:t xml:space="preserve">Guillotina hidráulica para corte de planchas de acero</x:t>
        </x:is>
      </x:c>
      <x:c r="F294" t="n">
        <x:v>8</x:v>
      </x:c>
      <x:c r="G294" t="n">
        <x:v>17.647062315</x:v>
      </x:c>
      <x:c r="H294" t="inlineStr">
        <x:is>
          <x:t xml:space="preserve">Inicio</x:t>
        </x:is>
      </x:c>
      <x:c r="I294" t="inlineStr">
        <x:is>
          <x:t xml:space="preserve">POR_UNIDAD</x:t>
        </x:is>
      </x:c>
      <x:c r="J294" t="n">
        <x:v>0</x:v>
      </x:c>
      <x:c r="K294" t="inlineStr">
        <x:is>
          <x:t xml:space="preserve">VALOR HEREDADO SIN CRONOMETRAJE</x:t>
        </x:is>
      </x:c>
      <x:c r="L294" t="inlineStr">
        <x:is>
          <x:t xml:space="preserve">Carro taller MY-STC-13 (7 cajones)|1</x:t>
        </x:is>
      </x:c>
    </x:row>
    <x:row r="295">
      <x:c r="A295" t="inlineStr">
        <x:is>
          <x:t xml:space="preserve">Carro taller MY-STC-13 (7 cajones)</x:t>
        </x:is>
      </x:c>
      <x:c r="B295" t="inlineStr">
        <x:is>
          <x:t xml:space="preserve">Otros productos metalmecánicos</x:t>
        </x:is>
      </x:c>
      <x:c r="C295" t="n">
        <x:v>2</x:v>
      </x:c>
      <x:c r="D295" t="inlineStr">
        <x:is>
          <x:t xml:space="preserve">Perforación</x:t>
        </x:is>
      </x:c>
      <x:c r="E295" t="inlineStr">
        <x:is>
          <x:t xml:space="preserve">Segundo taladro (alternativo)</x:t>
        </x:is>
      </x:c>
      <x:c r="F295" t="n">
        <x:v>10</x:v>
      </x:c>
      <x:c r="G295" t="n">
        <x:v>10.5</x:v>
      </x:c>
      <x:c r="H295" t="n">
        <x:v>1</x:v>
      </x:c>
      <x:c r="I295" t="inlineStr">
        <x:is>
          <x:t xml:space="preserve">POR_UNIDAD</x:t>
        </x:is>
      </x:c>
      <x:c r="J295" t="n">
        <x:v>0</x:v>
      </x:c>
      <x:c r="K295" t="inlineStr">
        <x:is>
          <x:t xml:space="preserve">VALOR HEREDADO SIN CRONOMETRAJE</x:t>
        </x:is>
      </x:c>
      <x:c r="L295" t="inlineStr">
        <x:is>
          <x:t xml:space="preserve">Carro taller MY-STC-13 (7 cajones)|2</x:t>
        </x:is>
      </x:c>
    </x:row>
    <x:row r="296">
      <x:c r="A296" t="inlineStr">
        <x:is>
          <x:t xml:space="preserve">Carro taller MY-STC-13 (7 cajones)</x:t>
        </x:is>
      </x:c>
      <x:c r="B296" t="inlineStr">
        <x:is>
          <x:t xml:space="preserve">Otros productos metalmecánicos</x:t>
        </x:is>
      </x:c>
      <x:c r="C296" t="n">
        <x:v>3</x:v>
      </x:c>
      <x:c r="D296" t="inlineStr">
        <x:is>
          <x:t xml:space="preserve">Plegado</x:t>
        </x:is>
      </x:c>
      <x:c r="E296" t="inlineStr">
        <x:is>
          <x:t xml:space="preserve">Plegadora hidráulica de chapa metálica</x:t>
        </x:is>
      </x:c>
      <x:c r="F296" t="n">
        <x:v>12</x:v>
      </x:c>
      <x:c r="G296" t="n">
        <x:v>36</x:v>
      </x:c>
      <x:c r="H296" t="n">
        <x:v>2</x:v>
      </x:c>
      <x:c r="I296" t="inlineStr">
        <x:is>
          <x:t xml:space="preserve">POR_UNIDAD</x:t>
        </x:is>
      </x:c>
      <x:c r="J296" t="n">
        <x:v>0</x:v>
      </x:c>
      <x:c r="K296" t="inlineStr">
        <x:is>
          <x:t xml:space="preserve">VALOR HEREDADO SIN CRONOMETRAJE</x:t>
        </x:is>
      </x:c>
      <x:c r="L296" t="inlineStr">
        <x:is>
          <x:t xml:space="preserve">Carro taller MY-STC-13 (7 cajones)|3</x:t>
        </x:is>
      </x:c>
    </x:row>
    <x:row r="297">
      <x:c r="A297" t="inlineStr">
        <x:is>
          <x:t xml:space="preserve">Carro taller MY-STC-13 (7 cajones)</x:t>
        </x:is>
      </x:c>
      <x:c r="B297" t="inlineStr">
        <x:is>
          <x:t xml:space="preserve">Otros productos metalmecánicos</x:t>
        </x:is>
      </x:c>
      <x:c r="C297" t="n">
        <x:v>4</x:v>
      </x:c>
      <x:c r="D297" t="inlineStr">
        <x:is>
          <x:t xml:space="preserve">Aplicación electrostática de polvo</x:t>
        </x:is>
      </x:c>
      <x:c r="E297" t="inlineStr">
        <x:is>
          <x:t xml:space="preserve">Pistola manual de pintura electrostática en polvo</x:t>
        </x:is>
      </x:c>
      <x:c r="F297" t="n">
        <x:v>12</x:v>
      </x:c>
      <x:c r="G297" t="n">
        <x:v>6.58</x:v>
      </x:c>
      <x:c r="H297" t="n">
        <x:v>3</x:v>
      </x:c>
      <x:c r="I297" t="inlineStr">
        <x:is>
          <x:t xml:space="preserve">POR_UNIDAD</x:t>
        </x:is>
      </x:c>
      <x:c r="J297" t="n">
        <x:v>0</x:v>
      </x:c>
      <x:c r="K297" t="inlineStr">
        <x:is>
          <x:t xml:space="preserve">HIPOTESIS TECNICA</x:t>
        </x:is>
      </x:c>
      <x:c r="L297" t="inlineStr">
        <x:is>
          <x:t xml:space="preserve">Carro taller MY-STC-13 (7 cajones)|4</x:t>
        </x:is>
      </x:c>
    </x:row>
    <x:row r="298">
      <x:c r="A298" t="inlineStr">
        <x:is>
          <x:t xml:space="preserve">Carro taller MY-STC-13 (7 cajones)</x:t>
        </x:is>
      </x:c>
      <x:c r="B298" t="inlineStr">
        <x:is>
          <x:t xml:space="preserve">Otros productos metalmecánicos</x:t>
        </x:is>
      </x:c>
      <x:c r="C298" t="n">
        <x:v>5</x:v>
      </x:c>
      <x:c r="D298" t="inlineStr">
        <x:is>
          <x:t xml:space="preserve">Curado térmico en horno</x:t>
        </x:is>
      </x:c>
      <x:c r="E298" t="inlineStr">
        <x:is>
          <x:t xml:space="preserve">Horno de curado de pintura electrostática por lotes</x:t>
        </x:is>
      </x:c>
      <x:c r="F298" t="n">
        <x:v>45</x:v>
      </x:c>
      <x:c r="G298" t="n">
        <x:v>0</x:v>
      </x:c>
      <x:c r="H298" t="n">
        <x:v>4</x:v>
      </x:c>
      <x:c r="I298" t="inlineStr">
        <x:is>
          <x:t xml:space="preserve">POR_LOTE</x:t>
        </x:is>
      </x:c>
      <x:c r="J298" t="n">
        <x:v>40</x:v>
      </x:c>
      <x:c r="K298" t="inlineStr">
        <x:is>
          <x:t xml:space="preserve">HIPOTESIS TECNICA</x:t>
        </x:is>
      </x:c>
      <x:c r="L298" t="inlineStr">
        <x:is>
          <x:t xml:space="preserve">Carro taller MY-STC-13 (7 cajones)|5</x:t>
        </x:is>
      </x:c>
    </x:row>
    <x:row r="299">
      <x:c r="A299" t="inlineStr">
        <x:is>
          <x:t xml:space="preserve">Carro taller MY-STC-13 (7 cajones)</x:t>
        </x:is>
      </x:c>
      <x:c r="B299" t="inlineStr">
        <x:is>
          <x:t xml:space="preserve">Otros productos metalmecánicos</x:t>
        </x:is>
      </x:c>
      <x:c r="C299" t="n">
        <x:v>6</x:v>
      </x:c>
      <x:c r="D299" t="inlineStr">
        <x:is>
          <x:t xml:space="preserve">Colgado, traslado y enfriamiento</x:t>
        </x:is>
      </x:c>
      <x:c r="E299" t="inlineStr">
        <x:is>
          <x:t xml:space="preserve">Manipulación y enfriamiento de piezas</x:t>
        </x:is>
      </x:c>
      <x:c r="F299" t="n">
        <x:v>8</x:v>
      </x:c>
      <x:c r="G299" t="n">
        <x:v>2.36</x:v>
      </x:c>
      <x:c r="H299" t="n">
        <x:v>5</x:v>
      </x:c>
      <x:c r="I299" t="inlineStr">
        <x:is>
          <x:t xml:space="preserve">POR_UNIDAD</x:t>
        </x:is>
      </x:c>
      <x:c r="J299" t="n">
        <x:v>0</x:v>
      </x:c>
      <x:c r="K299" t="inlineStr">
        <x:is>
          <x:t xml:space="preserve">HIPOTESIS TECNICA</x:t>
        </x:is>
      </x:c>
      <x:c r="L299" t="inlineStr">
        <x:is>
          <x:t xml:space="preserve">Carro taller MY-STC-13 (7 cajones)|6</x:t>
        </x:is>
      </x:c>
    </x:row>
    <x:row r="300">
      <x:c r="A300" t="inlineStr">
        <x:is>
          <x:t xml:space="preserve">Carro taller MY-STC-13 (7 cajones)</x:t>
        </x:is>
      </x:c>
      <x:c r="B300" t="inlineStr">
        <x:is>
          <x:t xml:space="preserve">Otros productos metalmecánicos</x:t>
        </x:is>
      </x:c>
      <x:c r="C300" t="n">
        <x:v>7</x:v>
      </x:c>
      <x:c r="D300" t="inlineStr">
        <x:is>
          <x:t xml:space="preserve">Ensamblaje</x:t>
        </x:is>
      </x:c>
      <x:c r="E300" t="inlineStr">
        <x:is>
          <x:t xml:space="preserve">Mesa de armado</x:t>
        </x:is>
      </x:c>
      <x:c r="F300" t="n">
        <x:v>6</x:v>
      </x:c>
      <x:c r="G300" t="n">
        <x:v>120</x:v>
      </x:c>
      <x:c r="H300" t="n">
        <x:v>6</x:v>
      </x:c>
      <x:c r="I300" t="inlineStr">
        <x:is>
          <x:t xml:space="preserve">POR_UNIDAD</x:t>
        </x:is>
      </x:c>
      <x:c r="J300" t="n">
        <x:v>0</x:v>
      </x:c>
      <x:c r="K300" t="inlineStr">
        <x:is>
          <x:t xml:space="preserve">VALOR HEREDADO SIN CRONOMETRAJE</x:t>
        </x:is>
      </x:c>
      <x:c r="L300" t="inlineStr">
        <x:is>
          <x:t xml:space="preserve">Carro taller MY-STC-13 (7 cajones)|7</x:t>
        </x:is>
      </x:c>
    </x:row>
    <x:row r="301">
      <x:c r="A301" t="inlineStr">
        <x:is>
          <x:t xml:space="preserve">Carro taller MY-STC-13 (7 cajones)</x:t>
        </x:is>
      </x:c>
      <x:c r="B301" t="inlineStr">
        <x:is>
          <x:t xml:space="preserve">Otros productos metalmecánicos</x:t>
        </x:is>
      </x:c>
      <x:c r="C301" t="n">
        <x:v>8</x:v>
      </x:c>
      <x:c r="D301" t="inlineStr">
        <x:is>
          <x:t xml:space="preserve">Inspección final de integridad del producto</x:t>
        </x:is>
      </x:c>
      <x:c r="E301" t="inlineStr">
        <x:is>
          <x:t xml:space="preserve">Mesa de armado</x:t>
        </x:is>
      </x:c>
      <x:c r="F301" t="n">
        <x:v>0</x:v>
      </x:c>
      <x:c r="G301" t="n">
        <x:v>4</x:v>
      </x:c>
      <x:c r="H301" t="n">
        <x:v>7</x:v>
      </x:c>
      <x:c r="I301" t="inlineStr">
        <x:is>
          <x:t xml:space="preserve">POR_UNIDAD</x:t>
        </x:is>
      </x:c>
      <x:c r="J301" t="n">
        <x:v>0</x:v>
      </x:c>
      <x:c r="K301" t="inlineStr">
        <x:is>
          <x:t xml:space="preserve">HIPOTESIS TECNICA</x:t>
        </x:is>
      </x:c>
      <x:c r="L301" t="inlineStr">
        <x:is>
          <x:t xml:space="preserve">Carro taller MY-STC-13 (7 cajones)|8</x:t>
        </x:is>
      </x:c>
    </x:row>
    <x:row r="302">
      <x:c r="A302" t="inlineStr">
        <x:is>
          <x:t xml:space="preserve">Carro taller MY-STC-26 (7 cajones)</x:t>
        </x:is>
      </x:c>
      <x:c r="B302" t="inlineStr">
        <x:is>
          <x:t xml:space="preserve">Otros productos metalmecánicos</x:t>
        </x:is>
      </x:c>
      <x:c r="C302" t="n">
        <x:v>1</x:v>
      </x:c>
      <x:c r="D302" t="inlineStr">
        <x:is>
          <x:t xml:space="preserve">Corte de planchas de acero</x:t>
        </x:is>
      </x:c>
      <x:c r="E302" t="inlineStr">
        <x:is>
          <x:t xml:space="preserve">Guillotina hidráulica para corte de planchas de acero</x:t>
        </x:is>
      </x:c>
      <x:c r="F302" t="n">
        <x:v>8</x:v>
      </x:c>
      <x:c r="G302" t="n">
        <x:v>21.33005494</x:v>
      </x:c>
      <x:c r="H302" t="inlineStr">
        <x:is>
          <x:t xml:space="preserve">Inicio</x:t>
        </x:is>
      </x:c>
      <x:c r="I302" t="inlineStr">
        <x:is>
          <x:t xml:space="preserve">POR_UNIDAD</x:t>
        </x:is>
      </x:c>
      <x:c r="J302" t="n">
        <x:v>0</x:v>
      </x:c>
      <x:c r="K302" t="inlineStr">
        <x:is>
          <x:t xml:space="preserve">VALOR HEREDADO SIN CRONOMETRAJE</x:t>
        </x:is>
      </x:c>
      <x:c r="L302" t="inlineStr">
        <x:is>
          <x:t xml:space="preserve">Carro taller MY-STC-26 (7 cajones)|1</x:t>
        </x:is>
      </x:c>
    </x:row>
    <x:row r="303">
      <x:c r="A303" t="inlineStr">
        <x:is>
          <x:t xml:space="preserve">Carro taller MY-STC-26 (7 cajones)</x:t>
        </x:is>
      </x:c>
      <x:c r="B303" t="inlineStr">
        <x:is>
          <x:t xml:space="preserve">Otros productos metalmecánicos</x:t>
        </x:is>
      </x:c>
      <x:c r="C303" t="n">
        <x:v>2</x:v>
      </x:c>
      <x:c r="D303" t="inlineStr">
        <x:is>
          <x:t xml:space="preserve">Perforación</x:t>
        </x:is>
      </x:c>
      <x:c r="E303" t="inlineStr">
        <x:is>
          <x:t xml:space="preserve">Segundo taladro (alternativo)</x:t>
        </x:is>
      </x:c>
      <x:c r="F303" t="n">
        <x:v>10</x:v>
      </x:c>
      <x:c r="G303" t="n">
        <x:v>10.5</x:v>
      </x:c>
      <x:c r="H303" t="n">
        <x:v>1</x:v>
      </x:c>
      <x:c r="I303" t="inlineStr">
        <x:is>
          <x:t xml:space="preserve">POR_UNIDAD</x:t>
        </x:is>
      </x:c>
      <x:c r="J303" t="n">
        <x:v>0</x:v>
      </x:c>
      <x:c r="K303" t="inlineStr">
        <x:is>
          <x:t xml:space="preserve">VALOR HEREDADO SIN CRONOMETRAJE</x:t>
        </x:is>
      </x:c>
      <x:c r="L303" t="inlineStr">
        <x:is>
          <x:t xml:space="preserve">Carro taller MY-STC-26 (7 cajones)|2</x:t>
        </x:is>
      </x:c>
    </x:row>
    <x:row r="304">
      <x:c r="A304" t="inlineStr">
        <x:is>
          <x:t xml:space="preserve">Carro taller MY-STC-26 (7 cajones)</x:t>
        </x:is>
      </x:c>
      <x:c r="B304" t="inlineStr">
        <x:is>
          <x:t xml:space="preserve">Otros productos metalmecánicos</x:t>
        </x:is>
      </x:c>
      <x:c r="C304" t="n">
        <x:v>3</x:v>
      </x:c>
      <x:c r="D304" t="inlineStr">
        <x:is>
          <x:t xml:space="preserve">Plegado</x:t>
        </x:is>
      </x:c>
      <x:c r="E304" t="inlineStr">
        <x:is>
          <x:t xml:space="preserve">Plegadora hidráulica de chapa metálica</x:t>
        </x:is>
      </x:c>
      <x:c r="F304" t="n">
        <x:v>12</x:v>
      </x:c>
      <x:c r="G304" t="n">
        <x:v>41</x:v>
      </x:c>
      <x:c r="H304" t="n">
        <x:v>2</x:v>
      </x:c>
      <x:c r="I304" t="inlineStr">
        <x:is>
          <x:t xml:space="preserve">POR_UNIDAD</x:t>
        </x:is>
      </x:c>
      <x:c r="J304" t="n">
        <x:v>0</x:v>
      </x:c>
      <x:c r="K304" t="inlineStr">
        <x:is>
          <x:t xml:space="preserve">VALOR HEREDADO SIN CRONOMETRAJE</x:t>
        </x:is>
      </x:c>
      <x:c r="L304" t="inlineStr">
        <x:is>
          <x:t xml:space="preserve">Carro taller MY-STC-26 (7 cajones)|3</x:t>
        </x:is>
      </x:c>
    </x:row>
    <x:row r="305">
      <x:c r="A305" t="inlineStr">
        <x:is>
          <x:t xml:space="preserve">Carro taller MY-STC-26 (7 cajones)</x:t>
        </x:is>
      </x:c>
      <x:c r="B305" t="inlineStr">
        <x:is>
          <x:t xml:space="preserve">Otros productos metalmecánicos</x:t>
        </x:is>
      </x:c>
      <x:c r="C305" t="n">
        <x:v>4</x:v>
      </x:c>
      <x:c r="D305" t="inlineStr">
        <x:is>
          <x:t xml:space="preserve">Aplicación electrostática de polvo</x:t>
        </x:is>
      </x:c>
      <x:c r="E305" t="inlineStr">
        <x:is>
          <x:t xml:space="preserve">Pistola manual de pintura electrostática en polvo</x:t>
        </x:is>
      </x:c>
      <x:c r="F305" t="n">
        <x:v>12</x:v>
      </x:c>
      <x:c r="G305" t="n">
        <x:v>6.58</x:v>
      </x:c>
      <x:c r="H305" t="n">
        <x:v>3</x:v>
      </x:c>
      <x:c r="I305" t="inlineStr">
        <x:is>
          <x:t xml:space="preserve">POR_UNIDAD</x:t>
        </x:is>
      </x:c>
      <x:c r="J305" t="n">
        <x:v>0</x:v>
      </x:c>
      <x:c r="K305" t="inlineStr">
        <x:is>
          <x:t xml:space="preserve">HIPOTESIS TECNICA</x:t>
        </x:is>
      </x:c>
      <x:c r="L305" t="inlineStr">
        <x:is>
          <x:t xml:space="preserve">Carro taller MY-STC-26 (7 cajones)|4</x:t>
        </x:is>
      </x:c>
    </x:row>
    <x:row r="306">
      <x:c r="A306" t="inlineStr">
        <x:is>
          <x:t xml:space="preserve">Carro taller MY-STC-26 (7 cajones)</x:t>
        </x:is>
      </x:c>
      <x:c r="B306" t="inlineStr">
        <x:is>
          <x:t xml:space="preserve">Otros productos metalmecánicos</x:t>
        </x:is>
      </x:c>
      <x:c r="C306" t="n">
        <x:v>5</x:v>
      </x:c>
      <x:c r="D306" t="inlineStr">
        <x:is>
          <x:t xml:space="preserve">Curado térmico en horno</x:t>
        </x:is>
      </x:c>
      <x:c r="E306" t="inlineStr">
        <x:is>
          <x:t xml:space="preserve">Horno de curado de pintura electrostática por lotes</x:t>
        </x:is>
      </x:c>
      <x:c r="F306" t="n">
        <x:v>45</x:v>
      </x:c>
      <x:c r="G306" t="n">
        <x:v>0</x:v>
      </x:c>
      <x:c r="H306" t="n">
        <x:v>4</x:v>
      </x:c>
      <x:c r="I306" t="inlineStr">
        <x:is>
          <x:t xml:space="preserve">POR_LOTE</x:t>
        </x:is>
      </x:c>
      <x:c r="J306" t="n">
        <x:v>40</x:v>
      </x:c>
      <x:c r="K306" t="inlineStr">
        <x:is>
          <x:t xml:space="preserve">HIPOTESIS TECNICA</x:t>
        </x:is>
      </x:c>
      <x:c r="L306" t="inlineStr">
        <x:is>
          <x:t xml:space="preserve">Carro taller MY-STC-26 (7 cajones)|5</x:t>
        </x:is>
      </x:c>
    </x:row>
    <x:row r="307">
      <x:c r="A307" t="inlineStr">
        <x:is>
          <x:t xml:space="preserve">Carro taller MY-STC-26 (7 cajones)</x:t>
        </x:is>
      </x:c>
      <x:c r="B307" t="inlineStr">
        <x:is>
          <x:t xml:space="preserve">Otros productos metalmecánicos</x:t>
        </x:is>
      </x:c>
      <x:c r="C307" t="n">
        <x:v>6</x:v>
      </x:c>
      <x:c r="D307" t="inlineStr">
        <x:is>
          <x:t xml:space="preserve">Colgado, traslado y enfriamiento</x:t>
        </x:is>
      </x:c>
      <x:c r="E307" t="inlineStr">
        <x:is>
          <x:t xml:space="preserve">Manipulación y enfriamiento de piezas</x:t>
        </x:is>
      </x:c>
      <x:c r="F307" t="n">
        <x:v>8</x:v>
      </x:c>
      <x:c r="G307" t="n">
        <x:v>2.36</x:v>
      </x:c>
      <x:c r="H307" t="n">
        <x:v>5</x:v>
      </x:c>
      <x:c r="I307" t="inlineStr">
        <x:is>
          <x:t xml:space="preserve">POR_UNIDAD</x:t>
        </x:is>
      </x:c>
      <x:c r="J307" t="n">
        <x:v>0</x:v>
      </x:c>
      <x:c r="K307" t="inlineStr">
        <x:is>
          <x:t xml:space="preserve">HIPOTESIS TECNICA</x:t>
        </x:is>
      </x:c>
      <x:c r="L307" t="inlineStr">
        <x:is>
          <x:t xml:space="preserve">Carro taller MY-STC-26 (7 cajones)|6</x:t>
        </x:is>
      </x:c>
    </x:row>
    <x:row r="308">
      <x:c r="A308" t="inlineStr">
        <x:is>
          <x:t xml:space="preserve">Carro taller MY-STC-26 (7 cajones)</x:t>
        </x:is>
      </x:c>
      <x:c r="B308" t="inlineStr">
        <x:is>
          <x:t xml:space="preserve">Otros productos metalmecánicos</x:t>
        </x:is>
      </x:c>
      <x:c r="C308" t="n">
        <x:v>7</x:v>
      </x:c>
      <x:c r="D308" t="inlineStr">
        <x:is>
          <x:t xml:space="preserve">Ensamblaje</x:t>
        </x:is>
      </x:c>
      <x:c r="E308" t="inlineStr">
        <x:is>
          <x:t xml:space="preserve">Mesa de armado</x:t>
        </x:is>
      </x:c>
      <x:c r="F308" t="n">
        <x:v>6</x:v>
      </x:c>
      <x:c r="G308" t="n">
        <x:v>120</x:v>
      </x:c>
      <x:c r="H308" t="n">
        <x:v>6</x:v>
      </x:c>
      <x:c r="I308" t="inlineStr">
        <x:is>
          <x:t xml:space="preserve">POR_UNIDAD</x:t>
        </x:is>
      </x:c>
      <x:c r="J308" t="n">
        <x:v>0</x:v>
      </x:c>
      <x:c r="K308" t="inlineStr">
        <x:is>
          <x:t xml:space="preserve">VALOR HEREDADO SIN CRONOMETRAJE</x:t>
        </x:is>
      </x:c>
      <x:c r="L308" t="inlineStr">
        <x:is>
          <x:t xml:space="preserve">Carro taller MY-STC-26 (7 cajones)|7</x:t>
        </x:is>
      </x:c>
    </x:row>
    <x:row r="309">
      <x:c r="A309" t="inlineStr">
        <x:is>
          <x:t xml:space="preserve">Carro taller MY-STC-26 (7 cajones)</x:t>
        </x:is>
      </x:c>
      <x:c r="B309" t="inlineStr">
        <x:is>
          <x:t xml:space="preserve">Otros productos metalmecánicos</x:t>
        </x:is>
      </x:c>
      <x:c r="C309" t="n">
        <x:v>8</x:v>
      </x:c>
      <x:c r="D309" t="inlineStr">
        <x:is>
          <x:t xml:space="preserve">Inspección final de integridad del producto</x:t>
        </x:is>
      </x:c>
      <x:c r="E309" t="inlineStr">
        <x:is>
          <x:t xml:space="preserve">Mesa de armado</x:t>
        </x:is>
      </x:c>
      <x:c r="F309" t="n">
        <x:v>0</x:v>
      </x:c>
      <x:c r="G309" t="n">
        <x:v>4</x:v>
      </x:c>
      <x:c r="H309" t="n">
        <x:v>7</x:v>
      </x:c>
      <x:c r="I309" t="inlineStr">
        <x:is>
          <x:t xml:space="preserve">POR_UNIDAD</x:t>
        </x:is>
      </x:c>
      <x:c r="J309" t="n">
        <x:v>0</x:v>
      </x:c>
      <x:c r="K309" t="inlineStr">
        <x:is>
          <x:t xml:space="preserve">HIPOTESIS TECNICA</x:t>
        </x:is>
      </x:c>
      <x:c r="L309" t="inlineStr">
        <x:is>
          <x:t xml:space="preserve">Carro taller MY-STC-26 (7 cajones)|8</x:t>
        </x:is>
      </x:c>
    </x:row>
    <x:row r="310">
      <x:c r="A310" t="inlineStr">
        <x:is>
          <x:t xml:space="preserve">Estantería metálica K45</x:t>
        </x:is>
      </x:c>
      <x:c r="B310" t="inlineStr">
        <x:is>
          <x:t xml:space="preserve">Otros productos metalmecánicos</x:t>
        </x:is>
      </x:c>
      <x:c r="C310" t="n">
        <x:v>1</x:v>
      </x:c>
      <x:c r="D310" t="inlineStr">
        <x:is>
          <x:t xml:space="preserve">Corte de planchas de acero</x:t>
        </x:is>
      </x:c>
      <x:c r="E310" t="inlineStr">
        <x:is>
          <x:t xml:space="preserve">Guillotina hidráulica para corte de planchas de acero</x:t>
        </x:is>
      </x:c>
      <x:c r="F310" t="n">
        <x:v>8</x:v>
      </x:c>
      <x:c r="G310" t="n">
        <x:v>20.478435</x:v>
      </x:c>
      <x:c r="H310" t="inlineStr">
        <x:is>
          <x:t xml:space="preserve">Inicio</x:t>
        </x:is>
      </x:c>
      <x:c r="I310" t="inlineStr">
        <x:is>
          <x:t xml:space="preserve">POR_UNIDAD</x:t>
        </x:is>
      </x:c>
      <x:c r="J310" t="n">
        <x:v>0</x:v>
      </x:c>
      <x:c r="K310" t="inlineStr">
        <x:is>
          <x:t xml:space="preserve">VALOR HEREDADO SIN CRONOMETRAJE</x:t>
        </x:is>
      </x:c>
      <x:c r="L310" t="inlineStr">
        <x:is>
          <x:t xml:space="preserve">Estantería metálica K45|1</x:t>
        </x:is>
      </x:c>
    </x:row>
    <x:row r="311">
      <x:c r="A311" t="inlineStr">
        <x:is>
          <x:t xml:space="preserve">Estantería metálica K45</x:t>
        </x:is>
      </x:c>
      <x:c r="B311" t="inlineStr">
        <x:is>
          <x:t xml:space="preserve">Otros productos metalmecánicos</x:t>
        </x:is>
      </x:c>
      <x:c r="C311" t="n">
        <x:v>2</x:v>
      </x:c>
      <x:c r="D311" t="inlineStr">
        <x:is>
          <x:t xml:space="preserve">Perforación</x:t>
        </x:is>
      </x:c>
      <x:c r="E311" t="inlineStr">
        <x:is>
          <x:t xml:space="preserve">Segundo taladro (alternativo)</x:t>
        </x:is>
      </x:c>
      <x:c r="F311" t="n">
        <x:v>10</x:v>
      </x:c>
      <x:c r="G311" t="n">
        <x:v>10.5</x:v>
      </x:c>
      <x:c r="H311" t="n">
        <x:v>1</x:v>
      </x:c>
      <x:c r="I311" t="inlineStr">
        <x:is>
          <x:t xml:space="preserve">POR_UNIDAD</x:t>
        </x:is>
      </x:c>
      <x:c r="J311" t="n">
        <x:v>0</x:v>
      </x:c>
      <x:c r="K311" t="inlineStr">
        <x:is>
          <x:t xml:space="preserve">VALOR HEREDADO SIN CRONOMETRAJE</x:t>
        </x:is>
      </x:c>
      <x:c r="L311" t="inlineStr">
        <x:is>
          <x:t xml:space="preserve">Estantería metálica K45|2</x:t>
        </x:is>
      </x:c>
    </x:row>
    <x:row r="312">
      <x:c r="A312" t="inlineStr">
        <x:is>
          <x:t xml:space="preserve">Estantería metálica K45</x:t>
        </x:is>
      </x:c>
      <x:c r="B312" t="inlineStr">
        <x:is>
          <x:t xml:space="preserve">Otros productos metalmecánicos</x:t>
        </x:is>
      </x:c>
      <x:c r="C312" t="n">
        <x:v>3</x:v>
      </x:c>
      <x:c r="D312" t="inlineStr">
        <x:is>
          <x:t xml:space="preserve">Plegado</x:t>
        </x:is>
      </x:c>
      <x:c r="E312" t="inlineStr">
        <x:is>
          <x:t xml:space="preserve">Plegadora hidráulica de chapa metálica</x:t>
        </x:is>
      </x:c>
      <x:c r="F312" t="n">
        <x:v>12</x:v>
      </x:c>
      <x:c r="G312" t="n">
        <x:v>36</x:v>
      </x:c>
      <x:c r="H312" t="n">
        <x:v>2</x:v>
      </x:c>
      <x:c r="I312" t="inlineStr">
        <x:is>
          <x:t xml:space="preserve">POR_UNIDAD</x:t>
        </x:is>
      </x:c>
      <x:c r="J312" t="n">
        <x:v>0</x:v>
      </x:c>
      <x:c r="K312" t="inlineStr">
        <x:is>
          <x:t xml:space="preserve">VALOR HEREDADO SIN CRONOMETRAJE</x:t>
        </x:is>
      </x:c>
      <x:c r="L312" t="inlineStr">
        <x:is>
          <x:t xml:space="preserve">Estantería metálica K45|3</x:t>
        </x:is>
      </x:c>
    </x:row>
    <x:row r="313">
      <x:c r="A313" t="inlineStr">
        <x:is>
          <x:t xml:space="preserve">Estantería metálica K45</x:t>
        </x:is>
      </x:c>
      <x:c r="B313" t="inlineStr">
        <x:is>
          <x:t xml:space="preserve">Otros productos metalmecánicos</x:t>
        </x:is>
      </x:c>
      <x:c r="C313" t="n">
        <x:v>4</x:v>
      </x:c>
      <x:c r="D313" t="inlineStr">
        <x:is>
          <x:t xml:space="preserve">Aplicación electrostática de polvo</x:t>
        </x:is>
      </x:c>
      <x:c r="E313" t="inlineStr">
        <x:is>
          <x:t xml:space="preserve">Pistola manual de pintura electrostática en polvo</x:t>
        </x:is>
      </x:c>
      <x:c r="F313" t="n">
        <x:v>12</x:v>
      </x:c>
      <x:c r="G313" t="n">
        <x:v>6.58</x:v>
      </x:c>
      <x:c r="H313" t="n">
        <x:v>3</x:v>
      </x:c>
      <x:c r="I313" t="inlineStr">
        <x:is>
          <x:t xml:space="preserve">POR_UNIDAD</x:t>
        </x:is>
      </x:c>
      <x:c r="J313" t="n">
        <x:v>0</x:v>
      </x:c>
      <x:c r="K313" t="inlineStr">
        <x:is>
          <x:t xml:space="preserve">HIPOTESIS TECNICA</x:t>
        </x:is>
      </x:c>
      <x:c r="L313" t="inlineStr">
        <x:is>
          <x:t xml:space="preserve">Estantería metálica K45|4</x:t>
        </x:is>
      </x:c>
    </x:row>
    <x:row r="314">
      <x:c r="A314" t="inlineStr">
        <x:is>
          <x:t xml:space="preserve">Estantería metálica K45</x:t>
        </x:is>
      </x:c>
      <x:c r="B314" t="inlineStr">
        <x:is>
          <x:t xml:space="preserve">Otros productos metalmecánicos</x:t>
        </x:is>
      </x:c>
      <x:c r="C314" t="n">
        <x:v>5</x:v>
      </x:c>
      <x:c r="D314" t="inlineStr">
        <x:is>
          <x:t xml:space="preserve">Curado térmico en horno</x:t>
        </x:is>
      </x:c>
      <x:c r="E314" t="inlineStr">
        <x:is>
          <x:t xml:space="preserve">Horno de curado de pintura electrostática por lotes</x:t>
        </x:is>
      </x:c>
      <x:c r="F314" t="n">
        <x:v>45</x:v>
      </x:c>
      <x:c r="G314" t="n">
        <x:v>0</x:v>
      </x:c>
      <x:c r="H314" t="n">
        <x:v>4</x:v>
      </x:c>
      <x:c r="I314" t="inlineStr">
        <x:is>
          <x:t xml:space="preserve">POR_LOTE</x:t>
        </x:is>
      </x:c>
      <x:c r="J314" t="n">
        <x:v>40</x:v>
      </x:c>
      <x:c r="K314" t="inlineStr">
        <x:is>
          <x:t xml:space="preserve">HIPOTESIS TECNICA</x:t>
        </x:is>
      </x:c>
      <x:c r="L314" t="inlineStr">
        <x:is>
          <x:t xml:space="preserve">Estantería metálica K45|5</x:t>
        </x:is>
      </x:c>
    </x:row>
    <x:row r="315">
      <x:c r="A315" t="inlineStr">
        <x:is>
          <x:t xml:space="preserve">Estantería metálica K45</x:t>
        </x:is>
      </x:c>
      <x:c r="B315" t="inlineStr">
        <x:is>
          <x:t xml:space="preserve">Otros productos metalmecánicos</x:t>
        </x:is>
      </x:c>
      <x:c r="C315" t="n">
        <x:v>6</x:v>
      </x:c>
      <x:c r="D315" t="inlineStr">
        <x:is>
          <x:t xml:space="preserve">Colgado, traslado y enfriamiento</x:t>
        </x:is>
      </x:c>
      <x:c r="E315" t="inlineStr">
        <x:is>
          <x:t xml:space="preserve">Manipulación y enfriamiento de piezas</x:t>
        </x:is>
      </x:c>
      <x:c r="F315" t="n">
        <x:v>8</x:v>
      </x:c>
      <x:c r="G315" t="n">
        <x:v>2.36</x:v>
      </x:c>
      <x:c r="H315" t="n">
        <x:v>5</x:v>
      </x:c>
      <x:c r="I315" t="inlineStr">
        <x:is>
          <x:t xml:space="preserve">POR_UNIDAD</x:t>
        </x:is>
      </x:c>
      <x:c r="J315" t="n">
        <x:v>0</x:v>
      </x:c>
      <x:c r="K315" t="inlineStr">
        <x:is>
          <x:t xml:space="preserve">HIPOTESIS TECNICA</x:t>
        </x:is>
      </x:c>
      <x:c r="L315" t="inlineStr">
        <x:is>
          <x:t xml:space="preserve">Estantería metálica K45|6</x:t>
        </x:is>
      </x:c>
    </x:row>
    <x:row r="316">
      <x:c r="A316" t="inlineStr">
        <x:is>
          <x:t xml:space="preserve">Estantería metálica K45</x:t>
        </x:is>
      </x:c>
      <x:c r="B316" t="inlineStr">
        <x:is>
          <x:t xml:space="preserve">Otros productos metalmecánicos</x:t>
        </x:is>
      </x:c>
      <x:c r="C316" t="n">
        <x:v>7</x:v>
      </x:c>
      <x:c r="D316" t="inlineStr">
        <x:is>
          <x:t xml:space="preserve">Ensamblaje</x:t>
        </x:is>
      </x:c>
      <x:c r="E316" t="inlineStr">
        <x:is>
          <x:t xml:space="preserve">Mesa de armado</x:t>
        </x:is>
      </x:c>
      <x:c r="F316" t="n">
        <x:v>6</x:v>
      </x:c>
      <x:c r="G316" t="n">
        <x:v>108</x:v>
      </x:c>
      <x:c r="H316" t="n">
        <x:v>6</x:v>
      </x:c>
      <x:c r="I316" t="inlineStr">
        <x:is>
          <x:t xml:space="preserve">POR_UNIDAD</x:t>
        </x:is>
      </x:c>
      <x:c r="J316" t="n">
        <x:v>0</x:v>
      </x:c>
      <x:c r="K316" t="inlineStr">
        <x:is>
          <x:t xml:space="preserve">VALOR HEREDADO SIN CRONOMETRAJE</x:t>
        </x:is>
      </x:c>
      <x:c r="L316" t="inlineStr">
        <x:is>
          <x:t xml:space="preserve">Estantería metálica K45|7</x:t>
        </x:is>
      </x:c>
    </x:row>
    <x:row r="317">
      <x:c r="A317" t="inlineStr">
        <x:is>
          <x:t xml:space="preserve">Estantería metálica K45</x:t>
        </x:is>
      </x:c>
      <x:c r="B317" t="inlineStr">
        <x:is>
          <x:t xml:space="preserve">Otros productos metalmecánicos</x:t>
        </x:is>
      </x:c>
      <x:c r="C317" t="n">
        <x:v>8</x:v>
      </x:c>
      <x:c r="D317" t="inlineStr">
        <x:is>
          <x:t xml:space="preserve">Inspección final de integridad del producto</x:t>
        </x:is>
      </x:c>
      <x:c r="E317" t="inlineStr">
        <x:is>
          <x:t xml:space="preserve">Mesa de armado</x:t>
        </x:is>
      </x:c>
      <x:c r="F317" t="n">
        <x:v>0</x:v>
      </x:c>
      <x:c r="G317" t="n">
        <x:v>4</x:v>
      </x:c>
      <x:c r="H317" t="n">
        <x:v>7</x:v>
      </x:c>
      <x:c r="I317" t="inlineStr">
        <x:is>
          <x:t xml:space="preserve">POR_UNIDAD</x:t>
        </x:is>
      </x:c>
      <x:c r="J317" t="n">
        <x:v>0</x:v>
      </x:c>
      <x:c r="K317" t="inlineStr">
        <x:is>
          <x:t xml:space="preserve">HIPOTESIS TECNICA</x:t>
        </x:is>
      </x:c>
      <x:c r="L317" t="inlineStr">
        <x:is>
          <x:t xml:space="preserve">Estantería metálica K45|8</x:t>
        </x:is>
      </x:c>
    </x:row>
    <x:row r="318">
      <x:c r="A318" t="inlineStr">
        <x:is>
          <x:t xml:space="preserve">Silla ejecutiva 623 AN</x:t>
        </x:is>
      </x:c>
      <x:c r="B318" t="inlineStr">
        <x:is>
          <x:t xml:space="preserve">Otros productos metalmecánicos</x:t>
        </x:is>
      </x:c>
      <x:c r="C318" t="n">
        <x:v>1</x:v>
      </x:c>
      <x:c r="D318" t="inlineStr">
        <x:is>
          <x:t xml:space="preserve">Ensamblaje</x:t>
        </x:is>
      </x:c>
      <x:c r="E318" t="inlineStr">
        <x:is>
          <x:t xml:space="preserve">Mesa de armado</x:t>
        </x:is>
      </x:c>
      <x:c r="F318" t="n">
        <x:v>6</x:v>
      </x:c>
      <x:c r="G318" t="n">
        <x:v>48.75</x:v>
      </x:c>
      <x:c r="H318" t="inlineStr">
        <x:is>
          <x:t xml:space="preserve">Inicio</x:t>
        </x:is>
      </x:c>
      <x:c r="I318" t="inlineStr">
        <x:is>
          <x:t xml:space="preserve">POR_UNIDAD</x:t>
        </x:is>
      </x:c>
      <x:c r="J318" t="n">
        <x:v>0</x:v>
      </x:c>
      <x:c r="K318" t="inlineStr">
        <x:is>
          <x:t xml:space="preserve">VALOR HEREDADO SIN CRONOMETRAJE</x:t>
        </x:is>
      </x:c>
      <x:c r="L318" t="inlineStr">
        <x:is>
          <x:t xml:space="preserve">Silla ejecutiva 623 AN|1</x:t>
        </x:is>
      </x:c>
    </x:row>
    <x:row r="319">
      <x:c r="A319" t="inlineStr">
        <x:is>
          <x:t xml:space="preserve">Silla ejecutiva 623 AN</x:t>
        </x:is>
      </x:c>
      <x:c r="B319" t="inlineStr">
        <x:is>
          <x:t xml:space="preserve">Otros productos metalmecánicos</x:t>
        </x:is>
      </x:c>
      <x:c r="C319" t="n">
        <x:v>2</x:v>
      </x:c>
      <x:c r="D319" t="inlineStr">
        <x:is>
          <x:t xml:space="preserve">Inspección final de integridad del producto</x:t>
        </x:is>
      </x:c>
      <x:c r="E319" t="inlineStr">
        <x:is>
          <x:t xml:space="preserve">Mesa de armado</x:t>
        </x:is>
      </x:c>
      <x:c r="F319" t="n">
        <x:v>0</x:v>
      </x:c>
      <x:c r="G319" t="n">
        <x:v>4</x:v>
      </x:c>
      <x:c r="H319" t="n">
        <x:v>1</x:v>
      </x:c>
      <x:c r="I319" t="inlineStr">
        <x:is>
          <x:t xml:space="preserve">POR_UNIDAD</x:t>
        </x:is>
      </x:c>
      <x:c r="J319" t="n">
        <x:v>0</x:v>
      </x:c>
      <x:c r="K319" t="inlineStr">
        <x:is>
          <x:t xml:space="preserve">HIPOTESIS TECNICA</x:t>
        </x:is>
      </x:c>
      <x:c r="L319" t="inlineStr">
        <x:is>
          <x:t xml:space="preserve">Silla ejecutiva 623 AN|2</x:t>
        </x:is>
      </x:c>
    </x:row>
    <x:row r="320">
      <x:c r="A320" t="inlineStr">
        <x:is>
          <x:t xml:space="preserve">Silla ejecutiva 623 AC</x:t>
        </x:is>
      </x:c>
      <x:c r="B320" t="inlineStr">
        <x:is>
          <x:t xml:space="preserve">Otros productos metalmecánicos</x:t>
        </x:is>
      </x:c>
      <x:c r="C320" t="n">
        <x:v>1</x:v>
      </x:c>
      <x:c r="D320" t="inlineStr">
        <x:is>
          <x:t xml:space="preserve">Ensamblaje</x:t>
        </x:is>
      </x:c>
      <x:c r="E320" t="inlineStr">
        <x:is>
          <x:t xml:space="preserve">Mesa de armado</x:t>
        </x:is>
      </x:c>
      <x:c r="F320" t="n">
        <x:v>6</x:v>
      </x:c>
      <x:c r="G320" t="n">
        <x:v>48.75</x:v>
      </x:c>
      <x:c r="H320" t="inlineStr">
        <x:is>
          <x:t xml:space="preserve">Inicio</x:t>
        </x:is>
      </x:c>
      <x:c r="I320" t="inlineStr">
        <x:is>
          <x:t xml:space="preserve">POR_UNIDAD</x:t>
        </x:is>
      </x:c>
      <x:c r="J320" t="n">
        <x:v>0</x:v>
      </x:c>
      <x:c r="K320" t="inlineStr">
        <x:is>
          <x:t xml:space="preserve">VALOR HEREDADO SIN CRONOMETRAJE</x:t>
        </x:is>
      </x:c>
      <x:c r="L320" t="inlineStr">
        <x:is>
          <x:t xml:space="preserve">Silla ejecutiva 623 AC|1</x:t>
        </x:is>
      </x:c>
    </x:row>
    <x:row r="321">
      <x:c r="A321" t="inlineStr">
        <x:is>
          <x:t xml:space="preserve">Silla ejecutiva 623 AC</x:t>
        </x:is>
      </x:c>
      <x:c r="B321" t="inlineStr">
        <x:is>
          <x:t xml:space="preserve">Otros productos metalmecánicos</x:t>
        </x:is>
      </x:c>
      <x:c r="C321" t="n">
        <x:v>2</x:v>
      </x:c>
      <x:c r="D321" t="inlineStr">
        <x:is>
          <x:t xml:space="preserve">Inspección final de integridad del producto</x:t>
        </x:is>
      </x:c>
      <x:c r="E321" t="inlineStr">
        <x:is>
          <x:t xml:space="preserve">Mesa de armado</x:t>
        </x:is>
      </x:c>
      <x:c r="F321" t="n">
        <x:v>0</x:v>
      </x:c>
      <x:c r="G321" t="n">
        <x:v>4</x:v>
      </x:c>
      <x:c r="H321" t="n">
        <x:v>1</x:v>
      </x:c>
      <x:c r="I321" t="inlineStr">
        <x:is>
          <x:t xml:space="preserve">POR_UNIDAD</x:t>
        </x:is>
      </x:c>
      <x:c r="J321" t="n">
        <x:v>0</x:v>
      </x:c>
      <x:c r="K321" t="inlineStr">
        <x:is>
          <x:t xml:space="preserve">HIPOTESIS TECNICA</x:t>
        </x:is>
      </x:c>
      <x:c r="L321" t="inlineStr">
        <x:is>
          <x:t xml:space="preserve">Silla ejecutiva 623 AC|2</x:t>
        </x:is>
      </x:c>
    </x:row>
    <x:row r="322">
      <x:c r="A322" t="inlineStr">
        <x:is>
          <x:t xml:space="preserve">Escritorio London 118</x:t>
        </x:is>
      </x:c>
      <x:c r="B322" t="inlineStr">
        <x:is>
          <x:t xml:space="preserve">Otros productos metalmecánicos</x:t>
        </x:is>
      </x:c>
      <x:c r="C322" t="n">
        <x:v>1</x:v>
      </x:c>
      <x:c r="D322" t="inlineStr">
        <x:is>
          <x:t xml:space="preserve">Corte de tubos y perfiles</x:t>
        </x:is>
      </x:c>
      <x:c r="E322" t="inlineStr">
        <x:is>
          <x:t xml:space="preserve">Sierra de cinta para corte de tubos y perfiles</x:t>
        </x:is>
      </x:c>
      <x:c r="F322" t="n">
        <x:v>8</x:v>
      </x:c>
      <x:c r="G322" t="n">
        <x:v>20.29984</x:v>
      </x:c>
      <x:c r="H322" t="inlineStr">
        <x:is>
          <x:t xml:space="preserve">Inicio</x:t>
        </x:is>
      </x:c>
      <x:c r="I322" t="inlineStr">
        <x:is>
          <x:t xml:space="preserve">POR_UNIDAD</x:t>
        </x:is>
      </x:c>
      <x:c r="J322" t="n">
        <x:v>0</x:v>
      </x:c>
      <x:c r="K322" t="inlineStr">
        <x:is>
          <x:t xml:space="preserve">VALOR HEREDADO SIN CRONOMETRAJE</x:t>
        </x:is>
      </x:c>
      <x:c r="L322" t="inlineStr">
        <x:is>
          <x:t xml:space="preserve">Escritorio London 118|1</x:t>
        </x:is>
      </x:c>
    </x:row>
    <x:row r="323">
      <x:c r="A323" t="inlineStr">
        <x:is>
          <x:t xml:space="preserve">Escritorio London 118</x:t>
        </x:is>
      </x:c>
      <x:c r="B323" t="inlineStr">
        <x:is>
          <x:t xml:space="preserve">Otros productos metalmecánicos</x:t>
        </x:is>
      </x:c>
      <x:c r="C323" t="n">
        <x:v>2</x:v>
      </x:c>
      <x:c r="D323" t="inlineStr">
        <x:is>
          <x:t xml:space="preserve">Perforación</x:t>
        </x:is>
      </x:c>
      <x:c r="E323" t="inlineStr">
        <x:is>
          <x:t xml:space="preserve">Segundo taladro (alternativo)</x:t>
        </x:is>
      </x:c>
      <x:c r="F323" t="n">
        <x:v>10</x:v>
      </x:c>
      <x:c r="G323" t="n">
        <x:v>13.6</x:v>
      </x:c>
      <x:c r="H323" t="n">
        <x:v>1</x:v>
      </x:c>
      <x:c r="I323" t="inlineStr">
        <x:is>
          <x:t xml:space="preserve">POR_UNIDAD</x:t>
        </x:is>
      </x:c>
      <x:c r="J323" t="n">
        <x:v>0</x:v>
      </x:c>
      <x:c r="K323" t="inlineStr">
        <x:is>
          <x:t xml:space="preserve">VALOR HEREDADO SIN CRONOMETRAJE</x:t>
        </x:is>
      </x:c>
      <x:c r="L323" t="inlineStr">
        <x:is>
          <x:t xml:space="preserve">Escritorio London 118|2</x:t>
        </x:is>
      </x:c>
    </x:row>
    <x:row r="324">
      <x:c r="A324" t="inlineStr">
        <x:is>
          <x:t xml:space="preserve">Escritorio London 118</x:t>
        </x:is>
      </x:c>
      <x:c r="B324" t="inlineStr">
        <x:is>
          <x:t xml:space="preserve">Otros productos metalmecánicos</x:t>
        </x:is>
      </x:c>
      <x:c r="C324" t="n">
        <x:v>3</x:v>
      </x:c>
      <x:c r="D324" t="inlineStr">
        <x:is>
          <x:t xml:space="preserve">Soldadura</x:t>
        </x:is>
      </x:c>
      <x:c r="E324" t="inlineStr">
        <x:is>
          <x:t xml:space="preserve">Segunda estación soldadura (alternativa)</x:t>
        </x:is>
      </x:c>
      <x:c r="F324" t="n">
        <x:v>10</x:v>
      </x:c>
      <x:c r="G324" t="n">
        <x:v>33.59999999999999</x:v>
      </x:c>
      <x:c r="H324" t="n">
        <x:v>2</x:v>
      </x:c>
      <x:c r="I324" t="inlineStr">
        <x:is>
          <x:t xml:space="preserve">POR_UNIDAD</x:t>
        </x:is>
      </x:c>
      <x:c r="J324" t="n">
        <x:v>0</x:v>
      </x:c>
      <x:c r="K324" t="inlineStr">
        <x:is>
          <x:t xml:space="preserve">VALOR HEREDADO SIN CRONOMETRAJE</x:t>
        </x:is>
      </x:c>
      <x:c r="L324" t="inlineStr">
        <x:is>
          <x:t xml:space="preserve">Escritorio London 118|3</x:t>
        </x:is>
      </x:c>
    </x:row>
    <x:row r="325">
      <x:c r="A325" t="inlineStr">
        <x:is>
          <x:t xml:space="preserve">Escritorio London 118</x:t>
        </x:is>
      </x:c>
      <x:c r="B325" t="inlineStr">
        <x:is>
          <x:t xml:space="preserve">Otros productos metalmecánicos</x:t>
        </x:is>
      </x:c>
      <x:c r="C325" t="n">
        <x:v>4</x:v>
      </x:c>
      <x:c r="D325" t="inlineStr">
        <x:is>
          <x:t xml:space="preserve">Aplicación electrostática de polvo</x:t>
        </x:is>
      </x:c>
      <x:c r="E325" t="inlineStr">
        <x:is>
          <x:t xml:space="preserve">Pistola manual de pintura electrostática en polvo</x:t>
        </x:is>
      </x:c>
      <x:c r="F325" t="n">
        <x:v>12</x:v>
      </x:c>
      <x:c r="G325" t="n">
        <x:v>6.45</x:v>
      </x:c>
      <x:c r="H325" t="n">
        <x:v>3</x:v>
      </x:c>
      <x:c r="I325" t="inlineStr">
        <x:is>
          <x:t xml:space="preserve">POR_UNIDAD</x:t>
        </x:is>
      </x:c>
      <x:c r="J325" t="n">
        <x:v>0</x:v>
      </x:c>
      <x:c r="K325" t="inlineStr">
        <x:is>
          <x:t xml:space="preserve">HIPOTESIS TECNICA</x:t>
        </x:is>
      </x:c>
      <x:c r="L325" t="inlineStr">
        <x:is>
          <x:t xml:space="preserve">Escritorio London 118|4</x:t>
        </x:is>
      </x:c>
    </x:row>
    <x:row r="326">
      <x:c r="A326" t="inlineStr">
        <x:is>
          <x:t xml:space="preserve">Escritorio London 118</x:t>
        </x:is>
      </x:c>
      <x:c r="B326" t="inlineStr">
        <x:is>
          <x:t xml:space="preserve">Otros productos metalmecánicos</x:t>
        </x:is>
      </x:c>
      <x:c r="C326" t="n">
        <x:v>5</x:v>
      </x:c>
      <x:c r="D326" t="inlineStr">
        <x:is>
          <x:t xml:space="preserve">Curado térmico en horno</x:t>
        </x:is>
      </x:c>
      <x:c r="E326" t="inlineStr">
        <x:is>
          <x:t xml:space="preserve">Horno de curado de pintura electrostática por lotes</x:t>
        </x:is>
      </x:c>
      <x:c r="F326" t="n">
        <x:v>45</x:v>
      </x:c>
      <x:c r="G326" t="n">
        <x:v>0</x:v>
      </x:c>
      <x:c r="H326" t="n">
        <x:v>4</x:v>
      </x:c>
      <x:c r="I326" t="inlineStr">
        <x:is>
          <x:t xml:space="preserve">POR_LOTE</x:t>
        </x:is>
      </x:c>
      <x:c r="J326" t="n">
        <x:v>40</x:v>
      </x:c>
      <x:c r="K326" t="inlineStr">
        <x:is>
          <x:t xml:space="preserve">HIPOTESIS TECNICA</x:t>
        </x:is>
      </x:c>
      <x:c r="L326" t="inlineStr">
        <x:is>
          <x:t xml:space="preserve">Escritorio London 118|5</x:t>
        </x:is>
      </x:c>
    </x:row>
    <x:row r="327">
      <x:c r="A327" t="inlineStr">
        <x:is>
          <x:t xml:space="preserve">Escritorio London 118</x:t>
        </x:is>
      </x:c>
      <x:c r="B327" t="inlineStr">
        <x:is>
          <x:t xml:space="preserve">Otros productos metalmecánicos</x:t>
        </x:is>
      </x:c>
      <x:c r="C327" t="n">
        <x:v>6</x:v>
      </x:c>
      <x:c r="D327" t="inlineStr">
        <x:is>
          <x:t xml:space="preserve">Colgado, traslado y enfriamiento</x:t>
        </x:is>
      </x:c>
      <x:c r="E327" t="inlineStr">
        <x:is>
          <x:t xml:space="preserve">Manipulación y enfriamiento de piezas</x:t>
        </x:is>
      </x:c>
      <x:c r="F327" t="n">
        <x:v>8</x:v>
      </x:c>
      <x:c r="G327" t="n">
        <x:v>2.33</x:v>
      </x:c>
      <x:c r="H327" t="n">
        <x:v>5</x:v>
      </x:c>
      <x:c r="I327" t="inlineStr">
        <x:is>
          <x:t xml:space="preserve">POR_UNIDAD</x:t>
        </x:is>
      </x:c>
      <x:c r="J327" t="n">
        <x:v>0</x:v>
      </x:c>
      <x:c r="K327" t="inlineStr">
        <x:is>
          <x:t xml:space="preserve">HIPOTESIS TECNICA</x:t>
        </x:is>
      </x:c>
      <x:c r="L327" t="inlineStr">
        <x:is>
          <x:t xml:space="preserve">Escritorio London 118|6</x:t>
        </x:is>
      </x:c>
    </x:row>
    <x:row r="328">
      <x:c r="A328" t="inlineStr">
        <x:is>
          <x:t xml:space="preserve">Escritorio London 118</x:t>
        </x:is>
      </x:c>
      <x:c r="B328" t="inlineStr">
        <x:is>
          <x:t xml:space="preserve">Otros productos metalmecánicos</x:t>
        </x:is>
      </x:c>
      <x:c r="C328" t="n">
        <x:v>7</x:v>
      </x:c>
      <x:c r="D328" t="inlineStr">
        <x:is>
          <x:t xml:space="preserve">Ensamblaje</x:t>
        </x:is>
      </x:c>
      <x:c r="E328" t="inlineStr">
        <x:is>
          <x:t xml:space="preserve">Mesa de armado</x:t>
        </x:is>
      </x:c>
      <x:c r="F328" t="n">
        <x:v>6</x:v>
      </x:c>
      <x:c r="G328" t="n">
        <x:v>108.75</x:v>
      </x:c>
      <x:c r="H328" t="n">
        <x:v>6</x:v>
      </x:c>
      <x:c r="I328" t="inlineStr">
        <x:is>
          <x:t xml:space="preserve">POR_UNIDAD</x:t>
        </x:is>
      </x:c>
      <x:c r="J328" t="n">
        <x:v>0</x:v>
      </x:c>
      <x:c r="K328" t="inlineStr">
        <x:is>
          <x:t xml:space="preserve">VALOR HEREDADO SIN CRONOMETRAJE</x:t>
        </x:is>
      </x:c>
      <x:c r="L328" t="inlineStr">
        <x:is>
          <x:t xml:space="preserve">Escritorio London 118|7</x:t>
        </x:is>
      </x:c>
    </x:row>
    <x:row r="329">
      <x:c r="A329" t="inlineStr">
        <x:is>
          <x:t xml:space="preserve">Escritorio London 118</x:t>
        </x:is>
      </x:c>
      <x:c r="B329" t="inlineStr">
        <x:is>
          <x:t xml:space="preserve">Otros productos metalmecánicos</x:t>
        </x:is>
      </x:c>
      <x:c r="C329" t="n">
        <x:v>8</x:v>
      </x:c>
      <x:c r="D329" t="inlineStr">
        <x:is>
          <x:t xml:space="preserve">Inspección final de integridad del producto</x:t>
        </x:is>
      </x:c>
      <x:c r="E329" t="inlineStr">
        <x:is>
          <x:t xml:space="preserve">Mesa de armado</x:t>
        </x:is>
      </x:c>
      <x:c r="F329" t="n">
        <x:v>0</x:v>
      </x:c>
      <x:c r="G329" t="n">
        <x:v>4</x:v>
      </x:c>
      <x:c r="H329" t="n">
        <x:v>7</x:v>
      </x:c>
      <x:c r="I329" t="inlineStr">
        <x:is>
          <x:t xml:space="preserve">POR_UNIDAD</x:t>
        </x:is>
      </x:c>
      <x:c r="J329" t="n">
        <x:v>0</x:v>
      </x:c>
      <x:c r="K329" t="inlineStr">
        <x:is>
          <x:t xml:space="preserve">HIPOTESIS TECNICA</x:t>
        </x:is>
      </x:c>
      <x:c r="L329" t="inlineStr">
        <x:is>
          <x:t xml:space="preserve">Escritorio London 118|8</x:t>
        </x:is>
      </x:c>
    </x:row>
    <x:row r="330">
      <x:c r="A330" t="inlineStr">
        <x:is>
          <x:t xml:space="preserve">Escritorio London con pizarra 108</x:t>
        </x:is>
      </x:c>
      <x:c r="B330" t="inlineStr">
        <x:is>
          <x:t xml:space="preserve">Otros productos metalmecánicos</x:t>
        </x:is>
      </x:c>
      <x:c r="C330" t="n">
        <x:v>1</x:v>
      </x:c>
      <x:c r="D330" t="inlineStr">
        <x:is>
          <x:t xml:space="preserve">Corte de tubos y perfiles</x:t>
        </x:is>
      </x:c>
      <x:c r="E330" t="inlineStr">
        <x:is>
          <x:t xml:space="preserve">Sierra de cinta para corte de tubos y perfiles</x:t>
        </x:is>
      </x:c>
      <x:c r="F330" t="n">
        <x:v>8</x:v>
      </x:c>
      <x:c r="G330" t="n">
        <x:v>21.5584</x:v>
      </x:c>
      <x:c r="H330" t="inlineStr">
        <x:is>
          <x:t xml:space="preserve">Inicio</x:t>
        </x:is>
      </x:c>
      <x:c r="I330" t="inlineStr">
        <x:is>
          <x:t xml:space="preserve">POR_UNIDAD</x:t>
        </x:is>
      </x:c>
      <x:c r="J330" t="n">
        <x:v>0</x:v>
      </x:c>
      <x:c r="K330" t="inlineStr">
        <x:is>
          <x:t xml:space="preserve">VALOR HEREDADO SIN CRONOMETRAJE</x:t>
        </x:is>
      </x:c>
      <x:c r="L330" t="inlineStr">
        <x:is>
          <x:t xml:space="preserve">Escritorio London con pizarra 108|1</x:t>
        </x:is>
      </x:c>
    </x:row>
    <x:row r="331">
      <x:c r="A331" t="inlineStr">
        <x:is>
          <x:t xml:space="preserve">Escritorio London con pizarra 108</x:t>
        </x:is>
      </x:c>
      <x:c r="B331" t="inlineStr">
        <x:is>
          <x:t xml:space="preserve">Otros productos metalmecánicos</x:t>
        </x:is>
      </x:c>
      <x:c r="C331" t="n">
        <x:v>2</x:v>
      </x:c>
      <x:c r="D331" t="inlineStr">
        <x:is>
          <x:t xml:space="preserve">Perforación</x:t>
        </x:is>
      </x:c>
      <x:c r="E331" t="inlineStr">
        <x:is>
          <x:t xml:space="preserve">Segundo taladro (alternativo)</x:t>
        </x:is>
      </x:c>
      <x:c r="F331" t="n">
        <x:v>10</x:v>
      </x:c>
      <x:c r="G331" t="n">
        <x:v>13.6</x:v>
      </x:c>
      <x:c r="H331" t="n">
        <x:v>1</x:v>
      </x:c>
      <x:c r="I331" t="inlineStr">
        <x:is>
          <x:t xml:space="preserve">POR_UNIDAD</x:t>
        </x:is>
      </x:c>
      <x:c r="J331" t="n">
        <x:v>0</x:v>
      </x:c>
      <x:c r="K331" t="inlineStr">
        <x:is>
          <x:t xml:space="preserve">VALOR HEREDADO SIN CRONOMETRAJE</x:t>
        </x:is>
      </x:c>
      <x:c r="L331" t="inlineStr">
        <x:is>
          <x:t xml:space="preserve">Escritorio London con pizarra 108|2</x:t>
        </x:is>
      </x:c>
    </x:row>
    <x:row r="332">
      <x:c r="A332" t="inlineStr">
        <x:is>
          <x:t xml:space="preserve">Escritorio London con pizarra 108</x:t>
        </x:is>
      </x:c>
      <x:c r="B332" t="inlineStr">
        <x:is>
          <x:t xml:space="preserve">Otros productos metalmecánicos</x:t>
        </x:is>
      </x:c>
      <x:c r="C332" t="n">
        <x:v>3</x:v>
      </x:c>
      <x:c r="D332" t="inlineStr">
        <x:is>
          <x:t xml:space="preserve">Soldadura</x:t>
        </x:is>
      </x:c>
      <x:c r="E332" t="inlineStr">
        <x:is>
          <x:t xml:space="preserve">Segunda estación soldadura (alternativa)</x:t>
        </x:is>
      </x:c>
      <x:c r="F332" t="n">
        <x:v>10</x:v>
      </x:c>
      <x:c r="G332" t="n">
        <x:v>33.59999999999999</x:v>
      </x:c>
      <x:c r="H332" t="n">
        <x:v>2</x:v>
      </x:c>
      <x:c r="I332" t="inlineStr">
        <x:is>
          <x:t xml:space="preserve">POR_UNIDAD</x:t>
        </x:is>
      </x:c>
      <x:c r="J332" t="n">
        <x:v>0</x:v>
      </x:c>
      <x:c r="K332" t="inlineStr">
        <x:is>
          <x:t xml:space="preserve">VALOR HEREDADO SIN CRONOMETRAJE</x:t>
        </x:is>
      </x:c>
      <x:c r="L332" t="inlineStr">
        <x:is>
          <x:t xml:space="preserve">Escritorio London con pizarra 108|3</x:t>
        </x:is>
      </x:c>
    </x:row>
    <x:row r="333">
      <x:c r="A333" t="inlineStr">
        <x:is>
          <x:t xml:space="preserve">Escritorio London con pizarra 108</x:t>
        </x:is>
      </x:c>
      <x:c r="B333" t="inlineStr">
        <x:is>
          <x:t xml:space="preserve">Otros productos metalmecánicos</x:t>
        </x:is>
      </x:c>
      <x:c r="C333" t="n">
        <x:v>4</x:v>
      </x:c>
      <x:c r="D333" t="inlineStr">
        <x:is>
          <x:t xml:space="preserve">Aplicación electrostática de polvo</x:t>
        </x:is>
      </x:c>
      <x:c r="E333" t="inlineStr">
        <x:is>
          <x:t xml:space="preserve">Pistola manual de pintura electrostática en polvo</x:t>
        </x:is>
      </x:c>
      <x:c r="F333" t="n">
        <x:v>12</x:v>
      </x:c>
      <x:c r="G333" t="n">
        <x:v>6.45</x:v>
      </x:c>
      <x:c r="H333" t="n">
        <x:v>3</x:v>
      </x:c>
      <x:c r="I333" t="inlineStr">
        <x:is>
          <x:t xml:space="preserve">POR_UNIDAD</x:t>
        </x:is>
      </x:c>
      <x:c r="J333" t="n">
        <x:v>0</x:v>
      </x:c>
      <x:c r="K333" t="inlineStr">
        <x:is>
          <x:t xml:space="preserve">HIPOTESIS TECNICA</x:t>
        </x:is>
      </x:c>
      <x:c r="L333" t="inlineStr">
        <x:is>
          <x:t xml:space="preserve">Escritorio London con pizarra 108|4</x:t>
        </x:is>
      </x:c>
    </x:row>
    <x:row r="334">
      <x:c r="A334" t="inlineStr">
        <x:is>
          <x:t xml:space="preserve">Escritorio London con pizarra 108</x:t>
        </x:is>
      </x:c>
      <x:c r="B334" t="inlineStr">
        <x:is>
          <x:t xml:space="preserve">Otros productos metalmecánicos</x:t>
        </x:is>
      </x:c>
      <x:c r="C334" t="n">
        <x:v>5</x:v>
      </x:c>
      <x:c r="D334" t="inlineStr">
        <x:is>
          <x:t xml:space="preserve">Curado térmico en horno</x:t>
        </x:is>
      </x:c>
      <x:c r="E334" t="inlineStr">
        <x:is>
          <x:t xml:space="preserve">Horno de curado de pintura electrostática por lotes</x:t>
        </x:is>
      </x:c>
      <x:c r="F334" t="n">
        <x:v>45</x:v>
      </x:c>
      <x:c r="G334" t="n">
        <x:v>0</x:v>
      </x:c>
      <x:c r="H334" t="n">
        <x:v>4</x:v>
      </x:c>
      <x:c r="I334" t="inlineStr">
        <x:is>
          <x:t xml:space="preserve">POR_LOTE</x:t>
        </x:is>
      </x:c>
      <x:c r="J334" t="n">
        <x:v>40</x:v>
      </x:c>
      <x:c r="K334" t="inlineStr">
        <x:is>
          <x:t xml:space="preserve">HIPOTESIS TECNICA</x:t>
        </x:is>
      </x:c>
      <x:c r="L334" t="inlineStr">
        <x:is>
          <x:t xml:space="preserve">Escritorio London con pizarra 108|5</x:t>
        </x:is>
      </x:c>
    </x:row>
    <x:row r="335">
      <x:c r="A335" t="inlineStr">
        <x:is>
          <x:t xml:space="preserve">Escritorio London con pizarra 108</x:t>
        </x:is>
      </x:c>
      <x:c r="B335" t="inlineStr">
        <x:is>
          <x:t xml:space="preserve">Otros productos metalmecánicos</x:t>
        </x:is>
      </x:c>
      <x:c r="C335" t="n">
        <x:v>6</x:v>
      </x:c>
      <x:c r="D335" t="inlineStr">
        <x:is>
          <x:t xml:space="preserve">Colgado, traslado y enfriamiento</x:t>
        </x:is>
      </x:c>
      <x:c r="E335" t="inlineStr">
        <x:is>
          <x:t xml:space="preserve">Manipulación y enfriamiento de piezas</x:t>
        </x:is>
      </x:c>
      <x:c r="F335" t="n">
        <x:v>8</x:v>
      </x:c>
      <x:c r="G335" t="n">
        <x:v>2.33</x:v>
      </x:c>
      <x:c r="H335" t="n">
        <x:v>5</x:v>
      </x:c>
      <x:c r="I335" t="inlineStr">
        <x:is>
          <x:t xml:space="preserve">POR_UNIDAD</x:t>
        </x:is>
      </x:c>
      <x:c r="J335" t="n">
        <x:v>0</x:v>
      </x:c>
      <x:c r="K335" t="inlineStr">
        <x:is>
          <x:t xml:space="preserve">HIPOTESIS TECNICA</x:t>
        </x:is>
      </x:c>
      <x:c r="L335" t="inlineStr">
        <x:is>
          <x:t xml:space="preserve">Escritorio London con pizarra 108|6</x:t>
        </x:is>
      </x:c>
    </x:row>
    <x:row r="336">
      <x:c r="A336" t="inlineStr">
        <x:is>
          <x:t xml:space="preserve">Escritorio London con pizarra 108</x:t>
        </x:is>
      </x:c>
      <x:c r="B336" t="inlineStr">
        <x:is>
          <x:t xml:space="preserve">Otros productos metalmecánicos</x:t>
        </x:is>
      </x:c>
      <x:c r="C336" t="n">
        <x:v>7</x:v>
      </x:c>
      <x:c r="D336" t="inlineStr">
        <x:is>
          <x:t xml:space="preserve">Ensamblaje</x:t>
        </x:is>
      </x:c>
      <x:c r="E336" t="inlineStr">
        <x:is>
          <x:t xml:space="preserve">Mesa de armado</x:t>
        </x:is>
      </x:c>
      <x:c r="F336" t="n">
        <x:v>6</x:v>
      </x:c>
      <x:c r="G336" t="n">
        <x:v>108.75</x:v>
      </x:c>
      <x:c r="H336" t="n">
        <x:v>6</x:v>
      </x:c>
      <x:c r="I336" t="inlineStr">
        <x:is>
          <x:t xml:space="preserve">POR_UNIDAD</x:t>
        </x:is>
      </x:c>
      <x:c r="J336" t="n">
        <x:v>0</x:v>
      </x:c>
      <x:c r="K336" t="inlineStr">
        <x:is>
          <x:t xml:space="preserve">VALOR HEREDADO SIN CRONOMETRAJE</x:t>
        </x:is>
      </x:c>
      <x:c r="L336" t="inlineStr">
        <x:is>
          <x:t xml:space="preserve">Escritorio London con pizarra 108|7</x:t>
        </x:is>
      </x:c>
    </x:row>
    <x:row r="337">
      <x:c r="A337" t="inlineStr">
        <x:is>
          <x:t xml:space="preserve">Escritorio London con pizarra 108</x:t>
        </x:is>
      </x:c>
      <x:c r="B337" t="inlineStr">
        <x:is>
          <x:t xml:space="preserve">Otros productos metalmecánicos</x:t>
        </x:is>
      </x:c>
      <x:c r="C337" t="n">
        <x:v>8</x:v>
      </x:c>
      <x:c r="D337" t="inlineStr">
        <x:is>
          <x:t xml:space="preserve">Inspección final de integridad del producto</x:t>
        </x:is>
      </x:c>
      <x:c r="E337" t="inlineStr">
        <x:is>
          <x:t xml:space="preserve">Mesa de armado</x:t>
        </x:is>
      </x:c>
      <x:c r="F337" t="n">
        <x:v>0</x:v>
      </x:c>
      <x:c r="G337" t="n">
        <x:v>4</x:v>
      </x:c>
      <x:c r="H337" t="n">
        <x:v>7</x:v>
      </x:c>
      <x:c r="I337" t="inlineStr">
        <x:is>
          <x:t xml:space="preserve">POR_UNIDAD</x:t>
        </x:is>
      </x:c>
      <x:c r="J337" t="n">
        <x:v>0</x:v>
      </x:c>
      <x:c r="K337" t="inlineStr">
        <x:is>
          <x:t xml:space="preserve">HIPOTESIS TECNICA</x:t>
        </x:is>
      </x:c>
      <x:c r="L337" t="inlineStr">
        <x:is>
          <x:t xml:space="preserve">Escritorio London con pizarra 108|8</x:t>
        </x:is>
      </x:c>
    </x:row>
    <x:row r="338">
      <x:c r="A338" t="inlineStr">
        <x:is>
          <x:t xml:space="preserve">Escritorio regulable Skala</x:t>
        </x:is>
      </x:c>
      <x:c r="B338" t="inlineStr">
        <x:is>
          <x:t xml:space="preserve">Otros productos metalmecánicos</x:t>
        </x:is>
      </x:c>
      <x:c r="C338" t="n">
        <x:v>1</x:v>
      </x:c>
      <x:c r="D338" t="inlineStr">
        <x:is>
          <x:t xml:space="preserve">Ensamblaje</x:t>
        </x:is>
      </x:c>
      <x:c r="E338" t="inlineStr">
        <x:is>
          <x:t xml:space="preserve">Mesa de armado</x:t>
        </x:is>
      </x:c>
      <x:c r="F338" t="n">
        <x:v>6</x:v>
      </x:c>
      <x:c r="G338" t="n">
        <x:v>48.75</x:v>
      </x:c>
      <x:c r="H338" t="inlineStr">
        <x:is>
          <x:t xml:space="preserve">Inicio</x:t>
        </x:is>
      </x:c>
      <x:c r="I338" t="inlineStr">
        <x:is>
          <x:t xml:space="preserve">POR_UNIDAD</x:t>
        </x:is>
      </x:c>
      <x:c r="J338" t="n">
        <x:v>0</x:v>
      </x:c>
      <x:c r="K338" t="inlineStr">
        <x:is>
          <x:t xml:space="preserve">VALOR HEREDADO SIN CRONOMETRAJE</x:t>
        </x:is>
      </x:c>
      <x:c r="L338" t="inlineStr">
        <x:is>
          <x:t xml:space="preserve">Escritorio regulable Skala|1</x:t>
        </x:is>
      </x:c>
    </x:row>
    <x:row r="339">
      <x:c r="A339" t="inlineStr">
        <x:is>
          <x:t xml:space="preserve">Escritorio regulable Skala</x:t>
        </x:is>
      </x:c>
      <x:c r="B339" t="inlineStr">
        <x:is>
          <x:t xml:space="preserve">Otros productos metalmecánicos</x:t>
        </x:is>
      </x:c>
      <x:c r="C339" t="n">
        <x:v>2</x:v>
      </x:c>
      <x:c r="D339" t="inlineStr">
        <x:is>
          <x:t xml:space="preserve">Inspección final de integridad del producto</x:t>
        </x:is>
      </x:c>
      <x:c r="E339" t="inlineStr">
        <x:is>
          <x:t xml:space="preserve">Mesa de armado</x:t>
        </x:is>
      </x:c>
      <x:c r="F339" t="n">
        <x:v>0</x:v>
      </x:c>
      <x:c r="G339" t="n">
        <x:v>4</x:v>
      </x:c>
      <x:c r="H339" t="n">
        <x:v>1</x:v>
      </x:c>
      <x:c r="I339" t="inlineStr">
        <x:is>
          <x:t xml:space="preserve">POR_UNIDAD</x:t>
        </x:is>
      </x:c>
      <x:c r="J339" t="n">
        <x:v>0</x:v>
      </x:c>
      <x:c r="K339" t="inlineStr">
        <x:is>
          <x:t xml:space="preserve">HIPOTESIS TECNICA</x:t>
        </x:is>
      </x:c>
      <x:c r="L339" t="inlineStr">
        <x:is>
          <x:t xml:space="preserve">Escritorio regulable Skala|2</x:t>
        </x:is>
      </x:c>
    </x:row>
    <x:row r="340">
      <x:c r="A340" t="inlineStr">
        <x:is>
          <x:t xml:space="preserve">Camarote de metal 1.5 plaza</x:t>
        </x:is>
      </x:c>
      <x:c r="B340" t="inlineStr">
        <x:is>
          <x:t xml:space="preserve">Otros productos metalmecánicos</x:t>
        </x:is>
      </x:c>
      <x:c r="C340" t="n">
        <x:v>1</x:v>
      </x:c>
      <x:c r="D340" t="inlineStr">
        <x:is>
          <x:t xml:space="preserve">Corte de tubos y perfiles</x:t>
        </x:is>
      </x:c>
      <x:c r="E340" t="inlineStr">
        <x:is>
          <x:t xml:space="preserve">Sierra de cinta para corte de tubos y perfiles</x:t>
        </x:is>
      </x:c>
      <x:c r="F340" t="n">
        <x:v>8</x:v>
      </x:c>
      <x:c r="G340" t="n">
        <x:v>22.3</x:v>
      </x:c>
      <x:c r="H340" t="inlineStr">
        <x:is>
          <x:t xml:space="preserve">Inicio</x:t>
        </x:is>
      </x:c>
      <x:c r="I340" t="inlineStr">
        <x:is>
          <x:t xml:space="preserve">POR_UNIDAD</x:t>
        </x:is>
      </x:c>
      <x:c r="J340" t="n">
        <x:v>0</x:v>
      </x:c>
      <x:c r="K340" t="inlineStr">
        <x:is>
          <x:t xml:space="preserve">VALOR HEREDADO SIN CRONOMETRAJE</x:t>
        </x:is>
      </x:c>
      <x:c r="L340" t="inlineStr">
        <x:is>
          <x:t xml:space="preserve">Camarote de metal 1.5 plaza|1</x:t>
        </x:is>
      </x:c>
    </x:row>
    <x:row r="341">
      <x:c r="A341" t="inlineStr">
        <x:is>
          <x:t xml:space="preserve">Camarote de metal 1.5 plaza</x:t>
        </x:is>
      </x:c>
      <x:c r="B341" t="inlineStr">
        <x:is>
          <x:t xml:space="preserve">Otros productos metalmecánicos</x:t>
        </x:is>
      </x:c>
      <x:c r="C341" t="n">
        <x:v>2</x:v>
      </x:c>
      <x:c r="D341" t="inlineStr">
        <x:is>
          <x:t xml:space="preserve">Perforación</x:t>
        </x:is>
      </x:c>
      <x:c r="E341" t="inlineStr">
        <x:is>
          <x:t xml:space="preserve">Segundo taladro (alternativo)</x:t>
        </x:is>
      </x:c>
      <x:c r="F341" t="n">
        <x:v>10</x:v>
      </x:c>
      <x:c r="G341" t="n">
        <x:v>13.6</x:v>
      </x:c>
      <x:c r="H341" t="n">
        <x:v>1</x:v>
      </x:c>
      <x:c r="I341" t="inlineStr">
        <x:is>
          <x:t xml:space="preserve">POR_UNIDAD</x:t>
        </x:is>
      </x:c>
      <x:c r="J341" t="n">
        <x:v>0</x:v>
      </x:c>
      <x:c r="K341" t="inlineStr">
        <x:is>
          <x:t xml:space="preserve">VALOR HEREDADO SIN CRONOMETRAJE</x:t>
        </x:is>
      </x:c>
      <x:c r="L341" t="inlineStr">
        <x:is>
          <x:t xml:space="preserve">Camarote de metal 1.5 plaza|2</x:t>
        </x:is>
      </x:c>
    </x:row>
    <x:row r="342">
      <x:c r="A342" t="inlineStr">
        <x:is>
          <x:t xml:space="preserve">Camarote de metal 1.5 plaza</x:t>
        </x:is>
      </x:c>
      <x:c r="B342" t="inlineStr">
        <x:is>
          <x:t xml:space="preserve">Otros productos metalmecánicos</x:t>
        </x:is>
      </x:c>
      <x:c r="C342" t="n">
        <x:v>3</x:v>
      </x:c>
      <x:c r="D342" t="inlineStr">
        <x:is>
          <x:t xml:space="preserve">Soldadura</x:t>
        </x:is>
      </x:c>
      <x:c r="E342" t="inlineStr">
        <x:is>
          <x:t xml:space="preserve">Segunda estación soldadura (alternativa)</x:t>
        </x:is>
      </x:c>
      <x:c r="F342" t="n">
        <x:v>10</x:v>
      </x:c>
      <x:c r="G342" t="n">
        <x:v>33.59999999999999</x:v>
      </x:c>
      <x:c r="H342" t="n">
        <x:v>2</x:v>
      </x:c>
      <x:c r="I342" t="inlineStr">
        <x:is>
          <x:t xml:space="preserve">POR_UNIDAD</x:t>
        </x:is>
      </x:c>
      <x:c r="J342" t="n">
        <x:v>0</x:v>
      </x:c>
      <x:c r="K342" t="inlineStr">
        <x:is>
          <x:t xml:space="preserve">VALOR HEREDADO SIN CRONOMETRAJE</x:t>
        </x:is>
      </x:c>
      <x:c r="L342" t="inlineStr">
        <x:is>
          <x:t xml:space="preserve">Camarote de metal 1.5 plaza|3</x:t>
        </x:is>
      </x:c>
    </x:row>
    <x:row r="343">
      <x:c r="A343" t="inlineStr">
        <x:is>
          <x:t xml:space="preserve">Camarote de metal 1.5 plaza</x:t>
        </x:is>
      </x:c>
      <x:c r="B343" t="inlineStr">
        <x:is>
          <x:t xml:space="preserve">Otros productos metalmecánicos</x:t>
        </x:is>
      </x:c>
      <x:c r="C343" t="n">
        <x:v>4</x:v>
      </x:c>
      <x:c r="D343" t="inlineStr">
        <x:is>
          <x:t xml:space="preserve">Aplicación electrostática de polvo</x:t>
        </x:is>
      </x:c>
      <x:c r="E343" t="inlineStr">
        <x:is>
          <x:t xml:space="preserve">Pistola manual de pintura electrostática en polvo</x:t>
        </x:is>
      </x:c>
      <x:c r="F343" t="n">
        <x:v>12</x:v>
      </x:c>
      <x:c r="G343" t="n">
        <x:v>9.33</x:v>
      </x:c>
      <x:c r="H343" t="n">
        <x:v>3</x:v>
      </x:c>
      <x:c r="I343" t="inlineStr">
        <x:is>
          <x:t xml:space="preserve">POR_UNIDAD</x:t>
        </x:is>
      </x:c>
      <x:c r="J343" t="n">
        <x:v>0</x:v>
      </x:c>
      <x:c r="K343" t="inlineStr">
        <x:is>
          <x:t xml:space="preserve">HIPOTESIS TECNICA</x:t>
        </x:is>
      </x:c>
      <x:c r="L343" t="inlineStr">
        <x:is>
          <x:t xml:space="preserve">Camarote de metal 1.5 plaza|4</x:t>
        </x:is>
      </x:c>
    </x:row>
    <x:row r="344">
      <x:c r="A344" t="inlineStr">
        <x:is>
          <x:t xml:space="preserve">Camarote de metal 1.5 plaza</x:t>
        </x:is>
      </x:c>
      <x:c r="B344" t="inlineStr">
        <x:is>
          <x:t xml:space="preserve">Otros productos metalmecánicos</x:t>
        </x:is>
      </x:c>
      <x:c r="C344" t="n">
        <x:v>5</x:v>
      </x:c>
      <x:c r="D344" t="inlineStr">
        <x:is>
          <x:t xml:space="preserve">Curado térmico en horno</x:t>
        </x:is>
      </x:c>
      <x:c r="E344" t="inlineStr">
        <x:is>
          <x:t xml:space="preserve">Horno de curado de pintura electrostática por lotes</x:t>
        </x:is>
      </x:c>
      <x:c r="F344" t="n">
        <x:v>45</x:v>
      </x:c>
      <x:c r="G344" t="n">
        <x:v>0</x:v>
      </x:c>
      <x:c r="H344" t="n">
        <x:v>4</x:v>
      </x:c>
      <x:c r="I344" t="inlineStr">
        <x:is>
          <x:t xml:space="preserve">POR_LOTE</x:t>
        </x:is>
      </x:c>
      <x:c r="J344" t="n">
        <x:v>40</x:v>
      </x:c>
      <x:c r="K344" t="inlineStr">
        <x:is>
          <x:t xml:space="preserve">HIPOTESIS TECNICA</x:t>
        </x:is>
      </x:c>
      <x:c r="L344" t="inlineStr">
        <x:is>
          <x:t xml:space="preserve">Camarote de metal 1.5 plaza|5</x:t>
        </x:is>
      </x:c>
    </x:row>
    <x:row r="345">
      <x:c r="A345" t="inlineStr">
        <x:is>
          <x:t xml:space="preserve">Camarote de metal 1.5 plaza</x:t>
        </x:is>
      </x:c>
      <x:c r="B345" t="inlineStr">
        <x:is>
          <x:t xml:space="preserve">Otros productos metalmecánicos</x:t>
        </x:is>
      </x:c>
      <x:c r="C345" t="n">
        <x:v>6</x:v>
      </x:c>
      <x:c r="D345" t="inlineStr">
        <x:is>
          <x:t xml:space="preserve">Colgado, traslado y enfriamiento</x:t>
        </x:is>
      </x:c>
      <x:c r="E345" t="inlineStr">
        <x:is>
          <x:t xml:space="preserve">Manipulación y enfriamiento de piezas</x:t>
        </x:is>
      </x:c>
      <x:c r="F345" t="n">
        <x:v>8</x:v>
      </x:c>
      <x:c r="G345" t="n">
        <x:v>2.99</x:v>
      </x:c>
      <x:c r="H345" t="n">
        <x:v>5</x:v>
      </x:c>
      <x:c r="I345" t="inlineStr">
        <x:is>
          <x:t xml:space="preserve">POR_UNIDAD</x:t>
        </x:is>
      </x:c>
      <x:c r="J345" t="n">
        <x:v>0</x:v>
      </x:c>
      <x:c r="K345" t="inlineStr">
        <x:is>
          <x:t xml:space="preserve">HIPOTESIS TECNICA</x:t>
        </x:is>
      </x:c>
      <x:c r="L345" t="inlineStr">
        <x:is>
          <x:t xml:space="preserve">Camarote de metal 1.5 plaza|6</x:t>
        </x:is>
      </x:c>
    </x:row>
    <x:row r="346">
      <x:c r="A346" t="inlineStr">
        <x:is>
          <x:t xml:space="preserve">Camarote de metal 1.5 plaza</x:t>
        </x:is>
      </x:c>
      <x:c r="B346" t="inlineStr">
        <x:is>
          <x:t xml:space="preserve">Otros productos metalmecánicos</x:t>
        </x:is>
      </x:c>
      <x:c r="C346" t="n">
        <x:v>7</x:v>
      </x:c>
      <x:c r="D346" t="inlineStr">
        <x:is>
          <x:t xml:space="preserve">Ensamblaje</x:t>
        </x:is>
      </x:c>
      <x:c r="E346" t="inlineStr">
        <x:is>
          <x:t xml:space="preserve">Mesa de armado</x:t>
        </x:is>
      </x:c>
      <x:c r="F346" t="n">
        <x:v>6</x:v>
      </x:c>
      <x:c r="G346" t="n">
        <x:v>111</x:v>
      </x:c>
      <x:c r="H346" t="n">
        <x:v>6</x:v>
      </x:c>
      <x:c r="I346" t="inlineStr">
        <x:is>
          <x:t xml:space="preserve">POR_UNIDAD</x:t>
        </x:is>
      </x:c>
      <x:c r="J346" t="n">
        <x:v>0</x:v>
      </x:c>
      <x:c r="K346" t="inlineStr">
        <x:is>
          <x:t xml:space="preserve">VALOR HEREDADO SIN CRONOMETRAJE</x:t>
        </x:is>
      </x:c>
      <x:c r="L346" t="inlineStr">
        <x:is>
          <x:t xml:space="preserve">Camarote de metal 1.5 plaza|7</x:t>
        </x:is>
      </x:c>
    </x:row>
    <x:row r="347">
      <x:c r="A347" t="inlineStr">
        <x:is>
          <x:t xml:space="preserve">Camarote de metal 1.5 plaza</x:t>
        </x:is>
      </x:c>
      <x:c r="B347" t="inlineStr">
        <x:is>
          <x:t xml:space="preserve">Otros productos metalmecánicos</x:t>
        </x:is>
      </x:c>
      <x:c r="C347" t="n">
        <x:v>8</x:v>
      </x:c>
      <x:c r="D347" t="inlineStr">
        <x:is>
          <x:t xml:space="preserve">Inspección final de integridad del producto</x:t>
        </x:is>
      </x:c>
      <x:c r="E347" t="inlineStr">
        <x:is>
          <x:t xml:space="preserve">Mesa de armado</x:t>
        </x:is>
      </x:c>
      <x:c r="F347" t="n">
        <x:v>0</x:v>
      </x:c>
      <x:c r="G347" t="n">
        <x:v>4</x:v>
      </x:c>
      <x:c r="H347" t="n">
        <x:v>7</x:v>
      </x:c>
      <x:c r="I347" t="inlineStr">
        <x:is>
          <x:t xml:space="preserve">POR_UNIDAD</x:t>
        </x:is>
      </x:c>
      <x:c r="J347" t="n">
        <x:v>0</x:v>
      </x:c>
      <x:c r="K347" t="inlineStr">
        <x:is>
          <x:t xml:space="preserve">HIPOTESIS TECNICA</x:t>
        </x:is>
      </x:c>
      <x:c r="L347" t="inlineStr">
        <x:is>
          <x:t xml:space="preserve">Camarote de metal 1.5 plaza|8</x:t>
        </x:is>
      </x:c>
    </x:row>
    <x:row r="348">
      <x:c r="A348" t="inlineStr">
        <x:is>
          <x:t xml:space="preserve">Mesa de centro Turín</x:t>
        </x:is>
      </x:c>
      <x:c r="B348" t="inlineStr">
        <x:is>
          <x:t xml:space="preserve">Otros productos metalmecánicos</x:t>
        </x:is>
      </x:c>
      <x:c r="C348" t="n">
        <x:v>1</x:v>
      </x:c>
      <x:c r="D348" t="inlineStr">
        <x:is>
          <x:t xml:space="preserve">Corte de tubos y perfiles</x:t>
        </x:is>
      </x:c>
      <x:c r="E348" t="inlineStr">
        <x:is>
          <x:t xml:space="preserve">Sierra de cinta para corte de tubos y perfiles</x:t>
        </x:is>
      </x:c>
      <x:c r="F348" t="n">
        <x:v>8</x:v>
      </x:c>
      <x:c r="G348" t="n">
        <x:v>19.23568</x:v>
      </x:c>
      <x:c r="H348" t="inlineStr">
        <x:is>
          <x:t xml:space="preserve">Inicio</x:t>
        </x:is>
      </x:c>
      <x:c r="I348" t="inlineStr">
        <x:is>
          <x:t xml:space="preserve">POR_UNIDAD</x:t>
        </x:is>
      </x:c>
      <x:c r="J348" t="n">
        <x:v>0</x:v>
      </x:c>
      <x:c r="K348" t="inlineStr">
        <x:is>
          <x:t xml:space="preserve">VALOR HEREDADO SIN CRONOMETRAJE</x:t>
        </x:is>
      </x:c>
      <x:c r="L348" t="inlineStr">
        <x:is>
          <x:t xml:space="preserve">Mesa de centro Turín|1</x:t>
        </x:is>
      </x:c>
    </x:row>
    <x:row r="349">
      <x:c r="A349" t="inlineStr">
        <x:is>
          <x:t xml:space="preserve">Mesa de centro Turín</x:t>
        </x:is>
      </x:c>
      <x:c r="B349" t="inlineStr">
        <x:is>
          <x:t xml:space="preserve">Otros productos metalmecánicos</x:t>
        </x:is>
      </x:c>
      <x:c r="C349" t="n">
        <x:v>2</x:v>
      </x:c>
      <x:c r="D349" t="inlineStr">
        <x:is>
          <x:t xml:space="preserve">Perforación</x:t>
        </x:is>
      </x:c>
      <x:c r="E349" t="inlineStr">
        <x:is>
          <x:t xml:space="preserve">Segundo taladro (alternativo)</x:t>
        </x:is>
      </x:c>
      <x:c r="F349" t="n">
        <x:v>10</x:v>
      </x:c>
      <x:c r="G349" t="n">
        <x:v>13.6</x:v>
      </x:c>
      <x:c r="H349" t="n">
        <x:v>1</x:v>
      </x:c>
      <x:c r="I349" t="inlineStr">
        <x:is>
          <x:t xml:space="preserve">POR_UNIDAD</x:t>
        </x:is>
      </x:c>
      <x:c r="J349" t="n">
        <x:v>0</x:v>
      </x:c>
      <x:c r="K349" t="inlineStr">
        <x:is>
          <x:t xml:space="preserve">VALOR HEREDADO SIN CRONOMETRAJE</x:t>
        </x:is>
      </x:c>
      <x:c r="L349" t="inlineStr">
        <x:is>
          <x:t xml:space="preserve">Mesa de centro Turín|2</x:t>
        </x:is>
      </x:c>
    </x:row>
    <x:row r="350">
      <x:c r="A350" t="inlineStr">
        <x:is>
          <x:t xml:space="preserve">Mesa de centro Turín</x:t>
        </x:is>
      </x:c>
      <x:c r="B350" t="inlineStr">
        <x:is>
          <x:t xml:space="preserve">Otros productos metalmecánicos</x:t>
        </x:is>
      </x:c>
      <x:c r="C350" t="n">
        <x:v>3</x:v>
      </x:c>
      <x:c r="D350" t="inlineStr">
        <x:is>
          <x:t xml:space="preserve">Soldadura</x:t>
        </x:is>
      </x:c>
      <x:c r="E350" t="inlineStr">
        <x:is>
          <x:t xml:space="preserve">Segunda estación soldadura (alternativa)</x:t>
        </x:is>
      </x:c>
      <x:c r="F350" t="n">
        <x:v>10</x:v>
      </x:c>
      <x:c r="G350" t="n">
        <x:v>33.59999999999999</x:v>
      </x:c>
      <x:c r="H350" t="n">
        <x:v>2</x:v>
      </x:c>
      <x:c r="I350" t="inlineStr">
        <x:is>
          <x:t xml:space="preserve">POR_UNIDAD</x:t>
        </x:is>
      </x:c>
      <x:c r="J350" t="n">
        <x:v>0</x:v>
      </x:c>
      <x:c r="K350" t="inlineStr">
        <x:is>
          <x:t xml:space="preserve">VALOR HEREDADO SIN CRONOMETRAJE</x:t>
        </x:is>
      </x:c>
      <x:c r="L350" t="inlineStr">
        <x:is>
          <x:t xml:space="preserve">Mesa de centro Turín|3</x:t>
        </x:is>
      </x:c>
    </x:row>
    <x:row r="351">
      <x:c r="A351" t="inlineStr">
        <x:is>
          <x:t xml:space="preserve">Mesa de centro Turín</x:t>
        </x:is>
      </x:c>
      <x:c r="B351" t="inlineStr">
        <x:is>
          <x:t xml:space="preserve">Otros productos metalmecánicos</x:t>
        </x:is>
      </x:c>
      <x:c r="C351" t="n">
        <x:v>4</x:v>
      </x:c>
      <x:c r="D351" t="inlineStr">
        <x:is>
          <x:t xml:space="preserve">Aplicación electrostática de polvo</x:t>
        </x:is>
      </x:c>
      <x:c r="E351" t="inlineStr">
        <x:is>
          <x:t xml:space="preserve">Pistola manual de pintura electrostática en polvo</x:t>
        </x:is>
      </x:c>
      <x:c r="F351" t="n">
        <x:v>12</x:v>
      </x:c>
      <x:c r="G351" t="n">
        <x:v>6.45</x:v>
      </x:c>
      <x:c r="H351" t="n">
        <x:v>3</x:v>
      </x:c>
      <x:c r="I351" t="inlineStr">
        <x:is>
          <x:t xml:space="preserve">POR_UNIDAD</x:t>
        </x:is>
      </x:c>
      <x:c r="J351" t="n">
        <x:v>0</x:v>
      </x:c>
      <x:c r="K351" t="inlineStr">
        <x:is>
          <x:t xml:space="preserve">HIPOTESIS TECNICA</x:t>
        </x:is>
      </x:c>
      <x:c r="L351" t="inlineStr">
        <x:is>
          <x:t xml:space="preserve">Mesa de centro Turín|4</x:t>
        </x:is>
      </x:c>
    </x:row>
    <x:row r="352">
      <x:c r="A352" t="inlineStr">
        <x:is>
          <x:t xml:space="preserve">Mesa de centro Turín</x:t>
        </x:is>
      </x:c>
      <x:c r="B352" t="inlineStr">
        <x:is>
          <x:t xml:space="preserve">Otros productos metalmecánicos</x:t>
        </x:is>
      </x:c>
      <x:c r="C352" t="n">
        <x:v>5</x:v>
      </x:c>
      <x:c r="D352" t="inlineStr">
        <x:is>
          <x:t xml:space="preserve">Curado térmico en horno</x:t>
        </x:is>
      </x:c>
      <x:c r="E352" t="inlineStr">
        <x:is>
          <x:t xml:space="preserve">Horno de curado de pintura electrostática por lotes</x:t>
        </x:is>
      </x:c>
      <x:c r="F352" t="n">
        <x:v>45</x:v>
      </x:c>
      <x:c r="G352" t="n">
        <x:v>0</x:v>
      </x:c>
      <x:c r="H352" t="n">
        <x:v>4</x:v>
      </x:c>
      <x:c r="I352" t="inlineStr">
        <x:is>
          <x:t xml:space="preserve">POR_LOTE</x:t>
        </x:is>
      </x:c>
      <x:c r="J352" t="n">
        <x:v>40</x:v>
      </x:c>
      <x:c r="K352" t="inlineStr">
        <x:is>
          <x:t xml:space="preserve">HIPOTESIS TECNICA</x:t>
        </x:is>
      </x:c>
      <x:c r="L352" t="inlineStr">
        <x:is>
          <x:t xml:space="preserve">Mesa de centro Turín|5</x:t>
        </x:is>
      </x:c>
    </x:row>
    <x:row r="353">
      <x:c r="A353" t="inlineStr">
        <x:is>
          <x:t xml:space="preserve">Mesa de centro Turín</x:t>
        </x:is>
      </x:c>
      <x:c r="B353" t="inlineStr">
        <x:is>
          <x:t xml:space="preserve">Otros productos metalmecánicos</x:t>
        </x:is>
      </x:c>
      <x:c r="C353" t="n">
        <x:v>6</x:v>
      </x:c>
      <x:c r="D353" t="inlineStr">
        <x:is>
          <x:t xml:space="preserve">Colgado, traslado y enfriamiento</x:t>
        </x:is>
      </x:c>
      <x:c r="E353" t="inlineStr">
        <x:is>
          <x:t xml:space="preserve">Manipulación y enfriamiento de piezas</x:t>
        </x:is>
      </x:c>
      <x:c r="F353" t="n">
        <x:v>8</x:v>
      </x:c>
      <x:c r="G353" t="n">
        <x:v>2.33</x:v>
      </x:c>
      <x:c r="H353" t="n">
        <x:v>5</x:v>
      </x:c>
      <x:c r="I353" t="inlineStr">
        <x:is>
          <x:t xml:space="preserve">POR_UNIDAD</x:t>
        </x:is>
      </x:c>
      <x:c r="J353" t="n">
        <x:v>0</x:v>
      </x:c>
      <x:c r="K353" t="inlineStr">
        <x:is>
          <x:t xml:space="preserve">HIPOTESIS TECNICA</x:t>
        </x:is>
      </x:c>
      <x:c r="L353" t="inlineStr">
        <x:is>
          <x:t xml:space="preserve">Mesa de centro Turín|6</x:t>
        </x:is>
      </x:c>
    </x:row>
    <x:row r="354">
      <x:c r="A354" t="inlineStr">
        <x:is>
          <x:t xml:space="preserve">Mesa de centro Turín</x:t>
        </x:is>
      </x:c>
      <x:c r="B354" t="inlineStr">
        <x:is>
          <x:t xml:space="preserve">Otros productos metalmecánicos</x:t>
        </x:is>
      </x:c>
      <x:c r="C354" t="n">
        <x:v>7</x:v>
      </x:c>
      <x:c r="D354" t="inlineStr">
        <x:is>
          <x:t xml:space="preserve">Ensamblaje</x:t>
        </x:is>
      </x:c>
      <x:c r="E354" t="inlineStr">
        <x:is>
          <x:t xml:space="preserve">Mesa de armado</x:t>
        </x:is>
      </x:c>
      <x:c r="F354" t="n">
        <x:v>6</x:v>
      </x:c>
      <x:c r="G354" t="n">
        <x:v>108.75</x:v>
      </x:c>
      <x:c r="H354" t="n">
        <x:v>6</x:v>
      </x:c>
      <x:c r="I354" t="inlineStr">
        <x:is>
          <x:t xml:space="preserve">POR_UNIDAD</x:t>
        </x:is>
      </x:c>
      <x:c r="J354" t="n">
        <x:v>0</x:v>
      </x:c>
      <x:c r="K354" t="inlineStr">
        <x:is>
          <x:t xml:space="preserve">VALOR HEREDADO SIN CRONOMETRAJE</x:t>
        </x:is>
      </x:c>
      <x:c r="L354" t="inlineStr">
        <x:is>
          <x:t xml:space="preserve">Mesa de centro Turín|7</x:t>
        </x:is>
      </x:c>
    </x:row>
    <x:row r="355">
      <x:c r="A355" t="inlineStr">
        <x:is>
          <x:t xml:space="preserve">Mesa de centro Turín</x:t>
        </x:is>
      </x:c>
      <x:c r="B355" t="inlineStr">
        <x:is>
          <x:t xml:space="preserve">Otros productos metalmecánicos</x:t>
        </x:is>
      </x:c>
      <x:c r="C355" t="n">
        <x:v>8</x:v>
      </x:c>
      <x:c r="D355" t="inlineStr">
        <x:is>
          <x:t xml:space="preserve">Inspección final de integridad del producto</x:t>
        </x:is>
      </x:c>
      <x:c r="E355" t="inlineStr">
        <x:is>
          <x:t xml:space="preserve">Mesa de armado</x:t>
        </x:is>
      </x:c>
      <x:c r="F355" t="n">
        <x:v>0</x:v>
      </x:c>
      <x:c r="G355" t="n">
        <x:v>4</x:v>
      </x:c>
      <x:c r="H355" t="n">
        <x:v>7</x:v>
      </x:c>
      <x:c r="I355" t="inlineStr">
        <x:is>
          <x:t xml:space="preserve">POR_UNIDAD</x:t>
        </x:is>
      </x:c>
      <x:c r="J355" t="n">
        <x:v>0</x:v>
      </x:c>
      <x:c r="K355" t="inlineStr">
        <x:is>
          <x:t xml:space="preserve">HIPOTESIS TECNICA</x:t>
        </x:is>
      </x:c>
      <x:c r="L355" t="inlineStr">
        <x:is>
          <x:t xml:space="preserve">Mesa de centro Turín|8</x:t>
        </x:is>
      </x:c>
    </x:row>
    <x:row r="356">
      <x:c r="A356" t="inlineStr">
        <x:is>
          <x:t xml:space="preserve">Mesa de centro London</x:t>
        </x:is>
      </x:c>
      <x:c r="B356" t="inlineStr">
        <x:is>
          <x:t xml:space="preserve">Otros productos metalmecánicos</x:t>
        </x:is>
      </x:c>
      <x:c r="C356" t="n">
        <x:v>1</x:v>
      </x:c>
      <x:c r="D356" t="inlineStr">
        <x:is>
          <x:t xml:space="preserve">Corte de tubos y perfiles</x:t>
        </x:is>
      </x:c>
      <x:c r="E356" t="inlineStr">
        <x:is>
          <x:t xml:space="preserve">Sierra de cinta para corte de tubos y perfiles</x:t>
        </x:is>
      </x:c>
      <x:c r="F356" t="n">
        <x:v>8</x:v>
      </x:c>
      <x:c r="G356" t="n">
        <x:v>18.91024</x:v>
      </x:c>
      <x:c r="H356" t="inlineStr">
        <x:is>
          <x:t xml:space="preserve">Inicio</x:t>
        </x:is>
      </x:c>
      <x:c r="I356" t="inlineStr">
        <x:is>
          <x:t xml:space="preserve">POR_UNIDAD</x:t>
        </x:is>
      </x:c>
      <x:c r="J356" t="n">
        <x:v>0</x:v>
      </x:c>
      <x:c r="K356" t="inlineStr">
        <x:is>
          <x:t xml:space="preserve">VALOR HEREDADO SIN CRONOMETRAJE</x:t>
        </x:is>
      </x:c>
      <x:c r="L356" t="inlineStr">
        <x:is>
          <x:t xml:space="preserve">Mesa de centro London|1</x:t>
        </x:is>
      </x:c>
    </x:row>
    <x:row r="357">
      <x:c r="A357" t="inlineStr">
        <x:is>
          <x:t xml:space="preserve">Mesa de centro London</x:t>
        </x:is>
      </x:c>
      <x:c r="B357" t="inlineStr">
        <x:is>
          <x:t xml:space="preserve">Otros productos metalmecánicos</x:t>
        </x:is>
      </x:c>
      <x:c r="C357" t="n">
        <x:v>2</x:v>
      </x:c>
      <x:c r="D357" t="inlineStr">
        <x:is>
          <x:t xml:space="preserve">Perforación</x:t>
        </x:is>
      </x:c>
      <x:c r="E357" t="inlineStr">
        <x:is>
          <x:t xml:space="preserve">Segundo taladro (alternativo)</x:t>
        </x:is>
      </x:c>
      <x:c r="F357" t="n">
        <x:v>10</x:v>
      </x:c>
      <x:c r="G357" t="n">
        <x:v>13.6</x:v>
      </x:c>
      <x:c r="H357" t="n">
        <x:v>1</x:v>
      </x:c>
      <x:c r="I357" t="inlineStr">
        <x:is>
          <x:t xml:space="preserve">POR_UNIDAD</x:t>
        </x:is>
      </x:c>
      <x:c r="J357" t="n">
        <x:v>0</x:v>
      </x:c>
      <x:c r="K357" t="inlineStr">
        <x:is>
          <x:t xml:space="preserve">VALOR HEREDADO SIN CRONOMETRAJE</x:t>
        </x:is>
      </x:c>
      <x:c r="L357" t="inlineStr">
        <x:is>
          <x:t xml:space="preserve">Mesa de centro London|2</x:t>
        </x:is>
      </x:c>
    </x:row>
    <x:row r="358">
      <x:c r="A358" t="inlineStr">
        <x:is>
          <x:t xml:space="preserve">Mesa de centro London</x:t>
        </x:is>
      </x:c>
      <x:c r="B358" t="inlineStr">
        <x:is>
          <x:t xml:space="preserve">Otros productos metalmecánicos</x:t>
        </x:is>
      </x:c>
      <x:c r="C358" t="n">
        <x:v>3</x:v>
      </x:c>
      <x:c r="D358" t="inlineStr">
        <x:is>
          <x:t xml:space="preserve">Soldadura</x:t>
        </x:is>
      </x:c>
      <x:c r="E358" t="inlineStr">
        <x:is>
          <x:t xml:space="preserve">Segunda estación soldadura (alternativa)</x:t>
        </x:is>
      </x:c>
      <x:c r="F358" t="n">
        <x:v>10</x:v>
      </x:c>
      <x:c r="G358" t="n">
        <x:v>33.59999999999999</x:v>
      </x:c>
      <x:c r="H358" t="n">
        <x:v>2</x:v>
      </x:c>
      <x:c r="I358" t="inlineStr">
        <x:is>
          <x:t xml:space="preserve">POR_UNIDAD</x:t>
        </x:is>
      </x:c>
      <x:c r="J358" t="n">
        <x:v>0</x:v>
      </x:c>
      <x:c r="K358" t="inlineStr">
        <x:is>
          <x:t xml:space="preserve">VALOR HEREDADO SIN CRONOMETRAJE</x:t>
        </x:is>
      </x:c>
      <x:c r="L358" t="inlineStr">
        <x:is>
          <x:t xml:space="preserve">Mesa de centro London|3</x:t>
        </x:is>
      </x:c>
    </x:row>
    <x:row r="359">
      <x:c r="A359" t="inlineStr">
        <x:is>
          <x:t xml:space="preserve">Mesa de centro London</x:t>
        </x:is>
      </x:c>
      <x:c r="B359" t="inlineStr">
        <x:is>
          <x:t xml:space="preserve">Otros productos metalmecánicos</x:t>
        </x:is>
      </x:c>
      <x:c r="C359" t="n">
        <x:v>4</x:v>
      </x:c>
      <x:c r="D359" t="inlineStr">
        <x:is>
          <x:t xml:space="preserve">Aplicación electrostática de polvo</x:t>
        </x:is>
      </x:c>
      <x:c r="E359" t="inlineStr">
        <x:is>
          <x:t xml:space="preserve">Pistola manual de pintura electrostática en polvo</x:t>
        </x:is>
      </x:c>
      <x:c r="F359" t="n">
        <x:v>12</x:v>
      </x:c>
      <x:c r="G359" t="n">
        <x:v>6.45</x:v>
      </x:c>
      <x:c r="H359" t="n">
        <x:v>3</x:v>
      </x:c>
      <x:c r="I359" t="inlineStr">
        <x:is>
          <x:t xml:space="preserve">POR_UNIDAD</x:t>
        </x:is>
      </x:c>
      <x:c r="J359" t="n">
        <x:v>0</x:v>
      </x:c>
      <x:c r="K359" t="inlineStr">
        <x:is>
          <x:t xml:space="preserve">HIPOTESIS TECNICA</x:t>
        </x:is>
      </x:c>
      <x:c r="L359" t="inlineStr">
        <x:is>
          <x:t xml:space="preserve">Mesa de centro London|4</x:t>
        </x:is>
      </x:c>
    </x:row>
    <x:row r="360">
      <x:c r="A360" t="inlineStr">
        <x:is>
          <x:t xml:space="preserve">Mesa de centro London</x:t>
        </x:is>
      </x:c>
      <x:c r="B360" t="inlineStr">
        <x:is>
          <x:t xml:space="preserve">Otros productos metalmecánicos</x:t>
        </x:is>
      </x:c>
      <x:c r="C360" t="n">
        <x:v>5</x:v>
      </x:c>
      <x:c r="D360" t="inlineStr">
        <x:is>
          <x:t xml:space="preserve">Curado térmico en horno</x:t>
        </x:is>
      </x:c>
      <x:c r="E360" t="inlineStr">
        <x:is>
          <x:t xml:space="preserve">Horno de curado de pintura electrostática por lotes</x:t>
        </x:is>
      </x:c>
      <x:c r="F360" t="n">
        <x:v>45</x:v>
      </x:c>
      <x:c r="G360" t="n">
        <x:v>0</x:v>
      </x:c>
      <x:c r="H360" t="n">
        <x:v>4</x:v>
      </x:c>
      <x:c r="I360" t="inlineStr">
        <x:is>
          <x:t xml:space="preserve">POR_LOTE</x:t>
        </x:is>
      </x:c>
      <x:c r="J360" t="n">
        <x:v>40</x:v>
      </x:c>
      <x:c r="K360" t="inlineStr">
        <x:is>
          <x:t xml:space="preserve">HIPOTESIS TECNICA</x:t>
        </x:is>
      </x:c>
      <x:c r="L360" t="inlineStr">
        <x:is>
          <x:t xml:space="preserve">Mesa de centro London|5</x:t>
        </x:is>
      </x:c>
    </x:row>
    <x:row r="361">
      <x:c r="A361" t="inlineStr">
        <x:is>
          <x:t xml:space="preserve">Mesa de centro London</x:t>
        </x:is>
      </x:c>
      <x:c r="B361" t="inlineStr">
        <x:is>
          <x:t xml:space="preserve">Otros productos metalmecánicos</x:t>
        </x:is>
      </x:c>
      <x:c r="C361" t="n">
        <x:v>6</x:v>
      </x:c>
      <x:c r="D361" t="inlineStr">
        <x:is>
          <x:t xml:space="preserve">Colgado, traslado y enfriamiento</x:t>
        </x:is>
      </x:c>
      <x:c r="E361" t="inlineStr">
        <x:is>
          <x:t xml:space="preserve">Manipulación y enfriamiento de piezas</x:t>
        </x:is>
      </x:c>
      <x:c r="F361" t="n">
        <x:v>8</x:v>
      </x:c>
      <x:c r="G361" t="n">
        <x:v>2.33</x:v>
      </x:c>
      <x:c r="H361" t="n">
        <x:v>5</x:v>
      </x:c>
      <x:c r="I361" t="inlineStr">
        <x:is>
          <x:t xml:space="preserve">POR_UNIDAD</x:t>
        </x:is>
      </x:c>
      <x:c r="J361" t="n">
        <x:v>0</x:v>
      </x:c>
      <x:c r="K361" t="inlineStr">
        <x:is>
          <x:t xml:space="preserve">HIPOTESIS TECNICA</x:t>
        </x:is>
      </x:c>
      <x:c r="L361" t="inlineStr">
        <x:is>
          <x:t xml:space="preserve">Mesa de centro London|6</x:t>
        </x:is>
      </x:c>
    </x:row>
    <x:row r="362">
      <x:c r="A362" t="inlineStr">
        <x:is>
          <x:t xml:space="preserve">Mesa de centro London</x:t>
        </x:is>
      </x:c>
      <x:c r="B362" t="inlineStr">
        <x:is>
          <x:t xml:space="preserve">Otros productos metalmecánicos</x:t>
        </x:is>
      </x:c>
      <x:c r="C362" t="n">
        <x:v>7</x:v>
      </x:c>
      <x:c r="D362" t="inlineStr">
        <x:is>
          <x:t xml:space="preserve">Ensamblaje</x:t>
        </x:is>
      </x:c>
      <x:c r="E362" t="inlineStr">
        <x:is>
          <x:t xml:space="preserve">Mesa de armado</x:t>
        </x:is>
      </x:c>
      <x:c r="F362" t="n">
        <x:v>6</x:v>
      </x:c>
      <x:c r="G362" t="n">
        <x:v>108.75</x:v>
      </x:c>
      <x:c r="H362" t="n">
        <x:v>6</x:v>
      </x:c>
      <x:c r="I362" t="inlineStr">
        <x:is>
          <x:t xml:space="preserve">POR_UNIDAD</x:t>
        </x:is>
      </x:c>
      <x:c r="J362" t="n">
        <x:v>0</x:v>
      </x:c>
      <x:c r="K362" t="inlineStr">
        <x:is>
          <x:t xml:space="preserve">VALOR HEREDADO SIN CRONOMETRAJE</x:t>
        </x:is>
      </x:c>
      <x:c r="L362" t="inlineStr">
        <x:is>
          <x:t xml:space="preserve">Mesa de centro London|7</x:t>
        </x:is>
      </x:c>
    </x:row>
    <x:row r="363">
      <x:c r="A363" t="inlineStr">
        <x:is>
          <x:t xml:space="preserve">Mesa de centro London</x:t>
        </x:is>
      </x:c>
      <x:c r="B363" t="inlineStr">
        <x:is>
          <x:t xml:space="preserve">Otros productos metalmecánicos</x:t>
        </x:is>
      </x:c>
      <x:c r="C363" t="n">
        <x:v>8</x:v>
      </x:c>
      <x:c r="D363" t="inlineStr">
        <x:is>
          <x:t xml:space="preserve">Inspección final de integridad del producto</x:t>
        </x:is>
      </x:c>
      <x:c r="E363" t="inlineStr">
        <x:is>
          <x:t xml:space="preserve">Mesa de armado</x:t>
        </x:is>
      </x:c>
      <x:c r="F363" t="n">
        <x:v>0</x:v>
      </x:c>
      <x:c r="G363" t="n">
        <x:v>4</x:v>
      </x:c>
      <x:c r="H363" t="n">
        <x:v>7</x:v>
      </x:c>
      <x:c r="I363" t="inlineStr">
        <x:is>
          <x:t xml:space="preserve">POR_UNIDAD</x:t>
        </x:is>
      </x:c>
      <x:c r="J363" t="n">
        <x:v>0</x:v>
      </x:c>
      <x:c r="K363" t="inlineStr">
        <x:is>
          <x:t xml:space="preserve">HIPOTESIS TECNICA</x:t>
        </x:is>
      </x:c>
      <x:c r="L363" t="inlineStr">
        <x:is>
          <x:t xml:space="preserve">Mesa de centro London|8</x:t>
        </x:is>
      </x:c>
    </x:row>
    <x:row r="364">
      <x:c r="A364" t="inlineStr">
        <x:is>
          <x:t xml:space="preserve">Banco bar Pop fijo</x:t>
        </x:is>
      </x:c>
      <x:c r="B364" t="inlineStr">
        <x:is>
          <x:t xml:space="preserve">Otros productos metalmecánicos</x:t>
        </x:is>
      </x:c>
      <x:c r="C364" t="n">
        <x:v>1</x:v>
      </x:c>
      <x:c r="D364" t="inlineStr">
        <x:is>
          <x:t xml:space="preserve">Corte de tubos y perfiles</x:t>
        </x:is>
      </x:c>
      <x:c r="E364" t="inlineStr">
        <x:is>
          <x:t xml:space="preserve">Sierra de cinta para corte de tubos y perfiles</x:t>
        </x:is>
      </x:c>
      <x:c r="F364" t="n">
        <x:v>8</x:v>
      </x:c>
      <x:c r="G364" t="n">
        <x:v>19.32208</x:v>
      </x:c>
      <x:c r="H364" t="inlineStr">
        <x:is>
          <x:t xml:space="preserve">Inicio</x:t>
        </x:is>
      </x:c>
      <x:c r="I364" t="inlineStr">
        <x:is>
          <x:t xml:space="preserve">POR_UNIDAD</x:t>
        </x:is>
      </x:c>
      <x:c r="J364" t="n">
        <x:v>0</x:v>
      </x:c>
      <x:c r="K364" t="inlineStr">
        <x:is>
          <x:t xml:space="preserve">VALOR HEREDADO SIN CRONOMETRAJE</x:t>
        </x:is>
      </x:c>
      <x:c r="L364" t="inlineStr">
        <x:is>
          <x:t xml:space="preserve">Banco bar Pop fijo|1</x:t>
        </x:is>
      </x:c>
    </x:row>
    <x:row r="365">
      <x:c r="A365" t="inlineStr">
        <x:is>
          <x:t xml:space="preserve">Banco bar Pop fijo</x:t>
        </x:is>
      </x:c>
      <x:c r="B365" t="inlineStr">
        <x:is>
          <x:t xml:space="preserve">Otros productos metalmecánicos</x:t>
        </x:is>
      </x:c>
      <x:c r="C365" t="n">
        <x:v>2</x:v>
      </x:c>
      <x:c r="D365" t="inlineStr">
        <x:is>
          <x:t xml:space="preserve">Perforación</x:t>
        </x:is>
      </x:c>
      <x:c r="E365" t="inlineStr">
        <x:is>
          <x:t xml:space="preserve">Segundo taladro (alternativo)</x:t>
        </x:is>
      </x:c>
      <x:c r="F365" t="n">
        <x:v>10</x:v>
      </x:c>
      <x:c r="G365" t="n">
        <x:v>13.6</x:v>
      </x:c>
      <x:c r="H365" t="n">
        <x:v>1</x:v>
      </x:c>
      <x:c r="I365" t="inlineStr">
        <x:is>
          <x:t xml:space="preserve">POR_UNIDAD</x:t>
        </x:is>
      </x:c>
      <x:c r="J365" t="n">
        <x:v>0</x:v>
      </x:c>
      <x:c r="K365" t="inlineStr">
        <x:is>
          <x:t xml:space="preserve">VALOR HEREDADO SIN CRONOMETRAJE</x:t>
        </x:is>
      </x:c>
      <x:c r="L365" t="inlineStr">
        <x:is>
          <x:t xml:space="preserve">Banco bar Pop fijo|2</x:t>
        </x:is>
      </x:c>
    </x:row>
    <x:row r="366">
      <x:c r="A366" t="inlineStr">
        <x:is>
          <x:t xml:space="preserve">Banco bar Pop fijo</x:t>
        </x:is>
      </x:c>
      <x:c r="B366" t="inlineStr">
        <x:is>
          <x:t xml:space="preserve">Otros productos metalmecánicos</x:t>
        </x:is>
      </x:c>
      <x:c r="C366" t="n">
        <x:v>3</x:v>
      </x:c>
      <x:c r="D366" t="inlineStr">
        <x:is>
          <x:t xml:space="preserve">Soldadura</x:t>
        </x:is>
      </x:c>
      <x:c r="E366" t="inlineStr">
        <x:is>
          <x:t xml:space="preserve">Segunda estación soldadura (alternativa)</x:t>
        </x:is>
      </x:c>
      <x:c r="F366" t="n">
        <x:v>10</x:v>
      </x:c>
      <x:c r="G366" t="n">
        <x:v>33.59999999999999</x:v>
      </x:c>
      <x:c r="H366" t="n">
        <x:v>2</x:v>
      </x:c>
      <x:c r="I366" t="inlineStr">
        <x:is>
          <x:t xml:space="preserve">POR_UNIDAD</x:t>
        </x:is>
      </x:c>
      <x:c r="J366" t="n">
        <x:v>0</x:v>
      </x:c>
      <x:c r="K366" t="inlineStr">
        <x:is>
          <x:t xml:space="preserve">VALOR HEREDADO SIN CRONOMETRAJE</x:t>
        </x:is>
      </x:c>
      <x:c r="L366" t="inlineStr">
        <x:is>
          <x:t xml:space="preserve">Banco bar Pop fijo|3</x:t>
        </x:is>
      </x:c>
    </x:row>
    <x:row r="367">
      <x:c r="A367" t="inlineStr">
        <x:is>
          <x:t xml:space="preserve">Banco bar Pop fijo</x:t>
        </x:is>
      </x:c>
      <x:c r="B367" t="inlineStr">
        <x:is>
          <x:t xml:space="preserve">Otros productos metalmecánicos</x:t>
        </x:is>
      </x:c>
      <x:c r="C367" t="n">
        <x:v>4</x:v>
      </x:c>
      <x:c r="D367" t="inlineStr">
        <x:is>
          <x:t xml:space="preserve">Aplicación electrostática de polvo</x:t>
        </x:is>
      </x:c>
      <x:c r="E367" t="inlineStr">
        <x:is>
          <x:t xml:space="preserve">Pistola manual de pintura electrostática en polvo</x:t>
        </x:is>
      </x:c>
      <x:c r="F367" t="n">
        <x:v>12</x:v>
      </x:c>
      <x:c r="G367" t="n">
        <x:v>6.58</x:v>
      </x:c>
      <x:c r="H367" t="n">
        <x:v>3</x:v>
      </x:c>
      <x:c r="I367" t="inlineStr">
        <x:is>
          <x:t xml:space="preserve">POR_UNIDAD</x:t>
        </x:is>
      </x:c>
      <x:c r="J367" t="n">
        <x:v>0</x:v>
      </x:c>
      <x:c r="K367" t="inlineStr">
        <x:is>
          <x:t xml:space="preserve">HIPOTESIS TECNICA</x:t>
        </x:is>
      </x:c>
      <x:c r="L367" t="inlineStr">
        <x:is>
          <x:t xml:space="preserve">Banco bar Pop fijo|4</x:t>
        </x:is>
      </x:c>
    </x:row>
    <x:row r="368">
      <x:c r="A368" t="inlineStr">
        <x:is>
          <x:t xml:space="preserve">Banco bar Pop fijo</x:t>
        </x:is>
      </x:c>
      <x:c r="B368" t="inlineStr">
        <x:is>
          <x:t xml:space="preserve">Otros productos metalmecánicos</x:t>
        </x:is>
      </x:c>
      <x:c r="C368" t="n">
        <x:v>5</x:v>
      </x:c>
      <x:c r="D368" t="inlineStr">
        <x:is>
          <x:t xml:space="preserve">Curado térmico en horno</x:t>
        </x:is>
      </x:c>
      <x:c r="E368" t="inlineStr">
        <x:is>
          <x:t xml:space="preserve">Horno de curado de pintura electrostática por lotes</x:t>
        </x:is>
      </x:c>
      <x:c r="F368" t="n">
        <x:v>45</x:v>
      </x:c>
      <x:c r="G368" t="n">
        <x:v>0</x:v>
      </x:c>
      <x:c r="H368" t="n">
        <x:v>4</x:v>
      </x:c>
      <x:c r="I368" t="inlineStr">
        <x:is>
          <x:t xml:space="preserve">POR_LOTE</x:t>
        </x:is>
      </x:c>
      <x:c r="J368" t="n">
        <x:v>40</x:v>
      </x:c>
      <x:c r="K368" t="inlineStr">
        <x:is>
          <x:t xml:space="preserve">HIPOTESIS TECNICA</x:t>
        </x:is>
      </x:c>
      <x:c r="L368" t="inlineStr">
        <x:is>
          <x:t xml:space="preserve">Banco bar Pop fijo|5</x:t>
        </x:is>
      </x:c>
    </x:row>
    <x:row r="369">
      <x:c r="A369" t="inlineStr">
        <x:is>
          <x:t xml:space="preserve">Banco bar Pop fijo</x:t>
        </x:is>
      </x:c>
      <x:c r="B369" t="inlineStr">
        <x:is>
          <x:t xml:space="preserve">Otros productos metalmecánicos</x:t>
        </x:is>
      </x:c>
      <x:c r="C369" t="n">
        <x:v>6</x:v>
      </x:c>
      <x:c r="D369" t="inlineStr">
        <x:is>
          <x:t xml:space="preserve">Colgado, traslado y enfriamiento</x:t>
        </x:is>
      </x:c>
      <x:c r="E369" t="inlineStr">
        <x:is>
          <x:t xml:space="preserve">Manipulación y enfriamiento de piezas</x:t>
        </x:is>
      </x:c>
      <x:c r="F369" t="n">
        <x:v>8</x:v>
      </x:c>
      <x:c r="G369" t="n">
        <x:v>2.36</x:v>
      </x:c>
      <x:c r="H369" t="n">
        <x:v>5</x:v>
      </x:c>
      <x:c r="I369" t="inlineStr">
        <x:is>
          <x:t xml:space="preserve">POR_UNIDAD</x:t>
        </x:is>
      </x:c>
      <x:c r="J369" t="n">
        <x:v>0</x:v>
      </x:c>
      <x:c r="K369" t="inlineStr">
        <x:is>
          <x:t xml:space="preserve">HIPOTESIS TECNICA</x:t>
        </x:is>
      </x:c>
      <x:c r="L369" t="inlineStr">
        <x:is>
          <x:t xml:space="preserve">Banco bar Pop fijo|6</x:t>
        </x:is>
      </x:c>
    </x:row>
    <x:row r="370">
      <x:c r="A370" t="inlineStr">
        <x:is>
          <x:t xml:space="preserve">Banco bar Pop fijo</x:t>
        </x:is>
      </x:c>
      <x:c r="B370" t="inlineStr">
        <x:is>
          <x:t xml:space="preserve">Otros productos metalmecánicos</x:t>
        </x:is>
      </x:c>
      <x:c r="C370" t="n">
        <x:v>7</x:v>
      </x:c>
      <x:c r="D370" t="inlineStr">
        <x:is>
          <x:t xml:space="preserve">Ensamblaje</x:t>
        </x:is>
      </x:c>
      <x:c r="E370" t="inlineStr">
        <x:is>
          <x:t xml:space="preserve">Mesa de armado</x:t>
        </x:is>
      </x:c>
      <x:c r="F370" t="n">
        <x:v>6</x:v>
      </x:c>
      <x:c r="G370" t="n">
        <x:v>108.75</x:v>
      </x:c>
      <x:c r="H370" t="n">
        <x:v>6</x:v>
      </x:c>
      <x:c r="I370" t="inlineStr">
        <x:is>
          <x:t xml:space="preserve">POR_UNIDAD</x:t>
        </x:is>
      </x:c>
      <x:c r="J370" t="n">
        <x:v>0</x:v>
      </x:c>
      <x:c r="K370" t="inlineStr">
        <x:is>
          <x:t xml:space="preserve">VALOR HEREDADO SIN CRONOMETRAJE</x:t>
        </x:is>
      </x:c>
      <x:c r="L370" t="inlineStr">
        <x:is>
          <x:t xml:space="preserve">Banco bar Pop fijo|7</x:t>
        </x:is>
      </x:c>
    </x:row>
    <x:row r="371">
      <x:c r="A371" t="inlineStr">
        <x:is>
          <x:t xml:space="preserve">Banco bar Pop fijo</x:t>
        </x:is>
      </x:c>
      <x:c r="B371" t="inlineStr">
        <x:is>
          <x:t xml:space="preserve">Otros productos metalmecánicos</x:t>
        </x:is>
      </x:c>
      <x:c r="C371" t="n">
        <x:v>8</x:v>
      </x:c>
      <x:c r="D371" t="inlineStr">
        <x:is>
          <x:t xml:space="preserve">Inspección final de integridad del producto</x:t>
        </x:is>
      </x:c>
      <x:c r="E371" t="inlineStr">
        <x:is>
          <x:t xml:space="preserve">Mesa de armado</x:t>
        </x:is>
      </x:c>
      <x:c r="F371" t="n">
        <x:v>0</x:v>
      </x:c>
      <x:c r="G371" t="n">
        <x:v>4</x:v>
      </x:c>
      <x:c r="H371" t="n">
        <x:v>7</x:v>
      </x:c>
      <x:c r="I371" t="inlineStr">
        <x:is>
          <x:t xml:space="preserve">POR_UNIDAD</x:t>
        </x:is>
      </x:c>
      <x:c r="J371" t="n">
        <x:v>0</x:v>
      </x:c>
      <x:c r="K371" t="inlineStr">
        <x:is>
          <x:t xml:space="preserve">HIPOTESIS TECNICA</x:t>
        </x:is>
      </x:c>
      <x:c r="L371" t="inlineStr">
        <x:is>
          <x:t xml:space="preserve">Banco bar Pop fijo|8</x:t>
        </x:is>
      </x:c>
    </x:row>
    <x:row r="372">
      <x:c r="A372" t="inlineStr">
        <x:is>
          <x:t xml:space="preserve">Banco bar Brand</x:t>
        </x:is>
      </x:c>
      <x:c r="B372" t="inlineStr">
        <x:is>
          <x:t xml:space="preserve">Otros productos metalmecánicos</x:t>
        </x:is>
      </x:c>
      <x:c r="C372" t="n">
        <x:v>1</x:v>
      </x:c>
      <x:c r="D372" t="inlineStr">
        <x:is>
          <x:t xml:space="preserve">Ensamblaje</x:t>
        </x:is>
      </x:c>
      <x:c r="E372" t="inlineStr">
        <x:is>
          <x:t xml:space="preserve">Mesa de armado</x:t>
        </x:is>
      </x:c>
      <x:c r="F372" t="n">
        <x:v>6</x:v>
      </x:c>
      <x:c r="G372" t="n">
        <x:v>48.75</x:v>
      </x:c>
      <x:c r="H372" t="inlineStr">
        <x:is>
          <x:t xml:space="preserve">Inicio</x:t>
        </x:is>
      </x:c>
      <x:c r="I372" t="inlineStr">
        <x:is>
          <x:t xml:space="preserve">POR_UNIDAD</x:t>
        </x:is>
      </x:c>
      <x:c r="J372" t="n">
        <x:v>0</x:v>
      </x:c>
      <x:c r="K372" t="inlineStr">
        <x:is>
          <x:t xml:space="preserve">VALOR HEREDADO SIN CRONOMETRAJE</x:t>
        </x:is>
      </x:c>
      <x:c r="L372" t="inlineStr">
        <x:is>
          <x:t xml:space="preserve">Banco bar Brand|1</x:t>
        </x:is>
      </x:c>
    </x:row>
    <x:row r="373">
      <x:c r="A373" t="inlineStr">
        <x:is>
          <x:t xml:space="preserve">Banco bar Brand</x:t>
        </x:is>
      </x:c>
      <x:c r="B373" t="inlineStr">
        <x:is>
          <x:t xml:space="preserve">Otros productos metalmecánicos</x:t>
        </x:is>
      </x:c>
      <x:c r="C373" t="n">
        <x:v>2</x:v>
      </x:c>
      <x:c r="D373" t="inlineStr">
        <x:is>
          <x:t xml:space="preserve">Inspección final de integridad del producto</x:t>
        </x:is>
      </x:c>
      <x:c r="E373" t="inlineStr">
        <x:is>
          <x:t xml:space="preserve">Mesa de armado</x:t>
        </x:is>
      </x:c>
      <x:c r="F373" t="n">
        <x:v>0</x:v>
      </x:c>
      <x:c r="G373" t="n">
        <x:v>4</x:v>
      </x:c>
      <x:c r="H373" t="n">
        <x:v>1</x:v>
      </x:c>
      <x:c r="I373" t="inlineStr">
        <x:is>
          <x:t xml:space="preserve">POR_UNIDAD</x:t>
        </x:is>
      </x:c>
      <x:c r="J373" t="n">
        <x:v>0</x:v>
      </x:c>
      <x:c r="K373" t="inlineStr">
        <x:is>
          <x:t xml:space="preserve">HIPOTESIS TECNICA</x:t>
        </x:is>
      </x:c>
      <x:c r="L373" t="inlineStr">
        <x:is>
          <x:t xml:space="preserve">Banco bar Brand|2</x:t>
        </x:is>
      </x:c>
    </x:row>
    <x:row r="374">
      <x:c r="A374" t="inlineStr">
        <x:is>
          <x:t xml:space="preserve">Banco bar Aster</x:t>
        </x:is>
      </x:c>
      <x:c r="B374" t="inlineStr">
        <x:is>
          <x:t xml:space="preserve">Otros productos metalmecánicos</x:t>
        </x:is>
      </x:c>
      <x:c r="C374" t="n">
        <x:v>1</x:v>
      </x:c>
      <x:c r="D374" t="inlineStr">
        <x:is>
          <x:t xml:space="preserve">Ensamblaje</x:t>
        </x:is>
      </x:c>
      <x:c r="E374" t="inlineStr">
        <x:is>
          <x:t xml:space="preserve">Mesa de armado</x:t>
        </x:is>
      </x:c>
      <x:c r="F374" t="n">
        <x:v>6</x:v>
      </x:c>
      <x:c r="G374" t="n">
        <x:v>48.75</x:v>
      </x:c>
      <x:c r="H374" t="inlineStr">
        <x:is>
          <x:t xml:space="preserve">Inicio</x:t>
        </x:is>
      </x:c>
      <x:c r="I374" t="inlineStr">
        <x:is>
          <x:t xml:space="preserve">POR_UNIDAD</x:t>
        </x:is>
      </x:c>
      <x:c r="J374" t="n">
        <x:v>0</x:v>
      </x:c>
      <x:c r="K374" t="inlineStr">
        <x:is>
          <x:t xml:space="preserve">VALOR HEREDADO SIN CRONOMETRAJE</x:t>
        </x:is>
      </x:c>
      <x:c r="L374" t="inlineStr">
        <x:is>
          <x:t xml:space="preserve">Banco bar Aster|1</x:t>
        </x:is>
      </x:c>
    </x:row>
    <x:row r="375">
      <x:c r="A375" t="inlineStr">
        <x:is>
          <x:t xml:space="preserve">Banco bar Aster</x:t>
        </x:is>
      </x:c>
      <x:c r="B375" t="inlineStr">
        <x:is>
          <x:t xml:space="preserve">Otros productos metalmecánicos</x:t>
        </x:is>
      </x:c>
      <x:c r="C375" t="n">
        <x:v>2</x:v>
      </x:c>
      <x:c r="D375" t="inlineStr">
        <x:is>
          <x:t xml:space="preserve">Inspección final de integridad del producto</x:t>
        </x:is>
      </x:c>
      <x:c r="E375" t="inlineStr">
        <x:is>
          <x:t xml:space="preserve">Mesa de armado</x:t>
        </x:is>
      </x:c>
      <x:c r="F375" t="n">
        <x:v>0</x:v>
      </x:c>
      <x:c r="G375" t="n">
        <x:v>4</x:v>
      </x:c>
      <x:c r="H375" t="n">
        <x:v>1</x:v>
      </x:c>
      <x:c r="I375" t="inlineStr">
        <x:is>
          <x:t xml:space="preserve">POR_UNIDAD</x:t>
        </x:is>
      </x:c>
      <x:c r="J375" t="n">
        <x:v>0</x:v>
      </x:c>
      <x:c r="K375" t="inlineStr">
        <x:is>
          <x:t xml:space="preserve">HIPOTESIS TECNICA</x:t>
        </x:is>
      </x:c>
      <x:c r="L375" t="inlineStr">
        <x:is>
          <x:t xml:space="preserve">Banco bar Aster|2</x:t>
        </x:is>
      </x:c>
    </x:row>
    <x:row r="376">
      <x:c r="A376" t="inlineStr">
        <x:is>
          <x:t xml:space="preserve">Banco bar Glen</x:t>
        </x:is>
      </x:c>
      <x:c r="B376" t="inlineStr">
        <x:is>
          <x:t xml:space="preserve">Otros productos metalmecánicos</x:t>
        </x:is>
      </x:c>
      <x:c r="C376" t="n">
        <x:v>1</x:v>
      </x:c>
      <x:c r="D376" t="inlineStr">
        <x:is>
          <x:t xml:space="preserve">Corte de tubos y perfiles</x:t>
        </x:is>
      </x:c>
      <x:c r="E376" t="inlineStr">
        <x:is>
          <x:t xml:space="preserve">Sierra de cinta para corte de tubos y perfiles</x:t>
        </x:is>
      </x:c>
      <x:c r="F376" t="n">
        <x:v>8</x:v>
      </x:c>
      <x:c r="G376" t="n">
        <x:v>18.73744</x:v>
      </x:c>
      <x:c r="H376" t="inlineStr">
        <x:is>
          <x:t xml:space="preserve">Inicio</x:t>
        </x:is>
      </x:c>
      <x:c r="I376" t="inlineStr">
        <x:is>
          <x:t xml:space="preserve">POR_UNIDAD</x:t>
        </x:is>
      </x:c>
      <x:c r="J376" t="n">
        <x:v>0</x:v>
      </x:c>
      <x:c r="K376" t="inlineStr">
        <x:is>
          <x:t xml:space="preserve">VALOR HEREDADO SIN CRONOMETRAJE</x:t>
        </x:is>
      </x:c>
      <x:c r="L376" t="inlineStr">
        <x:is>
          <x:t xml:space="preserve">Banco bar Glen|1</x:t>
        </x:is>
      </x:c>
    </x:row>
    <x:row r="377">
      <x:c r="A377" t="inlineStr">
        <x:is>
          <x:t xml:space="preserve">Banco bar Glen</x:t>
        </x:is>
      </x:c>
      <x:c r="B377" t="inlineStr">
        <x:is>
          <x:t xml:space="preserve">Otros productos metalmecánicos</x:t>
        </x:is>
      </x:c>
      <x:c r="C377" t="n">
        <x:v>2</x:v>
      </x:c>
      <x:c r="D377" t="inlineStr">
        <x:is>
          <x:t xml:space="preserve">Perforación</x:t>
        </x:is>
      </x:c>
      <x:c r="E377" t="inlineStr">
        <x:is>
          <x:t xml:space="preserve">Segundo taladro (alternativo)</x:t>
        </x:is>
      </x:c>
      <x:c r="F377" t="n">
        <x:v>10</x:v>
      </x:c>
      <x:c r="G377" t="n">
        <x:v>13.6</x:v>
      </x:c>
      <x:c r="H377" t="n">
        <x:v>1</x:v>
      </x:c>
      <x:c r="I377" t="inlineStr">
        <x:is>
          <x:t xml:space="preserve">POR_UNIDAD</x:t>
        </x:is>
      </x:c>
      <x:c r="J377" t="n">
        <x:v>0</x:v>
      </x:c>
      <x:c r="K377" t="inlineStr">
        <x:is>
          <x:t xml:space="preserve">VALOR HEREDADO SIN CRONOMETRAJE</x:t>
        </x:is>
      </x:c>
      <x:c r="L377" t="inlineStr">
        <x:is>
          <x:t xml:space="preserve">Banco bar Glen|2</x:t>
        </x:is>
      </x:c>
    </x:row>
    <x:row r="378">
      <x:c r="A378" t="inlineStr">
        <x:is>
          <x:t xml:space="preserve">Banco bar Glen</x:t>
        </x:is>
      </x:c>
      <x:c r="B378" t="inlineStr">
        <x:is>
          <x:t xml:space="preserve">Otros productos metalmecánicos</x:t>
        </x:is>
      </x:c>
      <x:c r="C378" t="n">
        <x:v>3</x:v>
      </x:c>
      <x:c r="D378" t="inlineStr">
        <x:is>
          <x:t xml:space="preserve">Soldadura</x:t>
        </x:is>
      </x:c>
      <x:c r="E378" t="inlineStr">
        <x:is>
          <x:t xml:space="preserve">Segunda estación soldadura (alternativa)</x:t>
        </x:is>
      </x:c>
      <x:c r="F378" t="n">
        <x:v>10</x:v>
      </x:c>
      <x:c r="G378" t="n">
        <x:v>33.59999999999999</x:v>
      </x:c>
      <x:c r="H378" t="n">
        <x:v>2</x:v>
      </x:c>
      <x:c r="I378" t="inlineStr">
        <x:is>
          <x:t xml:space="preserve">POR_UNIDAD</x:t>
        </x:is>
      </x:c>
      <x:c r="J378" t="n">
        <x:v>0</x:v>
      </x:c>
      <x:c r="K378" t="inlineStr">
        <x:is>
          <x:t xml:space="preserve">VALOR HEREDADO SIN CRONOMETRAJE</x:t>
        </x:is>
      </x:c>
      <x:c r="L378" t="inlineStr">
        <x:is>
          <x:t xml:space="preserve">Banco bar Glen|3</x:t>
        </x:is>
      </x:c>
    </x:row>
    <x:row r="379">
      <x:c r="A379" t="inlineStr">
        <x:is>
          <x:t xml:space="preserve">Banco bar Glen</x:t>
        </x:is>
      </x:c>
      <x:c r="B379" t="inlineStr">
        <x:is>
          <x:t xml:space="preserve">Otros productos metalmecánicos</x:t>
        </x:is>
      </x:c>
      <x:c r="C379" t="n">
        <x:v>4</x:v>
      </x:c>
      <x:c r="D379" t="inlineStr">
        <x:is>
          <x:t xml:space="preserve">Aplicación electrostática de polvo</x:t>
        </x:is>
      </x:c>
      <x:c r="E379" t="inlineStr">
        <x:is>
          <x:t xml:space="preserve">Pistola manual de pintura electrostática en polvo</x:t>
        </x:is>
      </x:c>
      <x:c r="F379" t="n">
        <x:v>12</x:v>
      </x:c>
      <x:c r="G379" t="n">
        <x:v>6.58</x:v>
      </x:c>
      <x:c r="H379" t="n">
        <x:v>3</x:v>
      </x:c>
      <x:c r="I379" t="inlineStr">
        <x:is>
          <x:t xml:space="preserve">POR_UNIDAD</x:t>
        </x:is>
      </x:c>
      <x:c r="J379" t="n">
        <x:v>0</x:v>
      </x:c>
      <x:c r="K379" t="inlineStr">
        <x:is>
          <x:t xml:space="preserve">HIPOTESIS TECNICA</x:t>
        </x:is>
      </x:c>
      <x:c r="L379" t="inlineStr">
        <x:is>
          <x:t xml:space="preserve">Banco bar Glen|4</x:t>
        </x:is>
      </x:c>
    </x:row>
    <x:row r="380">
      <x:c r="A380" t="inlineStr">
        <x:is>
          <x:t xml:space="preserve">Banco bar Glen</x:t>
        </x:is>
      </x:c>
      <x:c r="B380" t="inlineStr">
        <x:is>
          <x:t xml:space="preserve">Otros productos metalmecánicos</x:t>
        </x:is>
      </x:c>
      <x:c r="C380" t="n">
        <x:v>5</x:v>
      </x:c>
      <x:c r="D380" t="inlineStr">
        <x:is>
          <x:t xml:space="preserve">Curado térmico en horno</x:t>
        </x:is>
      </x:c>
      <x:c r="E380" t="inlineStr">
        <x:is>
          <x:t xml:space="preserve">Horno de curado de pintura electrostática por lotes</x:t>
        </x:is>
      </x:c>
      <x:c r="F380" t="n">
        <x:v>45</x:v>
      </x:c>
      <x:c r="G380" t="n">
        <x:v>0</x:v>
      </x:c>
      <x:c r="H380" t="n">
        <x:v>4</x:v>
      </x:c>
      <x:c r="I380" t="inlineStr">
        <x:is>
          <x:t xml:space="preserve">POR_LOTE</x:t>
        </x:is>
      </x:c>
      <x:c r="J380" t="n">
        <x:v>40</x:v>
      </x:c>
      <x:c r="K380" t="inlineStr">
        <x:is>
          <x:t xml:space="preserve">HIPOTESIS TECNICA</x:t>
        </x:is>
      </x:c>
      <x:c r="L380" t="inlineStr">
        <x:is>
          <x:t xml:space="preserve">Banco bar Glen|5</x:t>
        </x:is>
      </x:c>
    </x:row>
    <x:row r="381">
      <x:c r="A381" t="inlineStr">
        <x:is>
          <x:t xml:space="preserve">Banco bar Glen</x:t>
        </x:is>
      </x:c>
      <x:c r="B381" t="inlineStr">
        <x:is>
          <x:t xml:space="preserve">Otros productos metalmecánicos</x:t>
        </x:is>
      </x:c>
      <x:c r="C381" t="n">
        <x:v>6</x:v>
      </x:c>
      <x:c r="D381" t="inlineStr">
        <x:is>
          <x:t xml:space="preserve">Colgado, traslado y enfriamiento</x:t>
        </x:is>
      </x:c>
      <x:c r="E381" t="inlineStr">
        <x:is>
          <x:t xml:space="preserve">Manipulación y enfriamiento de piezas</x:t>
        </x:is>
      </x:c>
      <x:c r="F381" t="n">
        <x:v>8</x:v>
      </x:c>
      <x:c r="G381" t="n">
        <x:v>2.36</x:v>
      </x:c>
      <x:c r="H381" t="n">
        <x:v>5</x:v>
      </x:c>
      <x:c r="I381" t="inlineStr">
        <x:is>
          <x:t xml:space="preserve">POR_UNIDAD</x:t>
        </x:is>
      </x:c>
      <x:c r="J381" t="n">
        <x:v>0</x:v>
      </x:c>
      <x:c r="K381" t="inlineStr">
        <x:is>
          <x:t xml:space="preserve">HIPOTESIS TECNICA</x:t>
        </x:is>
      </x:c>
      <x:c r="L381" t="inlineStr">
        <x:is>
          <x:t xml:space="preserve">Banco bar Glen|6</x:t>
        </x:is>
      </x:c>
    </x:row>
    <x:row r="382">
      <x:c r="A382" t="inlineStr">
        <x:is>
          <x:t xml:space="preserve">Banco bar Glen</x:t>
        </x:is>
      </x:c>
      <x:c r="B382" t="inlineStr">
        <x:is>
          <x:t xml:space="preserve">Otros productos metalmecánicos</x:t>
        </x:is>
      </x:c>
      <x:c r="C382" t="n">
        <x:v>7</x:v>
      </x:c>
      <x:c r="D382" t="inlineStr">
        <x:is>
          <x:t xml:space="preserve">Ensamblaje</x:t>
        </x:is>
      </x:c>
      <x:c r="E382" t="inlineStr">
        <x:is>
          <x:t xml:space="preserve">Mesa de armado</x:t>
        </x:is>
      </x:c>
      <x:c r="F382" t="n">
        <x:v>6</x:v>
      </x:c>
      <x:c r="G382" t="n">
        <x:v>108.75</x:v>
      </x:c>
      <x:c r="H382" t="n">
        <x:v>6</x:v>
      </x:c>
      <x:c r="I382" t="inlineStr">
        <x:is>
          <x:t xml:space="preserve">POR_UNIDAD</x:t>
        </x:is>
      </x:c>
      <x:c r="J382" t="n">
        <x:v>0</x:v>
      </x:c>
      <x:c r="K382" t="inlineStr">
        <x:is>
          <x:t xml:space="preserve">VALOR HEREDADO SIN CRONOMETRAJE</x:t>
        </x:is>
      </x:c>
      <x:c r="L382" t="inlineStr">
        <x:is>
          <x:t xml:space="preserve">Banco bar Glen|7</x:t>
        </x:is>
      </x:c>
    </x:row>
    <x:row r="383">
      <x:c r="A383" t="inlineStr">
        <x:is>
          <x:t xml:space="preserve">Banco bar Glen</x:t>
        </x:is>
      </x:c>
      <x:c r="B383" t="inlineStr">
        <x:is>
          <x:t xml:space="preserve">Otros productos metalmecánicos</x:t>
        </x:is>
      </x:c>
      <x:c r="C383" t="n">
        <x:v>8</x:v>
      </x:c>
      <x:c r="D383" t="inlineStr">
        <x:is>
          <x:t xml:space="preserve">Inspección final de integridad del producto</x:t>
        </x:is>
      </x:c>
      <x:c r="E383" t="inlineStr">
        <x:is>
          <x:t xml:space="preserve">Mesa de armado</x:t>
        </x:is>
      </x:c>
      <x:c r="F383" t="n">
        <x:v>0</x:v>
      </x:c>
      <x:c r="G383" t="n">
        <x:v>4</x:v>
      </x:c>
      <x:c r="H383" t="n">
        <x:v>7</x:v>
      </x:c>
      <x:c r="I383" t="inlineStr">
        <x:is>
          <x:t xml:space="preserve">POR_UNIDAD</x:t>
        </x:is>
      </x:c>
      <x:c r="J383" t="n">
        <x:v>0</x:v>
      </x:c>
      <x:c r="K383" t="inlineStr">
        <x:is>
          <x:t xml:space="preserve">HIPOTESIS TECNICA</x:t>
        </x:is>
      </x:c>
      <x:c r="L383" t="inlineStr">
        <x:is>
          <x:t xml:space="preserve">Banco bar Glen|8</x:t>
        </x:is>
      </x:c>
    </x:row>
    <x:row r="384">
      <x:c r="A384" t="inlineStr">
        <x:is>
          <x:t xml:space="preserve">Juego comedor Bahía (mesa)</x:t>
        </x:is>
      </x:c>
      <x:c r="B384" t="inlineStr">
        <x:is>
          <x:t xml:space="preserve">Otros productos metalmecánicos</x:t>
        </x:is>
      </x:c>
      <x:c r="C384" t="n">
        <x:v>1</x:v>
      </x:c>
      <x:c r="D384" t="inlineStr">
        <x:is>
          <x:t xml:space="preserve">Corte de tubos y perfiles</x:t>
        </x:is>
      </x:c>
      <x:c r="E384" t="inlineStr">
        <x:is>
          <x:t xml:space="preserve">Sierra de cinta para corte de tubos y perfiles</x:t>
        </x:is>
      </x:c>
      <x:c r="F384" t="n">
        <x:v>8</x:v>
      </x:c>
      <x:c r="G384" t="n">
        <x:v>20.12704</x:v>
      </x:c>
      <x:c r="H384" t="inlineStr">
        <x:is>
          <x:t xml:space="preserve">Inicio</x:t>
        </x:is>
      </x:c>
      <x:c r="I384" t="inlineStr">
        <x:is>
          <x:t xml:space="preserve">POR_UNIDAD</x:t>
        </x:is>
      </x:c>
      <x:c r="J384" t="n">
        <x:v>0</x:v>
      </x:c>
      <x:c r="K384" t="inlineStr">
        <x:is>
          <x:t xml:space="preserve">VALOR HEREDADO SIN CRONOMETRAJE</x:t>
        </x:is>
      </x:c>
      <x:c r="L384" t="inlineStr">
        <x:is>
          <x:t xml:space="preserve">Juego comedor Bahía (mesa)|1</x:t>
        </x:is>
      </x:c>
    </x:row>
    <x:row r="385">
      <x:c r="A385" t="inlineStr">
        <x:is>
          <x:t xml:space="preserve">Juego comedor Bahía (mesa)</x:t>
        </x:is>
      </x:c>
      <x:c r="B385" t="inlineStr">
        <x:is>
          <x:t xml:space="preserve">Otros productos metalmecánicos</x:t>
        </x:is>
      </x:c>
      <x:c r="C385" t="n">
        <x:v>2</x:v>
      </x:c>
      <x:c r="D385" t="inlineStr">
        <x:is>
          <x:t xml:space="preserve">Perforación</x:t>
        </x:is>
      </x:c>
      <x:c r="E385" t="inlineStr">
        <x:is>
          <x:t xml:space="preserve">Segundo taladro (alternativo)</x:t>
        </x:is>
      </x:c>
      <x:c r="F385" t="n">
        <x:v>10</x:v>
      </x:c>
      <x:c r="G385" t="n">
        <x:v>13.6</x:v>
      </x:c>
      <x:c r="H385" t="n">
        <x:v>1</x:v>
      </x:c>
      <x:c r="I385" t="inlineStr">
        <x:is>
          <x:t xml:space="preserve">POR_UNIDAD</x:t>
        </x:is>
      </x:c>
      <x:c r="J385" t="n">
        <x:v>0</x:v>
      </x:c>
      <x:c r="K385" t="inlineStr">
        <x:is>
          <x:t xml:space="preserve">VALOR HEREDADO SIN CRONOMETRAJE</x:t>
        </x:is>
      </x:c>
      <x:c r="L385" t="inlineStr">
        <x:is>
          <x:t xml:space="preserve">Juego comedor Bahía (mesa)|2</x:t>
        </x:is>
      </x:c>
    </x:row>
    <x:row r="386">
      <x:c r="A386" t="inlineStr">
        <x:is>
          <x:t xml:space="preserve">Juego comedor Bahía (mesa)</x:t>
        </x:is>
      </x:c>
      <x:c r="B386" t="inlineStr">
        <x:is>
          <x:t xml:space="preserve">Otros productos metalmecánicos</x:t>
        </x:is>
      </x:c>
      <x:c r="C386" t="n">
        <x:v>3</x:v>
      </x:c>
      <x:c r="D386" t="inlineStr">
        <x:is>
          <x:t xml:space="preserve">Soldadura</x:t>
        </x:is>
      </x:c>
      <x:c r="E386" t="inlineStr">
        <x:is>
          <x:t xml:space="preserve">Segunda estación soldadura (alternativa)</x:t>
        </x:is>
      </x:c>
      <x:c r="F386" t="n">
        <x:v>10</x:v>
      </x:c>
      <x:c r="G386" t="n">
        <x:v>33.59999999999999</x:v>
      </x:c>
      <x:c r="H386" t="n">
        <x:v>2</x:v>
      </x:c>
      <x:c r="I386" t="inlineStr">
        <x:is>
          <x:t xml:space="preserve">POR_UNIDAD</x:t>
        </x:is>
      </x:c>
      <x:c r="J386" t="n">
        <x:v>0</x:v>
      </x:c>
      <x:c r="K386" t="inlineStr">
        <x:is>
          <x:t xml:space="preserve">VALOR HEREDADO SIN CRONOMETRAJE</x:t>
        </x:is>
      </x:c>
      <x:c r="L386" t="inlineStr">
        <x:is>
          <x:t xml:space="preserve">Juego comedor Bahía (mesa)|3</x:t>
        </x:is>
      </x:c>
    </x:row>
    <x:row r="387">
      <x:c r="A387" t="inlineStr">
        <x:is>
          <x:t xml:space="preserve">Juego comedor Bahía (mesa)</x:t>
        </x:is>
      </x:c>
      <x:c r="B387" t="inlineStr">
        <x:is>
          <x:t xml:space="preserve">Otros productos metalmecánicos</x:t>
        </x:is>
      </x:c>
      <x:c r="C387" t="n">
        <x:v>4</x:v>
      </x:c>
      <x:c r="D387" t="inlineStr">
        <x:is>
          <x:t xml:space="preserve">Aplicación electrostática de polvo</x:t>
        </x:is>
      </x:c>
      <x:c r="E387" t="inlineStr">
        <x:is>
          <x:t xml:space="preserve">Pistola manual de pintura electrostática en polvo</x:t>
        </x:is>
      </x:c>
      <x:c r="F387" t="n">
        <x:v>12</x:v>
      </x:c>
      <x:c r="G387" t="n">
        <x:v>6.45</x:v>
      </x:c>
      <x:c r="H387" t="n">
        <x:v>3</x:v>
      </x:c>
      <x:c r="I387" t="inlineStr">
        <x:is>
          <x:t xml:space="preserve">POR_UNIDAD</x:t>
        </x:is>
      </x:c>
      <x:c r="J387" t="n">
        <x:v>0</x:v>
      </x:c>
      <x:c r="K387" t="inlineStr">
        <x:is>
          <x:t xml:space="preserve">HIPOTESIS TECNICA</x:t>
        </x:is>
      </x:c>
      <x:c r="L387" t="inlineStr">
        <x:is>
          <x:t xml:space="preserve">Juego comedor Bahía (mesa)|4</x:t>
        </x:is>
      </x:c>
    </x:row>
    <x:row r="388">
      <x:c r="A388" t="inlineStr">
        <x:is>
          <x:t xml:space="preserve">Juego comedor Bahía (mesa)</x:t>
        </x:is>
      </x:c>
      <x:c r="B388" t="inlineStr">
        <x:is>
          <x:t xml:space="preserve">Otros productos metalmecánicos</x:t>
        </x:is>
      </x:c>
      <x:c r="C388" t="n">
        <x:v>5</x:v>
      </x:c>
      <x:c r="D388" t="inlineStr">
        <x:is>
          <x:t xml:space="preserve">Curado térmico en horno</x:t>
        </x:is>
      </x:c>
      <x:c r="E388" t="inlineStr">
        <x:is>
          <x:t xml:space="preserve">Horno de curado de pintura electrostática por lotes</x:t>
        </x:is>
      </x:c>
      <x:c r="F388" t="n">
        <x:v>45</x:v>
      </x:c>
      <x:c r="G388" t="n">
        <x:v>0</x:v>
      </x:c>
      <x:c r="H388" t="n">
        <x:v>4</x:v>
      </x:c>
      <x:c r="I388" t="inlineStr">
        <x:is>
          <x:t xml:space="preserve">POR_LOTE</x:t>
        </x:is>
      </x:c>
      <x:c r="J388" t="n">
        <x:v>40</x:v>
      </x:c>
      <x:c r="K388" t="inlineStr">
        <x:is>
          <x:t xml:space="preserve">HIPOTESIS TECNICA</x:t>
        </x:is>
      </x:c>
      <x:c r="L388" t="inlineStr">
        <x:is>
          <x:t xml:space="preserve">Juego comedor Bahía (mesa)|5</x:t>
        </x:is>
      </x:c>
    </x:row>
    <x:row r="389">
      <x:c r="A389" t="inlineStr">
        <x:is>
          <x:t xml:space="preserve">Juego comedor Bahía (mesa)</x:t>
        </x:is>
      </x:c>
      <x:c r="B389" t="inlineStr">
        <x:is>
          <x:t xml:space="preserve">Otros productos metalmecánicos</x:t>
        </x:is>
      </x:c>
      <x:c r="C389" t="n">
        <x:v>6</x:v>
      </x:c>
      <x:c r="D389" t="inlineStr">
        <x:is>
          <x:t xml:space="preserve">Colgado, traslado y enfriamiento</x:t>
        </x:is>
      </x:c>
      <x:c r="E389" t="inlineStr">
        <x:is>
          <x:t xml:space="preserve">Manipulación y enfriamiento de piezas</x:t>
        </x:is>
      </x:c>
      <x:c r="F389" t="n">
        <x:v>8</x:v>
      </x:c>
      <x:c r="G389" t="n">
        <x:v>2.33</x:v>
      </x:c>
      <x:c r="H389" t="n">
        <x:v>5</x:v>
      </x:c>
      <x:c r="I389" t="inlineStr">
        <x:is>
          <x:t xml:space="preserve">POR_UNIDAD</x:t>
        </x:is>
      </x:c>
      <x:c r="J389" t="n">
        <x:v>0</x:v>
      </x:c>
      <x:c r="K389" t="inlineStr">
        <x:is>
          <x:t xml:space="preserve">HIPOTESIS TECNICA</x:t>
        </x:is>
      </x:c>
      <x:c r="L389" t="inlineStr">
        <x:is>
          <x:t xml:space="preserve">Juego comedor Bahía (mesa)|6</x:t>
        </x:is>
      </x:c>
    </x:row>
    <x:row r="390">
      <x:c r="A390" t="inlineStr">
        <x:is>
          <x:t xml:space="preserve">Juego comedor Bahía (mesa)</x:t>
        </x:is>
      </x:c>
      <x:c r="B390" t="inlineStr">
        <x:is>
          <x:t xml:space="preserve">Otros productos metalmecánicos</x:t>
        </x:is>
      </x:c>
      <x:c r="C390" t="n">
        <x:v>7</x:v>
      </x:c>
      <x:c r="D390" t="inlineStr">
        <x:is>
          <x:t xml:space="preserve">Ensamblaje</x:t>
        </x:is>
      </x:c>
      <x:c r="E390" t="inlineStr">
        <x:is>
          <x:t xml:space="preserve">Mesa de armado</x:t>
        </x:is>
      </x:c>
      <x:c r="F390" t="n">
        <x:v>6</x:v>
      </x:c>
      <x:c r="G390" t="n">
        <x:v>108.75</x:v>
      </x:c>
      <x:c r="H390" t="n">
        <x:v>6</x:v>
      </x:c>
      <x:c r="I390" t="inlineStr">
        <x:is>
          <x:t xml:space="preserve">POR_UNIDAD</x:t>
        </x:is>
      </x:c>
      <x:c r="J390" t="n">
        <x:v>0</x:v>
      </x:c>
      <x:c r="K390" t="inlineStr">
        <x:is>
          <x:t xml:space="preserve">VALOR HEREDADO SIN CRONOMETRAJE</x:t>
        </x:is>
      </x:c>
      <x:c r="L390" t="inlineStr">
        <x:is>
          <x:t xml:space="preserve">Juego comedor Bahía (mesa)|7</x:t>
        </x:is>
      </x:c>
    </x:row>
    <x:row r="391">
      <x:c r="A391" t="inlineStr">
        <x:is>
          <x:t xml:space="preserve">Juego comedor Bahía (mesa)</x:t>
        </x:is>
      </x:c>
      <x:c r="B391" t="inlineStr">
        <x:is>
          <x:t xml:space="preserve">Otros productos metalmecánicos</x:t>
        </x:is>
      </x:c>
      <x:c r="C391" t="n">
        <x:v>8</x:v>
      </x:c>
      <x:c r="D391" t="inlineStr">
        <x:is>
          <x:t xml:space="preserve">Inspección final de integridad del producto</x:t>
        </x:is>
      </x:c>
      <x:c r="E391" t="inlineStr">
        <x:is>
          <x:t xml:space="preserve">Mesa de armado</x:t>
        </x:is>
      </x:c>
      <x:c r="F391" t="n">
        <x:v>0</x:v>
      </x:c>
      <x:c r="G391" t="n">
        <x:v>4</x:v>
      </x:c>
      <x:c r="H391" t="n">
        <x:v>7</x:v>
      </x:c>
      <x:c r="I391" t="inlineStr">
        <x:is>
          <x:t xml:space="preserve">POR_UNIDAD</x:t>
        </x:is>
      </x:c>
      <x:c r="J391" t="n">
        <x:v>0</x:v>
      </x:c>
      <x:c r="K391" t="inlineStr">
        <x:is>
          <x:t xml:space="preserve">HIPOTESIS TECNICA</x:t>
        </x:is>
      </x:c>
      <x:c r="L391" t="inlineStr">
        <x:is>
          <x:t xml:space="preserve">Juego comedor Bahía (mesa)|8</x:t>
        </x:is>
      </x:c>
    </x:row>
    <x:row r="392">
      <x:c r="A392" t="inlineStr">
        <x:is>
          <x:t xml:space="preserve">Mesa terraza New Bistro</x:t>
        </x:is>
      </x:c>
      <x:c r="B392" t="inlineStr">
        <x:is>
          <x:t xml:space="preserve">Otros productos metalmecánicos</x:t>
        </x:is>
      </x:c>
      <x:c r="C392" t="n">
        <x:v>1</x:v>
      </x:c>
      <x:c r="D392" t="inlineStr">
        <x:is>
          <x:t xml:space="preserve">Corte de tubos y perfiles</x:t>
        </x:is>
      </x:c>
      <x:c r="E392" t="inlineStr">
        <x:is>
          <x:t xml:space="preserve">Sierra de cinta para corte de tubos y perfiles</x:t>
        </x:is>
      </x:c>
      <x:c r="F392" t="n">
        <x:v>8</x:v>
      </x:c>
      <x:c r="G392" t="n">
        <x:v>18.93184</x:v>
      </x:c>
      <x:c r="H392" t="inlineStr">
        <x:is>
          <x:t xml:space="preserve">Inicio</x:t>
        </x:is>
      </x:c>
      <x:c r="I392" t="inlineStr">
        <x:is>
          <x:t xml:space="preserve">POR_UNIDAD</x:t>
        </x:is>
      </x:c>
      <x:c r="J392" t="n">
        <x:v>0</x:v>
      </x:c>
      <x:c r="K392" t="inlineStr">
        <x:is>
          <x:t xml:space="preserve">VALOR HEREDADO SIN CRONOMETRAJE</x:t>
        </x:is>
      </x:c>
      <x:c r="L392" t="inlineStr">
        <x:is>
          <x:t xml:space="preserve">Mesa terraza New Bistro|1</x:t>
        </x:is>
      </x:c>
    </x:row>
    <x:row r="393">
      <x:c r="A393" t="inlineStr">
        <x:is>
          <x:t xml:space="preserve">Mesa terraza New Bistro</x:t>
        </x:is>
      </x:c>
      <x:c r="B393" t="inlineStr">
        <x:is>
          <x:t xml:space="preserve">Otros productos metalmecánicos</x:t>
        </x:is>
      </x:c>
      <x:c r="C393" t="n">
        <x:v>2</x:v>
      </x:c>
      <x:c r="D393" t="inlineStr">
        <x:is>
          <x:t xml:space="preserve">Perforación</x:t>
        </x:is>
      </x:c>
      <x:c r="E393" t="inlineStr">
        <x:is>
          <x:t xml:space="preserve">Segundo taladro (alternativo)</x:t>
        </x:is>
      </x:c>
      <x:c r="F393" t="n">
        <x:v>10</x:v>
      </x:c>
      <x:c r="G393" t="n">
        <x:v>13.6</x:v>
      </x:c>
      <x:c r="H393" t="n">
        <x:v>1</x:v>
      </x:c>
      <x:c r="I393" t="inlineStr">
        <x:is>
          <x:t xml:space="preserve">POR_UNIDAD</x:t>
        </x:is>
      </x:c>
      <x:c r="J393" t="n">
        <x:v>0</x:v>
      </x:c>
      <x:c r="K393" t="inlineStr">
        <x:is>
          <x:t xml:space="preserve">VALOR HEREDADO SIN CRONOMETRAJE</x:t>
        </x:is>
      </x:c>
      <x:c r="L393" t="inlineStr">
        <x:is>
          <x:t xml:space="preserve">Mesa terraza New Bistro|2</x:t>
        </x:is>
      </x:c>
    </x:row>
    <x:row r="394">
      <x:c r="A394" t="inlineStr">
        <x:is>
          <x:t xml:space="preserve">Mesa terraza New Bistro</x:t>
        </x:is>
      </x:c>
      <x:c r="B394" t="inlineStr">
        <x:is>
          <x:t xml:space="preserve">Otros productos metalmecánicos</x:t>
        </x:is>
      </x:c>
      <x:c r="C394" t="n">
        <x:v>3</x:v>
      </x:c>
      <x:c r="D394" t="inlineStr">
        <x:is>
          <x:t xml:space="preserve">Soldadura</x:t>
        </x:is>
      </x:c>
      <x:c r="E394" t="inlineStr">
        <x:is>
          <x:t xml:space="preserve">Segunda estación soldadura (alternativa)</x:t>
        </x:is>
      </x:c>
      <x:c r="F394" t="n">
        <x:v>10</x:v>
      </x:c>
      <x:c r="G394" t="n">
        <x:v>33.59999999999999</x:v>
      </x:c>
      <x:c r="H394" t="n">
        <x:v>2</x:v>
      </x:c>
      <x:c r="I394" t="inlineStr">
        <x:is>
          <x:t xml:space="preserve">POR_UNIDAD</x:t>
        </x:is>
      </x:c>
      <x:c r="J394" t="n">
        <x:v>0</x:v>
      </x:c>
      <x:c r="K394" t="inlineStr">
        <x:is>
          <x:t xml:space="preserve">VALOR HEREDADO SIN CRONOMETRAJE</x:t>
        </x:is>
      </x:c>
      <x:c r="L394" t="inlineStr">
        <x:is>
          <x:t xml:space="preserve">Mesa terraza New Bistro|3</x:t>
        </x:is>
      </x:c>
    </x:row>
    <x:row r="395">
      <x:c r="A395" t="inlineStr">
        <x:is>
          <x:t xml:space="preserve">Mesa terraza New Bistro</x:t>
        </x:is>
      </x:c>
      <x:c r="B395" t="inlineStr">
        <x:is>
          <x:t xml:space="preserve">Otros productos metalmecánicos</x:t>
        </x:is>
      </x:c>
      <x:c r="C395" t="n">
        <x:v>4</x:v>
      </x:c>
      <x:c r="D395" t="inlineStr">
        <x:is>
          <x:t xml:space="preserve">Aplicación electrostática de polvo</x:t>
        </x:is>
      </x:c>
      <x:c r="E395" t="inlineStr">
        <x:is>
          <x:t xml:space="preserve">Pistola manual de pintura electrostática en polvo</x:t>
        </x:is>
      </x:c>
      <x:c r="F395" t="n">
        <x:v>12</x:v>
      </x:c>
      <x:c r="G395" t="n">
        <x:v>6.45</x:v>
      </x:c>
      <x:c r="H395" t="n">
        <x:v>3</x:v>
      </x:c>
      <x:c r="I395" t="inlineStr">
        <x:is>
          <x:t xml:space="preserve">POR_UNIDAD</x:t>
        </x:is>
      </x:c>
      <x:c r="J395" t="n">
        <x:v>0</x:v>
      </x:c>
      <x:c r="K395" t="inlineStr">
        <x:is>
          <x:t xml:space="preserve">HIPOTESIS TECNICA</x:t>
        </x:is>
      </x:c>
      <x:c r="L395" t="inlineStr">
        <x:is>
          <x:t xml:space="preserve">Mesa terraza New Bistro|4</x:t>
        </x:is>
      </x:c>
    </x:row>
    <x:row r="396">
      <x:c r="A396" t="inlineStr">
        <x:is>
          <x:t xml:space="preserve">Mesa terraza New Bistro</x:t>
        </x:is>
      </x:c>
      <x:c r="B396" t="inlineStr">
        <x:is>
          <x:t xml:space="preserve">Otros productos metalmecánicos</x:t>
        </x:is>
      </x:c>
      <x:c r="C396" t="n">
        <x:v>5</x:v>
      </x:c>
      <x:c r="D396" t="inlineStr">
        <x:is>
          <x:t xml:space="preserve">Curado térmico en horno</x:t>
        </x:is>
      </x:c>
      <x:c r="E396" t="inlineStr">
        <x:is>
          <x:t xml:space="preserve">Horno de curado de pintura electrostática por lotes</x:t>
        </x:is>
      </x:c>
      <x:c r="F396" t="n">
        <x:v>45</x:v>
      </x:c>
      <x:c r="G396" t="n">
        <x:v>0</x:v>
      </x:c>
      <x:c r="H396" t="n">
        <x:v>4</x:v>
      </x:c>
      <x:c r="I396" t="inlineStr">
        <x:is>
          <x:t xml:space="preserve">POR_LOTE</x:t>
        </x:is>
      </x:c>
      <x:c r="J396" t="n">
        <x:v>40</x:v>
      </x:c>
      <x:c r="K396" t="inlineStr">
        <x:is>
          <x:t xml:space="preserve">HIPOTESIS TECNICA</x:t>
        </x:is>
      </x:c>
      <x:c r="L396" t="inlineStr">
        <x:is>
          <x:t xml:space="preserve">Mesa terraza New Bistro|5</x:t>
        </x:is>
      </x:c>
    </x:row>
    <x:row r="397">
      <x:c r="A397" t="inlineStr">
        <x:is>
          <x:t xml:space="preserve">Mesa terraza New Bistro</x:t>
        </x:is>
      </x:c>
      <x:c r="B397" t="inlineStr">
        <x:is>
          <x:t xml:space="preserve">Otros productos metalmecánicos</x:t>
        </x:is>
      </x:c>
      <x:c r="C397" t="n">
        <x:v>6</x:v>
      </x:c>
      <x:c r="D397" t="inlineStr">
        <x:is>
          <x:t xml:space="preserve">Colgado, traslado y enfriamiento</x:t>
        </x:is>
      </x:c>
      <x:c r="E397" t="inlineStr">
        <x:is>
          <x:t xml:space="preserve">Manipulación y enfriamiento de piezas</x:t>
        </x:is>
      </x:c>
      <x:c r="F397" t="n">
        <x:v>8</x:v>
      </x:c>
      <x:c r="G397" t="n">
        <x:v>2.33</x:v>
      </x:c>
      <x:c r="H397" t="n">
        <x:v>5</x:v>
      </x:c>
      <x:c r="I397" t="inlineStr">
        <x:is>
          <x:t xml:space="preserve">POR_UNIDAD</x:t>
        </x:is>
      </x:c>
      <x:c r="J397" t="n">
        <x:v>0</x:v>
      </x:c>
      <x:c r="K397" t="inlineStr">
        <x:is>
          <x:t xml:space="preserve">HIPOTESIS TECNICA</x:t>
        </x:is>
      </x:c>
      <x:c r="L397" t="inlineStr">
        <x:is>
          <x:t xml:space="preserve">Mesa terraza New Bistro|6</x:t>
        </x:is>
      </x:c>
    </x:row>
    <x:row r="398">
      <x:c r="A398" t="inlineStr">
        <x:is>
          <x:t xml:space="preserve">Mesa terraza New Bistro</x:t>
        </x:is>
      </x:c>
      <x:c r="B398" t="inlineStr">
        <x:is>
          <x:t xml:space="preserve">Otros productos metalmecánicos</x:t>
        </x:is>
      </x:c>
      <x:c r="C398" t="n">
        <x:v>7</x:v>
      </x:c>
      <x:c r="D398" t="inlineStr">
        <x:is>
          <x:t xml:space="preserve">Ensamblaje</x:t>
        </x:is>
      </x:c>
      <x:c r="E398" t="inlineStr">
        <x:is>
          <x:t xml:space="preserve">Mesa de armado</x:t>
        </x:is>
      </x:c>
      <x:c r="F398" t="n">
        <x:v>6</x:v>
      </x:c>
      <x:c r="G398" t="n">
        <x:v>108.75</x:v>
      </x:c>
      <x:c r="H398" t="n">
        <x:v>6</x:v>
      </x:c>
      <x:c r="I398" t="inlineStr">
        <x:is>
          <x:t xml:space="preserve">POR_UNIDAD</x:t>
        </x:is>
      </x:c>
      <x:c r="J398" t="n">
        <x:v>0</x:v>
      </x:c>
      <x:c r="K398" t="inlineStr">
        <x:is>
          <x:t xml:space="preserve">VALOR HEREDADO SIN CRONOMETRAJE</x:t>
        </x:is>
      </x:c>
      <x:c r="L398" t="inlineStr">
        <x:is>
          <x:t xml:space="preserve">Mesa terraza New Bistro|7</x:t>
        </x:is>
      </x:c>
    </x:row>
    <x:row r="399">
      <x:c r="A399" t="inlineStr">
        <x:is>
          <x:t xml:space="preserve">Mesa terraza New Bistro</x:t>
        </x:is>
      </x:c>
      <x:c r="B399" t="inlineStr">
        <x:is>
          <x:t xml:space="preserve">Otros productos metalmecánicos</x:t>
        </x:is>
      </x:c>
      <x:c r="C399" t="n">
        <x:v>8</x:v>
      </x:c>
      <x:c r="D399" t="inlineStr">
        <x:is>
          <x:t xml:space="preserve">Inspección final de integridad del producto</x:t>
        </x:is>
      </x:c>
      <x:c r="E399" t="inlineStr">
        <x:is>
          <x:t xml:space="preserve">Mesa de armado</x:t>
        </x:is>
      </x:c>
      <x:c r="F399" t="n">
        <x:v>0</x:v>
      </x:c>
      <x:c r="G399" t="n">
        <x:v>4</x:v>
      </x:c>
      <x:c r="H399" t="n">
        <x:v>7</x:v>
      </x:c>
      <x:c r="I399" t="inlineStr">
        <x:is>
          <x:t xml:space="preserve">POR_UNIDAD</x:t>
        </x:is>
      </x:c>
      <x:c r="J399" t="n">
        <x:v>0</x:v>
      </x:c>
      <x:c r="K399" t="inlineStr">
        <x:is>
          <x:t xml:space="preserve">HIPOTESIS TECNICA</x:t>
        </x:is>
      </x:c>
      <x:c r="L399" t="inlineStr">
        <x:is>
          <x:t xml:space="preserve">Mesa terraza New Bistro|8</x:t>
        </x:is>
      </x:c>
    </x:row>
    <x:row r="400">
      <x:c r="A400" t="inlineStr">
        <x:is>
          <x:t xml:space="preserve">Silla terraza New Bistro</x:t>
        </x:is>
      </x:c>
      <x:c r="B400" t="inlineStr">
        <x:is>
          <x:t xml:space="preserve">Otros productos metalmecánicos</x:t>
        </x:is>
      </x:c>
      <x:c r="C400" t="n">
        <x:v>1</x:v>
      </x:c>
      <x:c r="D400" t="inlineStr">
        <x:is>
          <x:t xml:space="preserve">Corte de tubos y perfiles</x:t>
        </x:is>
      </x:c>
      <x:c r="E400" t="inlineStr">
        <x:is>
          <x:t xml:space="preserve">Sierra de cinta para corte de tubos y perfiles</x:t>
        </x:is>
      </x:c>
      <x:c r="F400" t="n">
        <x:v>8</x:v>
      </x:c>
      <x:c r="G400" t="n">
        <x:v>9.2096</x:v>
      </x:c>
      <x:c r="H400" t="inlineStr">
        <x:is>
          <x:t xml:space="preserve">Inicio</x:t>
        </x:is>
      </x:c>
      <x:c r="I400" t="inlineStr">
        <x:is>
          <x:t xml:space="preserve">POR_UNIDAD</x:t>
        </x:is>
      </x:c>
      <x:c r="J400" t="n">
        <x:v>0</x:v>
      </x:c>
      <x:c r="K400" t="inlineStr">
        <x:is>
          <x:t xml:space="preserve">VALOR HEREDADO SIN CRONOMETRAJE</x:t>
        </x:is>
      </x:c>
      <x:c r="L400" t="inlineStr">
        <x:is>
          <x:t xml:space="preserve">Silla terraza New Bistro|1</x:t>
        </x:is>
      </x:c>
    </x:row>
    <x:row r="401">
      <x:c r="A401" t="inlineStr">
        <x:is>
          <x:t xml:space="preserve">Silla terraza New Bistro</x:t>
        </x:is>
      </x:c>
      <x:c r="B401" t="inlineStr">
        <x:is>
          <x:t xml:space="preserve">Otros productos metalmecánicos</x:t>
        </x:is>
      </x:c>
      <x:c r="C401" t="n">
        <x:v>2</x:v>
      </x:c>
      <x:c r="D401" t="inlineStr">
        <x:is>
          <x:t xml:space="preserve">Perforación</x:t>
        </x:is>
      </x:c>
      <x:c r="E401" t="inlineStr">
        <x:is>
          <x:t xml:space="preserve">Segundo taladro (alternativo)</x:t>
        </x:is>
      </x:c>
      <x:c r="F401" t="n">
        <x:v>10</x:v>
      </x:c>
      <x:c r="G401" t="n">
        <x:v>8.4</x:v>
      </x:c>
      <x:c r="H401" t="n">
        <x:v>1</x:v>
      </x:c>
      <x:c r="I401" t="inlineStr">
        <x:is>
          <x:t xml:space="preserve">POR_UNIDAD</x:t>
        </x:is>
      </x:c>
      <x:c r="J401" t="n">
        <x:v>0</x:v>
      </x:c>
      <x:c r="K401" t="inlineStr">
        <x:is>
          <x:t xml:space="preserve">VALOR HEREDADO SIN CRONOMETRAJE</x:t>
        </x:is>
      </x:c>
      <x:c r="L401" t="inlineStr">
        <x:is>
          <x:t xml:space="preserve">Silla terraza New Bistro|2</x:t>
        </x:is>
      </x:c>
    </x:row>
    <x:row r="402">
      <x:c r="A402" t="inlineStr">
        <x:is>
          <x:t xml:space="preserve">Silla terraza New Bistro</x:t>
        </x:is>
      </x:c>
      <x:c r="B402" t="inlineStr">
        <x:is>
          <x:t xml:space="preserve">Otros productos metalmecánicos</x:t>
        </x:is>
      </x:c>
      <x:c r="C402" t="n">
        <x:v>3</x:v>
      </x:c>
      <x:c r="D402" t="inlineStr">
        <x:is>
          <x:t xml:space="preserve">Soldadura</x:t>
        </x:is>
      </x:c>
      <x:c r="E402" t="inlineStr">
        <x:is>
          <x:t xml:space="preserve">Segunda estación soldadura (alternativa)</x:t>
        </x:is>
      </x:c>
      <x:c r="F402" t="n">
        <x:v>10</x:v>
      </x:c>
      <x:c r="G402" t="n">
        <x:v>22.4</x:v>
      </x:c>
      <x:c r="H402" t="n">
        <x:v>2</x:v>
      </x:c>
      <x:c r="I402" t="inlineStr">
        <x:is>
          <x:t xml:space="preserve">POR_UNIDAD</x:t>
        </x:is>
      </x:c>
      <x:c r="J402" t="n">
        <x:v>0</x:v>
      </x:c>
      <x:c r="K402" t="inlineStr">
        <x:is>
          <x:t xml:space="preserve">VALOR HEREDADO SIN CRONOMETRAJE</x:t>
        </x:is>
      </x:c>
      <x:c r="L402" t="inlineStr">
        <x:is>
          <x:t xml:space="preserve">Silla terraza New Bistro|3</x:t>
        </x:is>
      </x:c>
    </x:row>
    <x:row r="403">
      <x:c r="A403" t="inlineStr">
        <x:is>
          <x:t xml:space="preserve">Silla terraza New Bistro</x:t>
        </x:is>
      </x:c>
      <x:c r="B403" t="inlineStr">
        <x:is>
          <x:t xml:space="preserve">Otros productos metalmecánicos</x:t>
        </x:is>
      </x:c>
      <x:c r="C403" t="n">
        <x:v>4</x:v>
      </x:c>
      <x:c r="D403" t="inlineStr">
        <x:is>
          <x:t xml:space="preserve">Aplicación electrostática de polvo</x:t>
        </x:is>
      </x:c>
      <x:c r="E403" t="inlineStr">
        <x:is>
          <x:t xml:space="preserve">Pistola manual de pintura electrostática en polvo</x:t>
        </x:is>
      </x:c>
      <x:c r="F403" t="n">
        <x:v>12</x:v>
      </x:c>
      <x:c r="G403" t="n">
        <x:v>5.72</x:v>
      </x:c>
      <x:c r="H403" t="n">
        <x:v>3</x:v>
      </x:c>
      <x:c r="I403" t="inlineStr">
        <x:is>
          <x:t xml:space="preserve">POR_UNIDAD</x:t>
        </x:is>
      </x:c>
      <x:c r="J403" t="n">
        <x:v>0</x:v>
      </x:c>
      <x:c r="K403" t="inlineStr">
        <x:is>
          <x:t xml:space="preserve">HIPOTESIS TECNICA</x:t>
        </x:is>
      </x:c>
      <x:c r="L403" t="inlineStr">
        <x:is>
          <x:t xml:space="preserve">Silla terraza New Bistro|4</x:t>
        </x:is>
      </x:c>
    </x:row>
    <x:row r="404">
      <x:c r="A404" t="inlineStr">
        <x:is>
          <x:t xml:space="preserve">Silla terraza New Bistro</x:t>
        </x:is>
      </x:c>
      <x:c r="B404" t="inlineStr">
        <x:is>
          <x:t xml:space="preserve">Otros productos metalmecánicos</x:t>
        </x:is>
      </x:c>
      <x:c r="C404" t="n">
        <x:v>5</x:v>
      </x:c>
      <x:c r="D404" t="inlineStr">
        <x:is>
          <x:t xml:space="preserve">Curado térmico en horno</x:t>
        </x:is>
      </x:c>
      <x:c r="E404" t="inlineStr">
        <x:is>
          <x:t xml:space="preserve">Horno de curado de pintura electrostática por lotes</x:t>
        </x:is>
      </x:c>
      <x:c r="F404" t="n">
        <x:v>45</x:v>
      </x:c>
      <x:c r="G404" t="n">
        <x:v>0</x:v>
      </x:c>
      <x:c r="H404" t="n">
        <x:v>4</x:v>
      </x:c>
      <x:c r="I404" t="inlineStr">
        <x:is>
          <x:t xml:space="preserve">POR_LOTE</x:t>
        </x:is>
      </x:c>
      <x:c r="J404" t="n">
        <x:v>40</x:v>
      </x:c>
      <x:c r="K404" t="inlineStr">
        <x:is>
          <x:t xml:space="preserve">HIPOTESIS TECNICA</x:t>
        </x:is>
      </x:c>
      <x:c r="L404" t="inlineStr">
        <x:is>
          <x:t xml:space="preserve">Silla terraza New Bistro|5</x:t>
        </x:is>
      </x:c>
    </x:row>
    <x:row r="405">
      <x:c r="A405" t="inlineStr">
        <x:is>
          <x:t xml:space="preserve">Silla terraza New Bistro</x:t>
        </x:is>
      </x:c>
      <x:c r="B405" t="inlineStr">
        <x:is>
          <x:t xml:space="preserve">Otros productos metalmecánicos</x:t>
        </x:is>
      </x:c>
      <x:c r="C405" t="n">
        <x:v>6</x:v>
      </x:c>
      <x:c r="D405" t="inlineStr">
        <x:is>
          <x:t xml:space="preserve">Colgado, traslado y enfriamiento</x:t>
        </x:is>
      </x:c>
      <x:c r="E405" t="inlineStr">
        <x:is>
          <x:t xml:space="preserve">Manipulación y enfriamiento de piezas</x:t>
        </x:is>
      </x:c>
      <x:c r="F405" t="n">
        <x:v>8</x:v>
      </x:c>
      <x:c r="G405" t="n">
        <x:v>2.17</x:v>
      </x:c>
      <x:c r="H405" t="n">
        <x:v>5</x:v>
      </x:c>
      <x:c r="I405" t="inlineStr">
        <x:is>
          <x:t xml:space="preserve">POR_UNIDAD</x:t>
        </x:is>
      </x:c>
      <x:c r="J405" t="n">
        <x:v>0</x:v>
      </x:c>
      <x:c r="K405" t="inlineStr">
        <x:is>
          <x:t xml:space="preserve">HIPOTESIS TECNICA</x:t>
        </x:is>
      </x:c>
      <x:c r="L405" t="inlineStr">
        <x:is>
          <x:t xml:space="preserve">Silla terraza New Bistro|6</x:t>
        </x:is>
      </x:c>
    </x:row>
    <x:row r="406">
      <x:c r="A406" t="inlineStr">
        <x:is>
          <x:t xml:space="preserve">Silla terraza New Bistro</x:t>
        </x:is>
      </x:c>
      <x:c r="B406" t="inlineStr">
        <x:is>
          <x:t xml:space="preserve">Otros productos metalmecánicos</x:t>
        </x:is>
      </x:c>
      <x:c r="C406" t="n">
        <x:v>7</x:v>
      </x:c>
      <x:c r="D406" t="inlineStr">
        <x:is>
          <x:t xml:space="preserve">Ensamblaje</x:t>
        </x:is>
      </x:c>
      <x:c r="E406" t="inlineStr">
        <x:is>
          <x:t xml:space="preserve">Mesa de armado</x:t>
        </x:is>
      </x:c>
      <x:c r="F406" t="n">
        <x:v>6</x:v>
      </x:c>
      <x:c r="G406" t="n">
        <x:v>48.75</x:v>
      </x:c>
      <x:c r="H406" t="n">
        <x:v>6</x:v>
      </x:c>
      <x:c r="I406" t="inlineStr">
        <x:is>
          <x:t xml:space="preserve">POR_UNIDAD</x:t>
        </x:is>
      </x:c>
      <x:c r="J406" t="n">
        <x:v>0</x:v>
      </x:c>
      <x:c r="K406" t="inlineStr">
        <x:is>
          <x:t xml:space="preserve">VALOR HEREDADO SIN CRONOMETRAJE</x:t>
        </x:is>
      </x:c>
      <x:c r="L406" t="inlineStr">
        <x:is>
          <x:t xml:space="preserve">Silla terraza New Bistro|7</x:t>
        </x:is>
      </x:c>
    </x:row>
    <x:row r="407">
      <x:c r="A407" t="inlineStr">
        <x:is>
          <x:t xml:space="preserve">Silla terraza New Bistro</x:t>
        </x:is>
      </x:c>
      <x:c r="B407" t="inlineStr">
        <x:is>
          <x:t xml:space="preserve">Otros productos metalmecánicos</x:t>
        </x:is>
      </x:c>
      <x:c r="C407" t="n">
        <x:v>8</x:v>
      </x:c>
      <x:c r="D407" t="inlineStr">
        <x:is>
          <x:t xml:space="preserve">Inspección final de integridad del producto</x:t>
        </x:is>
      </x:c>
      <x:c r="E407" t="inlineStr">
        <x:is>
          <x:t xml:space="preserve">Mesa de armado</x:t>
        </x:is>
      </x:c>
      <x:c r="F407" t="n">
        <x:v>0</x:v>
      </x:c>
      <x:c r="G407" t="n">
        <x:v>4</x:v>
      </x:c>
      <x:c r="H407" t="n">
        <x:v>7</x:v>
      </x:c>
      <x:c r="I407" t="inlineStr">
        <x:is>
          <x:t xml:space="preserve">POR_UNIDAD</x:t>
        </x:is>
      </x:c>
      <x:c r="J407" t="n">
        <x:v>0</x:v>
      </x:c>
      <x:c r="K407" t="inlineStr">
        <x:is>
          <x:t xml:space="preserve">HIPOTESIS TECNICA</x:t>
        </x:is>
      </x:c>
      <x:c r="L407" t="inlineStr">
        <x:is>
          <x:t xml:space="preserve">Silla terraza New Bistro|8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4B4B4B"/>
  </x:sheetPr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5" hidden="0" customWidth="1"/>
    <x:col min="2" max="2" width="23" hidden="0" customWidth="1"/>
    <x:col min="3" max="3" width="31" hidden="0" customWidth="1"/>
    <x:col min="4" max="4" width="17" customWidth="1"/>
    <x:col min="5" max="5" width="17" customWidth="1"/>
    <x:col min="6" max="6" width="18" customWidth="1"/>
    <x:col min="7" max="7" width="22" customWidth="1"/>
    <x:col min="8" max="8" width="13" customWidth="1"/>
    <x:col min="9" max="9" width="55" hidden="0" customWidth="1"/>
  </x:cols>
  <x:sheetData>
    <x:row r="1" ht="28" customHeight="1">
      <x:c r="A1" s="79" t="inlineStr">
        <x:is>
          <x:t xml:space="preserve">Operario (seudónimo)</x:t>
        </x:is>
      </x:c>
      <x:c r="B1" s="79" t="inlineStr">
        <x:is>
          <x:t xml:space="preserve">Especialidad</x:t>
        </x:is>
      </x:c>
      <x:c r="C1" s="79" t="inlineStr">
        <x:is>
          <x:t xml:space="preserve">Días</x:t>
        </x:is>
      </x:c>
      <x:c r="D1" s="79" t="inlineStr">
        <x:is>
          <x:t xml:space="preserve">Inicio</x:t>
        </x:is>
      </x:c>
      <x:c r="E1" s="79" t="inlineStr">
        <x:is>
          <x:t xml:space="preserve">Fin</x:t>
        </x:is>
      </x:c>
      <x:c r="F1" s="79" t="inlineStr">
        <x:is>
          <x:t xml:space="preserve">Descanso h</x:t>
        </x:is>
      </x:c>
      <x:c r="G1" s="79" t="inlineStr">
        <x:is>
          <x:t xml:space="preserve">Horas netas / día</x:t>
        </x:is>
      </x:c>
      <x:c r="H1" s="79" t="inlineStr">
        <x:is>
          <x:t xml:space="preserve">Turnos</x:t>
        </x:is>
      </x:c>
      <x:c r="I1" s="79" t="inlineStr">
        <x:is>
          <x:t xml:space="preserve">Identidad</x:t>
        </x:is>
      </x:c>
    </x:row>
    <x:row r="2" ht="22" customHeight="1">
      <x:c r="A2" t="str">
        <x:v>OP-01</x:v>
      </x:c>
      <x:c r="B2" t="str">
        <x:v>Corte</x:v>
      </x:c>
      <x:c r="C2" t="str">
        <x:v>Según 07_CALENDARIO (supuesto)</x:v>
      </x:c>
      <x:c r="D2" t="str">
        <x:v>08:00</x:v>
      </x:c>
      <x:c r="E2" t="str">
        <x:v>17:00</x:v>
      </x:c>
      <x:c r="F2" t="n">
        <x:v>1</x:v>
      </x:c>
      <x:c r="G2" t="n">
        <x:v>8</x:v>
      </x:c>
      <x:c r="H2" t="n">
        <x:v>1</x:v>
      </x:c>
      <x:c r="I2" t="str">
        <x:v>SEUDÓNIMO; cantidad total=25 confirmada; perfil y calendario individual SIMULADOS</x:v>
      </x:c>
    </x:row>
    <x:row r="3" ht="22" customHeight="1">
      <x:c r="A3" t="str">
        <x:v>OP-02</x:v>
      </x:c>
      <x:c r="B3" t="str">
        <x:v>Corte</x:v>
      </x:c>
      <x:c r="C3" t="str">
        <x:v>Según 07_CALENDARIO (supuesto)</x:v>
      </x:c>
      <x:c r="D3" t="str">
        <x:v>08:00</x:v>
      </x:c>
      <x:c r="E3" t="str">
        <x:v>17:00</x:v>
      </x:c>
      <x:c r="F3" t="n">
        <x:v>1</x:v>
      </x:c>
      <x:c r="G3" t="n">
        <x:v>8</x:v>
      </x:c>
      <x:c r="H3" t="n">
        <x:v>1</x:v>
      </x:c>
      <x:c r="I3" t="str">
        <x:v>SEUDÓNIMO; cantidad total=25 confirmada; perfil y calendario individual SIMULADOS</x:v>
      </x:c>
    </x:row>
    <x:row r="4" ht="22" customHeight="1">
      <x:c r="A4" t="str">
        <x:v>OP-03</x:v>
      </x:c>
      <x:c r="B4" t="str">
        <x:v>Perforación</x:v>
      </x:c>
      <x:c r="C4" t="str">
        <x:v>Según 07_CALENDARIO (supuesto)</x:v>
      </x:c>
      <x:c r="D4" t="str">
        <x:v>08:00</x:v>
      </x:c>
      <x:c r="E4" t="str">
        <x:v>17:00</x:v>
      </x:c>
      <x:c r="F4" t="n">
        <x:v>1</x:v>
      </x:c>
      <x:c r="G4" t="n">
        <x:v>8</x:v>
      </x:c>
      <x:c r="H4" t="n">
        <x:v>1</x:v>
      </x:c>
      <x:c r="I4" t="str">
        <x:v>SEUDÓNIMO; cantidad total=25 confirmada; perfil y calendario individual SIMULADOS</x:v>
      </x:c>
    </x:row>
    <x:row r="5" ht="22" customHeight="1">
      <x:c r="A5" t="str">
        <x:v>OP-04</x:v>
      </x:c>
      <x:c r="B5" t="str">
        <x:v>Plegado</x:v>
      </x:c>
      <x:c r="C5" t="str">
        <x:v>Según 07_CALENDARIO (supuesto)</x:v>
      </x:c>
      <x:c r="D5" t="str">
        <x:v>08:00</x:v>
      </x:c>
      <x:c r="E5" t="str">
        <x:v>17:00</x:v>
      </x:c>
      <x:c r="F5" t="n">
        <x:v>1</x:v>
      </x:c>
      <x:c r="G5" t="n">
        <x:v>8</x:v>
      </x:c>
      <x:c r="H5" t="n">
        <x:v>1</x:v>
      </x:c>
      <x:c r="I5" t="str">
        <x:v>SEUDÓNIMO; cantidad total=25 confirmada; perfil y calendario individual SIMULADOS</x:v>
      </x:c>
    </x:row>
    <x:row r="6" ht="22" customHeight="1">
      <x:c r="A6" t="str">
        <x:v>OP-05</x:v>
      </x:c>
      <x:c r="B6" t="str">
        <x:v>Soldadura</x:v>
      </x:c>
      <x:c r="C6" t="str">
        <x:v>Según 07_CALENDARIO (supuesto)</x:v>
      </x:c>
      <x:c r="D6" t="str">
        <x:v>08:00</x:v>
      </x:c>
      <x:c r="E6" t="str">
        <x:v>17:00</x:v>
      </x:c>
      <x:c r="F6" t="n">
        <x:v>1</x:v>
      </x:c>
      <x:c r="G6" t="n">
        <x:v>8</x:v>
      </x:c>
      <x:c r="H6" t="n">
        <x:v>1</x:v>
      </x:c>
      <x:c r="I6" t="str">
        <x:v>SEUDÓNIMO; cantidad total=25 confirmada; perfil y calendario individual SIMULADOS</x:v>
      </x:c>
    </x:row>
    <x:row r="7" ht="22" customHeight="1">
      <x:c r="A7" t="str">
        <x:v>OP-06</x:v>
      </x:c>
      <x:c r="B7" t="str">
        <x:v>Desbarbado</x:v>
      </x:c>
      <x:c r="C7" t="str">
        <x:v>Según 07_CALENDARIO (supuesto)</x:v>
      </x:c>
      <x:c r="D7" t="str">
        <x:v>08:00</x:v>
      </x:c>
      <x:c r="E7" t="str">
        <x:v>17:00</x:v>
      </x:c>
      <x:c r="F7" t="n">
        <x:v>1</x:v>
      </x:c>
      <x:c r="G7" t="n">
        <x:v>8</x:v>
      </x:c>
      <x:c r="H7" t="n">
        <x:v>1</x:v>
      </x:c>
      <x:c r="I7" t="str">
        <x:v>SEUDÓNIMO; cantidad total=25 confirmada; perfil y calendario individual SIMULADOS</x:v>
      </x:c>
    </x:row>
    <x:row r="8" ht="22" customHeight="1">
      <x:c r="A8" t="str">
        <x:v>OP-07</x:v>
      </x:c>
      <x:c r="B8" t="str">
        <x:v>Preparación superficial</x:v>
      </x:c>
      <x:c r="C8" t="str">
        <x:v>Según 07_CALENDARIO (supuesto)</x:v>
      </x:c>
      <x:c r="D8" t="str">
        <x:v>08:00</x:v>
      </x:c>
      <x:c r="E8" t="str">
        <x:v>17:00</x:v>
      </x:c>
      <x:c r="F8" t="n">
        <x:v>1</x:v>
      </x:c>
      <x:c r="G8" t="n">
        <x:v>8</x:v>
      </x:c>
      <x:c r="H8" t="n">
        <x:v>1</x:v>
      </x:c>
      <x:c r="I8" t="str">
        <x:v>SEUDÓNIMO; cantidad total=25 confirmada; perfil y calendario individual SIMULADOS</x:v>
      </x:c>
    </x:row>
    <x:row r="9" ht="22" customHeight="1">
      <x:c r="A9" t="str">
        <x:v>OP-08</x:v>
      </x:c>
      <x:c r="B9" t="str">
        <x:v>Pintura</x:v>
      </x:c>
      <x:c r="C9" t="str">
        <x:v>Según 07_CALENDARIO (supuesto)</x:v>
      </x:c>
      <x:c r="D9" t="str">
        <x:v>08:00</x:v>
      </x:c>
      <x:c r="E9" t="str">
        <x:v>17:00</x:v>
      </x:c>
      <x:c r="F9" t="n">
        <x:v>1</x:v>
      </x:c>
      <x:c r="G9" t="n">
        <x:v>8</x:v>
      </x:c>
      <x:c r="H9" t="n">
        <x:v>1</x:v>
      </x:c>
      <x:c r="I9" t="str">
        <x:v>SEUDÓNIMO; cantidad total=25 confirmada; perfil y calendario individual SIMULADOS</x:v>
      </x:c>
    </x:row>
    <x:row r="10" ht="22" customHeight="1">
      <x:c r="A10" t="str">
        <x:v>OP-09</x:v>
      </x:c>
      <x:c r="B10" t="str">
        <x:v>Armado</x:v>
      </x:c>
      <x:c r="C10" t="str">
        <x:v>Según 07_CALENDARIO (supuesto)</x:v>
      </x:c>
      <x:c r="D10" t="str">
        <x:v>08:00</x:v>
      </x:c>
      <x:c r="E10" t="str">
        <x:v>17:00</x:v>
      </x:c>
      <x:c r="F10" t="n">
        <x:v>1</x:v>
      </x:c>
      <x:c r="G10" t="n">
        <x:v>8</x:v>
      </x:c>
      <x:c r="H10" t="n">
        <x:v>1</x:v>
      </x:c>
      <x:c r="I10" t="str">
        <x:v>SEUDÓNIMO; cantidad total=25 confirmada; perfil y calendario individual SIMULADOS</x:v>
      </x:c>
    </x:row>
    <x:row r="11" ht="22" customHeight="1">
      <x:c r="A11" t="str">
        <x:v>OP-10</x:v>
      </x:c>
      <x:c r="B11" t="str">
        <x:v>Inspección</x:v>
      </x:c>
      <x:c r="C11" t="str">
        <x:v>Según 07_CALENDARIO (supuesto)</x:v>
      </x:c>
      <x:c r="D11" t="str">
        <x:v>08:00</x:v>
      </x:c>
      <x:c r="E11" t="str">
        <x:v>17:00</x:v>
      </x:c>
      <x:c r="F11" t="n">
        <x:v>1</x:v>
      </x:c>
      <x:c r="G11" t="n">
        <x:v>8</x:v>
      </x:c>
      <x:c r="H11" t="n">
        <x:v>1</x:v>
      </x:c>
      <x:c r="I11" t="str">
        <x:v>SEUDÓNIMO; cantidad total=25 confirmada; perfil y calendario individual SIMULADOS</x:v>
      </x:c>
    </x:row>
    <x:row r="12" ht="22" customHeight="1">
      <x:c r="A12" t="str">
        <x:v>OP-11</x:v>
      </x:c>
      <x:c r="B12" t="str">
        <x:v>Embalaje</x:v>
      </x:c>
      <x:c r="C12" t="str">
        <x:v>Según 07_CALENDARIO (supuesto)</x:v>
      </x:c>
      <x:c r="D12" t="str">
        <x:v>08:00</x:v>
      </x:c>
      <x:c r="E12" t="str">
        <x:v>17:00</x:v>
      </x:c>
      <x:c r="F12" t="n">
        <x:v>1</x:v>
      </x:c>
      <x:c r="G12" t="n">
        <x:v>8</x:v>
      </x:c>
      <x:c r="H12" t="n">
        <x:v>1</x:v>
      </x:c>
      <x:c r="I12" t="str">
        <x:v>SEUDÓNIMO; cantidad total=25 confirmada; perfil y calendario individual SIMULADOS</x:v>
      </x:c>
    </x:row>
    <x:row r="13" ht="22" customHeight="1">
      <x:c r="A13" t="str">
        <x:v>OP-12</x:v>
      </x:c>
      <x:c r="B13" t="str">
        <x:v>Perforación</x:v>
      </x:c>
      <x:c r="C13" t="str">
        <x:v>Según 07_CALENDARIO (supuesto)</x:v>
      </x:c>
      <x:c r="D13" t="str">
        <x:v>08:00</x:v>
      </x:c>
      <x:c r="E13" t="str">
        <x:v>17:00</x:v>
      </x:c>
      <x:c r="F13" t="n">
        <x:v>1</x:v>
      </x:c>
      <x:c r="G13" t="n">
        <x:v>8</x:v>
      </x:c>
      <x:c r="H13" t="n">
        <x:v>1</x:v>
      </x:c>
      <x:c r="I13" t="str">
        <x:v>SEUDÓNIMO; cantidad total=25 confirmada; perfil y calendario individual SIMULADOS</x:v>
      </x:c>
    </x:row>
    <x:row r="14" ht="22" customHeight="1">
      <x:c r="A14" t="str">
        <x:v>OP-13</x:v>
      </x:c>
      <x:c r="B14" t="str">
        <x:v>Soldadura</x:v>
      </x:c>
      <x:c r="C14" t="str">
        <x:v>Según 07_CALENDARIO (supuesto)</x:v>
      </x:c>
      <x:c r="D14" t="str">
        <x:v>08:00</x:v>
      </x:c>
      <x:c r="E14" t="str">
        <x:v>17:00</x:v>
      </x:c>
      <x:c r="F14" t="n">
        <x:v>1</x:v>
      </x:c>
      <x:c r="G14" t="n">
        <x:v>8</x:v>
      </x:c>
      <x:c r="H14" t="n">
        <x:v>1</x:v>
      </x:c>
      <x:c r="I14" t="str">
        <x:v>SEUDÓNIMO; cantidad total=25 confirmada; perfil y calendario individual SIMULADOS</x:v>
      </x:c>
    </x:row>
    <x:row r="15" ht="22" customHeight="1">
      <x:c r="A15" t="str">
        <x:v>OP-14</x:v>
      </x:c>
      <x:c r="B15" t="str">
        <x:v>Curado</x:v>
      </x:c>
      <x:c r="C15" t="str">
        <x:v>Según 07_CALENDARIO (supuesto)</x:v>
      </x:c>
      <x:c r="D15" t="str">
        <x:v>08:00</x:v>
      </x:c>
      <x:c r="E15" t="str">
        <x:v>17:00</x:v>
      </x:c>
      <x:c r="F15" t="n">
        <x:v>1</x:v>
      </x:c>
      <x:c r="G15" t="n">
        <x:v>8</x:v>
      </x:c>
      <x:c r="H15" t="n">
        <x:v>1</x:v>
      </x:c>
      <x:c r="I15" t="str">
        <x:v>SEUDÓNIMO; cantidad total=25 confirmada; perfil y calendario individual SIMULADOS</x:v>
      </x:c>
    </x:row>
    <x:row r="16" ht="22" customHeight="1">
      <x:c r="A16" t="str">
        <x:v>OP-15</x:v>
      </x:c>
      <x:c r="B16" t="str">
        <x:v>Manipulación</x:v>
      </x:c>
      <x:c r="C16" t="str">
        <x:v>Según 07_CALENDARIO (supuesto)</x:v>
      </x:c>
      <x:c r="D16" t="str">
        <x:v>08:00</x:v>
      </x:c>
      <x:c r="E16" t="str">
        <x:v>17:00</x:v>
      </x:c>
      <x:c r="F16" t="n">
        <x:v>1</x:v>
      </x:c>
      <x:c r="G16" t="n">
        <x:v>8</x:v>
      </x:c>
      <x:c r="H16" t="n">
        <x:v>1</x:v>
      </x:c>
      <x:c r="I16" t="str">
        <x:v>SEUDÓNIMO; cantidad total=25 confirmada; perfil y calendario individual SIMULADOS</x:v>
      </x:c>
    </x:row>
    <x:row r="17" ht="22" customHeight="1">
      <x:c r="A17" t="str">
        <x:v>OP-16</x:v>
      </x:c>
      <x:c r="B17" t="str">
        <x:v>Pintura</x:v>
      </x:c>
      <x:c r="C17" t="str">
        <x:v>Según 07_CALENDARIO (supuesto)</x:v>
      </x:c>
      <x:c r="D17" t="str">
        <x:v>08:00</x:v>
      </x:c>
      <x:c r="E17" t="str">
        <x:v>17:00</x:v>
      </x:c>
      <x:c r="F17" t="n">
        <x:v>1</x:v>
      </x:c>
      <x:c r="G17" t="n">
        <x:v>8</x:v>
      </x:c>
      <x:c r="H17" t="n">
        <x:v>1</x:v>
      </x:c>
      <x:c r="I17" t="str">
        <x:v>SEUDÓNIMO; cantidad total=25 confirmada; perfil y calendario individual SIMULADOS</x:v>
      </x:c>
    </x:row>
    <x:row r="18" ht="22" customHeight="1">
      <x:c r="A18" t="str">
        <x:v>OP-17</x:v>
      </x:c>
      <x:c r="B18" t="str">
        <x:v>Plegado</x:v>
      </x:c>
      <x:c r="C18" t="str">
        <x:v>Según 07_CALENDARIO (supuesto)</x:v>
      </x:c>
      <x:c r="D18" t="str">
        <x:v>08:00</x:v>
      </x:c>
      <x:c r="E18" t="str">
        <x:v>17:00</x:v>
      </x:c>
      <x:c r="F18" t="n">
        <x:v>1</x:v>
      </x:c>
      <x:c r="G18" t="n">
        <x:v>8</x:v>
      </x:c>
      <x:c r="H18" t="n">
        <x:v>1</x:v>
      </x:c>
      <x:c r="I18" t="str">
        <x:v>SEUDÓNIMO; cantidad total=25 confirmada; perfil y calendario individual SIMULADOS</x:v>
      </x:c>
    </x:row>
    <x:row r="19" ht="22" customHeight="1">
      <x:c r="A19" t="str">
        <x:v>OP-18</x:v>
      </x:c>
      <x:c r="B19" t="str">
        <x:v>Plegado</x:v>
      </x:c>
      <x:c r="C19" t="str">
        <x:v>Según 07_CALENDARIO (supuesto)</x:v>
      </x:c>
      <x:c r="D19" t="str">
        <x:v>08:00</x:v>
      </x:c>
      <x:c r="E19" t="str">
        <x:v>17:00</x:v>
      </x:c>
      <x:c r="F19" t="n">
        <x:v>1</x:v>
      </x:c>
      <x:c r="G19" t="n">
        <x:v>8</x:v>
      </x:c>
      <x:c r="H19" t="n">
        <x:v>1</x:v>
      </x:c>
      <x:c r="I19" t="str">
        <x:v>SEUDÓNIMO; cantidad total=25 confirmada; perfil y calendario individual SIMULADOS</x:v>
      </x:c>
    </x:row>
    <x:row r="20" ht="22" customHeight="1">
      <x:c r="A20" t="str">
        <x:v>OP-19</x:v>
      </x:c>
      <x:c r="B20" t="str">
        <x:v>Soldadura</x:v>
      </x:c>
      <x:c r="C20" t="str">
        <x:v>Según 07_CALENDARIO (supuesto)</x:v>
      </x:c>
      <x:c r="D20" t="str">
        <x:v>08:00</x:v>
      </x:c>
      <x:c r="E20" t="str">
        <x:v>17:00</x:v>
      </x:c>
      <x:c r="F20" t="n">
        <x:v>1</x:v>
      </x:c>
      <x:c r="G20" t="n">
        <x:v>8</x:v>
      </x:c>
      <x:c r="H20" t="n">
        <x:v>1</x:v>
      </x:c>
      <x:c r="I20" t="str">
        <x:v>SEUDÓNIMO; cantidad total=25 confirmada; perfil y calendario individual SIMULADOS</x:v>
      </x:c>
    </x:row>
    <x:row r="21" ht="22" customHeight="1">
      <x:c r="A21" t="str">
        <x:v>OP-20</x:v>
      </x:c>
      <x:c r="B21" t="str">
        <x:v>Soldadura</x:v>
      </x:c>
      <x:c r="C21" t="str">
        <x:v>Según 07_CALENDARIO (supuesto)</x:v>
      </x:c>
      <x:c r="D21" t="str">
        <x:v>08:00</x:v>
      </x:c>
      <x:c r="E21" t="str">
        <x:v>17:00</x:v>
      </x:c>
      <x:c r="F21" t="n">
        <x:v>1</x:v>
      </x:c>
      <x:c r="G21" t="n">
        <x:v>8</x:v>
      </x:c>
      <x:c r="H21" t="n">
        <x:v>1</x:v>
      </x:c>
      <x:c r="I21" t="str">
        <x:v>SEUDÓNIMO; cantidad total=25 confirmada; perfil y calendario individual SIMULADOS</x:v>
      </x:c>
    </x:row>
    <x:row r="22" ht="22" customHeight="1">
      <x:c r="A22" t="str">
        <x:v>OP-21</x:v>
      </x:c>
      <x:c r="B22" t="str">
        <x:v>Corte</x:v>
      </x:c>
      <x:c r="C22" t="str">
        <x:v>Según 07_CALENDARIO (supuesto)</x:v>
      </x:c>
      <x:c r="D22" t="str">
        <x:v>08:00</x:v>
      </x:c>
      <x:c r="E22" t="str">
        <x:v>17:00</x:v>
      </x:c>
      <x:c r="F22" t="n">
        <x:v>1</x:v>
      </x:c>
      <x:c r="G22" t="n">
        <x:v>8</x:v>
      </x:c>
      <x:c r="H22" t="n">
        <x:v>1</x:v>
      </x:c>
      <x:c r="I22" t="str">
        <x:v>SEUDÓNIMO; cantidad total=25 confirmada; perfil y calendario individual SIMULADOS</x:v>
      </x:c>
    </x:row>
    <x:row r="23" ht="22" customHeight="1">
      <x:c r="A23" t="str">
        <x:v>OP-22</x:v>
      </x:c>
      <x:c r="B23" t="str">
        <x:v>Pintura</x:v>
      </x:c>
      <x:c r="C23" t="str">
        <x:v>Según 07_CALENDARIO (supuesto)</x:v>
      </x:c>
      <x:c r="D23" t="str">
        <x:v>08:00</x:v>
      </x:c>
      <x:c r="E23" t="str">
        <x:v>17:00</x:v>
      </x:c>
      <x:c r="F23" t="n">
        <x:v>1</x:v>
      </x:c>
      <x:c r="G23" t="n">
        <x:v>8</x:v>
      </x:c>
      <x:c r="H23" t="n">
        <x:v>1</x:v>
      </x:c>
      <x:c r="I23" t="str">
        <x:v>SEUDÓNIMO; cantidad total=25 confirmada; perfil y calendario individual SIMULADOS</x:v>
      </x:c>
    </x:row>
    <x:row r="24" ht="22" customHeight="1">
      <x:c r="A24" t="str">
        <x:v>OP-23</x:v>
      </x:c>
      <x:c r="B24" t="str">
        <x:v>Armado</x:v>
      </x:c>
      <x:c r="C24" t="str">
        <x:v>Según 07_CALENDARIO (supuesto)</x:v>
      </x:c>
      <x:c r="D24" t="str">
        <x:v>08:00</x:v>
      </x:c>
      <x:c r="E24" t="str">
        <x:v>17:00</x:v>
      </x:c>
      <x:c r="F24" t="n">
        <x:v>1</x:v>
      </x:c>
      <x:c r="G24" t="n">
        <x:v>8</x:v>
      </x:c>
      <x:c r="H24" t="n">
        <x:v>1</x:v>
      </x:c>
      <x:c r="I24" t="str">
        <x:v>SEUDÓNIMO; cantidad total=25 confirmada; perfil y calendario individual SIMULADOS</x:v>
      </x:c>
    </x:row>
    <x:row r="25" ht="22" customHeight="1">
      <x:c r="A25" t="str">
        <x:v>OP-24</x:v>
      </x:c>
      <x:c r="B25" t="str">
        <x:v>Inspección</x:v>
      </x:c>
      <x:c r="C25" t="str">
        <x:v>Según 07_CALENDARIO (supuesto)</x:v>
      </x:c>
      <x:c r="D25" t="str">
        <x:v>08:00</x:v>
      </x:c>
      <x:c r="E25" t="str">
        <x:v>17:00</x:v>
      </x:c>
      <x:c r="F25" t="n">
        <x:v>1</x:v>
      </x:c>
      <x:c r="G25" t="n">
        <x:v>8</x:v>
      </x:c>
      <x:c r="H25" t="n">
        <x:v>1</x:v>
      </x:c>
      <x:c r="I25" t="str">
        <x:v>SEUDÓNIMO; cantidad total=25 confirmada; perfil y calendario individual SIMULADOS</x:v>
      </x:c>
    </x:row>
    <x:row r="26" ht="22" customHeight="1">
      <x:c r="A26" t="str">
        <x:v>OP-25</x:v>
      </x:c>
      <x:c r="B26" t="str">
        <x:v>Perforación</x:v>
      </x:c>
      <x:c r="C26" t="str">
        <x:v>Según 07_CALENDARIO (supuesto)</x:v>
      </x:c>
      <x:c r="D26" t="str">
        <x:v>08:00</x:v>
      </x:c>
      <x:c r="E26" t="str">
        <x:v>17:00</x:v>
      </x:c>
      <x:c r="F26" t="n">
        <x:v>1</x:v>
      </x:c>
      <x:c r="G26" t="n">
        <x:v>8</x:v>
      </x:c>
      <x:c r="H26" t="n">
        <x:v>1</x:v>
      </x:c>
      <x:c r="I26" t="str">
        <x:v>SEUDÓNIMO; cantidad total=25 confirmada; perfil y calendario individual SIMULADOS</x:v>
      </x:c>
    </x:row>
  </x:sheetData>
  <x:pageMargins left="0.7" right="0.7" top="0.75" bottom="0.75" header="0.3" footer="0.3"/>
  <x:tableParts count="1">
    <x:tablePart xmlns:r="http://schemas.openxmlformats.org/officeDocument/2006/relationships" r:id="R290b801e33e34dda"/>
  </x:tableParts>
</x:worksheet>
</file>

<file path=xl/worksheets/sheet9.xml><?xml version="1.0" encoding="utf-8"?>
<x:worksheet xmlns:x="http://schemas.openxmlformats.org/spreadsheetml/2006/main">
  <x:sheetPr>
    <x:tabColor rgb="FF4B4B4B"/>
  </x:sheetPr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8" hidden="0" customWidth="1"/>
    <x:col min="2" max="2" width="11" customWidth="1"/>
    <x:col min="3" max="3" width="11" customWidth="1"/>
    <x:col min="4" max="4" width="11" customWidth="1"/>
    <x:col min="5" max="5" width="11" customWidth="1"/>
    <x:col min="6" max="6" width="11" customWidth="1"/>
    <x:col min="7" max="7" width="11" customWidth="1"/>
    <x:col min="8" max="8" width="11" customWidth="1"/>
    <x:col min="9" max="9" width="11" customWidth="1"/>
    <x:col min="10" max="10" width="11" customWidth="1"/>
    <x:col min="11" max="11" width="11" customWidth="1"/>
    <x:col min="12" max="12" width="11" customWidth="1"/>
    <x:col min="13" max="13" width="11" customWidth="1"/>
    <x:col min="14" max="14" width="11" customWidth="1"/>
    <x:col min="15" max="15" width="11" customWidth="1"/>
    <x:col min="16" max="16" width="11" customWidth="1"/>
    <x:col min="17" max="17" width="11" customWidth="1"/>
    <x:col min="18" max="18" width="18" hidden="0" customWidth="1"/>
    <x:col min="19" max="19" width="62" hidden="0" customWidth="1"/>
  </x:cols>
  <x:sheetData>
    <x:row r="1" ht="38" customHeight="1">
      <x:c r="A1" s="79" t="inlineStr">
        <x:is>
          <x:t xml:space="preserve">Operario (seudónimo)</x:t>
        </x:is>
      </x:c>
      <x:c r="B1" s="80" t="inlineStr">
        <x:is>
          <x:t xml:space="preserve">Guillotina hidráulica para corte de planchas de acero</x:t>
        </x:is>
      </x:c>
      <x:c r="C1" s="80" t="inlineStr">
        <x:is>
          <x:t xml:space="preserve">Sierra de cinta para corte de tubos y perfiles</x:t>
        </x:is>
      </x:c>
      <x:c r="D1" s="80" t="inlineStr">
        <x:is>
          <x:t xml:space="preserve">Taladro de banco para perforación de acero</x:t>
        </x:is>
      </x:c>
      <x:c r="E1" s="80" t="inlineStr">
        <x:is>
          <x:t xml:space="preserve">Plegadora hidráulica de chapa metálica</x:t>
        </x:is>
      </x:c>
      <x:c r="F1" s="80" t="inlineStr">
        <x:is>
          <x:t xml:space="preserve">Máquina de soldadura por arco MIG/MAG</x:t>
        </x:is>
      </x:c>
      <x:c r="G1" s="80" t="inlineStr">
        <x:is>
          <x:t xml:space="preserve">Mesa de desbarbado/esmerilado</x:t>
        </x:is>
      </x:c>
      <x:c r="H1" s="80" t="inlineStr">
        <x:is>
          <x:t xml:space="preserve">Zona de preparación superficial</x:t>
        </x:is>
      </x:c>
      <x:c r="I1" s="80" t="inlineStr">
        <x:is>
          <x:t xml:space="preserve">Pistola manual de pintura electrostática en polvo</x:t>
        </x:is>
      </x:c>
      <x:c r="J1" s="80" t="inlineStr">
        <x:is>
          <x:t xml:space="preserve">Mesa de armado</x:t>
        </x:is>
      </x:c>
      <x:c r="K1" s="80" t="inlineStr">
        <x:is>
          <x:t xml:space="preserve">Área de inspección</x:t>
        </x:is>
      </x:c>
      <x:c r="L1" s="80" t="inlineStr">
        <x:is>
          <x:t xml:space="preserve">Zona de protección y embalaje</x:t>
        </x:is>
      </x:c>
      <x:c r="M1" s="80" t="inlineStr">
        <x:is>
          <x:t xml:space="preserve">Segundo taladro (alternativo)</x:t>
        </x:is>
      </x:c>
      <x:c r="N1" s="80" t="inlineStr">
        <x:is>
          <x:t xml:space="preserve">Segunda estación soldadura (alternativa)</x:t>
        </x:is>
      </x:c>
      <x:c r="O1" s="80" t="inlineStr">
        <x:is>
          <x:t xml:space="preserve">Horno de curado de pintura electrostática por lotes</x:t>
        </x:is>
      </x:c>
      <x:c r="P1" s="80" t="inlineStr">
        <x:is>
          <x:t xml:space="preserve">Manipulación y enfriamiento de piezas</x:t>
        </x:is>
      </x:c>
      <x:c r="Q1" s="80" t="inlineStr">
        <x:is>
          <x:t xml:space="preserve">Sala acondicionada para pintura electrostática</x:t>
        </x:is>
      </x:c>
      <x:c r="R1" s="79" t="inlineStr">
        <x:is>
          <x:t xml:space="preserve">Máquinas habilitadas</x:t>
        </x:is>
      </x:c>
      <x:c r="S1" s="79" t="inlineStr">
        <x:is>
          <x:t xml:space="preserve">Naturaleza</x:t>
        </x:is>
      </x:c>
    </x:row>
    <x:row r="2">
      <x:c r="A2" t="str">
        <x:v>OP-01</x:v>
      </x:c>
      <x:c r="B2" s="20" t="n">
        <x:v>1</x:v>
      </x:c>
      <x:c r="C2" s="20" t="n">
        <x:v>1</x:v>
      </x:c>
      <x:c r="D2" s="20" t="n">
        <x:v>0</x:v>
      </x:c>
      <x:c r="E2" s="20" t="n">
        <x:v>0</x:v>
      </x:c>
      <x:c r="F2" s="20" t="n">
        <x:v>0</x:v>
      </x:c>
      <x:c r="G2" s="20" t="n">
        <x:v>0</x:v>
      </x:c>
      <x:c r="H2" s="20" t="n">
        <x:v>0</x:v>
      </x:c>
      <x:c r="I2" s="20" t="n">
        <x:v>0</x:v>
      </x:c>
      <x:c r="J2" s="20" t="n">
        <x:v>0</x:v>
      </x:c>
      <x:c r="K2" s="20" t="n">
        <x:v>0</x:v>
      </x:c>
      <x:c r="L2" s="20" t="n">
        <x:v>0</x:v>
      </x:c>
      <x:c r="M2" s="20" t="n">
        <x:v>0</x:v>
      </x:c>
      <x:c r="N2" s="20" t="n">
        <x:v>0</x:v>
      </x:c>
      <x:c r="O2" s="20" t="n">
        <x:v>0</x:v>
      </x:c>
      <x:c r="P2" s="20" t="n">
        <x:v>0</x:v>
      </x:c>
      <x:c r="Q2" s="20" t="n">
        <x:v>0</x:v>
      </x:c>
      <x:c r="R2" s="20" t="n">
        <x:v>2</x:v>
      </x:c>
      <x:c r="S2" s="20" t="str">
        <x:v>SUPUESTO SIMULADO; NO CERTIFICACIÓN real de habilidades</x:v>
      </x:c>
    </x:row>
    <x:row r="3">
      <x:c r="A3" t="str">
        <x:v>OP-02</x:v>
      </x:c>
      <x:c r="B3" s="20" t="n">
        <x:v>1</x:v>
      </x:c>
      <x:c r="C3" s="20" t="n">
        <x:v>1</x:v>
      </x:c>
      <x:c r="D3" s="20" t="n">
        <x:v>0</x:v>
      </x:c>
      <x:c r="E3" s="20" t="n">
        <x:v>0</x:v>
      </x:c>
      <x:c r="F3" s="20" t="n">
        <x:v>0</x:v>
      </x:c>
      <x:c r="G3" s="20" t="n">
        <x:v>0</x:v>
      </x:c>
      <x:c r="H3" s="20" t="n">
        <x:v>0</x:v>
      </x:c>
      <x:c r="I3" s="20" t="n">
        <x:v>0</x:v>
      </x:c>
      <x:c r="J3" s="20" t="n">
        <x:v>0</x:v>
      </x:c>
      <x:c r="K3" s="20" t="n">
        <x:v>0</x:v>
      </x:c>
      <x:c r="L3" s="20" t="n">
        <x:v>0</x:v>
      </x:c>
      <x:c r="M3" s="20" t="n">
        <x:v>0</x:v>
      </x:c>
      <x:c r="N3" s="20" t="n">
        <x:v>0</x:v>
      </x:c>
      <x:c r="O3" s="20" t="n">
        <x:v>0</x:v>
      </x:c>
      <x:c r="P3" s="20" t="n">
        <x:v>0</x:v>
      </x:c>
      <x:c r="Q3" s="20" t="n">
        <x:v>0</x:v>
      </x:c>
      <x:c r="R3" s="20" t="n">
        <x:v>2</x:v>
      </x:c>
      <x:c r="S3" s="20" t="str">
        <x:v>SUPUESTO SIMULADO; NO CERTIFICACIÓN real de habilidades</x:v>
      </x:c>
    </x:row>
    <x:row r="4">
      <x:c r="A4" t="str">
        <x:v>OP-03</x:v>
      </x:c>
      <x:c r="B4" s="20" t="n">
        <x:v>0</x:v>
      </x:c>
      <x:c r="C4" s="20" t="n">
        <x:v>0</x:v>
      </x:c>
      <x:c r="D4" s="20" t="n">
        <x:v>1</x:v>
      </x:c>
      <x:c r="E4" s="20" t="n">
        <x:v>0</x:v>
      </x:c>
      <x:c r="F4" s="20" t="n">
        <x:v>0</x:v>
      </x:c>
      <x:c r="G4" s="20" t="n">
        <x:v>0</x:v>
      </x:c>
      <x:c r="H4" s="20" t="n">
        <x:v>0</x:v>
      </x:c>
      <x:c r="I4" s="20" t="n">
        <x:v>0</x:v>
      </x:c>
      <x:c r="J4" s="20" t="n">
        <x:v>0</x:v>
      </x:c>
      <x:c r="K4" s="20" t="n">
        <x:v>0</x:v>
      </x:c>
      <x:c r="L4" s="20" t="n">
        <x:v>0</x:v>
      </x:c>
      <x:c r="M4" s="20" t="n">
        <x:v>1</x:v>
      </x:c>
      <x:c r="N4" s="20" t="n">
        <x:v>0</x:v>
      </x:c>
      <x:c r="O4" s="20" t="n">
        <x:v>0</x:v>
      </x:c>
      <x:c r="P4" s="20" t="n">
        <x:v>0</x:v>
      </x:c>
      <x:c r="Q4" s="20" t="n">
        <x:v>0</x:v>
      </x:c>
      <x:c r="R4" s="20" t="n">
        <x:v>2</x:v>
      </x:c>
      <x:c r="S4" s="20" t="str">
        <x:v>SUPUESTO SIMULADO; NO CERTIFICACIÓN real de habilidades</x:v>
      </x:c>
    </x:row>
    <x:row r="5">
      <x:c r="A5" t="str">
        <x:v>OP-04</x:v>
      </x:c>
      <x:c r="B5" s="20" t="n">
        <x:v>1</x:v>
      </x:c>
      <x:c r="C5" s="20" t="n">
        <x:v>0</x:v>
      </x:c>
      <x:c r="D5" s="20" t="n">
        <x:v>0</x:v>
      </x:c>
      <x:c r="E5" s="20" t="n">
        <x:v>1</x:v>
      </x:c>
      <x:c r="F5" s="20" t="n">
        <x:v>0</x:v>
      </x:c>
      <x:c r="G5" s="20" t="n">
        <x:v>0</x:v>
      </x:c>
      <x:c r="H5" s="20" t="n">
        <x:v>0</x:v>
      </x:c>
      <x:c r="I5" s="20" t="n">
        <x:v>0</x:v>
      </x:c>
      <x:c r="J5" s="20" t="n">
        <x:v>0</x:v>
      </x:c>
      <x:c r="K5" s="20" t="n">
        <x:v>0</x:v>
      </x:c>
      <x:c r="L5" s="20" t="n">
        <x:v>0</x:v>
      </x:c>
      <x:c r="M5" s="20" t="n">
        <x:v>0</x:v>
      </x:c>
      <x:c r="N5" s="20" t="n">
        <x:v>0</x:v>
      </x:c>
      <x:c r="O5" s="20" t="n">
        <x:v>0</x:v>
      </x:c>
      <x:c r="P5" s="20" t="n">
        <x:v>0</x:v>
      </x:c>
      <x:c r="Q5" s="20" t="n">
        <x:v>0</x:v>
      </x:c>
      <x:c r="R5" s="20" t="n">
        <x:v>2</x:v>
      </x:c>
      <x:c r="S5" s="20" t="str">
        <x:v>SUPUESTO SIMULADO; NO CERTIFICACIÓN real de habilidades</x:v>
      </x:c>
    </x:row>
    <x:row r="6">
      <x:c r="A6" t="str">
        <x:v>OP-05</x:v>
      </x:c>
      <x:c r="B6" s="20" t="n">
        <x:v>0</x:v>
      </x:c>
      <x:c r="C6" s="20" t="n">
        <x:v>0</x:v>
      </x:c>
      <x:c r="D6" s="20" t="n">
        <x:v>0</x:v>
      </x:c>
      <x:c r="E6" s="20" t="n">
        <x:v>0</x:v>
      </x:c>
      <x:c r="F6" s="20" t="n">
        <x:v>1</x:v>
      </x:c>
      <x:c r="G6" s="20" t="n">
        <x:v>1</x:v>
      </x:c>
      <x:c r="H6" s="20" t="n">
        <x:v>0</x:v>
      </x:c>
      <x:c r="I6" s="20" t="n">
        <x:v>0</x:v>
      </x:c>
      <x:c r="J6" s="20" t="n">
        <x:v>0</x:v>
      </x:c>
      <x:c r="K6" s="20" t="n">
        <x:v>0</x:v>
      </x:c>
      <x:c r="L6" s="20" t="n">
        <x:v>0</x:v>
      </x:c>
      <x:c r="M6" s="20" t="n">
        <x:v>0</x:v>
      </x:c>
      <x:c r="N6" s="20" t="n">
        <x:v>1</x:v>
      </x:c>
      <x:c r="O6" s="20" t="n">
        <x:v>0</x:v>
      </x:c>
      <x:c r="P6" s="20" t="n">
        <x:v>0</x:v>
      </x:c>
      <x:c r="Q6" s="20" t="n">
        <x:v>0</x:v>
      </x:c>
      <x:c r="R6" s="20" t="n">
        <x:v>3</x:v>
      </x:c>
      <x:c r="S6" s="20" t="str">
        <x:v>SUPUESTO SIMULADO; NO CERTIFICACIÓN real de habilidades</x:v>
      </x:c>
    </x:row>
    <x:row r="7">
      <x:c r="A7" t="str">
        <x:v>OP-06</x:v>
      </x:c>
      <x:c r="B7" s="20" t="n">
        <x:v>0</x:v>
      </x:c>
      <x:c r="C7" s="20" t="n">
        <x:v>0</x:v>
      </x:c>
      <x:c r="D7" s="20" t="n">
        <x:v>0</x:v>
      </x:c>
      <x:c r="E7" s="20" t="n">
        <x:v>0</x:v>
      </x:c>
      <x:c r="F7" s="20" t="n">
        <x:v>1</x:v>
      </x:c>
      <x:c r="G7" s="20" t="n">
        <x:v>1</x:v>
      </x:c>
      <x:c r="H7" s="20" t="n">
        <x:v>0</x:v>
      </x:c>
      <x:c r="I7" s="20" t="n">
        <x:v>0</x:v>
      </x:c>
      <x:c r="J7" s="20" t="n">
        <x:v>0</x:v>
      </x:c>
      <x:c r="K7" s="20" t="n">
        <x:v>0</x:v>
      </x:c>
      <x:c r="L7" s="20" t="n">
        <x:v>0</x:v>
      </x:c>
      <x:c r="M7" s="20" t="n">
        <x:v>0</x:v>
      </x:c>
      <x:c r="N7" s="20" t="n">
        <x:v>1</x:v>
      </x:c>
      <x:c r="O7" s="20" t="n">
        <x:v>0</x:v>
      </x:c>
      <x:c r="P7" s="20" t="n">
        <x:v>0</x:v>
      </x:c>
      <x:c r="Q7" s="20" t="n">
        <x:v>0</x:v>
      </x:c>
      <x:c r="R7" s="20" t="n">
        <x:v>3</x:v>
      </x:c>
      <x:c r="S7" s="20" t="str">
        <x:v>SUPUESTO SIMULADO; NO CERTIFICACIÓN real de habilidades</x:v>
      </x:c>
    </x:row>
    <x:row r="8">
      <x:c r="A8" t="str">
        <x:v>OP-07</x:v>
      </x:c>
      <x:c r="B8" s="20" t="n">
        <x:v>0</x:v>
      </x:c>
      <x:c r="C8" s="20" t="n">
        <x:v>0</x:v>
      </x:c>
      <x:c r="D8" s="20" t="n">
        <x:v>0</x:v>
      </x:c>
      <x:c r="E8" s="20" t="n">
        <x:v>0</x:v>
      </x:c>
      <x:c r="F8" s="20" t="n">
        <x:v>0</x:v>
      </x:c>
      <x:c r="G8" s="20" t="n">
        <x:v>0</x:v>
      </x:c>
      <x:c r="H8" s="20" t="n">
        <x:v>1</x:v>
      </x:c>
      <x:c r="I8" s="20" t="n">
        <x:v>1</x:v>
      </x:c>
      <x:c r="J8" s="20" t="n">
        <x:v>0</x:v>
      </x:c>
      <x:c r="K8" s="20" t="n">
        <x:v>0</x:v>
      </x:c>
      <x:c r="L8" s="20" t="n">
        <x:v>0</x:v>
      </x:c>
      <x:c r="M8" s="20" t="n">
        <x:v>0</x:v>
      </x:c>
      <x:c r="N8" s="20" t="n">
        <x:v>0</x:v>
      </x:c>
      <x:c r="O8" s="20" t="n">
        <x:v>0</x:v>
      </x:c>
      <x:c r="P8" s="20" t="n">
        <x:v>0</x:v>
      </x:c>
      <x:c r="Q8" s="20" t="n">
        <x:v>1</x:v>
      </x:c>
      <x:c r="R8" s="20" t="n">
        <x:v>3</x:v>
      </x:c>
      <x:c r="S8" s="20" t="str">
        <x:v>SUPUESTO SIMULADO; NO CERTIFICACIÓN real de habilidades</x:v>
      </x:c>
    </x:row>
    <x:row r="9">
      <x:c r="A9" t="str">
        <x:v>OP-08</x:v>
      </x:c>
      <x:c r="B9" s="20" t="n">
        <x:v>0</x:v>
      </x:c>
      <x:c r="C9" s="20" t="n">
        <x:v>0</x:v>
      </x:c>
      <x:c r="D9" s="20" t="n">
        <x:v>0</x:v>
      </x:c>
      <x:c r="E9" s="20" t="n">
        <x:v>0</x:v>
      </x:c>
      <x:c r="F9" s="20" t="n">
        <x:v>0</x:v>
      </x:c>
      <x:c r="G9" s="20" t="n">
        <x:v>0</x:v>
      </x:c>
      <x:c r="H9" s="20" t="n">
        <x:v>1</x:v>
      </x:c>
      <x:c r="I9" s="20" t="n">
        <x:v>1</x:v>
      </x:c>
      <x:c r="J9" s="20" t="n">
        <x:v>0</x:v>
      </x:c>
      <x:c r="K9" s="20" t="n">
        <x:v>0</x:v>
      </x:c>
      <x:c r="L9" s="20" t="n">
        <x:v>0</x:v>
      </x:c>
      <x:c r="M9" s="20" t="n">
        <x:v>0</x:v>
      </x:c>
      <x:c r="N9" s="20" t="n">
        <x:v>0</x:v>
      </x:c>
      <x:c r="O9" s="20" t="n">
        <x:v>0</x:v>
      </x:c>
      <x:c r="P9" s="20" t="n">
        <x:v>0</x:v>
      </x:c>
      <x:c r="Q9" s="20" t="n">
        <x:v>1</x:v>
      </x:c>
      <x:c r="R9" s="20" t="n">
        <x:v>3</x:v>
      </x:c>
      <x:c r="S9" s="20" t="str">
        <x:v>SUPUESTO SIMULADO; NO CERTIFICACIÓN real de habilidades</x:v>
      </x:c>
    </x:row>
    <x:row r="10">
      <x:c r="A10" t="str">
        <x:v>OP-09</x:v>
      </x:c>
      <x:c r="B10" s="20" t="n">
        <x:v>0</x:v>
      </x:c>
      <x:c r="C10" s="20" t="n">
        <x:v>0</x:v>
      </x:c>
      <x:c r="D10" s="20" t="n">
        <x:v>0</x:v>
      </x:c>
      <x:c r="E10" s="20" t="n">
        <x:v>0</x:v>
      </x:c>
      <x:c r="F10" s="20" t="n">
        <x:v>0</x:v>
      </x:c>
      <x:c r="G10" s="20" t="n">
        <x:v>0</x:v>
      </x:c>
      <x:c r="H10" s="20" t="n">
        <x:v>0</x:v>
      </x:c>
      <x:c r="I10" s="20" t="n">
        <x:v>0</x:v>
      </x:c>
      <x:c r="J10" s="20" t="n">
        <x:v>1</x:v>
      </x:c>
      <x:c r="K10" s="20" t="n">
        <x:v>1</x:v>
      </x:c>
      <x:c r="L10" s="20" t="n">
        <x:v>1</x:v>
      </x:c>
      <x:c r="M10" s="20" t="n">
        <x:v>0</x:v>
      </x:c>
      <x:c r="N10" s="20" t="n">
        <x:v>0</x:v>
      </x:c>
      <x:c r="O10" s="20" t="n">
        <x:v>0</x:v>
      </x:c>
      <x:c r="P10" s="20" t="n">
        <x:v>0</x:v>
      </x:c>
      <x:c r="Q10" s="20" t="n">
        <x:v>0</x:v>
      </x:c>
      <x:c r="R10" s="20" t="n">
        <x:v>3</x:v>
      </x:c>
      <x:c r="S10" s="20" t="str">
        <x:v>SUPUESTO SIMULADO; NO CERTIFICACIÓN real de habilidades</x:v>
      </x:c>
    </x:row>
    <x:row r="11">
      <x:c r="A11" t="str">
        <x:v>OP-10</x:v>
      </x:c>
      <x:c r="B11" s="20" t="n">
        <x:v>0</x:v>
      </x:c>
      <x:c r="C11" s="20" t="n">
        <x:v>0</x:v>
      </x:c>
      <x:c r="D11" s="20" t="n">
        <x:v>0</x:v>
      </x:c>
      <x:c r="E11" s="20" t="n">
        <x:v>0</x:v>
      </x:c>
      <x:c r="F11" s="20" t="n">
        <x:v>0</x:v>
      </x:c>
      <x:c r="G11" s="20" t="n">
        <x:v>0</x:v>
      </x:c>
      <x:c r="H11" s="20" t="n">
        <x:v>0</x:v>
      </x:c>
      <x:c r="I11" s="20" t="n">
        <x:v>0</x:v>
      </x:c>
      <x:c r="J11" s="20" t="n">
        <x:v>1</x:v>
      </x:c>
      <x:c r="K11" s="20" t="n">
        <x:v>1</x:v>
      </x:c>
      <x:c r="L11" s="20" t="n">
        <x:v>1</x:v>
      </x:c>
      <x:c r="M11" s="20" t="n">
        <x:v>0</x:v>
      </x:c>
      <x:c r="N11" s="20" t="n">
        <x:v>0</x:v>
      </x:c>
      <x:c r="O11" s="20" t="n">
        <x:v>0</x:v>
      </x:c>
      <x:c r="P11" s="20" t="n">
        <x:v>0</x:v>
      </x:c>
      <x:c r="Q11" s="20" t="n">
        <x:v>0</x:v>
      </x:c>
      <x:c r="R11" s="20" t="n">
        <x:v>3</x:v>
      </x:c>
      <x:c r="S11" s="20" t="str">
        <x:v>SUPUESTO SIMULADO; NO CERTIFICACIÓN real de habilidades</x:v>
      </x:c>
    </x:row>
    <x:row r="12">
      <x:c r="A12" s="28" t="str">
        <x:v>OP-11</x:v>
      </x:c>
      <x:c r="B12" s="29" t="n">
        <x:v>0</x:v>
      </x:c>
      <x:c r="C12" s="29" t="n">
        <x:v>0</x:v>
      </x:c>
      <x:c r="D12" s="29" t="n">
        <x:v>0</x:v>
      </x:c>
      <x:c r="E12" s="29" t="n">
        <x:v>0</x:v>
      </x:c>
      <x:c r="F12" s="29" t="n">
        <x:v>0</x:v>
      </x:c>
      <x:c r="G12" s="29" t="n">
        <x:v>0</x:v>
      </x:c>
      <x:c r="H12" s="29" t="n">
        <x:v>0</x:v>
      </x:c>
      <x:c r="I12" s="29" t="n">
        <x:v>0</x:v>
      </x:c>
      <x:c r="J12" s="29" t="n">
        <x:v>1</x:v>
      </x:c>
      <x:c r="K12" s="29" t="n">
        <x:v>1</x:v>
      </x:c>
      <x:c r="L12" s="29" t="n">
        <x:v>1</x:v>
      </x:c>
      <x:c r="M12" s="29" t="n">
        <x:v>0</x:v>
      </x:c>
      <x:c r="N12" s="29" t="n">
        <x:v>0</x:v>
      </x:c>
      <x:c r="O12" s="29" t="n">
        <x:v>0</x:v>
      </x:c>
      <x:c r="P12" s="29" t="n">
        <x:v>0</x:v>
      </x:c>
      <x:c r="Q12" s="29" t="n">
        <x:v>0</x:v>
      </x:c>
      <x:c r="R12" t="n">
        <x:v>3</x:v>
      </x:c>
      <x:c r="S12" t="str">
        <x:v>SUPUESTO SIMULADO; NO CERTIFICACIÓN real de habilidades</x:v>
      </x:c>
    </x:row>
    <x:row r="13">
      <x:c r="A13" t="str">
        <x:v>OP-12</x:v>
      </x:c>
      <x:c r="B13" t="n">
        <x:v>0</x:v>
      </x:c>
      <x:c r="C13" t="n">
        <x:v>0</x:v>
      </x:c>
      <x:c r="D13" t="n">
        <x:v>1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1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2</x:v>
      </x:c>
      <x:c r="S13" t="str">
        <x:v>SUPUESTO SIMULADO; NO CERTIFICACIÓN real de habilidades</x:v>
      </x:c>
    </x:row>
    <x:row r="14">
      <x:c r="A14" t="str">
        <x:v>OP-13</x:v>
      </x:c>
      <x:c r="B14" t="n">
        <x:v>0</x:v>
      </x:c>
      <x:c r="C14" t="n">
        <x:v>0</x:v>
      </x:c>
      <x:c r="D14" t="n">
        <x:v>0</x:v>
      </x:c>
      <x:c r="E14" t="n">
        <x:v>0</x:v>
      </x:c>
      <x:c r="F14" t="n">
        <x:v>1</x:v>
      </x:c>
      <x:c r="G14" t="n">
        <x:v>1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1</x:v>
      </x:c>
      <x:c r="O14" t="n">
        <x:v>0</x:v>
      </x:c>
      <x:c r="P14" t="n">
        <x:v>0</x:v>
      </x:c>
      <x:c r="Q14" t="n">
        <x:v>0</x:v>
      </x:c>
      <x:c r="R14" t="n">
        <x:v>3</x:v>
      </x:c>
      <x:c r="S14" t="str">
        <x:v>SUPUESTO SIMULADO; NO CERTIFICACIÓN real de habilidades</x:v>
      </x:c>
    </x:row>
    <x:row r="15">
      <x:c r="A15" t="str">
        <x:v>OP-14</x:v>
      </x:c>
      <x:c r="B15" t="n">
        <x:v>0</x:v>
      </x:c>
      <x:c r="C15" t="n">
        <x:v>0</x:v>
      </x:c>
      <x:c r="D15" t="n">
        <x:v>0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1</x:v>
      </x:c>
      <x:c r="P15" t="n">
        <x:v>1</x:v>
      </x:c>
      <x:c r="Q15" t="n">
        <x:v>0</x:v>
      </x:c>
      <x:c r="R15" t="n">
        <x:v>2</x:v>
      </x:c>
      <x:c r="S15" t="str">
        <x:v>SUPUESTO SIMULADO; NO CERTIFICACIÓN real de habilidades</x:v>
      </x:c>
    </x:row>
    <x:row r="16">
      <x:c r="A16" t="str">
        <x:v>OP-15</x:v>
      </x:c>
      <x:c r="B16" t="n">
        <x:v>0</x:v>
      </x:c>
      <x:c r="C16" t="n">
        <x:v>0</x:v>
      </x:c>
      <x:c r="D16" t="n">
        <x:v>0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1</x:v>
      </x:c>
      <x:c r="P16" t="n">
        <x:v>1</x:v>
      </x:c>
      <x:c r="Q16" t="n">
        <x:v>0</x:v>
      </x:c>
      <x:c r="R16" t="n">
        <x:v>2</x:v>
      </x:c>
      <x:c r="S16" t="str">
        <x:v>SUPUESTO SIMULADO; NO CERTIFICACIÓN real de habilidades</x:v>
      </x:c>
    </x:row>
    <x:row r="17">
      <x:c r="A17" t="str">
        <x:v>OP-16</x:v>
      </x:c>
      <x:c r="B17" t="n">
        <x:v>0</x:v>
      </x:c>
      <x:c r="C17" t="n">
        <x:v>0</x:v>
      </x:c>
      <x:c r="D17" t="n">
        <x:v>0</x:v>
      </x:c>
      <x:c r="E17" t="n">
        <x:v>0</x:v>
      </x:c>
      <x:c r="F17" t="n">
        <x:v>0</x:v>
      </x:c>
      <x:c r="G17" t="n">
        <x:v>0</x:v>
      </x:c>
      <x:c r="H17" t="n">
        <x:v>1</x:v>
      </x:c>
      <x:c r="I17" t="n">
        <x:v>1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1</x:v>
      </x:c>
      <x:c r="R17" t="n">
        <x:v>3</x:v>
      </x:c>
      <x:c r="S17" t="str">
        <x:v>SUPUESTO SIMULADO; NO CERTIFICACIÓN real de habilidades</x:v>
      </x:c>
    </x:row>
    <x:row r="18">
      <x:c r="A18" t="str">
        <x:v>OP-17</x:v>
      </x:c>
      <x:c r="B18" t="n">
        <x:v>1</x:v>
      </x:c>
      <x:c r="C18" t="n">
        <x:v>0</x:v>
      </x:c>
      <x:c r="D18" t="n">
        <x:v>0</x:v>
      </x:c>
      <x:c r="E18" t="n">
        <x:v>1</x:v>
      </x:c>
      <x:c r="F18" t="n">
        <x:v>0</x:v>
      </x:c>
      <x:c r="G18" t="n">
        <x:v>0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2</x:v>
      </x:c>
      <x:c r="S18" t="str">
        <x:v>SUPUESTO SIMULADO; NO CERTIFICACIÓN real de habilidades</x:v>
      </x:c>
    </x:row>
    <x:row r="19">
      <x:c r="A19" t="str">
        <x:v>OP-18</x:v>
      </x:c>
      <x:c r="B19" t="n">
        <x:v>1</x:v>
      </x:c>
      <x:c r="C19" t="n">
        <x:v>0</x:v>
      </x:c>
      <x:c r="D19" t="n">
        <x:v>0</x:v>
      </x:c>
      <x:c r="E19" t="n">
        <x:v>1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2</x:v>
      </x:c>
      <x:c r="S19" t="str">
        <x:v>SUPUESTO SIMULADO; NO CERTIFICACIÓN real de habilidades</x:v>
      </x:c>
    </x:row>
    <x:row r="20">
      <x:c r="A20" t="str">
        <x:v>OP-19</x:v>
      </x:c>
      <x:c r="B20" t="n">
        <x:v>0</x:v>
      </x:c>
      <x:c r="C20" t="n">
        <x:v>0</x:v>
      </x:c>
      <x:c r="D20" t="n">
        <x:v>0</x:v>
      </x:c>
      <x:c r="E20" t="n">
        <x:v>0</x:v>
      </x:c>
      <x:c r="F20" t="n">
        <x:v>1</x:v>
      </x:c>
      <x:c r="G20" t="n">
        <x:v>1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1</x:v>
      </x:c>
      <x:c r="O20" t="n">
        <x:v>0</x:v>
      </x:c>
      <x:c r="P20" t="n">
        <x:v>0</x:v>
      </x:c>
      <x:c r="Q20" t="n">
        <x:v>0</x:v>
      </x:c>
      <x:c r="R20" t="n">
        <x:v>3</x:v>
      </x:c>
      <x:c r="S20" t="str">
        <x:v>SUPUESTO SIMULADO; NO CERTIFICACIÓN real de habilidades</x:v>
      </x:c>
    </x:row>
    <x:row r="21">
      <x:c r="A21" t="str">
        <x:v>OP-20</x:v>
      </x:c>
      <x:c r="B21" t="n">
        <x:v>0</x:v>
      </x:c>
      <x:c r="C21" t="n">
        <x:v>0</x:v>
      </x:c>
      <x:c r="D21" t="n">
        <x:v>0</x:v>
      </x:c>
      <x:c r="E21" t="n">
        <x:v>0</x:v>
      </x:c>
      <x:c r="F21" t="n">
        <x:v>1</x:v>
      </x:c>
      <x:c r="G21" t="n">
        <x:v>1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1</x:v>
      </x:c>
      <x:c r="O21" t="n">
        <x:v>0</x:v>
      </x:c>
      <x:c r="P21" t="n">
        <x:v>0</x:v>
      </x:c>
      <x:c r="Q21" t="n">
        <x:v>0</x:v>
      </x:c>
      <x:c r="R21" t="n">
        <x:v>3</x:v>
      </x:c>
      <x:c r="S21" t="str">
        <x:v>SUPUESTO SIMULADO; NO CERTIFICACIÓN real de habilidades</x:v>
      </x:c>
    </x:row>
    <x:row r="22">
      <x:c r="A22" t="str">
        <x:v>OP-21</x:v>
      </x:c>
      <x:c r="B22" t="n">
        <x:v>1</x:v>
      </x:c>
      <x:c r="C22" t="n">
        <x:v>1</x:v>
      </x:c>
      <x:c r="D22" t="n">
        <x:v>0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2</x:v>
      </x:c>
      <x:c r="S22" t="str">
        <x:v>SUPUESTO SIMULADO; NO CERTIFICACIÓN real de habilidades</x:v>
      </x:c>
    </x:row>
    <x:row r="23">
      <x:c r="A23" t="str">
        <x:v>OP-22</x:v>
      </x:c>
      <x:c r="B23" t="n">
        <x:v>0</x:v>
      </x:c>
      <x:c r="C23" t="n">
        <x:v>0</x:v>
      </x:c>
      <x:c r="D23" t="n">
        <x:v>0</x:v>
      </x:c>
      <x:c r="E23" t="n">
        <x:v>0</x:v>
      </x:c>
      <x:c r="F23" t="n">
        <x:v>0</x:v>
      </x:c>
      <x:c r="G23" t="n">
        <x:v>0</x:v>
      </x:c>
      <x:c r="H23" t="n">
        <x:v>1</x:v>
      </x:c>
      <x:c r="I23" t="n">
        <x:v>1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1</x:v>
      </x:c>
      <x:c r="R23" t="n">
        <x:v>3</x:v>
      </x:c>
      <x:c r="S23" t="str">
        <x:v>SUPUESTO SIMULADO; NO CERTIFICACIÓN real de habilidades</x:v>
      </x:c>
    </x:row>
    <x:row r="24">
      <x:c r="A24" t="str">
        <x:v>OP-23</x:v>
      </x:c>
      <x:c r="B24" t="n">
        <x:v>0</x:v>
      </x:c>
      <x:c r="C24" t="n">
        <x:v>0</x:v>
      </x:c>
      <x:c r="D24" t="n">
        <x:v>0</x:v>
      </x:c>
      <x:c r="E24" t="n">
        <x:v>0</x:v>
      </x:c>
      <x:c r="F24" t="n">
        <x:v>0</x:v>
      </x:c>
      <x:c r="G24" t="n">
        <x:v>0</x:v>
      </x:c>
      <x:c r="H24" t="n">
        <x:v>0</x:v>
      </x:c>
      <x:c r="I24" t="n">
        <x:v>0</x:v>
      </x:c>
      <x:c r="J24" t="n">
        <x:v>1</x:v>
      </x:c>
      <x:c r="K24" t="n">
        <x:v>1</x:v>
      </x:c>
      <x:c r="L24" t="n">
        <x:v>1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3</x:v>
      </x:c>
      <x:c r="S24" t="str">
        <x:v>SUPUESTO SIMULADO; NO CERTIFICACIÓN real de habilidades</x:v>
      </x:c>
    </x:row>
    <x:row r="25">
      <x:c r="A25" t="str">
        <x:v>OP-24</x:v>
      </x:c>
      <x:c r="B25" t="n">
        <x:v>0</x:v>
      </x:c>
      <x:c r="C25" t="n">
        <x:v>0</x:v>
      </x:c>
      <x:c r="D25" t="n">
        <x:v>0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1</x:v>
      </x:c>
      <x:c r="K25" t="n">
        <x:v>1</x:v>
      </x:c>
      <x:c r="L25" t="n">
        <x:v>1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3</x:v>
      </x:c>
      <x:c r="S25" t="str">
        <x:v>SUPUESTO SIMULADO; NO CERTIFICACIÓN real de habilidades</x:v>
      </x:c>
    </x:row>
    <x:row r="26">
      <x:c r="A26" t="str">
        <x:v>OP-25</x:v>
      </x:c>
      <x:c r="B26" t="n">
        <x:v>0</x:v>
      </x:c>
      <x:c r="C26" t="n">
        <x:v>0</x:v>
      </x:c>
      <x:c r="D26" t="n">
        <x:v>1</x:v>
      </x:c>
      <x:c r="E26" t="n">
        <x:v>0</x:v>
      </x:c>
      <x:c r="F26" t="n">
        <x:v>0</x:v>
      </x:c>
      <x:c r="G26" t="n">
        <x:v>0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1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2</x:v>
      </x:c>
      <x:c r="S26" t="str">
        <x:v>SUPUESTO SIMULADO; NO CERTIFICACIÓN real de habilidades</x:v>
      </x:c>
    </x:row>
    <x:row r="27" ht="23" customHeight="1">
      <x:c r="A27" s="82" t="str">
        <x:v>Operarios habilitados</x:v>
      </x:c>
      <x:c r="B27" s="82" t="n">
        <x:v>6</x:v>
      </x:c>
      <x:c r="C27" s="82" t="n">
        <x:v>3</x:v>
      </x:c>
      <x:c r="D27" s="82" t="n">
        <x:v>3</x:v>
      </x:c>
      <x:c r="E27" s="82" t="n">
        <x:v>3</x:v>
      </x:c>
      <x:c r="F27" s="82" t="n">
        <x:v>5</x:v>
      </x:c>
      <x:c r="G27" s="82" t="n">
        <x:v>5</x:v>
      </x:c>
      <x:c r="H27" s="82" t="n">
        <x:v>4</x:v>
      </x:c>
      <x:c r="I27" s="82" t="n">
        <x:v>4</x:v>
      </x:c>
      <x:c r="J27" s="82" t="n">
        <x:v>5</x:v>
      </x:c>
      <x:c r="K27" s="82" t="n">
        <x:v>5</x:v>
      </x:c>
      <x:c r="L27" s="82" t="n">
        <x:v>5</x:v>
      </x:c>
      <x:c r="M27" s="82" t="n">
        <x:v>3</x:v>
      </x:c>
      <x:c r="N27" s="82" t="n">
        <x:v>5</x:v>
      </x:c>
      <x:c r="O27" s="82" t="n">
        <x:v>2</x:v>
      </x:c>
      <x:c r="P27" s="82" t="n">
        <x:v>2</x:v>
      </x:c>
      <x:c r="Q27" s="82" t="n">
        <x:v>4</x:v>
      </x:c>
      <x:c r="R27" s="82"/>
      <x:c r="S27" s="82"/>
    </x:row>
  </x:sheetData>
  <x:dataValidations count="1">
    <x:dataValidation type="whole" operator="between" allowBlank="0" showDropDown="0" showInputMessage="0" showErrorMessage="0" sqref="B2:Q11">
      <x:formula1>0</x:formula1>
      <x:formula2>1</x:formula2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4B4B4B"/>
  </x:sheetPr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8" customWidth="1"/>
    <x:col min="2" max="2" width="19" customWidth="1"/>
    <x:col min="3" max="3" width="19" customWidth="1"/>
    <x:col min="4" max="4" width="18" customWidth="1"/>
    <x:col min="5" max="5" width="16" customWidth="1"/>
    <x:col min="6" max="6" width="16" customWidth="1"/>
    <x:col min="7" max="7" width="16" customWidth="1"/>
    <x:col min="8" max="8" width="44" customWidth="1"/>
    <x:col min="9" max="9" width="14" customWidth="1"/>
    <x:col min="10" max="10" width="30" customWidth="1"/>
    <x:col min="11" max="11" width="16" customWidth="1"/>
  </x:cols>
  <x:sheetData>
    <x:row r="1" ht="38" customHeight="1">
      <x:c r="A1" s="5" t="inlineStr">
        <x:is>
          <x:t xml:space="preserve">Fecha</x:t>
        </x:is>
      </x:c>
      <x:c r="B1" s="5" t="inlineStr">
        <x:is>
          <x:t xml:space="preserve">Día</x:t>
        </x:is>
      </x:c>
      <x:c r="C1" s="5" t="inlineStr">
        <x:is>
          <x:t xml:space="preserve">Productivo (1/0)</x:t>
        </x:is>
      </x:c>
      <x:c r="D1" s="5" t="inlineStr">
        <x:is>
          <x:t xml:space="preserve">Horas netas</x:t>
        </x:is>
      </x:c>
      <x:c r="E1" s="5" t="inlineStr">
        <x:is>
          <x:t xml:space="preserve">Entrada</x:t>
        </x:is>
      </x:c>
      <x:c r="F1" s="5" t="inlineStr">
        <x:is>
          <x:t xml:space="preserve">Salida</x:t>
        </x:is>
      </x:c>
      <x:c r="G1" s="5" t="inlineStr">
        <x:is>
          <x:t xml:space="preserve">Descanso h</x:t>
        </x:is>
      </x:c>
      <x:c r="H1" s="5" t="inlineStr">
        <x:is>
          <x:t xml:space="preserve">Regla jornada</x:t>
        </x:is>
      </x:c>
      <x:c r="I1" s="5" t="inlineStr">
        <x:is>
          <x:t xml:space="preserve">Mes</x:t>
        </x:is>
      </x:c>
      <x:c r="J1" s="21" t="inlineStr">
        <x:is>
          <x:t xml:space="preserve">Feriado nacional Perú</x:t>
        </x:is>
      </x:c>
      <x:c r="K1" s="21" t="inlineStr">
        <x:is>
          <x:t xml:space="preserve">Productivo efectivo (1/0)</x:t>
        </x:is>
      </x:c>
    </x:row>
    <x:row r="2">
      <x:c r="A2" s="30" t="n">
        <x:v>45658</x:v>
      </x:c>
      <x:c r="B2" t="inlineStr">
        <x:is>
          <x:t xml:space="preserve">Miércoles</x:t>
        </x:is>
      </x:c>
      <x:c r="C2" t="n">
        <x:v>1</x:v>
      </x:c>
      <x:c r="D2" t="n">
        <x:v>8</x:v>
      </x:c>
      <x:c r="E2" t="inlineStr">
        <x:is>
          <x:t xml:space="preserve">08:00</x:t>
        </x:is>
      </x:c>
      <x:c r="F2" t="inlineStr">
        <x:is>
          <x:t xml:space="preserve">17:00</x:t>
        </x:is>
      </x:c>
      <x:c r="G2" t="n">
        <x:v>1</x:v>
      </x:c>
      <x:c r="H2" t="inlineStr">
        <x:is>
          <x:t xml:space="preserve">Regla de escenario: sin feriados</x:t>
        </x:is>
      </x:c>
      <x:c r="I2" t="n">
        <x:v>1</x:v>
      </x:c>
      <x:c r="J2" s="20" t="inlineStr">
        <x:is>
          <x:t xml:space="preserve">Año Nuevo</x:t>
        </x:is>
      </x:c>
      <x:c r="K2" s="20" t="n">
        <x:f>IF(AND('19_PARAMETROS'!$B$17=1,J2&lt;&gt;""),0,C2)</x:f>
        <x:v>1</x:v>
      </x:c>
    </x:row>
    <x:row r="3">
      <x:c r="A3" s="30" t="n">
        <x:v>45659</x:v>
      </x:c>
      <x:c r="B3" t="inlineStr">
        <x:is>
          <x:t xml:space="preserve">Jueves</x:t>
        </x:is>
      </x:c>
      <x:c r="C3" t="n">
        <x:v>1</x:v>
      </x:c>
      <x:c r="D3" t="n">
        <x:v>8</x:v>
      </x:c>
      <x:c r="E3" t="inlineStr">
        <x:is>
          <x:t xml:space="preserve">08:00</x:t>
        </x:is>
      </x:c>
      <x:c r="F3" t="inlineStr">
        <x:is>
          <x:t xml:space="preserve">17:00</x:t>
        </x:is>
      </x:c>
      <x:c r="G3" t="n">
        <x:v>1</x:v>
      </x:c>
      <x:c r="H3" t="inlineStr">
        <x:is>
          <x:t xml:space="preserve">Regla de escenario: sin feriados</x:t>
        </x:is>
      </x:c>
      <x:c r="I3" t="n">
        <x:v>1</x:v>
      </x:c>
      <x:c r="J3" s="20" t="inlineStr">
        <x:is>
          <x:t xml:space="preserve"/>
        </x:is>
      </x:c>
      <x:c r="K3" s="20" t="n">
        <x:f>IF(AND('19_PARAMETROS'!$B$17=1,J3&lt;&gt;""),0,C3)</x:f>
        <x:v>1</x:v>
      </x:c>
    </x:row>
    <x:row r="4">
      <x:c r="A4" s="30" t="n">
        <x:v>45660</x:v>
      </x:c>
      <x:c r="B4" t="inlineStr">
        <x:is>
          <x:t xml:space="preserve">Viernes</x:t>
        </x:is>
      </x:c>
      <x:c r="C4" t="n">
        <x:v>1</x:v>
      </x:c>
      <x:c r="D4" t="n">
        <x:v>8</x:v>
      </x:c>
      <x:c r="E4" t="inlineStr">
        <x:is>
          <x:t xml:space="preserve">08:00</x:t>
        </x:is>
      </x:c>
      <x:c r="F4" t="inlineStr">
        <x:is>
          <x:t xml:space="preserve">17:00</x:t>
        </x:is>
      </x:c>
      <x:c r="G4" t="n">
        <x:v>1</x:v>
      </x:c>
      <x:c r="H4" t="inlineStr">
        <x:is>
          <x:t xml:space="preserve">Regla de escenario: sin feriados</x:t>
        </x:is>
      </x:c>
      <x:c r="I4" t="n">
        <x:v>1</x:v>
      </x:c>
      <x:c r="J4" s="20" t="inlineStr">
        <x:is>
          <x:t xml:space="preserve"/>
        </x:is>
      </x:c>
      <x:c r="K4" s="20" t="n">
        <x:f>IF(AND('19_PARAMETROS'!$B$17=1,J4&lt;&gt;""),0,C4)</x:f>
        <x:v>1</x:v>
      </x:c>
    </x:row>
    <x:row r="5">
      <x:c r="A5" s="30" t="n">
        <x:v>45661</x:v>
      </x:c>
      <x:c r="B5" t="inlineStr">
        <x:is>
          <x:t xml:space="preserve">Sábado</x:t>
        </x:is>
      </x:c>
      <x:c r="C5" t="n">
        <x:v>0</x:v>
      </x:c>
      <x:c r="D5" t="n">
        <x:v>0</x:v>
      </x:c>
      <x:c r="E5" t="inlineStr">
        <x:is>
          <x:t xml:space="preserve">08:00</x:t>
        </x:is>
      </x:c>
      <x:c r="F5" t="inlineStr">
        <x:is>
          <x:t xml:space="preserve">17:00</x:t>
        </x:is>
      </x:c>
      <x:c r="G5" t="n">
        <x:v>1</x:v>
      </x:c>
      <x:c r="H5" t="inlineStr">
        <x:is>
          <x:t xml:space="preserve">Regla de escenario: sin feriados</x:t>
        </x:is>
      </x:c>
      <x:c r="I5" t="n">
        <x:v>1</x:v>
      </x:c>
      <x:c r="J5" s="20" t="inlineStr">
        <x:is>
          <x:t xml:space="preserve"/>
        </x:is>
      </x:c>
      <x:c r="K5" s="20" t="n">
        <x:f>IF(AND('19_PARAMETROS'!$B$17=1,J5&lt;&gt;""),0,C5)</x:f>
        <x:v>0</x:v>
      </x:c>
    </x:row>
    <x:row r="6">
      <x:c r="A6" s="30" t="n">
        <x:v>45662</x:v>
      </x:c>
      <x:c r="B6" t="inlineStr">
        <x:is>
          <x:t xml:space="preserve">Domingo</x:t>
        </x:is>
      </x:c>
      <x:c r="C6" t="n">
        <x:v>0</x:v>
      </x:c>
      <x:c r="D6" t="n">
        <x:v>0</x:v>
      </x:c>
      <x:c r="E6" t="inlineStr">
        <x:is>
          <x:t xml:space="preserve">08:00</x:t>
        </x:is>
      </x:c>
      <x:c r="F6" t="inlineStr">
        <x:is>
          <x:t xml:space="preserve">17:00</x:t>
        </x:is>
      </x:c>
      <x:c r="G6" t="n">
        <x:v>1</x:v>
      </x:c>
      <x:c r="H6" t="inlineStr">
        <x:is>
          <x:t xml:space="preserve">Regla de escenario: sin feriados</x:t>
        </x:is>
      </x:c>
      <x:c r="I6" t="n">
        <x:v>1</x:v>
      </x:c>
      <x:c r="J6" s="20" t="inlineStr">
        <x:is>
          <x:t xml:space="preserve"/>
        </x:is>
      </x:c>
      <x:c r="K6" s="20" t="n">
        <x:f>IF(AND('19_PARAMETROS'!$B$17=1,J6&lt;&gt;""),0,C6)</x:f>
        <x:v>0</x:v>
      </x:c>
    </x:row>
    <x:row r="7">
      <x:c r="A7" s="30" t="n">
        <x:v>45663</x:v>
      </x:c>
      <x:c r="B7" t="inlineStr">
        <x:is>
          <x:t xml:space="preserve">Lunes</x:t>
        </x:is>
      </x:c>
      <x:c r="C7" t="n">
        <x:v>1</x:v>
      </x:c>
      <x:c r="D7" t="n">
        <x:v>8</x:v>
      </x:c>
      <x:c r="E7" t="inlineStr">
        <x:is>
          <x:t xml:space="preserve">08:00</x:t>
        </x:is>
      </x:c>
      <x:c r="F7" t="inlineStr">
        <x:is>
          <x:t xml:space="preserve">17:00</x:t>
        </x:is>
      </x:c>
      <x:c r="G7" t="n">
        <x:v>1</x:v>
      </x:c>
      <x:c r="H7" t="inlineStr">
        <x:is>
          <x:t xml:space="preserve">Regla de escenario: sin feriados</x:t>
        </x:is>
      </x:c>
      <x:c r="I7" t="n">
        <x:v>1</x:v>
      </x:c>
      <x:c r="J7" s="20" t="inlineStr">
        <x:is>
          <x:t xml:space="preserve"/>
        </x:is>
      </x:c>
      <x:c r="K7" s="20" t="n">
        <x:f>IF(AND('19_PARAMETROS'!$B$17=1,J7&lt;&gt;""),0,C7)</x:f>
        <x:v>1</x:v>
      </x:c>
    </x:row>
    <x:row r="8">
      <x:c r="A8" s="30" t="n">
        <x:v>45664</x:v>
      </x:c>
      <x:c r="B8" t="inlineStr">
        <x:is>
          <x:t xml:space="preserve">Martes</x:t>
        </x:is>
      </x:c>
      <x:c r="C8" t="n">
        <x:v>1</x:v>
      </x:c>
      <x:c r="D8" t="n">
        <x:v>8</x:v>
      </x:c>
      <x:c r="E8" t="inlineStr">
        <x:is>
          <x:t xml:space="preserve">08:00</x:t>
        </x:is>
      </x:c>
      <x:c r="F8" t="inlineStr">
        <x:is>
          <x:t xml:space="preserve">17:00</x:t>
        </x:is>
      </x:c>
      <x:c r="G8" t="n">
        <x:v>1</x:v>
      </x:c>
      <x:c r="H8" t="inlineStr">
        <x:is>
          <x:t xml:space="preserve">Regla de escenario: sin feriados</x:t>
        </x:is>
      </x:c>
      <x:c r="I8" t="n">
        <x:v>1</x:v>
      </x:c>
      <x:c r="J8" s="20" t="inlineStr">
        <x:is>
          <x:t xml:space="preserve"/>
        </x:is>
      </x:c>
      <x:c r="K8" s="20" t="n">
        <x:f>IF(AND('19_PARAMETROS'!$B$17=1,J8&lt;&gt;""),0,C8)</x:f>
        <x:v>1</x:v>
      </x:c>
    </x:row>
    <x:row r="9">
      <x:c r="A9" s="30" t="n">
        <x:v>45665</x:v>
      </x:c>
      <x:c r="B9" t="inlineStr">
        <x:is>
          <x:t xml:space="preserve">Miércoles</x:t>
        </x:is>
      </x:c>
      <x:c r="C9" t="n">
        <x:v>1</x:v>
      </x:c>
      <x:c r="D9" t="n">
        <x:v>8</x:v>
      </x:c>
      <x:c r="E9" t="inlineStr">
        <x:is>
          <x:t xml:space="preserve">08:00</x:t>
        </x:is>
      </x:c>
      <x:c r="F9" t="inlineStr">
        <x:is>
          <x:t xml:space="preserve">17:00</x:t>
        </x:is>
      </x:c>
      <x:c r="G9" t="n">
        <x:v>1</x:v>
      </x:c>
      <x:c r="H9" t="inlineStr">
        <x:is>
          <x:t xml:space="preserve">Regla de escenario: sin feriados</x:t>
        </x:is>
      </x:c>
      <x:c r="I9" t="n">
        <x:v>1</x:v>
      </x:c>
      <x:c r="J9" s="20" t="inlineStr">
        <x:is>
          <x:t xml:space="preserve"/>
        </x:is>
      </x:c>
      <x:c r="K9" s="20" t="n">
        <x:f>IF(AND('19_PARAMETROS'!$B$17=1,J9&lt;&gt;""),0,C9)</x:f>
        <x:v>1</x:v>
      </x:c>
    </x:row>
    <x:row r="10">
      <x:c r="A10" s="30" t="n">
        <x:v>45666</x:v>
      </x:c>
      <x:c r="B10" t="inlineStr">
        <x:is>
          <x:t xml:space="preserve">Jueves</x:t>
        </x:is>
      </x:c>
      <x:c r="C10" t="n">
        <x:v>1</x:v>
      </x:c>
      <x:c r="D10" t="n">
        <x:v>8</x:v>
      </x:c>
      <x:c r="E10" t="inlineStr">
        <x:is>
          <x:t xml:space="preserve">08:00</x:t>
        </x:is>
      </x:c>
      <x:c r="F10" t="inlineStr">
        <x:is>
          <x:t xml:space="preserve">17:00</x:t>
        </x:is>
      </x:c>
      <x:c r="G10" t="n">
        <x:v>1</x:v>
      </x:c>
      <x:c r="H10" t="inlineStr">
        <x:is>
          <x:t xml:space="preserve">Regla de escenario: sin feriados</x:t>
        </x:is>
      </x:c>
      <x:c r="I10" t="n">
        <x:v>1</x:v>
      </x:c>
      <x:c r="J10" s="20" t="inlineStr">
        <x:is>
          <x:t xml:space="preserve"/>
        </x:is>
      </x:c>
      <x:c r="K10" s="20" t="n">
        <x:f>IF(AND('19_PARAMETROS'!$B$17=1,J10&lt;&gt;""),0,C10)</x:f>
        <x:v>1</x:v>
      </x:c>
    </x:row>
    <x:row r="11">
      <x:c r="A11" s="30" t="n">
        <x:v>45667</x:v>
      </x:c>
      <x:c r="B11" t="inlineStr">
        <x:is>
          <x:t xml:space="preserve">Viernes</x:t>
        </x:is>
      </x:c>
      <x:c r="C11" t="n">
        <x:v>1</x:v>
      </x:c>
      <x:c r="D11" t="n">
        <x:v>8</x:v>
      </x:c>
      <x:c r="E11" t="inlineStr">
        <x:is>
          <x:t xml:space="preserve">08:00</x:t>
        </x:is>
      </x:c>
      <x:c r="F11" t="inlineStr">
        <x:is>
          <x:t xml:space="preserve">17:00</x:t>
        </x:is>
      </x:c>
      <x:c r="G11" t="n">
        <x:v>1</x:v>
      </x:c>
      <x:c r="H11" t="inlineStr">
        <x:is>
          <x:t xml:space="preserve">Regla de escenario: sin feriados</x:t>
        </x:is>
      </x:c>
      <x:c r="I11" t="n">
        <x:v>1</x:v>
      </x:c>
      <x:c r="J11" s="20" t="inlineStr">
        <x:is>
          <x:t xml:space="preserve"/>
        </x:is>
      </x:c>
      <x:c r="K11" s="20" t="n">
        <x:f>IF(AND('19_PARAMETROS'!$B$17=1,J11&lt;&gt;""),0,C11)</x:f>
        <x:v>1</x:v>
      </x:c>
    </x:row>
    <x:row r="12">
      <x:c r="A12" s="30" t="n">
        <x:v>45668</x:v>
      </x:c>
      <x:c r="B12" t="inlineStr">
        <x:is>
          <x:t xml:space="preserve">Sábado</x:t>
        </x:is>
      </x:c>
      <x:c r="C12" t="n">
        <x:v>0</x:v>
      </x:c>
      <x:c r="D12" t="n">
        <x:v>0</x:v>
      </x:c>
      <x:c r="E12" t="inlineStr">
        <x:is>
          <x:t xml:space="preserve">08:00</x:t>
        </x:is>
      </x:c>
      <x:c r="F12" t="inlineStr">
        <x:is>
          <x:t xml:space="preserve">17:00</x:t>
        </x:is>
      </x:c>
      <x:c r="G12" t="n">
        <x:v>1</x:v>
      </x:c>
      <x:c r="H12" t="inlineStr">
        <x:is>
          <x:t xml:space="preserve">Regla de escenario: sin feriados</x:t>
        </x:is>
      </x:c>
      <x:c r="I12" t="n">
        <x:v>1</x:v>
      </x:c>
      <x:c r="J12" s="20" t="inlineStr">
        <x:is>
          <x:t xml:space="preserve"/>
        </x:is>
      </x:c>
      <x:c r="K12" s="20" t="n">
        <x:f>IF(AND('19_PARAMETROS'!$B$17=1,J12&lt;&gt;""),0,C12)</x:f>
        <x:v>0</x:v>
      </x:c>
    </x:row>
    <x:row r="13">
      <x:c r="A13" s="30" t="n">
        <x:v>45669</x:v>
      </x:c>
      <x:c r="B13" t="inlineStr">
        <x:is>
          <x:t xml:space="preserve">Domingo</x:t>
        </x:is>
      </x:c>
      <x:c r="C13" t="n">
        <x:v>0</x:v>
      </x:c>
      <x:c r="D13" t="n">
        <x:v>0</x:v>
      </x:c>
      <x:c r="E13" t="inlineStr">
        <x:is>
          <x:t xml:space="preserve">08:00</x:t>
        </x:is>
      </x:c>
      <x:c r="F13" t="inlineStr">
        <x:is>
          <x:t xml:space="preserve">17:00</x:t>
        </x:is>
      </x:c>
      <x:c r="G13" t="n">
        <x:v>1</x:v>
      </x:c>
      <x:c r="H13" t="inlineStr">
        <x:is>
          <x:t xml:space="preserve">Regla de escenario: sin feriados</x:t>
        </x:is>
      </x:c>
      <x:c r="I13" t="n">
        <x:v>1</x:v>
      </x:c>
      <x:c r="J13" s="20" t="inlineStr">
        <x:is>
          <x:t xml:space="preserve"/>
        </x:is>
      </x:c>
      <x:c r="K13" s="20" t="n">
        <x:f>IF(AND('19_PARAMETROS'!$B$17=1,J13&lt;&gt;""),0,C13)</x:f>
        <x:v>0</x:v>
      </x:c>
    </x:row>
    <x:row r="14">
      <x:c r="A14" s="30" t="n">
        <x:v>45670</x:v>
      </x:c>
      <x:c r="B14" t="inlineStr">
        <x:is>
          <x:t xml:space="preserve">Lunes</x:t>
        </x:is>
      </x:c>
      <x:c r="C14" t="n">
        <x:v>1</x:v>
      </x:c>
      <x:c r="D14" t="n">
        <x:v>8</x:v>
      </x:c>
      <x:c r="E14" t="inlineStr">
        <x:is>
          <x:t xml:space="preserve">08:00</x:t>
        </x:is>
      </x:c>
      <x:c r="F14" t="inlineStr">
        <x:is>
          <x:t xml:space="preserve">17:00</x:t>
        </x:is>
      </x:c>
      <x:c r="G14" t="n">
        <x:v>1</x:v>
      </x:c>
      <x:c r="H14" t="inlineStr">
        <x:is>
          <x:t xml:space="preserve">Regla de escenario: sin feriados</x:t>
        </x:is>
      </x:c>
      <x:c r="I14" t="n">
        <x:v>1</x:v>
      </x:c>
      <x:c r="J14" s="20" t="inlineStr">
        <x:is>
          <x:t xml:space="preserve"/>
        </x:is>
      </x:c>
      <x:c r="K14" s="20" t="n">
        <x:f>IF(AND('19_PARAMETROS'!$B$17=1,J14&lt;&gt;""),0,C14)</x:f>
        <x:v>1</x:v>
      </x:c>
    </x:row>
    <x:row r="15">
      <x:c r="A15" s="30" t="n">
        <x:v>45671</x:v>
      </x:c>
      <x:c r="B15" t="inlineStr">
        <x:is>
          <x:t xml:space="preserve">Martes</x:t>
        </x:is>
      </x:c>
      <x:c r="C15" t="n">
        <x:v>1</x:v>
      </x:c>
      <x:c r="D15" t="n">
        <x:v>8</x:v>
      </x:c>
      <x:c r="E15" t="inlineStr">
        <x:is>
          <x:t xml:space="preserve">08:00</x:t>
        </x:is>
      </x:c>
      <x:c r="F15" t="inlineStr">
        <x:is>
          <x:t xml:space="preserve">17:00</x:t>
        </x:is>
      </x:c>
      <x:c r="G15" t="n">
        <x:v>1</x:v>
      </x:c>
      <x:c r="H15" t="inlineStr">
        <x:is>
          <x:t xml:space="preserve">Regla de escenario: sin feriados</x:t>
        </x:is>
      </x:c>
      <x:c r="I15" t="n">
        <x:v>1</x:v>
      </x:c>
      <x:c r="J15" s="20" t="inlineStr">
        <x:is>
          <x:t xml:space="preserve"/>
        </x:is>
      </x:c>
      <x:c r="K15" s="20" t="n">
        <x:f>IF(AND('19_PARAMETROS'!$B$17=1,J15&lt;&gt;""),0,C15)</x:f>
        <x:v>1</x:v>
      </x:c>
    </x:row>
    <x:row r="16">
      <x:c r="A16" s="30" t="n">
        <x:v>45672</x:v>
      </x:c>
      <x:c r="B16" t="inlineStr">
        <x:is>
          <x:t xml:space="preserve">Miércoles</x:t>
        </x:is>
      </x:c>
      <x:c r="C16" t="n">
        <x:v>1</x:v>
      </x:c>
      <x:c r="D16" t="n">
        <x:v>8</x:v>
      </x:c>
      <x:c r="E16" t="inlineStr">
        <x:is>
          <x:t xml:space="preserve">08:00</x:t>
        </x:is>
      </x:c>
      <x:c r="F16" t="inlineStr">
        <x:is>
          <x:t xml:space="preserve">17:00</x:t>
        </x:is>
      </x:c>
      <x:c r="G16" t="n">
        <x:v>1</x:v>
      </x:c>
      <x:c r="H16" t="inlineStr">
        <x:is>
          <x:t xml:space="preserve">Regla de escenario: sin feriados</x:t>
        </x:is>
      </x:c>
      <x:c r="I16" t="n">
        <x:v>1</x:v>
      </x:c>
      <x:c r="J16" s="20" t="inlineStr">
        <x:is>
          <x:t xml:space="preserve"/>
        </x:is>
      </x:c>
      <x:c r="K16" s="20" t="n">
        <x:f>IF(AND('19_PARAMETROS'!$B$17=1,J16&lt;&gt;""),0,C16)</x:f>
        <x:v>1</x:v>
      </x:c>
    </x:row>
    <x:row r="17">
      <x:c r="A17" s="30" t="n">
        <x:v>45673</x:v>
      </x:c>
      <x:c r="B17" t="inlineStr">
        <x:is>
          <x:t xml:space="preserve">Jueves</x:t>
        </x:is>
      </x:c>
      <x:c r="C17" t="n">
        <x:v>1</x:v>
      </x:c>
      <x:c r="D17" t="n">
        <x:v>8</x:v>
      </x:c>
      <x:c r="E17" t="inlineStr">
        <x:is>
          <x:t xml:space="preserve">08:00</x:t>
        </x:is>
      </x:c>
      <x:c r="F17" t="inlineStr">
        <x:is>
          <x:t xml:space="preserve">17:00</x:t>
        </x:is>
      </x:c>
      <x:c r="G17" t="n">
        <x:v>1</x:v>
      </x:c>
      <x:c r="H17" t="inlineStr">
        <x:is>
          <x:t xml:space="preserve">Regla de escenario: sin feriados</x:t>
        </x:is>
      </x:c>
      <x:c r="I17" t="n">
        <x:v>1</x:v>
      </x:c>
      <x:c r="J17" s="20" t="inlineStr">
        <x:is>
          <x:t xml:space="preserve"/>
        </x:is>
      </x:c>
      <x:c r="K17" s="20" t="n">
        <x:f>IF(AND('19_PARAMETROS'!$B$17=1,J17&lt;&gt;""),0,C17)</x:f>
        <x:v>1</x:v>
      </x:c>
    </x:row>
    <x:row r="18">
      <x:c r="A18" s="30" t="n">
        <x:v>45674</x:v>
      </x:c>
      <x:c r="B18" t="inlineStr">
        <x:is>
          <x:t xml:space="preserve">Viernes</x:t>
        </x:is>
      </x:c>
      <x:c r="C18" t="n">
        <x:v>1</x:v>
      </x:c>
      <x:c r="D18" t="n">
        <x:v>8</x:v>
      </x:c>
      <x:c r="E18" t="inlineStr">
        <x:is>
          <x:t xml:space="preserve">08:00</x:t>
        </x:is>
      </x:c>
      <x:c r="F18" t="inlineStr">
        <x:is>
          <x:t xml:space="preserve">17:00</x:t>
        </x:is>
      </x:c>
      <x:c r="G18" t="n">
        <x:v>1</x:v>
      </x:c>
      <x:c r="H18" t="inlineStr">
        <x:is>
          <x:t xml:space="preserve">Regla de escenario: sin feriados</x:t>
        </x:is>
      </x:c>
      <x:c r="I18" t="n">
        <x:v>1</x:v>
      </x:c>
      <x:c r="J18" s="20" t="inlineStr">
        <x:is>
          <x:t xml:space="preserve"/>
        </x:is>
      </x:c>
      <x:c r="K18" s="20" t="n">
        <x:f>IF(AND('19_PARAMETROS'!$B$17=1,J18&lt;&gt;""),0,C18)</x:f>
        <x:v>1</x:v>
      </x:c>
    </x:row>
    <x:row r="19">
      <x:c r="A19" s="30" t="n">
        <x:v>45675</x:v>
      </x:c>
      <x:c r="B19" t="inlineStr">
        <x:is>
          <x:t xml:space="preserve">Sábado</x:t>
        </x:is>
      </x:c>
      <x:c r="C19" t="n">
        <x:v>0</x:v>
      </x:c>
      <x:c r="D19" t="n">
        <x:v>0</x:v>
      </x:c>
      <x:c r="E19" t="inlineStr">
        <x:is>
          <x:t xml:space="preserve">08:00</x:t>
        </x:is>
      </x:c>
      <x:c r="F19" t="inlineStr">
        <x:is>
          <x:t xml:space="preserve">17:00</x:t>
        </x:is>
      </x:c>
      <x:c r="G19" t="n">
        <x:v>1</x:v>
      </x:c>
      <x:c r="H19" t="inlineStr">
        <x:is>
          <x:t xml:space="preserve">Regla de escenario: sin feriados</x:t>
        </x:is>
      </x:c>
      <x:c r="I19" t="n">
        <x:v>1</x:v>
      </x:c>
      <x:c r="J19" s="20" t="inlineStr">
        <x:is>
          <x:t xml:space="preserve"/>
        </x:is>
      </x:c>
      <x:c r="K19" s="20" t="n">
        <x:f>IF(AND('19_PARAMETROS'!$B$17=1,J19&lt;&gt;""),0,C19)</x:f>
        <x:v>0</x:v>
      </x:c>
    </x:row>
    <x:row r="20">
      <x:c r="A20" s="30" t="n">
        <x:v>45676</x:v>
      </x:c>
      <x:c r="B20" t="inlineStr">
        <x:is>
          <x:t xml:space="preserve">Domingo</x:t>
        </x:is>
      </x:c>
      <x:c r="C20" t="n">
        <x:v>0</x:v>
      </x:c>
      <x:c r="D20" t="n">
        <x:v>0</x:v>
      </x:c>
      <x:c r="E20" t="inlineStr">
        <x:is>
          <x:t xml:space="preserve">08:00</x:t>
        </x:is>
      </x:c>
      <x:c r="F20" t="inlineStr">
        <x:is>
          <x:t xml:space="preserve">17:00</x:t>
        </x:is>
      </x:c>
      <x:c r="G20" t="n">
        <x:v>1</x:v>
      </x:c>
      <x:c r="H20" t="inlineStr">
        <x:is>
          <x:t xml:space="preserve">Regla de escenario: sin feriados</x:t>
        </x:is>
      </x:c>
      <x:c r="I20" t="n">
        <x:v>1</x:v>
      </x:c>
      <x:c r="J20" s="20" t="inlineStr">
        <x:is>
          <x:t xml:space="preserve"/>
        </x:is>
      </x:c>
      <x:c r="K20" s="20" t="n">
        <x:f>IF(AND('19_PARAMETROS'!$B$17=1,J20&lt;&gt;""),0,C20)</x:f>
        <x:v>0</x:v>
      </x:c>
    </x:row>
    <x:row r="21">
      <x:c r="A21" s="30" t="n">
        <x:v>45677</x:v>
      </x:c>
      <x:c r="B21" t="inlineStr">
        <x:is>
          <x:t xml:space="preserve">Lunes</x:t>
        </x:is>
      </x:c>
      <x:c r="C21" t="n">
        <x:v>1</x:v>
      </x:c>
      <x:c r="D21" t="n">
        <x:v>8</x:v>
      </x:c>
      <x:c r="E21" t="inlineStr">
        <x:is>
          <x:t xml:space="preserve">08:00</x:t>
        </x:is>
      </x:c>
      <x:c r="F21" t="inlineStr">
        <x:is>
          <x:t xml:space="preserve">17:00</x:t>
        </x:is>
      </x:c>
      <x:c r="G21" t="n">
        <x:v>1</x:v>
      </x:c>
      <x:c r="H21" t="inlineStr">
        <x:is>
          <x:t xml:space="preserve">Regla de escenario: sin feriados</x:t>
        </x:is>
      </x:c>
      <x:c r="I21" t="n">
        <x:v>1</x:v>
      </x:c>
      <x:c r="J21" s="20" t="inlineStr">
        <x:is>
          <x:t xml:space="preserve"/>
        </x:is>
      </x:c>
      <x:c r="K21" s="20" t="n">
        <x:f>IF(AND('19_PARAMETROS'!$B$17=1,J21&lt;&gt;""),0,C21)</x:f>
        <x:v>1</x:v>
      </x:c>
    </x:row>
    <x:row r="22">
      <x:c r="A22" s="30" t="n">
        <x:v>45678</x:v>
      </x:c>
      <x:c r="B22" t="inlineStr">
        <x:is>
          <x:t xml:space="preserve">Martes</x:t>
        </x:is>
      </x:c>
      <x:c r="C22" t="n">
        <x:v>1</x:v>
      </x:c>
      <x:c r="D22" t="n">
        <x:v>8</x:v>
      </x:c>
      <x:c r="E22" t="inlineStr">
        <x:is>
          <x:t xml:space="preserve">08:00</x:t>
        </x:is>
      </x:c>
      <x:c r="F22" t="inlineStr">
        <x:is>
          <x:t xml:space="preserve">17:00</x:t>
        </x:is>
      </x:c>
      <x:c r="G22" t="n">
        <x:v>1</x:v>
      </x:c>
      <x:c r="H22" t="inlineStr">
        <x:is>
          <x:t xml:space="preserve">Regla de escenario: sin feriados</x:t>
        </x:is>
      </x:c>
      <x:c r="I22" t="n">
        <x:v>1</x:v>
      </x:c>
      <x:c r="J22" s="20" t="inlineStr">
        <x:is>
          <x:t xml:space="preserve"/>
        </x:is>
      </x:c>
      <x:c r="K22" s="20" t="n">
        <x:f>IF(AND('19_PARAMETROS'!$B$17=1,J22&lt;&gt;""),0,C22)</x:f>
        <x:v>1</x:v>
      </x:c>
    </x:row>
    <x:row r="23">
      <x:c r="A23" s="30" t="n">
        <x:v>45679</x:v>
      </x:c>
      <x:c r="B23" t="inlineStr">
        <x:is>
          <x:t xml:space="preserve">Miércoles</x:t>
        </x:is>
      </x:c>
      <x:c r="C23" t="n">
        <x:v>1</x:v>
      </x:c>
      <x:c r="D23" t="n">
        <x:v>8</x:v>
      </x:c>
      <x:c r="E23" t="inlineStr">
        <x:is>
          <x:t xml:space="preserve">08:00</x:t>
        </x:is>
      </x:c>
      <x:c r="F23" t="inlineStr">
        <x:is>
          <x:t xml:space="preserve">17:00</x:t>
        </x:is>
      </x:c>
      <x:c r="G23" t="n">
        <x:v>1</x:v>
      </x:c>
      <x:c r="H23" t="inlineStr">
        <x:is>
          <x:t xml:space="preserve">Regla de escenario: sin feriados</x:t>
        </x:is>
      </x:c>
      <x:c r="I23" t="n">
        <x:v>1</x:v>
      </x:c>
      <x:c r="J23" s="20" t="inlineStr">
        <x:is>
          <x:t xml:space="preserve"/>
        </x:is>
      </x:c>
      <x:c r="K23" s="20" t="n">
        <x:f>IF(AND('19_PARAMETROS'!$B$17=1,J23&lt;&gt;""),0,C23)</x:f>
        <x:v>1</x:v>
      </x:c>
    </x:row>
    <x:row r="24">
      <x:c r="A24" s="30" t="n">
        <x:v>45680</x:v>
      </x:c>
      <x:c r="B24" t="inlineStr">
        <x:is>
          <x:t xml:space="preserve">Jueves</x:t>
        </x:is>
      </x:c>
      <x:c r="C24" t="n">
        <x:v>1</x:v>
      </x:c>
      <x:c r="D24" t="n">
        <x:v>8</x:v>
      </x:c>
      <x:c r="E24" t="inlineStr">
        <x:is>
          <x:t xml:space="preserve">08:00</x:t>
        </x:is>
      </x:c>
      <x:c r="F24" t="inlineStr">
        <x:is>
          <x:t xml:space="preserve">17:00</x:t>
        </x:is>
      </x:c>
      <x:c r="G24" t="n">
        <x:v>1</x:v>
      </x:c>
      <x:c r="H24" t="inlineStr">
        <x:is>
          <x:t xml:space="preserve">Regla de escenario: sin feriados</x:t>
        </x:is>
      </x:c>
      <x:c r="I24" t="n">
        <x:v>1</x:v>
      </x:c>
      <x:c r="J24" s="20" t="inlineStr">
        <x:is>
          <x:t xml:space="preserve"/>
        </x:is>
      </x:c>
      <x:c r="K24" s="20" t="n">
        <x:f>IF(AND('19_PARAMETROS'!$B$17=1,J24&lt;&gt;""),0,C24)</x:f>
        <x:v>1</x:v>
      </x:c>
    </x:row>
    <x:row r="25">
      <x:c r="A25" s="30" t="n">
        <x:v>45681</x:v>
      </x:c>
      <x:c r="B25" t="inlineStr">
        <x:is>
          <x:t xml:space="preserve">Viernes</x:t>
        </x:is>
      </x:c>
      <x:c r="C25" t="n">
        <x:v>1</x:v>
      </x:c>
      <x:c r="D25" t="n">
        <x:v>8</x:v>
      </x:c>
      <x:c r="E25" t="inlineStr">
        <x:is>
          <x:t xml:space="preserve">08:00</x:t>
        </x:is>
      </x:c>
      <x:c r="F25" t="inlineStr">
        <x:is>
          <x:t xml:space="preserve">17:00</x:t>
        </x:is>
      </x:c>
      <x:c r="G25" t="n">
        <x:v>1</x:v>
      </x:c>
      <x:c r="H25" t="inlineStr">
        <x:is>
          <x:t xml:space="preserve">Regla de escenario: sin feriados</x:t>
        </x:is>
      </x:c>
      <x:c r="I25" t="n">
        <x:v>1</x:v>
      </x:c>
      <x:c r="J25" s="20" t="inlineStr">
        <x:is>
          <x:t xml:space="preserve"/>
        </x:is>
      </x:c>
      <x:c r="K25" s="20" t="n">
        <x:f>IF(AND('19_PARAMETROS'!$B$17=1,J25&lt;&gt;""),0,C25)</x:f>
        <x:v>1</x:v>
      </x:c>
    </x:row>
    <x:row r="26">
      <x:c r="A26" s="30" t="n">
        <x:v>45682</x:v>
      </x:c>
      <x:c r="B26" t="inlineStr">
        <x:is>
          <x:t xml:space="preserve">Sábado</x:t>
        </x:is>
      </x:c>
      <x:c r="C26" t="n">
        <x:v>0</x:v>
      </x:c>
      <x:c r="D26" t="n">
        <x:v>0</x:v>
      </x:c>
      <x:c r="E26" t="inlineStr">
        <x:is>
          <x:t xml:space="preserve">08:00</x:t>
        </x:is>
      </x:c>
      <x:c r="F26" t="inlineStr">
        <x:is>
          <x:t xml:space="preserve">17:00</x:t>
        </x:is>
      </x:c>
      <x:c r="G26" t="n">
        <x:v>1</x:v>
      </x:c>
      <x:c r="H26" t="inlineStr">
        <x:is>
          <x:t xml:space="preserve">Regla de escenario: sin feriados</x:t>
        </x:is>
      </x:c>
      <x:c r="I26" t="n">
        <x:v>1</x:v>
      </x:c>
      <x:c r="J26" s="20" t="inlineStr">
        <x:is>
          <x:t xml:space="preserve"/>
        </x:is>
      </x:c>
      <x:c r="K26" s="20" t="n">
        <x:f>IF(AND('19_PARAMETROS'!$B$17=1,J26&lt;&gt;""),0,C26)</x:f>
        <x:v>0</x:v>
      </x:c>
    </x:row>
    <x:row r="27">
      <x:c r="A27" s="30" t="n">
        <x:v>45683</x:v>
      </x:c>
      <x:c r="B27" t="inlineStr">
        <x:is>
          <x:t xml:space="preserve">Domingo</x:t>
        </x:is>
      </x:c>
      <x:c r="C27" t="n">
        <x:v>0</x:v>
      </x:c>
      <x:c r="D27" t="n">
        <x:v>0</x:v>
      </x:c>
      <x:c r="E27" t="inlineStr">
        <x:is>
          <x:t xml:space="preserve">08:00</x:t>
        </x:is>
      </x:c>
      <x:c r="F27" t="inlineStr">
        <x:is>
          <x:t xml:space="preserve">17:00</x:t>
        </x:is>
      </x:c>
      <x:c r="G27" t="n">
        <x:v>1</x:v>
      </x:c>
      <x:c r="H27" t="inlineStr">
        <x:is>
          <x:t xml:space="preserve">Regla de escenario: sin feriados</x:t>
        </x:is>
      </x:c>
      <x:c r="I27" t="n">
        <x:v>1</x:v>
      </x:c>
      <x:c r="J27" s="20" t="inlineStr">
        <x:is>
          <x:t xml:space="preserve"/>
        </x:is>
      </x:c>
      <x:c r="K27" s="20" t="n">
        <x:f>IF(AND('19_PARAMETROS'!$B$17=1,J27&lt;&gt;""),0,C27)</x:f>
        <x:v>0</x:v>
      </x:c>
    </x:row>
    <x:row r="28">
      <x:c r="A28" s="30" t="n">
        <x:v>45684</x:v>
      </x:c>
      <x:c r="B28" t="inlineStr">
        <x:is>
          <x:t xml:space="preserve">Lunes</x:t>
        </x:is>
      </x:c>
      <x:c r="C28" t="n">
        <x:v>1</x:v>
      </x:c>
      <x:c r="D28" t="n">
        <x:v>8</x:v>
      </x:c>
      <x:c r="E28" t="inlineStr">
        <x:is>
          <x:t xml:space="preserve">08:00</x:t>
        </x:is>
      </x:c>
      <x:c r="F28" t="inlineStr">
        <x:is>
          <x:t xml:space="preserve">17:00</x:t>
        </x:is>
      </x:c>
      <x:c r="G28" t="n">
        <x:v>1</x:v>
      </x:c>
      <x:c r="H28" t="inlineStr">
        <x:is>
          <x:t xml:space="preserve">Regla de escenario: sin feriados</x:t>
        </x:is>
      </x:c>
      <x:c r="I28" t="n">
        <x:v>1</x:v>
      </x:c>
      <x:c r="J28" s="20" t="inlineStr">
        <x:is>
          <x:t xml:space="preserve"/>
        </x:is>
      </x:c>
      <x:c r="K28" s="20" t="n">
        <x:f>IF(AND('19_PARAMETROS'!$B$17=1,J28&lt;&gt;""),0,C28)</x:f>
        <x:v>1</x:v>
      </x:c>
    </x:row>
    <x:row r="29">
      <x:c r="A29" s="30" t="n">
        <x:v>45685</x:v>
      </x:c>
      <x:c r="B29" t="inlineStr">
        <x:is>
          <x:t xml:space="preserve">Martes</x:t>
        </x:is>
      </x:c>
      <x:c r="C29" t="n">
        <x:v>1</x:v>
      </x:c>
      <x:c r="D29" t="n">
        <x:v>8</x:v>
      </x:c>
      <x:c r="E29" t="inlineStr">
        <x:is>
          <x:t xml:space="preserve">08:00</x:t>
        </x:is>
      </x:c>
      <x:c r="F29" t="inlineStr">
        <x:is>
          <x:t xml:space="preserve">17:00</x:t>
        </x:is>
      </x:c>
      <x:c r="G29" t="n">
        <x:v>1</x:v>
      </x:c>
      <x:c r="H29" t="inlineStr">
        <x:is>
          <x:t xml:space="preserve">Regla de escenario: sin feriados</x:t>
        </x:is>
      </x:c>
      <x:c r="I29" t="n">
        <x:v>1</x:v>
      </x:c>
      <x:c r="J29" s="20" t="inlineStr">
        <x:is>
          <x:t xml:space="preserve"/>
        </x:is>
      </x:c>
      <x:c r="K29" s="20" t="n">
        <x:f>IF(AND('19_PARAMETROS'!$B$17=1,J29&lt;&gt;""),0,C29)</x:f>
        <x:v>1</x:v>
      </x:c>
    </x:row>
    <x:row r="30">
      <x:c r="A30" s="30" t="n">
        <x:v>45686</x:v>
      </x:c>
      <x:c r="B30" t="inlineStr">
        <x:is>
          <x:t xml:space="preserve">Miércoles</x:t>
        </x:is>
      </x:c>
      <x:c r="C30" t="n">
        <x:v>1</x:v>
      </x:c>
      <x:c r="D30" t="n">
        <x:v>8</x:v>
      </x:c>
      <x:c r="E30" t="inlineStr">
        <x:is>
          <x:t xml:space="preserve">08:00</x:t>
        </x:is>
      </x:c>
      <x:c r="F30" t="inlineStr">
        <x:is>
          <x:t xml:space="preserve">17:00</x:t>
        </x:is>
      </x:c>
      <x:c r="G30" t="n">
        <x:v>1</x:v>
      </x:c>
      <x:c r="H30" t="inlineStr">
        <x:is>
          <x:t xml:space="preserve">Regla de escenario: sin feriados</x:t>
        </x:is>
      </x:c>
      <x:c r="I30" t="n">
        <x:v>1</x:v>
      </x:c>
      <x:c r="J30" s="20" t="inlineStr">
        <x:is>
          <x:t xml:space="preserve"/>
        </x:is>
      </x:c>
      <x:c r="K30" s="20" t="n">
        <x:f>IF(AND('19_PARAMETROS'!$B$17=1,J30&lt;&gt;""),0,C30)</x:f>
        <x:v>1</x:v>
      </x:c>
    </x:row>
    <x:row r="31">
      <x:c r="A31" s="30" t="n">
        <x:v>45687</x:v>
      </x:c>
      <x:c r="B31" t="inlineStr">
        <x:is>
          <x:t xml:space="preserve">Jueves</x:t>
        </x:is>
      </x:c>
      <x:c r="C31" t="n">
        <x:v>1</x:v>
      </x:c>
      <x:c r="D31" t="n">
        <x:v>8</x:v>
      </x:c>
      <x:c r="E31" t="inlineStr">
        <x:is>
          <x:t xml:space="preserve">08:00</x:t>
        </x:is>
      </x:c>
      <x:c r="F31" t="inlineStr">
        <x:is>
          <x:t xml:space="preserve">17:00</x:t>
        </x:is>
      </x:c>
      <x:c r="G31" t="n">
        <x:v>1</x:v>
      </x:c>
      <x:c r="H31" t="inlineStr">
        <x:is>
          <x:t xml:space="preserve">Regla de escenario: sin feriados</x:t>
        </x:is>
      </x:c>
      <x:c r="I31" t="n">
        <x:v>1</x:v>
      </x:c>
      <x:c r="J31" s="20" t="inlineStr">
        <x:is>
          <x:t xml:space="preserve"/>
        </x:is>
      </x:c>
      <x:c r="K31" s="20" t="n">
        <x:f>IF(AND('19_PARAMETROS'!$B$17=1,J31&lt;&gt;""),0,C31)</x:f>
        <x:v>1</x:v>
      </x:c>
    </x:row>
    <x:row r="32">
      <x:c r="A32" s="30" t="n">
        <x:v>45688</x:v>
      </x:c>
      <x:c r="B32" t="inlineStr">
        <x:is>
          <x:t xml:space="preserve">Viernes</x:t>
        </x:is>
      </x:c>
      <x:c r="C32" t="n">
        <x:v>1</x:v>
      </x:c>
      <x:c r="D32" t="n">
        <x:v>8</x:v>
      </x:c>
      <x:c r="E32" t="inlineStr">
        <x:is>
          <x:t xml:space="preserve">08:00</x:t>
        </x:is>
      </x:c>
      <x:c r="F32" t="inlineStr">
        <x:is>
          <x:t xml:space="preserve">17:00</x:t>
        </x:is>
      </x:c>
      <x:c r="G32" t="n">
        <x:v>1</x:v>
      </x:c>
      <x:c r="H32" t="inlineStr">
        <x:is>
          <x:t xml:space="preserve">Regla de escenario: sin feriados</x:t>
        </x:is>
      </x:c>
      <x:c r="I32" t="n">
        <x:v>1</x:v>
      </x:c>
      <x:c r="J32" s="20" t="inlineStr">
        <x:is>
          <x:t xml:space="preserve"/>
        </x:is>
      </x:c>
      <x:c r="K32" s="20" t="n">
        <x:f>IF(AND('19_PARAMETROS'!$B$17=1,J32&lt;&gt;""),0,C32)</x:f>
        <x:v>1</x:v>
      </x:c>
    </x:row>
    <x:row r="33">
      <x:c r="A33" s="30" t="n">
        <x:v>45689</x:v>
      </x:c>
      <x:c r="B33" t="inlineStr">
        <x:is>
          <x:t xml:space="preserve">Sábado</x:t>
        </x:is>
      </x:c>
      <x:c r="C33" t="n">
        <x:v>0</x:v>
      </x:c>
      <x:c r="D33" t="n">
        <x:v>0</x:v>
      </x:c>
      <x:c r="E33" t="inlineStr">
        <x:is>
          <x:t xml:space="preserve">08:00</x:t>
        </x:is>
      </x:c>
      <x:c r="F33" t="inlineStr">
        <x:is>
          <x:t xml:space="preserve">17:00</x:t>
        </x:is>
      </x:c>
      <x:c r="G33" t="n">
        <x:v>1</x:v>
      </x:c>
      <x:c r="H33" t="inlineStr">
        <x:is>
          <x:t xml:space="preserve">Regla de escenario: sin feriados</x:t>
        </x:is>
      </x:c>
      <x:c r="I33" t="n">
        <x:v>2</x:v>
      </x:c>
      <x:c r="J33" s="20" t="inlineStr">
        <x:is>
          <x:t xml:space="preserve"/>
        </x:is>
      </x:c>
      <x:c r="K33" s="20" t="n">
        <x:f>IF(AND('19_PARAMETROS'!$B$17=1,J33&lt;&gt;""),0,C33)</x:f>
        <x:v>0</x:v>
      </x:c>
    </x:row>
    <x:row r="34">
      <x:c r="A34" s="30" t="n">
        <x:v>45690</x:v>
      </x:c>
      <x:c r="B34" t="inlineStr">
        <x:is>
          <x:t xml:space="preserve">Domingo</x:t>
        </x:is>
      </x:c>
      <x:c r="C34" t="n">
        <x:v>0</x:v>
      </x:c>
      <x:c r="D34" t="n">
        <x:v>0</x:v>
      </x:c>
      <x:c r="E34" t="inlineStr">
        <x:is>
          <x:t xml:space="preserve">08:00</x:t>
        </x:is>
      </x:c>
      <x:c r="F34" t="inlineStr">
        <x:is>
          <x:t xml:space="preserve">17:00</x:t>
        </x:is>
      </x:c>
      <x:c r="G34" t="n">
        <x:v>1</x:v>
      </x:c>
      <x:c r="H34" t="inlineStr">
        <x:is>
          <x:t xml:space="preserve">Regla de escenario: sin feriados</x:t>
        </x:is>
      </x:c>
      <x:c r="I34" t="n">
        <x:v>2</x:v>
      </x:c>
      <x:c r="J34" s="20" t="inlineStr">
        <x:is>
          <x:t xml:space="preserve"/>
        </x:is>
      </x:c>
      <x:c r="K34" s="20" t="n">
        <x:f>IF(AND('19_PARAMETROS'!$B$17=1,J34&lt;&gt;""),0,C34)</x:f>
        <x:v>0</x:v>
      </x:c>
    </x:row>
    <x:row r="35">
      <x:c r="A35" s="30" t="n">
        <x:v>45691</x:v>
      </x:c>
      <x:c r="B35" t="inlineStr">
        <x:is>
          <x:t xml:space="preserve">Lunes</x:t>
        </x:is>
      </x:c>
      <x:c r="C35" t="n">
        <x:v>1</x:v>
      </x:c>
      <x:c r="D35" t="n">
        <x:v>8</x:v>
      </x:c>
      <x:c r="E35" t="inlineStr">
        <x:is>
          <x:t xml:space="preserve">08:00</x:t>
        </x:is>
      </x:c>
      <x:c r="F35" t="inlineStr">
        <x:is>
          <x:t xml:space="preserve">17:00</x:t>
        </x:is>
      </x:c>
      <x:c r="G35" t="n">
        <x:v>1</x:v>
      </x:c>
      <x:c r="H35" t="inlineStr">
        <x:is>
          <x:t xml:space="preserve">Regla de escenario: sin feriados</x:t>
        </x:is>
      </x:c>
      <x:c r="I35" t="n">
        <x:v>2</x:v>
      </x:c>
      <x:c r="J35" s="20" t="inlineStr">
        <x:is>
          <x:t xml:space="preserve"/>
        </x:is>
      </x:c>
      <x:c r="K35" s="20" t="n">
        <x:f>IF(AND('19_PARAMETROS'!$B$17=1,J35&lt;&gt;""),0,C35)</x:f>
        <x:v>1</x:v>
      </x:c>
    </x:row>
    <x:row r="36">
      <x:c r="A36" s="30" t="n">
        <x:v>45692</x:v>
      </x:c>
      <x:c r="B36" t="inlineStr">
        <x:is>
          <x:t xml:space="preserve">Martes</x:t>
        </x:is>
      </x:c>
      <x:c r="C36" t="n">
        <x:v>1</x:v>
      </x:c>
      <x:c r="D36" t="n">
        <x:v>8</x:v>
      </x:c>
      <x:c r="E36" t="inlineStr">
        <x:is>
          <x:t xml:space="preserve">08:00</x:t>
        </x:is>
      </x:c>
      <x:c r="F36" t="inlineStr">
        <x:is>
          <x:t xml:space="preserve">17:00</x:t>
        </x:is>
      </x:c>
      <x:c r="G36" t="n">
        <x:v>1</x:v>
      </x:c>
      <x:c r="H36" t="inlineStr">
        <x:is>
          <x:t xml:space="preserve">Regla de escenario: sin feriados</x:t>
        </x:is>
      </x:c>
      <x:c r="I36" t="n">
        <x:v>2</x:v>
      </x:c>
      <x:c r="J36" s="20" t="inlineStr">
        <x:is>
          <x:t xml:space="preserve"/>
        </x:is>
      </x:c>
      <x:c r="K36" s="20" t="n">
        <x:f>IF(AND('19_PARAMETROS'!$B$17=1,J36&lt;&gt;""),0,C36)</x:f>
        <x:v>1</x:v>
      </x:c>
    </x:row>
    <x:row r="37">
      <x:c r="A37" s="30" t="n">
        <x:v>45693</x:v>
      </x:c>
      <x:c r="B37" t="inlineStr">
        <x:is>
          <x:t xml:space="preserve">Miércoles</x:t>
        </x:is>
      </x:c>
      <x:c r="C37" t="n">
        <x:v>1</x:v>
      </x:c>
      <x:c r="D37" t="n">
        <x:v>8</x:v>
      </x:c>
      <x:c r="E37" t="inlineStr">
        <x:is>
          <x:t xml:space="preserve">08:00</x:t>
        </x:is>
      </x:c>
      <x:c r="F37" t="inlineStr">
        <x:is>
          <x:t xml:space="preserve">17:00</x:t>
        </x:is>
      </x:c>
      <x:c r="G37" t="n">
        <x:v>1</x:v>
      </x:c>
      <x:c r="H37" t="inlineStr">
        <x:is>
          <x:t xml:space="preserve">Regla de escenario: sin feriados</x:t>
        </x:is>
      </x:c>
      <x:c r="I37" t="n">
        <x:v>2</x:v>
      </x:c>
      <x:c r="J37" s="20" t="inlineStr">
        <x:is>
          <x:t xml:space="preserve"/>
        </x:is>
      </x:c>
      <x:c r="K37" s="20" t="n">
        <x:f>IF(AND('19_PARAMETROS'!$B$17=1,J37&lt;&gt;""),0,C37)</x:f>
        <x:v>1</x:v>
      </x:c>
    </x:row>
    <x:row r="38">
      <x:c r="A38" s="30" t="n">
        <x:v>45694</x:v>
      </x:c>
      <x:c r="B38" t="inlineStr">
        <x:is>
          <x:t xml:space="preserve">Jueves</x:t>
        </x:is>
      </x:c>
      <x:c r="C38" t="n">
        <x:v>1</x:v>
      </x:c>
      <x:c r="D38" t="n">
        <x:v>8</x:v>
      </x:c>
      <x:c r="E38" t="inlineStr">
        <x:is>
          <x:t xml:space="preserve">08:00</x:t>
        </x:is>
      </x:c>
      <x:c r="F38" t="inlineStr">
        <x:is>
          <x:t xml:space="preserve">17:00</x:t>
        </x:is>
      </x:c>
      <x:c r="G38" t="n">
        <x:v>1</x:v>
      </x:c>
      <x:c r="H38" t="inlineStr">
        <x:is>
          <x:t xml:space="preserve">Regla de escenario: sin feriados</x:t>
        </x:is>
      </x:c>
      <x:c r="I38" t="n">
        <x:v>2</x:v>
      </x:c>
      <x:c r="J38" s="20" t="inlineStr">
        <x:is>
          <x:t xml:space="preserve"/>
        </x:is>
      </x:c>
      <x:c r="K38" s="20" t="n">
        <x:f>IF(AND('19_PARAMETROS'!$B$17=1,J38&lt;&gt;""),0,C38)</x:f>
        <x:v>1</x:v>
      </x:c>
    </x:row>
    <x:row r="39">
      <x:c r="A39" s="30" t="n">
        <x:v>45695</x:v>
      </x:c>
      <x:c r="B39" t="inlineStr">
        <x:is>
          <x:t xml:space="preserve">Viernes</x:t>
        </x:is>
      </x:c>
      <x:c r="C39" t="n">
        <x:v>1</x:v>
      </x:c>
      <x:c r="D39" t="n">
        <x:v>8</x:v>
      </x:c>
      <x:c r="E39" t="inlineStr">
        <x:is>
          <x:t xml:space="preserve">08:00</x:t>
        </x:is>
      </x:c>
      <x:c r="F39" t="inlineStr">
        <x:is>
          <x:t xml:space="preserve">17:00</x:t>
        </x:is>
      </x:c>
      <x:c r="G39" t="n">
        <x:v>1</x:v>
      </x:c>
      <x:c r="H39" t="inlineStr">
        <x:is>
          <x:t xml:space="preserve">Regla de escenario: sin feriados</x:t>
        </x:is>
      </x:c>
      <x:c r="I39" t="n">
        <x:v>2</x:v>
      </x:c>
      <x:c r="J39" s="20" t="inlineStr">
        <x:is>
          <x:t xml:space="preserve"/>
        </x:is>
      </x:c>
      <x:c r="K39" s="20" t="n">
        <x:f>IF(AND('19_PARAMETROS'!$B$17=1,J39&lt;&gt;""),0,C39)</x:f>
        <x:v>1</x:v>
      </x:c>
    </x:row>
    <x:row r="40">
      <x:c r="A40" s="30" t="n">
        <x:v>45696</x:v>
      </x:c>
      <x:c r="B40" t="inlineStr">
        <x:is>
          <x:t xml:space="preserve">Sábado</x:t>
        </x:is>
      </x:c>
      <x:c r="C40" t="n">
        <x:v>0</x:v>
      </x:c>
      <x:c r="D40" t="n">
        <x:v>0</x:v>
      </x:c>
      <x:c r="E40" t="inlineStr">
        <x:is>
          <x:t xml:space="preserve">08:00</x:t>
        </x:is>
      </x:c>
      <x:c r="F40" t="inlineStr">
        <x:is>
          <x:t xml:space="preserve">17:00</x:t>
        </x:is>
      </x:c>
      <x:c r="G40" t="n">
        <x:v>1</x:v>
      </x:c>
      <x:c r="H40" t="inlineStr">
        <x:is>
          <x:t xml:space="preserve">Regla de escenario: sin feriados</x:t>
        </x:is>
      </x:c>
      <x:c r="I40" t="n">
        <x:v>2</x:v>
      </x:c>
      <x:c r="J40" s="20" t="inlineStr">
        <x:is>
          <x:t xml:space="preserve"/>
        </x:is>
      </x:c>
      <x:c r="K40" s="20" t="n">
        <x:f>IF(AND('19_PARAMETROS'!$B$17=1,J40&lt;&gt;""),0,C40)</x:f>
        <x:v>0</x:v>
      </x:c>
    </x:row>
    <x:row r="41">
      <x:c r="A41" s="30" t="n">
        <x:v>45697</x:v>
      </x:c>
      <x:c r="B41" t="inlineStr">
        <x:is>
          <x:t xml:space="preserve">Domingo</x:t>
        </x:is>
      </x:c>
      <x:c r="C41" t="n">
        <x:v>0</x:v>
      </x:c>
      <x:c r="D41" t="n">
        <x:v>0</x:v>
      </x:c>
      <x:c r="E41" t="inlineStr">
        <x:is>
          <x:t xml:space="preserve">08:00</x:t>
        </x:is>
      </x:c>
      <x:c r="F41" t="inlineStr">
        <x:is>
          <x:t xml:space="preserve">17:00</x:t>
        </x:is>
      </x:c>
      <x:c r="G41" t="n">
        <x:v>1</x:v>
      </x:c>
      <x:c r="H41" t="inlineStr">
        <x:is>
          <x:t xml:space="preserve">Regla de escenario: sin feriados</x:t>
        </x:is>
      </x:c>
      <x:c r="I41" t="n">
        <x:v>2</x:v>
      </x:c>
      <x:c r="J41" s="20" t="inlineStr">
        <x:is>
          <x:t xml:space="preserve"/>
        </x:is>
      </x:c>
      <x:c r="K41" s="20" t="n">
        <x:f>IF(AND('19_PARAMETROS'!$B$17=1,J41&lt;&gt;""),0,C41)</x:f>
        <x:v>0</x:v>
      </x:c>
    </x:row>
    <x:row r="42">
      <x:c r="A42" s="30" t="n">
        <x:v>45698</x:v>
      </x:c>
      <x:c r="B42" t="inlineStr">
        <x:is>
          <x:t xml:space="preserve">Lunes</x:t>
        </x:is>
      </x:c>
      <x:c r="C42" t="n">
        <x:v>1</x:v>
      </x:c>
      <x:c r="D42" t="n">
        <x:v>8</x:v>
      </x:c>
      <x:c r="E42" t="inlineStr">
        <x:is>
          <x:t xml:space="preserve">08:00</x:t>
        </x:is>
      </x:c>
      <x:c r="F42" t="inlineStr">
        <x:is>
          <x:t xml:space="preserve">17:00</x:t>
        </x:is>
      </x:c>
      <x:c r="G42" t="n">
        <x:v>1</x:v>
      </x:c>
      <x:c r="H42" t="inlineStr">
        <x:is>
          <x:t xml:space="preserve">Regla de escenario: sin feriados</x:t>
        </x:is>
      </x:c>
      <x:c r="I42" t="n">
        <x:v>2</x:v>
      </x:c>
      <x:c r="J42" s="20" t="inlineStr">
        <x:is>
          <x:t xml:space="preserve"/>
        </x:is>
      </x:c>
      <x:c r="K42" s="20" t="n">
        <x:f>IF(AND('19_PARAMETROS'!$B$17=1,J42&lt;&gt;""),0,C42)</x:f>
        <x:v>1</x:v>
      </x:c>
    </x:row>
    <x:row r="43">
      <x:c r="A43" s="30" t="n">
        <x:v>45699</x:v>
      </x:c>
      <x:c r="B43" t="inlineStr">
        <x:is>
          <x:t xml:space="preserve">Martes</x:t>
        </x:is>
      </x:c>
      <x:c r="C43" t="n">
        <x:v>1</x:v>
      </x:c>
      <x:c r="D43" t="n">
        <x:v>8</x:v>
      </x:c>
      <x:c r="E43" t="inlineStr">
        <x:is>
          <x:t xml:space="preserve">08:00</x:t>
        </x:is>
      </x:c>
      <x:c r="F43" t="inlineStr">
        <x:is>
          <x:t xml:space="preserve">17:00</x:t>
        </x:is>
      </x:c>
      <x:c r="G43" t="n">
        <x:v>1</x:v>
      </x:c>
      <x:c r="H43" t="inlineStr">
        <x:is>
          <x:t xml:space="preserve">Regla de escenario: sin feriados</x:t>
        </x:is>
      </x:c>
      <x:c r="I43" t="n">
        <x:v>2</x:v>
      </x:c>
      <x:c r="J43" s="20" t="inlineStr">
        <x:is>
          <x:t xml:space="preserve"/>
        </x:is>
      </x:c>
      <x:c r="K43" s="20" t="n">
        <x:f>IF(AND('19_PARAMETROS'!$B$17=1,J43&lt;&gt;""),0,C43)</x:f>
        <x:v>1</x:v>
      </x:c>
    </x:row>
    <x:row r="44">
      <x:c r="A44" s="30" t="n">
        <x:v>45700</x:v>
      </x:c>
      <x:c r="B44" t="inlineStr">
        <x:is>
          <x:t xml:space="preserve">Miércoles</x:t>
        </x:is>
      </x:c>
      <x:c r="C44" t="n">
        <x:v>1</x:v>
      </x:c>
      <x:c r="D44" t="n">
        <x:v>8</x:v>
      </x:c>
      <x:c r="E44" t="inlineStr">
        <x:is>
          <x:t xml:space="preserve">08:00</x:t>
        </x:is>
      </x:c>
      <x:c r="F44" t="inlineStr">
        <x:is>
          <x:t xml:space="preserve">17:00</x:t>
        </x:is>
      </x:c>
      <x:c r="G44" t="n">
        <x:v>1</x:v>
      </x:c>
      <x:c r="H44" t="inlineStr">
        <x:is>
          <x:t xml:space="preserve">Regla de escenario: sin feriados</x:t>
        </x:is>
      </x:c>
      <x:c r="I44" t="n">
        <x:v>2</x:v>
      </x:c>
      <x:c r="J44" s="20" t="inlineStr">
        <x:is>
          <x:t xml:space="preserve"/>
        </x:is>
      </x:c>
      <x:c r="K44" s="20" t="n">
        <x:f>IF(AND('19_PARAMETROS'!$B$17=1,J44&lt;&gt;""),0,C44)</x:f>
        <x:v>1</x:v>
      </x:c>
    </x:row>
    <x:row r="45">
      <x:c r="A45" s="30" t="n">
        <x:v>45701</x:v>
      </x:c>
      <x:c r="B45" t="inlineStr">
        <x:is>
          <x:t xml:space="preserve">Jueves</x:t>
        </x:is>
      </x:c>
      <x:c r="C45" t="n">
        <x:v>1</x:v>
      </x:c>
      <x:c r="D45" t="n">
        <x:v>8</x:v>
      </x:c>
      <x:c r="E45" t="inlineStr">
        <x:is>
          <x:t xml:space="preserve">08:00</x:t>
        </x:is>
      </x:c>
      <x:c r="F45" t="inlineStr">
        <x:is>
          <x:t xml:space="preserve">17:00</x:t>
        </x:is>
      </x:c>
      <x:c r="G45" t="n">
        <x:v>1</x:v>
      </x:c>
      <x:c r="H45" t="inlineStr">
        <x:is>
          <x:t xml:space="preserve">Regla de escenario: sin feriados</x:t>
        </x:is>
      </x:c>
      <x:c r="I45" t="n">
        <x:v>2</x:v>
      </x:c>
      <x:c r="J45" s="20" t="inlineStr">
        <x:is>
          <x:t xml:space="preserve"/>
        </x:is>
      </x:c>
      <x:c r="K45" s="20" t="n">
        <x:f>IF(AND('19_PARAMETROS'!$B$17=1,J45&lt;&gt;""),0,C45)</x:f>
        <x:v>1</x:v>
      </x:c>
    </x:row>
    <x:row r="46">
      <x:c r="A46" s="30" t="n">
        <x:v>45702</x:v>
      </x:c>
      <x:c r="B46" t="inlineStr">
        <x:is>
          <x:t xml:space="preserve">Viernes</x:t>
        </x:is>
      </x:c>
      <x:c r="C46" t="n">
        <x:v>1</x:v>
      </x:c>
      <x:c r="D46" t="n">
        <x:v>8</x:v>
      </x:c>
      <x:c r="E46" t="inlineStr">
        <x:is>
          <x:t xml:space="preserve">08:00</x:t>
        </x:is>
      </x:c>
      <x:c r="F46" t="inlineStr">
        <x:is>
          <x:t xml:space="preserve">17:00</x:t>
        </x:is>
      </x:c>
      <x:c r="G46" t="n">
        <x:v>1</x:v>
      </x:c>
      <x:c r="H46" t="inlineStr">
        <x:is>
          <x:t xml:space="preserve">Regla de escenario: sin feriados</x:t>
        </x:is>
      </x:c>
      <x:c r="I46" t="n">
        <x:v>2</x:v>
      </x:c>
      <x:c r="J46" s="20" t="inlineStr">
        <x:is>
          <x:t xml:space="preserve"/>
        </x:is>
      </x:c>
      <x:c r="K46" s="20" t="n">
        <x:f>IF(AND('19_PARAMETROS'!$B$17=1,J46&lt;&gt;""),0,C46)</x:f>
        <x:v>1</x:v>
      </x:c>
    </x:row>
    <x:row r="47">
      <x:c r="A47" s="30" t="n">
        <x:v>45703</x:v>
      </x:c>
      <x:c r="B47" t="inlineStr">
        <x:is>
          <x:t xml:space="preserve">Sábado</x:t>
        </x:is>
      </x:c>
      <x:c r="C47" t="n">
        <x:v>0</x:v>
      </x:c>
      <x:c r="D47" t="n">
        <x:v>0</x:v>
      </x:c>
      <x:c r="E47" t="inlineStr">
        <x:is>
          <x:t xml:space="preserve">08:00</x:t>
        </x:is>
      </x:c>
      <x:c r="F47" t="inlineStr">
        <x:is>
          <x:t xml:space="preserve">17:00</x:t>
        </x:is>
      </x:c>
      <x:c r="G47" t="n">
        <x:v>1</x:v>
      </x:c>
      <x:c r="H47" t="inlineStr">
        <x:is>
          <x:t xml:space="preserve">Regla de escenario: sin feriados</x:t>
        </x:is>
      </x:c>
      <x:c r="I47" t="n">
        <x:v>2</x:v>
      </x:c>
      <x:c r="J47" s="20" t="inlineStr">
        <x:is>
          <x:t xml:space="preserve"/>
        </x:is>
      </x:c>
      <x:c r="K47" s="20" t="n">
        <x:f>IF(AND('19_PARAMETROS'!$B$17=1,J47&lt;&gt;""),0,C47)</x:f>
        <x:v>0</x:v>
      </x:c>
    </x:row>
    <x:row r="48">
      <x:c r="A48" s="30" t="n">
        <x:v>45704</x:v>
      </x:c>
      <x:c r="B48" t="inlineStr">
        <x:is>
          <x:t xml:space="preserve">Domingo</x:t>
        </x:is>
      </x:c>
      <x:c r="C48" t="n">
        <x:v>0</x:v>
      </x:c>
      <x:c r="D48" t="n">
        <x:v>0</x:v>
      </x:c>
      <x:c r="E48" t="inlineStr">
        <x:is>
          <x:t xml:space="preserve">08:00</x:t>
        </x:is>
      </x:c>
      <x:c r="F48" t="inlineStr">
        <x:is>
          <x:t xml:space="preserve">17:00</x:t>
        </x:is>
      </x:c>
      <x:c r="G48" t="n">
        <x:v>1</x:v>
      </x:c>
      <x:c r="H48" t="inlineStr">
        <x:is>
          <x:t xml:space="preserve">Regla de escenario: sin feriados</x:t>
        </x:is>
      </x:c>
      <x:c r="I48" t="n">
        <x:v>2</x:v>
      </x:c>
      <x:c r="J48" s="20" t="inlineStr">
        <x:is>
          <x:t xml:space="preserve"/>
        </x:is>
      </x:c>
      <x:c r="K48" s="20" t="n">
        <x:f>IF(AND('19_PARAMETROS'!$B$17=1,J48&lt;&gt;""),0,C48)</x:f>
        <x:v>0</x:v>
      </x:c>
    </x:row>
    <x:row r="49">
      <x:c r="A49" s="30" t="n">
        <x:v>45705</x:v>
      </x:c>
      <x:c r="B49" t="inlineStr">
        <x:is>
          <x:t xml:space="preserve">Lunes</x:t>
        </x:is>
      </x:c>
      <x:c r="C49" t="n">
        <x:v>1</x:v>
      </x:c>
      <x:c r="D49" t="n">
        <x:v>8</x:v>
      </x:c>
      <x:c r="E49" t="inlineStr">
        <x:is>
          <x:t xml:space="preserve">08:00</x:t>
        </x:is>
      </x:c>
      <x:c r="F49" t="inlineStr">
        <x:is>
          <x:t xml:space="preserve">17:00</x:t>
        </x:is>
      </x:c>
      <x:c r="G49" t="n">
        <x:v>1</x:v>
      </x:c>
      <x:c r="H49" t="inlineStr">
        <x:is>
          <x:t xml:space="preserve">Regla de escenario: sin feriados</x:t>
        </x:is>
      </x:c>
      <x:c r="I49" t="n">
        <x:v>2</x:v>
      </x:c>
      <x:c r="J49" s="20" t="inlineStr">
        <x:is>
          <x:t xml:space="preserve"/>
        </x:is>
      </x:c>
      <x:c r="K49" s="20" t="n">
        <x:f>IF(AND('19_PARAMETROS'!$B$17=1,J49&lt;&gt;""),0,C49)</x:f>
        <x:v>1</x:v>
      </x:c>
    </x:row>
    <x:row r="50">
      <x:c r="A50" s="30" t="n">
        <x:v>45706</x:v>
      </x:c>
      <x:c r="B50" t="inlineStr">
        <x:is>
          <x:t xml:space="preserve">Martes</x:t>
        </x:is>
      </x:c>
      <x:c r="C50" t="n">
        <x:v>1</x:v>
      </x:c>
      <x:c r="D50" t="n">
        <x:v>8</x:v>
      </x:c>
      <x:c r="E50" t="inlineStr">
        <x:is>
          <x:t xml:space="preserve">08:00</x:t>
        </x:is>
      </x:c>
      <x:c r="F50" t="inlineStr">
        <x:is>
          <x:t xml:space="preserve">17:00</x:t>
        </x:is>
      </x:c>
      <x:c r="G50" t="n">
        <x:v>1</x:v>
      </x:c>
      <x:c r="H50" t="inlineStr">
        <x:is>
          <x:t xml:space="preserve">Regla de escenario: sin feriados</x:t>
        </x:is>
      </x:c>
      <x:c r="I50" t="n">
        <x:v>2</x:v>
      </x:c>
      <x:c r="J50" s="20" t="inlineStr">
        <x:is>
          <x:t xml:space="preserve"/>
        </x:is>
      </x:c>
      <x:c r="K50" s="20" t="n">
        <x:f>IF(AND('19_PARAMETROS'!$B$17=1,J50&lt;&gt;""),0,C50)</x:f>
        <x:v>1</x:v>
      </x:c>
    </x:row>
    <x:row r="51">
      <x:c r="A51" s="30" t="n">
        <x:v>45707</x:v>
      </x:c>
      <x:c r="B51" t="inlineStr">
        <x:is>
          <x:t xml:space="preserve">Miércoles</x:t>
        </x:is>
      </x:c>
      <x:c r="C51" t="n">
        <x:v>1</x:v>
      </x:c>
      <x:c r="D51" t="n">
        <x:v>8</x:v>
      </x:c>
      <x:c r="E51" t="inlineStr">
        <x:is>
          <x:t xml:space="preserve">08:00</x:t>
        </x:is>
      </x:c>
      <x:c r="F51" t="inlineStr">
        <x:is>
          <x:t xml:space="preserve">17:00</x:t>
        </x:is>
      </x:c>
      <x:c r="G51" t="n">
        <x:v>1</x:v>
      </x:c>
      <x:c r="H51" t="inlineStr">
        <x:is>
          <x:t xml:space="preserve">Regla de escenario: sin feriados</x:t>
        </x:is>
      </x:c>
      <x:c r="I51" t="n">
        <x:v>2</x:v>
      </x:c>
      <x:c r="J51" s="20" t="inlineStr">
        <x:is>
          <x:t xml:space="preserve"/>
        </x:is>
      </x:c>
      <x:c r="K51" s="20" t="n">
        <x:f>IF(AND('19_PARAMETROS'!$B$17=1,J51&lt;&gt;""),0,C51)</x:f>
        <x:v>1</x:v>
      </x:c>
    </x:row>
    <x:row r="52">
      <x:c r="A52" s="30" t="n">
        <x:v>45708</x:v>
      </x:c>
      <x:c r="B52" t="inlineStr">
        <x:is>
          <x:t xml:space="preserve">Jueves</x:t>
        </x:is>
      </x:c>
      <x:c r="C52" t="n">
        <x:v>1</x:v>
      </x:c>
      <x:c r="D52" t="n">
        <x:v>8</x:v>
      </x:c>
      <x:c r="E52" t="inlineStr">
        <x:is>
          <x:t xml:space="preserve">08:00</x:t>
        </x:is>
      </x:c>
      <x:c r="F52" t="inlineStr">
        <x:is>
          <x:t xml:space="preserve">17:00</x:t>
        </x:is>
      </x:c>
      <x:c r="G52" t="n">
        <x:v>1</x:v>
      </x:c>
      <x:c r="H52" t="inlineStr">
        <x:is>
          <x:t xml:space="preserve">Regla de escenario: sin feriados</x:t>
        </x:is>
      </x:c>
      <x:c r="I52" t="n">
        <x:v>2</x:v>
      </x:c>
      <x:c r="J52" s="20" t="inlineStr">
        <x:is>
          <x:t xml:space="preserve"/>
        </x:is>
      </x:c>
      <x:c r="K52" s="20" t="n">
        <x:f>IF(AND('19_PARAMETROS'!$B$17=1,J52&lt;&gt;""),0,C52)</x:f>
        <x:v>1</x:v>
      </x:c>
    </x:row>
    <x:row r="53">
      <x:c r="A53" s="30" t="n">
        <x:v>45709</x:v>
      </x:c>
      <x:c r="B53" t="inlineStr">
        <x:is>
          <x:t xml:space="preserve">Viernes</x:t>
        </x:is>
      </x:c>
      <x:c r="C53" t="n">
        <x:v>1</x:v>
      </x:c>
      <x:c r="D53" t="n">
        <x:v>8</x:v>
      </x:c>
      <x:c r="E53" t="inlineStr">
        <x:is>
          <x:t xml:space="preserve">08:00</x:t>
        </x:is>
      </x:c>
      <x:c r="F53" t="inlineStr">
        <x:is>
          <x:t xml:space="preserve">17:00</x:t>
        </x:is>
      </x:c>
      <x:c r="G53" t="n">
        <x:v>1</x:v>
      </x:c>
      <x:c r="H53" t="inlineStr">
        <x:is>
          <x:t xml:space="preserve">Regla de escenario: sin feriados</x:t>
        </x:is>
      </x:c>
      <x:c r="I53" t="n">
        <x:v>2</x:v>
      </x:c>
      <x:c r="J53" s="20" t="inlineStr">
        <x:is>
          <x:t xml:space="preserve"/>
        </x:is>
      </x:c>
      <x:c r="K53" s="20" t="n">
        <x:f>IF(AND('19_PARAMETROS'!$B$17=1,J53&lt;&gt;""),0,C53)</x:f>
        <x:v>1</x:v>
      </x:c>
    </x:row>
    <x:row r="54">
      <x:c r="A54" s="30" t="n">
        <x:v>45710</x:v>
      </x:c>
      <x:c r="B54" t="inlineStr">
        <x:is>
          <x:t xml:space="preserve">Sábado</x:t>
        </x:is>
      </x:c>
      <x:c r="C54" t="n">
        <x:v>0</x:v>
      </x:c>
      <x:c r="D54" t="n">
        <x:v>0</x:v>
      </x:c>
      <x:c r="E54" t="inlineStr">
        <x:is>
          <x:t xml:space="preserve">08:00</x:t>
        </x:is>
      </x:c>
      <x:c r="F54" t="inlineStr">
        <x:is>
          <x:t xml:space="preserve">17:00</x:t>
        </x:is>
      </x:c>
      <x:c r="G54" t="n">
        <x:v>1</x:v>
      </x:c>
      <x:c r="H54" t="inlineStr">
        <x:is>
          <x:t xml:space="preserve">Regla de escenario: sin feriados</x:t>
        </x:is>
      </x:c>
      <x:c r="I54" t="n">
        <x:v>2</x:v>
      </x:c>
      <x:c r="J54" s="20" t="inlineStr">
        <x:is>
          <x:t xml:space="preserve"/>
        </x:is>
      </x:c>
      <x:c r="K54" s="20" t="n">
        <x:f>IF(AND('19_PARAMETROS'!$B$17=1,J54&lt;&gt;""),0,C54)</x:f>
        <x:v>0</x:v>
      </x:c>
    </x:row>
    <x:row r="55">
      <x:c r="A55" s="30" t="n">
        <x:v>45711</x:v>
      </x:c>
      <x:c r="B55" t="inlineStr">
        <x:is>
          <x:t xml:space="preserve">Domingo</x:t>
        </x:is>
      </x:c>
      <x:c r="C55" t="n">
        <x:v>0</x:v>
      </x:c>
      <x:c r="D55" t="n">
        <x:v>0</x:v>
      </x:c>
      <x:c r="E55" t="inlineStr">
        <x:is>
          <x:t xml:space="preserve">08:00</x:t>
        </x:is>
      </x:c>
      <x:c r="F55" t="inlineStr">
        <x:is>
          <x:t xml:space="preserve">17:00</x:t>
        </x:is>
      </x:c>
      <x:c r="G55" t="n">
        <x:v>1</x:v>
      </x:c>
      <x:c r="H55" t="inlineStr">
        <x:is>
          <x:t xml:space="preserve">Regla de escenario: sin feriados</x:t>
        </x:is>
      </x:c>
      <x:c r="I55" t="n">
        <x:v>2</x:v>
      </x:c>
      <x:c r="J55" s="20" t="inlineStr">
        <x:is>
          <x:t xml:space="preserve"/>
        </x:is>
      </x:c>
      <x:c r="K55" s="20" t="n">
        <x:f>IF(AND('19_PARAMETROS'!$B$17=1,J55&lt;&gt;""),0,C55)</x:f>
        <x:v>0</x:v>
      </x:c>
    </x:row>
    <x:row r="56">
      <x:c r="A56" s="30" t="n">
        <x:v>45712</x:v>
      </x:c>
      <x:c r="B56" t="inlineStr">
        <x:is>
          <x:t xml:space="preserve">Lunes</x:t>
        </x:is>
      </x:c>
      <x:c r="C56" t="n">
        <x:v>1</x:v>
      </x:c>
      <x:c r="D56" t="n">
        <x:v>8</x:v>
      </x:c>
      <x:c r="E56" t="inlineStr">
        <x:is>
          <x:t xml:space="preserve">08:00</x:t>
        </x:is>
      </x:c>
      <x:c r="F56" t="inlineStr">
        <x:is>
          <x:t xml:space="preserve">17:00</x:t>
        </x:is>
      </x:c>
      <x:c r="G56" t="n">
        <x:v>1</x:v>
      </x:c>
      <x:c r="H56" t="inlineStr">
        <x:is>
          <x:t xml:space="preserve">Regla de escenario: sin feriados</x:t>
        </x:is>
      </x:c>
      <x:c r="I56" t="n">
        <x:v>2</x:v>
      </x:c>
      <x:c r="J56" s="20" t="inlineStr">
        <x:is>
          <x:t xml:space="preserve"/>
        </x:is>
      </x:c>
      <x:c r="K56" s="20" t="n">
        <x:f>IF(AND('19_PARAMETROS'!$B$17=1,J56&lt;&gt;""),0,C56)</x:f>
        <x:v>1</x:v>
      </x:c>
    </x:row>
    <x:row r="57">
      <x:c r="A57" s="30" t="n">
        <x:v>45713</x:v>
      </x:c>
      <x:c r="B57" t="inlineStr">
        <x:is>
          <x:t xml:space="preserve">Martes</x:t>
        </x:is>
      </x:c>
      <x:c r="C57" t="n">
        <x:v>1</x:v>
      </x:c>
      <x:c r="D57" t="n">
        <x:v>8</x:v>
      </x:c>
      <x:c r="E57" t="inlineStr">
        <x:is>
          <x:t xml:space="preserve">08:00</x:t>
        </x:is>
      </x:c>
      <x:c r="F57" t="inlineStr">
        <x:is>
          <x:t xml:space="preserve">17:00</x:t>
        </x:is>
      </x:c>
      <x:c r="G57" t="n">
        <x:v>1</x:v>
      </x:c>
      <x:c r="H57" t="inlineStr">
        <x:is>
          <x:t xml:space="preserve">Regla de escenario: sin feriados</x:t>
        </x:is>
      </x:c>
      <x:c r="I57" t="n">
        <x:v>2</x:v>
      </x:c>
      <x:c r="J57" s="20" t="inlineStr">
        <x:is>
          <x:t xml:space="preserve"/>
        </x:is>
      </x:c>
      <x:c r="K57" s="20" t="n">
        <x:f>IF(AND('19_PARAMETROS'!$B$17=1,J57&lt;&gt;""),0,C57)</x:f>
        <x:v>1</x:v>
      </x:c>
    </x:row>
    <x:row r="58">
      <x:c r="A58" s="30" t="n">
        <x:v>45714</x:v>
      </x:c>
      <x:c r="B58" t="inlineStr">
        <x:is>
          <x:t xml:space="preserve">Miércoles</x:t>
        </x:is>
      </x:c>
      <x:c r="C58" t="n">
        <x:v>1</x:v>
      </x:c>
      <x:c r="D58" t="n">
        <x:v>8</x:v>
      </x:c>
      <x:c r="E58" t="inlineStr">
        <x:is>
          <x:t xml:space="preserve">08:00</x:t>
        </x:is>
      </x:c>
      <x:c r="F58" t="inlineStr">
        <x:is>
          <x:t xml:space="preserve">17:00</x:t>
        </x:is>
      </x:c>
      <x:c r="G58" t="n">
        <x:v>1</x:v>
      </x:c>
      <x:c r="H58" t="inlineStr">
        <x:is>
          <x:t xml:space="preserve">Regla de escenario: sin feriados</x:t>
        </x:is>
      </x:c>
      <x:c r="I58" t="n">
        <x:v>2</x:v>
      </x:c>
      <x:c r="J58" s="20" t="inlineStr">
        <x:is>
          <x:t xml:space="preserve"/>
        </x:is>
      </x:c>
      <x:c r="K58" s="20" t="n">
        <x:f>IF(AND('19_PARAMETROS'!$B$17=1,J58&lt;&gt;""),0,C58)</x:f>
        <x:v>1</x:v>
      </x:c>
    </x:row>
    <x:row r="59">
      <x:c r="A59" s="30" t="n">
        <x:v>45715</x:v>
      </x:c>
      <x:c r="B59" t="inlineStr">
        <x:is>
          <x:t xml:space="preserve">Jueves</x:t>
        </x:is>
      </x:c>
      <x:c r="C59" t="n">
        <x:v>1</x:v>
      </x:c>
      <x:c r="D59" t="n">
        <x:v>8</x:v>
      </x:c>
      <x:c r="E59" t="inlineStr">
        <x:is>
          <x:t xml:space="preserve">08:00</x:t>
        </x:is>
      </x:c>
      <x:c r="F59" t="inlineStr">
        <x:is>
          <x:t xml:space="preserve">17:00</x:t>
        </x:is>
      </x:c>
      <x:c r="G59" t="n">
        <x:v>1</x:v>
      </x:c>
      <x:c r="H59" t="inlineStr">
        <x:is>
          <x:t xml:space="preserve">Regla de escenario: sin feriados</x:t>
        </x:is>
      </x:c>
      <x:c r="I59" t="n">
        <x:v>2</x:v>
      </x:c>
      <x:c r="J59" s="20" t="inlineStr">
        <x:is>
          <x:t xml:space="preserve"/>
        </x:is>
      </x:c>
      <x:c r="K59" s="20" t="n">
        <x:f>IF(AND('19_PARAMETROS'!$B$17=1,J59&lt;&gt;""),0,C59)</x:f>
        <x:v>1</x:v>
      </x:c>
    </x:row>
    <x:row r="60">
      <x:c r="A60" s="30" t="n">
        <x:v>45716</x:v>
      </x:c>
      <x:c r="B60" t="inlineStr">
        <x:is>
          <x:t xml:space="preserve">Viernes</x:t>
        </x:is>
      </x:c>
      <x:c r="C60" t="n">
        <x:v>1</x:v>
      </x:c>
      <x:c r="D60" t="n">
        <x:v>8</x:v>
      </x:c>
      <x:c r="E60" t="inlineStr">
        <x:is>
          <x:t xml:space="preserve">08:00</x:t>
        </x:is>
      </x:c>
      <x:c r="F60" t="inlineStr">
        <x:is>
          <x:t xml:space="preserve">17:00</x:t>
        </x:is>
      </x:c>
      <x:c r="G60" t="n">
        <x:v>1</x:v>
      </x:c>
      <x:c r="H60" t="inlineStr">
        <x:is>
          <x:t xml:space="preserve">Regla de escenario: sin feriados</x:t>
        </x:is>
      </x:c>
      <x:c r="I60" t="n">
        <x:v>2</x:v>
      </x:c>
      <x:c r="J60" s="20" t="inlineStr">
        <x:is>
          <x:t xml:space="preserve"/>
        </x:is>
      </x:c>
      <x:c r="K60" s="20" t="n">
        <x:f>IF(AND('19_PARAMETROS'!$B$17=1,J60&lt;&gt;""),0,C60)</x:f>
        <x:v>1</x:v>
      </x:c>
    </x:row>
    <x:row r="61">
      <x:c r="A61" s="30" t="n">
        <x:v>45717</x:v>
      </x:c>
      <x:c r="B61" t="inlineStr">
        <x:is>
          <x:t xml:space="preserve">Sábado</x:t>
        </x:is>
      </x:c>
      <x:c r="C61" t="n">
        <x:v>0</x:v>
      </x:c>
      <x:c r="D61" t="n">
        <x:v>0</x:v>
      </x:c>
      <x:c r="E61" t="inlineStr">
        <x:is>
          <x:t xml:space="preserve">08:00</x:t>
        </x:is>
      </x:c>
      <x:c r="F61" t="inlineStr">
        <x:is>
          <x:t xml:space="preserve">17:00</x:t>
        </x:is>
      </x:c>
      <x:c r="G61" t="n">
        <x:v>1</x:v>
      </x:c>
      <x:c r="H61" t="inlineStr">
        <x:is>
          <x:t xml:space="preserve">Regla de escenario: sin feriados</x:t>
        </x:is>
      </x:c>
      <x:c r="I61" t="n">
        <x:v>3</x:v>
      </x:c>
      <x:c r="J61" s="20" t="inlineStr">
        <x:is>
          <x:t xml:space="preserve"/>
        </x:is>
      </x:c>
      <x:c r="K61" s="20" t="n">
        <x:f>IF(AND('19_PARAMETROS'!$B$17=1,J61&lt;&gt;""),0,C61)</x:f>
        <x:v>0</x:v>
      </x:c>
    </x:row>
    <x:row r="62">
      <x:c r="A62" s="30" t="n">
        <x:v>45718</x:v>
      </x:c>
      <x:c r="B62" t="inlineStr">
        <x:is>
          <x:t xml:space="preserve">Domingo</x:t>
        </x:is>
      </x:c>
      <x:c r="C62" t="n">
        <x:v>0</x:v>
      </x:c>
      <x:c r="D62" t="n">
        <x:v>0</x:v>
      </x:c>
      <x:c r="E62" t="inlineStr">
        <x:is>
          <x:t xml:space="preserve">08:00</x:t>
        </x:is>
      </x:c>
      <x:c r="F62" t="inlineStr">
        <x:is>
          <x:t xml:space="preserve">17:00</x:t>
        </x:is>
      </x:c>
      <x:c r="G62" t="n">
        <x:v>1</x:v>
      </x:c>
      <x:c r="H62" t="inlineStr">
        <x:is>
          <x:t xml:space="preserve">Regla de escenario: sin feriados</x:t>
        </x:is>
      </x:c>
      <x:c r="I62" t="n">
        <x:v>3</x:v>
      </x:c>
      <x:c r="J62" s="20" t="inlineStr">
        <x:is>
          <x:t xml:space="preserve"/>
        </x:is>
      </x:c>
      <x:c r="K62" s="20" t="n">
        <x:f>IF(AND('19_PARAMETROS'!$B$17=1,J62&lt;&gt;""),0,C62)</x:f>
        <x:v>0</x:v>
      </x:c>
    </x:row>
    <x:row r="63">
      <x:c r="A63" s="30" t="n">
        <x:v>45719</x:v>
      </x:c>
      <x:c r="B63" t="inlineStr">
        <x:is>
          <x:t xml:space="preserve">Lunes</x:t>
        </x:is>
      </x:c>
      <x:c r="C63" t="n">
        <x:v>1</x:v>
      </x:c>
      <x:c r="D63" t="n">
        <x:v>8</x:v>
      </x:c>
      <x:c r="E63" t="inlineStr">
        <x:is>
          <x:t xml:space="preserve">08:00</x:t>
        </x:is>
      </x:c>
      <x:c r="F63" t="inlineStr">
        <x:is>
          <x:t xml:space="preserve">17:00</x:t>
        </x:is>
      </x:c>
      <x:c r="G63" t="n">
        <x:v>1</x:v>
      </x:c>
      <x:c r="H63" t="inlineStr">
        <x:is>
          <x:t xml:space="preserve">Regla de escenario: sin feriados</x:t>
        </x:is>
      </x:c>
      <x:c r="I63" t="n">
        <x:v>3</x:v>
      </x:c>
      <x:c r="J63" s="20" t="inlineStr">
        <x:is>
          <x:t xml:space="preserve"/>
        </x:is>
      </x:c>
      <x:c r="K63" s="20" t="n">
        <x:f>IF(AND('19_PARAMETROS'!$B$17=1,J63&lt;&gt;""),0,C63)</x:f>
        <x:v>1</x:v>
      </x:c>
    </x:row>
    <x:row r="64">
      <x:c r="A64" s="30" t="n">
        <x:v>45720</x:v>
      </x:c>
      <x:c r="B64" t="inlineStr">
        <x:is>
          <x:t xml:space="preserve">Martes</x:t>
        </x:is>
      </x:c>
      <x:c r="C64" t="n">
        <x:v>1</x:v>
      </x:c>
      <x:c r="D64" t="n">
        <x:v>8</x:v>
      </x:c>
      <x:c r="E64" t="inlineStr">
        <x:is>
          <x:t xml:space="preserve">08:00</x:t>
        </x:is>
      </x:c>
      <x:c r="F64" t="inlineStr">
        <x:is>
          <x:t xml:space="preserve">17:00</x:t>
        </x:is>
      </x:c>
      <x:c r="G64" t="n">
        <x:v>1</x:v>
      </x:c>
      <x:c r="H64" t="inlineStr">
        <x:is>
          <x:t xml:space="preserve">Regla de escenario: sin feriados</x:t>
        </x:is>
      </x:c>
      <x:c r="I64" t="n">
        <x:v>3</x:v>
      </x:c>
      <x:c r="J64" s="20" t="inlineStr">
        <x:is>
          <x:t xml:space="preserve"/>
        </x:is>
      </x:c>
      <x:c r="K64" s="20" t="n">
        <x:f>IF(AND('19_PARAMETROS'!$B$17=1,J64&lt;&gt;""),0,C64)</x:f>
        <x:v>1</x:v>
      </x:c>
    </x:row>
    <x:row r="65">
      <x:c r="A65" s="30" t="n">
        <x:v>45721</x:v>
      </x:c>
      <x:c r="B65" t="inlineStr">
        <x:is>
          <x:t xml:space="preserve">Miércoles</x:t>
        </x:is>
      </x:c>
      <x:c r="C65" t="n">
        <x:v>1</x:v>
      </x:c>
      <x:c r="D65" t="n">
        <x:v>8</x:v>
      </x:c>
      <x:c r="E65" t="inlineStr">
        <x:is>
          <x:t xml:space="preserve">08:00</x:t>
        </x:is>
      </x:c>
      <x:c r="F65" t="inlineStr">
        <x:is>
          <x:t xml:space="preserve">17:00</x:t>
        </x:is>
      </x:c>
      <x:c r="G65" t="n">
        <x:v>1</x:v>
      </x:c>
      <x:c r="H65" t="inlineStr">
        <x:is>
          <x:t xml:space="preserve">Regla de escenario: sin feriados</x:t>
        </x:is>
      </x:c>
      <x:c r="I65" t="n">
        <x:v>3</x:v>
      </x:c>
      <x:c r="J65" s="20" t="inlineStr">
        <x:is>
          <x:t xml:space="preserve"/>
        </x:is>
      </x:c>
      <x:c r="K65" s="20" t="n">
        <x:f>IF(AND('19_PARAMETROS'!$B$17=1,J65&lt;&gt;""),0,C65)</x:f>
        <x:v>1</x:v>
      </x:c>
    </x:row>
    <x:row r="66">
      <x:c r="A66" s="30" t="n">
        <x:v>45722</x:v>
      </x:c>
      <x:c r="B66" t="inlineStr">
        <x:is>
          <x:t xml:space="preserve">Jueves</x:t>
        </x:is>
      </x:c>
      <x:c r="C66" t="n">
        <x:v>1</x:v>
      </x:c>
      <x:c r="D66" t="n">
        <x:v>8</x:v>
      </x:c>
      <x:c r="E66" t="inlineStr">
        <x:is>
          <x:t xml:space="preserve">08:00</x:t>
        </x:is>
      </x:c>
      <x:c r="F66" t="inlineStr">
        <x:is>
          <x:t xml:space="preserve">17:00</x:t>
        </x:is>
      </x:c>
      <x:c r="G66" t="n">
        <x:v>1</x:v>
      </x:c>
      <x:c r="H66" t="inlineStr">
        <x:is>
          <x:t xml:space="preserve">Regla de escenario: sin feriados</x:t>
        </x:is>
      </x:c>
      <x:c r="I66" t="n">
        <x:v>3</x:v>
      </x:c>
      <x:c r="J66" s="20" t="inlineStr">
        <x:is>
          <x:t xml:space="preserve"/>
        </x:is>
      </x:c>
      <x:c r="K66" s="20" t="n">
        <x:f>IF(AND('19_PARAMETROS'!$B$17=1,J66&lt;&gt;""),0,C66)</x:f>
        <x:v>1</x:v>
      </x:c>
    </x:row>
    <x:row r="67">
      <x:c r="A67" s="30" t="n">
        <x:v>45723</x:v>
      </x:c>
      <x:c r="B67" t="inlineStr">
        <x:is>
          <x:t xml:space="preserve">Viernes</x:t>
        </x:is>
      </x:c>
      <x:c r="C67" t="n">
        <x:v>1</x:v>
      </x:c>
      <x:c r="D67" t="n">
        <x:v>8</x:v>
      </x:c>
      <x:c r="E67" t="inlineStr">
        <x:is>
          <x:t xml:space="preserve">08:00</x:t>
        </x:is>
      </x:c>
      <x:c r="F67" t="inlineStr">
        <x:is>
          <x:t xml:space="preserve">17:00</x:t>
        </x:is>
      </x:c>
      <x:c r="G67" t="n">
        <x:v>1</x:v>
      </x:c>
      <x:c r="H67" t="inlineStr">
        <x:is>
          <x:t xml:space="preserve">Regla de escenario: sin feriados</x:t>
        </x:is>
      </x:c>
      <x:c r="I67" t="n">
        <x:v>3</x:v>
      </x:c>
      <x:c r="J67" s="20" t="inlineStr">
        <x:is>
          <x:t xml:space="preserve"/>
        </x:is>
      </x:c>
      <x:c r="K67" s="20" t="n">
        <x:f>IF(AND('19_PARAMETROS'!$B$17=1,J67&lt;&gt;""),0,C67)</x:f>
        <x:v>1</x:v>
      </x:c>
    </x:row>
    <x:row r="68">
      <x:c r="A68" s="30" t="n">
        <x:v>45724</x:v>
      </x:c>
      <x:c r="B68" t="inlineStr">
        <x:is>
          <x:t xml:space="preserve">Sábado</x:t>
        </x:is>
      </x:c>
      <x:c r="C68" t="n">
        <x:v>0</x:v>
      </x:c>
      <x:c r="D68" t="n">
        <x:v>0</x:v>
      </x:c>
      <x:c r="E68" t="inlineStr">
        <x:is>
          <x:t xml:space="preserve">08:00</x:t>
        </x:is>
      </x:c>
      <x:c r="F68" t="inlineStr">
        <x:is>
          <x:t xml:space="preserve">17:00</x:t>
        </x:is>
      </x:c>
      <x:c r="G68" t="n">
        <x:v>1</x:v>
      </x:c>
      <x:c r="H68" t="inlineStr">
        <x:is>
          <x:t xml:space="preserve">Regla de escenario: sin feriados</x:t>
        </x:is>
      </x:c>
      <x:c r="I68" t="n">
        <x:v>3</x:v>
      </x:c>
      <x:c r="J68" s="20" t="inlineStr">
        <x:is>
          <x:t xml:space="preserve"/>
        </x:is>
      </x:c>
      <x:c r="K68" s="20" t="n">
        <x:f>IF(AND('19_PARAMETROS'!$B$17=1,J68&lt;&gt;""),0,C68)</x:f>
        <x:v>0</x:v>
      </x:c>
    </x:row>
    <x:row r="69">
      <x:c r="A69" s="30" t="n">
        <x:v>45725</x:v>
      </x:c>
      <x:c r="B69" t="inlineStr">
        <x:is>
          <x:t xml:space="preserve">Domingo</x:t>
        </x:is>
      </x:c>
      <x:c r="C69" t="n">
        <x:v>0</x:v>
      </x:c>
      <x:c r="D69" t="n">
        <x:v>0</x:v>
      </x:c>
      <x:c r="E69" t="inlineStr">
        <x:is>
          <x:t xml:space="preserve">08:00</x:t>
        </x:is>
      </x:c>
      <x:c r="F69" t="inlineStr">
        <x:is>
          <x:t xml:space="preserve">17:00</x:t>
        </x:is>
      </x:c>
      <x:c r="G69" t="n">
        <x:v>1</x:v>
      </x:c>
      <x:c r="H69" t="inlineStr">
        <x:is>
          <x:t xml:space="preserve">Regla de escenario: sin feriados</x:t>
        </x:is>
      </x:c>
      <x:c r="I69" t="n">
        <x:v>3</x:v>
      </x:c>
      <x:c r="J69" s="20" t="inlineStr">
        <x:is>
          <x:t xml:space="preserve"/>
        </x:is>
      </x:c>
      <x:c r="K69" s="20" t="n">
        <x:f>IF(AND('19_PARAMETROS'!$B$17=1,J69&lt;&gt;""),0,C69)</x:f>
        <x:v>0</x:v>
      </x:c>
    </x:row>
    <x:row r="70">
      <x:c r="A70" s="30" t="n">
        <x:v>45726</x:v>
      </x:c>
      <x:c r="B70" t="inlineStr">
        <x:is>
          <x:t xml:space="preserve">Lunes</x:t>
        </x:is>
      </x:c>
      <x:c r="C70" t="n">
        <x:v>1</x:v>
      </x:c>
      <x:c r="D70" t="n">
        <x:v>8</x:v>
      </x:c>
      <x:c r="E70" t="inlineStr">
        <x:is>
          <x:t xml:space="preserve">08:00</x:t>
        </x:is>
      </x:c>
      <x:c r="F70" t="inlineStr">
        <x:is>
          <x:t xml:space="preserve">17:00</x:t>
        </x:is>
      </x:c>
      <x:c r="G70" t="n">
        <x:v>1</x:v>
      </x:c>
      <x:c r="H70" t="inlineStr">
        <x:is>
          <x:t xml:space="preserve">Regla de escenario: sin feriados</x:t>
        </x:is>
      </x:c>
      <x:c r="I70" t="n">
        <x:v>3</x:v>
      </x:c>
      <x:c r="J70" s="20" t="inlineStr">
        <x:is>
          <x:t xml:space="preserve"/>
        </x:is>
      </x:c>
      <x:c r="K70" s="20" t="n">
        <x:f>IF(AND('19_PARAMETROS'!$B$17=1,J70&lt;&gt;""),0,C70)</x:f>
        <x:v>1</x:v>
      </x:c>
    </x:row>
    <x:row r="71">
      <x:c r="A71" s="30" t="n">
        <x:v>45727</x:v>
      </x:c>
      <x:c r="B71" t="inlineStr">
        <x:is>
          <x:t xml:space="preserve">Martes</x:t>
        </x:is>
      </x:c>
      <x:c r="C71" t="n">
        <x:v>1</x:v>
      </x:c>
      <x:c r="D71" t="n">
        <x:v>8</x:v>
      </x:c>
      <x:c r="E71" t="inlineStr">
        <x:is>
          <x:t xml:space="preserve">08:00</x:t>
        </x:is>
      </x:c>
      <x:c r="F71" t="inlineStr">
        <x:is>
          <x:t xml:space="preserve">17:00</x:t>
        </x:is>
      </x:c>
      <x:c r="G71" t="n">
        <x:v>1</x:v>
      </x:c>
      <x:c r="H71" t="inlineStr">
        <x:is>
          <x:t xml:space="preserve">Regla de escenario: sin feriados</x:t>
        </x:is>
      </x:c>
      <x:c r="I71" t="n">
        <x:v>3</x:v>
      </x:c>
      <x:c r="J71" s="20" t="inlineStr">
        <x:is>
          <x:t xml:space="preserve"/>
        </x:is>
      </x:c>
      <x:c r="K71" s="20" t="n">
        <x:f>IF(AND('19_PARAMETROS'!$B$17=1,J71&lt;&gt;""),0,C71)</x:f>
        <x:v>1</x:v>
      </x:c>
    </x:row>
    <x:row r="72">
      <x:c r="A72" s="30" t="n">
        <x:v>45728</x:v>
      </x:c>
      <x:c r="B72" t="inlineStr">
        <x:is>
          <x:t xml:space="preserve">Miércoles</x:t>
        </x:is>
      </x:c>
      <x:c r="C72" t="n">
        <x:v>1</x:v>
      </x:c>
      <x:c r="D72" t="n">
        <x:v>8</x:v>
      </x:c>
      <x:c r="E72" t="inlineStr">
        <x:is>
          <x:t xml:space="preserve">08:00</x:t>
        </x:is>
      </x:c>
      <x:c r="F72" t="inlineStr">
        <x:is>
          <x:t xml:space="preserve">17:00</x:t>
        </x:is>
      </x:c>
      <x:c r="G72" t="n">
        <x:v>1</x:v>
      </x:c>
      <x:c r="H72" t="inlineStr">
        <x:is>
          <x:t xml:space="preserve">Regla de escenario: sin feriados</x:t>
        </x:is>
      </x:c>
      <x:c r="I72" t="n">
        <x:v>3</x:v>
      </x:c>
      <x:c r="J72" s="20" t="inlineStr">
        <x:is>
          <x:t xml:space="preserve"/>
        </x:is>
      </x:c>
      <x:c r="K72" s="20" t="n">
        <x:f>IF(AND('19_PARAMETROS'!$B$17=1,J72&lt;&gt;""),0,C72)</x:f>
        <x:v>1</x:v>
      </x:c>
    </x:row>
    <x:row r="73">
      <x:c r="A73" s="30" t="n">
        <x:v>45729</x:v>
      </x:c>
      <x:c r="B73" t="inlineStr">
        <x:is>
          <x:t xml:space="preserve">Jueves</x:t>
        </x:is>
      </x:c>
      <x:c r="C73" t="n">
        <x:v>1</x:v>
      </x:c>
      <x:c r="D73" t="n">
        <x:v>8</x:v>
      </x:c>
      <x:c r="E73" t="inlineStr">
        <x:is>
          <x:t xml:space="preserve">08:00</x:t>
        </x:is>
      </x:c>
      <x:c r="F73" t="inlineStr">
        <x:is>
          <x:t xml:space="preserve">17:00</x:t>
        </x:is>
      </x:c>
      <x:c r="G73" t="n">
        <x:v>1</x:v>
      </x:c>
      <x:c r="H73" t="inlineStr">
        <x:is>
          <x:t xml:space="preserve">Regla de escenario: sin feriados</x:t>
        </x:is>
      </x:c>
      <x:c r="I73" t="n">
        <x:v>3</x:v>
      </x:c>
      <x:c r="J73" s="20" t="inlineStr">
        <x:is>
          <x:t xml:space="preserve"/>
        </x:is>
      </x:c>
      <x:c r="K73" s="20" t="n">
        <x:f>IF(AND('19_PARAMETROS'!$B$17=1,J73&lt;&gt;""),0,C73)</x:f>
        <x:v>1</x:v>
      </x:c>
    </x:row>
    <x:row r="74">
      <x:c r="A74" s="30" t="n">
        <x:v>45730</x:v>
      </x:c>
      <x:c r="B74" t="inlineStr">
        <x:is>
          <x:t xml:space="preserve">Viernes</x:t>
        </x:is>
      </x:c>
      <x:c r="C74" t="n">
        <x:v>1</x:v>
      </x:c>
      <x:c r="D74" t="n">
        <x:v>8</x:v>
      </x:c>
      <x:c r="E74" t="inlineStr">
        <x:is>
          <x:t xml:space="preserve">08:00</x:t>
        </x:is>
      </x:c>
      <x:c r="F74" t="inlineStr">
        <x:is>
          <x:t xml:space="preserve">17:00</x:t>
        </x:is>
      </x:c>
      <x:c r="G74" t="n">
        <x:v>1</x:v>
      </x:c>
      <x:c r="H74" t="inlineStr">
        <x:is>
          <x:t xml:space="preserve">Regla de escenario: sin feriados</x:t>
        </x:is>
      </x:c>
      <x:c r="I74" t="n">
        <x:v>3</x:v>
      </x:c>
      <x:c r="J74" s="20" t="inlineStr">
        <x:is>
          <x:t xml:space="preserve"/>
        </x:is>
      </x:c>
      <x:c r="K74" s="20" t="n">
        <x:f>IF(AND('19_PARAMETROS'!$B$17=1,J74&lt;&gt;""),0,C74)</x:f>
        <x:v>1</x:v>
      </x:c>
    </x:row>
    <x:row r="75">
      <x:c r="A75" s="30" t="n">
        <x:v>45731</x:v>
      </x:c>
      <x:c r="B75" t="inlineStr">
        <x:is>
          <x:t xml:space="preserve">Sábado</x:t>
        </x:is>
      </x:c>
      <x:c r="C75" t="n">
        <x:v>0</x:v>
      </x:c>
      <x:c r="D75" t="n">
        <x:v>0</x:v>
      </x:c>
      <x:c r="E75" t="inlineStr">
        <x:is>
          <x:t xml:space="preserve">08:00</x:t>
        </x:is>
      </x:c>
      <x:c r="F75" t="inlineStr">
        <x:is>
          <x:t xml:space="preserve">17:00</x:t>
        </x:is>
      </x:c>
      <x:c r="G75" t="n">
        <x:v>1</x:v>
      </x:c>
      <x:c r="H75" t="inlineStr">
        <x:is>
          <x:t xml:space="preserve">Regla de escenario: sin feriados</x:t>
        </x:is>
      </x:c>
      <x:c r="I75" t="n">
        <x:v>3</x:v>
      </x:c>
      <x:c r="J75" s="20" t="inlineStr">
        <x:is>
          <x:t xml:space="preserve"/>
        </x:is>
      </x:c>
      <x:c r="K75" s="20" t="n">
        <x:f>IF(AND('19_PARAMETROS'!$B$17=1,J75&lt;&gt;""),0,C75)</x:f>
        <x:v>0</x:v>
      </x:c>
    </x:row>
    <x:row r="76">
      <x:c r="A76" s="30" t="n">
        <x:v>45732</x:v>
      </x:c>
      <x:c r="B76" t="inlineStr">
        <x:is>
          <x:t xml:space="preserve">Domingo</x:t>
        </x:is>
      </x:c>
      <x:c r="C76" t="n">
        <x:v>0</x:v>
      </x:c>
      <x:c r="D76" t="n">
        <x:v>0</x:v>
      </x:c>
      <x:c r="E76" t="inlineStr">
        <x:is>
          <x:t xml:space="preserve">08:00</x:t>
        </x:is>
      </x:c>
      <x:c r="F76" t="inlineStr">
        <x:is>
          <x:t xml:space="preserve">17:00</x:t>
        </x:is>
      </x:c>
      <x:c r="G76" t="n">
        <x:v>1</x:v>
      </x:c>
      <x:c r="H76" t="inlineStr">
        <x:is>
          <x:t xml:space="preserve">Regla de escenario: sin feriados</x:t>
        </x:is>
      </x:c>
      <x:c r="I76" t="n">
        <x:v>3</x:v>
      </x:c>
      <x:c r="J76" s="20" t="inlineStr">
        <x:is>
          <x:t xml:space="preserve"/>
        </x:is>
      </x:c>
      <x:c r="K76" s="20" t="n">
        <x:f>IF(AND('19_PARAMETROS'!$B$17=1,J76&lt;&gt;""),0,C76)</x:f>
        <x:v>0</x:v>
      </x:c>
    </x:row>
    <x:row r="77">
      <x:c r="A77" s="30" t="n">
        <x:v>45733</x:v>
      </x:c>
      <x:c r="B77" t="inlineStr">
        <x:is>
          <x:t xml:space="preserve">Lunes</x:t>
        </x:is>
      </x:c>
      <x:c r="C77" t="n">
        <x:v>1</x:v>
      </x:c>
      <x:c r="D77" t="n">
        <x:v>8</x:v>
      </x:c>
      <x:c r="E77" t="inlineStr">
        <x:is>
          <x:t xml:space="preserve">08:00</x:t>
        </x:is>
      </x:c>
      <x:c r="F77" t="inlineStr">
        <x:is>
          <x:t xml:space="preserve">17:00</x:t>
        </x:is>
      </x:c>
      <x:c r="G77" t="n">
        <x:v>1</x:v>
      </x:c>
      <x:c r="H77" t="inlineStr">
        <x:is>
          <x:t xml:space="preserve">Regla de escenario: sin feriados</x:t>
        </x:is>
      </x:c>
      <x:c r="I77" t="n">
        <x:v>3</x:v>
      </x:c>
      <x:c r="J77" s="20" t="inlineStr">
        <x:is>
          <x:t xml:space="preserve"/>
        </x:is>
      </x:c>
      <x:c r="K77" s="20" t="n">
        <x:f>IF(AND('19_PARAMETROS'!$B$17=1,J77&lt;&gt;""),0,C77)</x:f>
        <x:v>1</x:v>
      </x:c>
    </x:row>
    <x:row r="78">
      <x:c r="A78" s="30" t="n">
        <x:v>45734</x:v>
      </x:c>
      <x:c r="B78" t="inlineStr">
        <x:is>
          <x:t xml:space="preserve">Martes</x:t>
        </x:is>
      </x:c>
      <x:c r="C78" t="n">
        <x:v>1</x:v>
      </x:c>
      <x:c r="D78" t="n">
        <x:v>8</x:v>
      </x:c>
      <x:c r="E78" t="inlineStr">
        <x:is>
          <x:t xml:space="preserve">08:00</x:t>
        </x:is>
      </x:c>
      <x:c r="F78" t="inlineStr">
        <x:is>
          <x:t xml:space="preserve">17:00</x:t>
        </x:is>
      </x:c>
      <x:c r="G78" t="n">
        <x:v>1</x:v>
      </x:c>
      <x:c r="H78" t="inlineStr">
        <x:is>
          <x:t xml:space="preserve">Regla de escenario: sin feriados</x:t>
        </x:is>
      </x:c>
      <x:c r="I78" t="n">
        <x:v>3</x:v>
      </x:c>
      <x:c r="J78" s="20" t="inlineStr">
        <x:is>
          <x:t xml:space="preserve"/>
        </x:is>
      </x:c>
      <x:c r="K78" s="20" t="n">
        <x:f>IF(AND('19_PARAMETROS'!$B$17=1,J78&lt;&gt;""),0,C78)</x:f>
        <x:v>1</x:v>
      </x:c>
    </x:row>
    <x:row r="79">
      <x:c r="A79" s="30" t="n">
        <x:v>45735</x:v>
      </x:c>
      <x:c r="B79" t="inlineStr">
        <x:is>
          <x:t xml:space="preserve">Miércoles</x:t>
        </x:is>
      </x:c>
      <x:c r="C79" t="n">
        <x:v>1</x:v>
      </x:c>
      <x:c r="D79" t="n">
        <x:v>8</x:v>
      </x:c>
      <x:c r="E79" t="inlineStr">
        <x:is>
          <x:t xml:space="preserve">08:00</x:t>
        </x:is>
      </x:c>
      <x:c r="F79" t="inlineStr">
        <x:is>
          <x:t xml:space="preserve">17:00</x:t>
        </x:is>
      </x:c>
      <x:c r="G79" t="n">
        <x:v>1</x:v>
      </x:c>
      <x:c r="H79" t="inlineStr">
        <x:is>
          <x:t xml:space="preserve">Regla de escenario: sin feriados</x:t>
        </x:is>
      </x:c>
      <x:c r="I79" t="n">
        <x:v>3</x:v>
      </x:c>
      <x:c r="J79" s="20" t="inlineStr">
        <x:is>
          <x:t xml:space="preserve"/>
        </x:is>
      </x:c>
      <x:c r="K79" s="20" t="n">
        <x:f>IF(AND('19_PARAMETROS'!$B$17=1,J79&lt;&gt;""),0,C79)</x:f>
        <x:v>1</x:v>
      </x:c>
    </x:row>
    <x:row r="80">
      <x:c r="A80" s="30" t="n">
        <x:v>45736</x:v>
      </x:c>
      <x:c r="B80" t="inlineStr">
        <x:is>
          <x:t xml:space="preserve">Jueves</x:t>
        </x:is>
      </x:c>
      <x:c r="C80" t="n">
        <x:v>1</x:v>
      </x:c>
      <x:c r="D80" t="n">
        <x:v>8</x:v>
      </x:c>
      <x:c r="E80" t="inlineStr">
        <x:is>
          <x:t xml:space="preserve">08:00</x:t>
        </x:is>
      </x:c>
      <x:c r="F80" t="inlineStr">
        <x:is>
          <x:t xml:space="preserve">17:00</x:t>
        </x:is>
      </x:c>
      <x:c r="G80" t="n">
        <x:v>1</x:v>
      </x:c>
      <x:c r="H80" t="inlineStr">
        <x:is>
          <x:t xml:space="preserve">Regla de escenario: sin feriados</x:t>
        </x:is>
      </x:c>
      <x:c r="I80" t="n">
        <x:v>3</x:v>
      </x:c>
      <x:c r="J80" s="20" t="inlineStr">
        <x:is>
          <x:t xml:space="preserve"/>
        </x:is>
      </x:c>
      <x:c r="K80" s="20" t="n">
        <x:f>IF(AND('19_PARAMETROS'!$B$17=1,J80&lt;&gt;""),0,C80)</x:f>
        <x:v>1</x:v>
      </x:c>
    </x:row>
    <x:row r="81">
      <x:c r="A81" s="30" t="n">
        <x:v>45737</x:v>
      </x:c>
      <x:c r="B81" t="inlineStr">
        <x:is>
          <x:t xml:space="preserve">Viernes</x:t>
        </x:is>
      </x:c>
      <x:c r="C81" t="n">
        <x:v>1</x:v>
      </x:c>
      <x:c r="D81" t="n">
        <x:v>8</x:v>
      </x:c>
      <x:c r="E81" t="inlineStr">
        <x:is>
          <x:t xml:space="preserve">08:00</x:t>
        </x:is>
      </x:c>
      <x:c r="F81" t="inlineStr">
        <x:is>
          <x:t xml:space="preserve">17:00</x:t>
        </x:is>
      </x:c>
      <x:c r="G81" t="n">
        <x:v>1</x:v>
      </x:c>
      <x:c r="H81" t="inlineStr">
        <x:is>
          <x:t xml:space="preserve">Regla de escenario: sin feriados</x:t>
        </x:is>
      </x:c>
      <x:c r="I81" t="n">
        <x:v>3</x:v>
      </x:c>
      <x:c r="J81" s="20" t="inlineStr">
        <x:is>
          <x:t xml:space="preserve"/>
        </x:is>
      </x:c>
      <x:c r="K81" s="20" t="n">
        <x:f>IF(AND('19_PARAMETROS'!$B$17=1,J81&lt;&gt;""),0,C81)</x:f>
        <x:v>1</x:v>
      </x:c>
    </x:row>
    <x:row r="82">
      <x:c r="A82" s="30" t="n">
        <x:v>45738</x:v>
      </x:c>
      <x:c r="B82" t="inlineStr">
        <x:is>
          <x:t xml:space="preserve">Sábado</x:t>
        </x:is>
      </x:c>
      <x:c r="C82" t="n">
        <x:v>0</x:v>
      </x:c>
      <x:c r="D82" t="n">
        <x:v>0</x:v>
      </x:c>
      <x:c r="E82" t="inlineStr">
        <x:is>
          <x:t xml:space="preserve">08:00</x:t>
        </x:is>
      </x:c>
      <x:c r="F82" t="inlineStr">
        <x:is>
          <x:t xml:space="preserve">17:00</x:t>
        </x:is>
      </x:c>
      <x:c r="G82" t="n">
        <x:v>1</x:v>
      </x:c>
      <x:c r="H82" t="inlineStr">
        <x:is>
          <x:t xml:space="preserve">Regla de escenario: sin feriados</x:t>
        </x:is>
      </x:c>
      <x:c r="I82" t="n">
        <x:v>3</x:v>
      </x:c>
      <x:c r="J82" s="20" t="inlineStr">
        <x:is>
          <x:t xml:space="preserve"/>
        </x:is>
      </x:c>
      <x:c r="K82" s="20" t="n">
        <x:f>IF(AND('19_PARAMETROS'!$B$17=1,J82&lt;&gt;""),0,C82)</x:f>
        <x:v>0</x:v>
      </x:c>
    </x:row>
    <x:row r="83">
      <x:c r="A83" s="30" t="n">
        <x:v>45739</x:v>
      </x:c>
      <x:c r="B83" t="inlineStr">
        <x:is>
          <x:t xml:space="preserve">Domingo</x:t>
        </x:is>
      </x:c>
      <x:c r="C83" t="n">
        <x:v>0</x:v>
      </x:c>
      <x:c r="D83" t="n">
        <x:v>0</x:v>
      </x:c>
      <x:c r="E83" t="inlineStr">
        <x:is>
          <x:t xml:space="preserve">08:00</x:t>
        </x:is>
      </x:c>
      <x:c r="F83" t="inlineStr">
        <x:is>
          <x:t xml:space="preserve">17:00</x:t>
        </x:is>
      </x:c>
      <x:c r="G83" t="n">
        <x:v>1</x:v>
      </x:c>
      <x:c r="H83" t="inlineStr">
        <x:is>
          <x:t xml:space="preserve">Regla de escenario: sin feriados</x:t>
        </x:is>
      </x:c>
      <x:c r="I83" t="n">
        <x:v>3</x:v>
      </x:c>
      <x:c r="J83" s="20" t="inlineStr">
        <x:is>
          <x:t xml:space="preserve"/>
        </x:is>
      </x:c>
      <x:c r="K83" s="20" t="n">
        <x:f>IF(AND('19_PARAMETROS'!$B$17=1,J83&lt;&gt;""),0,C83)</x:f>
        <x:v>0</x:v>
      </x:c>
    </x:row>
    <x:row r="84">
      <x:c r="A84" s="30" t="n">
        <x:v>45740</x:v>
      </x:c>
      <x:c r="B84" t="inlineStr">
        <x:is>
          <x:t xml:space="preserve">Lunes</x:t>
        </x:is>
      </x:c>
      <x:c r="C84" t="n">
        <x:v>1</x:v>
      </x:c>
      <x:c r="D84" t="n">
        <x:v>8</x:v>
      </x:c>
      <x:c r="E84" t="inlineStr">
        <x:is>
          <x:t xml:space="preserve">08:00</x:t>
        </x:is>
      </x:c>
      <x:c r="F84" t="inlineStr">
        <x:is>
          <x:t xml:space="preserve">17:00</x:t>
        </x:is>
      </x:c>
      <x:c r="G84" t="n">
        <x:v>1</x:v>
      </x:c>
      <x:c r="H84" t="inlineStr">
        <x:is>
          <x:t xml:space="preserve">Regla de escenario: sin feriados</x:t>
        </x:is>
      </x:c>
      <x:c r="I84" t="n">
        <x:v>3</x:v>
      </x:c>
      <x:c r="J84" s="20" t="inlineStr">
        <x:is>
          <x:t xml:space="preserve"/>
        </x:is>
      </x:c>
      <x:c r="K84" s="20" t="n">
        <x:f>IF(AND('19_PARAMETROS'!$B$17=1,J84&lt;&gt;""),0,C84)</x:f>
        <x:v>1</x:v>
      </x:c>
    </x:row>
    <x:row r="85">
      <x:c r="A85" s="30" t="n">
        <x:v>45741</x:v>
      </x:c>
      <x:c r="B85" t="inlineStr">
        <x:is>
          <x:t xml:space="preserve">Martes</x:t>
        </x:is>
      </x:c>
      <x:c r="C85" t="n">
        <x:v>1</x:v>
      </x:c>
      <x:c r="D85" t="n">
        <x:v>8</x:v>
      </x:c>
      <x:c r="E85" t="inlineStr">
        <x:is>
          <x:t xml:space="preserve">08:00</x:t>
        </x:is>
      </x:c>
      <x:c r="F85" t="inlineStr">
        <x:is>
          <x:t xml:space="preserve">17:00</x:t>
        </x:is>
      </x:c>
      <x:c r="G85" t="n">
        <x:v>1</x:v>
      </x:c>
      <x:c r="H85" t="inlineStr">
        <x:is>
          <x:t xml:space="preserve">Regla de escenario: sin feriados</x:t>
        </x:is>
      </x:c>
      <x:c r="I85" t="n">
        <x:v>3</x:v>
      </x:c>
      <x:c r="J85" s="20" t="inlineStr">
        <x:is>
          <x:t xml:space="preserve"/>
        </x:is>
      </x:c>
      <x:c r="K85" s="20" t="n">
        <x:f>IF(AND('19_PARAMETROS'!$B$17=1,J85&lt;&gt;""),0,C85)</x:f>
        <x:v>1</x:v>
      </x:c>
    </x:row>
    <x:row r="86">
      <x:c r="A86" s="30" t="n">
        <x:v>45742</x:v>
      </x:c>
      <x:c r="B86" t="inlineStr">
        <x:is>
          <x:t xml:space="preserve">Miércoles</x:t>
        </x:is>
      </x:c>
      <x:c r="C86" t="n">
        <x:v>1</x:v>
      </x:c>
      <x:c r="D86" t="n">
        <x:v>8</x:v>
      </x:c>
      <x:c r="E86" t="inlineStr">
        <x:is>
          <x:t xml:space="preserve">08:00</x:t>
        </x:is>
      </x:c>
      <x:c r="F86" t="inlineStr">
        <x:is>
          <x:t xml:space="preserve">17:00</x:t>
        </x:is>
      </x:c>
      <x:c r="G86" t="n">
        <x:v>1</x:v>
      </x:c>
      <x:c r="H86" t="inlineStr">
        <x:is>
          <x:t xml:space="preserve">Regla de escenario: sin feriados</x:t>
        </x:is>
      </x:c>
      <x:c r="I86" t="n">
        <x:v>3</x:v>
      </x:c>
      <x:c r="J86" s="20" t="inlineStr">
        <x:is>
          <x:t xml:space="preserve"/>
        </x:is>
      </x:c>
      <x:c r="K86" s="20" t="n">
        <x:f>IF(AND('19_PARAMETROS'!$B$17=1,J86&lt;&gt;""),0,C86)</x:f>
        <x:v>1</x:v>
      </x:c>
    </x:row>
    <x:row r="87">
      <x:c r="A87" s="30" t="n">
        <x:v>45743</x:v>
      </x:c>
      <x:c r="B87" t="inlineStr">
        <x:is>
          <x:t xml:space="preserve">Jueves</x:t>
        </x:is>
      </x:c>
      <x:c r="C87" t="n">
        <x:v>1</x:v>
      </x:c>
      <x:c r="D87" t="n">
        <x:v>8</x:v>
      </x:c>
      <x:c r="E87" t="inlineStr">
        <x:is>
          <x:t xml:space="preserve">08:00</x:t>
        </x:is>
      </x:c>
      <x:c r="F87" t="inlineStr">
        <x:is>
          <x:t xml:space="preserve">17:00</x:t>
        </x:is>
      </x:c>
      <x:c r="G87" t="n">
        <x:v>1</x:v>
      </x:c>
      <x:c r="H87" t="inlineStr">
        <x:is>
          <x:t xml:space="preserve">Regla de escenario: sin feriados</x:t>
        </x:is>
      </x:c>
      <x:c r="I87" t="n">
        <x:v>3</x:v>
      </x:c>
      <x:c r="J87" s="20" t="inlineStr">
        <x:is>
          <x:t xml:space="preserve"/>
        </x:is>
      </x:c>
      <x:c r="K87" s="20" t="n">
        <x:f>IF(AND('19_PARAMETROS'!$B$17=1,J87&lt;&gt;""),0,C87)</x:f>
        <x:v>1</x:v>
      </x:c>
    </x:row>
    <x:row r="88">
      <x:c r="A88" s="30" t="n">
        <x:v>45744</x:v>
      </x:c>
      <x:c r="B88" t="inlineStr">
        <x:is>
          <x:t xml:space="preserve">Viernes</x:t>
        </x:is>
      </x:c>
      <x:c r="C88" t="n">
        <x:v>1</x:v>
      </x:c>
      <x:c r="D88" t="n">
        <x:v>8</x:v>
      </x:c>
      <x:c r="E88" t="inlineStr">
        <x:is>
          <x:t xml:space="preserve">08:00</x:t>
        </x:is>
      </x:c>
      <x:c r="F88" t="inlineStr">
        <x:is>
          <x:t xml:space="preserve">17:00</x:t>
        </x:is>
      </x:c>
      <x:c r="G88" t="n">
        <x:v>1</x:v>
      </x:c>
      <x:c r="H88" t="inlineStr">
        <x:is>
          <x:t xml:space="preserve">Regla de escenario: sin feriados</x:t>
        </x:is>
      </x:c>
      <x:c r="I88" t="n">
        <x:v>3</x:v>
      </x:c>
      <x:c r="J88" s="20" t="inlineStr">
        <x:is>
          <x:t xml:space="preserve"/>
        </x:is>
      </x:c>
      <x:c r="K88" s="20" t="n">
        <x:f>IF(AND('19_PARAMETROS'!$B$17=1,J88&lt;&gt;""),0,C88)</x:f>
        <x:v>1</x:v>
      </x:c>
    </x:row>
    <x:row r="89">
      <x:c r="A89" s="30" t="n">
        <x:v>45745</x:v>
      </x:c>
      <x:c r="B89" t="inlineStr">
        <x:is>
          <x:t xml:space="preserve">Sábado</x:t>
        </x:is>
      </x:c>
      <x:c r="C89" t="n">
        <x:v>0</x:v>
      </x:c>
      <x:c r="D89" t="n">
        <x:v>0</x:v>
      </x:c>
      <x:c r="E89" t="inlineStr">
        <x:is>
          <x:t xml:space="preserve">08:00</x:t>
        </x:is>
      </x:c>
      <x:c r="F89" t="inlineStr">
        <x:is>
          <x:t xml:space="preserve">17:00</x:t>
        </x:is>
      </x:c>
      <x:c r="G89" t="n">
        <x:v>1</x:v>
      </x:c>
      <x:c r="H89" t="inlineStr">
        <x:is>
          <x:t xml:space="preserve">Regla de escenario: sin feriados</x:t>
        </x:is>
      </x:c>
      <x:c r="I89" t="n">
        <x:v>3</x:v>
      </x:c>
      <x:c r="J89" s="20" t="inlineStr">
        <x:is>
          <x:t xml:space="preserve"/>
        </x:is>
      </x:c>
      <x:c r="K89" s="20" t="n">
        <x:f>IF(AND('19_PARAMETROS'!$B$17=1,J89&lt;&gt;""),0,C89)</x:f>
        <x:v>0</x:v>
      </x:c>
    </x:row>
    <x:row r="90">
      <x:c r="A90" s="30" t="n">
        <x:v>45746</x:v>
      </x:c>
      <x:c r="B90" t="inlineStr">
        <x:is>
          <x:t xml:space="preserve">Domingo</x:t>
        </x:is>
      </x:c>
      <x:c r="C90" t="n">
        <x:v>0</x:v>
      </x:c>
      <x:c r="D90" t="n">
        <x:v>0</x:v>
      </x:c>
      <x:c r="E90" t="inlineStr">
        <x:is>
          <x:t xml:space="preserve">08:00</x:t>
        </x:is>
      </x:c>
      <x:c r="F90" t="inlineStr">
        <x:is>
          <x:t xml:space="preserve">17:00</x:t>
        </x:is>
      </x:c>
      <x:c r="G90" t="n">
        <x:v>1</x:v>
      </x:c>
      <x:c r="H90" t="inlineStr">
        <x:is>
          <x:t xml:space="preserve">Regla de escenario: sin feriados</x:t>
        </x:is>
      </x:c>
      <x:c r="I90" t="n">
        <x:v>3</x:v>
      </x:c>
      <x:c r="J90" s="20" t="inlineStr">
        <x:is>
          <x:t xml:space="preserve"/>
        </x:is>
      </x:c>
      <x:c r="K90" s="20" t="n">
        <x:f>IF(AND('19_PARAMETROS'!$B$17=1,J90&lt;&gt;""),0,C90)</x:f>
        <x:v>0</x:v>
      </x:c>
    </x:row>
    <x:row r="91">
      <x:c r="A91" s="30" t="n">
        <x:v>45747</x:v>
      </x:c>
      <x:c r="B91" t="inlineStr">
        <x:is>
          <x:t xml:space="preserve">Lunes</x:t>
        </x:is>
      </x:c>
      <x:c r="C91" t="n">
        <x:v>1</x:v>
      </x:c>
      <x:c r="D91" t="n">
        <x:v>8</x:v>
      </x:c>
      <x:c r="E91" t="inlineStr">
        <x:is>
          <x:t xml:space="preserve">08:00</x:t>
        </x:is>
      </x:c>
      <x:c r="F91" t="inlineStr">
        <x:is>
          <x:t xml:space="preserve">17:00</x:t>
        </x:is>
      </x:c>
      <x:c r="G91" t="n">
        <x:v>1</x:v>
      </x:c>
      <x:c r="H91" t="inlineStr">
        <x:is>
          <x:t xml:space="preserve">Regla de escenario: sin feriados</x:t>
        </x:is>
      </x:c>
      <x:c r="I91" t="n">
        <x:v>3</x:v>
      </x:c>
      <x:c r="J91" s="20" t="inlineStr">
        <x:is>
          <x:t xml:space="preserve"/>
        </x:is>
      </x:c>
      <x:c r="K91" s="20" t="n">
        <x:f>IF(AND('19_PARAMETROS'!$B$17=1,J91&lt;&gt;""),0,C91)</x:f>
        <x:v>1</x:v>
      </x:c>
    </x:row>
    <x:row r="92">
      <x:c r="A92" s="30" t="n">
        <x:v>45748</x:v>
      </x:c>
      <x:c r="B92" t="inlineStr">
        <x:is>
          <x:t xml:space="preserve">Martes</x:t>
        </x:is>
      </x:c>
      <x:c r="C92" t="n">
        <x:v>1</x:v>
      </x:c>
      <x:c r="D92" t="n">
        <x:v>8</x:v>
      </x:c>
      <x:c r="E92" t="inlineStr">
        <x:is>
          <x:t xml:space="preserve">08:00</x:t>
        </x:is>
      </x:c>
      <x:c r="F92" t="inlineStr">
        <x:is>
          <x:t xml:space="preserve">17:00</x:t>
        </x:is>
      </x:c>
      <x:c r="G92" t="n">
        <x:v>1</x:v>
      </x:c>
      <x:c r="H92" t="inlineStr">
        <x:is>
          <x:t xml:space="preserve">Regla de escenario: sin feriados</x:t>
        </x:is>
      </x:c>
      <x:c r="I92" t="n">
        <x:v>4</x:v>
      </x:c>
      <x:c r="J92" s="20" t="inlineStr">
        <x:is>
          <x:t xml:space="preserve"/>
        </x:is>
      </x:c>
      <x:c r="K92" s="20" t="n">
        <x:f>IF(AND('19_PARAMETROS'!$B$17=1,J92&lt;&gt;""),0,C92)</x:f>
        <x:v>1</x:v>
      </x:c>
    </x:row>
    <x:row r="93">
      <x:c r="A93" s="30" t="n">
        <x:v>45749</x:v>
      </x:c>
      <x:c r="B93" t="inlineStr">
        <x:is>
          <x:t xml:space="preserve">Miércoles</x:t>
        </x:is>
      </x:c>
      <x:c r="C93" t="n">
        <x:v>1</x:v>
      </x:c>
      <x:c r="D93" t="n">
        <x:v>8</x:v>
      </x:c>
      <x:c r="E93" t="inlineStr">
        <x:is>
          <x:t xml:space="preserve">08:00</x:t>
        </x:is>
      </x:c>
      <x:c r="F93" t="inlineStr">
        <x:is>
          <x:t xml:space="preserve">17:00</x:t>
        </x:is>
      </x:c>
      <x:c r="G93" t="n">
        <x:v>1</x:v>
      </x:c>
      <x:c r="H93" t="inlineStr">
        <x:is>
          <x:t xml:space="preserve">Regla de escenario: sin feriados</x:t>
        </x:is>
      </x:c>
      <x:c r="I93" t="n">
        <x:v>4</x:v>
      </x:c>
      <x:c r="J93" s="20" t="inlineStr">
        <x:is>
          <x:t xml:space="preserve"/>
        </x:is>
      </x:c>
      <x:c r="K93" s="20" t="n">
        <x:f>IF(AND('19_PARAMETROS'!$B$17=1,J93&lt;&gt;""),0,C93)</x:f>
        <x:v>1</x:v>
      </x:c>
    </x:row>
    <x:row r="94">
      <x:c r="A94" s="30" t="n">
        <x:v>45750</x:v>
      </x:c>
      <x:c r="B94" t="inlineStr">
        <x:is>
          <x:t xml:space="preserve">Jueves</x:t>
        </x:is>
      </x:c>
      <x:c r="C94" t="n">
        <x:v>1</x:v>
      </x:c>
      <x:c r="D94" t="n">
        <x:v>8</x:v>
      </x:c>
      <x:c r="E94" t="inlineStr">
        <x:is>
          <x:t xml:space="preserve">08:00</x:t>
        </x:is>
      </x:c>
      <x:c r="F94" t="inlineStr">
        <x:is>
          <x:t xml:space="preserve">17:00</x:t>
        </x:is>
      </x:c>
      <x:c r="G94" t="n">
        <x:v>1</x:v>
      </x:c>
      <x:c r="H94" t="inlineStr">
        <x:is>
          <x:t xml:space="preserve">Regla de escenario: sin feriados</x:t>
        </x:is>
      </x:c>
      <x:c r="I94" t="n">
        <x:v>4</x:v>
      </x:c>
      <x:c r="J94" s="20" t="inlineStr">
        <x:is>
          <x:t xml:space="preserve"/>
        </x:is>
      </x:c>
      <x:c r="K94" s="20" t="n">
        <x:f>IF(AND('19_PARAMETROS'!$B$17=1,J94&lt;&gt;""),0,C94)</x:f>
        <x:v>1</x:v>
      </x:c>
    </x:row>
    <x:row r="95">
      <x:c r="A95" s="30" t="n">
        <x:v>45751</x:v>
      </x:c>
      <x:c r="B95" t="inlineStr">
        <x:is>
          <x:t xml:space="preserve">Viernes</x:t>
        </x:is>
      </x:c>
      <x:c r="C95" t="n">
        <x:v>1</x:v>
      </x:c>
      <x:c r="D95" t="n">
        <x:v>8</x:v>
      </x:c>
      <x:c r="E95" t="inlineStr">
        <x:is>
          <x:t xml:space="preserve">08:00</x:t>
        </x:is>
      </x:c>
      <x:c r="F95" t="inlineStr">
        <x:is>
          <x:t xml:space="preserve">17:00</x:t>
        </x:is>
      </x:c>
      <x:c r="G95" t="n">
        <x:v>1</x:v>
      </x:c>
      <x:c r="H95" t="inlineStr">
        <x:is>
          <x:t xml:space="preserve">Regla de escenario: sin feriados</x:t>
        </x:is>
      </x:c>
      <x:c r="I95" t="n">
        <x:v>4</x:v>
      </x:c>
      <x:c r="J95" s="20" t="inlineStr">
        <x:is>
          <x:t xml:space="preserve"/>
        </x:is>
      </x:c>
      <x:c r="K95" s="20" t="n">
        <x:f>IF(AND('19_PARAMETROS'!$B$17=1,J95&lt;&gt;""),0,C95)</x:f>
        <x:v>1</x:v>
      </x:c>
    </x:row>
    <x:row r="96">
      <x:c r="A96" s="30" t="n">
        <x:v>45752</x:v>
      </x:c>
      <x:c r="B96" t="inlineStr">
        <x:is>
          <x:t xml:space="preserve">Sábado</x:t>
        </x:is>
      </x:c>
      <x:c r="C96" t="n">
        <x:v>0</x:v>
      </x:c>
      <x:c r="D96" t="n">
        <x:v>0</x:v>
      </x:c>
      <x:c r="E96" t="inlineStr">
        <x:is>
          <x:t xml:space="preserve">08:00</x:t>
        </x:is>
      </x:c>
      <x:c r="F96" t="inlineStr">
        <x:is>
          <x:t xml:space="preserve">17:00</x:t>
        </x:is>
      </x:c>
      <x:c r="G96" t="n">
        <x:v>1</x:v>
      </x:c>
      <x:c r="H96" t="inlineStr">
        <x:is>
          <x:t xml:space="preserve">Regla de escenario: sin feriados</x:t>
        </x:is>
      </x:c>
      <x:c r="I96" t="n">
        <x:v>4</x:v>
      </x:c>
      <x:c r="J96" s="20" t="inlineStr">
        <x:is>
          <x:t xml:space="preserve"/>
        </x:is>
      </x:c>
      <x:c r="K96" s="20" t="n">
        <x:f>IF(AND('19_PARAMETROS'!$B$17=1,J96&lt;&gt;""),0,C96)</x:f>
        <x:v>0</x:v>
      </x:c>
    </x:row>
    <x:row r="97">
      <x:c r="A97" s="30" t="n">
        <x:v>45753</x:v>
      </x:c>
      <x:c r="B97" t="inlineStr">
        <x:is>
          <x:t xml:space="preserve">Domingo</x:t>
        </x:is>
      </x:c>
      <x:c r="C97" t="n">
        <x:v>0</x:v>
      </x:c>
      <x:c r="D97" t="n">
        <x:v>0</x:v>
      </x:c>
      <x:c r="E97" t="inlineStr">
        <x:is>
          <x:t xml:space="preserve">08:00</x:t>
        </x:is>
      </x:c>
      <x:c r="F97" t="inlineStr">
        <x:is>
          <x:t xml:space="preserve">17:00</x:t>
        </x:is>
      </x:c>
      <x:c r="G97" t="n">
        <x:v>1</x:v>
      </x:c>
      <x:c r="H97" t="inlineStr">
        <x:is>
          <x:t xml:space="preserve">Regla de escenario: sin feriados</x:t>
        </x:is>
      </x:c>
      <x:c r="I97" t="n">
        <x:v>4</x:v>
      </x:c>
      <x:c r="J97" s="20" t="inlineStr">
        <x:is>
          <x:t xml:space="preserve"/>
        </x:is>
      </x:c>
      <x:c r="K97" s="20" t="n">
        <x:f>IF(AND('19_PARAMETROS'!$B$17=1,J97&lt;&gt;""),0,C97)</x:f>
        <x:v>0</x:v>
      </x:c>
    </x:row>
    <x:row r="98">
      <x:c r="A98" s="30" t="n">
        <x:v>45754</x:v>
      </x:c>
      <x:c r="B98" t="inlineStr">
        <x:is>
          <x:t xml:space="preserve">Lunes</x:t>
        </x:is>
      </x:c>
      <x:c r="C98" t="n">
        <x:v>1</x:v>
      </x:c>
      <x:c r="D98" t="n">
        <x:v>8</x:v>
      </x:c>
      <x:c r="E98" t="inlineStr">
        <x:is>
          <x:t xml:space="preserve">08:00</x:t>
        </x:is>
      </x:c>
      <x:c r="F98" t="inlineStr">
        <x:is>
          <x:t xml:space="preserve">17:00</x:t>
        </x:is>
      </x:c>
      <x:c r="G98" t="n">
        <x:v>1</x:v>
      </x:c>
      <x:c r="H98" t="inlineStr">
        <x:is>
          <x:t xml:space="preserve">Regla de escenario: sin feriados</x:t>
        </x:is>
      </x:c>
      <x:c r="I98" t="n">
        <x:v>4</x:v>
      </x:c>
      <x:c r="J98" s="20" t="inlineStr">
        <x:is>
          <x:t xml:space="preserve"/>
        </x:is>
      </x:c>
      <x:c r="K98" s="20" t="n">
        <x:f>IF(AND('19_PARAMETROS'!$B$17=1,J98&lt;&gt;""),0,C98)</x:f>
        <x:v>1</x:v>
      </x:c>
    </x:row>
    <x:row r="99">
      <x:c r="A99" s="30" t="n">
        <x:v>45755</x:v>
      </x:c>
      <x:c r="B99" t="inlineStr">
        <x:is>
          <x:t xml:space="preserve">Martes</x:t>
        </x:is>
      </x:c>
      <x:c r="C99" t="n">
        <x:v>1</x:v>
      </x:c>
      <x:c r="D99" t="n">
        <x:v>8</x:v>
      </x:c>
      <x:c r="E99" t="inlineStr">
        <x:is>
          <x:t xml:space="preserve">08:00</x:t>
        </x:is>
      </x:c>
      <x:c r="F99" t="inlineStr">
        <x:is>
          <x:t xml:space="preserve">17:00</x:t>
        </x:is>
      </x:c>
      <x:c r="G99" t="n">
        <x:v>1</x:v>
      </x:c>
      <x:c r="H99" t="inlineStr">
        <x:is>
          <x:t xml:space="preserve">Regla de escenario: sin feriados</x:t>
        </x:is>
      </x:c>
      <x:c r="I99" t="n">
        <x:v>4</x:v>
      </x:c>
      <x:c r="J99" s="20" t="inlineStr">
        <x:is>
          <x:t xml:space="preserve"/>
        </x:is>
      </x:c>
      <x:c r="K99" s="20" t="n">
        <x:f>IF(AND('19_PARAMETROS'!$B$17=1,J99&lt;&gt;""),0,C99)</x:f>
        <x:v>1</x:v>
      </x:c>
    </x:row>
    <x:row r="100">
      <x:c r="A100" s="30" t="n">
        <x:v>45756</x:v>
      </x:c>
      <x:c r="B100" t="inlineStr">
        <x:is>
          <x:t xml:space="preserve">Miércoles</x:t>
        </x:is>
      </x:c>
      <x:c r="C100" t="n">
        <x:v>1</x:v>
      </x:c>
      <x:c r="D100" t="n">
        <x:v>8</x:v>
      </x:c>
      <x:c r="E100" t="inlineStr">
        <x:is>
          <x:t xml:space="preserve">08:00</x:t>
        </x:is>
      </x:c>
      <x:c r="F100" t="inlineStr">
        <x:is>
          <x:t xml:space="preserve">17:00</x:t>
        </x:is>
      </x:c>
      <x:c r="G100" t="n">
        <x:v>1</x:v>
      </x:c>
      <x:c r="H100" t="inlineStr">
        <x:is>
          <x:t xml:space="preserve">Regla de escenario: sin feriados</x:t>
        </x:is>
      </x:c>
      <x:c r="I100" t="n">
        <x:v>4</x:v>
      </x:c>
      <x:c r="J100" s="20" t="inlineStr">
        <x:is>
          <x:t xml:space="preserve"/>
        </x:is>
      </x:c>
      <x:c r="K100" s="20" t="n">
        <x:f>IF(AND('19_PARAMETROS'!$B$17=1,J100&lt;&gt;""),0,C100)</x:f>
        <x:v>1</x:v>
      </x:c>
    </x:row>
    <x:row r="101">
      <x:c r="A101" s="30" t="n">
        <x:v>45757</x:v>
      </x:c>
      <x:c r="B101" t="inlineStr">
        <x:is>
          <x:t xml:space="preserve">Jueves</x:t>
        </x:is>
      </x:c>
      <x:c r="C101" t="n">
        <x:v>1</x:v>
      </x:c>
      <x:c r="D101" t="n">
        <x:v>8</x:v>
      </x:c>
      <x:c r="E101" t="inlineStr">
        <x:is>
          <x:t xml:space="preserve">08:00</x:t>
        </x:is>
      </x:c>
      <x:c r="F101" t="inlineStr">
        <x:is>
          <x:t xml:space="preserve">17:00</x:t>
        </x:is>
      </x:c>
      <x:c r="G101" t="n">
        <x:v>1</x:v>
      </x:c>
      <x:c r="H101" t="inlineStr">
        <x:is>
          <x:t xml:space="preserve">Regla de escenario: sin feriados</x:t>
        </x:is>
      </x:c>
      <x:c r="I101" t="n">
        <x:v>4</x:v>
      </x:c>
      <x:c r="J101" s="20" t="inlineStr">
        <x:is>
          <x:t xml:space="preserve"/>
        </x:is>
      </x:c>
      <x:c r="K101" s="20" t="n">
        <x:f>IF(AND('19_PARAMETROS'!$B$17=1,J101&lt;&gt;""),0,C101)</x:f>
        <x:v>1</x:v>
      </x:c>
    </x:row>
    <x:row r="102">
      <x:c r="A102" s="30" t="n">
        <x:v>45758</x:v>
      </x:c>
      <x:c r="B102" t="inlineStr">
        <x:is>
          <x:t xml:space="preserve">Viernes</x:t>
        </x:is>
      </x:c>
      <x:c r="C102" t="n">
        <x:v>1</x:v>
      </x:c>
      <x:c r="D102" t="n">
        <x:v>8</x:v>
      </x:c>
      <x:c r="E102" t="inlineStr">
        <x:is>
          <x:t xml:space="preserve">08:00</x:t>
        </x:is>
      </x:c>
      <x:c r="F102" t="inlineStr">
        <x:is>
          <x:t xml:space="preserve">17:00</x:t>
        </x:is>
      </x:c>
      <x:c r="G102" t="n">
        <x:v>1</x:v>
      </x:c>
      <x:c r="H102" t="inlineStr">
        <x:is>
          <x:t xml:space="preserve">Regla de escenario: sin feriados</x:t>
        </x:is>
      </x:c>
      <x:c r="I102" t="n">
        <x:v>4</x:v>
      </x:c>
      <x:c r="J102" s="20" t="inlineStr">
        <x:is>
          <x:t xml:space="preserve"/>
        </x:is>
      </x:c>
      <x:c r="K102" s="20" t="n">
        <x:f>IF(AND('19_PARAMETROS'!$B$17=1,J102&lt;&gt;""),0,C102)</x:f>
        <x:v>1</x:v>
      </x:c>
    </x:row>
    <x:row r="103">
      <x:c r="A103" s="30" t="n">
        <x:v>45759</x:v>
      </x:c>
      <x:c r="B103" t="inlineStr">
        <x:is>
          <x:t xml:space="preserve">Sábado</x:t>
        </x:is>
      </x:c>
      <x:c r="C103" t="n">
        <x:v>0</x:v>
      </x:c>
      <x:c r="D103" t="n">
        <x:v>0</x:v>
      </x:c>
      <x:c r="E103" t="inlineStr">
        <x:is>
          <x:t xml:space="preserve">08:00</x:t>
        </x:is>
      </x:c>
      <x:c r="F103" t="inlineStr">
        <x:is>
          <x:t xml:space="preserve">17:00</x:t>
        </x:is>
      </x:c>
      <x:c r="G103" t="n">
        <x:v>1</x:v>
      </x:c>
      <x:c r="H103" t="inlineStr">
        <x:is>
          <x:t xml:space="preserve">Regla de escenario: sin feriados</x:t>
        </x:is>
      </x:c>
      <x:c r="I103" t="n">
        <x:v>4</x:v>
      </x:c>
      <x:c r="J103" s="20" t="inlineStr">
        <x:is>
          <x:t xml:space="preserve"/>
        </x:is>
      </x:c>
      <x:c r="K103" s="20" t="n">
        <x:f>IF(AND('19_PARAMETROS'!$B$17=1,J103&lt;&gt;""),0,C103)</x:f>
        <x:v>0</x:v>
      </x:c>
    </x:row>
    <x:row r="104">
      <x:c r="A104" s="30" t="n">
        <x:v>45760</x:v>
      </x:c>
      <x:c r="B104" t="inlineStr">
        <x:is>
          <x:t xml:space="preserve">Domingo</x:t>
        </x:is>
      </x:c>
      <x:c r="C104" t="n">
        <x:v>0</x:v>
      </x:c>
      <x:c r="D104" t="n">
        <x:v>0</x:v>
      </x:c>
      <x:c r="E104" t="inlineStr">
        <x:is>
          <x:t xml:space="preserve">08:00</x:t>
        </x:is>
      </x:c>
      <x:c r="F104" t="inlineStr">
        <x:is>
          <x:t xml:space="preserve">17:00</x:t>
        </x:is>
      </x:c>
      <x:c r="G104" t="n">
        <x:v>1</x:v>
      </x:c>
      <x:c r="H104" t="inlineStr">
        <x:is>
          <x:t xml:space="preserve">Regla de escenario: sin feriados</x:t>
        </x:is>
      </x:c>
      <x:c r="I104" t="n">
        <x:v>4</x:v>
      </x:c>
      <x:c r="J104" s="20" t="inlineStr">
        <x:is>
          <x:t xml:space="preserve"/>
        </x:is>
      </x:c>
      <x:c r="K104" s="20" t="n">
        <x:f>IF(AND('19_PARAMETROS'!$B$17=1,J104&lt;&gt;""),0,C104)</x:f>
        <x:v>0</x:v>
      </x:c>
    </x:row>
    <x:row r="105">
      <x:c r="A105" s="30" t="n">
        <x:v>45761</x:v>
      </x:c>
      <x:c r="B105" t="inlineStr">
        <x:is>
          <x:t xml:space="preserve">Lunes</x:t>
        </x:is>
      </x:c>
      <x:c r="C105" t="n">
        <x:v>1</x:v>
      </x:c>
      <x:c r="D105" t="n">
        <x:v>8</x:v>
      </x:c>
      <x:c r="E105" t="inlineStr">
        <x:is>
          <x:t xml:space="preserve">08:00</x:t>
        </x:is>
      </x:c>
      <x:c r="F105" t="inlineStr">
        <x:is>
          <x:t xml:space="preserve">17:00</x:t>
        </x:is>
      </x:c>
      <x:c r="G105" t="n">
        <x:v>1</x:v>
      </x:c>
      <x:c r="H105" t="inlineStr">
        <x:is>
          <x:t xml:space="preserve">Regla de escenario: sin feriados</x:t>
        </x:is>
      </x:c>
      <x:c r="I105" t="n">
        <x:v>4</x:v>
      </x:c>
      <x:c r="J105" s="20" t="inlineStr">
        <x:is>
          <x:t xml:space="preserve"/>
        </x:is>
      </x:c>
      <x:c r="K105" s="20" t="n">
        <x:f>IF(AND('19_PARAMETROS'!$B$17=1,J105&lt;&gt;""),0,C105)</x:f>
        <x:v>1</x:v>
      </x:c>
    </x:row>
    <x:row r="106">
      <x:c r="A106" s="30" t="n">
        <x:v>45762</x:v>
      </x:c>
      <x:c r="B106" t="inlineStr">
        <x:is>
          <x:t xml:space="preserve">Martes</x:t>
        </x:is>
      </x:c>
      <x:c r="C106" t="n">
        <x:v>1</x:v>
      </x:c>
      <x:c r="D106" t="n">
        <x:v>8</x:v>
      </x:c>
      <x:c r="E106" t="inlineStr">
        <x:is>
          <x:t xml:space="preserve">08:00</x:t>
        </x:is>
      </x:c>
      <x:c r="F106" t="inlineStr">
        <x:is>
          <x:t xml:space="preserve">17:00</x:t>
        </x:is>
      </x:c>
      <x:c r="G106" t="n">
        <x:v>1</x:v>
      </x:c>
      <x:c r="H106" t="inlineStr">
        <x:is>
          <x:t xml:space="preserve">Regla de escenario: sin feriados</x:t>
        </x:is>
      </x:c>
      <x:c r="I106" t="n">
        <x:v>4</x:v>
      </x:c>
      <x:c r="J106" s="20" t="inlineStr">
        <x:is>
          <x:t xml:space="preserve"/>
        </x:is>
      </x:c>
      <x:c r="K106" s="20" t="n">
        <x:f>IF(AND('19_PARAMETROS'!$B$17=1,J106&lt;&gt;""),0,C106)</x:f>
        <x:v>1</x:v>
      </x:c>
    </x:row>
    <x:row r="107">
      <x:c r="A107" s="30" t="n">
        <x:v>45763</x:v>
      </x:c>
      <x:c r="B107" t="inlineStr">
        <x:is>
          <x:t xml:space="preserve">Miércoles</x:t>
        </x:is>
      </x:c>
      <x:c r="C107" t="n">
        <x:v>1</x:v>
      </x:c>
      <x:c r="D107" t="n">
        <x:v>8</x:v>
      </x:c>
      <x:c r="E107" t="inlineStr">
        <x:is>
          <x:t xml:space="preserve">08:00</x:t>
        </x:is>
      </x:c>
      <x:c r="F107" t="inlineStr">
        <x:is>
          <x:t xml:space="preserve">17:00</x:t>
        </x:is>
      </x:c>
      <x:c r="G107" t="n">
        <x:v>1</x:v>
      </x:c>
      <x:c r="H107" t="inlineStr">
        <x:is>
          <x:t xml:space="preserve">Regla de escenario: sin feriados</x:t>
        </x:is>
      </x:c>
      <x:c r="I107" t="n">
        <x:v>4</x:v>
      </x:c>
      <x:c r="J107" s="20" t="inlineStr">
        <x:is>
          <x:t xml:space="preserve"/>
        </x:is>
      </x:c>
      <x:c r="K107" s="20" t="n">
        <x:f>IF(AND('19_PARAMETROS'!$B$17=1,J107&lt;&gt;""),0,C107)</x:f>
        <x:v>1</x:v>
      </x:c>
    </x:row>
    <x:row r="108">
      <x:c r="A108" s="30" t="n">
        <x:v>45764</x:v>
      </x:c>
      <x:c r="B108" t="inlineStr">
        <x:is>
          <x:t xml:space="preserve">Jueves</x:t>
        </x:is>
      </x:c>
      <x:c r="C108" t="n">
        <x:v>1</x:v>
      </x:c>
      <x:c r="D108" t="n">
        <x:v>8</x:v>
      </x:c>
      <x:c r="E108" t="inlineStr">
        <x:is>
          <x:t xml:space="preserve">08:00</x:t>
        </x:is>
      </x:c>
      <x:c r="F108" t="inlineStr">
        <x:is>
          <x:t xml:space="preserve">17:00</x:t>
        </x:is>
      </x:c>
      <x:c r="G108" t="n">
        <x:v>1</x:v>
      </x:c>
      <x:c r="H108" t="inlineStr">
        <x:is>
          <x:t xml:space="preserve">Regla de escenario: sin feriados</x:t>
        </x:is>
      </x:c>
      <x:c r="I108" t="n">
        <x:v>4</x:v>
      </x:c>
      <x:c r="J108" s="20" t="inlineStr">
        <x:is>
          <x:t xml:space="preserve">Jueves Santo</x:t>
        </x:is>
      </x:c>
      <x:c r="K108" s="20" t="n">
        <x:f>IF(AND('19_PARAMETROS'!$B$17=1,J108&lt;&gt;""),0,C108)</x:f>
        <x:v>1</x:v>
      </x:c>
    </x:row>
    <x:row r="109">
      <x:c r="A109" s="30" t="n">
        <x:v>45765</x:v>
      </x:c>
      <x:c r="B109" t="inlineStr">
        <x:is>
          <x:t xml:space="preserve">Viernes</x:t>
        </x:is>
      </x:c>
      <x:c r="C109" t="n">
        <x:v>1</x:v>
      </x:c>
      <x:c r="D109" t="n">
        <x:v>8</x:v>
      </x:c>
      <x:c r="E109" t="inlineStr">
        <x:is>
          <x:t xml:space="preserve">08:00</x:t>
        </x:is>
      </x:c>
      <x:c r="F109" t="inlineStr">
        <x:is>
          <x:t xml:space="preserve">17:00</x:t>
        </x:is>
      </x:c>
      <x:c r="G109" t="n">
        <x:v>1</x:v>
      </x:c>
      <x:c r="H109" t="inlineStr">
        <x:is>
          <x:t xml:space="preserve">Regla de escenario: sin feriados</x:t>
        </x:is>
      </x:c>
      <x:c r="I109" t="n">
        <x:v>4</x:v>
      </x:c>
      <x:c r="J109" s="20" t="inlineStr">
        <x:is>
          <x:t xml:space="preserve">Viernes Santo</x:t>
        </x:is>
      </x:c>
      <x:c r="K109" s="20" t="n">
        <x:f>IF(AND('19_PARAMETROS'!$B$17=1,J109&lt;&gt;""),0,C109)</x:f>
        <x:v>1</x:v>
      </x:c>
    </x:row>
    <x:row r="110">
      <x:c r="A110" s="30" t="n">
        <x:v>45766</x:v>
      </x:c>
      <x:c r="B110" t="inlineStr">
        <x:is>
          <x:t xml:space="preserve">Sábado</x:t>
        </x:is>
      </x:c>
      <x:c r="C110" t="n">
        <x:v>0</x:v>
      </x:c>
      <x:c r="D110" t="n">
        <x:v>0</x:v>
      </x:c>
      <x:c r="E110" t="inlineStr">
        <x:is>
          <x:t xml:space="preserve">08:00</x:t>
        </x:is>
      </x:c>
      <x:c r="F110" t="inlineStr">
        <x:is>
          <x:t xml:space="preserve">17:00</x:t>
        </x:is>
      </x:c>
      <x:c r="G110" t="n">
        <x:v>1</x:v>
      </x:c>
      <x:c r="H110" t="inlineStr">
        <x:is>
          <x:t xml:space="preserve">Regla de escenario: sin feriados</x:t>
        </x:is>
      </x:c>
      <x:c r="I110" t="n">
        <x:v>4</x:v>
      </x:c>
      <x:c r="J110" s="20" t="inlineStr">
        <x:is>
          <x:t xml:space="preserve"/>
        </x:is>
      </x:c>
      <x:c r="K110" s="20" t="n">
        <x:f>IF(AND('19_PARAMETROS'!$B$17=1,J110&lt;&gt;""),0,C110)</x:f>
        <x:v>0</x:v>
      </x:c>
    </x:row>
    <x:row r="111">
      <x:c r="A111" s="30" t="n">
        <x:v>45767</x:v>
      </x:c>
      <x:c r="B111" t="inlineStr">
        <x:is>
          <x:t xml:space="preserve">Domingo</x:t>
        </x:is>
      </x:c>
      <x:c r="C111" t="n">
        <x:v>0</x:v>
      </x:c>
      <x:c r="D111" t="n">
        <x:v>0</x:v>
      </x:c>
      <x:c r="E111" t="inlineStr">
        <x:is>
          <x:t xml:space="preserve">08:00</x:t>
        </x:is>
      </x:c>
      <x:c r="F111" t="inlineStr">
        <x:is>
          <x:t xml:space="preserve">17:00</x:t>
        </x:is>
      </x:c>
      <x:c r="G111" t="n">
        <x:v>1</x:v>
      </x:c>
      <x:c r="H111" t="inlineStr">
        <x:is>
          <x:t xml:space="preserve">Regla de escenario: sin feriados</x:t>
        </x:is>
      </x:c>
      <x:c r="I111" t="n">
        <x:v>4</x:v>
      </x:c>
      <x:c r="J111" s="20" t="inlineStr">
        <x:is>
          <x:t xml:space="preserve"/>
        </x:is>
      </x:c>
      <x:c r="K111" s="20" t="n">
        <x:f>IF(AND('19_PARAMETROS'!$B$17=1,J111&lt;&gt;""),0,C111)</x:f>
        <x:v>0</x:v>
      </x:c>
    </x:row>
    <x:row r="112">
      <x:c r="A112" s="30" t="n">
        <x:v>45768</x:v>
      </x:c>
      <x:c r="B112" t="inlineStr">
        <x:is>
          <x:t xml:space="preserve">Lunes</x:t>
        </x:is>
      </x:c>
      <x:c r="C112" t="n">
        <x:v>1</x:v>
      </x:c>
      <x:c r="D112" t="n">
        <x:v>8</x:v>
      </x:c>
      <x:c r="E112" t="inlineStr">
        <x:is>
          <x:t xml:space="preserve">08:00</x:t>
        </x:is>
      </x:c>
      <x:c r="F112" t="inlineStr">
        <x:is>
          <x:t xml:space="preserve">17:00</x:t>
        </x:is>
      </x:c>
      <x:c r="G112" t="n">
        <x:v>1</x:v>
      </x:c>
      <x:c r="H112" t="inlineStr">
        <x:is>
          <x:t xml:space="preserve">Regla de escenario: sin feriados</x:t>
        </x:is>
      </x:c>
      <x:c r="I112" t="n">
        <x:v>4</x:v>
      </x:c>
      <x:c r="J112" s="20" t="inlineStr">
        <x:is>
          <x:t xml:space="preserve"/>
        </x:is>
      </x:c>
      <x:c r="K112" s="20" t="n">
        <x:f>IF(AND('19_PARAMETROS'!$B$17=1,J112&lt;&gt;""),0,C112)</x:f>
        <x:v>1</x:v>
      </x:c>
    </x:row>
    <x:row r="113">
      <x:c r="A113" s="30" t="n">
        <x:v>45769</x:v>
      </x:c>
      <x:c r="B113" t="inlineStr">
        <x:is>
          <x:t xml:space="preserve">Martes</x:t>
        </x:is>
      </x:c>
      <x:c r="C113" t="n">
        <x:v>1</x:v>
      </x:c>
      <x:c r="D113" t="n">
        <x:v>8</x:v>
      </x:c>
      <x:c r="E113" t="inlineStr">
        <x:is>
          <x:t xml:space="preserve">08:00</x:t>
        </x:is>
      </x:c>
      <x:c r="F113" t="inlineStr">
        <x:is>
          <x:t xml:space="preserve">17:00</x:t>
        </x:is>
      </x:c>
      <x:c r="G113" t="n">
        <x:v>1</x:v>
      </x:c>
      <x:c r="H113" t="inlineStr">
        <x:is>
          <x:t xml:space="preserve">Regla de escenario: sin feriados</x:t>
        </x:is>
      </x:c>
      <x:c r="I113" t="n">
        <x:v>4</x:v>
      </x:c>
      <x:c r="J113" s="20" t="inlineStr">
        <x:is>
          <x:t xml:space="preserve"/>
        </x:is>
      </x:c>
      <x:c r="K113" s="20" t="n">
        <x:f>IF(AND('19_PARAMETROS'!$B$17=1,J113&lt;&gt;""),0,C113)</x:f>
        <x:v>1</x:v>
      </x:c>
    </x:row>
    <x:row r="114">
      <x:c r="A114" s="30" t="n">
        <x:v>45770</x:v>
      </x:c>
      <x:c r="B114" t="inlineStr">
        <x:is>
          <x:t xml:space="preserve">Miércoles</x:t>
        </x:is>
      </x:c>
      <x:c r="C114" t="n">
        <x:v>1</x:v>
      </x:c>
      <x:c r="D114" t="n">
        <x:v>8</x:v>
      </x:c>
      <x:c r="E114" t="inlineStr">
        <x:is>
          <x:t xml:space="preserve">08:00</x:t>
        </x:is>
      </x:c>
      <x:c r="F114" t="inlineStr">
        <x:is>
          <x:t xml:space="preserve">17:00</x:t>
        </x:is>
      </x:c>
      <x:c r="G114" t="n">
        <x:v>1</x:v>
      </x:c>
      <x:c r="H114" t="inlineStr">
        <x:is>
          <x:t xml:space="preserve">Regla de escenario: sin feriados</x:t>
        </x:is>
      </x:c>
      <x:c r="I114" t="n">
        <x:v>4</x:v>
      </x:c>
      <x:c r="J114" s="20" t="inlineStr">
        <x:is>
          <x:t xml:space="preserve"/>
        </x:is>
      </x:c>
      <x:c r="K114" s="20" t="n">
        <x:f>IF(AND('19_PARAMETROS'!$B$17=1,J114&lt;&gt;""),0,C114)</x:f>
        <x:v>1</x:v>
      </x:c>
    </x:row>
    <x:row r="115">
      <x:c r="A115" s="30" t="n">
        <x:v>45771</x:v>
      </x:c>
      <x:c r="B115" t="inlineStr">
        <x:is>
          <x:t xml:space="preserve">Jueves</x:t>
        </x:is>
      </x:c>
      <x:c r="C115" t="n">
        <x:v>1</x:v>
      </x:c>
      <x:c r="D115" t="n">
        <x:v>8</x:v>
      </x:c>
      <x:c r="E115" t="inlineStr">
        <x:is>
          <x:t xml:space="preserve">08:00</x:t>
        </x:is>
      </x:c>
      <x:c r="F115" t="inlineStr">
        <x:is>
          <x:t xml:space="preserve">17:00</x:t>
        </x:is>
      </x:c>
      <x:c r="G115" t="n">
        <x:v>1</x:v>
      </x:c>
      <x:c r="H115" t="inlineStr">
        <x:is>
          <x:t xml:space="preserve">Regla de escenario: sin feriados</x:t>
        </x:is>
      </x:c>
      <x:c r="I115" t="n">
        <x:v>4</x:v>
      </x:c>
      <x:c r="J115" s="20" t="inlineStr">
        <x:is>
          <x:t xml:space="preserve"/>
        </x:is>
      </x:c>
      <x:c r="K115" s="20" t="n">
        <x:f>IF(AND('19_PARAMETROS'!$B$17=1,J115&lt;&gt;""),0,C115)</x:f>
        <x:v>1</x:v>
      </x:c>
    </x:row>
    <x:row r="116">
      <x:c r="A116" s="30" t="n">
        <x:v>45772</x:v>
      </x:c>
      <x:c r="B116" t="inlineStr">
        <x:is>
          <x:t xml:space="preserve">Viernes</x:t>
        </x:is>
      </x:c>
      <x:c r="C116" t="n">
        <x:v>1</x:v>
      </x:c>
      <x:c r="D116" t="n">
        <x:v>8</x:v>
      </x:c>
      <x:c r="E116" t="inlineStr">
        <x:is>
          <x:t xml:space="preserve">08:00</x:t>
        </x:is>
      </x:c>
      <x:c r="F116" t="inlineStr">
        <x:is>
          <x:t xml:space="preserve">17:00</x:t>
        </x:is>
      </x:c>
      <x:c r="G116" t="n">
        <x:v>1</x:v>
      </x:c>
      <x:c r="H116" t="inlineStr">
        <x:is>
          <x:t xml:space="preserve">Regla de escenario: sin feriados</x:t>
        </x:is>
      </x:c>
      <x:c r="I116" t="n">
        <x:v>4</x:v>
      </x:c>
      <x:c r="J116" s="20" t="inlineStr">
        <x:is>
          <x:t xml:space="preserve"/>
        </x:is>
      </x:c>
      <x:c r="K116" s="20" t="n">
        <x:f>IF(AND('19_PARAMETROS'!$B$17=1,J116&lt;&gt;""),0,C116)</x:f>
        <x:v>1</x:v>
      </x:c>
    </x:row>
    <x:row r="117">
      <x:c r="A117" s="30" t="n">
        <x:v>45773</x:v>
      </x:c>
      <x:c r="B117" t="inlineStr">
        <x:is>
          <x:t xml:space="preserve">Sábado</x:t>
        </x:is>
      </x:c>
      <x:c r="C117" t="n">
        <x:v>0</x:v>
      </x:c>
      <x:c r="D117" t="n">
        <x:v>0</x:v>
      </x:c>
      <x:c r="E117" t="inlineStr">
        <x:is>
          <x:t xml:space="preserve">08:00</x:t>
        </x:is>
      </x:c>
      <x:c r="F117" t="inlineStr">
        <x:is>
          <x:t xml:space="preserve">17:00</x:t>
        </x:is>
      </x:c>
      <x:c r="G117" t="n">
        <x:v>1</x:v>
      </x:c>
      <x:c r="H117" t="inlineStr">
        <x:is>
          <x:t xml:space="preserve">Regla de escenario: sin feriados</x:t>
        </x:is>
      </x:c>
      <x:c r="I117" t="n">
        <x:v>4</x:v>
      </x:c>
      <x:c r="J117" s="20" t="inlineStr">
        <x:is>
          <x:t xml:space="preserve"/>
        </x:is>
      </x:c>
      <x:c r="K117" s="20" t="n">
        <x:f>IF(AND('19_PARAMETROS'!$B$17=1,J117&lt;&gt;""),0,C117)</x:f>
        <x:v>0</x:v>
      </x:c>
    </x:row>
    <x:row r="118">
      <x:c r="A118" s="30" t="n">
        <x:v>45774</x:v>
      </x:c>
      <x:c r="B118" t="inlineStr">
        <x:is>
          <x:t xml:space="preserve">Domingo</x:t>
        </x:is>
      </x:c>
      <x:c r="C118" t="n">
        <x:v>0</x:v>
      </x:c>
      <x:c r="D118" t="n">
        <x:v>0</x:v>
      </x:c>
      <x:c r="E118" t="inlineStr">
        <x:is>
          <x:t xml:space="preserve">08:00</x:t>
        </x:is>
      </x:c>
      <x:c r="F118" t="inlineStr">
        <x:is>
          <x:t xml:space="preserve">17:00</x:t>
        </x:is>
      </x:c>
      <x:c r="G118" t="n">
        <x:v>1</x:v>
      </x:c>
      <x:c r="H118" t="inlineStr">
        <x:is>
          <x:t xml:space="preserve">Regla de escenario: sin feriados</x:t>
        </x:is>
      </x:c>
      <x:c r="I118" t="n">
        <x:v>4</x:v>
      </x:c>
      <x:c r="J118" s="20" t="inlineStr">
        <x:is>
          <x:t xml:space="preserve"/>
        </x:is>
      </x:c>
      <x:c r="K118" s="20" t="n">
        <x:f>IF(AND('19_PARAMETROS'!$B$17=1,J118&lt;&gt;""),0,C118)</x:f>
        <x:v>0</x:v>
      </x:c>
    </x:row>
    <x:row r="119">
      <x:c r="A119" s="30" t="n">
        <x:v>45775</x:v>
      </x:c>
      <x:c r="B119" t="inlineStr">
        <x:is>
          <x:t xml:space="preserve">Lunes</x:t>
        </x:is>
      </x:c>
      <x:c r="C119" t="n">
        <x:v>1</x:v>
      </x:c>
      <x:c r="D119" t="n">
        <x:v>8</x:v>
      </x:c>
      <x:c r="E119" t="inlineStr">
        <x:is>
          <x:t xml:space="preserve">08:00</x:t>
        </x:is>
      </x:c>
      <x:c r="F119" t="inlineStr">
        <x:is>
          <x:t xml:space="preserve">17:00</x:t>
        </x:is>
      </x:c>
      <x:c r="G119" t="n">
        <x:v>1</x:v>
      </x:c>
      <x:c r="H119" t="inlineStr">
        <x:is>
          <x:t xml:space="preserve">Regla de escenario: sin feriados</x:t>
        </x:is>
      </x:c>
      <x:c r="I119" t="n">
        <x:v>4</x:v>
      </x:c>
      <x:c r="J119" s="20" t="inlineStr">
        <x:is>
          <x:t xml:space="preserve"/>
        </x:is>
      </x:c>
      <x:c r="K119" s="20" t="n">
        <x:f>IF(AND('19_PARAMETROS'!$B$17=1,J119&lt;&gt;""),0,C119)</x:f>
        <x:v>1</x:v>
      </x:c>
    </x:row>
    <x:row r="120">
      <x:c r="A120" s="30" t="n">
        <x:v>45776</x:v>
      </x:c>
      <x:c r="B120" t="inlineStr">
        <x:is>
          <x:t xml:space="preserve">Martes</x:t>
        </x:is>
      </x:c>
      <x:c r="C120" t="n">
        <x:v>1</x:v>
      </x:c>
      <x:c r="D120" t="n">
        <x:v>8</x:v>
      </x:c>
      <x:c r="E120" t="inlineStr">
        <x:is>
          <x:t xml:space="preserve">08:00</x:t>
        </x:is>
      </x:c>
      <x:c r="F120" t="inlineStr">
        <x:is>
          <x:t xml:space="preserve">17:00</x:t>
        </x:is>
      </x:c>
      <x:c r="G120" t="n">
        <x:v>1</x:v>
      </x:c>
      <x:c r="H120" t="inlineStr">
        <x:is>
          <x:t xml:space="preserve">Regla de escenario: sin feriados</x:t>
        </x:is>
      </x:c>
      <x:c r="I120" t="n">
        <x:v>4</x:v>
      </x:c>
      <x:c r="J120" s="20" t="inlineStr">
        <x:is>
          <x:t xml:space="preserve"/>
        </x:is>
      </x:c>
      <x:c r="K120" s="20" t="n">
        <x:f>IF(AND('19_PARAMETROS'!$B$17=1,J120&lt;&gt;""),0,C120)</x:f>
        <x:v>1</x:v>
      </x:c>
    </x:row>
    <x:row r="121">
      <x:c r="A121" s="30" t="n">
        <x:v>45777</x:v>
      </x:c>
      <x:c r="B121" t="inlineStr">
        <x:is>
          <x:t xml:space="preserve">Miércoles</x:t>
        </x:is>
      </x:c>
      <x:c r="C121" t="n">
        <x:v>1</x:v>
      </x:c>
      <x:c r="D121" t="n">
        <x:v>8</x:v>
      </x:c>
      <x:c r="E121" t="inlineStr">
        <x:is>
          <x:t xml:space="preserve">08:00</x:t>
        </x:is>
      </x:c>
      <x:c r="F121" t="inlineStr">
        <x:is>
          <x:t xml:space="preserve">17:00</x:t>
        </x:is>
      </x:c>
      <x:c r="G121" t="n">
        <x:v>1</x:v>
      </x:c>
      <x:c r="H121" t="inlineStr">
        <x:is>
          <x:t xml:space="preserve">Regla de escenario: sin feriados</x:t>
        </x:is>
      </x:c>
      <x:c r="I121" t="n">
        <x:v>4</x:v>
      </x:c>
      <x:c r="J121" s="20" t="inlineStr">
        <x:is>
          <x:t xml:space="preserve"/>
        </x:is>
      </x:c>
      <x:c r="K121" s="20" t="n">
        <x:f>IF(AND('19_PARAMETROS'!$B$17=1,J121&lt;&gt;""),0,C121)</x:f>
        <x:v>1</x:v>
      </x:c>
    </x:row>
    <x:row r="122">
      <x:c r="A122" s="30" t="n">
        <x:v>45778</x:v>
      </x:c>
      <x:c r="B122" t="inlineStr">
        <x:is>
          <x:t xml:space="preserve">Jueves</x:t>
        </x:is>
      </x:c>
      <x:c r="C122" t="n">
        <x:v>1</x:v>
      </x:c>
      <x:c r="D122" t="n">
        <x:v>8</x:v>
      </x:c>
      <x:c r="E122" t="inlineStr">
        <x:is>
          <x:t xml:space="preserve">08:00</x:t>
        </x:is>
      </x:c>
      <x:c r="F122" t="inlineStr">
        <x:is>
          <x:t xml:space="preserve">17:00</x:t>
        </x:is>
      </x:c>
      <x:c r="G122" t="n">
        <x:v>1</x:v>
      </x:c>
      <x:c r="H122" t="inlineStr">
        <x:is>
          <x:t xml:space="preserve">Regla de escenario: sin feriados</x:t>
        </x:is>
      </x:c>
      <x:c r="I122" t="n">
        <x:v>5</x:v>
      </x:c>
      <x:c r="J122" s="20" t="inlineStr">
        <x:is>
          <x:t xml:space="preserve">Día del Trabajo</x:t>
        </x:is>
      </x:c>
      <x:c r="K122" s="20" t="n">
        <x:f>IF(AND('19_PARAMETROS'!$B$17=1,J122&lt;&gt;""),0,C122)</x:f>
        <x:v>1</x:v>
      </x:c>
    </x:row>
    <x:row r="123">
      <x:c r="A123" s="30" t="n">
        <x:v>45779</x:v>
      </x:c>
      <x:c r="B123" t="inlineStr">
        <x:is>
          <x:t xml:space="preserve">Viernes</x:t>
        </x:is>
      </x:c>
      <x:c r="C123" t="n">
        <x:v>1</x:v>
      </x:c>
      <x:c r="D123" t="n">
        <x:v>8</x:v>
      </x:c>
      <x:c r="E123" t="inlineStr">
        <x:is>
          <x:t xml:space="preserve">08:00</x:t>
        </x:is>
      </x:c>
      <x:c r="F123" t="inlineStr">
        <x:is>
          <x:t xml:space="preserve">17:00</x:t>
        </x:is>
      </x:c>
      <x:c r="G123" t="n">
        <x:v>1</x:v>
      </x:c>
      <x:c r="H123" t="inlineStr">
        <x:is>
          <x:t xml:space="preserve">Regla de escenario: sin feriados</x:t>
        </x:is>
      </x:c>
      <x:c r="I123" t="n">
        <x:v>5</x:v>
      </x:c>
      <x:c r="J123" s="20" t="inlineStr">
        <x:is>
          <x:t xml:space="preserve"/>
        </x:is>
      </x:c>
      <x:c r="K123" s="20" t="n">
        <x:f>IF(AND('19_PARAMETROS'!$B$17=1,J123&lt;&gt;""),0,C123)</x:f>
        <x:v>1</x:v>
      </x:c>
    </x:row>
    <x:row r="124">
      <x:c r="A124" s="30" t="n">
        <x:v>45780</x:v>
      </x:c>
      <x:c r="B124" t="inlineStr">
        <x:is>
          <x:t xml:space="preserve">Sábado</x:t>
        </x:is>
      </x:c>
      <x:c r="C124" t="n">
        <x:v>0</x:v>
      </x:c>
      <x:c r="D124" t="n">
        <x:v>0</x:v>
      </x:c>
      <x:c r="E124" t="inlineStr">
        <x:is>
          <x:t xml:space="preserve">08:00</x:t>
        </x:is>
      </x:c>
      <x:c r="F124" t="inlineStr">
        <x:is>
          <x:t xml:space="preserve">17:00</x:t>
        </x:is>
      </x:c>
      <x:c r="G124" t="n">
        <x:v>1</x:v>
      </x:c>
      <x:c r="H124" t="inlineStr">
        <x:is>
          <x:t xml:space="preserve">Regla de escenario: sin feriados</x:t>
        </x:is>
      </x:c>
      <x:c r="I124" t="n">
        <x:v>5</x:v>
      </x:c>
      <x:c r="J124" s="20" t="inlineStr">
        <x:is>
          <x:t xml:space="preserve"/>
        </x:is>
      </x:c>
      <x:c r="K124" s="20" t="n">
        <x:f>IF(AND('19_PARAMETROS'!$B$17=1,J124&lt;&gt;""),0,C124)</x:f>
        <x:v>0</x:v>
      </x:c>
    </x:row>
    <x:row r="125">
      <x:c r="A125" s="30" t="n">
        <x:v>45781</x:v>
      </x:c>
      <x:c r="B125" t="inlineStr">
        <x:is>
          <x:t xml:space="preserve">Domingo</x:t>
        </x:is>
      </x:c>
      <x:c r="C125" t="n">
        <x:v>0</x:v>
      </x:c>
      <x:c r="D125" t="n">
        <x:v>0</x:v>
      </x:c>
      <x:c r="E125" t="inlineStr">
        <x:is>
          <x:t xml:space="preserve">08:00</x:t>
        </x:is>
      </x:c>
      <x:c r="F125" t="inlineStr">
        <x:is>
          <x:t xml:space="preserve">17:00</x:t>
        </x:is>
      </x:c>
      <x:c r="G125" t="n">
        <x:v>1</x:v>
      </x:c>
      <x:c r="H125" t="inlineStr">
        <x:is>
          <x:t xml:space="preserve">Regla de escenario: sin feriados</x:t>
        </x:is>
      </x:c>
      <x:c r="I125" t="n">
        <x:v>5</x:v>
      </x:c>
      <x:c r="J125" s="20" t="inlineStr">
        <x:is>
          <x:t xml:space="preserve"/>
        </x:is>
      </x:c>
      <x:c r="K125" s="20" t="n">
        <x:f>IF(AND('19_PARAMETROS'!$B$17=1,J125&lt;&gt;""),0,C125)</x:f>
        <x:v>0</x:v>
      </x:c>
    </x:row>
    <x:row r="126">
      <x:c r="A126" s="30" t="n">
        <x:v>45782</x:v>
      </x:c>
      <x:c r="B126" t="inlineStr">
        <x:is>
          <x:t xml:space="preserve">Lunes</x:t>
        </x:is>
      </x:c>
      <x:c r="C126" t="n">
        <x:v>1</x:v>
      </x:c>
      <x:c r="D126" t="n">
        <x:v>8</x:v>
      </x:c>
      <x:c r="E126" t="inlineStr">
        <x:is>
          <x:t xml:space="preserve">08:00</x:t>
        </x:is>
      </x:c>
      <x:c r="F126" t="inlineStr">
        <x:is>
          <x:t xml:space="preserve">17:00</x:t>
        </x:is>
      </x:c>
      <x:c r="G126" t="n">
        <x:v>1</x:v>
      </x:c>
      <x:c r="H126" t="inlineStr">
        <x:is>
          <x:t xml:space="preserve">Regla de escenario: sin feriados</x:t>
        </x:is>
      </x:c>
      <x:c r="I126" t="n">
        <x:v>5</x:v>
      </x:c>
      <x:c r="J126" s="20" t="inlineStr">
        <x:is>
          <x:t xml:space="preserve"/>
        </x:is>
      </x:c>
      <x:c r="K126" s="20" t="n">
        <x:f>IF(AND('19_PARAMETROS'!$B$17=1,J126&lt;&gt;""),0,C126)</x:f>
        <x:v>1</x:v>
      </x:c>
    </x:row>
    <x:row r="127">
      <x:c r="A127" s="30" t="n">
        <x:v>45783</x:v>
      </x:c>
      <x:c r="B127" t="inlineStr">
        <x:is>
          <x:t xml:space="preserve">Martes</x:t>
        </x:is>
      </x:c>
      <x:c r="C127" t="n">
        <x:v>1</x:v>
      </x:c>
      <x:c r="D127" t="n">
        <x:v>8</x:v>
      </x:c>
      <x:c r="E127" t="inlineStr">
        <x:is>
          <x:t xml:space="preserve">08:00</x:t>
        </x:is>
      </x:c>
      <x:c r="F127" t="inlineStr">
        <x:is>
          <x:t xml:space="preserve">17:00</x:t>
        </x:is>
      </x:c>
      <x:c r="G127" t="n">
        <x:v>1</x:v>
      </x:c>
      <x:c r="H127" t="inlineStr">
        <x:is>
          <x:t xml:space="preserve">Regla de escenario: sin feriados</x:t>
        </x:is>
      </x:c>
      <x:c r="I127" t="n">
        <x:v>5</x:v>
      </x:c>
      <x:c r="J127" s="20" t="inlineStr">
        <x:is>
          <x:t xml:space="preserve"/>
        </x:is>
      </x:c>
      <x:c r="K127" s="20" t="n">
        <x:f>IF(AND('19_PARAMETROS'!$B$17=1,J127&lt;&gt;""),0,C127)</x:f>
        <x:v>1</x:v>
      </x:c>
    </x:row>
    <x:row r="128">
      <x:c r="A128" s="30" t="n">
        <x:v>45784</x:v>
      </x:c>
      <x:c r="B128" t="inlineStr">
        <x:is>
          <x:t xml:space="preserve">Miércoles</x:t>
        </x:is>
      </x:c>
      <x:c r="C128" t="n">
        <x:v>1</x:v>
      </x:c>
      <x:c r="D128" t="n">
        <x:v>8</x:v>
      </x:c>
      <x:c r="E128" t="inlineStr">
        <x:is>
          <x:t xml:space="preserve">08:00</x:t>
        </x:is>
      </x:c>
      <x:c r="F128" t="inlineStr">
        <x:is>
          <x:t xml:space="preserve">17:00</x:t>
        </x:is>
      </x:c>
      <x:c r="G128" t="n">
        <x:v>1</x:v>
      </x:c>
      <x:c r="H128" t="inlineStr">
        <x:is>
          <x:t xml:space="preserve">Regla de escenario: sin feriados</x:t>
        </x:is>
      </x:c>
      <x:c r="I128" t="n">
        <x:v>5</x:v>
      </x:c>
      <x:c r="J128" s="20" t="inlineStr">
        <x:is>
          <x:t xml:space="preserve"/>
        </x:is>
      </x:c>
      <x:c r="K128" s="20" t="n">
        <x:f>IF(AND('19_PARAMETROS'!$B$17=1,J128&lt;&gt;""),0,C128)</x:f>
        <x:v>1</x:v>
      </x:c>
    </x:row>
    <x:row r="129">
      <x:c r="A129" s="30" t="n">
        <x:v>45785</x:v>
      </x:c>
      <x:c r="B129" t="inlineStr">
        <x:is>
          <x:t xml:space="preserve">Jueves</x:t>
        </x:is>
      </x:c>
      <x:c r="C129" t="n">
        <x:v>1</x:v>
      </x:c>
      <x:c r="D129" t="n">
        <x:v>8</x:v>
      </x:c>
      <x:c r="E129" t="inlineStr">
        <x:is>
          <x:t xml:space="preserve">08:00</x:t>
        </x:is>
      </x:c>
      <x:c r="F129" t="inlineStr">
        <x:is>
          <x:t xml:space="preserve">17:00</x:t>
        </x:is>
      </x:c>
      <x:c r="G129" t="n">
        <x:v>1</x:v>
      </x:c>
      <x:c r="H129" t="inlineStr">
        <x:is>
          <x:t xml:space="preserve">Regla de escenario: sin feriados</x:t>
        </x:is>
      </x:c>
      <x:c r="I129" t="n">
        <x:v>5</x:v>
      </x:c>
      <x:c r="J129" s="20" t="inlineStr">
        <x:is>
          <x:t xml:space="preserve"/>
        </x:is>
      </x:c>
      <x:c r="K129" s="20" t="n">
        <x:f>IF(AND('19_PARAMETROS'!$B$17=1,J129&lt;&gt;""),0,C129)</x:f>
        <x:v>1</x:v>
      </x:c>
    </x:row>
    <x:row r="130">
      <x:c r="A130" s="30" t="n">
        <x:v>45786</x:v>
      </x:c>
      <x:c r="B130" t="inlineStr">
        <x:is>
          <x:t xml:space="preserve">Viernes</x:t>
        </x:is>
      </x:c>
      <x:c r="C130" t="n">
        <x:v>1</x:v>
      </x:c>
      <x:c r="D130" t="n">
        <x:v>8</x:v>
      </x:c>
      <x:c r="E130" t="inlineStr">
        <x:is>
          <x:t xml:space="preserve">08:00</x:t>
        </x:is>
      </x:c>
      <x:c r="F130" t="inlineStr">
        <x:is>
          <x:t xml:space="preserve">17:00</x:t>
        </x:is>
      </x:c>
      <x:c r="G130" t="n">
        <x:v>1</x:v>
      </x:c>
      <x:c r="H130" t="inlineStr">
        <x:is>
          <x:t xml:space="preserve">Regla de escenario: sin feriados</x:t>
        </x:is>
      </x:c>
      <x:c r="I130" t="n">
        <x:v>5</x:v>
      </x:c>
      <x:c r="J130" s="20" t="inlineStr">
        <x:is>
          <x:t xml:space="preserve"/>
        </x:is>
      </x:c>
      <x:c r="K130" s="20" t="n">
        <x:f>IF(AND('19_PARAMETROS'!$B$17=1,J130&lt;&gt;""),0,C130)</x:f>
        <x:v>1</x:v>
      </x:c>
    </x:row>
    <x:row r="131">
      <x:c r="A131" s="30" t="n">
        <x:v>45787</x:v>
      </x:c>
      <x:c r="B131" t="inlineStr">
        <x:is>
          <x:t xml:space="preserve">Sábado</x:t>
        </x:is>
      </x:c>
      <x:c r="C131" t="n">
        <x:v>0</x:v>
      </x:c>
      <x:c r="D131" t="n">
        <x:v>0</x:v>
      </x:c>
      <x:c r="E131" t="inlineStr">
        <x:is>
          <x:t xml:space="preserve">08:00</x:t>
        </x:is>
      </x:c>
      <x:c r="F131" t="inlineStr">
        <x:is>
          <x:t xml:space="preserve">17:00</x:t>
        </x:is>
      </x:c>
      <x:c r="G131" t="n">
        <x:v>1</x:v>
      </x:c>
      <x:c r="H131" t="inlineStr">
        <x:is>
          <x:t xml:space="preserve">Regla de escenario: sin feriados</x:t>
        </x:is>
      </x:c>
      <x:c r="I131" t="n">
        <x:v>5</x:v>
      </x:c>
      <x:c r="J131" s="20" t="inlineStr">
        <x:is>
          <x:t xml:space="preserve"/>
        </x:is>
      </x:c>
      <x:c r="K131" s="20" t="n">
        <x:f>IF(AND('19_PARAMETROS'!$B$17=1,J131&lt;&gt;""),0,C131)</x:f>
        <x:v>0</x:v>
      </x:c>
    </x:row>
    <x:row r="132">
      <x:c r="A132" s="30" t="n">
        <x:v>45788</x:v>
      </x:c>
      <x:c r="B132" t="inlineStr">
        <x:is>
          <x:t xml:space="preserve">Domingo</x:t>
        </x:is>
      </x:c>
      <x:c r="C132" t="n">
        <x:v>0</x:v>
      </x:c>
      <x:c r="D132" t="n">
        <x:v>0</x:v>
      </x:c>
      <x:c r="E132" t="inlineStr">
        <x:is>
          <x:t xml:space="preserve">08:00</x:t>
        </x:is>
      </x:c>
      <x:c r="F132" t="inlineStr">
        <x:is>
          <x:t xml:space="preserve">17:00</x:t>
        </x:is>
      </x:c>
      <x:c r="G132" t="n">
        <x:v>1</x:v>
      </x:c>
      <x:c r="H132" t="inlineStr">
        <x:is>
          <x:t xml:space="preserve">Regla de escenario: sin feriados</x:t>
        </x:is>
      </x:c>
      <x:c r="I132" t="n">
        <x:v>5</x:v>
      </x:c>
      <x:c r="J132" s="20" t="inlineStr">
        <x:is>
          <x:t xml:space="preserve"/>
        </x:is>
      </x:c>
      <x:c r="K132" s="20" t="n">
        <x:f>IF(AND('19_PARAMETROS'!$B$17=1,J132&lt;&gt;""),0,C132)</x:f>
        <x:v>0</x:v>
      </x:c>
    </x:row>
    <x:row r="133">
      <x:c r="A133" s="30" t="n">
        <x:v>45789</x:v>
      </x:c>
      <x:c r="B133" t="inlineStr">
        <x:is>
          <x:t xml:space="preserve">Lunes</x:t>
        </x:is>
      </x:c>
      <x:c r="C133" t="n">
        <x:v>1</x:v>
      </x:c>
      <x:c r="D133" t="n">
        <x:v>8</x:v>
      </x:c>
      <x:c r="E133" t="inlineStr">
        <x:is>
          <x:t xml:space="preserve">08:00</x:t>
        </x:is>
      </x:c>
      <x:c r="F133" t="inlineStr">
        <x:is>
          <x:t xml:space="preserve">17:00</x:t>
        </x:is>
      </x:c>
      <x:c r="G133" t="n">
        <x:v>1</x:v>
      </x:c>
      <x:c r="H133" t="inlineStr">
        <x:is>
          <x:t xml:space="preserve">Regla de escenario: sin feriados</x:t>
        </x:is>
      </x:c>
      <x:c r="I133" t="n">
        <x:v>5</x:v>
      </x:c>
      <x:c r="J133" s="20" t="inlineStr">
        <x:is>
          <x:t xml:space="preserve"/>
        </x:is>
      </x:c>
      <x:c r="K133" s="20" t="n">
        <x:f>IF(AND('19_PARAMETROS'!$B$17=1,J133&lt;&gt;""),0,C133)</x:f>
        <x:v>1</x:v>
      </x:c>
    </x:row>
    <x:row r="134">
      <x:c r="A134" s="30" t="n">
        <x:v>45790</x:v>
      </x:c>
      <x:c r="B134" t="inlineStr">
        <x:is>
          <x:t xml:space="preserve">Martes</x:t>
        </x:is>
      </x:c>
      <x:c r="C134" t="n">
        <x:v>1</x:v>
      </x:c>
      <x:c r="D134" t="n">
        <x:v>8</x:v>
      </x:c>
      <x:c r="E134" t="inlineStr">
        <x:is>
          <x:t xml:space="preserve">08:00</x:t>
        </x:is>
      </x:c>
      <x:c r="F134" t="inlineStr">
        <x:is>
          <x:t xml:space="preserve">17:00</x:t>
        </x:is>
      </x:c>
      <x:c r="G134" t="n">
        <x:v>1</x:v>
      </x:c>
      <x:c r="H134" t="inlineStr">
        <x:is>
          <x:t xml:space="preserve">Regla de escenario: sin feriados</x:t>
        </x:is>
      </x:c>
      <x:c r="I134" t="n">
        <x:v>5</x:v>
      </x:c>
      <x:c r="J134" s="20" t="inlineStr">
        <x:is>
          <x:t xml:space="preserve"/>
        </x:is>
      </x:c>
      <x:c r="K134" s="20" t="n">
        <x:f>IF(AND('19_PARAMETROS'!$B$17=1,J134&lt;&gt;""),0,C134)</x:f>
        <x:v>1</x:v>
      </x:c>
    </x:row>
    <x:row r="135">
      <x:c r="A135" s="30" t="n">
        <x:v>45791</x:v>
      </x:c>
      <x:c r="B135" t="inlineStr">
        <x:is>
          <x:t xml:space="preserve">Miércoles</x:t>
        </x:is>
      </x:c>
      <x:c r="C135" t="n">
        <x:v>1</x:v>
      </x:c>
      <x:c r="D135" t="n">
        <x:v>8</x:v>
      </x:c>
      <x:c r="E135" t="inlineStr">
        <x:is>
          <x:t xml:space="preserve">08:00</x:t>
        </x:is>
      </x:c>
      <x:c r="F135" t="inlineStr">
        <x:is>
          <x:t xml:space="preserve">17:00</x:t>
        </x:is>
      </x:c>
      <x:c r="G135" t="n">
        <x:v>1</x:v>
      </x:c>
      <x:c r="H135" t="inlineStr">
        <x:is>
          <x:t xml:space="preserve">Regla de escenario: sin feriados</x:t>
        </x:is>
      </x:c>
      <x:c r="I135" t="n">
        <x:v>5</x:v>
      </x:c>
      <x:c r="J135" s="20" t="inlineStr">
        <x:is>
          <x:t xml:space="preserve"/>
        </x:is>
      </x:c>
      <x:c r="K135" s="20" t="n">
        <x:f>IF(AND('19_PARAMETROS'!$B$17=1,J135&lt;&gt;""),0,C135)</x:f>
        <x:v>1</x:v>
      </x:c>
    </x:row>
    <x:row r="136">
      <x:c r="A136" s="30" t="n">
        <x:v>45792</x:v>
      </x:c>
      <x:c r="B136" t="inlineStr">
        <x:is>
          <x:t xml:space="preserve">Jueves</x:t>
        </x:is>
      </x:c>
      <x:c r="C136" t="n">
        <x:v>1</x:v>
      </x:c>
      <x:c r="D136" t="n">
        <x:v>8</x:v>
      </x:c>
      <x:c r="E136" t="inlineStr">
        <x:is>
          <x:t xml:space="preserve">08:00</x:t>
        </x:is>
      </x:c>
      <x:c r="F136" t="inlineStr">
        <x:is>
          <x:t xml:space="preserve">17:00</x:t>
        </x:is>
      </x:c>
      <x:c r="G136" t="n">
        <x:v>1</x:v>
      </x:c>
      <x:c r="H136" t="inlineStr">
        <x:is>
          <x:t xml:space="preserve">Regla de escenario: sin feriados</x:t>
        </x:is>
      </x:c>
      <x:c r="I136" t="n">
        <x:v>5</x:v>
      </x:c>
      <x:c r="J136" s="20" t="inlineStr">
        <x:is>
          <x:t xml:space="preserve"/>
        </x:is>
      </x:c>
      <x:c r="K136" s="20" t="n">
        <x:f>IF(AND('19_PARAMETROS'!$B$17=1,J136&lt;&gt;""),0,C136)</x:f>
        <x:v>1</x:v>
      </x:c>
    </x:row>
    <x:row r="137">
      <x:c r="A137" s="30" t="n">
        <x:v>45793</x:v>
      </x:c>
      <x:c r="B137" t="inlineStr">
        <x:is>
          <x:t xml:space="preserve">Viernes</x:t>
        </x:is>
      </x:c>
      <x:c r="C137" t="n">
        <x:v>1</x:v>
      </x:c>
      <x:c r="D137" t="n">
        <x:v>8</x:v>
      </x:c>
      <x:c r="E137" t="inlineStr">
        <x:is>
          <x:t xml:space="preserve">08:00</x:t>
        </x:is>
      </x:c>
      <x:c r="F137" t="inlineStr">
        <x:is>
          <x:t xml:space="preserve">17:00</x:t>
        </x:is>
      </x:c>
      <x:c r="G137" t="n">
        <x:v>1</x:v>
      </x:c>
      <x:c r="H137" t="inlineStr">
        <x:is>
          <x:t xml:space="preserve">Regla de escenario: sin feriados</x:t>
        </x:is>
      </x:c>
      <x:c r="I137" t="n">
        <x:v>5</x:v>
      </x:c>
      <x:c r="J137" s="20" t="inlineStr">
        <x:is>
          <x:t xml:space="preserve"/>
        </x:is>
      </x:c>
      <x:c r="K137" s="20" t="n">
        <x:f>IF(AND('19_PARAMETROS'!$B$17=1,J137&lt;&gt;""),0,C137)</x:f>
        <x:v>1</x:v>
      </x:c>
    </x:row>
    <x:row r="138">
      <x:c r="A138" s="30" t="n">
        <x:v>45794</x:v>
      </x:c>
      <x:c r="B138" t="inlineStr">
        <x:is>
          <x:t xml:space="preserve">Sábado</x:t>
        </x:is>
      </x:c>
      <x:c r="C138" t="n">
        <x:v>0</x:v>
      </x:c>
      <x:c r="D138" t="n">
        <x:v>0</x:v>
      </x:c>
      <x:c r="E138" t="inlineStr">
        <x:is>
          <x:t xml:space="preserve">08:00</x:t>
        </x:is>
      </x:c>
      <x:c r="F138" t="inlineStr">
        <x:is>
          <x:t xml:space="preserve">17:00</x:t>
        </x:is>
      </x:c>
      <x:c r="G138" t="n">
        <x:v>1</x:v>
      </x:c>
      <x:c r="H138" t="inlineStr">
        <x:is>
          <x:t xml:space="preserve">Regla de escenario: sin feriados</x:t>
        </x:is>
      </x:c>
      <x:c r="I138" t="n">
        <x:v>5</x:v>
      </x:c>
      <x:c r="J138" s="20" t="inlineStr">
        <x:is>
          <x:t xml:space="preserve"/>
        </x:is>
      </x:c>
      <x:c r="K138" s="20" t="n">
        <x:f>IF(AND('19_PARAMETROS'!$B$17=1,J138&lt;&gt;""),0,C138)</x:f>
        <x:v>0</x:v>
      </x:c>
    </x:row>
    <x:row r="139">
      <x:c r="A139" s="30" t="n">
        <x:v>45795</x:v>
      </x:c>
      <x:c r="B139" t="inlineStr">
        <x:is>
          <x:t xml:space="preserve">Domingo</x:t>
        </x:is>
      </x:c>
      <x:c r="C139" t="n">
        <x:v>0</x:v>
      </x:c>
      <x:c r="D139" t="n">
        <x:v>0</x:v>
      </x:c>
      <x:c r="E139" t="inlineStr">
        <x:is>
          <x:t xml:space="preserve">08:00</x:t>
        </x:is>
      </x:c>
      <x:c r="F139" t="inlineStr">
        <x:is>
          <x:t xml:space="preserve">17:00</x:t>
        </x:is>
      </x:c>
      <x:c r="G139" t="n">
        <x:v>1</x:v>
      </x:c>
      <x:c r="H139" t="inlineStr">
        <x:is>
          <x:t xml:space="preserve">Regla de escenario: sin feriados</x:t>
        </x:is>
      </x:c>
      <x:c r="I139" t="n">
        <x:v>5</x:v>
      </x:c>
      <x:c r="J139" s="20" t="inlineStr">
        <x:is>
          <x:t xml:space="preserve"/>
        </x:is>
      </x:c>
      <x:c r="K139" s="20" t="n">
        <x:f>IF(AND('19_PARAMETROS'!$B$17=1,J139&lt;&gt;""),0,C139)</x:f>
        <x:v>0</x:v>
      </x:c>
    </x:row>
    <x:row r="140">
      <x:c r="A140" s="30" t="n">
        <x:v>45796</x:v>
      </x:c>
      <x:c r="B140" t="inlineStr">
        <x:is>
          <x:t xml:space="preserve">Lunes</x:t>
        </x:is>
      </x:c>
      <x:c r="C140" t="n">
        <x:v>1</x:v>
      </x:c>
      <x:c r="D140" t="n">
        <x:v>8</x:v>
      </x:c>
      <x:c r="E140" t="inlineStr">
        <x:is>
          <x:t xml:space="preserve">08:00</x:t>
        </x:is>
      </x:c>
      <x:c r="F140" t="inlineStr">
        <x:is>
          <x:t xml:space="preserve">17:00</x:t>
        </x:is>
      </x:c>
      <x:c r="G140" t="n">
        <x:v>1</x:v>
      </x:c>
      <x:c r="H140" t="inlineStr">
        <x:is>
          <x:t xml:space="preserve">Regla de escenario: sin feriados</x:t>
        </x:is>
      </x:c>
      <x:c r="I140" t="n">
        <x:v>5</x:v>
      </x:c>
      <x:c r="J140" s="20" t="inlineStr">
        <x:is>
          <x:t xml:space="preserve"/>
        </x:is>
      </x:c>
      <x:c r="K140" s="20" t="n">
        <x:f>IF(AND('19_PARAMETROS'!$B$17=1,J140&lt;&gt;""),0,C140)</x:f>
        <x:v>1</x:v>
      </x:c>
    </x:row>
    <x:row r="141">
      <x:c r="A141" s="30" t="n">
        <x:v>45797</x:v>
      </x:c>
      <x:c r="B141" t="inlineStr">
        <x:is>
          <x:t xml:space="preserve">Martes</x:t>
        </x:is>
      </x:c>
      <x:c r="C141" t="n">
        <x:v>1</x:v>
      </x:c>
      <x:c r="D141" t="n">
        <x:v>8</x:v>
      </x:c>
      <x:c r="E141" t="inlineStr">
        <x:is>
          <x:t xml:space="preserve">08:00</x:t>
        </x:is>
      </x:c>
      <x:c r="F141" t="inlineStr">
        <x:is>
          <x:t xml:space="preserve">17:00</x:t>
        </x:is>
      </x:c>
      <x:c r="G141" t="n">
        <x:v>1</x:v>
      </x:c>
      <x:c r="H141" t="inlineStr">
        <x:is>
          <x:t xml:space="preserve">Regla de escenario: sin feriados</x:t>
        </x:is>
      </x:c>
      <x:c r="I141" t="n">
        <x:v>5</x:v>
      </x:c>
      <x:c r="J141" s="20" t="inlineStr">
        <x:is>
          <x:t xml:space="preserve"/>
        </x:is>
      </x:c>
      <x:c r="K141" s="20" t="n">
        <x:f>IF(AND('19_PARAMETROS'!$B$17=1,J141&lt;&gt;""),0,C141)</x:f>
        <x:v>1</x:v>
      </x:c>
    </x:row>
    <x:row r="142">
      <x:c r="A142" s="30" t="n">
        <x:v>45798</x:v>
      </x:c>
      <x:c r="B142" t="inlineStr">
        <x:is>
          <x:t xml:space="preserve">Miércoles</x:t>
        </x:is>
      </x:c>
      <x:c r="C142" t="n">
        <x:v>1</x:v>
      </x:c>
      <x:c r="D142" t="n">
        <x:v>8</x:v>
      </x:c>
      <x:c r="E142" t="inlineStr">
        <x:is>
          <x:t xml:space="preserve">08:00</x:t>
        </x:is>
      </x:c>
      <x:c r="F142" t="inlineStr">
        <x:is>
          <x:t xml:space="preserve">17:00</x:t>
        </x:is>
      </x:c>
      <x:c r="G142" t="n">
        <x:v>1</x:v>
      </x:c>
      <x:c r="H142" t="inlineStr">
        <x:is>
          <x:t xml:space="preserve">Regla de escenario: sin feriados</x:t>
        </x:is>
      </x:c>
      <x:c r="I142" t="n">
        <x:v>5</x:v>
      </x:c>
      <x:c r="J142" s="20" t="inlineStr">
        <x:is>
          <x:t xml:space="preserve"/>
        </x:is>
      </x:c>
      <x:c r="K142" s="20" t="n">
        <x:f>IF(AND('19_PARAMETROS'!$B$17=1,J142&lt;&gt;""),0,C142)</x:f>
        <x:v>1</x:v>
      </x:c>
    </x:row>
    <x:row r="143">
      <x:c r="A143" s="30" t="n">
        <x:v>45799</x:v>
      </x:c>
      <x:c r="B143" t="inlineStr">
        <x:is>
          <x:t xml:space="preserve">Jueves</x:t>
        </x:is>
      </x:c>
      <x:c r="C143" t="n">
        <x:v>1</x:v>
      </x:c>
      <x:c r="D143" t="n">
        <x:v>8</x:v>
      </x:c>
      <x:c r="E143" t="inlineStr">
        <x:is>
          <x:t xml:space="preserve">08:00</x:t>
        </x:is>
      </x:c>
      <x:c r="F143" t="inlineStr">
        <x:is>
          <x:t xml:space="preserve">17:00</x:t>
        </x:is>
      </x:c>
      <x:c r="G143" t="n">
        <x:v>1</x:v>
      </x:c>
      <x:c r="H143" t="inlineStr">
        <x:is>
          <x:t xml:space="preserve">Regla de escenario: sin feriados</x:t>
        </x:is>
      </x:c>
      <x:c r="I143" t="n">
        <x:v>5</x:v>
      </x:c>
      <x:c r="J143" s="20" t="inlineStr">
        <x:is>
          <x:t xml:space="preserve"/>
        </x:is>
      </x:c>
      <x:c r="K143" s="20" t="n">
        <x:f>IF(AND('19_PARAMETROS'!$B$17=1,J143&lt;&gt;""),0,C143)</x:f>
        <x:v>1</x:v>
      </x:c>
    </x:row>
    <x:row r="144">
      <x:c r="A144" s="30" t="n">
        <x:v>45800</x:v>
      </x:c>
      <x:c r="B144" t="inlineStr">
        <x:is>
          <x:t xml:space="preserve">Viernes</x:t>
        </x:is>
      </x:c>
      <x:c r="C144" t="n">
        <x:v>1</x:v>
      </x:c>
      <x:c r="D144" t="n">
        <x:v>8</x:v>
      </x:c>
      <x:c r="E144" t="inlineStr">
        <x:is>
          <x:t xml:space="preserve">08:00</x:t>
        </x:is>
      </x:c>
      <x:c r="F144" t="inlineStr">
        <x:is>
          <x:t xml:space="preserve">17:00</x:t>
        </x:is>
      </x:c>
      <x:c r="G144" t="n">
        <x:v>1</x:v>
      </x:c>
      <x:c r="H144" t="inlineStr">
        <x:is>
          <x:t xml:space="preserve">Regla de escenario: sin feriados</x:t>
        </x:is>
      </x:c>
      <x:c r="I144" t="n">
        <x:v>5</x:v>
      </x:c>
      <x:c r="J144" s="20" t="inlineStr">
        <x:is>
          <x:t xml:space="preserve"/>
        </x:is>
      </x:c>
      <x:c r="K144" s="20" t="n">
        <x:f>IF(AND('19_PARAMETROS'!$B$17=1,J144&lt;&gt;""),0,C144)</x:f>
        <x:v>1</x:v>
      </x:c>
    </x:row>
    <x:row r="145">
      <x:c r="A145" s="30" t="n">
        <x:v>45801</x:v>
      </x:c>
      <x:c r="B145" t="inlineStr">
        <x:is>
          <x:t xml:space="preserve">Sábado</x:t>
        </x:is>
      </x:c>
      <x:c r="C145" t="n">
        <x:v>0</x:v>
      </x:c>
      <x:c r="D145" t="n">
        <x:v>0</x:v>
      </x:c>
      <x:c r="E145" t="inlineStr">
        <x:is>
          <x:t xml:space="preserve">08:00</x:t>
        </x:is>
      </x:c>
      <x:c r="F145" t="inlineStr">
        <x:is>
          <x:t xml:space="preserve">17:00</x:t>
        </x:is>
      </x:c>
      <x:c r="G145" t="n">
        <x:v>1</x:v>
      </x:c>
      <x:c r="H145" t="inlineStr">
        <x:is>
          <x:t xml:space="preserve">Regla de escenario: sin feriados</x:t>
        </x:is>
      </x:c>
      <x:c r="I145" t="n">
        <x:v>5</x:v>
      </x:c>
      <x:c r="J145" s="20" t="inlineStr">
        <x:is>
          <x:t xml:space="preserve"/>
        </x:is>
      </x:c>
      <x:c r="K145" s="20" t="n">
        <x:f>IF(AND('19_PARAMETROS'!$B$17=1,J145&lt;&gt;""),0,C145)</x:f>
        <x:v>0</x:v>
      </x:c>
    </x:row>
    <x:row r="146">
      <x:c r="A146" s="30" t="n">
        <x:v>45802</x:v>
      </x:c>
      <x:c r="B146" t="inlineStr">
        <x:is>
          <x:t xml:space="preserve">Domingo</x:t>
        </x:is>
      </x:c>
      <x:c r="C146" t="n">
        <x:v>0</x:v>
      </x:c>
      <x:c r="D146" t="n">
        <x:v>0</x:v>
      </x:c>
      <x:c r="E146" t="inlineStr">
        <x:is>
          <x:t xml:space="preserve">08:00</x:t>
        </x:is>
      </x:c>
      <x:c r="F146" t="inlineStr">
        <x:is>
          <x:t xml:space="preserve">17:00</x:t>
        </x:is>
      </x:c>
      <x:c r="G146" t="n">
        <x:v>1</x:v>
      </x:c>
      <x:c r="H146" t="inlineStr">
        <x:is>
          <x:t xml:space="preserve">Regla de escenario: sin feriados</x:t>
        </x:is>
      </x:c>
      <x:c r="I146" t="n">
        <x:v>5</x:v>
      </x:c>
      <x:c r="J146" s="20" t="inlineStr">
        <x:is>
          <x:t xml:space="preserve"/>
        </x:is>
      </x:c>
      <x:c r="K146" s="20" t="n">
        <x:f>IF(AND('19_PARAMETROS'!$B$17=1,J146&lt;&gt;""),0,C146)</x:f>
        <x:v>0</x:v>
      </x:c>
    </x:row>
    <x:row r="147">
      <x:c r="A147" s="30" t="n">
        <x:v>45803</x:v>
      </x:c>
      <x:c r="B147" t="inlineStr">
        <x:is>
          <x:t xml:space="preserve">Lunes</x:t>
        </x:is>
      </x:c>
      <x:c r="C147" t="n">
        <x:v>1</x:v>
      </x:c>
      <x:c r="D147" t="n">
        <x:v>8</x:v>
      </x:c>
      <x:c r="E147" t="inlineStr">
        <x:is>
          <x:t xml:space="preserve">08:00</x:t>
        </x:is>
      </x:c>
      <x:c r="F147" t="inlineStr">
        <x:is>
          <x:t xml:space="preserve">17:00</x:t>
        </x:is>
      </x:c>
      <x:c r="G147" t="n">
        <x:v>1</x:v>
      </x:c>
      <x:c r="H147" t="inlineStr">
        <x:is>
          <x:t xml:space="preserve">Regla de escenario: sin feriados</x:t>
        </x:is>
      </x:c>
      <x:c r="I147" t="n">
        <x:v>5</x:v>
      </x:c>
      <x:c r="J147" s="20" t="inlineStr">
        <x:is>
          <x:t xml:space="preserve"/>
        </x:is>
      </x:c>
      <x:c r="K147" s="20" t="n">
        <x:f>IF(AND('19_PARAMETROS'!$B$17=1,J147&lt;&gt;""),0,C147)</x:f>
        <x:v>1</x:v>
      </x:c>
    </x:row>
    <x:row r="148">
      <x:c r="A148" s="30" t="n">
        <x:v>45804</x:v>
      </x:c>
      <x:c r="B148" t="inlineStr">
        <x:is>
          <x:t xml:space="preserve">Martes</x:t>
        </x:is>
      </x:c>
      <x:c r="C148" t="n">
        <x:v>1</x:v>
      </x:c>
      <x:c r="D148" t="n">
        <x:v>8</x:v>
      </x:c>
      <x:c r="E148" t="inlineStr">
        <x:is>
          <x:t xml:space="preserve">08:00</x:t>
        </x:is>
      </x:c>
      <x:c r="F148" t="inlineStr">
        <x:is>
          <x:t xml:space="preserve">17:00</x:t>
        </x:is>
      </x:c>
      <x:c r="G148" t="n">
        <x:v>1</x:v>
      </x:c>
      <x:c r="H148" t="inlineStr">
        <x:is>
          <x:t xml:space="preserve">Regla de escenario: sin feriados</x:t>
        </x:is>
      </x:c>
      <x:c r="I148" t="n">
        <x:v>5</x:v>
      </x:c>
      <x:c r="J148" s="20" t="inlineStr">
        <x:is>
          <x:t xml:space="preserve"/>
        </x:is>
      </x:c>
      <x:c r="K148" s="20" t="n">
        <x:f>IF(AND('19_PARAMETROS'!$B$17=1,J148&lt;&gt;""),0,C148)</x:f>
        <x:v>1</x:v>
      </x:c>
    </x:row>
    <x:row r="149">
      <x:c r="A149" s="30" t="n">
        <x:v>45805</x:v>
      </x:c>
      <x:c r="B149" t="inlineStr">
        <x:is>
          <x:t xml:space="preserve">Miércoles</x:t>
        </x:is>
      </x:c>
      <x:c r="C149" t="n">
        <x:v>1</x:v>
      </x:c>
      <x:c r="D149" t="n">
        <x:v>8</x:v>
      </x:c>
      <x:c r="E149" t="inlineStr">
        <x:is>
          <x:t xml:space="preserve">08:00</x:t>
        </x:is>
      </x:c>
      <x:c r="F149" t="inlineStr">
        <x:is>
          <x:t xml:space="preserve">17:00</x:t>
        </x:is>
      </x:c>
      <x:c r="G149" t="n">
        <x:v>1</x:v>
      </x:c>
      <x:c r="H149" t="inlineStr">
        <x:is>
          <x:t xml:space="preserve">Regla de escenario: sin feriados</x:t>
        </x:is>
      </x:c>
      <x:c r="I149" t="n">
        <x:v>5</x:v>
      </x:c>
      <x:c r="J149" s="20" t="inlineStr">
        <x:is>
          <x:t xml:space="preserve"/>
        </x:is>
      </x:c>
      <x:c r="K149" s="20" t="n">
        <x:f>IF(AND('19_PARAMETROS'!$B$17=1,J149&lt;&gt;""),0,C149)</x:f>
        <x:v>1</x:v>
      </x:c>
    </x:row>
    <x:row r="150">
      <x:c r="A150" s="30" t="n">
        <x:v>45806</x:v>
      </x:c>
      <x:c r="B150" t="inlineStr">
        <x:is>
          <x:t xml:space="preserve">Jueves</x:t>
        </x:is>
      </x:c>
      <x:c r="C150" t="n">
        <x:v>1</x:v>
      </x:c>
      <x:c r="D150" t="n">
        <x:v>8</x:v>
      </x:c>
      <x:c r="E150" t="inlineStr">
        <x:is>
          <x:t xml:space="preserve">08:00</x:t>
        </x:is>
      </x:c>
      <x:c r="F150" t="inlineStr">
        <x:is>
          <x:t xml:space="preserve">17:00</x:t>
        </x:is>
      </x:c>
      <x:c r="G150" t="n">
        <x:v>1</x:v>
      </x:c>
      <x:c r="H150" t="inlineStr">
        <x:is>
          <x:t xml:space="preserve">Regla de escenario: sin feriados</x:t>
        </x:is>
      </x:c>
      <x:c r="I150" t="n">
        <x:v>5</x:v>
      </x:c>
      <x:c r="J150" s="20" t="inlineStr">
        <x:is>
          <x:t xml:space="preserve"/>
        </x:is>
      </x:c>
      <x:c r="K150" s="20" t="n">
        <x:f>IF(AND('19_PARAMETROS'!$B$17=1,J150&lt;&gt;""),0,C150)</x:f>
        <x:v>1</x:v>
      </x:c>
    </x:row>
    <x:row r="151">
      <x:c r="A151" s="30" t="n">
        <x:v>45807</x:v>
      </x:c>
      <x:c r="B151" t="inlineStr">
        <x:is>
          <x:t xml:space="preserve">Viernes</x:t>
        </x:is>
      </x:c>
      <x:c r="C151" t="n">
        <x:v>1</x:v>
      </x:c>
      <x:c r="D151" t="n">
        <x:v>8</x:v>
      </x:c>
      <x:c r="E151" t="inlineStr">
        <x:is>
          <x:t xml:space="preserve">08:00</x:t>
        </x:is>
      </x:c>
      <x:c r="F151" t="inlineStr">
        <x:is>
          <x:t xml:space="preserve">17:00</x:t>
        </x:is>
      </x:c>
      <x:c r="G151" t="n">
        <x:v>1</x:v>
      </x:c>
      <x:c r="H151" t="inlineStr">
        <x:is>
          <x:t xml:space="preserve">Regla de escenario: sin feriados</x:t>
        </x:is>
      </x:c>
      <x:c r="I151" t="n">
        <x:v>5</x:v>
      </x:c>
      <x:c r="J151" s="20" t="inlineStr">
        <x:is>
          <x:t xml:space="preserve"/>
        </x:is>
      </x:c>
      <x:c r="K151" s="20" t="n">
        <x:f>IF(AND('19_PARAMETROS'!$B$17=1,J151&lt;&gt;""),0,C151)</x:f>
        <x:v>1</x:v>
      </x:c>
    </x:row>
    <x:row r="152">
      <x:c r="A152" s="30" t="n">
        <x:v>45808</x:v>
      </x:c>
      <x:c r="B152" t="inlineStr">
        <x:is>
          <x:t xml:space="preserve">Sábado</x:t>
        </x:is>
      </x:c>
      <x:c r="C152" t="n">
        <x:v>0</x:v>
      </x:c>
      <x:c r="D152" t="n">
        <x:v>0</x:v>
      </x:c>
      <x:c r="E152" t="inlineStr">
        <x:is>
          <x:t xml:space="preserve">08:00</x:t>
        </x:is>
      </x:c>
      <x:c r="F152" t="inlineStr">
        <x:is>
          <x:t xml:space="preserve">17:00</x:t>
        </x:is>
      </x:c>
      <x:c r="G152" t="n">
        <x:v>1</x:v>
      </x:c>
      <x:c r="H152" t="inlineStr">
        <x:is>
          <x:t xml:space="preserve">Regla de escenario: sin feriados</x:t>
        </x:is>
      </x:c>
      <x:c r="I152" t="n">
        <x:v>5</x:v>
      </x:c>
      <x:c r="J152" s="20" t="inlineStr">
        <x:is>
          <x:t xml:space="preserve"/>
        </x:is>
      </x:c>
      <x:c r="K152" s="20" t="n">
        <x:f>IF(AND('19_PARAMETROS'!$B$17=1,J152&lt;&gt;""),0,C152)</x:f>
        <x:v>0</x:v>
      </x:c>
    </x:row>
    <x:row r="153">
      <x:c r="A153" s="30" t="n">
        <x:v>45809</x:v>
      </x:c>
      <x:c r="B153" t="inlineStr">
        <x:is>
          <x:t xml:space="preserve">Domingo</x:t>
        </x:is>
      </x:c>
      <x:c r="C153" t="n">
        <x:v>0</x:v>
      </x:c>
      <x:c r="D153" t="n">
        <x:v>0</x:v>
      </x:c>
      <x:c r="E153" t="inlineStr">
        <x:is>
          <x:t xml:space="preserve">08:00</x:t>
        </x:is>
      </x:c>
      <x:c r="F153" t="inlineStr">
        <x:is>
          <x:t xml:space="preserve">17:00</x:t>
        </x:is>
      </x:c>
      <x:c r="G153" t="n">
        <x:v>1</x:v>
      </x:c>
      <x:c r="H153" t="inlineStr">
        <x:is>
          <x:t xml:space="preserve">Regla de escenario: sin feriados</x:t>
        </x:is>
      </x:c>
      <x:c r="I153" t="n">
        <x:v>6</x:v>
      </x:c>
      <x:c r="J153" s="20" t="inlineStr">
        <x:is>
          <x:t xml:space="preserve"/>
        </x:is>
      </x:c>
      <x:c r="K153" s="20" t="n">
        <x:f>IF(AND('19_PARAMETROS'!$B$17=1,J153&lt;&gt;""),0,C153)</x:f>
        <x:v>0</x:v>
      </x:c>
    </x:row>
    <x:row r="154">
      <x:c r="A154" s="30" t="n">
        <x:v>45810</x:v>
      </x:c>
      <x:c r="B154" t="inlineStr">
        <x:is>
          <x:t xml:space="preserve">Lunes</x:t>
        </x:is>
      </x:c>
      <x:c r="C154" t="n">
        <x:v>1</x:v>
      </x:c>
      <x:c r="D154" t="n">
        <x:v>8</x:v>
      </x:c>
      <x:c r="E154" t="inlineStr">
        <x:is>
          <x:t xml:space="preserve">08:00</x:t>
        </x:is>
      </x:c>
      <x:c r="F154" t="inlineStr">
        <x:is>
          <x:t xml:space="preserve">17:00</x:t>
        </x:is>
      </x:c>
      <x:c r="G154" t="n">
        <x:v>1</x:v>
      </x:c>
      <x:c r="H154" t="inlineStr">
        <x:is>
          <x:t xml:space="preserve">Regla de escenario: sin feriados</x:t>
        </x:is>
      </x:c>
      <x:c r="I154" t="n">
        <x:v>6</x:v>
      </x:c>
      <x:c r="J154" s="20" t="inlineStr">
        <x:is>
          <x:t xml:space="preserve"/>
        </x:is>
      </x:c>
      <x:c r="K154" s="20" t="n">
        <x:f>IF(AND('19_PARAMETROS'!$B$17=1,J154&lt;&gt;""),0,C154)</x:f>
        <x:v>1</x:v>
      </x:c>
    </x:row>
    <x:row r="155">
      <x:c r="A155" s="30" t="n">
        <x:v>45811</x:v>
      </x:c>
      <x:c r="B155" t="inlineStr">
        <x:is>
          <x:t xml:space="preserve">Martes</x:t>
        </x:is>
      </x:c>
      <x:c r="C155" t="n">
        <x:v>1</x:v>
      </x:c>
      <x:c r="D155" t="n">
        <x:v>8</x:v>
      </x:c>
      <x:c r="E155" t="inlineStr">
        <x:is>
          <x:t xml:space="preserve">08:00</x:t>
        </x:is>
      </x:c>
      <x:c r="F155" t="inlineStr">
        <x:is>
          <x:t xml:space="preserve">17:00</x:t>
        </x:is>
      </x:c>
      <x:c r="G155" t="n">
        <x:v>1</x:v>
      </x:c>
      <x:c r="H155" t="inlineStr">
        <x:is>
          <x:t xml:space="preserve">Regla de escenario: sin feriados</x:t>
        </x:is>
      </x:c>
      <x:c r="I155" t="n">
        <x:v>6</x:v>
      </x:c>
      <x:c r="J155" s="20" t="inlineStr">
        <x:is>
          <x:t xml:space="preserve"/>
        </x:is>
      </x:c>
      <x:c r="K155" s="20" t="n">
        <x:f>IF(AND('19_PARAMETROS'!$B$17=1,J155&lt;&gt;""),0,C155)</x:f>
        <x:v>1</x:v>
      </x:c>
    </x:row>
    <x:row r="156">
      <x:c r="A156" s="30" t="n">
        <x:v>45812</x:v>
      </x:c>
      <x:c r="B156" t="inlineStr">
        <x:is>
          <x:t xml:space="preserve">Miércoles</x:t>
        </x:is>
      </x:c>
      <x:c r="C156" t="n">
        <x:v>1</x:v>
      </x:c>
      <x:c r="D156" t="n">
        <x:v>8</x:v>
      </x:c>
      <x:c r="E156" t="inlineStr">
        <x:is>
          <x:t xml:space="preserve">08:00</x:t>
        </x:is>
      </x:c>
      <x:c r="F156" t="inlineStr">
        <x:is>
          <x:t xml:space="preserve">17:00</x:t>
        </x:is>
      </x:c>
      <x:c r="G156" t="n">
        <x:v>1</x:v>
      </x:c>
      <x:c r="H156" t="inlineStr">
        <x:is>
          <x:t xml:space="preserve">Regla de escenario: sin feriados</x:t>
        </x:is>
      </x:c>
      <x:c r="I156" t="n">
        <x:v>6</x:v>
      </x:c>
      <x:c r="J156" s="20" t="inlineStr">
        <x:is>
          <x:t xml:space="preserve"/>
        </x:is>
      </x:c>
      <x:c r="K156" s="20" t="n">
        <x:f>IF(AND('19_PARAMETROS'!$B$17=1,J156&lt;&gt;""),0,C156)</x:f>
        <x:v>1</x:v>
      </x:c>
    </x:row>
    <x:row r="157">
      <x:c r="A157" s="30" t="n">
        <x:v>45813</x:v>
      </x:c>
      <x:c r="B157" t="inlineStr">
        <x:is>
          <x:t xml:space="preserve">Jueves</x:t>
        </x:is>
      </x:c>
      <x:c r="C157" t="n">
        <x:v>1</x:v>
      </x:c>
      <x:c r="D157" t="n">
        <x:v>8</x:v>
      </x:c>
      <x:c r="E157" t="inlineStr">
        <x:is>
          <x:t xml:space="preserve">08:00</x:t>
        </x:is>
      </x:c>
      <x:c r="F157" t="inlineStr">
        <x:is>
          <x:t xml:space="preserve">17:00</x:t>
        </x:is>
      </x:c>
      <x:c r="G157" t="n">
        <x:v>1</x:v>
      </x:c>
      <x:c r="H157" t="inlineStr">
        <x:is>
          <x:t xml:space="preserve">Regla de escenario: sin feriados</x:t>
        </x:is>
      </x:c>
      <x:c r="I157" t="n">
        <x:v>6</x:v>
      </x:c>
      <x:c r="J157" s="20" t="inlineStr">
        <x:is>
          <x:t xml:space="preserve"/>
        </x:is>
      </x:c>
      <x:c r="K157" s="20" t="n">
        <x:f>IF(AND('19_PARAMETROS'!$B$17=1,J157&lt;&gt;""),0,C157)</x:f>
        <x:v>1</x:v>
      </x:c>
    </x:row>
    <x:row r="158">
      <x:c r="A158" s="30" t="n">
        <x:v>45814</x:v>
      </x:c>
      <x:c r="B158" t="inlineStr">
        <x:is>
          <x:t xml:space="preserve">Viernes</x:t>
        </x:is>
      </x:c>
      <x:c r="C158" t="n">
        <x:v>1</x:v>
      </x:c>
      <x:c r="D158" t="n">
        <x:v>8</x:v>
      </x:c>
      <x:c r="E158" t="inlineStr">
        <x:is>
          <x:t xml:space="preserve">08:00</x:t>
        </x:is>
      </x:c>
      <x:c r="F158" t="inlineStr">
        <x:is>
          <x:t xml:space="preserve">17:00</x:t>
        </x:is>
      </x:c>
      <x:c r="G158" t="n">
        <x:v>1</x:v>
      </x:c>
      <x:c r="H158" t="inlineStr">
        <x:is>
          <x:t xml:space="preserve">Regla de escenario: sin feriados</x:t>
        </x:is>
      </x:c>
      <x:c r="I158" t="n">
        <x:v>6</x:v>
      </x:c>
      <x:c r="J158" s="20" t="inlineStr">
        <x:is>
          <x:t xml:space="preserve"/>
        </x:is>
      </x:c>
      <x:c r="K158" s="20" t="n">
        <x:f>IF(AND('19_PARAMETROS'!$B$17=1,J158&lt;&gt;""),0,C158)</x:f>
        <x:v>1</x:v>
      </x:c>
    </x:row>
    <x:row r="159">
      <x:c r="A159" s="30" t="n">
        <x:v>45815</x:v>
      </x:c>
      <x:c r="B159" t="inlineStr">
        <x:is>
          <x:t xml:space="preserve">Sábado</x:t>
        </x:is>
      </x:c>
      <x:c r="C159" t="n">
        <x:v>0</x:v>
      </x:c>
      <x:c r="D159" t="n">
        <x:v>0</x:v>
      </x:c>
      <x:c r="E159" t="inlineStr">
        <x:is>
          <x:t xml:space="preserve">08:00</x:t>
        </x:is>
      </x:c>
      <x:c r="F159" t="inlineStr">
        <x:is>
          <x:t xml:space="preserve">17:00</x:t>
        </x:is>
      </x:c>
      <x:c r="G159" t="n">
        <x:v>1</x:v>
      </x:c>
      <x:c r="H159" t="inlineStr">
        <x:is>
          <x:t xml:space="preserve">Regla de escenario: sin feriados</x:t>
        </x:is>
      </x:c>
      <x:c r="I159" t="n">
        <x:v>6</x:v>
      </x:c>
      <x:c r="J159" s="20" t="inlineStr">
        <x:is>
          <x:t xml:space="preserve">Batalla de Arica y Día de la Bandera</x:t>
        </x:is>
      </x:c>
      <x:c r="K159" s="20" t="n">
        <x:f>IF(AND('19_PARAMETROS'!$B$17=1,J159&lt;&gt;""),0,C159)</x:f>
        <x:v>0</x:v>
      </x:c>
    </x:row>
    <x:row r="160">
      <x:c r="A160" s="30" t="n">
        <x:v>45816</x:v>
      </x:c>
      <x:c r="B160" t="inlineStr">
        <x:is>
          <x:t xml:space="preserve">Domingo</x:t>
        </x:is>
      </x:c>
      <x:c r="C160" t="n">
        <x:v>0</x:v>
      </x:c>
      <x:c r="D160" t="n">
        <x:v>0</x:v>
      </x:c>
      <x:c r="E160" t="inlineStr">
        <x:is>
          <x:t xml:space="preserve">08:00</x:t>
        </x:is>
      </x:c>
      <x:c r="F160" t="inlineStr">
        <x:is>
          <x:t xml:space="preserve">17:00</x:t>
        </x:is>
      </x:c>
      <x:c r="G160" t="n">
        <x:v>1</x:v>
      </x:c>
      <x:c r="H160" t="inlineStr">
        <x:is>
          <x:t xml:space="preserve">Regla de escenario: sin feriados</x:t>
        </x:is>
      </x:c>
      <x:c r="I160" t="n">
        <x:v>6</x:v>
      </x:c>
      <x:c r="J160" s="20" t="inlineStr">
        <x:is>
          <x:t xml:space="preserve"/>
        </x:is>
      </x:c>
      <x:c r="K160" s="20" t="n">
        <x:f>IF(AND('19_PARAMETROS'!$B$17=1,J160&lt;&gt;""),0,C160)</x:f>
        <x:v>0</x:v>
      </x:c>
    </x:row>
    <x:row r="161">
      <x:c r="A161" s="30" t="n">
        <x:v>45817</x:v>
      </x:c>
      <x:c r="B161" t="inlineStr">
        <x:is>
          <x:t xml:space="preserve">Lunes</x:t>
        </x:is>
      </x:c>
      <x:c r="C161" t="n">
        <x:v>1</x:v>
      </x:c>
      <x:c r="D161" t="n">
        <x:v>8</x:v>
      </x:c>
      <x:c r="E161" t="inlineStr">
        <x:is>
          <x:t xml:space="preserve">08:00</x:t>
        </x:is>
      </x:c>
      <x:c r="F161" t="inlineStr">
        <x:is>
          <x:t xml:space="preserve">17:00</x:t>
        </x:is>
      </x:c>
      <x:c r="G161" t="n">
        <x:v>1</x:v>
      </x:c>
      <x:c r="H161" t="inlineStr">
        <x:is>
          <x:t xml:space="preserve">Regla de escenario: sin feriados</x:t>
        </x:is>
      </x:c>
      <x:c r="I161" t="n">
        <x:v>6</x:v>
      </x:c>
      <x:c r="J161" s="20" t="inlineStr">
        <x:is>
          <x:t xml:space="preserve"/>
        </x:is>
      </x:c>
      <x:c r="K161" s="20" t="n">
        <x:f>IF(AND('19_PARAMETROS'!$B$17=1,J161&lt;&gt;""),0,C161)</x:f>
        <x:v>1</x:v>
      </x:c>
    </x:row>
    <x:row r="162">
      <x:c r="A162" s="30" t="n">
        <x:v>45818</x:v>
      </x:c>
      <x:c r="B162" t="inlineStr">
        <x:is>
          <x:t xml:space="preserve">Martes</x:t>
        </x:is>
      </x:c>
      <x:c r="C162" t="n">
        <x:v>1</x:v>
      </x:c>
      <x:c r="D162" t="n">
        <x:v>8</x:v>
      </x:c>
      <x:c r="E162" t="inlineStr">
        <x:is>
          <x:t xml:space="preserve">08:00</x:t>
        </x:is>
      </x:c>
      <x:c r="F162" t="inlineStr">
        <x:is>
          <x:t xml:space="preserve">17:00</x:t>
        </x:is>
      </x:c>
      <x:c r="G162" t="n">
        <x:v>1</x:v>
      </x:c>
      <x:c r="H162" t="inlineStr">
        <x:is>
          <x:t xml:space="preserve">Regla de escenario: sin feriados</x:t>
        </x:is>
      </x:c>
      <x:c r="I162" t="n">
        <x:v>6</x:v>
      </x:c>
      <x:c r="J162" s="20" t="inlineStr">
        <x:is>
          <x:t xml:space="preserve"/>
        </x:is>
      </x:c>
      <x:c r="K162" s="20" t="n">
        <x:f>IF(AND('19_PARAMETROS'!$B$17=1,J162&lt;&gt;""),0,C162)</x:f>
        <x:v>1</x:v>
      </x:c>
    </x:row>
    <x:row r="163">
      <x:c r="A163" s="30" t="n">
        <x:v>45819</x:v>
      </x:c>
      <x:c r="B163" t="inlineStr">
        <x:is>
          <x:t xml:space="preserve">Miércoles</x:t>
        </x:is>
      </x:c>
      <x:c r="C163" t="n">
        <x:v>1</x:v>
      </x:c>
      <x:c r="D163" t="n">
        <x:v>8</x:v>
      </x:c>
      <x:c r="E163" t="inlineStr">
        <x:is>
          <x:t xml:space="preserve">08:00</x:t>
        </x:is>
      </x:c>
      <x:c r="F163" t="inlineStr">
        <x:is>
          <x:t xml:space="preserve">17:00</x:t>
        </x:is>
      </x:c>
      <x:c r="G163" t="n">
        <x:v>1</x:v>
      </x:c>
      <x:c r="H163" t="inlineStr">
        <x:is>
          <x:t xml:space="preserve">Regla de escenario: sin feriados</x:t>
        </x:is>
      </x:c>
      <x:c r="I163" t="n">
        <x:v>6</x:v>
      </x:c>
      <x:c r="J163" s="20" t="inlineStr">
        <x:is>
          <x:t xml:space="preserve"/>
        </x:is>
      </x:c>
      <x:c r="K163" s="20" t="n">
        <x:f>IF(AND('19_PARAMETROS'!$B$17=1,J163&lt;&gt;""),0,C163)</x:f>
        <x:v>1</x:v>
      </x:c>
    </x:row>
    <x:row r="164">
      <x:c r="A164" s="30" t="n">
        <x:v>45820</x:v>
      </x:c>
      <x:c r="B164" t="inlineStr">
        <x:is>
          <x:t xml:space="preserve">Jueves</x:t>
        </x:is>
      </x:c>
      <x:c r="C164" t="n">
        <x:v>1</x:v>
      </x:c>
      <x:c r="D164" t="n">
        <x:v>8</x:v>
      </x:c>
      <x:c r="E164" t="inlineStr">
        <x:is>
          <x:t xml:space="preserve">08:00</x:t>
        </x:is>
      </x:c>
      <x:c r="F164" t="inlineStr">
        <x:is>
          <x:t xml:space="preserve">17:00</x:t>
        </x:is>
      </x:c>
      <x:c r="G164" t="n">
        <x:v>1</x:v>
      </x:c>
      <x:c r="H164" t="inlineStr">
        <x:is>
          <x:t xml:space="preserve">Regla de escenario: sin feriados</x:t>
        </x:is>
      </x:c>
      <x:c r="I164" t="n">
        <x:v>6</x:v>
      </x:c>
      <x:c r="J164" s="20" t="inlineStr">
        <x:is>
          <x:t xml:space="preserve"/>
        </x:is>
      </x:c>
      <x:c r="K164" s="20" t="n">
        <x:f>IF(AND('19_PARAMETROS'!$B$17=1,J164&lt;&gt;""),0,C164)</x:f>
        <x:v>1</x:v>
      </x:c>
    </x:row>
    <x:row r="165">
      <x:c r="A165" s="30" t="n">
        <x:v>45821</x:v>
      </x:c>
      <x:c r="B165" t="inlineStr">
        <x:is>
          <x:t xml:space="preserve">Viernes</x:t>
        </x:is>
      </x:c>
      <x:c r="C165" t="n">
        <x:v>1</x:v>
      </x:c>
      <x:c r="D165" t="n">
        <x:v>8</x:v>
      </x:c>
      <x:c r="E165" t="inlineStr">
        <x:is>
          <x:t xml:space="preserve">08:00</x:t>
        </x:is>
      </x:c>
      <x:c r="F165" t="inlineStr">
        <x:is>
          <x:t xml:space="preserve">17:00</x:t>
        </x:is>
      </x:c>
      <x:c r="G165" t="n">
        <x:v>1</x:v>
      </x:c>
      <x:c r="H165" t="inlineStr">
        <x:is>
          <x:t xml:space="preserve">Regla de escenario: sin feriados</x:t>
        </x:is>
      </x:c>
      <x:c r="I165" t="n">
        <x:v>6</x:v>
      </x:c>
      <x:c r="J165" s="20" t="inlineStr">
        <x:is>
          <x:t xml:space="preserve"/>
        </x:is>
      </x:c>
      <x:c r="K165" s="20" t="n">
        <x:f>IF(AND('19_PARAMETROS'!$B$17=1,J165&lt;&gt;""),0,C165)</x:f>
        <x:v>1</x:v>
      </x:c>
    </x:row>
    <x:row r="166">
      <x:c r="A166" s="30" t="n">
        <x:v>45822</x:v>
      </x:c>
      <x:c r="B166" t="inlineStr">
        <x:is>
          <x:t xml:space="preserve">Sábado</x:t>
        </x:is>
      </x:c>
      <x:c r="C166" t="n">
        <x:v>0</x:v>
      </x:c>
      <x:c r="D166" t="n">
        <x:v>0</x:v>
      </x:c>
      <x:c r="E166" t="inlineStr">
        <x:is>
          <x:t xml:space="preserve">08:00</x:t>
        </x:is>
      </x:c>
      <x:c r="F166" t="inlineStr">
        <x:is>
          <x:t xml:space="preserve">17:00</x:t>
        </x:is>
      </x:c>
      <x:c r="G166" t="n">
        <x:v>1</x:v>
      </x:c>
      <x:c r="H166" t="inlineStr">
        <x:is>
          <x:t xml:space="preserve">Regla de escenario: sin feriados</x:t>
        </x:is>
      </x:c>
      <x:c r="I166" t="n">
        <x:v>6</x:v>
      </x:c>
      <x:c r="J166" s="20" t="inlineStr">
        <x:is>
          <x:t xml:space="preserve"/>
        </x:is>
      </x:c>
      <x:c r="K166" s="20" t="n">
        <x:f>IF(AND('19_PARAMETROS'!$B$17=1,J166&lt;&gt;""),0,C166)</x:f>
        <x:v>0</x:v>
      </x:c>
    </x:row>
    <x:row r="167">
      <x:c r="A167" s="30" t="n">
        <x:v>45823</x:v>
      </x:c>
      <x:c r="B167" t="inlineStr">
        <x:is>
          <x:t xml:space="preserve">Domingo</x:t>
        </x:is>
      </x:c>
      <x:c r="C167" t="n">
        <x:v>0</x:v>
      </x:c>
      <x:c r="D167" t="n">
        <x:v>0</x:v>
      </x:c>
      <x:c r="E167" t="inlineStr">
        <x:is>
          <x:t xml:space="preserve">08:00</x:t>
        </x:is>
      </x:c>
      <x:c r="F167" t="inlineStr">
        <x:is>
          <x:t xml:space="preserve">17:00</x:t>
        </x:is>
      </x:c>
      <x:c r="G167" t="n">
        <x:v>1</x:v>
      </x:c>
      <x:c r="H167" t="inlineStr">
        <x:is>
          <x:t xml:space="preserve">Regla de escenario: sin feriados</x:t>
        </x:is>
      </x:c>
      <x:c r="I167" t="n">
        <x:v>6</x:v>
      </x:c>
      <x:c r="J167" s="20" t="inlineStr">
        <x:is>
          <x:t xml:space="preserve"/>
        </x:is>
      </x:c>
      <x:c r="K167" s="20" t="n">
        <x:f>IF(AND('19_PARAMETROS'!$B$17=1,J167&lt;&gt;""),0,C167)</x:f>
        <x:v>0</x:v>
      </x:c>
    </x:row>
    <x:row r="168">
      <x:c r="A168" s="30" t="n">
        <x:v>45824</x:v>
      </x:c>
      <x:c r="B168" t="inlineStr">
        <x:is>
          <x:t xml:space="preserve">Lunes</x:t>
        </x:is>
      </x:c>
      <x:c r="C168" t="n">
        <x:v>1</x:v>
      </x:c>
      <x:c r="D168" t="n">
        <x:v>8</x:v>
      </x:c>
      <x:c r="E168" t="inlineStr">
        <x:is>
          <x:t xml:space="preserve">08:00</x:t>
        </x:is>
      </x:c>
      <x:c r="F168" t="inlineStr">
        <x:is>
          <x:t xml:space="preserve">17:00</x:t>
        </x:is>
      </x:c>
      <x:c r="G168" t="n">
        <x:v>1</x:v>
      </x:c>
      <x:c r="H168" t="inlineStr">
        <x:is>
          <x:t xml:space="preserve">Regla de escenario: sin feriados</x:t>
        </x:is>
      </x:c>
      <x:c r="I168" t="n">
        <x:v>6</x:v>
      </x:c>
      <x:c r="J168" s="20" t="inlineStr">
        <x:is>
          <x:t xml:space="preserve"/>
        </x:is>
      </x:c>
      <x:c r="K168" s="20" t="n">
        <x:f>IF(AND('19_PARAMETROS'!$B$17=1,J168&lt;&gt;""),0,C168)</x:f>
        <x:v>1</x:v>
      </x:c>
    </x:row>
    <x:row r="169">
      <x:c r="A169" s="30" t="n">
        <x:v>45825</x:v>
      </x:c>
      <x:c r="B169" t="inlineStr">
        <x:is>
          <x:t xml:space="preserve">Martes</x:t>
        </x:is>
      </x:c>
      <x:c r="C169" t="n">
        <x:v>1</x:v>
      </x:c>
      <x:c r="D169" t="n">
        <x:v>8</x:v>
      </x:c>
      <x:c r="E169" t="inlineStr">
        <x:is>
          <x:t xml:space="preserve">08:00</x:t>
        </x:is>
      </x:c>
      <x:c r="F169" t="inlineStr">
        <x:is>
          <x:t xml:space="preserve">17:00</x:t>
        </x:is>
      </x:c>
      <x:c r="G169" t="n">
        <x:v>1</x:v>
      </x:c>
      <x:c r="H169" t="inlineStr">
        <x:is>
          <x:t xml:space="preserve">Regla de escenario: sin feriados</x:t>
        </x:is>
      </x:c>
      <x:c r="I169" t="n">
        <x:v>6</x:v>
      </x:c>
      <x:c r="J169" s="20" t="inlineStr">
        <x:is>
          <x:t xml:space="preserve"/>
        </x:is>
      </x:c>
      <x:c r="K169" s="20" t="n">
        <x:f>IF(AND('19_PARAMETROS'!$B$17=1,J169&lt;&gt;""),0,C169)</x:f>
        <x:v>1</x:v>
      </x:c>
    </x:row>
    <x:row r="170">
      <x:c r="A170" s="30" t="n">
        <x:v>45826</x:v>
      </x:c>
      <x:c r="B170" t="inlineStr">
        <x:is>
          <x:t xml:space="preserve">Miércoles</x:t>
        </x:is>
      </x:c>
      <x:c r="C170" t="n">
        <x:v>1</x:v>
      </x:c>
      <x:c r="D170" t="n">
        <x:v>8</x:v>
      </x:c>
      <x:c r="E170" t="inlineStr">
        <x:is>
          <x:t xml:space="preserve">08:00</x:t>
        </x:is>
      </x:c>
      <x:c r="F170" t="inlineStr">
        <x:is>
          <x:t xml:space="preserve">17:00</x:t>
        </x:is>
      </x:c>
      <x:c r="G170" t="n">
        <x:v>1</x:v>
      </x:c>
      <x:c r="H170" t="inlineStr">
        <x:is>
          <x:t xml:space="preserve">Regla de escenario: sin feriados</x:t>
        </x:is>
      </x:c>
      <x:c r="I170" t="n">
        <x:v>6</x:v>
      </x:c>
      <x:c r="J170" s="20" t="inlineStr">
        <x:is>
          <x:t xml:space="preserve"/>
        </x:is>
      </x:c>
      <x:c r="K170" s="20" t="n">
        <x:f>IF(AND('19_PARAMETROS'!$B$17=1,J170&lt;&gt;""),0,C170)</x:f>
        <x:v>1</x:v>
      </x:c>
    </x:row>
    <x:row r="171">
      <x:c r="A171" s="30" t="n">
        <x:v>45827</x:v>
      </x:c>
      <x:c r="B171" t="inlineStr">
        <x:is>
          <x:t xml:space="preserve">Jueves</x:t>
        </x:is>
      </x:c>
      <x:c r="C171" t="n">
        <x:v>1</x:v>
      </x:c>
      <x:c r="D171" t="n">
        <x:v>8</x:v>
      </x:c>
      <x:c r="E171" t="inlineStr">
        <x:is>
          <x:t xml:space="preserve">08:00</x:t>
        </x:is>
      </x:c>
      <x:c r="F171" t="inlineStr">
        <x:is>
          <x:t xml:space="preserve">17:00</x:t>
        </x:is>
      </x:c>
      <x:c r="G171" t="n">
        <x:v>1</x:v>
      </x:c>
      <x:c r="H171" t="inlineStr">
        <x:is>
          <x:t xml:space="preserve">Regla de escenario: sin feriados</x:t>
        </x:is>
      </x:c>
      <x:c r="I171" t="n">
        <x:v>6</x:v>
      </x:c>
      <x:c r="J171" s="20" t="inlineStr">
        <x:is>
          <x:t xml:space="preserve"/>
        </x:is>
      </x:c>
      <x:c r="K171" s="20" t="n">
        <x:f>IF(AND('19_PARAMETROS'!$B$17=1,J171&lt;&gt;""),0,C171)</x:f>
        <x:v>1</x:v>
      </x:c>
    </x:row>
    <x:row r="172">
      <x:c r="A172" s="30" t="n">
        <x:v>45828</x:v>
      </x:c>
      <x:c r="B172" t="inlineStr">
        <x:is>
          <x:t xml:space="preserve">Viernes</x:t>
        </x:is>
      </x:c>
      <x:c r="C172" t="n">
        <x:v>1</x:v>
      </x:c>
      <x:c r="D172" t="n">
        <x:v>8</x:v>
      </x:c>
      <x:c r="E172" t="inlineStr">
        <x:is>
          <x:t xml:space="preserve">08:00</x:t>
        </x:is>
      </x:c>
      <x:c r="F172" t="inlineStr">
        <x:is>
          <x:t xml:space="preserve">17:00</x:t>
        </x:is>
      </x:c>
      <x:c r="G172" t="n">
        <x:v>1</x:v>
      </x:c>
      <x:c r="H172" t="inlineStr">
        <x:is>
          <x:t xml:space="preserve">Regla de escenario: sin feriados</x:t>
        </x:is>
      </x:c>
      <x:c r="I172" t="n">
        <x:v>6</x:v>
      </x:c>
      <x:c r="J172" s="20" t="inlineStr">
        <x:is>
          <x:t xml:space="preserve"/>
        </x:is>
      </x:c>
      <x:c r="K172" s="20" t="n">
        <x:f>IF(AND('19_PARAMETROS'!$B$17=1,J172&lt;&gt;""),0,C172)</x:f>
        <x:v>1</x:v>
      </x:c>
    </x:row>
    <x:row r="173">
      <x:c r="A173" s="30" t="n">
        <x:v>45829</x:v>
      </x:c>
      <x:c r="B173" t="inlineStr">
        <x:is>
          <x:t xml:space="preserve">Sábado</x:t>
        </x:is>
      </x:c>
      <x:c r="C173" t="n">
        <x:v>0</x:v>
      </x:c>
      <x:c r="D173" t="n">
        <x:v>0</x:v>
      </x:c>
      <x:c r="E173" t="inlineStr">
        <x:is>
          <x:t xml:space="preserve">08:00</x:t>
        </x:is>
      </x:c>
      <x:c r="F173" t="inlineStr">
        <x:is>
          <x:t xml:space="preserve">17:00</x:t>
        </x:is>
      </x:c>
      <x:c r="G173" t="n">
        <x:v>1</x:v>
      </x:c>
      <x:c r="H173" t="inlineStr">
        <x:is>
          <x:t xml:space="preserve">Regla de escenario: sin feriados</x:t>
        </x:is>
      </x:c>
      <x:c r="I173" t="n">
        <x:v>6</x:v>
      </x:c>
      <x:c r="J173" s="20" t="inlineStr">
        <x:is>
          <x:t xml:space="preserve"/>
        </x:is>
      </x:c>
      <x:c r="K173" s="20" t="n">
        <x:f>IF(AND('19_PARAMETROS'!$B$17=1,J173&lt;&gt;""),0,C173)</x:f>
        <x:v>0</x:v>
      </x:c>
    </x:row>
    <x:row r="174">
      <x:c r="A174" s="30" t="n">
        <x:v>45830</x:v>
      </x:c>
      <x:c r="B174" t="inlineStr">
        <x:is>
          <x:t xml:space="preserve">Domingo</x:t>
        </x:is>
      </x:c>
      <x:c r="C174" t="n">
        <x:v>0</x:v>
      </x:c>
      <x:c r="D174" t="n">
        <x:v>0</x:v>
      </x:c>
      <x:c r="E174" t="inlineStr">
        <x:is>
          <x:t xml:space="preserve">08:00</x:t>
        </x:is>
      </x:c>
      <x:c r="F174" t="inlineStr">
        <x:is>
          <x:t xml:space="preserve">17:00</x:t>
        </x:is>
      </x:c>
      <x:c r="G174" t="n">
        <x:v>1</x:v>
      </x:c>
      <x:c r="H174" t="inlineStr">
        <x:is>
          <x:t xml:space="preserve">Regla de escenario: sin feriados</x:t>
        </x:is>
      </x:c>
      <x:c r="I174" t="n">
        <x:v>6</x:v>
      </x:c>
      <x:c r="J174" s="20" t="inlineStr">
        <x:is>
          <x:t xml:space="preserve"/>
        </x:is>
      </x:c>
      <x:c r="K174" s="20" t="n">
        <x:f>IF(AND('19_PARAMETROS'!$B$17=1,J174&lt;&gt;""),0,C174)</x:f>
        <x:v>0</x:v>
      </x:c>
    </x:row>
    <x:row r="175">
      <x:c r="A175" s="30" t="n">
        <x:v>45831</x:v>
      </x:c>
      <x:c r="B175" t="inlineStr">
        <x:is>
          <x:t xml:space="preserve">Lunes</x:t>
        </x:is>
      </x:c>
      <x:c r="C175" t="n">
        <x:v>1</x:v>
      </x:c>
      <x:c r="D175" t="n">
        <x:v>8</x:v>
      </x:c>
      <x:c r="E175" t="inlineStr">
        <x:is>
          <x:t xml:space="preserve">08:00</x:t>
        </x:is>
      </x:c>
      <x:c r="F175" t="inlineStr">
        <x:is>
          <x:t xml:space="preserve">17:00</x:t>
        </x:is>
      </x:c>
      <x:c r="G175" t="n">
        <x:v>1</x:v>
      </x:c>
      <x:c r="H175" t="inlineStr">
        <x:is>
          <x:t xml:space="preserve">Regla de escenario: sin feriados</x:t>
        </x:is>
      </x:c>
      <x:c r="I175" t="n">
        <x:v>6</x:v>
      </x:c>
      <x:c r="J175" s="20" t="inlineStr">
        <x:is>
          <x:t xml:space="preserve"/>
        </x:is>
      </x:c>
      <x:c r="K175" s="20" t="n">
        <x:f>IF(AND('19_PARAMETROS'!$B$17=1,J175&lt;&gt;""),0,C175)</x:f>
        <x:v>1</x:v>
      </x:c>
    </x:row>
    <x:row r="176">
      <x:c r="A176" s="30" t="n">
        <x:v>45832</x:v>
      </x:c>
      <x:c r="B176" t="inlineStr">
        <x:is>
          <x:t xml:space="preserve">Martes</x:t>
        </x:is>
      </x:c>
      <x:c r="C176" t="n">
        <x:v>1</x:v>
      </x:c>
      <x:c r="D176" t="n">
        <x:v>8</x:v>
      </x:c>
      <x:c r="E176" t="inlineStr">
        <x:is>
          <x:t xml:space="preserve">08:00</x:t>
        </x:is>
      </x:c>
      <x:c r="F176" t="inlineStr">
        <x:is>
          <x:t xml:space="preserve">17:00</x:t>
        </x:is>
      </x:c>
      <x:c r="G176" t="n">
        <x:v>1</x:v>
      </x:c>
      <x:c r="H176" t="inlineStr">
        <x:is>
          <x:t xml:space="preserve">Regla de escenario: sin feriados</x:t>
        </x:is>
      </x:c>
      <x:c r="I176" t="n">
        <x:v>6</x:v>
      </x:c>
      <x:c r="J176" s="20" t="inlineStr">
        <x:is>
          <x:t xml:space="preserve"/>
        </x:is>
      </x:c>
      <x:c r="K176" s="20" t="n">
        <x:f>IF(AND('19_PARAMETROS'!$B$17=1,J176&lt;&gt;""),0,C176)</x:f>
        <x:v>1</x:v>
      </x:c>
    </x:row>
    <x:row r="177">
      <x:c r="A177" s="30" t="n">
        <x:v>45833</x:v>
      </x:c>
      <x:c r="B177" t="inlineStr">
        <x:is>
          <x:t xml:space="preserve">Miércoles</x:t>
        </x:is>
      </x:c>
      <x:c r="C177" t="n">
        <x:v>1</x:v>
      </x:c>
      <x:c r="D177" t="n">
        <x:v>8</x:v>
      </x:c>
      <x:c r="E177" t="inlineStr">
        <x:is>
          <x:t xml:space="preserve">08:00</x:t>
        </x:is>
      </x:c>
      <x:c r="F177" t="inlineStr">
        <x:is>
          <x:t xml:space="preserve">17:00</x:t>
        </x:is>
      </x:c>
      <x:c r="G177" t="n">
        <x:v>1</x:v>
      </x:c>
      <x:c r="H177" t="inlineStr">
        <x:is>
          <x:t xml:space="preserve">Regla de escenario: sin feriados</x:t>
        </x:is>
      </x:c>
      <x:c r="I177" t="n">
        <x:v>6</x:v>
      </x:c>
      <x:c r="J177" s="20" t="inlineStr">
        <x:is>
          <x:t xml:space="preserve"/>
        </x:is>
      </x:c>
      <x:c r="K177" s="20" t="n">
        <x:f>IF(AND('19_PARAMETROS'!$B$17=1,J177&lt;&gt;""),0,C177)</x:f>
        <x:v>1</x:v>
      </x:c>
    </x:row>
    <x:row r="178">
      <x:c r="A178" s="30" t="n">
        <x:v>45834</x:v>
      </x:c>
      <x:c r="B178" t="inlineStr">
        <x:is>
          <x:t xml:space="preserve">Jueves</x:t>
        </x:is>
      </x:c>
      <x:c r="C178" t="n">
        <x:v>1</x:v>
      </x:c>
      <x:c r="D178" t="n">
        <x:v>8</x:v>
      </x:c>
      <x:c r="E178" t="inlineStr">
        <x:is>
          <x:t xml:space="preserve">08:00</x:t>
        </x:is>
      </x:c>
      <x:c r="F178" t="inlineStr">
        <x:is>
          <x:t xml:space="preserve">17:00</x:t>
        </x:is>
      </x:c>
      <x:c r="G178" t="n">
        <x:v>1</x:v>
      </x:c>
      <x:c r="H178" t="inlineStr">
        <x:is>
          <x:t xml:space="preserve">Regla de escenario: sin feriados</x:t>
        </x:is>
      </x:c>
      <x:c r="I178" t="n">
        <x:v>6</x:v>
      </x:c>
      <x:c r="J178" s="20" t="inlineStr">
        <x:is>
          <x:t xml:space="preserve"/>
        </x:is>
      </x:c>
      <x:c r="K178" s="20" t="n">
        <x:f>IF(AND('19_PARAMETROS'!$B$17=1,J178&lt;&gt;""),0,C178)</x:f>
        <x:v>1</x:v>
      </x:c>
    </x:row>
    <x:row r="179">
      <x:c r="A179" s="30" t="n">
        <x:v>45835</x:v>
      </x:c>
      <x:c r="B179" t="inlineStr">
        <x:is>
          <x:t xml:space="preserve">Viernes</x:t>
        </x:is>
      </x:c>
      <x:c r="C179" t="n">
        <x:v>1</x:v>
      </x:c>
      <x:c r="D179" t="n">
        <x:v>8</x:v>
      </x:c>
      <x:c r="E179" t="inlineStr">
        <x:is>
          <x:t xml:space="preserve">08:00</x:t>
        </x:is>
      </x:c>
      <x:c r="F179" t="inlineStr">
        <x:is>
          <x:t xml:space="preserve">17:00</x:t>
        </x:is>
      </x:c>
      <x:c r="G179" t="n">
        <x:v>1</x:v>
      </x:c>
      <x:c r="H179" t="inlineStr">
        <x:is>
          <x:t xml:space="preserve">Regla de escenario: sin feriados</x:t>
        </x:is>
      </x:c>
      <x:c r="I179" t="n">
        <x:v>6</x:v>
      </x:c>
      <x:c r="J179" s="20" t="inlineStr">
        <x:is>
          <x:t xml:space="preserve"/>
        </x:is>
      </x:c>
      <x:c r="K179" s="20" t="n">
        <x:f>IF(AND('19_PARAMETROS'!$B$17=1,J179&lt;&gt;""),0,C179)</x:f>
        <x:v>1</x:v>
      </x:c>
    </x:row>
    <x:row r="180">
      <x:c r="A180" s="30" t="n">
        <x:v>45836</x:v>
      </x:c>
      <x:c r="B180" t="inlineStr">
        <x:is>
          <x:t xml:space="preserve">Sábado</x:t>
        </x:is>
      </x:c>
      <x:c r="C180" t="n">
        <x:v>0</x:v>
      </x:c>
      <x:c r="D180" t="n">
        <x:v>0</x:v>
      </x:c>
      <x:c r="E180" t="inlineStr">
        <x:is>
          <x:t xml:space="preserve">08:00</x:t>
        </x:is>
      </x:c>
      <x:c r="F180" t="inlineStr">
        <x:is>
          <x:t xml:space="preserve">17:00</x:t>
        </x:is>
      </x:c>
      <x:c r="G180" t="n">
        <x:v>1</x:v>
      </x:c>
      <x:c r="H180" t="inlineStr">
        <x:is>
          <x:t xml:space="preserve">Regla de escenario: sin feriados</x:t>
        </x:is>
      </x:c>
      <x:c r="I180" t="n">
        <x:v>6</x:v>
      </x:c>
      <x:c r="J180" s="20" t="inlineStr">
        <x:is>
          <x:t xml:space="preserve"/>
        </x:is>
      </x:c>
      <x:c r="K180" s="20" t="n">
        <x:f>IF(AND('19_PARAMETROS'!$B$17=1,J180&lt;&gt;""),0,C180)</x:f>
        <x:v>0</x:v>
      </x:c>
    </x:row>
    <x:row r="181">
      <x:c r="A181" s="30" t="n">
        <x:v>45837</x:v>
      </x:c>
      <x:c r="B181" t="inlineStr">
        <x:is>
          <x:t xml:space="preserve">Domingo</x:t>
        </x:is>
      </x:c>
      <x:c r="C181" t="n">
        <x:v>0</x:v>
      </x:c>
      <x:c r="D181" t="n">
        <x:v>0</x:v>
      </x:c>
      <x:c r="E181" t="inlineStr">
        <x:is>
          <x:t xml:space="preserve">08:00</x:t>
        </x:is>
      </x:c>
      <x:c r="F181" t="inlineStr">
        <x:is>
          <x:t xml:space="preserve">17:00</x:t>
        </x:is>
      </x:c>
      <x:c r="G181" t="n">
        <x:v>1</x:v>
      </x:c>
      <x:c r="H181" t="inlineStr">
        <x:is>
          <x:t xml:space="preserve">Regla de escenario: sin feriados</x:t>
        </x:is>
      </x:c>
      <x:c r="I181" t="n">
        <x:v>6</x:v>
      </x:c>
      <x:c r="J181" s="20" t="inlineStr">
        <x:is>
          <x:t xml:space="preserve">San Pedro y San Pablo</x:t>
        </x:is>
      </x:c>
      <x:c r="K181" s="20" t="n">
        <x:f>IF(AND('19_PARAMETROS'!$B$17=1,J181&lt;&gt;""),0,C181)</x:f>
        <x:v>0</x:v>
      </x:c>
    </x:row>
    <x:row r="182">
      <x:c r="A182" s="30" t="n">
        <x:v>45838</x:v>
      </x:c>
      <x:c r="B182" t="inlineStr">
        <x:is>
          <x:t xml:space="preserve">Lunes</x:t>
        </x:is>
      </x:c>
      <x:c r="C182" t="n">
        <x:v>1</x:v>
      </x:c>
      <x:c r="D182" t="n">
        <x:v>8</x:v>
      </x:c>
      <x:c r="E182" t="inlineStr">
        <x:is>
          <x:t xml:space="preserve">08:00</x:t>
        </x:is>
      </x:c>
      <x:c r="F182" t="inlineStr">
        <x:is>
          <x:t xml:space="preserve">17:00</x:t>
        </x:is>
      </x:c>
      <x:c r="G182" t="n">
        <x:v>1</x:v>
      </x:c>
      <x:c r="H182" t="inlineStr">
        <x:is>
          <x:t xml:space="preserve">Regla de escenario: sin feriados</x:t>
        </x:is>
      </x:c>
      <x:c r="I182" t="n">
        <x:v>6</x:v>
      </x:c>
      <x:c r="J182" s="20" t="inlineStr">
        <x:is>
          <x:t xml:space="preserve"/>
        </x:is>
      </x:c>
      <x:c r="K182" s="20" t="n">
        <x:f>IF(AND('19_PARAMETROS'!$B$17=1,J182&lt;&gt;""),0,C182)</x:f>
        <x:v>1</x:v>
      </x:c>
    </x:row>
    <x:row r="183">
      <x:c r="A183" s="30" t="n">
        <x:v>45839</x:v>
      </x:c>
      <x:c r="B183" t="inlineStr">
        <x:is>
          <x:t xml:space="preserve">Martes</x:t>
        </x:is>
      </x:c>
      <x:c r="C183" t="n">
        <x:v>1</x:v>
      </x:c>
      <x:c r="D183" t="n">
        <x:v>8</x:v>
      </x:c>
      <x:c r="E183" t="inlineStr">
        <x:is>
          <x:t xml:space="preserve">08:00</x:t>
        </x:is>
      </x:c>
      <x:c r="F183" t="inlineStr">
        <x:is>
          <x:t xml:space="preserve">17:00</x:t>
        </x:is>
      </x:c>
      <x:c r="G183" t="n">
        <x:v>1</x:v>
      </x:c>
      <x:c r="H183" t="inlineStr">
        <x:is>
          <x:t xml:space="preserve">Regla de escenario: sin feriados</x:t>
        </x:is>
      </x:c>
      <x:c r="I183" t="n">
        <x:v>7</x:v>
      </x:c>
      <x:c r="J183" s="20" t="inlineStr">
        <x:is>
          <x:t xml:space="preserve"/>
        </x:is>
      </x:c>
      <x:c r="K183" s="20" t="n">
        <x:f>IF(AND('19_PARAMETROS'!$B$17=1,J183&lt;&gt;""),0,C183)</x:f>
        <x:v>1</x:v>
      </x:c>
    </x:row>
    <x:row r="184">
      <x:c r="A184" s="30" t="n">
        <x:v>45840</x:v>
      </x:c>
      <x:c r="B184" t="inlineStr">
        <x:is>
          <x:t xml:space="preserve">Miércoles</x:t>
        </x:is>
      </x:c>
      <x:c r="C184" t="n">
        <x:v>1</x:v>
      </x:c>
      <x:c r="D184" t="n">
        <x:v>8</x:v>
      </x:c>
      <x:c r="E184" t="inlineStr">
        <x:is>
          <x:t xml:space="preserve">08:00</x:t>
        </x:is>
      </x:c>
      <x:c r="F184" t="inlineStr">
        <x:is>
          <x:t xml:space="preserve">17:00</x:t>
        </x:is>
      </x:c>
      <x:c r="G184" t="n">
        <x:v>1</x:v>
      </x:c>
      <x:c r="H184" t="inlineStr">
        <x:is>
          <x:t xml:space="preserve">Regla de escenario: sin feriados</x:t>
        </x:is>
      </x:c>
      <x:c r="I184" t="n">
        <x:v>7</x:v>
      </x:c>
      <x:c r="J184" s="20" t="inlineStr">
        <x:is>
          <x:t xml:space="preserve"/>
        </x:is>
      </x:c>
      <x:c r="K184" s="20" t="n">
        <x:f>IF(AND('19_PARAMETROS'!$B$17=1,J184&lt;&gt;""),0,C184)</x:f>
        <x:v>1</x:v>
      </x:c>
    </x:row>
    <x:row r="185">
      <x:c r="A185" s="30" t="n">
        <x:v>45841</x:v>
      </x:c>
      <x:c r="B185" t="inlineStr">
        <x:is>
          <x:t xml:space="preserve">Jueves</x:t>
        </x:is>
      </x:c>
      <x:c r="C185" t="n">
        <x:v>1</x:v>
      </x:c>
      <x:c r="D185" t="n">
        <x:v>8</x:v>
      </x:c>
      <x:c r="E185" t="inlineStr">
        <x:is>
          <x:t xml:space="preserve">08:00</x:t>
        </x:is>
      </x:c>
      <x:c r="F185" t="inlineStr">
        <x:is>
          <x:t xml:space="preserve">17:00</x:t>
        </x:is>
      </x:c>
      <x:c r="G185" t="n">
        <x:v>1</x:v>
      </x:c>
      <x:c r="H185" t="inlineStr">
        <x:is>
          <x:t xml:space="preserve">Regla de escenario: sin feriados</x:t>
        </x:is>
      </x:c>
      <x:c r="I185" t="n">
        <x:v>7</x:v>
      </x:c>
      <x:c r="J185" s="20" t="inlineStr">
        <x:is>
          <x:t xml:space="preserve"/>
        </x:is>
      </x:c>
      <x:c r="K185" s="20" t="n">
        <x:f>IF(AND('19_PARAMETROS'!$B$17=1,J185&lt;&gt;""),0,C185)</x:f>
        <x:v>1</x:v>
      </x:c>
    </x:row>
    <x:row r="186">
      <x:c r="A186" s="30" t="n">
        <x:v>45842</x:v>
      </x:c>
      <x:c r="B186" t="inlineStr">
        <x:is>
          <x:t xml:space="preserve">Viernes</x:t>
        </x:is>
      </x:c>
      <x:c r="C186" t="n">
        <x:v>1</x:v>
      </x:c>
      <x:c r="D186" t="n">
        <x:v>8</x:v>
      </x:c>
      <x:c r="E186" t="inlineStr">
        <x:is>
          <x:t xml:space="preserve">08:00</x:t>
        </x:is>
      </x:c>
      <x:c r="F186" t="inlineStr">
        <x:is>
          <x:t xml:space="preserve">17:00</x:t>
        </x:is>
      </x:c>
      <x:c r="G186" t="n">
        <x:v>1</x:v>
      </x:c>
      <x:c r="H186" t="inlineStr">
        <x:is>
          <x:t xml:space="preserve">Regla de escenario: sin feriados</x:t>
        </x:is>
      </x:c>
      <x:c r="I186" t="n">
        <x:v>7</x:v>
      </x:c>
      <x:c r="J186" s="20" t="inlineStr">
        <x:is>
          <x:t xml:space="preserve"/>
        </x:is>
      </x:c>
      <x:c r="K186" s="20" t="n">
        <x:f>IF(AND('19_PARAMETROS'!$B$17=1,J186&lt;&gt;""),0,C186)</x:f>
        <x:v>1</x:v>
      </x:c>
    </x:row>
    <x:row r="187">
      <x:c r="A187" s="30" t="n">
        <x:v>45843</x:v>
      </x:c>
      <x:c r="B187" t="inlineStr">
        <x:is>
          <x:t xml:space="preserve">Sábado</x:t>
        </x:is>
      </x:c>
      <x:c r="C187" t="n">
        <x:v>0</x:v>
      </x:c>
      <x:c r="D187" t="n">
        <x:v>0</x:v>
      </x:c>
      <x:c r="E187" t="inlineStr">
        <x:is>
          <x:t xml:space="preserve">08:00</x:t>
        </x:is>
      </x:c>
      <x:c r="F187" t="inlineStr">
        <x:is>
          <x:t xml:space="preserve">17:00</x:t>
        </x:is>
      </x:c>
      <x:c r="G187" t="n">
        <x:v>1</x:v>
      </x:c>
      <x:c r="H187" t="inlineStr">
        <x:is>
          <x:t xml:space="preserve">Regla de escenario: sin feriados</x:t>
        </x:is>
      </x:c>
      <x:c r="I187" t="n">
        <x:v>7</x:v>
      </x:c>
      <x:c r="J187" s="20" t="inlineStr">
        <x:is>
          <x:t xml:space="preserve"/>
        </x:is>
      </x:c>
      <x:c r="K187" s="20" t="n">
        <x:f>IF(AND('19_PARAMETROS'!$B$17=1,J187&lt;&gt;""),0,C187)</x:f>
        <x:v>0</x:v>
      </x:c>
    </x:row>
    <x:row r="188">
      <x:c r="A188" s="30" t="n">
        <x:v>45844</x:v>
      </x:c>
      <x:c r="B188" t="inlineStr">
        <x:is>
          <x:t xml:space="preserve">Domingo</x:t>
        </x:is>
      </x:c>
      <x:c r="C188" t="n">
        <x:v>0</x:v>
      </x:c>
      <x:c r="D188" t="n">
        <x:v>0</x:v>
      </x:c>
      <x:c r="E188" t="inlineStr">
        <x:is>
          <x:t xml:space="preserve">08:00</x:t>
        </x:is>
      </x:c>
      <x:c r="F188" t="inlineStr">
        <x:is>
          <x:t xml:space="preserve">17:00</x:t>
        </x:is>
      </x:c>
      <x:c r="G188" t="n">
        <x:v>1</x:v>
      </x:c>
      <x:c r="H188" t="inlineStr">
        <x:is>
          <x:t xml:space="preserve">Regla de escenario: sin feriados</x:t>
        </x:is>
      </x:c>
      <x:c r="I188" t="n">
        <x:v>7</x:v>
      </x:c>
      <x:c r="J188" s="20" t="inlineStr">
        <x:is>
          <x:t xml:space="preserve"/>
        </x:is>
      </x:c>
      <x:c r="K188" s="20" t="n">
        <x:f>IF(AND('19_PARAMETROS'!$B$17=1,J188&lt;&gt;""),0,C188)</x:f>
        <x:v>0</x:v>
      </x:c>
    </x:row>
    <x:row r="189">
      <x:c r="A189" s="30" t="n">
        <x:v>45845</x:v>
      </x:c>
      <x:c r="B189" t="inlineStr">
        <x:is>
          <x:t xml:space="preserve">Lunes</x:t>
        </x:is>
      </x:c>
      <x:c r="C189" t="n">
        <x:v>1</x:v>
      </x:c>
      <x:c r="D189" t="n">
        <x:v>8</x:v>
      </x:c>
      <x:c r="E189" t="inlineStr">
        <x:is>
          <x:t xml:space="preserve">08:00</x:t>
        </x:is>
      </x:c>
      <x:c r="F189" t="inlineStr">
        <x:is>
          <x:t xml:space="preserve">17:00</x:t>
        </x:is>
      </x:c>
      <x:c r="G189" t="n">
        <x:v>1</x:v>
      </x:c>
      <x:c r="H189" t="inlineStr">
        <x:is>
          <x:t xml:space="preserve">Regla de escenario: sin feriados</x:t>
        </x:is>
      </x:c>
      <x:c r="I189" t="n">
        <x:v>7</x:v>
      </x:c>
      <x:c r="J189" s="20" t="inlineStr">
        <x:is>
          <x:t xml:space="preserve"/>
        </x:is>
      </x:c>
      <x:c r="K189" s="20" t="n">
        <x:f>IF(AND('19_PARAMETROS'!$B$17=1,J189&lt;&gt;""),0,C189)</x:f>
        <x:v>1</x:v>
      </x:c>
    </x:row>
    <x:row r="190">
      <x:c r="A190" s="30" t="n">
        <x:v>45846</x:v>
      </x:c>
      <x:c r="B190" t="inlineStr">
        <x:is>
          <x:t xml:space="preserve">Martes</x:t>
        </x:is>
      </x:c>
      <x:c r="C190" t="n">
        <x:v>1</x:v>
      </x:c>
      <x:c r="D190" t="n">
        <x:v>8</x:v>
      </x:c>
      <x:c r="E190" t="inlineStr">
        <x:is>
          <x:t xml:space="preserve">08:00</x:t>
        </x:is>
      </x:c>
      <x:c r="F190" t="inlineStr">
        <x:is>
          <x:t xml:space="preserve">17:00</x:t>
        </x:is>
      </x:c>
      <x:c r="G190" t="n">
        <x:v>1</x:v>
      </x:c>
      <x:c r="H190" t="inlineStr">
        <x:is>
          <x:t xml:space="preserve">Regla de escenario: sin feriados</x:t>
        </x:is>
      </x:c>
      <x:c r="I190" t="n">
        <x:v>7</x:v>
      </x:c>
      <x:c r="J190" s="20" t="inlineStr">
        <x:is>
          <x:t xml:space="preserve"/>
        </x:is>
      </x:c>
      <x:c r="K190" s="20" t="n">
        <x:f>IF(AND('19_PARAMETROS'!$B$17=1,J190&lt;&gt;""),0,C190)</x:f>
        <x:v>1</x:v>
      </x:c>
    </x:row>
    <x:row r="191">
      <x:c r="A191" s="30" t="n">
        <x:v>45847</x:v>
      </x:c>
      <x:c r="B191" t="inlineStr">
        <x:is>
          <x:t xml:space="preserve">Miércoles</x:t>
        </x:is>
      </x:c>
      <x:c r="C191" t="n">
        <x:v>1</x:v>
      </x:c>
      <x:c r="D191" t="n">
        <x:v>8</x:v>
      </x:c>
      <x:c r="E191" t="inlineStr">
        <x:is>
          <x:t xml:space="preserve">08:00</x:t>
        </x:is>
      </x:c>
      <x:c r="F191" t="inlineStr">
        <x:is>
          <x:t xml:space="preserve">17:00</x:t>
        </x:is>
      </x:c>
      <x:c r="G191" t="n">
        <x:v>1</x:v>
      </x:c>
      <x:c r="H191" t="inlineStr">
        <x:is>
          <x:t xml:space="preserve">Regla de escenario: sin feriados</x:t>
        </x:is>
      </x:c>
      <x:c r="I191" t="n">
        <x:v>7</x:v>
      </x:c>
      <x:c r="J191" s="20" t="inlineStr">
        <x:is>
          <x:t xml:space="preserve"/>
        </x:is>
      </x:c>
      <x:c r="K191" s="20" t="n">
        <x:f>IF(AND('19_PARAMETROS'!$B$17=1,J191&lt;&gt;""),0,C191)</x:f>
        <x:v>1</x:v>
      </x:c>
    </x:row>
    <x:row r="192">
      <x:c r="A192" s="30" t="n">
        <x:v>45848</x:v>
      </x:c>
      <x:c r="B192" t="inlineStr">
        <x:is>
          <x:t xml:space="preserve">Jueves</x:t>
        </x:is>
      </x:c>
      <x:c r="C192" t="n">
        <x:v>1</x:v>
      </x:c>
      <x:c r="D192" t="n">
        <x:v>8</x:v>
      </x:c>
      <x:c r="E192" t="inlineStr">
        <x:is>
          <x:t xml:space="preserve">08:00</x:t>
        </x:is>
      </x:c>
      <x:c r="F192" t="inlineStr">
        <x:is>
          <x:t xml:space="preserve">17:00</x:t>
        </x:is>
      </x:c>
      <x:c r="G192" t="n">
        <x:v>1</x:v>
      </x:c>
      <x:c r="H192" t="inlineStr">
        <x:is>
          <x:t xml:space="preserve">Regla de escenario: sin feriados</x:t>
        </x:is>
      </x:c>
      <x:c r="I192" t="n">
        <x:v>7</x:v>
      </x:c>
      <x:c r="J192" s="20" t="inlineStr">
        <x:is>
          <x:t xml:space="preserve"/>
        </x:is>
      </x:c>
      <x:c r="K192" s="20" t="n">
        <x:f>IF(AND('19_PARAMETROS'!$B$17=1,J192&lt;&gt;""),0,C192)</x:f>
        <x:v>1</x:v>
      </x:c>
    </x:row>
    <x:row r="193">
      <x:c r="A193" s="30" t="n">
        <x:v>45849</x:v>
      </x:c>
      <x:c r="B193" t="inlineStr">
        <x:is>
          <x:t xml:space="preserve">Viernes</x:t>
        </x:is>
      </x:c>
      <x:c r="C193" t="n">
        <x:v>1</x:v>
      </x:c>
      <x:c r="D193" t="n">
        <x:v>8</x:v>
      </x:c>
      <x:c r="E193" t="inlineStr">
        <x:is>
          <x:t xml:space="preserve">08:00</x:t>
        </x:is>
      </x:c>
      <x:c r="F193" t="inlineStr">
        <x:is>
          <x:t xml:space="preserve">17:00</x:t>
        </x:is>
      </x:c>
      <x:c r="G193" t="n">
        <x:v>1</x:v>
      </x:c>
      <x:c r="H193" t="inlineStr">
        <x:is>
          <x:t xml:space="preserve">Regla de escenario: sin feriados</x:t>
        </x:is>
      </x:c>
      <x:c r="I193" t="n">
        <x:v>7</x:v>
      </x:c>
      <x:c r="J193" s="20" t="inlineStr">
        <x:is>
          <x:t xml:space="preserve"/>
        </x:is>
      </x:c>
      <x:c r="K193" s="20" t="n">
        <x:f>IF(AND('19_PARAMETROS'!$B$17=1,J193&lt;&gt;""),0,C193)</x:f>
        <x:v>1</x:v>
      </x:c>
    </x:row>
    <x:row r="194">
      <x:c r="A194" s="30" t="n">
        <x:v>45850</x:v>
      </x:c>
      <x:c r="B194" t="inlineStr">
        <x:is>
          <x:t xml:space="preserve">Sábado</x:t>
        </x:is>
      </x:c>
      <x:c r="C194" t="n">
        <x:v>0</x:v>
      </x:c>
      <x:c r="D194" t="n">
        <x:v>0</x:v>
      </x:c>
      <x:c r="E194" t="inlineStr">
        <x:is>
          <x:t xml:space="preserve">08:00</x:t>
        </x:is>
      </x:c>
      <x:c r="F194" t="inlineStr">
        <x:is>
          <x:t xml:space="preserve">17:00</x:t>
        </x:is>
      </x:c>
      <x:c r="G194" t="n">
        <x:v>1</x:v>
      </x:c>
      <x:c r="H194" t="inlineStr">
        <x:is>
          <x:t xml:space="preserve">Regla de escenario: sin feriados</x:t>
        </x:is>
      </x:c>
      <x:c r="I194" t="n">
        <x:v>7</x:v>
      </x:c>
      <x:c r="J194" s="20" t="inlineStr">
        <x:is>
          <x:t xml:space="preserve"/>
        </x:is>
      </x:c>
      <x:c r="K194" s="20" t="n">
        <x:f>IF(AND('19_PARAMETROS'!$B$17=1,J194&lt;&gt;""),0,C194)</x:f>
        <x:v>0</x:v>
      </x:c>
    </x:row>
    <x:row r="195">
      <x:c r="A195" s="30" t="n">
        <x:v>45851</x:v>
      </x:c>
      <x:c r="B195" t="inlineStr">
        <x:is>
          <x:t xml:space="preserve">Domingo</x:t>
        </x:is>
      </x:c>
      <x:c r="C195" t="n">
        <x:v>0</x:v>
      </x:c>
      <x:c r="D195" t="n">
        <x:v>0</x:v>
      </x:c>
      <x:c r="E195" t="inlineStr">
        <x:is>
          <x:t xml:space="preserve">08:00</x:t>
        </x:is>
      </x:c>
      <x:c r="F195" t="inlineStr">
        <x:is>
          <x:t xml:space="preserve">17:00</x:t>
        </x:is>
      </x:c>
      <x:c r="G195" t="n">
        <x:v>1</x:v>
      </x:c>
      <x:c r="H195" t="inlineStr">
        <x:is>
          <x:t xml:space="preserve">Regla de escenario: sin feriados</x:t>
        </x:is>
      </x:c>
      <x:c r="I195" t="n">
        <x:v>7</x:v>
      </x:c>
      <x:c r="J195" s="20" t="inlineStr">
        <x:is>
          <x:t xml:space="preserve"/>
        </x:is>
      </x:c>
      <x:c r="K195" s="20" t="n">
        <x:f>IF(AND('19_PARAMETROS'!$B$17=1,J195&lt;&gt;""),0,C195)</x:f>
        <x:v>0</x:v>
      </x:c>
    </x:row>
    <x:row r="196">
      <x:c r="A196" s="30" t="n">
        <x:v>45852</x:v>
      </x:c>
      <x:c r="B196" t="inlineStr">
        <x:is>
          <x:t xml:space="preserve">Lunes</x:t>
        </x:is>
      </x:c>
      <x:c r="C196" t="n">
        <x:v>1</x:v>
      </x:c>
      <x:c r="D196" t="n">
        <x:v>8</x:v>
      </x:c>
      <x:c r="E196" t="inlineStr">
        <x:is>
          <x:t xml:space="preserve">08:00</x:t>
        </x:is>
      </x:c>
      <x:c r="F196" t="inlineStr">
        <x:is>
          <x:t xml:space="preserve">17:00</x:t>
        </x:is>
      </x:c>
      <x:c r="G196" t="n">
        <x:v>1</x:v>
      </x:c>
      <x:c r="H196" t="inlineStr">
        <x:is>
          <x:t xml:space="preserve">Regla de escenario: sin feriados</x:t>
        </x:is>
      </x:c>
      <x:c r="I196" t="n">
        <x:v>7</x:v>
      </x:c>
      <x:c r="J196" s="20" t="inlineStr">
        <x:is>
          <x:t xml:space="preserve"/>
        </x:is>
      </x:c>
      <x:c r="K196" s="20" t="n">
        <x:f>IF(AND('19_PARAMETROS'!$B$17=1,J196&lt;&gt;""),0,C196)</x:f>
        <x:v>1</x:v>
      </x:c>
    </x:row>
    <x:row r="197">
      <x:c r="A197" s="30" t="n">
        <x:v>45853</x:v>
      </x:c>
      <x:c r="B197" t="inlineStr">
        <x:is>
          <x:t xml:space="preserve">Martes</x:t>
        </x:is>
      </x:c>
      <x:c r="C197" t="n">
        <x:v>1</x:v>
      </x:c>
      <x:c r="D197" t="n">
        <x:v>8</x:v>
      </x:c>
      <x:c r="E197" t="inlineStr">
        <x:is>
          <x:t xml:space="preserve">08:00</x:t>
        </x:is>
      </x:c>
      <x:c r="F197" t="inlineStr">
        <x:is>
          <x:t xml:space="preserve">17:00</x:t>
        </x:is>
      </x:c>
      <x:c r="G197" t="n">
        <x:v>1</x:v>
      </x:c>
      <x:c r="H197" t="inlineStr">
        <x:is>
          <x:t xml:space="preserve">Regla de escenario: sin feriados</x:t>
        </x:is>
      </x:c>
      <x:c r="I197" t="n">
        <x:v>7</x:v>
      </x:c>
      <x:c r="J197" s="20" t="inlineStr">
        <x:is>
          <x:t xml:space="preserve"/>
        </x:is>
      </x:c>
      <x:c r="K197" s="20" t="n">
        <x:f>IF(AND('19_PARAMETROS'!$B$17=1,J197&lt;&gt;""),0,C197)</x:f>
        <x:v>1</x:v>
      </x:c>
    </x:row>
    <x:row r="198">
      <x:c r="A198" s="30" t="n">
        <x:v>45854</x:v>
      </x:c>
      <x:c r="B198" t="inlineStr">
        <x:is>
          <x:t xml:space="preserve">Miércoles</x:t>
        </x:is>
      </x:c>
      <x:c r="C198" t="n">
        <x:v>1</x:v>
      </x:c>
      <x:c r="D198" t="n">
        <x:v>8</x:v>
      </x:c>
      <x:c r="E198" t="inlineStr">
        <x:is>
          <x:t xml:space="preserve">08:00</x:t>
        </x:is>
      </x:c>
      <x:c r="F198" t="inlineStr">
        <x:is>
          <x:t xml:space="preserve">17:00</x:t>
        </x:is>
      </x:c>
      <x:c r="G198" t="n">
        <x:v>1</x:v>
      </x:c>
      <x:c r="H198" t="inlineStr">
        <x:is>
          <x:t xml:space="preserve">Regla de escenario: sin feriados</x:t>
        </x:is>
      </x:c>
      <x:c r="I198" t="n">
        <x:v>7</x:v>
      </x:c>
      <x:c r="J198" s="20" t="inlineStr">
        <x:is>
          <x:t xml:space="preserve"/>
        </x:is>
      </x:c>
      <x:c r="K198" s="20" t="n">
        <x:f>IF(AND('19_PARAMETROS'!$B$17=1,J198&lt;&gt;""),0,C198)</x:f>
        <x:v>1</x:v>
      </x:c>
    </x:row>
    <x:row r="199">
      <x:c r="A199" s="30" t="n">
        <x:v>45855</x:v>
      </x:c>
      <x:c r="B199" t="inlineStr">
        <x:is>
          <x:t xml:space="preserve">Jueves</x:t>
        </x:is>
      </x:c>
      <x:c r="C199" t="n">
        <x:v>1</x:v>
      </x:c>
      <x:c r="D199" t="n">
        <x:v>8</x:v>
      </x:c>
      <x:c r="E199" t="inlineStr">
        <x:is>
          <x:t xml:space="preserve">08:00</x:t>
        </x:is>
      </x:c>
      <x:c r="F199" t="inlineStr">
        <x:is>
          <x:t xml:space="preserve">17:00</x:t>
        </x:is>
      </x:c>
      <x:c r="G199" t="n">
        <x:v>1</x:v>
      </x:c>
      <x:c r="H199" t="inlineStr">
        <x:is>
          <x:t xml:space="preserve">Regla de escenario: sin feriados</x:t>
        </x:is>
      </x:c>
      <x:c r="I199" t="n">
        <x:v>7</x:v>
      </x:c>
      <x:c r="J199" s="20" t="inlineStr">
        <x:is>
          <x:t xml:space="preserve"/>
        </x:is>
      </x:c>
      <x:c r="K199" s="20" t="n">
        <x:f>IF(AND('19_PARAMETROS'!$B$17=1,J199&lt;&gt;""),0,C199)</x:f>
        <x:v>1</x:v>
      </x:c>
    </x:row>
    <x:row r="200">
      <x:c r="A200" s="30" t="n">
        <x:v>45856</x:v>
      </x:c>
      <x:c r="B200" t="inlineStr">
        <x:is>
          <x:t xml:space="preserve">Viernes</x:t>
        </x:is>
      </x:c>
      <x:c r="C200" t="n">
        <x:v>1</x:v>
      </x:c>
      <x:c r="D200" t="n">
        <x:v>8</x:v>
      </x:c>
      <x:c r="E200" t="inlineStr">
        <x:is>
          <x:t xml:space="preserve">08:00</x:t>
        </x:is>
      </x:c>
      <x:c r="F200" t="inlineStr">
        <x:is>
          <x:t xml:space="preserve">17:00</x:t>
        </x:is>
      </x:c>
      <x:c r="G200" t="n">
        <x:v>1</x:v>
      </x:c>
      <x:c r="H200" t="inlineStr">
        <x:is>
          <x:t xml:space="preserve">Regla de escenario: sin feriados</x:t>
        </x:is>
      </x:c>
      <x:c r="I200" t="n">
        <x:v>7</x:v>
      </x:c>
      <x:c r="J200" s="20" t="inlineStr">
        <x:is>
          <x:t xml:space="preserve"/>
        </x:is>
      </x:c>
      <x:c r="K200" s="20" t="n">
        <x:f>IF(AND('19_PARAMETROS'!$B$17=1,J200&lt;&gt;""),0,C200)</x:f>
        <x:v>1</x:v>
      </x:c>
    </x:row>
    <x:row r="201">
      <x:c r="A201" s="30" t="n">
        <x:v>45857</x:v>
      </x:c>
      <x:c r="B201" t="inlineStr">
        <x:is>
          <x:t xml:space="preserve">Sábado</x:t>
        </x:is>
      </x:c>
      <x:c r="C201" t="n">
        <x:v>0</x:v>
      </x:c>
      <x:c r="D201" t="n">
        <x:v>0</x:v>
      </x:c>
      <x:c r="E201" t="inlineStr">
        <x:is>
          <x:t xml:space="preserve">08:00</x:t>
        </x:is>
      </x:c>
      <x:c r="F201" t="inlineStr">
        <x:is>
          <x:t xml:space="preserve">17:00</x:t>
        </x:is>
      </x:c>
      <x:c r="G201" t="n">
        <x:v>1</x:v>
      </x:c>
      <x:c r="H201" t="inlineStr">
        <x:is>
          <x:t xml:space="preserve">Regla de escenario: sin feriados</x:t>
        </x:is>
      </x:c>
      <x:c r="I201" t="n">
        <x:v>7</x:v>
      </x:c>
      <x:c r="J201" s="20" t="inlineStr">
        <x:is>
          <x:t xml:space="preserve"/>
        </x:is>
      </x:c>
      <x:c r="K201" s="20" t="n">
        <x:f>IF(AND('19_PARAMETROS'!$B$17=1,J201&lt;&gt;""),0,C201)</x:f>
        <x:v>0</x:v>
      </x:c>
    </x:row>
    <x:row r="202">
      <x:c r="A202" s="30" t="n">
        <x:v>45858</x:v>
      </x:c>
      <x:c r="B202" t="inlineStr">
        <x:is>
          <x:t xml:space="preserve">Domingo</x:t>
        </x:is>
      </x:c>
      <x:c r="C202" t="n">
        <x:v>0</x:v>
      </x:c>
      <x:c r="D202" t="n">
        <x:v>0</x:v>
      </x:c>
      <x:c r="E202" t="inlineStr">
        <x:is>
          <x:t xml:space="preserve">08:00</x:t>
        </x:is>
      </x:c>
      <x:c r="F202" t="inlineStr">
        <x:is>
          <x:t xml:space="preserve">17:00</x:t>
        </x:is>
      </x:c>
      <x:c r="G202" t="n">
        <x:v>1</x:v>
      </x:c>
      <x:c r="H202" t="inlineStr">
        <x:is>
          <x:t xml:space="preserve">Regla de escenario: sin feriados</x:t>
        </x:is>
      </x:c>
      <x:c r="I202" t="n">
        <x:v>7</x:v>
      </x:c>
      <x:c r="J202" s="20" t="inlineStr">
        <x:is>
          <x:t xml:space="preserve"/>
        </x:is>
      </x:c>
      <x:c r="K202" s="20" t="n">
        <x:f>IF(AND('19_PARAMETROS'!$B$17=1,J202&lt;&gt;""),0,C202)</x:f>
        <x:v>0</x:v>
      </x:c>
    </x:row>
    <x:row r="203">
      <x:c r="A203" s="30" t="n">
        <x:v>45859</x:v>
      </x:c>
      <x:c r="B203" t="inlineStr">
        <x:is>
          <x:t xml:space="preserve">Lunes</x:t>
        </x:is>
      </x:c>
      <x:c r="C203" t="n">
        <x:v>1</x:v>
      </x:c>
      <x:c r="D203" t="n">
        <x:v>8</x:v>
      </x:c>
      <x:c r="E203" t="inlineStr">
        <x:is>
          <x:t xml:space="preserve">08:00</x:t>
        </x:is>
      </x:c>
      <x:c r="F203" t="inlineStr">
        <x:is>
          <x:t xml:space="preserve">17:00</x:t>
        </x:is>
      </x:c>
      <x:c r="G203" t="n">
        <x:v>1</x:v>
      </x:c>
      <x:c r="H203" t="inlineStr">
        <x:is>
          <x:t xml:space="preserve">Regla de escenario: sin feriados</x:t>
        </x:is>
      </x:c>
      <x:c r="I203" t="n">
        <x:v>7</x:v>
      </x:c>
      <x:c r="J203" s="20" t="inlineStr">
        <x:is>
          <x:t xml:space="preserve"/>
        </x:is>
      </x:c>
      <x:c r="K203" s="20" t="n">
        <x:f>IF(AND('19_PARAMETROS'!$B$17=1,J203&lt;&gt;""),0,C203)</x:f>
        <x:v>1</x:v>
      </x:c>
    </x:row>
    <x:row r="204">
      <x:c r="A204" s="30" t="n">
        <x:v>45860</x:v>
      </x:c>
      <x:c r="B204" t="inlineStr">
        <x:is>
          <x:t xml:space="preserve">Martes</x:t>
        </x:is>
      </x:c>
      <x:c r="C204" t="n">
        <x:v>1</x:v>
      </x:c>
      <x:c r="D204" t="n">
        <x:v>8</x:v>
      </x:c>
      <x:c r="E204" t="inlineStr">
        <x:is>
          <x:t xml:space="preserve">08:00</x:t>
        </x:is>
      </x:c>
      <x:c r="F204" t="inlineStr">
        <x:is>
          <x:t xml:space="preserve">17:00</x:t>
        </x:is>
      </x:c>
      <x:c r="G204" t="n">
        <x:v>1</x:v>
      </x:c>
      <x:c r="H204" t="inlineStr">
        <x:is>
          <x:t xml:space="preserve">Regla de escenario: sin feriados</x:t>
        </x:is>
      </x:c>
      <x:c r="I204" t="n">
        <x:v>7</x:v>
      </x:c>
      <x:c r="J204" s="20" t="inlineStr">
        <x:is>
          <x:t xml:space="preserve"/>
        </x:is>
      </x:c>
      <x:c r="K204" s="20" t="n">
        <x:f>IF(AND('19_PARAMETROS'!$B$17=1,J204&lt;&gt;""),0,C204)</x:f>
        <x:v>1</x:v>
      </x:c>
    </x:row>
    <x:row r="205">
      <x:c r="A205" s="30" t="n">
        <x:v>45861</x:v>
      </x:c>
      <x:c r="B205" t="inlineStr">
        <x:is>
          <x:t xml:space="preserve">Miércoles</x:t>
        </x:is>
      </x:c>
      <x:c r="C205" t="n">
        <x:v>1</x:v>
      </x:c>
      <x:c r="D205" t="n">
        <x:v>8</x:v>
      </x:c>
      <x:c r="E205" t="inlineStr">
        <x:is>
          <x:t xml:space="preserve">08:00</x:t>
        </x:is>
      </x:c>
      <x:c r="F205" t="inlineStr">
        <x:is>
          <x:t xml:space="preserve">17:00</x:t>
        </x:is>
      </x:c>
      <x:c r="G205" t="n">
        <x:v>1</x:v>
      </x:c>
      <x:c r="H205" t="inlineStr">
        <x:is>
          <x:t xml:space="preserve">Regla de escenario: sin feriados</x:t>
        </x:is>
      </x:c>
      <x:c r="I205" t="n">
        <x:v>7</x:v>
      </x:c>
      <x:c r="J205" s="20" t="inlineStr">
        <x:is>
          <x:t xml:space="preserve">Día de la Fuerza Aérea del Perú</x:t>
        </x:is>
      </x:c>
      <x:c r="K205" s="20" t="n">
        <x:f>IF(AND('19_PARAMETROS'!$B$17=1,J205&lt;&gt;""),0,C205)</x:f>
        <x:v>1</x:v>
      </x:c>
    </x:row>
    <x:row r="206">
      <x:c r="A206" s="30" t="n">
        <x:v>45862</x:v>
      </x:c>
      <x:c r="B206" t="inlineStr">
        <x:is>
          <x:t xml:space="preserve">Jueves</x:t>
        </x:is>
      </x:c>
      <x:c r="C206" t="n">
        <x:v>1</x:v>
      </x:c>
      <x:c r="D206" t="n">
        <x:v>8</x:v>
      </x:c>
      <x:c r="E206" t="inlineStr">
        <x:is>
          <x:t xml:space="preserve">08:00</x:t>
        </x:is>
      </x:c>
      <x:c r="F206" t="inlineStr">
        <x:is>
          <x:t xml:space="preserve">17:00</x:t>
        </x:is>
      </x:c>
      <x:c r="G206" t="n">
        <x:v>1</x:v>
      </x:c>
      <x:c r="H206" t="inlineStr">
        <x:is>
          <x:t xml:space="preserve">Regla de escenario: sin feriados</x:t>
        </x:is>
      </x:c>
      <x:c r="I206" t="n">
        <x:v>7</x:v>
      </x:c>
      <x:c r="J206" s="20" t="inlineStr">
        <x:is>
          <x:t xml:space="preserve"/>
        </x:is>
      </x:c>
      <x:c r="K206" s="20" t="n">
        <x:f>IF(AND('19_PARAMETROS'!$B$17=1,J206&lt;&gt;""),0,C206)</x:f>
        <x:v>1</x:v>
      </x:c>
    </x:row>
    <x:row r="207">
      <x:c r="A207" s="30" t="n">
        <x:v>45863</x:v>
      </x:c>
      <x:c r="B207" t="inlineStr">
        <x:is>
          <x:t xml:space="preserve">Viernes</x:t>
        </x:is>
      </x:c>
      <x:c r="C207" t="n">
        <x:v>1</x:v>
      </x:c>
      <x:c r="D207" t="n">
        <x:v>8</x:v>
      </x:c>
      <x:c r="E207" t="inlineStr">
        <x:is>
          <x:t xml:space="preserve">08:00</x:t>
        </x:is>
      </x:c>
      <x:c r="F207" t="inlineStr">
        <x:is>
          <x:t xml:space="preserve">17:00</x:t>
        </x:is>
      </x:c>
      <x:c r="G207" t="n">
        <x:v>1</x:v>
      </x:c>
      <x:c r="H207" t="inlineStr">
        <x:is>
          <x:t xml:space="preserve">Regla de escenario: sin feriados</x:t>
        </x:is>
      </x:c>
      <x:c r="I207" t="n">
        <x:v>7</x:v>
      </x:c>
      <x:c r="J207" s="20" t="inlineStr">
        <x:is>
          <x:t xml:space="preserve"/>
        </x:is>
      </x:c>
      <x:c r="K207" s="20" t="n">
        <x:f>IF(AND('19_PARAMETROS'!$B$17=1,J207&lt;&gt;""),0,C207)</x:f>
        <x:v>1</x:v>
      </x:c>
    </x:row>
    <x:row r="208">
      <x:c r="A208" s="30" t="n">
        <x:v>45864</x:v>
      </x:c>
      <x:c r="B208" t="inlineStr">
        <x:is>
          <x:t xml:space="preserve">Sábado</x:t>
        </x:is>
      </x:c>
      <x:c r="C208" t="n">
        <x:v>0</x:v>
      </x:c>
      <x:c r="D208" t="n">
        <x:v>0</x:v>
      </x:c>
      <x:c r="E208" t="inlineStr">
        <x:is>
          <x:t xml:space="preserve">08:00</x:t>
        </x:is>
      </x:c>
      <x:c r="F208" t="inlineStr">
        <x:is>
          <x:t xml:space="preserve">17:00</x:t>
        </x:is>
      </x:c>
      <x:c r="G208" t="n">
        <x:v>1</x:v>
      </x:c>
      <x:c r="H208" t="inlineStr">
        <x:is>
          <x:t xml:space="preserve">Regla de escenario: sin feriados</x:t>
        </x:is>
      </x:c>
      <x:c r="I208" t="n">
        <x:v>7</x:v>
      </x:c>
      <x:c r="J208" s="20" t="inlineStr">
        <x:is>
          <x:t xml:space="preserve"/>
        </x:is>
      </x:c>
      <x:c r="K208" s="20" t="n">
        <x:f>IF(AND('19_PARAMETROS'!$B$17=1,J208&lt;&gt;""),0,C208)</x:f>
        <x:v>0</x:v>
      </x:c>
    </x:row>
    <x:row r="209">
      <x:c r="A209" s="30" t="n">
        <x:v>45865</x:v>
      </x:c>
      <x:c r="B209" t="inlineStr">
        <x:is>
          <x:t xml:space="preserve">Domingo</x:t>
        </x:is>
      </x:c>
      <x:c r="C209" t="n">
        <x:v>0</x:v>
      </x:c>
      <x:c r="D209" t="n">
        <x:v>0</x:v>
      </x:c>
      <x:c r="E209" t="inlineStr">
        <x:is>
          <x:t xml:space="preserve">08:00</x:t>
        </x:is>
      </x:c>
      <x:c r="F209" t="inlineStr">
        <x:is>
          <x:t xml:space="preserve">17:00</x:t>
        </x:is>
      </x:c>
      <x:c r="G209" t="n">
        <x:v>1</x:v>
      </x:c>
      <x:c r="H209" t="inlineStr">
        <x:is>
          <x:t xml:space="preserve">Regla de escenario: sin feriados</x:t>
        </x:is>
      </x:c>
      <x:c r="I209" t="n">
        <x:v>7</x:v>
      </x:c>
      <x:c r="J209" s="20" t="inlineStr">
        <x:is>
          <x:t xml:space="preserve"/>
        </x:is>
      </x:c>
      <x:c r="K209" s="20" t="n">
        <x:f>IF(AND('19_PARAMETROS'!$B$17=1,J209&lt;&gt;""),0,C209)</x:f>
        <x:v>0</x:v>
      </x:c>
    </x:row>
    <x:row r="210">
      <x:c r="A210" s="30" t="n">
        <x:v>45866</x:v>
      </x:c>
      <x:c r="B210" t="inlineStr">
        <x:is>
          <x:t xml:space="preserve">Lunes</x:t>
        </x:is>
      </x:c>
      <x:c r="C210" t="n">
        <x:v>1</x:v>
      </x:c>
      <x:c r="D210" t="n">
        <x:v>8</x:v>
      </x:c>
      <x:c r="E210" t="inlineStr">
        <x:is>
          <x:t xml:space="preserve">08:00</x:t>
        </x:is>
      </x:c>
      <x:c r="F210" t="inlineStr">
        <x:is>
          <x:t xml:space="preserve">17:00</x:t>
        </x:is>
      </x:c>
      <x:c r="G210" t="n">
        <x:v>1</x:v>
      </x:c>
      <x:c r="H210" t="inlineStr">
        <x:is>
          <x:t xml:space="preserve">Regla de escenario: sin feriados</x:t>
        </x:is>
      </x:c>
      <x:c r="I210" t="n">
        <x:v>7</x:v>
      </x:c>
      <x:c r="J210" s="20" t="inlineStr">
        <x:is>
          <x:t xml:space="preserve">Fiestas Patrias</x:t>
        </x:is>
      </x:c>
      <x:c r="K210" s="20" t="n">
        <x:f>IF(AND('19_PARAMETROS'!$B$17=1,J210&lt;&gt;""),0,C210)</x:f>
        <x:v>1</x:v>
      </x:c>
    </x:row>
    <x:row r="211">
      <x:c r="A211" s="30" t="n">
        <x:v>45867</x:v>
      </x:c>
      <x:c r="B211" t="inlineStr">
        <x:is>
          <x:t xml:space="preserve">Martes</x:t>
        </x:is>
      </x:c>
      <x:c r="C211" t="n">
        <x:v>1</x:v>
      </x:c>
      <x:c r="D211" t="n">
        <x:v>8</x:v>
      </x:c>
      <x:c r="E211" t="inlineStr">
        <x:is>
          <x:t xml:space="preserve">08:00</x:t>
        </x:is>
      </x:c>
      <x:c r="F211" t="inlineStr">
        <x:is>
          <x:t xml:space="preserve">17:00</x:t>
        </x:is>
      </x:c>
      <x:c r="G211" t="n">
        <x:v>1</x:v>
      </x:c>
      <x:c r="H211" t="inlineStr">
        <x:is>
          <x:t xml:space="preserve">Regla de escenario: sin feriados</x:t>
        </x:is>
      </x:c>
      <x:c r="I211" t="n">
        <x:v>7</x:v>
      </x:c>
      <x:c r="J211" s="20" t="inlineStr">
        <x:is>
          <x:t xml:space="preserve">Fiestas Patrias</x:t>
        </x:is>
      </x:c>
      <x:c r="K211" s="20" t="n">
        <x:f>IF(AND('19_PARAMETROS'!$B$17=1,J211&lt;&gt;""),0,C211)</x:f>
        <x:v>1</x:v>
      </x:c>
    </x:row>
    <x:row r="212">
      <x:c r="A212" s="30" t="n">
        <x:v>45868</x:v>
      </x:c>
      <x:c r="B212" t="inlineStr">
        <x:is>
          <x:t xml:space="preserve">Miércoles</x:t>
        </x:is>
      </x:c>
      <x:c r="C212" t="n">
        <x:v>1</x:v>
      </x:c>
      <x:c r="D212" t="n">
        <x:v>8</x:v>
      </x:c>
      <x:c r="E212" t="inlineStr">
        <x:is>
          <x:t xml:space="preserve">08:00</x:t>
        </x:is>
      </x:c>
      <x:c r="F212" t="inlineStr">
        <x:is>
          <x:t xml:space="preserve">17:00</x:t>
        </x:is>
      </x:c>
      <x:c r="G212" t="n">
        <x:v>1</x:v>
      </x:c>
      <x:c r="H212" t="inlineStr">
        <x:is>
          <x:t xml:space="preserve">Regla de escenario: sin feriados</x:t>
        </x:is>
      </x:c>
      <x:c r="I212" t="n">
        <x:v>7</x:v>
      </x:c>
      <x:c r="J212" s="20" t="inlineStr">
        <x:is>
          <x:t xml:space="preserve"/>
        </x:is>
      </x:c>
      <x:c r="K212" s="20" t="n">
        <x:f>IF(AND('19_PARAMETROS'!$B$17=1,J212&lt;&gt;""),0,C212)</x:f>
        <x:v>1</x:v>
      </x:c>
    </x:row>
    <x:row r="213">
      <x:c r="A213" s="30" t="n">
        <x:v>45869</x:v>
      </x:c>
      <x:c r="B213" t="inlineStr">
        <x:is>
          <x:t xml:space="preserve">Jueves</x:t>
        </x:is>
      </x:c>
      <x:c r="C213" t="n">
        <x:v>1</x:v>
      </x:c>
      <x:c r="D213" t="n">
        <x:v>8</x:v>
      </x:c>
      <x:c r="E213" t="inlineStr">
        <x:is>
          <x:t xml:space="preserve">08:00</x:t>
        </x:is>
      </x:c>
      <x:c r="F213" t="inlineStr">
        <x:is>
          <x:t xml:space="preserve">17:00</x:t>
        </x:is>
      </x:c>
      <x:c r="G213" t="n">
        <x:v>1</x:v>
      </x:c>
      <x:c r="H213" t="inlineStr">
        <x:is>
          <x:t xml:space="preserve">Regla de escenario: sin feriados</x:t>
        </x:is>
      </x:c>
      <x:c r="I213" t="n">
        <x:v>7</x:v>
      </x:c>
      <x:c r="J213" s="20" t="inlineStr">
        <x:is>
          <x:t xml:space="preserve"/>
        </x:is>
      </x:c>
      <x:c r="K213" s="20" t="n">
        <x:f>IF(AND('19_PARAMETROS'!$B$17=1,J213&lt;&gt;""),0,C213)</x:f>
        <x:v>1</x:v>
      </x:c>
    </x:row>
    <x:row r="214">
      <x:c r="A214" s="30" t="n">
        <x:v>45870</x:v>
      </x:c>
      <x:c r="B214" t="inlineStr">
        <x:is>
          <x:t xml:space="preserve">Viernes</x:t>
        </x:is>
      </x:c>
      <x:c r="C214" t="n">
        <x:v>1</x:v>
      </x:c>
      <x:c r="D214" t="n">
        <x:v>8</x:v>
      </x:c>
      <x:c r="E214" t="inlineStr">
        <x:is>
          <x:t xml:space="preserve">08:00</x:t>
        </x:is>
      </x:c>
      <x:c r="F214" t="inlineStr">
        <x:is>
          <x:t xml:space="preserve">17:00</x:t>
        </x:is>
      </x:c>
      <x:c r="G214" t="n">
        <x:v>1</x:v>
      </x:c>
      <x:c r="H214" t="inlineStr">
        <x:is>
          <x:t xml:space="preserve">Regla de escenario: sin feriados</x:t>
        </x:is>
      </x:c>
      <x:c r="I214" t="n">
        <x:v>8</x:v>
      </x:c>
      <x:c r="J214" s="20" t="inlineStr">
        <x:is>
          <x:t xml:space="preserve"/>
        </x:is>
      </x:c>
      <x:c r="K214" s="20" t="n">
        <x:f>IF(AND('19_PARAMETROS'!$B$17=1,J214&lt;&gt;""),0,C214)</x:f>
        <x:v>1</x:v>
      </x:c>
    </x:row>
    <x:row r="215">
      <x:c r="A215" s="30" t="n">
        <x:v>45871</x:v>
      </x:c>
      <x:c r="B215" t="inlineStr">
        <x:is>
          <x:t xml:space="preserve">Sábado</x:t>
        </x:is>
      </x:c>
      <x:c r="C215" t="n">
        <x:v>0</x:v>
      </x:c>
      <x:c r="D215" t="n">
        <x:v>0</x:v>
      </x:c>
      <x:c r="E215" t="inlineStr">
        <x:is>
          <x:t xml:space="preserve">08:00</x:t>
        </x:is>
      </x:c>
      <x:c r="F215" t="inlineStr">
        <x:is>
          <x:t xml:space="preserve">17:00</x:t>
        </x:is>
      </x:c>
      <x:c r="G215" t="n">
        <x:v>1</x:v>
      </x:c>
      <x:c r="H215" t="inlineStr">
        <x:is>
          <x:t xml:space="preserve">Regla de escenario: sin feriados</x:t>
        </x:is>
      </x:c>
      <x:c r="I215" t="n">
        <x:v>8</x:v>
      </x:c>
      <x:c r="J215" s="20" t="inlineStr">
        <x:is>
          <x:t xml:space="preserve"/>
        </x:is>
      </x:c>
      <x:c r="K215" s="20" t="n">
        <x:f>IF(AND('19_PARAMETROS'!$B$17=1,J215&lt;&gt;""),0,C215)</x:f>
        <x:v>0</x:v>
      </x:c>
    </x:row>
    <x:row r="216">
      <x:c r="A216" s="30" t="n">
        <x:v>45872</x:v>
      </x:c>
      <x:c r="B216" t="inlineStr">
        <x:is>
          <x:t xml:space="preserve">Domingo</x:t>
        </x:is>
      </x:c>
      <x:c r="C216" t="n">
        <x:v>0</x:v>
      </x:c>
      <x:c r="D216" t="n">
        <x:v>0</x:v>
      </x:c>
      <x:c r="E216" t="inlineStr">
        <x:is>
          <x:t xml:space="preserve">08:00</x:t>
        </x:is>
      </x:c>
      <x:c r="F216" t="inlineStr">
        <x:is>
          <x:t xml:space="preserve">17:00</x:t>
        </x:is>
      </x:c>
      <x:c r="G216" t="n">
        <x:v>1</x:v>
      </x:c>
      <x:c r="H216" t="inlineStr">
        <x:is>
          <x:t xml:space="preserve">Regla de escenario: sin feriados</x:t>
        </x:is>
      </x:c>
      <x:c r="I216" t="n">
        <x:v>8</x:v>
      </x:c>
      <x:c r="J216" s="20" t="inlineStr">
        <x:is>
          <x:t xml:space="preserve"/>
        </x:is>
      </x:c>
      <x:c r="K216" s="20" t="n">
        <x:f>IF(AND('19_PARAMETROS'!$B$17=1,J216&lt;&gt;""),0,C216)</x:f>
        <x:v>0</x:v>
      </x:c>
    </x:row>
    <x:row r="217">
      <x:c r="A217" s="30" t="n">
        <x:v>45873</x:v>
      </x:c>
      <x:c r="B217" t="inlineStr">
        <x:is>
          <x:t xml:space="preserve">Lunes</x:t>
        </x:is>
      </x:c>
      <x:c r="C217" t="n">
        <x:v>1</x:v>
      </x:c>
      <x:c r="D217" t="n">
        <x:v>8</x:v>
      </x:c>
      <x:c r="E217" t="inlineStr">
        <x:is>
          <x:t xml:space="preserve">08:00</x:t>
        </x:is>
      </x:c>
      <x:c r="F217" t="inlineStr">
        <x:is>
          <x:t xml:space="preserve">17:00</x:t>
        </x:is>
      </x:c>
      <x:c r="G217" t="n">
        <x:v>1</x:v>
      </x:c>
      <x:c r="H217" t="inlineStr">
        <x:is>
          <x:t xml:space="preserve">Regla de escenario: sin feriados</x:t>
        </x:is>
      </x:c>
      <x:c r="I217" t="n">
        <x:v>8</x:v>
      </x:c>
      <x:c r="J217" s="20" t="inlineStr">
        <x:is>
          <x:t xml:space="preserve"/>
        </x:is>
      </x:c>
      <x:c r="K217" s="20" t="n">
        <x:f>IF(AND('19_PARAMETROS'!$B$17=1,J217&lt;&gt;""),0,C217)</x:f>
        <x:v>1</x:v>
      </x:c>
    </x:row>
    <x:row r="218">
      <x:c r="A218" s="30" t="n">
        <x:v>45874</x:v>
      </x:c>
      <x:c r="B218" t="inlineStr">
        <x:is>
          <x:t xml:space="preserve">Martes</x:t>
        </x:is>
      </x:c>
      <x:c r="C218" t="n">
        <x:v>1</x:v>
      </x:c>
      <x:c r="D218" t="n">
        <x:v>8</x:v>
      </x:c>
      <x:c r="E218" t="inlineStr">
        <x:is>
          <x:t xml:space="preserve">08:00</x:t>
        </x:is>
      </x:c>
      <x:c r="F218" t="inlineStr">
        <x:is>
          <x:t xml:space="preserve">17:00</x:t>
        </x:is>
      </x:c>
      <x:c r="G218" t="n">
        <x:v>1</x:v>
      </x:c>
      <x:c r="H218" t="inlineStr">
        <x:is>
          <x:t xml:space="preserve">Regla de escenario: sin feriados</x:t>
        </x:is>
      </x:c>
      <x:c r="I218" t="n">
        <x:v>8</x:v>
      </x:c>
      <x:c r="J218" s="20" t="inlineStr">
        <x:is>
          <x:t xml:space="preserve"/>
        </x:is>
      </x:c>
      <x:c r="K218" s="20" t="n">
        <x:f>IF(AND('19_PARAMETROS'!$B$17=1,J218&lt;&gt;""),0,C218)</x:f>
        <x:v>1</x:v>
      </x:c>
    </x:row>
    <x:row r="219">
      <x:c r="A219" s="30" t="n">
        <x:v>45875</x:v>
      </x:c>
      <x:c r="B219" t="inlineStr">
        <x:is>
          <x:t xml:space="preserve">Miércoles</x:t>
        </x:is>
      </x:c>
      <x:c r="C219" t="n">
        <x:v>1</x:v>
      </x:c>
      <x:c r="D219" t="n">
        <x:v>8</x:v>
      </x:c>
      <x:c r="E219" t="inlineStr">
        <x:is>
          <x:t xml:space="preserve">08:00</x:t>
        </x:is>
      </x:c>
      <x:c r="F219" t="inlineStr">
        <x:is>
          <x:t xml:space="preserve">17:00</x:t>
        </x:is>
      </x:c>
      <x:c r="G219" t="n">
        <x:v>1</x:v>
      </x:c>
      <x:c r="H219" t="inlineStr">
        <x:is>
          <x:t xml:space="preserve">Regla de escenario: sin feriados</x:t>
        </x:is>
      </x:c>
      <x:c r="I219" t="n">
        <x:v>8</x:v>
      </x:c>
      <x:c r="J219" s="20" t="inlineStr">
        <x:is>
          <x:t xml:space="preserve">Batalla de Junín</x:t>
        </x:is>
      </x:c>
      <x:c r="K219" s="20" t="n">
        <x:f>IF(AND('19_PARAMETROS'!$B$17=1,J219&lt;&gt;""),0,C219)</x:f>
        <x:v>1</x:v>
      </x:c>
    </x:row>
    <x:row r="220">
      <x:c r="A220" s="30" t="n">
        <x:v>45876</x:v>
      </x:c>
      <x:c r="B220" t="inlineStr">
        <x:is>
          <x:t xml:space="preserve">Jueves</x:t>
        </x:is>
      </x:c>
      <x:c r="C220" t="n">
        <x:v>1</x:v>
      </x:c>
      <x:c r="D220" t="n">
        <x:v>8</x:v>
      </x:c>
      <x:c r="E220" t="inlineStr">
        <x:is>
          <x:t xml:space="preserve">08:00</x:t>
        </x:is>
      </x:c>
      <x:c r="F220" t="inlineStr">
        <x:is>
          <x:t xml:space="preserve">17:00</x:t>
        </x:is>
      </x:c>
      <x:c r="G220" t="n">
        <x:v>1</x:v>
      </x:c>
      <x:c r="H220" t="inlineStr">
        <x:is>
          <x:t xml:space="preserve">Regla de escenario: sin feriados</x:t>
        </x:is>
      </x:c>
      <x:c r="I220" t="n">
        <x:v>8</x:v>
      </x:c>
      <x:c r="J220" s="20" t="inlineStr">
        <x:is>
          <x:t xml:space="preserve"/>
        </x:is>
      </x:c>
      <x:c r="K220" s="20" t="n">
        <x:f>IF(AND('19_PARAMETROS'!$B$17=1,J220&lt;&gt;""),0,C220)</x:f>
        <x:v>1</x:v>
      </x:c>
    </x:row>
    <x:row r="221">
      <x:c r="A221" s="30" t="n">
        <x:v>45877</x:v>
      </x:c>
      <x:c r="B221" t="inlineStr">
        <x:is>
          <x:t xml:space="preserve">Viernes</x:t>
        </x:is>
      </x:c>
      <x:c r="C221" t="n">
        <x:v>1</x:v>
      </x:c>
      <x:c r="D221" t="n">
        <x:v>8</x:v>
      </x:c>
      <x:c r="E221" t="inlineStr">
        <x:is>
          <x:t xml:space="preserve">08:00</x:t>
        </x:is>
      </x:c>
      <x:c r="F221" t="inlineStr">
        <x:is>
          <x:t xml:space="preserve">17:00</x:t>
        </x:is>
      </x:c>
      <x:c r="G221" t="n">
        <x:v>1</x:v>
      </x:c>
      <x:c r="H221" t="inlineStr">
        <x:is>
          <x:t xml:space="preserve">Regla de escenario: sin feriados</x:t>
        </x:is>
      </x:c>
      <x:c r="I221" t="n">
        <x:v>8</x:v>
      </x:c>
      <x:c r="J221" s="20" t="inlineStr">
        <x:is>
          <x:t xml:space="preserve"/>
        </x:is>
      </x:c>
      <x:c r="K221" s="20" t="n">
        <x:f>IF(AND('19_PARAMETROS'!$B$17=1,J221&lt;&gt;""),0,C221)</x:f>
        <x:v>1</x:v>
      </x:c>
    </x:row>
    <x:row r="222">
      <x:c r="A222" s="30" t="n">
        <x:v>45878</x:v>
      </x:c>
      <x:c r="B222" t="inlineStr">
        <x:is>
          <x:t xml:space="preserve">Sábado</x:t>
        </x:is>
      </x:c>
      <x:c r="C222" t="n">
        <x:v>0</x:v>
      </x:c>
      <x:c r="D222" t="n">
        <x:v>0</x:v>
      </x:c>
      <x:c r="E222" t="inlineStr">
        <x:is>
          <x:t xml:space="preserve">08:00</x:t>
        </x:is>
      </x:c>
      <x:c r="F222" t="inlineStr">
        <x:is>
          <x:t xml:space="preserve">17:00</x:t>
        </x:is>
      </x:c>
      <x:c r="G222" t="n">
        <x:v>1</x:v>
      </x:c>
      <x:c r="H222" t="inlineStr">
        <x:is>
          <x:t xml:space="preserve">Regla de escenario: sin feriados</x:t>
        </x:is>
      </x:c>
      <x:c r="I222" t="n">
        <x:v>8</x:v>
      </x:c>
      <x:c r="J222" s="20" t="inlineStr">
        <x:is>
          <x:t xml:space="preserve"/>
        </x:is>
      </x:c>
      <x:c r="K222" s="20" t="n">
        <x:f>IF(AND('19_PARAMETROS'!$B$17=1,J222&lt;&gt;""),0,C222)</x:f>
        <x:v>0</x:v>
      </x:c>
    </x:row>
    <x:row r="223">
      <x:c r="A223" s="30" t="n">
        <x:v>45879</x:v>
      </x:c>
      <x:c r="B223" t="inlineStr">
        <x:is>
          <x:t xml:space="preserve">Domingo</x:t>
        </x:is>
      </x:c>
      <x:c r="C223" t="n">
        <x:v>0</x:v>
      </x:c>
      <x:c r="D223" t="n">
        <x:v>0</x:v>
      </x:c>
      <x:c r="E223" t="inlineStr">
        <x:is>
          <x:t xml:space="preserve">08:00</x:t>
        </x:is>
      </x:c>
      <x:c r="F223" t="inlineStr">
        <x:is>
          <x:t xml:space="preserve">17:00</x:t>
        </x:is>
      </x:c>
      <x:c r="G223" t="n">
        <x:v>1</x:v>
      </x:c>
      <x:c r="H223" t="inlineStr">
        <x:is>
          <x:t xml:space="preserve">Regla de escenario: sin feriados</x:t>
        </x:is>
      </x:c>
      <x:c r="I223" t="n">
        <x:v>8</x:v>
      </x:c>
      <x:c r="J223" s="20" t="inlineStr">
        <x:is>
          <x:t xml:space="preserve"/>
        </x:is>
      </x:c>
      <x:c r="K223" s="20" t="n">
        <x:f>IF(AND('19_PARAMETROS'!$B$17=1,J223&lt;&gt;""),0,C223)</x:f>
        <x:v>0</x:v>
      </x:c>
    </x:row>
    <x:row r="224">
      <x:c r="A224" s="30" t="n">
        <x:v>45880</x:v>
      </x:c>
      <x:c r="B224" t="inlineStr">
        <x:is>
          <x:t xml:space="preserve">Lunes</x:t>
        </x:is>
      </x:c>
      <x:c r="C224" t="n">
        <x:v>1</x:v>
      </x:c>
      <x:c r="D224" t="n">
        <x:v>8</x:v>
      </x:c>
      <x:c r="E224" t="inlineStr">
        <x:is>
          <x:t xml:space="preserve">08:00</x:t>
        </x:is>
      </x:c>
      <x:c r="F224" t="inlineStr">
        <x:is>
          <x:t xml:space="preserve">17:00</x:t>
        </x:is>
      </x:c>
      <x:c r="G224" t="n">
        <x:v>1</x:v>
      </x:c>
      <x:c r="H224" t="inlineStr">
        <x:is>
          <x:t xml:space="preserve">Regla de escenario: sin feriados</x:t>
        </x:is>
      </x:c>
      <x:c r="I224" t="n">
        <x:v>8</x:v>
      </x:c>
      <x:c r="J224" s="20" t="inlineStr">
        <x:is>
          <x:t xml:space="preserve"/>
        </x:is>
      </x:c>
      <x:c r="K224" s="20" t="n">
        <x:f>IF(AND('19_PARAMETROS'!$B$17=1,J224&lt;&gt;""),0,C224)</x:f>
        <x:v>1</x:v>
      </x:c>
    </x:row>
    <x:row r="225">
      <x:c r="A225" s="30" t="n">
        <x:v>45881</x:v>
      </x:c>
      <x:c r="B225" t="inlineStr">
        <x:is>
          <x:t xml:space="preserve">Martes</x:t>
        </x:is>
      </x:c>
      <x:c r="C225" t="n">
        <x:v>1</x:v>
      </x:c>
      <x:c r="D225" t="n">
        <x:v>8</x:v>
      </x:c>
      <x:c r="E225" t="inlineStr">
        <x:is>
          <x:t xml:space="preserve">08:00</x:t>
        </x:is>
      </x:c>
      <x:c r="F225" t="inlineStr">
        <x:is>
          <x:t xml:space="preserve">17:00</x:t>
        </x:is>
      </x:c>
      <x:c r="G225" t="n">
        <x:v>1</x:v>
      </x:c>
      <x:c r="H225" t="inlineStr">
        <x:is>
          <x:t xml:space="preserve">Regla de escenario: sin feriados</x:t>
        </x:is>
      </x:c>
      <x:c r="I225" t="n">
        <x:v>8</x:v>
      </x:c>
      <x:c r="J225" s="20" t="inlineStr">
        <x:is>
          <x:t xml:space="preserve"/>
        </x:is>
      </x:c>
      <x:c r="K225" s="20" t="n">
        <x:f>IF(AND('19_PARAMETROS'!$B$17=1,J225&lt;&gt;""),0,C225)</x:f>
        <x:v>1</x:v>
      </x:c>
    </x:row>
    <x:row r="226">
      <x:c r="A226" s="30" t="n">
        <x:v>45882</x:v>
      </x:c>
      <x:c r="B226" t="inlineStr">
        <x:is>
          <x:t xml:space="preserve">Miércoles</x:t>
        </x:is>
      </x:c>
      <x:c r="C226" t="n">
        <x:v>1</x:v>
      </x:c>
      <x:c r="D226" t="n">
        <x:v>8</x:v>
      </x:c>
      <x:c r="E226" t="inlineStr">
        <x:is>
          <x:t xml:space="preserve">08:00</x:t>
        </x:is>
      </x:c>
      <x:c r="F226" t="inlineStr">
        <x:is>
          <x:t xml:space="preserve">17:00</x:t>
        </x:is>
      </x:c>
      <x:c r="G226" t="n">
        <x:v>1</x:v>
      </x:c>
      <x:c r="H226" t="inlineStr">
        <x:is>
          <x:t xml:space="preserve">Regla de escenario: sin feriados</x:t>
        </x:is>
      </x:c>
      <x:c r="I226" t="n">
        <x:v>8</x:v>
      </x:c>
      <x:c r="J226" s="20" t="inlineStr">
        <x:is>
          <x:t xml:space="preserve"/>
        </x:is>
      </x:c>
      <x:c r="K226" s="20" t="n">
        <x:f>IF(AND('19_PARAMETROS'!$B$17=1,J226&lt;&gt;""),0,C226)</x:f>
        <x:v>1</x:v>
      </x:c>
    </x:row>
    <x:row r="227">
      <x:c r="A227" s="30" t="n">
        <x:v>45883</x:v>
      </x:c>
      <x:c r="B227" t="inlineStr">
        <x:is>
          <x:t xml:space="preserve">Jueves</x:t>
        </x:is>
      </x:c>
      <x:c r="C227" t="n">
        <x:v>1</x:v>
      </x:c>
      <x:c r="D227" t="n">
        <x:v>8</x:v>
      </x:c>
      <x:c r="E227" t="inlineStr">
        <x:is>
          <x:t xml:space="preserve">08:00</x:t>
        </x:is>
      </x:c>
      <x:c r="F227" t="inlineStr">
        <x:is>
          <x:t xml:space="preserve">17:00</x:t>
        </x:is>
      </x:c>
      <x:c r="G227" t="n">
        <x:v>1</x:v>
      </x:c>
      <x:c r="H227" t="inlineStr">
        <x:is>
          <x:t xml:space="preserve">Regla de escenario: sin feriados</x:t>
        </x:is>
      </x:c>
      <x:c r="I227" t="n">
        <x:v>8</x:v>
      </x:c>
      <x:c r="J227" s="20" t="inlineStr">
        <x:is>
          <x:t xml:space="preserve"/>
        </x:is>
      </x:c>
      <x:c r="K227" s="20" t="n">
        <x:f>IF(AND('19_PARAMETROS'!$B$17=1,J227&lt;&gt;""),0,C227)</x:f>
        <x:v>1</x:v>
      </x:c>
    </x:row>
    <x:row r="228">
      <x:c r="A228" s="30" t="n">
        <x:v>45884</x:v>
      </x:c>
      <x:c r="B228" t="inlineStr">
        <x:is>
          <x:t xml:space="preserve">Viernes</x:t>
        </x:is>
      </x:c>
      <x:c r="C228" t="n">
        <x:v>1</x:v>
      </x:c>
      <x:c r="D228" t="n">
        <x:v>8</x:v>
      </x:c>
      <x:c r="E228" t="inlineStr">
        <x:is>
          <x:t xml:space="preserve">08:00</x:t>
        </x:is>
      </x:c>
      <x:c r="F228" t="inlineStr">
        <x:is>
          <x:t xml:space="preserve">17:00</x:t>
        </x:is>
      </x:c>
      <x:c r="G228" t="n">
        <x:v>1</x:v>
      </x:c>
      <x:c r="H228" t="inlineStr">
        <x:is>
          <x:t xml:space="preserve">Regla de escenario: sin feriados</x:t>
        </x:is>
      </x:c>
      <x:c r="I228" t="n">
        <x:v>8</x:v>
      </x:c>
      <x:c r="J228" s="20" t="inlineStr">
        <x:is>
          <x:t xml:space="preserve"/>
        </x:is>
      </x:c>
      <x:c r="K228" s="20" t="n">
        <x:f>IF(AND('19_PARAMETROS'!$B$17=1,J228&lt;&gt;""),0,C228)</x:f>
        <x:v>1</x:v>
      </x:c>
    </x:row>
    <x:row r="229">
      <x:c r="A229" s="30" t="n">
        <x:v>45885</x:v>
      </x:c>
      <x:c r="B229" t="inlineStr">
        <x:is>
          <x:t xml:space="preserve">Sábado</x:t>
        </x:is>
      </x:c>
      <x:c r="C229" t="n">
        <x:v>0</x:v>
      </x:c>
      <x:c r="D229" t="n">
        <x:v>0</x:v>
      </x:c>
      <x:c r="E229" t="inlineStr">
        <x:is>
          <x:t xml:space="preserve">08:00</x:t>
        </x:is>
      </x:c>
      <x:c r="F229" t="inlineStr">
        <x:is>
          <x:t xml:space="preserve">17:00</x:t>
        </x:is>
      </x:c>
      <x:c r="G229" t="n">
        <x:v>1</x:v>
      </x:c>
      <x:c r="H229" t="inlineStr">
        <x:is>
          <x:t xml:space="preserve">Regla de escenario: sin feriados</x:t>
        </x:is>
      </x:c>
      <x:c r="I229" t="n">
        <x:v>8</x:v>
      </x:c>
      <x:c r="J229" s="20" t="inlineStr">
        <x:is>
          <x:t xml:space="preserve"/>
        </x:is>
      </x:c>
      <x:c r="K229" s="20" t="n">
        <x:f>IF(AND('19_PARAMETROS'!$B$17=1,J229&lt;&gt;""),0,C229)</x:f>
        <x:v>0</x:v>
      </x:c>
    </x:row>
    <x:row r="230">
      <x:c r="A230" s="30" t="n">
        <x:v>45886</x:v>
      </x:c>
      <x:c r="B230" t="inlineStr">
        <x:is>
          <x:t xml:space="preserve">Domingo</x:t>
        </x:is>
      </x:c>
      <x:c r="C230" t="n">
        <x:v>0</x:v>
      </x:c>
      <x:c r="D230" t="n">
        <x:v>0</x:v>
      </x:c>
      <x:c r="E230" t="inlineStr">
        <x:is>
          <x:t xml:space="preserve">08:00</x:t>
        </x:is>
      </x:c>
      <x:c r="F230" t="inlineStr">
        <x:is>
          <x:t xml:space="preserve">17:00</x:t>
        </x:is>
      </x:c>
      <x:c r="G230" t="n">
        <x:v>1</x:v>
      </x:c>
      <x:c r="H230" t="inlineStr">
        <x:is>
          <x:t xml:space="preserve">Regla de escenario: sin feriados</x:t>
        </x:is>
      </x:c>
      <x:c r="I230" t="n">
        <x:v>8</x:v>
      </x:c>
      <x:c r="J230" s="20" t="inlineStr">
        <x:is>
          <x:t xml:space="preserve"/>
        </x:is>
      </x:c>
      <x:c r="K230" s="20" t="n">
        <x:f>IF(AND('19_PARAMETROS'!$B$17=1,J230&lt;&gt;""),0,C230)</x:f>
        <x:v>0</x:v>
      </x:c>
    </x:row>
    <x:row r="231">
      <x:c r="A231" s="30" t="n">
        <x:v>45887</x:v>
      </x:c>
      <x:c r="B231" t="inlineStr">
        <x:is>
          <x:t xml:space="preserve">Lunes</x:t>
        </x:is>
      </x:c>
      <x:c r="C231" t="n">
        <x:v>1</x:v>
      </x:c>
      <x:c r="D231" t="n">
        <x:v>8</x:v>
      </x:c>
      <x:c r="E231" t="inlineStr">
        <x:is>
          <x:t xml:space="preserve">08:00</x:t>
        </x:is>
      </x:c>
      <x:c r="F231" t="inlineStr">
        <x:is>
          <x:t xml:space="preserve">17:00</x:t>
        </x:is>
      </x:c>
      <x:c r="G231" t="n">
        <x:v>1</x:v>
      </x:c>
      <x:c r="H231" t="inlineStr">
        <x:is>
          <x:t xml:space="preserve">Regla de escenario: sin feriados</x:t>
        </x:is>
      </x:c>
      <x:c r="I231" t="n">
        <x:v>8</x:v>
      </x:c>
      <x:c r="J231" s="20" t="inlineStr">
        <x:is>
          <x:t xml:space="preserve"/>
        </x:is>
      </x:c>
      <x:c r="K231" s="20" t="n">
        <x:f>IF(AND('19_PARAMETROS'!$B$17=1,J231&lt;&gt;""),0,C231)</x:f>
        <x:v>1</x:v>
      </x:c>
    </x:row>
    <x:row r="232">
      <x:c r="A232" s="30" t="n">
        <x:v>45888</x:v>
      </x:c>
      <x:c r="B232" t="inlineStr">
        <x:is>
          <x:t xml:space="preserve">Martes</x:t>
        </x:is>
      </x:c>
      <x:c r="C232" t="n">
        <x:v>1</x:v>
      </x:c>
      <x:c r="D232" t="n">
        <x:v>8</x:v>
      </x:c>
      <x:c r="E232" t="inlineStr">
        <x:is>
          <x:t xml:space="preserve">08:00</x:t>
        </x:is>
      </x:c>
      <x:c r="F232" t="inlineStr">
        <x:is>
          <x:t xml:space="preserve">17:00</x:t>
        </x:is>
      </x:c>
      <x:c r="G232" t="n">
        <x:v>1</x:v>
      </x:c>
      <x:c r="H232" t="inlineStr">
        <x:is>
          <x:t xml:space="preserve">Regla de escenario: sin feriados</x:t>
        </x:is>
      </x:c>
      <x:c r="I232" t="n">
        <x:v>8</x:v>
      </x:c>
      <x:c r="J232" s="20" t="inlineStr">
        <x:is>
          <x:t xml:space="preserve"/>
        </x:is>
      </x:c>
      <x:c r="K232" s="20" t="n">
        <x:f>IF(AND('19_PARAMETROS'!$B$17=1,J232&lt;&gt;""),0,C232)</x:f>
        <x:v>1</x:v>
      </x:c>
    </x:row>
    <x:row r="233">
      <x:c r="A233" s="30" t="n">
        <x:v>45889</x:v>
      </x:c>
      <x:c r="B233" t="inlineStr">
        <x:is>
          <x:t xml:space="preserve">Miércoles</x:t>
        </x:is>
      </x:c>
      <x:c r="C233" t="n">
        <x:v>1</x:v>
      </x:c>
      <x:c r="D233" t="n">
        <x:v>8</x:v>
      </x:c>
      <x:c r="E233" t="inlineStr">
        <x:is>
          <x:t xml:space="preserve">08:00</x:t>
        </x:is>
      </x:c>
      <x:c r="F233" t="inlineStr">
        <x:is>
          <x:t xml:space="preserve">17:00</x:t>
        </x:is>
      </x:c>
      <x:c r="G233" t="n">
        <x:v>1</x:v>
      </x:c>
      <x:c r="H233" t="inlineStr">
        <x:is>
          <x:t xml:space="preserve">Regla de escenario: sin feriados</x:t>
        </x:is>
      </x:c>
      <x:c r="I233" t="n">
        <x:v>8</x:v>
      </x:c>
      <x:c r="J233" s="20" t="inlineStr">
        <x:is>
          <x:t xml:space="preserve"/>
        </x:is>
      </x:c>
      <x:c r="K233" s="20" t="n">
        <x:f>IF(AND('19_PARAMETROS'!$B$17=1,J233&lt;&gt;""),0,C233)</x:f>
        <x:v>1</x:v>
      </x:c>
    </x:row>
    <x:row r="234">
      <x:c r="A234" s="30" t="n">
        <x:v>45890</x:v>
      </x:c>
      <x:c r="B234" t="inlineStr">
        <x:is>
          <x:t xml:space="preserve">Jueves</x:t>
        </x:is>
      </x:c>
      <x:c r="C234" t="n">
        <x:v>1</x:v>
      </x:c>
      <x:c r="D234" t="n">
        <x:v>8</x:v>
      </x:c>
      <x:c r="E234" t="inlineStr">
        <x:is>
          <x:t xml:space="preserve">08:00</x:t>
        </x:is>
      </x:c>
      <x:c r="F234" t="inlineStr">
        <x:is>
          <x:t xml:space="preserve">17:00</x:t>
        </x:is>
      </x:c>
      <x:c r="G234" t="n">
        <x:v>1</x:v>
      </x:c>
      <x:c r="H234" t="inlineStr">
        <x:is>
          <x:t xml:space="preserve">Regla de escenario: sin feriados</x:t>
        </x:is>
      </x:c>
      <x:c r="I234" t="n">
        <x:v>8</x:v>
      </x:c>
      <x:c r="J234" s="20" t="inlineStr">
        <x:is>
          <x:t xml:space="preserve"/>
        </x:is>
      </x:c>
      <x:c r="K234" s="20" t="n">
        <x:f>IF(AND('19_PARAMETROS'!$B$17=1,J234&lt;&gt;""),0,C234)</x:f>
        <x:v>1</x:v>
      </x:c>
    </x:row>
    <x:row r="235">
      <x:c r="A235" s="30" t="n">
        <x:v>45891</x:v>
      </x:c>
      <x:c r="B235" t="inlineStr">
        <x:is>
          <x:t xml:space="preserve">Viernes</x:t>
        </x:is>
      </x:c>
      <x:c r="C235" t="n">
        <x:v>1</x:v>
      </x:c>
      <x:c r="D235" t="n">
        <x:v>8</x:v>
      </x:c>
      <x:c r="E235" t="inlineStr">
        <x:is>
          <x:t xml:space="preserve">08:00</x:t>
        </x:is>
      </x:c>
      <x:c r="F235" t="inlineStr">
        <x:is>
          <x:t xml:space="preserve">17:00</x:t>
        </x:is>
      </x:c>
      <x:c r="G235" t="n">
        <x:v>1</x:v>
      </x:c>
      <x:c r="H235" t="inlineStr">
        <x:is>
          <x:t xml:space="preserve">Regla de escenario: sin feriados</x:t>
        </x:is>
      </x:c>
      <x:c r="I235" t="n">
        <x:v>8</x:v>
      </x:c>
      <x:c r="J235" s="20" t="inlineStr">
        <x:is>
          <x:t xml:space="preserve"/>
        </x:is>
      </x:c>
      <x:c r="K235" s="20" t="n">
        <x:f>IF(AND('19_PARAMETROS'!$B$17=1,J235&lt;&gt;""),0,C235)</x:f>
        <x:v>1</x:v>
      </x:c>
    </x:row>
    <x:row r="236">
      <x:c r="A236" s="30" t="n">
        <x:v>45892</x:v>
      </x:c>
      <x:c r="B236" t="inlineStr">
        <x:is>
          <x:t xml:space="preserve">Sábado</x:t>
        </x:is>
      </x:c>
      <x:c r="C236" t="n">
        <x:v>0</x:v>
      </x:c>
      <x:c r="D236" t="n">
        <x:v>0</x:v>
      </x:c>
      <x:c r="E236" t="inlineStr">
        <x:is>
          <x:t xml:space="preserve">08:00</x:t>
        </x:is>
      </x:c>
      <x:c r="F236" t="inlineStr">
        <x:is>
          <x:t xml:space="preserve">17:00</x:t>
        </x:is>
      </x:c>
      <x:c r="G236" t="n">
        <x:v>1</x:v>
      </x:c>
      <x:c r="H236" t="inlineStr">
        <x:is>
          <x:t xml:space="preserve">Regla de escenario: sin feriados</x:t>
        </x:is>
      </x:c>
      <x:c r="I236" t="n">
        <x:v>8</x:v>
      </x:c>
      <x:c r="J236" s="20" t="inlineStr">
        <x:is>
          <x:t xml:space="preserve"/>
        </x:is>
      </x:c>
      <x:c r="K236" s="20" t="n">
        <x:f>IF(AND('19_PARAMETROS'!$B$17=1,J236&lt;&gt;""),0,C236)</x:f>
        <x:v>0</x:v>
      </x:c>
    </x:row>
    <x:row r="237">
      <x:c r="A237" s="30" t="n">
        <x:v>45893</x:v>
      </x:c>
      <x:c r="B237" t="inlineStr">
        <x:is>
          <x:t xml:space="preserve">Domingo</x:t>
        </x:is>
      </x:c>
      <x:c r="C237" t="n">
        <x:v>0</x:v>
      </x:c>
      <x:c r="D237" t="n">
        <x:v>0</x:v>
      </x:c>
      <x:c r="E237" t="inlineStr">
        <x:is>
          <x:t xml:space="preserve">08:00</x:t>
        </x:is>
      </x:c>
      <x:c r="F237" t="inlineStr">
        <x:is>
          <x:t xml:space="preserve">17:00</x:t>
        </x:is>
      </x:c>
      <x:c r="G237" t="n">
        <x:v>1</x:v>
      </x:c>
      <x:c r="H237" t="inlineStr">
        <x:is>
          <x:t xml:space="preserve">Regla de escenario: sin feriados</x:t>
        </x:is>
      </x:c>
      <x:c r="I237" t="n">
        <x:v>8</x:v>
      </x:c>
      <x:c r="J237" s="20" t="inlineStr">
        <x:is>
          <x:t xml:space="preserve"/>
        </x:is>
      </x:c>
      <x:c r="K237" s="20" t="n">
        <x:f>IF(AND('19_PARAMETROS'!$B$17=1,J237&lt;&gt;""),0,C237)</x:f>
        <x:v>0</x:v>
      </x:c>
    </x:row>
    <x:row r="238">
      <x:c r="A238" s="30" t="n">
        <x:v>45894</x:v>
      </x:c>
      <x:c r="B238" t="inlineStr">
        <x:is>
          <x:t xml:space="preserve">Lunes</x:t>
        </x:is>
      </x:c>
      <x:c r="C238" t="n">
        <x:v>1</x:v>
      </x:c>
      <x:c r="D238" t="n">
        <x:v>8</x:v>
      </x:c>
      <x:c r="E238" t="inlineStr">
        <x:is>
          <x:t xml:space="preserve">08:00</x:t>
        </x:is>
      </x:c>
      <x:c r="F238" t="inlineStr">
        <x:is>
          <x:t xml:space="preserve">17:00</x:t>
        </x:is>
      </x:c>
      <x:c r="G238" t="n">
        <x:v>1</x:v>
      </x:c>
      <x:c r="H238" t="inlineStr">
        <x:is>
          <x:t xml:space="preserve">Regla de escenario: sin feriados</x:t>
        </x:is>
      </x:c>
      <x:c r="I238" t="n">
        <x:v>8</x:v>
      </x:c>
      <x:c r="J238" s="20" t="inlineStr">
        <x:is>
          <x:t xml:space="preserve"/>
        </x:is>
      </x:c>
      <x:c r="K238" s="20" t="n">
        <x:f>IF(AND('19_PARAMETROS'!$B$17=1,J238&lt;&gt;""),0,C238)</x:f>
        <x:v>1</x:v>
      </x:c>
    </x:row>
    <x:row r="239">
      <x:c r="A239" s="30" t="n">
        <x:v>45895</x:v>
      </x:c>
      <x:c r="B239" t="inlineStr">
        <x:is>
          <x:t xml:space="preserve">Martes</x:t>
        </x:is>
      </x:c>
      <x:c r="C239" t="n">
        <x:v>1</x:v>
      </x:c>
      <x:c r="D239" t="n">
        <x:v>8</x:v>
      </x:c>
      <x:c r="E239" t="inlineStr">
        <x:is>
          <x:t xml:space="preserve">08:00</x:t>
        </x:is>
      </x:c>
      <x:c r="F239" t="inlineStr">
        <x:is>
          <x:t xml:space="preserve">17:00</x:t>
        </x:is>
      </x:c>
      <x:c r="G239" t="n">
        <x:v>1</x:v>
      </x:c>
      <x:c r="H239" t="inlineStr">
        <x:is>
          <x:t xml:space="preserve">Regla de escenario: sin feriados</x:t>
        </x:is>
      </x:c>
      <x:c r="I239" t="n">
        <x:v>8</x:v>
      </x:c>
      <x:c r="J239" s="20" t="inlineStr">
        <x:is>
          <x:t xml:space="preserve"/>
        </x:is>
      </x:c>
      <x:c r="K239" s="20" t="n">
        <x:f>IF(AND('19_PARAMETROS'!$B$17=1,J239&lt;&gt;""),0,C239)</x:f>
        <x:v>1</x:v>
      </x:c>
    </x:row>
    <x:row r="240">
      <x:c r="A240" s="30" t="n">
        <x:v>45896</x:v>
      </x:c>
      <x:c r="B240" t="inlineStr">
        <x:is>
          <x:t xml:space="preserve">Miércoles</x:t>
        </x:is>
      </x:c>
      <x:c r="C240" t="n">
        <x:v>1</x:v>
      </x:c>
      <x:c r="D240" t="n">
        <x:v>8</x:v>
      </x:c>
      <x:c r="E240" t="inlineStr">
        <x:is>
          <x:t xml:space="preserve">08:00</x:t>
        </x:is>
      </x:c>
      <x:c r="F240" t="inlineStr">
        <x:is>
          <x:t xml:space="preserve">17:00</x:t>
        </x:is>
      </x:c>
      <x:c r="G240" t="n">
        <x:v>1</x:v>
      </x:c>
      <x:c r="H240" t="inlineStr">
        <x:is>
          <x:t xml:space="preserve">Regla de escenario: sin feriados</x:t>
        </x:is>
      </x:c>
      <x:c r="I240" t="n">
        <x:v>8</x:v>
      </x:c>
      <x:c r="J240" s="20" t="inlineStr">
        <x:is>
          <x:t xml:space="preserve"/>
        </x:is>
      </x:c>
      <x:c r="K240" s="20" t="n">
        <x:f>IF(AND('19_PARAMETROS'!$B$17=1,J240&lt;&gt;""),0,C240)</x:f>
        <x:v>1</x:v>
      </x:c>
    </x:row>
    <x:row r="241">
      <x:c r="A241" s="30" t="n">
        <x:v>45897</x:v>
      </x:c>
      <x:c r="B241" t="inlineStr">
        <x:is>
          <x:t xml:space="preserve">Jueves</x:t>
        </x:is>
      </x:c>
      <x:c r="C241" t="n">
        <x:v>1</x:v>
      </x:c>
      <x:c r="D241" t="n">
        <x:v>8</x:v>
      </x:c>
      <x:c r="E241" t="inlineStr">
        <x:is>
          <x:t xml:space="preserve">08:00</x:t>
        </x:is>
      </x:c>
      <x:c r="F241" t="inlineStr">
        <x:is>
          <x:t xml:space="preserve">17:00</x:t>
        </x:is>
      </x:c>
      <x:c r="G241" t="n">
        <x:v>1</x:v>
      </x:c>
      <x:c r="H241" t="inlineStr">
        <x:is>
          <x:t xml:space="preserve">Regla de escenario: sin feriados</x:t>
        </x:is>
      </x:c>
      <x:c r="I241" t="n">
        <x:v>8</x:v>
      </x:c>
      <x:c r="J241" s="20" t="inlineStr">
        <x:is>
          <x:t xml:space="preserve"/>
        </x:is>
      </x:c>
      <x:c r="K241" s="20" t="n">
        <x:f>IF(AND('19_PARAMETROS'!$B$17=1,J241&lt;&gt;""),0,C241)</x:f>
        <x:v>1</x:v>
      </x:c>
    </x:row>
    <x:row r="242">
      <x:c r="A242" s="30" t="n">
        <x:v>45898</x:v>
      </x:c>
      <x:c r="B242" t="inlineStr">
        <x:is>
          <x:t xml:space="preserve">Viernes</x:t>
        </x:is>
      </x:c>
      <x:c r="C242" t="n">
        <x:v>1</x:v>
      </x:c>
      <x:c r="D242" t="n">
        <x:v>8</x:v>
      </x:c>
      <x:c r="E242" t="inlineStr">
        <x:is>
          <x:t xml:space="preserve">08:00</x:t>
        </x:is>
      </x:c>
      <x:c r="F242" t="inlineStr">
        <x:is>
          <x:t xml:space="preserve">17:00</x:t>
        </x:is>
      </x:c>
      <x:c r="G242" t="n">
        <x:v>1</x:v>
      </x:c>
      <x:c r="H242" t="inlineStr">
        <x:is>
          <x:t xml:space="preserve">Regla de escenario: sin feriados</x:t>
        </x:is>
      </x:c>
      <x:c r="I242" t="n">
        <x:v>8</x:v>
      </x:c>
      <x:c r="J242" s="20" t="inlineStr">
        <x:is>
          <x:t xml:space="preserve"/>
        </x:is>
      </x:c>
      <x:c r="K242" s="20" t="n">
        <x:f>IF(AND('19_PARAMETROS'!$B$17=1,J242&lt;&gt;""),0,C242)</x:f>
        <x:v>1</x:v>
      </x:c>
    </x:row>
    <x:row r="243">
      <x:c r="A243" s="30" t="n">
        <x:v>45899</x:v>
      </x:c>
      <x:c r="B243" t="inlineStr">
        <x:is>
          <x:t xml:space="preserve">Sábado</x:t>
        </x:is>
      </x:c>
      <x:c r="C243" t="n">
        <x:v>0</x:v>
      </x:c>
      <x:c r="D243" t="n">
        <x:v>0</x:v>
      </x:c>
      <x:c r="E243" t="inlineStr">
        <x:is>
          <x:t xml:space="preserve">08:00</x:t>
        </x:is>
      </x:c>
      <x:c r="F243" t="inlineStr">
        <x:is>
          <x:t xml:space="preserve">17:00</x:t>
        </x:is>
      </x:c>
      <x:c r="G243" t="n">
        <x:v>1</x:v>
      </x:c>
      <x:c r="H243" t="inlineStr">
        <x:is>
          <x:t xml:space="preserve">Regla de escenario: sin feriados</x:t>
        </x:is>
      </x:c>
      <x:c r="I243" t="n">
        <x:v>8</x:v>
      </x:c>
      <x:c r="J243" s="20" t="inlineStr">
        <x:is>
          <x:t xml:space="preserve">Santa Rosa de Lima</x:t>
        </x:is>
      </x:c>
      <x:c r="K243" s="20" t="n">
        <x:f>IF(AND('19_PARAMETROS'!$B$17=1,J243&lt;&gt;""),0,C243)</x:f>
        <x:v>0</x:v>
      </x:c>
    </x:row>
    <x:row r="244">
      <x:c r="A244" s="30" t="n">
        <x:v>45900</x:v>
      </x:c>
      <x:c r="B244" t="inlineStr">
        <x:is>
          <x:t xml:space="preserve">Domingo</x:t>
        </x:is>
      </x:c>
      <x:c r="C244" t="n">
        <x:v>0</x:v>
      </x:c>
      <x:c r="D244" t="n">
        <x:v>0</x:v>
      </x:c>
      <x:c r="E244" t="inlineStr">
        <x:is>
          <x:t xml:space="preserve">08:00</x:t>
        </x:is>
      </x:c>
      <x:c r="F244" t="inlineStr">
        <x:is>
          <x:t xml:space="preserve">17:00</x:t>
        </x:is>
      </x:c>
      <x:c r="G244" t="n">
        <x:v>1</x:v>
      </x:c>
      <x:c r="H244" t="inlineStr">
        <x:is>
          <x:t xml:space="preserve">Regla de escenario: sin feriados</x:t>
        </x:is>
      </x:c>
      <x:c r="I244" t="n">
        <x:v>8</x:v>
      </x:c>
      <x:c r="J244" s="20" t="inlineStr">
        <x:is>
          <x:t xml:space="preserve"/>
        </x:is>
      </x:c>
      <x:c r="K244" s="20" t="n">
        <x:f>IF(AND('19_PARAMETROS'!$B$17=1,J244&lt;&gt;""),0,C244)</x:f>
        <x:v>0</x:v>
      </x:c>
    </x:row>
    <x:row r="245">
      <x:c r="A245" s="30" t="n">
        <x:v>45901</x:v>
      </x:c>
      <x:c r="B245" t="inlineStr">
        <x:is>
          <x:t xml:space="preserve">Lunes</x:t>
        </x:is>
      </x:c>
      <x:c r="C245" t="n">
        <x:v>1</x:v>
      </x:c>
      <x:c r="D245" t="n">
        <x:v>8</x:v>
      </x:c>
      <x:c r="E245" t="inlineStr">
        <x:is>
          <x:t xml:space="preserve">08:00</x:t>
        </x:is>
      </x:c>
      <x:c r="F245" t="inlineStr">
        <x:is>
          <x:t xml:space="preserve">17:00</x:t>
        </x:is>
      </x:c>
      <x:c r="G245" t="n">
        <x:v>1</x:v>
      </x:c>
      <x:c r="H245" t="inlineStr">
        <x:is>
          <x:t xml:space="preserve">Regla de escenario: sin feriados</x:t>
        </x:is>
      </x:c>
      <x:c r="I245" t="n">
        <x:v>9</x:v>
      </x:c>
      <x:c r="J245" s="20" t="inlineStr">
        <x:is>
          <x:t xml:space="preserve"/>
        </x:is>
      </x:c>
      <x:c r="K245" s="20" t="n">
        <x:f>IF(AND('19_PARAMETROS'!$B$17=1,J245&lt;&gt;""),0,C245)</x:f>
        <x:v>1</x:v>
      </x:c>
    </x:row>
    <x:row r="246">
      <x:c r="A246" s="30" t="n">
        <x:v>45902</x:v>
      </x:c>
      <x:c r="B246" t="inlineStr">
        <x:is>
          <x:t xml:space="preserve">Martes</x:t>
        </x:is>
      </x:c>
      <x:c r="C246" t="n">
        <x:v>1</x:v>
      </x:c>
      <x:c r="D246" t="n">
        <x:v>8</x:v>
      </x:c>
      <x:c r="E246" t="inlineStr">
        <x:is>
          <x:t xml:space="preserve">08:00</x:t>
        </x:is>
      </x:c>
      <x:c r="F246" t="inlineStr">
        <x:is>
          <x:t xml:space="preserve">17:00</x:t>
        </x:is>
      </x:c>
      <x:c r="G246" t="n">
        <x:v>1</x:v>
      </x:c>
      <x:c r="H246" t="inlineStr">
        <x:is>
          <x:t xml:space="preserve">Regla de escenario: sin feriados</x:t>
        </x:is>
      </x:c>
      <x:c r="I246" t="n">
        <x:v>9</x:v>
      </x:c>
      <x:c r="J246" s="20" t="inlineStr">
        <x:is>
          <x:t xml:space="preserve"/>
        </x:is>
      </x:c>
      <x:c r="K246" s="20" t="n">
        <x:f>IF(AND('19_PARAMETROS'!$B$17=1,J246&lt;&gt;""),0,C246)</x:f>
        <x:v>1</x:v>
      </x:c>
    </x:row>
    <x:row r="247">
      <x:c r="A247" s="30" t="n">
        <x:v>45903</x:v>
      </x:c>
      <x:c r="B247" t="inlineStr">
        <x:is>
          <x:t xml:space="preserve">Miércoles</x:t>
        </x:is>
      </x:c>
      <x:c r="C247" t="n">
        <x:v>1</x:v>
      </x:c>
      <x:c r="D247" t="n">
        <x:v>8</x:v>
      </x:c>
      <x:c r="E247" t="inlineStr">
        <x:is>
          <x:t xml:space="preserve">08:00</x:t>
        </x:is>
      </x:c>
      <x:c r="F247" t="inlineStr">
        <x:is>
          <x:t xml:space="preserve">17:00</x:t>
        </x:is>
      </x:c>
      <x:c r="G247" t="n">
        <x:v>1</x:v>
      </x:c>
      <x:c r="H247" t="inlineStr">
        <x:is>
          <x:t xml:space="preserve">Regla de escenario: sin feriados</x:t>
        </x:is>
      </x:c>
      <x:c r="I247" t="n">
        <x:v>9</x:v>
      </x:c>
      <x:c r="J247" s="20" t="inlineStr">
        <x:is>
          <x:t xml:space="preserve"/>
        </x:is>
      </x:c>
      <x:c r="K247" s="20" t="n">
        <x:f>IF(AND('19_PARAMETROS'!$B$17=1,J247&lt;&gt;""),0,C247)</x:f>
        <x:v>1</x:v>
      </x:c>
    </x:row>
    <x:row r="248">
      <x:c r="A248" s="30" t="n">
        <x:v>45904</x:v>
      </x:c>
      <x:c r="B248" t="inlineStr">
        <x:is>
          <x:t xml:space="preserve">Jueves</x:t>
        </x:is>
      </x:c>
      <x:c r="C248" t="n">
        <x:v>1</x:v>
      </x:c>
      <x:c r="D248" t="n">
        <x:v>8</x:v>
      </x:c>
      <x:c r="E248" t="inlineStr">
        <x:is>
          <x:t xml:space="preserve">08:00</x:t>
        </x:is>
      </x:c>
      <x:c r="F248" t="inlineStr">
        <x:is>
          <x:t xml:space="preserve">17:00</x:t>
        </x:is>
      </x:c>
      <x:c r="G248" t="n">
        <x:v>1</x:v>
      </x:c>
      <x:c r="H248" t="inlineStr">
        <x:is>
          <x:t xml:space="preserve">Regla de escenario: sin feriados</x:t>
        </x:is>
      </x:c>
      <x:c r="I248" t="n">
        <x:v>9</x:v>
      </x:c>
      <x:c r="J248" s="20" t="inlineStr">
        <x:is>
          <x:t xml:space="preserve"/>
        </x:is>
      </x:c>
      <x:c r="K248" s="20" t="n">
        <x:f>IF(AND('19_PARAMETROS'!$B$17=1,J248&lt;&gt;""),0,C248)</x:f>
        <x:v>1</x:v>
      </x:c>
    </x:row>
    <x:row r="249">
      <x:c r="A249" s="30" t="n">
        <x:v>45905</x:v>
      </x:c>
      <x:c r="B249" t="inlineStr">
        <x:is>
          <x:t xml:space="preserve">Viernes</x:t>
        </x:is>
      </x:c>
      <x:c r="C249" t="n">
        <x:v>1</x:v>
      </x:c>
      <x:c r="D249" t="n">
        <x:v>8</x:v>
      </x:c>
      <x:c r="E249" t="inlineStr">
        <x:is>
          <x:t xml:space="preserve">08:00</x:t>
        </x:is>
      </x:c>
      <x:c r="F249" t="inlineStr">
        <x:is>
          <x:t xml:space="preserve">17:00</x:t>
        </x:is>
      </x:c>
      <x:c r="G249" t="n">
        <x:v>1</x:v>
      </x:c>
      <x:c r="H249" t="inlineStr">
        <x:is>
          <x:t xml:space="preserve">Regla de escenario: sin feriados</x:t>
        </x:is>
      </x:c>
      <x:c r="I249" t="n">
        <x:v>9</x:v>
      </x:c>
      <x:c r="J249" s="20" t="inlineStr">
        <x:is>
          <x:t xml:space="preserve"/>
        </x:is>
      </x:c>
      <x:c r="K249" s="20" t="n">
        <x:f>IF(AND('19_PARAMETROS'!$B$17=1,J249&lt;&gt;""),0,C249)</x:f>
        <x:v>1</x:v>
      </x:c>
    </x:row>
    <x:row r="250">
      <x:c r="A250" s="30" t="n">
        <x:v>45906</x:v>
      </x:c>
      <x:c r="B250" t="inlineStr">
        <x:is>
          <x:t xml:space="preserve">Sábado</x:t>
        </x:is>
      </x:c>
      <x:c r="C250" t="n">
        <x:v>0</x:v>
      </x:c>
      <x:c r="D250" t="n">
        <x:v>0</x:v>
      </x:c>
      <x:c r="E250" t="inlineStr">
        <x:is>
          <x:t xml:space="preserve">08:00</x:t>
        </x:is>
      </x:c>
      <x:c r="F250" t="inlineStr">
        <x:is>
          <x:t xml:space="preserve">17:00</x:t>
        </x:is>
      </x:c>
      <x:c r="G250" t="n">
        <x:v>1</x:v>
      </x:c>
      <x:c r="H250" t="inlineStr">
        <x:is>
          <x:t xml:space="preserve">Regla de escenario: sin feriados</x:t>
        </x:is>
      </x:c>
      <x:c r="I250" t="n">
        <x:v>9</x:v>
      </x:c>
      <x:c r="J250" s="20" t="inlineStr">
        <x:is>
          <x:t xml:space="preserve"/>
        </x:is>
      </x:c>
      <x:c r="K250" s="20" t="n">
        <x:f>IF(AND('19_PARAMETROS'!$B$17=1,J250&lt;&gt;""),0,C250)</x:f>
        <x:v>0</x:v>
      </x:c>
    </x:row>
    <x:row r="251">
      <x:c r="A251" s="30" t="n">
        <x:v>45907</x:v>
      </x:c>
      <x:c r="B251" t="inlineStr">
        <x:is>
          <x:t xml:space="preserve">Domingo</x:t>
        </x:is>
      </x:c>
      <x:c r="C251" t="n">
        <x:v>0</x:v>
      </x:c>
      <x:c r="D251" t="n">
        <x:v>0</x:v>
      </x:c>
      <x:c r="E251" t="inlineStr">
        <x:is>
          <x:t xml:space="preserve">08:00</x:t>
        </x:is>
      </x:c>
      <x:c r="F251" t="inlineStr">
        <x:is>
          <x:t xml:space="preserve">17:00</x:t>
        </x:is>
      </x:c>
      <x:c r="G251" t="n">
        <x:v>1</x:v>
      </x:c>
      <x:c r="H251" t="inlineStr">
        <x:is>
          <x:t xml:space="preserve">Regla de escenario: sin feriados</x:t>
        </x:is>
      </x:c>
      <x:c r="I251" t="n">
        <x:v>9</x:v>
      </x:c>
      <x:c r="J251" s="20" t="inlineStr">
        <x:is>
          <x:t xml:space="preserve"/>
        </x:is>
      </x:c>
      <x:c r="K251" s="20" t="n">
        <x:f>IF(AND('19_PARAMETROS'!$B$17=1,J251&lt;&gt;""),0,C251)</x:f>
        <x:v>0</x:v>
      </x:c>
    </x:row>
    <x:row r="252">
      <x:c r="A252" s="30" t="n">
        <x:v>45908</x:v>
      </x:c>
      <x:c r="B252" t="inlineStr">
        <x:is>
          <x:t xml:space="preserve">Lunes</x:t>
        </x:is>
      </x:c>
      <x:c r="C252" t="n">
        <x:v>1</x:v>
      </x:c>
      <x:c r="D252" t="n">
        <x:v>8</x:v>
      </x:c>
      <x:c r="E252" t="inlineStr">
        <x:is>
          <x:t xml:space="preserve">08:00</x:t>
        </x:is>
      </x:c>
      <x:c r="F252" t="inlineStr">
        <x:is>
          <x:t xml:space="preserve">17:00</x:t>
        </x:is>
      </x:c>
      <x:c r="G252" t="n">
        <x:v>1</x:v>
      </x:c>
      <x:c r="H252" t="inlineStr">
        <x:is>
          <x:t xml:space="preserve">Regla de escenario: sin feriados</x:t>
        </x:is>
      </x:c>
      <x:c r="I252" t="n">
        <x:v>9</x:v>
      </x:c>
      <x:c r="J252" s="20" t="inlineStr">
        <x:is>
          <x:t xml:space="preserve"/>
        </x:is>
      </x:c>
      <x:c r="K252" s="20" t="n">
        <x:f>IF(AND('19_PARAMETROS'!$B$17=1,J252&lt;&gt;""),0,C252)</x:f>
        <x:v>1</x:v>
      </x:c>
    </x:row>
    <x:row r="253">
      <x:c r="A253" s="30" t="n">
        <x:v>45909</x:v>
      </x:c>
      <x:c r="B253" t="inlineStr">
        <x:is>
          <x:t xml:space="preserve">Martes</x:t>
        </x:is>
      </x:c>
      <x:c r="C253" t="n">
        <x:v>1</x:v>
      </x:c>
      <x:c r="D253" t="n">
        <x:v>8</x:v>
      </x:c>
      <x:c r="E253" t="inlineStr">
        <x:is>
          <x:t xml:space="preserve">08:00</x:t>
        </x:is>
      </x:c>
      <x:c r="F253" t="inlineStr">
        <x:is>
          <x:t xml:space="preserve">17:00</x:t>
        </x:is>
      </x:c>
      <x:c r="G253" t="n">
        <x:v>1</x:v>
      </x:c>
      <x:c r="H253" t="inlineStr">
        <x:is>
          <x:t xml:space="preserve">Regla de escenario: sin feriados</x:t>
        </x:is>
      </x:c>
      <x:c r="I253" t="n">
        <x:v>9</x:v>
      </x:c>
      <x:c r="J253" s="20" t="inlineStr">
        <x:is>
          <x:t xml:space="preserve"/>
        </x:is>
      </x:c>
      <x:c r="K253" s="20" t="n">
        <x:f>IF(AND('19_PARAMETROS'!$B$17=1,J253&lt;&gt;""),0,C253)</x:f>
        <x:v>1</x:v>
      </x:c>
    </x:row>
    <x:row r="254">
      <x:c r="A254" s="30" t="n">
        <x:v>45910</x:v>
      </x:c>
      <x:c r="B254" t="inlineStr">
        <x:is>
          <x:t xml:space="preserve">Miércoles</x:t>
        </x:is>
      </x:c>
      <x:c r="C254" t="n">
        <x:v>1</x:v>
      </x:c>
      <x:c r="D254" t="n">
        <x:v>8</x:v>
      </x:c>
      <x:c r="E254" t="inlineStr">
        <x:is>
          <x:t xml:space="preserve">08:00</x:t>
        </x:is>
      </x:c>
      <x:c r="F254" t="inlineStr">
        <x:is>
          <x:t xml:space="preserve">17:00</x:t>
        </x:is>
      </x:c>
      <x:c r="G254" t="n">
        <x:v>1</x:v>
      </x:c>
      <x:c r="H254" t="inlineStr">
        <x:is>
          <x:t xml:space="preserve">Regla de escenario: sin feriados</x:t>
        </x:is>
      </x:c>
      <x:c r="I254" t="n">
        <x:v>9</x:v>
      </x:c>
      <x:c r="J254" s="20" t="inlineStr">
        <x:is>
          <x:t xml:space="preserve"/>
        </x:is>
      </x:c>
      <x:c r="K254" s="20" t="n">
        <x:f>IF(AND('19_PARAMETROS'!$B$17=1,J254&lt;&gt;""),0,C254)</x:f>
        <x:v>1</x:v>
      </x:c>
    </x:row>
    <x:row r="255">
      <x:c r="A255" s="30" t="n">
        <x:v>45911</x:v>
      </x:c>
      <x:c r="B255" t="inlineStr">
        <x:is>
          <x:t xml:space="preserve">Jueves</x:t>
        </x:is>
      </x:c>
      <x:c r="C255" t="n">
        <x:v>1</x:v>
      </x:c>
      <x:c r="D255" t="n">
        <x:v>8</x:v>
      </x:c>
      <x:c r="E255" t="inlineStr">
        <x:is>
          <x:t xml:space="preserve">08:00</x:t>
        </x:is>
      </x:c>
      <x:c r="F255" t="inlineStr">
        <x:is>
          <x:t xml:space="preserve">17:00</x:t>
        </x:is>
      </x:c>
      <x:c r="G255" t="n">
        <x:v>1</x:v>
      </x:c>
      <x:c r="H255" t="inlineStr">
        <x:is>
          <x:t xml:space="preserve">Regla de escenario: sin feriados</x:t>
        </x:is>
      </x:c>
      <x:c r="I255" t="n">
        <x:v>9</x:v>
      </x:c>
      <x:c r="J255" s="20" t="inlineStr">
        <x:is>
          <x:t xml:space="preserve"/>
        </x:is>
      </x:c>
      <x:c r="K255" s="20" t="n">
        <x:f>IF(AND('19_PARAMETROS'!$B$17=1,J255&lt;&gt;""),0,C255)</x:f>
        <x:v>1</x:v>
      </x:c>
    </x:row>
    <x:row r="256">
      <x:c r="A256" s="30" t="n">
        <x:v>45912</x:v>
      </x:c>
      <x:c r="B256" t="inlineStr">
        <x:is>
          <x:t xml:space="preserve">Viernes</x:t>
        </x:is>
      </x:c>
      <x:c r="C256" t="n">
        <x:v>1</x:v>
      </x:c>
      <x:c r="D256" t="n">
        <x:v>8</x:v>
      </x:c>
      <x:c r="E256" t="inlineStr">
        <x:is>
          <x:t xml:space="preserve">08:00</x:t>
        </x:is>
      </x:c>
      <x:c r="F256" t="inlineStr">
        <x:is>
          <x:t xml:space="preserve">17:00</x:t>
        </x:is>
      </x:c>
      <x:c r="G256" t="n">
        <x:v>1</x:v>
      </x:c>
      <x:c r="H256" t="inlineStr">
        <x:is>
          <x:t xml:space="preserve">Regla de escenario: sin feriados</x:t>
        </x:is>
      </x:c>
      <x:c r="I256" t="n">
        <x:v>9</x:v>
      </x:c>
      <x:c r="J256" s="20" t="inlineStr">
        <x:is>
          <x:t xml:space="preserve"/>
        </x:is>
      </x:c>
      <x:c r="K256" s="20" t="n">
        <x:f>IF(AND('19_PARAMETROS'!$B$17=1,J256&lt;&gt;""),0,C256)</x:f>
        <x:v>1</x:v>
      </x:c>
    </x:row>
    <x:row r="257">
      <x:c r="A257" s="30" t="n">
        <x:v>45913</x:v>
      </x:c>
      <x:c r="B257" t="inlineStr">
        <x:is>
          <x:t xml:space="preserve">Sábado</x:t>
        </x:is>
      </x:c>
      <x:c r="C257" t="n">
        <x:v>0</x:v>
      </x:c>
      <x:c r="D257" t="n">
        <x:v>0</x:v>
      </x:c>
      <x:c r="E257" t="inlineStr">
        <x:is>
          <x:t xml:space="preserve">08:00</x:t>
        </x:is>
      </x:c>
      <x:c r="F257" t="inlineStr">
        <x:is>
          <x:t xml:space="preserve">17:00</x:t>
        </x:is>
      </x:c>
      <x:c r="G257" t="n">
        <x:v>1</x:v>
      </x:c>
      <x:c r="H257" t="inlineStr">
        <x:is>
          <x:t xml:space="preserve">Regla de escenario: sin feriados</x:t>
        </x:is>
      </x:c>
      <x:c r="I257" t="n">
        <x:v>9</x:v>
      </x:c>
      <x:c r="J257" s="20" t="inlineStr">
        <x:is>
          <x:t xml:space="preserve"/>
        </x:is>
      </x:c>
      <x:c r="K257" s="20" t="n">
        <x:f>IF(AND('19_PARAMETROS'!$B$17=1,J257&lt;&gt;""),0,C257)</x:f>
        <x:v>0</x:v>
      </x:c>
    </x:row>
    <x:row r="258">
      <x:c r="A258" s="30" t="n">
        <x:v>45914</x:v>
      </x:c>
      <x:c r="B258" t="inlineStr">
        <x:is>
          <x:t xml:space="preserve">Domingo</x:t>
        </x:is>
      </x:c>
      <x:c r="C258" t="n">
        <x:v>0</x:v>
      </x:c>
      <x:c r="D258" t="n">
        <x:v>0</x:v>
      </x:c>
      <x:c r="E258" t="inlineStr">
        <x:is>
          <x:t xml:space="preserve">08:00</x:t>
        </x:is>
      </x:c>
      <x:c r="F258" t="inlineStr">
        <x:is>
          <x:t xml:space="preserve">17:00</x:t>
        </x:is>
      </x:c>
      <x:c r="G258" t="n">
        <x:v>1</x:v>
      </x:c>
      <x:c r="H258" t="inlineStr">
        <x:is>
          <x:t xml:space="preserve">Regla de escenario: sin feriados</x:t>
        </x:is>
      </x:c>
      <x:c r="I258" t="n">
        <x:v>9</x:v>
      </x:c>
      <x:c r="J258" s="20" t="inlineStr">
        <x:is>
          <x:t xml:space="preserve"/>
        </x:is>
      </x:c>
      <x:c r="K258" s="20" t="n">
        <x:f>IF(AND('19_PARAMETROS'!$B$17=1,J258&lt;&gt;""),0,C258)</x:f>
        <x:v>0</x:v>
      </x:c>
    </x:row>
    <x:row r="259">
      <x:c r="A259" s="30" t="n">
        <x:v>45915</x:v>
      </x:c>
      <x:c r="B259" t="inlineStr">
        <x:is>
          <x:t xml:space="preserve">Lunes</x:t>
        </x:is>
      </x:c>
      <x:c r="C259" t="n">
        <x:v>1</x:v>
      </x:c>
      <x:c r="D259" t="n">
        <x:v>8</x:v>
      </x:c>
      <x:c r="E259" t="inlineStr">
        <x:is>
          <x:t xml:space="preserve">08:00</x:t>
        </x:is>
      </x:c>
      <x:c r="F259" t="inlineStr">
        <x:is>
          <x:t xml:space="preserve">17:00</x:t>
        </x:is>
      </x:c>
      <x:c r="G259" t="n">
        <x:v>1</x:v>
      </x:c>
      <x:c r="H259" t="inlineStr">
        <x:is>
          <x:t xml:space="preserve">Regla de escenario: sin feriados</x:t>
        </x:is>
      </x:c>
      <x:c r="I259" t="n">
        <x:v>9</x:v>
      </x:c>
      <x:c r="J259" s="20" t="inlineStr">
        <x:is>
          <x:t xml:space="preserve"/>
        </x:is>
      </x:c>
      <x:c r="K259" s="20" t="n">
        <x:f>IF(AND('19_PARAMETROS'!$B$17=1,J259&lt;&gt;""),0,C259)</x:f>
        <x:v>1</x:v>
      </x:c>
    </x:row>
    <x:row r="260">
      <x:c r="A260" s="30" t="n">
        <x:v>45916</x:v>
      </x:c>
      <x:c r="B260" t="inlineStr">
        <x:is>
          <x:t xml:space="preserve">Martes</x:t>
        </x:is>
      </x:c>
      <x:c r="C260" t="n">
        <x:v>1</x:v>
      </x:c>
      <x:c r="D260" t="n">
        <x:v>8</x:v>
      </x:c>
      <x:c r="E260" t="inlineStr">
        <x:is>
          <x:t xml:space="preserve">08:00</x:t>
        </x:is>
      </x:c>
      <x:c r="F260" t="inlineStr">
        <x:is>
          <x:t xml:space="preserve">17:00</x:t>
        </x:is>
      </x:c>
      <x:c r="G260" t="n">
        <x:v>1</x:v>
      </x:c>
      <x:c r="H260" t="inlineStr">
        <x:is>
          <x:t xml:space="preserve">Regla de escenario: sin feriados</x:t>
        </x:is>
      </x:c>
      <x:c r="I260" t="n">
        <x:v>9</x:v>
      </x:c>
      <x:c r="J260" s="20" t="inlineStr">
        <x:is>
          <x:t xml:space="preserve"/>
        </x:is>
      </x:c>
      <x:c r="K260" s="20" t="n">
        <x:f>IF(AND('19_PARAMETROS'!$B$17=1,J260&lt;&gt;""),0,C260)</x:f>
        <x:v>1</x:v>
      </x:c>
    </x:row>
    <x:row r="261">
      <x:c r="A261" s="30" t="n">
        <x:v>45917</x:v>
      </x:c>
      <x:c r="B261" t="inlineStr">
        <x:is>
          <x:t xml:space="preserve">Miércoles</x:t>
        </x:is>
      </x:c>
      <x:c r="C261" t="n">
        <x:v>1</x:v>
      </x:c>
      <x:c r="D261" t="n">
        <x:v>8</x:v>
      </x:c>
      <x:c r="E261" t="inlineStr">
        <x:is>
          <x:t xml:space="preserve">08:00</x:t>
        </x:is>
      </x:c>
      <x:c r="F261" t="inlineStr">
        <x:is>
          <x:t xml:space="preserve">17:00</x:t>
        </x:is>
      </x:c>
      <x:c r="G261" t="n">
        <x:v>1</x:v>
      </x:c>
      <x:c r="H261" t="inlineStr">
        <x:is>
          <x:t xml:space="preserve">Regla de escenario: sin feriados</x:t>
        </x:is>
      </x:c>
      <x:c r="I261" t="n">
        <x:v>9</x:v>
      </x:c>
      <x:c r="J261" s="20" t="inlineStr">
        <x:is>
          <x:t xml:space="preserve"/>
        </x:is>
      </x:c>
      <x:c r="K261" s="20" t="n">
        <x:f>IF(AND('19_PARAMETROS'!$B$17=1,J261&lt;&gt;""),0,C261)</x:f>
        <x:v>1</x:v>
      </x:c>
    </x:row>
    <x:row r="262">
      <x:c r="A262" s="30" t="n">
        <x:v>45918</x:v>
      </x:c>
      <x:c r="B262" t="inlineStr">
        <x:is>
          <x:t xml:space="preserve">Jueves</x:t>
        </x:is>
      </x:c>
      <x:c r="C262" t="n">
        <x:v>1</x:v>
      </x:c>
      <x:c r="D262" t="n">
        <x:v>8</x:v>
      </x:c>
      <x:c r="E262" t="inlineStr">
        <x:is>
          <x:t xml:space="preserve">08:00</x:t>
        </x:is>
      </x:c>
      <x:c r="F262" t="inlineStr">
        <x:is>
          <x:t xml:space="preserve">17:00</x:t>
        </x:is>
      </x:c>
      <x:c r="G262" t="n">
        <x:v>1</x:v>
      </x:c>
      <x:c r="H262" t="inlineStr">
        <x:is>
          <x:t xml:space="preserve">Regla de escenario: sin feriados</x:t>
        </x:is>
      </x:c>
      <x:c r="I262" t="n">
        <x:v>9</x:v>
      </x:c>
      <x:c r="J262" s="20" t="inlineStr">
        <x:is>
          <x:t xml:space="preserve"/>
        </x:is>
      </x:c>
      <x:c r="K262" s="20" t="n">
        <x:f>IF(AND('19_PARAMETROS'!$B$17=1,J262&lt;&gt;""),0,C262)</x:f>
        <x:v>1</x:v>
      </x:c>
    </x:row>
    <x:row r="263">
      <x:c r="A263" s="30" t="n">
        <x:v>45919</x:v>
      </x:c>
      <x:c r="B263" t="inlineStr">
        <x:is>
          <x:t xml:space="preserve">Viernes</x:t>
        </x:is>
      </x:c>
      <x:c r="C263" t="n">
        <x:v>1</x:v>
      </x:c>
      <x:c r="D263" t="n">
        <x:v>8</x:v>
      </x:c>
      <x:c r="E263" t="inlineStr">
        <x:is>
          <x:t xml:space="preserve">08:00</x:t>
        </x:is>
      </x:c>
      <x:c r="F263" t="inlineStr">
        <x:is>
          <x:t xml:space="preserve">17:00</x:t>
        </x:is>
      </x:c>
      <x:c r="G263" t="n">
        <x:v>1</x:v>
      </x:c>
      <x:c r="H263" t="inlineStr">
        <x:is>
          <x:t xml:space="preserve">Regla de escenario: sin feriados</x:t>
        </x:is>
      </x:c>
      <x:c r="I263" t="n">
        <x:v>9</x:v>
      </x:c>
      <x:c r="J263" s="20" t="inlineStr">
        <x:is>
          <x:t xml:space="preserve"/>
        </x:is>
      </x:c>
      <x:c r="K263" s="20" t="n">
        <x:f>IF(AND('19_PARAMETROS'!$B$17=1,J263&lt;&gt;""),0,C263)</x:f>
        <x:v>1</x:v>
      </x:c>
    </x:row>
    <x:row r="264">
      <x:c r="A264" s="30" t="n">
        <x:v>45920</x:v>
      </x:c>
      <x:c r="B264" t="inlineStr">
        <x:is>
          <x:t xml:space="preserve">Sábado</x:t>
        </x:is>
      </x:c>
      <x:c r="C264" t="n">
        <x:v>0</x:v>
      </x:c>
      <x:c r="D264" t="n">
        <x:v>0</x:v>
      </x:c>
      <x:c r="E264" t="inlineStr">
        <x:is>
          <x:t xml:space="preserve">08:00</x:t>
        </x:is>
      </x:c>
      <x:c r="F264" t="inlineStr">
        <x:is>
          <x:t xml:space="preserve">17:00</x:t>
        </x:is>
      </x:c>
      <x:c r="G264" t="n">
        <x:v>1</x:v>
      </x:c>
      <x:c r="H264" t="inlineStr">
        <x:is>
          <x:t xml:space="preserve">Regla de escenario: sin feriados</x:t>
        </x:is>
      </x:c>
      <x:c r="I264" t="n">
        <x:v>9</x:v>
      </x:c>
      <x:c r="J264" s="20" t="inlineStr">
        <x:is>
          <x:t xml:space="preserve"/>
        </x:is>
      </x:c>
      <x:c r="K264" s="20" t="n">
        <x:f>IF(AND('19_PARAMETROS'!$B$17=1,J264&lt;&gt;""),0,C264)</x:f>
        <x:v>0</x:v>
      </x:c>
    </x:row>
    <x:row r="265">
      <x:c r="A265" s="30" t="n">
        <x:v>45921</x:v>
      </x:c>
      <x:c r="B265" t="inlineStr">
        <x:is>
          <x:t xml:space="preserve">Domingo</x:t>
        </x:is>
      </x:c>
      <x:c r="C265" t="n">
        <x:v>0</x:v>
      </x:c>
      <x:c r="D265" t="n">
        <x:v>0</x:v>
      </x:c>
      <x:c r="E265" t="inlineStr">
        <x:is>
          <x:t xml:space="preserve">08:00</x:t>
        </x:is>
      </x:c>
      <x:c r="F265" t="inlineStr">
        <x:is>
          <x:t xml:space="preserve">17:00</x:t>
        </x:is>
      </x:c>
      <x:c r="G265" t="n">
        <x:v>1</x:v>
      </x:c>
      <x:c r="H265" t="inlineStr">
        <x:is>
          <x:t xml:space="preserve">Regla de escenario: sin feriados</x:t>
        </x:is>
      </x:c>
      <x:c r="I265" t="n">
        <x:v>9</x:v>
      </x:c>
      <x:c r="J265" s="20" t="inlineStr">
        <x:is>
          <x:t xml:space="preserve"/>
        </x:is>
      </x:c>
      <x:c r="K265" s="20" t="n">
        <x:f>IF(AND('19_PARAMETROS'!$B$17=1,J265&lt;&gt;""),0,C265)</x:f>
        <x:v>0</x:v>
      </x:c>
    </x:row>
    <x:row r="266">
      <x:c r="A266" s="30" t="n">
        <x:v>45922</x:v>
      </x:c>
      <x:c r="B266" t="inlineStr">
        <x:is>
          <x:t xml:space="preserve">Lunes</x:t>
        </x:is>
      </x:c>
      <x:c r="C266" t="n">
        <x:v>1</x:v>
      </x:c>
      <x:c r="D266" t="n">
        <x:v>8</x:v>
      </x:c>
      <x:c r="E266" t="inlineStr">
        <x:is>
          <x:t xml:space="preserve">08:00</x:t>
        </x:is>
      </x:c>
      <x:c r="F266" t="inlineStr">
        <x:is>
          <x:t xml:space="preserve">17:00</x:t>
        </x:is>
      </x:c>
      <x:c r="G266" t="n">
        <x:v>1</x:v>
      </x:c>
      <x:c r="H266" t="inlineStr">
        <x:is>
          <x:t xml:space="preserve">Regla de escenario: sin feriados</x:t>
        </x:is>
      </x:c>
      <x:c r="I266" t="n">
        <x:v>9</x:v>
      </x:c>
      <x:c r="J266" s="20" t="inlineStr">
        <x:is>
          <x:t xml:space="preserve"/>
        </x:is>
      </x:c>
      <x:c r="K266" s="20" t="n">
        <x:f>IF(AND('19_PARAMETROS'!$B$17=1,J266&lt;&gt;""),0,C266)</x:f>
        <x:v>1</x:v>
      </x:c>
    </x:row>
    <x:row r="267">
      <x:c r="A267" s="30" t="n">
        <x:v>45923</x:v>
      </x:c>
      <x:c r="B267" t="inlineStr">
        <x:is>
          <x:t xml:space="preserve">Martes</x:t>
        </x:is>
      </x:c>
      <x:c r="C267" t="n">
        <x:v>1</x:v>
      </x:c>
      <x:c r="D267" t="n">
        <x:v>8</x:v>
      </x:c>
      <x:c r="E267" t="inlineStr">
        <x:is>
          <x:t xml:space="preserve">08:00</x:t>
        </x:is>
      </x:c>
      <x:c r="F267" t="inlineStr">
        <x:is>
          <x:t xml:space="preserve">17:00</x:t>
        </x:is>
      </x:c>
      <x:c r="G267" t="n">
        <x:v>1</x:v>
      </x:c>
      <x:c r="H267" t="inlineStr">
        <x:is>
          <x:t xml:space="preserve">Regla de escenario: sin feriados</x:t>
        </x:is>
      </x:c>
      <x:c r="I267" t="n">
        <x:v>9</x:v>
      </x:c>
      <x:c r="J267" s="20" t="inlineStr">
        <x:is>
          <x:t xml:space="preserve"/>
        </x:is>
      </x:c>
      <x:c r="K267" s="20" t="n">
        <x:f>IF(AND('19_PARAMETROS'!$B$17=1,J267&lt;&gt;""),0,C267)</x:f>
        <x:v>1</x:v>
      </x:c>
    </x:row>
    <x:row r="268">
      <x:c r="A268" s="30" t="n">
        <x:v>45924</x:v>
      </x:c>
      <x:c r="B268" t="inlineStr">
        <x:is>
          <x:t xml:space="preserve">Miércoles</x:t>
        </x:is>
      </x:c>
      <x:c r="C268" t="n">
        <x:v>1</x:v>
      </x:c>
      <x:c r="D268" t="n">
        <x:v>8</x:v>
      </x:c>
      <x:c r="E268" t="inlineStr">
        <x:is>
          <x:t xml:space="preserve">08:00</x:t>
        </x:is>
      </x:c>
      <x:c r="F268" t="inlineStr">
        <x:is>
          <x:t xml:space="preserve">17:00</x:t>
        </x:is>
      </x:c>
      <x:c r="G268" t="n">
        <x:v>1</x:v>
      </x:c>
      <x:c r="H268" t="inlineStr">
        <x:is>
          <x:t xml:space="preserve">Regla de escenario: sin feriados</x:t>
        </x:is>
      </x:c>
      <x:c r="I268" t="n">
        <x:v>9</x:v>
      </x:c>
      <x:c r="J268" s="20" t="inlineStr">
        <x:is>
          <x:t xml:space="preserve"/>
        </x:is>
      </x:c>
      <x:c r="K268" s="20" t="n">
        <x:f>IF(AND('19_PARAMETROS'!$B$17=1,J268&lt;&gt;""),0,C268)</x:f>
        <x:v>1</x:v>
      </x:c>
    </x:row>
    <x:row r="269">
      <x:c r="A269" s="30" t="n">
        <x:v>45925</x:v>
      </x:c>
      <x:c r="B269" t="inlineStr">
        <x:is>
          <x:t xml:space="preserve">Jueves</x:t>
        </x:is>
      </x:c>
      <x:c r="C269" t="n">
        <x:v>1</x:v>
      </x:c>
      <x:c r="D269" t="n">
        <x:v>8</x:v>
      </x:c>
      <x:c r="E269" t="inlineStr">
        <x:is>
          <x:t xml:space="preserve">08:00</x:t>
        </x:is>
      </x:c>
      <x:c r="F269" t="inlineStr">
        <x:is>
          <x:t xml:space="preserve">17:00</x:t>
        </x:is>
      </x:c>
      <x:c r="G269" t="n">
        <x:v>1</x:v>
      </x:c>
      <x:c r="H269" t="inlineStr">
        <x:is>
          <x:t xml:space="preserve">Regla de escenario: sin feriados</x:t>
        </x:is>
      </x:c>
      <x:c r="I269" t="n">
        <x:v>9</x:v>
      </x:c>
      <x:c r="J269" s="20" t="inlineStr">
        <x:is>
          <x:t xml:space="preserve"/>
        </x:is>
      </x:c>
      <x:c r="K269" s="20" t="n">
        <x:f>IF(AND('19_PARAMETROS'!$B$17=1,J269&lt;&gt;""),0,C269)</x:f>
        <x:v>1</x:v>
      </x:c>
    </x:row>
    <x:row r="270">
      <x:c r="A270" s="30" t="n">
        <x:v>45926</x:v>
      </x:c>
      <x:c r="B270" t="inlineStr">
        <x:is>
          <x:t xml:space="preserve">Viernes</x:t>
        </x:is>
      </x:c>
      <x:c r="C270" t="n">
        <x:v>1</x:v>
      </x:c>
      <x:c r="D270" t="n">
        <x:v>8</x:v>
      </x:c>
      <x:c r="E270" t="inlineStr">
        <x:is>
          <x:t xml:space="preserve">08:00</x:t>
        </x:is>
      </x:c>
      <x:c r="F270" t="inlineStr">
        <x:is>
          <x:t xml:space="preserve">17:00</x:t>
        </x:is>
      </x:c>
      <x:c r="G270" t="n">
        <x:v>1</x:v>
      </x:c>
      <x:c r="H270" t="inlineStr">
        <x:is>
          <x:t xml:space="preserve">Regla de escenario: sin feriados</x:t>
        </x:is>
      </x:c>
      <x:c r="I270" t="n">
        <x:v>9</x:v>
      </x:c>
      <x:c r="J270" s="20" t="inlineStr">
        <x:is>
          <x:t xml:space="preserve"/>
        </x:is>
      </x:c>
      <x:c r="K270" s="20" t="n">
        <x:f>IF(AND('19_PARAMETROS'!$B$17=1,J270&lt;&gt;""),0,C270)</x:f>
        <x:v>1</x:v>
      </x:c>
    </x:row>
    <x:row r="271">
      <x:c r="A271" s="30" t="n">
        <x:v>45927</x:v>
      </x:c>
      <x:c r="B271" t="inlineStr">
        <x:is>
          <x:t xml:space="preserve">Sábado</x:t>
        </x:is>
      </x:c>
      <x:c r="C271" t="n">
        <x:v>0</x:v>
      </x:c>
      <x:c r="D271" t="n">
        <x:v>0</x:v>
      </x:c>
      <x:c r="E271" t="inlineStr">
        <x:is>
          <x:t xml:space="preserve">08:00</x:t>
        </x:is>
      </x:c>
      <x:c r="F271" t="inlineStr">
        <x:is>
          <x:t xml:space="preserve">17:00</x:t>
        </x:is>
      </x:c>
      <x:c r="G271" t="n">
        <x:v>1</x:v>
      </x:c>
      <x:c r="H271" t="inlineStr">
        <x:is>
          <x:t xml:space="preserve">Regla de escenario: sin feriados</x:t>
        </x:is>
      </x:c>
      <x:c r="I271" t="n">
        <x:v>9</x:v>
      </x:c>
      <x:c r="J271" s="20" t="inlineStr">
        <x:is>
          <x:t xml:space="preserve"/>
        </x:is>
      </x:c>
      <x:c r="K271" s="20" t="n">
        <x:f>IF(AND('19_PARAMETROS'!$B$17=1,J271&lt;&gt;""),0,C271)</x:f>
        <x:v>0</x:v>
      </x:c>
    </x:row>
    <x:row r="272">
      <x:c r="A272" s="30" t="n">
        <x:v>45928</x:v>
      </x:c>
      <x:c r="B272" t="inlineStr">
        <x:is>
          <x:t xml:space="preserve">Domingo</x:t>
        </x:is>
      </x:c>
      <x:c r="C272" t="n">
        <x:v>0</x:v>
      </x:c>
      <x:c r="D272" t="n">
        <x:v>0</x:v>
      </x:c>
      <x:c r="E272" t="inlineStr">
        <x:is>
          <x:t xml:space="preserve">08:00</x:t>
        </x:is>
      </x:c>
      <x:c r="F272" t="inlineStr">
        <x:is>
          <x:t xml:space="preserve">17:00</x:t>
        </x:is>
      </x:c>
      <x:c r="G272" t="n">
        <x:v>1</x:v>
      </x:c>
      <x:c r="H272" t="inlineStr">
        <x:is>
          <x:t xml:space="preserve">Regla de escenario: sin feriados</x:t>
        </x:is>
      </x:c>
      <x:c r="I272" t="n">
        <x:v>9</x:v>
      </x:c>
      <x:c r="J272" s="20" t="inlineStr">
        <x:is>
          <x:t xml:space="preserve"/>
        </x:is>
      </x:c>
      <x:c r="K272" s="20" t="n">
        <x:f>IF(AND('19_PARAMETROS'!$B$17=1,J272&lt;&gt;""),0,C272)</x:f>
        <x:v>0</x:v>
      </x:c>
    </x:row>
    <x:row r="273">
      <x:c r="A273" s="30" t="n">
        <x:v>45929</x:v>
      </x:c>
      <x:c r="B273" t="inlineStr">
        <x:is>
          <x:t xml:space="preserve">Lunes</x:t>
        </x:is>
      </x:c>
      <x:c r="C273" t="n">
        <x:v>1</x:v>
      </x:c>
      <x:c r="D273" t="n">
        <x:v>8</x:v>
      </x:c>
      <x:c r="E273" t="inlineStr">
        <x:is>
          <x:t xml:space="preserve">08:00</x:t>
        </x:is>
      </x:c>
      <x:c r="F273" t="inlineStr">
        <x:is>
          <x:t xml:space="preserve">17:00</x:t>
        </x:is>
      </x:c>
      <x:c r="G273" t="n">
        <x:v>1</x:v>
      </x:c>
      <x:c r="H273" t="inlineStr">
        <x:is>
          <x:t xml:space="preserve">Regla de escenario: sin feriados</x:t>
        </x:is>
      </x:c>
      <x:c r="I273" t="n">
        <x:v>9</x:v>
      </x:c>
      <x:c r="J273" s="20" t="inlineStr">
        <x:is>
          <x:t xml:space="preserve"/>
        </x:is>
      </x:c>
      <x:c r="K273" s="20" t="n">
        <x:f>IF(AND('19_PARAMETROS'!$B$17=1,J273&lt;&gt;""),0,C273)</x:f>
        <x:v>1</x:v>
      </x:c>
    </x:row>
    <x:row r="274">
      <x:c r="A274" s="30" t="n">
        <x:v>45930</x:v>
      </x:c>
      <x:c r="B274" t="inlineStr">
        <x:is>
          <x:t xml:space="preserve">Martes</x:t>
        </x:is>
      </x:c>
      <x:c r="C274" t="n">
        <x:v>1</x:v>
      </x:c>
      <x:c r="D274" t="n">
        <x:v>8</x:v>
      </x:c>
      <x:c r="E274" t="inlineStr">
        <x:is>
          <x:t xml:space="preserve">08:00</x:t>
        </x:is>
      </x:c>
      <x:c r="F274" t="inlineStr">
        <x:is>
          <x:t xml:space="preserve">17:00</x:t>
        </x:is>
      </x:c>
      <x:c r="G274" t="n">
        <x:v>1</x:v>
      </x:c>
      <x:c r="H274" t="inlineStr">
        <x:is>
          <x:t xml:space="preserve">Regla de escenario: sin feriados</x:t>
        </x:is>
      </x:c>
      <x:c r="I274" t="n">
        <x:v>9</x:v>
      </x:c>
      <x:c r="J274" s="20" t="inlineStr">
        <x:is>
          <x:t xml:space="preserve"/>
        </x:is>
      </x:c>
      <x:c r="K274" s="20" t="n">
        <x:f>IF(AND('19_PARAMETROS'!$B$17=1,J274&lt;&gt;""),0,C274)</x:f>
        <x:v>1</x:v>
      </x:c>
    </x:row>
    <x:row r="275">
      <x:c r="A275" s="30" t="n">
        <x:v>45931</x:v>
      </x:c>
      <x:c r="B275" t="inlineStr">
        <x:is>
          <x:t xml:space="preserve">Miércoles</x:t>
        </x:is>
      </x:c>
      <x:c r="C275" t="n">
        <x:v>1</x:v>
      </x:c>
      <x:c r="D275" t="n">
        <x:v>8</x:v>
      </x:c>
      <x:c r="E275" t="inlineStr">
        <x:is>
          <x:t xml:space="preserve">08:00</x:t>
        </x:is>
      </x:c>
      <x:c r="F275" t="inlineStr">
        <x:is>
          <x:t xml:space="preserve">17:00</x:t>
        </x:is>
      </x:c>
      <x:c r="G275" t="n">
        <x:v>1</x:v>
      </x:c>
      <x:c r="H275" t="inlineStr">
        <x:is>
          <x:t xml:space="preserve">Regla de escenario: sin feriados</x:t>
        </x:is>
      </x:c>
      <x:c r="I275" t="n">
        <x:v>10</x:v>
      </x:c>
      <x:c r="J275" s="20" t="inlineStr">
        <x:is>
          <x:t xml:space="preserve"/>
        </x:is>
      </x:c>
      <x:c r="K275" s="20" t="n">
        <x:f>IF(AND('19_PARAMETROS'!$B$17=1,J275&lt;&gt;""),0,C275)</x:f>
        <x:v>1</x:v>
      </x:c>
    </x:row>
    <x:row r="276">
      <x:c r="A276" s="30" t="n">
        <x:v>45932</x:v>
      </x:c>
      <x:c r="B276" t="inlineStr">
        <x:is>
          <x:t xml:space="preserve">Jueves</x:t>
        </x:is>
      </x:c>
      <x:c r="C276" t="n">
        <x:v>1</x:v>
      </x:c>
      <x:c r="D276" t="n">
        <x:v>8</x:v>
      </x:c>
      <x:c r="E276" t="inlineStr">
        <x:is>
          <x:t xml:space="preserve">08:00</x:t>
        </x:is>
      </x:c>
      <x:c r="F276" t="inlineStr">
        <x:is>
          <x:t xml:space="preserve">17:00</x:t>
        </x:is>
      </x:c>
      <x:c r="G276" t="n">
        <x:v>1</x:v>
      </x:c>
      <x:c r="H276" t="inlineStr">
        <x:is>
          <x:t xml:space="preserve">Regla de escenario: sin feriados</x:t>
        </x:is>
      </x:c>
      <x:c r="I276" t="n">
        <x:v>10</x:v>
      </x:c>
      <x:c r="J276" s="20" t="inlineStr">
        <x:is>
          <x:t xml:space="preserve"/>
        </x:is>
      </x:c>
      <x:c r="K276" s="20" t="n">
        <x:f>IF(AND('19_PARAMETROS'!$B$17=1,J276&lt;&gt;""),0,C276)</x:f>
        <x:v>1</x:v>
      </x:c>
    </x:row>
    <x:row r="277">
      <x:c r="A277" s="30" t="n">
        <x:v>45933</x:v>
      </x:c>
      <x:c r="B277" t="inlineStr">
        <x:is>
          <x:t xml:space="preserve">Viernes</x:t>
        </x:is>
      </x:c>
      <x:c r="C277" t="n">
        <x:v>1</x:v>
      </x:c>
      <x:c r="D277" t="n">
        <x:v>8</x:v>
      </x:c>
      <x:c r="E277" t="inlineStr">
        <x:is>
          <x:t xml:space="preserve">08:00</x:t>
        </x:is>
      </x:c>
      <x:c r="F277" t="inlineStr">
        <x:is>
          <x:t xml:space="preserve">17:00</x:t>
        </x:is>
      </x:c>
      <x:c r="G277" t="n">
        <x:v>1</x:v>
      </x:c>
      <x:c r="H277" t="inlineStr">
        <x:is>
          <x:t xml:space="preserve">Regla de escenario: sin feriados</x:t>
        </x:is>
      </x:c>
      <x:c r="I277" t="n">
        <x:v>10</x:v>
      </x:c>
      <x:c r="J277" s="20" t="inlineStr">
        <x:is>
          <x:t xml:space="preserve"/>
        </x:is>
      </x:c>
      <x:c r="K277" s="20" t="n">
        <x:f>IF(AND('19_PARAMETROS'!$B$17=1,J277&lt;&gt;""),0,C277)</x:f>
        <x:v>1</x:v>
      </x:c>
    </x:row>
    <x:row r="278">
      <x:c r="A278" s="30" t="n">
        <x:v>45934</x:v>
      </x:c>
      <x:c r="B278" t="inlineStr">
        <x:is>
          <x:t xml:space="preserve">Sábado</x:t>
        </x:is>
      </x:c>
      <x:c r="C278" t="n">
        <x:v>0</x:v>
      </x:c>
      <x:c r="D278" t="n">
        <x:v>0</x:v>
      </x:c>
      <x:c r="E278" t="inlineStr">
        <x:is>
          <x:t xml:space="preserve">08:00</x:t>
        </x:is>
      </x:c>
      <x:c r="F278" t="inlineStr">
        <x:is>
          <x:t xml:space="preserve">17:00</x:t>
        </x:is>
      </x:c>
      <x:c r="G278" t="n">
        <x:v>1</x:v>
      </x:c>
      <x:c r="H278" t="inlineStr">
        <x:is>
          <x:t xml:space="preserve">Regla de escenario: sin feriados</x:t>
        </x:is>
      </x:c>
      <x:c r="I278" t="n">
        <x:v>10</x:v>
      </x:c>
      <x:c r="J278" s="20" t="inlineStr">
        <x:is>
          <x:t xml:space="preserve"/>
        </x:is>
      </x:c>
      <x:c r="K278" s="20" t="n">
        <x:f>IF(AND('19_PARAMETROS'!$B$17=1,J278&lt;&gt;""),0,C278)</x:f>
        <x:v>0</x:v>
      </x:c>
    </x:row>
    <x:row r="279">
      <x:c r="A279" s="30" t="n">
        <x:v>45935</x:v>
      </x:c>
      <x:c r="B279" t="inlineStr">
        <x:is>
          <x:t xml:space="preserve">Domingo</x:t>
        </x:is>
      </x:c>
      <x:c r="C279" t="n">
        <x:v>0</x:v>
      </x:c>
      <x:c r="D279" t="n">
        <x:v>0</x:v>
      </x:c>
      <x:c r="E279" t="inlineStr">
        <x:is>
          <x:t xml:space="preserve">08:00</x:t>
        </x:is>
      </x:c>
      <x:c r="F279" t="inlineStr">
        <x:is>
          <x:t xml:space="preserve">17:00</x:t>
        </x:is>
      </x:c>
      <x:c r="G279" t="n">
        <x:v>1</x:v>
      </x:c>
      <x:c r="H279" t="inlineStr">
        <x:is>
          <x:t xml:space="preserve">Regla de escenario: sin feriados</x:t>
        </x:is>
      </x:c>
      <x:c r="I279" t="n">
        <x:v>10</x:v>
      </x:c>
      <x:c r="J279" s="20" t="inlineStr">
        <x:is>
          <x:t xml:space="preserve"/>
        </x:is>
      </x:c>
      <x:c r="K279" s="20" t="n">
        <x:f>IF(AND('19_PARAMETROS'!$B$17=1,J279&lt;&gt;""),0,C279)</x:f>
        <x:v>0</x:v>
      </x:c>
    </x:row>
    <x:row r="280">
      <x:c r="A280" s="30" t="n">
        <x:v>45936</x:v>
      </x:c>
      <x:c r="B280" t="inlineStr">
        <x:is>
          <x:t xml:space="preserve">Lunes</x:t>
        </x:is>
      </x:c>
      <x:c r="C280" t="n">
        <x:v>1</x:v>
      </x:c>
      <x:c r="D280" t="n">
        <x:v>8</x:v>
      </x:c>
      <x:c r="E280" t="inlineStr">
        <x:is>
          <x:t xml:space="preserve">08:00</x:t>
        </x:is>
      </x:c>
      <x:c r="F280" t="inlineStr">
        <x:is>
          <x:t xml:space="preserve">17:00</x:t>
        </x:is>
      </x:c>
      <x:c r="G280" t="n">
        <x:v>1</x:v>
      </x:c>
      <x:c r="H280" t="inlineStr">
        <x:is>
          <x:t xml:space="preserve">Regla de escenario: sin feriados</x:t>
        </x:is>
      </x:c>
      <x:c r="I280" t="n">
        <x:v>10</x:v>
      </x:c>
      <x:c r="J280" s="20" t="inlineStr">
        <x:is>
          <x:t xml:space="preserve"/>
        </x:is>
      </x:c>
      <x:c r="K280" s="20" t="n">
        <x:f>IF(AND('19_PARAMETROS'!$B$17=1,J280&lt;&gt;""),0,C280)</x:f>
        <x:v>1</x:v>
      </x:c>
    </x:row>
    <x:row r="281">
      <x:c r="A281" s="30" t="n">
        <x:v>45937</x:v>
      </x:c>
      <x:c r="B281" t="inlineStr">
        <x:is>
          <x:t xml:space="preserve">Martes</x:t>
        </x:is>
      </x:c>
      <x:c r="C281" t="n">
        <x:v>1</x:v>
      </x:c>
      <x:c r="D281" t="n">
        <x:v>8</x:v>
      </x:c>
      <x:c r="E281" t="inlineStr">
        <x:is>
          <x:t xml:space="preserve">08:00</x:t>
        </x:is>
      </x:c>
      <x:c r="F281" t="inlineStr">
        <x:is>
          <x:t xml:space="preserve">17:00</x:t>
        </x:is>
      </x:c>
      <x:c r="G281" t="n">
        <x:v>1</x:v>
      </x:c>
      <x:c r="H281" t="inlineStr">
        <x:is>
          <x:t xml:space="preserve">Regla de escenario: sin feriados</x:t>
        </x:is>
      </x:c>
      <x:c r="I281" t="n">
        <x:v>10</x:v>
      </x:c>
      <x:c r="J281" s="20" t="inlineStr">
        <x:is>
          <x:t xml:space="preserve"/>
        </x:is>
      </x:c>
      <x:c r="K281" s="20" t="n">
        <x:f>IF(AND('19_PARAMETROS'!$B$17=1,J281&lt;&gt;""),0,C281)</x:f>
        <x:v>1</x:v>
      </x:c>
    </x:row>
    <x:row r="282">
      <x:c r="A282" s="30" t="n">
        <x:v>45938</x:v>
      </x:c>
      <x:c r="B282" t="inlineStr">
        <x:is>
          <x:t xml:space="preserve">Miércoles</x:t>
        </x:is>
      </x:c>
      <x:c r="C282" t="n">
        <x:v>1</x:v>
      </x:c>
      <x:c r="D282" t="n">
        <x:v>8</x:v>
      </x:c>
      <x:c r="E282" t="inlineStr">
        <x:is>
          <x:t xml:space="preserve">08:00</x:t>
        </x:is>
      </x:c>
      <x:c r="F282" t="inlineStr">
        <x:is>
          <x:t xml:space="preserve">17:00</x:t>
        </x:is>
      </x:c>
      <x:c r="G282" t="n">
        <x:v>1</x:v>
      </x:c>
      <x:c r="H282" t="inlineStr">
        <x:is>
          <x:t xml:space="preserve">Regla de escenario: sin feriados</x:t>
        </x:is>
      </x:c>
      <x:c r="I282" t="n">
        <x:v>10</x:v>
      </x:c>
      <x:c r="J282" s="20" t="inlineStr">
        <x:is>
          <x:t xml:space="preserve">Combate de Angamos</x:t>
        </x:is>
      </x:c>
      <x:c r="K282" s="20" t="n">
        <x:f>IF(AND('19_PARAMETROS'!$B$17=1,J282&lt;&gt;""),0,C282)</x:f>
        <x:v>1</x:v>
      </x:c>
    </x:row>
    <x:row r="283">
      <x:c r="A283" s="30" t="n">
        <x:v>45939</x:v>
      </x:c>
      <x:c r="B283" t="inlineStr">
        <x:is>
          <x:t xml:space="preserve">Jueves</x:t>
        </x:is>
      </x:c>
      <x:c r="C283" t="n">
        <x:v>1</x:v>
      </x:c>
      <x:c r="D283" t="n">
        <x:v>8</x:v>
      </x:c>
      <x:c r="E283" t="inlineStr">
        <x:is>
          <x:t xml:space="preserve">08:00</x:t>
        </x:is>
      </x:c>
      <x:c r="F283" t="inlineStr">
        <x:is>
          <x:t xml:space="preserve">17:00</x:t>
        </x:is>
      </x:c>
      <x:c r="G283" t="n">
        <x:v>1</x:v>
      </x:c>
      <x:c r="H283" t="inlineStr">
        <x:is>
          <x:t xml:space="preserve">Regla de escenario: sin feriados</x:t>
        </x:is>
      </x:c>
      <x:c r="I283" t="n">
        <x:v>10</x:v>
      </x:c>
      <x:c r="J283" s="20" t="inlineStr">
        <x:is>
          <x:t xml:space="preserve"/>
        </x:is>
      </x:c>
      <x:c r="K283" s="20" t="n">
        <x:f>IF(AND('19_PARAMETROS'!$B$17=1,J283&lt;&gt;""),0,C283)</x:f>
        <x:v>1</x:v>
      </x:c>
    </x:row>
    <x:row r="284">
      <x:c r="A284" s="30" t="n">
        <x:v>45940</x:v>
      </x:c>
      <x:c r="B284" t="inlineStr">
        <x:is>
          <x:t xml:space="preserve">Viernes</x:t>
        </x:is>
      </x:c>
      <x:c r="C284" t="n">
        <x:v>1</x:v>
      </x:c>
      <x:c r="D284" t="n">
        <x:v>8</x:v>
      </x:c>
      <x:c r="E284" t="inlineStr">
        <x:is>
          <x:t xml:space="preserve">08:00</x:t>
        </x:is>
      </x:c>
      <x:c r="F284" t="inlineStr">
        <x:is>
          <x:t xml:space="preserve">17:00</x:t>
        </x:is>
      </x:c>
      <x:c r="G284" t="n">
        <x:v>1</x:v>
      </x:c>
      <x:c r="H284" t="inlineStr">
        <x:is>
          <x:t xml:space="preserve">Regla de escenario: sin feriados</x:t>
        </x:is>
      </x:c>
      <x:c r="I284" t="n">
        <x:v>10</x:v>
      </x:c>
      <x:c r="J284" s="20" t="inlineStr">
        <x:is>
          <x:t xml:space="preserve"/>
        </x:is>
      </x:c>
      <x:c r="K284" s="20" t="n">
        <x:f>IF(AND('19_PARAMETROS'!$B$17=1,J284&lt;&gt;""),0,C284)</x:f>
        <x:v>1</x:v>
      </x:c>
    </x:row>
    <x:row r="285">
      <x:c r="A285" s="30" t="n">
        <x:v>45941</x:v>
      </x:c>
      <x:c r="B285" t="inlineStr">
        <x:is>
          <x:t xml:space="preserve">Sábado</x:t>
        </x:is>
      </x:c>
      <x:c r="C285" t="n">
        <x:v>0</x:v>
      </x:c>
      <x:c r="D285" t="n">
        <x:v>0</x:v>
      </x:c>
      <x:c r="E285" t="inlineStr">
        <x:is>
          <x:t xml:space="preserve">08:00</x:t>
        </x:is>
      </x:c>
      <x:c r="F285" t="inlineStr">
        <x:is>
          <x:t xml:space="preserve">17:00</x:t>
        </x:is>
      </x:c>
      <x:c r="G285" t="n">
        <x:v>1</x:v>
      </x:c>
      <x:c r="H285" t="inlineStr">
        <x:is>
          <x:t xml:space="preserve">Regla de escenario: sin feriados</x:t>
        </x:is>
      </x:c>
      <x:c r="I285" t="n">
        <x:v>10</x:v>
      </x:c>
      <x:c r="J285" s="20" t="inlineStr">
        <x:is>
          <x:t xml:space="preserve"/>
        </x:is>
      </x:c>
      <x:c r="K285" s="20" t="n">
        <x:f>IF(AND('19_PARAMETROS'!$B$17=1,J285&lt;&gt;""),0,C285)</x:f>
        <x:v>0</x:v>
      </x:c>
    </x:row>
    <x:row r="286">
      <x:c r="A286" s="30" t="n">
        <x:v>45942</x:v>
      </x:c>
      <x:c r="B286" t="inlineStr">
        <x:is>
          <x:t xml:space="preserve">Domingo</x:t>
        </x:is>
      </x:c>
      <x:c r="C286" t="n">
        <x:v>0</x:v>
      </x:c>
      <x:c r="D286" t="n">
        <x:v>0</x:v>
      </x:c>
      <x:c r="E286" t="inlineStr">
        <x:is>
          <x:t xml:space="preserve">08:00</x:t>
        </x:is>
      </x:c>
      <x:c r="F286" t="inlineStr">
        <x:is>
          <x:t xml:space="preserve">17:00</x:t>
        </x:is>
      </x:c>
      <x:c r="G286" t="n">
        <x:v>1</x:v>
      </x:c>
      <x:c r="H286" t="inlineStr">
        <x:is>
          <x:t xml:space="preserve">Regla de escenario: sin feriados</x:t>
        </x:is>
      </x:c>
      <x:c r="I286" t="n">
        <x:v>10</x:v>
      </x:c>
      <x:c r="J286" s="20" t="inlineStr">
        <x:is>
          <x:t xml:space="preserve"/>
        </x:is>
      </x:c>
      <x:c r="K286" s="20" t="n">
        <x:f>IF(AND('19_PARAMETROS'!$B$17=1,J286&lt;&gt;""),0,C286)</x:f>
        <x:v>0</x:v>
      </x:c>
    </x:row>
    <x:row r="287">
      <x:c r="A287" s="30" t="n">
        <x:v>45943</x:v>
      </x:c>
      <x:c r="B287" t="inlineStr">
        <x:is>
          <x:t xml:space="preserve">Lunes</x:t>
        </x:is>
      </x:c>
      <x:c r="C287" t="n">
        <x:v>1</x:v>
      </x:c>
      <x:c r="D287" t="n">
        <x:v>8</x:v>
      </x:c>
      <x:c r="E287" t="inlineStr">
        <x:is>
          <x:t xml:space="preserve">08:00</x:t>
        </x:is>
      </x:c>
      <x:c r="F287" t="inlineStr">
        <x:is>
          <x:t xml:space="preserve">17:00</x:t>
        </x:is>
      </x:c>
      <x:c r="G287" t="n">
        <x:v>1</x:v>
      </x:c>
      <x:c r="H287" t="inlineStr">
        <x:is>
          <x:t xml:space="preserve">Regla de escenario: sin feriados</x:t>
        </x:is>
      </x:c>
      <x:c r="I287" t="n">
        <x:v>10</x:v>
      </x:c>
      <x:c r="J287" s="20" t="inlineStr">
        <x:is>
          <x:t xml:space="preserve"/>
        </x:is>
      </x:c>
      <x:c r="K287" s="20" t="n">
        <x:f>IF(AND('19_PARAMETROS'!$B$17=1,J287&lt;&gt;""),0,C287)</x:f>
        <x:v>1</x:v>
      </x:c>
    </x:row>
    <x:row r="288">
      <x:c r="A288" s="30" t="n">
        <x:v>45944</x:v>
      </x:c>
      <x:c r="B288" t="inlineStr">
        <x:is>
          <x:t xml:space="preserve">Martes</x:t>
        </x:is>
      </x:c>
      <x:c r="C288" t="n">
        <x:v>1</x:v>
      </x:c>
      <x:c r="D288" t="n">
        <x:v>8</x:v>
      </x:c>
      <x:c r="E288" t="inlineStr">
        <x:is>
          <x:t xml:space="preserve">08:00</x:t>
        </x:is>
      </x:c>
      <x:c r="F288" t="inlineStr">
        <x:is>
          <x:t xml:space="preserve">17:00</x:t>
        </x:is>
      </x:c>
      <x:c r="G288" t="n">
        <x:v>1</x:v>
      </x:c>
      <x:c r="H288" t="inlineStr">
        <x:is>
          <x:t xml:space="preserve">Regla de escenario: sin feriados</x:t>
        </x:is>
      </x:c>
      <x:c r="I288" t="n">
        <x:v>10</x:v>
      </x:c>
      <x:c r="J288" s="20" t="inlineStr">
        <x:is>
          <x:t xml:space="preserve"/>
        </x:is>
      </x:c>
      <x:c r="K288" s="20" t="n">
        <x:f>IF(AND('19_PARAMETROS'!$B$17=1,J288&lt;&gt;""),0,C288)</x:f>
        <x:v>1</x:v>
      </x:c>
    </x:row>
    <x:row r="289">
      <x:c r="A289" s="30" t="n">
        <x:v>45945</x:v>
      </x:c>
      <x:c r="B289" t="inlineStr">
        <x:is>
          <x:t xml:space="preserve">Miércoles</x:t>
        </x:is>
      </x:c>
      <x:c r="C289" t="n">
        <x:v>1</x:v>
      </x:c>
      <x:c r="D289" t="n">
        <x:v>8</x:v>
      </x:c>
      <x:c r="E289" t="inlineStr">
        <x:is>
          <x:t xml:space="preserve">08:00</x:t>
        </x:is>
      </x:c>
      <x:c r="F289" t="inlineStr">
        <x:is>
          <x:t xml:space="preserve">17:00</x:t>
        </x:is>
      </x:c>
      <x:c r="G289" t="n">
        <x:v>1</x:v>
      </x:c>
      <x:c r="H289" t="inlineStr">
        <x:is>
          <x:t xml:space="preserve">Regla de escenario: sin feriados</x:t>
        </x:is>
      </x:c>
      <x:c r="I289" t="n">
        <x:v>10</x:v>
      </x:c>
      <x:c r="J289" s="20" t="inlineStr">
        <x:is>
          <x:t xml:space="preserve"/>
        </x:is>
      </x:c>
      <x:c r="K289" s="20" t="n">
        <x:f>IF(AND('19_PARAMETROS'!$B$17=1,J289&lt;&gt;""),0,C289)</x:f>
        <x:v>1</x:v>
      </x:c>
    </x:row>
    <x:row r="290">
      <x:c r="A290" s="30" t="n">
        <x:v>45946</x:v>
      </x:c>
      <x:c r="B290" t="inlineStr">
        <x:is>
          <x:t xml:space="preserve">Jueves</x:t>
        </x:is>
      </x:c>
      <x:c r="C290" t="n">
        <x:v>1</x:v>
      </x:c>
      <x:c r="D290" t="n">
        <x:v>8</x:v>
      </x:c>
      <x:c r="E290" t="inlineStr">
        <x:is>
          <x:t xml:space="preserve">08:00</x:t>
        </x:is>
      </x:c>
      <x:c r="F290" t="inlineStr">
        <x:is>
          <x:t xml:space="preserve">17:00</x:t>
        </x:is>
      </x:c>
      <x:c r="G290" t="n">
        <x:v>1</x:v>
      </x:c>
      <x:c r="H290" t="inlineStr">
        <x:is>
          <x:t xml:space="preserve">Regla de escenario: sin feriados</x:t>
        </x:is>
      </x:c>
      <x:c r="I290" t="n">
        <x:v>10</x:v>
      </x:c>
      <x:c r="J290" s="20" t="inlineStr">
        <x:is>
          <x:t xml:space="preserve"/>
        </x:is>
      </x:c>
      <x:c r="K290" s="20" t="n">
        <x:f>IF(AND('19_PARAMETROS'!$B$17=1,J290&lt;&gt;""),0,C290)</x:f>
        <x:v>1</x:v>
      </x:c>
    </x:row>
    <x:row r="291">
      <x:c r="A291" s="30" t="n">
        <x:v>45947</x:v>
      </x:c>
      <x:c r="B291" t="inlineStr">
        <x:is>
          <x:t xml:space="preserve">Viernes</x:t>
        </x:is>
      </x:c>
      <x:c r="C291" t="n">
        <x:v>1</x:v>
      </x:c>
      <x:c r="D291" t="n">
        <x:v>8</x:v>
      </x:c>
      <x:c r="E291" t="inlineStr">
        <x:is>
          <x:t xml:space="preserve">08:00</x:t>
        </x:is>
      </x:c>
      <x:c r="F291" t="inlineStr">
        <x:is>
          <x:t xml:space="preserve">17:00</x:t>
        </x:is>
      </x:c>
      <x:c r="G291" t="n">
        <x:v>1</x:v>
      </x:c>
      <x:c r="H291" t="inlineStr">
        <x:is>
          <x:t xml:space="preserve">Regla de escenario: sin feriados</x:t>
        </x:is>
      </x:c>
      <x:c r="I291" t="n">
        <x:v>10</x:v>
      </x:c>
      <x:c r="J291" s="20" t="inlineStr">
        <x:is>
          <x:t xml:space="preserve"/>
        </x:is>
      </x:c>
      <x:c r="K291" s="20" t="n">
        <x:f>IF(AND('19_PARAMETROS'!$B$17=1,J291&lt;&gt;""),0,C291)</x:f>
        <x:v>1</x:v>
      </x:c>
    </x:row>
    <x:row r="292">
      <x:c r="A292" s="30" t="n">
        <x:v>45948</x:v>
      </x:c>
      <x:c r="B292" t="inlineStr">
        <x:is>
          <x:t xml:space="preserve">Sábado</x:t>
        </x:is>
      </x:c>
      <x:c r="C292" t="n">
        <x:v>0</x:v>
      </x:c>
      <x:c r="D292" t="n">
        <x:v>0</x:v>
      </x:c>
      <x:c r="E292" t="inlineStr">
        <x:is>
          <x:t xml:space="preserve">08:00</x:t>
        </x:is>
      </x:c>
      <x:c r="F292" t="inlineStr">
        <x:is>
          <x:t xml:space="preserve">17:00</x:t>
        </x:is>
      </x:c>
      <x:c r="G292" t="n">
        <x:v>1</x:v>
      </x:c>
      <x:c r="H292" t="inlineStr">
        <x:is>
          <x:t xml:space="preserve">Regla de escenario: sin feriados</x:t>
        </x:is>
      </x:c>
      <x:c r="I292" t="n">
        <x:v>10</x:v>
      </x:c>
      <x:c r="J292" s="20" t="inlineStr">
        <x:is>
          <x:t xml:space="preserve"/>
        </x:is>
      </x:c>
      <x:c r="K292" s="20" t="n">
        <x:f>IF(AND('19_PARAMETROS'!$B$17=1,J292&lt;&gt;""),0,C292)</x:f>
        <x:v>0</x:v>
      </x:c>
    </x:row>
    <x:row r="293">
      <x:c r="A293" s="30" t="n">
        <x:v>45949</x:v>
      </x:c>
      <x:c r="B293" t="inlineStr">
        <x:is>
          <x:t xml:space="preserve">Domingo</x:t>
        </x:is>
      </x:c>
      <x:c r="C293" t="n">
        <x:v>0</x:v>
      </x:c>
      <x:c r="D293" t="n">
        <x:v>0</x:v>
      </x:c>
      <x:c r="E293" t="inlineStr">
        <x:is>
          <x:t xml:space="preserve">08:00</x:t>
        </x:is>
      </x:c>
      <x:c r="F293" t="inlineStr">
        <x:is>
          <x:t xml:space="preserve">17:00</x:t>
        </x:is>
      </x:c>
      <x:c r="G293" t="n">
        <x:v>1</x:v>
      </x:c>
      <x:c r="H293" t="inlineStr">
        <x:is>
          <x:t xml:space="preserve">Regla de escenario: sin feriados</x:t>
        </x:is>
      </x:c>
      <x:c r="I293" t="n">
        <x:v>10</x:v>
      </x:c>
      <x:c r="J293" s="20" t="inlineStr">
        <x:is>
          <x:t xml:space="preserve"/>
        </x:is>
      </x:c>
      <x:c r="K293" s="20" t="n">
        <x:f>IF(AND('19_PARAMETROS'!$B$17=1,J293&lt;&gt;""),0,C293)</x:f>
        <x:v>0</x:v>
      </x:c>
    </x:row>
    <x:row r="294">
      <x:c r="A294" s="30" t="n">
        <x:v>45950</x:v>
      </x:c>
      <x:c r="B294" t="inlineStr">
        <x:is>
          <x:t xml:space="preserve">Lunes</x:t>
        </x:is>
      </x:c>
      <x:c r="C294" t="n">
        <x:v>1</x:v>
      </x:c>
      <x:c r="D294" t="n">
        <x:v>8</x:v>
      </x:c>
      <x:c r="E294" t="inlineStr">
        <x:is>
          <x:t xml:space="preserve">08:00</x:t>
        </x:is>
      </x:c>
      <x:c r="F294" t="inlineStr">
        <x:is>
          <x:t xml:space="preserve">17:00</x:t>
        </x:is>
      </x:c>
      <x:c r="G294" t="n">
        <x:v>1</x:v>
      </x:c>
      <x:c r="H294" t="inlineStr">
        <x:is>
          <x:t xml:space="preserve">Regla de escenario: sin feriados</x:t>
        </x:is>
      </x:c>
      <x:c r="I294" t="n">
        <x:v>10</x:v>
      </x:c>
      <x:c r="J294" s="20" t="inlineStr">
        <x:is>
          <x:t xml:space="preserve"/>
        </x:is>
      </x:c>
      <x:c r="K294" s="20" t="n">
        <x:f>IF(AND('19_PARAMETROS'!$B$17=1,J294&lt;&gt;""),0,C294)</x:f>
        <x:v>1</x:v>
      </x:c>
    </x:row>
    <x:row r="295">
      <x:c r="A295" s="30" t="n">
        <x:v>45951</x:v>
      </x:c>
      <x:c r="B295" t="inlineStr">
        <x:is>
          <x:t xml:space="preserve">Martes</x:t>
        </x:is>
      </x:c>
      <x:c r="C295" t="n">
        <x:v>1</x:v>
      </x:c>
      <x:c r="D295" t="n">
        <x:v>8</x:v>
      </x:c>
      <x:c r="E295" t="inlineStr">
        <x:is>
          <x:t xml:space="preserve">08:00</x:t>
        </x:is>
      </x:c>
      <x:c r="F295" t="inlineStr">
        <x:is>
          <x:t xml:space="preserve">17:00</x:t>
        </x:is>
      </x:c>
      <x:c r="G295" t="n">
        <x:v>1</x:v>
      </x:c>
      <x:c r="H295" t="inlineStr">
        <x:is>
          <x:t xml:space="preserve">Regla de escenario: sin feriados</x:t>
        </x:is>
      </x:c>
      <x:c r="I295" t="n">
        <x:v>10</x:v>
      </x:c>
      <x:c r="J295" s="20" t="inlineStr">
        <x:is>
          <x:t xml:space="preserve"/>
        </x:is>
      </x:c>
      <x:c r="K295" s="20" t="n">
        <x:f>IF(AND('19_PARAMETROS'!$B$17=1,J295&lt;&gt;""),0,C295)</x:f>
        <x:v>1</x:v>
      </x:c>
    </x:row>
    <x:row r="296">
      <x:c r="A296" s="30" t="n">
        <x:v>45952</x:v>
      </x:c>
      <x:c r="B296" t="inlineStr">
        <x:is>
          <x:t xml:space="preserve">Miércoles</x:t>
        </x:is>
      </x:c>
      <x:c r="C296" t="n">
        <x:v>1</x:v>
      </x:c>
      <x:c r="D296" t="n">
        <x:v>8</x:v>
      </x:c>
      <x:c r="E296" t="inlineStr">
        <x:is>
          <x:t xml:space="preserve">08:00</x:t>
        </x:is>
      </x:c>
      <x:c r="F296" t="inlineStr">
        <x:is>
          <x:t xml:space="preserve">17:00</x:t>
        </x:is>
      </x:c>
      <x:c r="G296" t="n">
        <x:v>1</x:v>
      </x:c>
      <x:c r="H296" t="inlineStr">
        <x:is>
          <x:t xml:space="preserve">Regla de escenario: sin feriados</x:t>
        </x:is>
      </x:c>
      <x:c r="I296" t="n">
        <x:v>10</x:v>
      </x:c>
      <x:c r="J296" s="20" t="inlineStr">
        <x:is>
          <x:t xml:space="preserve"/>
        </x:is>
      </x:c>
      <x:c r="K296" s="20" t="n">
        <x:f>IF(AND('19_PARAMETROS'!$B$17=1,J296&lt;&gt;""),0,C296)</x:f>
        <x:v>1</x:v>
      </x:c>
    </x:row>
    <x:row r="297">
      <x:c r="A297" s="30" t="n">
        <x:v>45953</x:v>
      </x:c>
      <x:c r="B297" t="inlineStr">
        <x:is>
          <x:t xml:space="preserve">Jueves</x:t>
        </x:is>
      </x:c>
      <x:c r="C297" t="n">
        <x:v>1</x:v>
      </x:c>
      <x:c r="D297" t="n">
        <x:v>8</x:v>
      </x:c>
      <x:c r="E297" t="inlineStr">
        <x:is>
          <x:t xml:space="preserve">08:00</x:t>
        </x:is>
      </x:c>
      <x:c r="F297" t="inlineStr">
        <x:is>
          <x:t xml:space="preserve">17:00</x:t>
        </x:is>
      </x:c>
      <x:c r="G297" t="n">
        <x:v>1</x:v>
      </x:c>
      <x:c r="H297" t="inlineStr">
        <x:is>
          <x:t xml:space="preserve">Regla de escenario: sin feriados</x:t>
        </x:is>
      </x:c>
      <x:c r="I297" t="n">
        <x:v>10</x:v>
      </x:c>
      <x:c r="J297" s="20" t="inlineStr">
        <x:is>
          <x:t xml:space="preserve"/>
        </x:is>
      </x:c>
      <x:c r="K297" s="20" t="n">
        <x:f>IF(AND('19_PARAMETROS'!$B$17=1,J297&lt;&gt;""),0,C297)</x:f>
        <x:v>1</x:v>
      </x:c>
    </x:row>
    <x:row r="298">
      <x:c r="A298" s="30" t="n">
        <x:v>45954</x:v>
      </x:c>
      <x:c r="B298" t="inlineStr">
        <x:is>
          <x:t xml:space="preserve">Viernes</x:t>
        </x:is>
      </x:c>
      <x:c r="C298" t="n">
        <x:v>1</x:v>
      </x:c>
      <x:c r="D298" t="n">
        <x:v>8</x:v>
      </x:c>
      <x:c r="E298" t="inlineStr">
        <x:is>
          <x:t xml:space="preserve">08:00</x:t>
        </x:is>
      </x:c>
      <x:c r="F298" t="inlineStr">
        <x:is>
          <x:t xml:space="preserve">17:00</x:t>
        </x:is>
      </x:c>
      <x:c r="G298" t="n">
        <x:v>1</x:v>
      </x:c>
      <x:c r="H298" t="inlineStr">
        <x:is>
          <x:t xml:space="preserve">Regla de escenario: sin feriados</x:t>
        </x:is>
      </x:c>
      <x:c r="I298" t="n">
        <x:v>10</x:v>
      </x:c>
      <x:c r="J298" s="20" t="inlineStr">
        <x:is>
          <x:t xml:space="preserve"/>
        </x:is>
      </x:c>
      <x:c r="K298" s="20" t="n">
        <x:f>IF(AND('19_PARAMETROS'!$B$17=1,J298&lt;&gt;""),0,C298)</x:f>
        <x:v>1</x:v>
      </x:c>
    </x:row>
    <x:row r="299">
      <x:c r="A299" s="30" t="n">
        <x:v>45955</x:v>
      </x:c>
      <x:c r="B299" t="inlineStr">
        <x:is>
          <x:t xml:space="preserve">Sábado</x:t>
        </x:is>
      </x:c>
      <x:c r="C299" t="n">
        <x:v>0</x:v>
      </x:c>
      <x:c r="D299" t="n">
        <x:v>0</x:v>
      </x:c>
      <x:c r="E299" t="inlineStr">
        <x:is>
          <x:t xml:space="preserve">08:00</x:t>
        </x:is>
      </x:c>
      <x:c r="F299" t="inlineStr">
        <x:is>
          <x:t xml:space="preserve">17:00</x:t>
        </x:is>
      </x:c>
      <x:c r="G299" t="n">
        <x:v>1</x:v>
      </x:c>
      <x:c r="H299" t="inlineStr">
        <x:is>
          <x:t xml:space="preserve">Regla de escenario: sin feriados</x:t>
        </x:is>
      </x:c>
      <x:c r="I299" t="n">
        <x:v>10</x:v>
      </x:c>
      <x:c r="J299" s="20" t="inlineStr">
        <x:is>
          <x:t xml:space="preserve"/>
        </x:is>
      </x:c>
      <x:c r="K299" s="20" t="n">
        <x:f>IF(AND('19_PARAMETROS'!$B$17=1,J299&lt;&gt;""),0,C299)</x:f>
        <x:v>0</x:v>
      </x:c>
    </x:row>
    <x:row r="300">
      <x:c r="A300" s="30" t="n">
        <x:v>45956</x:v>
      </x:c>
      <x:c r="B300" t="inlineStr">
        <x:is>
          <x:t xml:space="preserve">Domingo</x:t>
        </x:is>
      </x:c>
      <x:c r="C300" t="n">
        <x:v>0</x:v>
      </x:c>
      <x:c r="D300" t="n">
        <x:v>0</x:v>
      </x:c>
      <x:c r="E300" t="inlineStr">
        <x:is>
          <x:t xml:space="preserve">08:00</x:t>
        </x:is>
      </x:c>
      <x:c r="F300" t="inlineStr">
        <x:is>
          <x:t xml:space="preserve">17:00</x:t>
        </x:is>
      </x:c>
      <x:c r="G300" t="n">
        <x:v>1</x:v>
      </x:c>
      <x:c r="H300" t="inlineStr">
        <x:is>
          <x:t xml:space="preserve">Regla de escenario: sin feriados</x:t>
        </x:is>
      </x:c>
      <x:c r="I300" t="n">
        <x:v>10</x:v>
      </x:c>
      <x:c r="J300" s="20" t="inlineStr">
        <x:is>
          <x:t xml:space="preserve"/>
        </x:is>
      </x:c>
      <x:c r="K300" s="20" t="n">
        <x:f>IF(AND('19_PARAMETROS'!$B$17=1,J300&lt;&gt;""),0,C300)</x:f>
        <x:v>0</x:v>
      </x:c>
    </x:row>
    <x:row r="301">
      <x:c r="A301" s="30" t="n">
        <x:v>45957</x:v>
      </x:c>
      <x:c r="B301" t="inlineStr">
        <x:is>
          <x:t xml:space="preserve">Lunes</x:t>
        </x:is>
      </x:c>
      <x:c r="C301" t="n">
        <x:v>1</x:v>
      </x:c>
      <x:c r="D301" t="n">
        <x:v>8</x:v>
      </x:c>
      <x:c r="E301" t="inlineStr">
        <x:is>
          <x:t xml:space="preserve">08:00</x:t>
        </x:is>
      </x:c>
      <x:c r="F301" t="inlineStr">
        <x:is>
          <x:t xml:space="preserve">17:00</x:t>
        </x:is>
      </x:c>
      <x:c r="G301" t="n">
        <x:v>1</x:v>
      </x:c>
      <x:c r="H301" t="inlineStr">
        <x:is>
          <x:t xml:space="preserve">Regla de escenario: sin feriados</x:t>
        </x:is>
      </x:c>
      <x:c r="I301" t="n">
        <x:v>10</x:v>
      </x:c>
      <x:c r="J301" s="20" t="inlineStr">
        <x:is>
          <x:t xml:space="preserve"/>
        </x:is>
      </x:c>
      <x:c r="K301" s="20" t="n">
        <x:f>IF(AND('19_PARAMETROS'!$B$17=1,J301&lt;&gt;""),0,C301)</x:f>
        <x:v>1</x:v>
      </x:c>
    </x:row>
    <x:row r="302">
      <x:c r="A302" s="30" t="n">
        <x:v>45958</x:v>
      </x:c>
      <x:c r="B302" t="inlineStr">
        <x:is>
          <x:t xml:space="preserve">Martes</x:t>
        </x:is>
      </x:c>
      <x:c r="C302" t="n">
        <x:v>1</x:v>
      </x:c>
      <x:c r="D302" t="n">
        <x:v>8</x:v>
      </x:c>
      <x:c r="E302" t="inlineStr">
        <x:is>
          <x:t xml:space="preserve">08:00</x:t>
        </x:is>
      </x:c>
      <x:c r="F302" t="inlineStr">
        <x:is>
          <x:t xml:space="preserve">17:00</x:t>
        </x:is>
      </x:c>
      <x:c r="G302" t="n">
        <x:v>1</x:v>
      </x:c>
      <x:c r="H302" t="inlineStr">
        <x:is>
          <x:t xml:space="preserve">Regla de escenario: sin feriados</x:t>
        </x:is>
      </x:c>
      <x:c r="I302" t="n">
        <x:v>10</x:v>
      </x:c>
      <x:c r="J302" s="20" t="inlineStr">
        <x:is>
          <x:t xml:space="preserve"/>
        </x:is>
      </x:c>
      <x:c r="K302" s="20" t="n">
        <x:f>IF(AND('19_PARAMETROS'!$B$17=1,J302&lt;&gt;""),0,C302)</x:f>
        <x:v>1</x:v>
      </x:c>
    </x:row>
    <x:row r="303">
      <x:c r="A303" s="30" t="n">
        <x:v>45959</x:v>
      </x:c>
      <x:c r="B303" t="inlineStr">
        <x:is>
          <x:t xml:space="preserve">Miércoles</x:t>
        </x:is>
      </x:c>
      <x:c r="C303" t="n">
        <x:v>1</x:v>
      </x:c>
      <x:c r="D303" t="n">
        <x:v>8</x:v>
      </x:c>
      <x:c r="E303" t="inlineStr">
        <x:is>
          <x:t xml:space="preserve">08:00</x:t>
        </x:is>
      </x:c>
      <x:c r="F303" t="inlineStr">
        <x:is>
          <x:t xml:space="preserve">17:00</x:t>
        </x:is>
      </x:c>
      <x:c r="G303" t="n">
        <x:v>1</x:v>
      </x:c>
      <x:c r="H303" t="inlineStr">
        <x:is>
          <x:t xml:space="preserve">Regla de escenario: sin feriados</x:t>
        </x:is>
      </x:c>
      <x:c r="I303" t="n">
        <x:v>10</x:v>
      </x:c>
      <x:c r="J303" s="20" t="inlineStr">
        <x:is>
          <x:t xml:space="preserve"/>
        </x:is>
      </x:c>
      <x:c r="K303" s="20" t="n">
        <x:f>IF(AND('19_PARAMETROS'!$B$17=1,J303&lt;&gt;""),0,C303)</x:f>
        <x:v>1</x:v>
      </x:c>
    </x:row>
    <x:row r="304">
      <x:c r="A304" s="30" t="n">
        <x:v>45960</x:v>
      </x:c>
      <x:c r="B304" t="inlineStr">
        <x:is>
          <x:t xml:space="preserve">Jueves</x:t>
        </x:is>
      </x:c>
      <x:c r="C304" t="n">
        <x:v>1</x:v>
      </x:c>
      <x:c r="D304" t="n">
        <x:v>8</x:v>
      </x:c>
      <x:c r="E304" t="inlineStr">
        <x:is>
          <x:t xml:space="preserve">08:00</x:t>
        </x:is>
      </x:c>
      <x:c r="F304" t="inlineStr">
        <x:is>
          <x:t xml:space="preserve">17:00</x:t>
        </x:is>
      </x:c>
      <x:c r="G304" t="n">
        <x:v>1</x:v>
      </x:c>
      <x:c r="H304" t="inlineStr">
        <x:is>
          <x:t xml:space="preserve">Regla de escenario: sin feriados</x:t>
        </x:is>
      </x:c>
      <x:c r="I304" t="n">
        <x:v>10</x:v>
      </x:c>
      <x:c r="J304" s="20" t="inlineStr">
        <x:is>
          <x:t xml:space="preserve"/>
        </x:is>
      </x:c>
      <x:c r="K304" s="20" t="n">
        <x:f>IF(AND('19_PARAMETROS'!$B$17=1,J304&lt;&gt;""),0,C304)</x:f>
        <x:v>1</x:v>
      </x:c>
    </x:row>
    <x:row r="305">
      <x:c r="A305" s="30" t="n">
        <x:v>45961</x:v>
      </x:c>
      <x:c r="B305" t="inlineStr">
        <x:is>
          <x:t xml:space="preserve">Viernes</x:t>
        </x:is>
      </x:c>
      <x:c r="C305" t="n">
        <x:v>1</x:v>
      </x:c>
      <x:c r="D305" t="n">
        <x:v>8</x:v>
      </x:c>
      <x:c r="E305" t="inlineStr">
        <x:is>
          <x:t xml:space="preserve">08:00</x:t>
        </x:is>
      </x:c>
      <x:c r="F305" t="inlineStr">
        <x:is>
          <x:t xml:space="preserve">17:00</x:t>
        </x:is>
      </x:c>
      <x:c r="G305" t="n">
        <x:v>1</x:v>
      </x:c>
      <x:c r="H305" t="inlineStr">
        <x:is>
          <x:t xml:space="preserve">Regla de escenario: sin feriados</x:t>
        </x:is>
      </x:c>
      <x:c r="I305" t="n">
        <x:v>10</x:v>
      </x:c>
      <x:c r="J305" s="20" t="inlineStr">
        <x:is>
          <x:t xml:space="preserve"/>
        </x:is>
      </x:c>
      <x:c r="K305" s="20" t="n">
        <x:f>IF(AND('19_PARAMETROS'!$B$17=1,J305&lt;&gt;""),0,C305)</x:f>
        <x:v>1</x:v>
      </x:c>
    </x:row>
    <x:row r="306">
      <x:c r="A306" s="30" t="n">
        <x:v>45962</x:v>
      </x:c>
      <x:c r="B306" t="inlineStr">
        <x:is>
          <x:t xml:space="preserve">Sábado</x:t>
        </x:is>
      </x:c>
      <x:c r="C306" t="n">
        <x:v>0</x:v>
      </x:c>
      <x:c r="D306" t="n">
        <x:v>0</x:v>
      </x:c>
      <x:c r="E306" t="inlineStr">
        <x:is>
          <x:t xml:space="preserve">08:00</x:t>
        </x:is>
      </x:c>
      <x:c r="F306" t="inlineStr">
        <x:is>
          <x:t xml:space="preserve">17:00</x:t>
        </x:is>
      </x:c>
      <x:c r="G306" t="n">
        <x:v>1</x:v>
      </x:c>
      <x:c r="H306" t="inlineStr">
        <x:is>
          <x:t xml:space="preserve">Regla de escenario: sin feriados</x:t>
        </x:is>
      </x:c>
      <x:c r="I306" t="n">
        <x:v>11</x:v>
      </x:c>
      <x:c r="J306" s="20" t="inlineStr">
        <x:is>
          <x:t xml:space="preserve">Día de Todos los Santos</x:t>
        </x:is>
      </x:c>
      <x:c r="K306" s="20" t="n">
        <x:f>IF(AND('19_PARAMETROS'!$B$17=1,J306&lt;&gt;""),0,C306)</x:f>
        <x:v>0</x:v>
      </x:c>
    </x:row>
    <x:row r="307">
      <x:c r="A307" s="30" t="n">
        <x:v>45963</x:v>
      </x:c>
      <x:c r="B307" t="inlineStr">
        <x:is>
          <x:t xml:space="preserve">Domingo</x:t>
        </x:is>
      </x:c>
      <x:c r="C307" t="n">
        <x:v>0</x:v>
      </x:c>
      <x:c r="D307" t="n">
        <x:v>0</x:v>
      </x:c>
      <x:c r="E307" t="inlineStr">
        <x:is>
          <x:t xml:space="preserve">08:00</x:t>
        </x:is>
      </x:c>
      <x:c r="F307" t="inlineStr">
        <x:is>
          <x:t xml:space="preserve">17:00</x:t>
        </x:is>
      </x:c>
      <x:c r="G307" t="n">
        <x:v>1</x:v>
      </x:c>
      <x:c r="H307" t="inlineStr">
        <x:is>
          <x:t xml:space="preserve">Regla de escenario: sin feriados</x:t>
        </x:is>
      </x:c>
      <x:c r="I307" t="n">
        <x:v>11</x:v>
      </x:c>
      <x:c r="J307" s="20" t="inlineStr">
        <x:is>
          <x:t xml:space="preserve"/>
        </x:is>
      </x:c>
      <x:c r="K307" s="20" t="n">
        <x:f>IF(AND('19_PARAMETROS'!$B$17=1,J307&lt;&gt;""),0,C307)</x:f>
        <x:v>0</x:v>
      </x:c>
    </x:row>
    <x:row r="308">
      <x:c r="A308" s="30" t="n">
        <x:v>45964</x:v>
      </x:c>
      <x:c r="B308" t="inlineStr">
        <x:is>
          <x:t xml:space="preserve">Lunes</x:t>
        </x:is>
      </x:c>
      <x:c r="C308" t="n">
        <x:v>1</x:v>
      </x:c>
      <x:c r="D308" t="n">
        <x:v>8</x:v>
      </x:c>
      <x:c r="E308" t="inlineStr">
        <x:is>
          <x:t xml:space="preserve">08:00</x:t>
        </x:is>
      </x:c>
      <x:c r="F308" t="inlineStr">
        <x:is>
          <x:t xml:space="preserve">17:00</x:t>
        </x:is>
      </x:c>
      <x:c r="G308" t="n">
        <x:v>1</x:v>
      </x:c>
      <x:c r="H308" t="inlineStr">
        <x:is>
          <x:t xml:space="preserve">Regla de escenario: sin feriados</x:t>
        </x:is>
      </x:c>
      <x:c r="I308" t="n">
        <x:v>11</x:v>
      </x:c>
      <x:c r="J308" s="20" t="inlineStr">
        <x:is>
          <x:t xml:space="preserve"/>
        </x:is>
      </x:c>
      <x:c r="K308" s="20" t="n">
        <x:f>IF(AND('19_PARAMETROS'!$B$17=1,J308&lt;&gt;""),0,C308)</x:f>
        <x:v>1</x:v>
      </x:c>
    </x:row>
    <x:row r="309">
      <x:c r="A309" s="30" t="n">
        <x:v>45965</x:v>
      </x:c>
      <x:c r="B309" t="inlineStr">
        <x:is>
          <x:t xml:space="preserve">Martes</x:t>
        </x:is>
      </x:c>
      <x:c r="C309" t="n">
        <x:v>1</x:v>
      </x:c>
      <x:c r="D309" t="n">
        <x:v>8</x:v>
      </x:c>
      <x:c r="E309" t="inlineStr">
        <x:is>
          <x:t xml:space="preserve">08:00</x:t>
        </x:is>
      </x:c>
      <x:c r="F309" t="inlineStr">
        <x:is>
          <x:t xml:space="preserve">17:00</x:t>
        </x:is>
      </x:c>
      <x:c r="G309" t="n">
        <x:v>1</x:v>
      </x:c>
      <x:c r="H309" t="inlineStr">
        <x:is>
          <x:t xml:space="preserve">Regla de escenario: sin feriados</x:t>
        </x:is>
      </x:c>
      <x:c r="I309" t="n">
        <x:v>11</x:v>
      </x:c>
      <x:c r="J309" s="20" t="inlineStr">
        <x:is>
          <x:t xml:space="preserve"/>
        </x:is>
      </x:c>
      <x:c r="K309" s="20" t="n">
        <x:f>IF(AND('19_PARAMETROS'!$B$17=1,J309&lt;&gt;""),0,C309)</x:f>
        <x:v>1</x:v>
      </x:c>
    </x:row>
    <x:row r="310">
      <x:c r="A310" s="30" t="n">
        <x:v>45966</x:v>
      </x:c>
      <x:c r="B310" t="inlineStr">
        <x:is>
          <x:t xml:space="preserve">Miércoles</x:t>
        </x:is>
      </x:c>
      <x:c r="C310" t="n">
        <x:v>1</x:v>
      </x:c>
      <x:c r="D310" t="n">
        <x:v>8</x:v>
      </x:c>
      <x:c r="E310" t="inlineStr">
        <x:is>
          <x:t xml:space="preserve">08:00</x:t>
        </x:is>
      </x:c>
      <x:c r="F310" t="inlineStr">
        <x:is>
          <x:t xml:space="preserve">17:00</x:t>
        </x:is>
      </x:c>
      <x:c r="G310" t="n">
        <x:v>1</x:v>
      </x:c>
      <x:c r="H310" t="inlineStr">
        <x:is>
          <x:t xml:space="preserve">Regla de escenario: sin feriados</x:t>
        </x:is>
      </x:c>
      <x:c r="I310" t="n">
        <x:v>11</x:v>
      </x:c>
      <x:c r="J310" s="20" t="inlineStr">
        <x:is>
          <x:t xml:space="preserve"/>
        </x:is>
      </x:c>
      <x:c r="K310" s="20" t="n">
        <x:f>IF(AND('19_PARAMETROS'!$B$17=1,J310&lt;&gt;""),0,C310)</x:f>
        <x:v>1</x:v>
      </x:c>
    </x:row>
    <x:row r="311">
      <x:c r="A311" s="30" t="n">
        <x:v>45967</x:v>
      </x:c>
      <x:c r="B311" t="inlineStr">
        <x:is>
          <x:t xml:space="preserve">Jueves</x:t>
        </x:is>
      </x:c>
      <x:c r="C311" t="n">
        <x:v>1</x:v>
      </x:c>
      <x:c r="D311" t="n">
        <x:v>8</x:v>
      </x:c>
      <x:c r="E311" t="inlineStr">
        <x:is>
          <x:t xml:space="preserve">08:00</x:t>
        </x:is>
      </x:c>
      <x:c r="F311" t="inlineStr">
        <x:is>
          <x:t xml:space="preserve">17:00</x:t>
        </x:is>
      </x:c>
      <x:c r="G311" t="n">
        <x:v>1</x:v>
      </x:c>
      <x:c r="H311" t="inlineStr">
        <x:is>
          <x:t xml:space="preserve">Regla de escenario: sin feriados</x:t>
        </x:is>
      </x:c>
      <x:c r="I311" t="n">
        <x:v>11</x:v>
      </x:c>
      <x:c r="J311" s="20" t="inlineStr">
        <x:is>
          <x:t xml:space="preserve"/>
        </x:is>
      </x:c>
      <x:c r="K311" s="20" t="n">
        <x:f>IF(AND('19_PARAMETROS'!$B$17=1,J311&lt;&gt;""),0,C311)</x:f>
        <x:v>1</x:v>
      </x:c>
    </x:row>
    <x:row r="312">
      <x:c r="A312" s="30" t="n">
        <x:v>45968</x:v>
      </x:c>
      <x:c r="B312" t="inlineStr">
        <x:is>
          <x:t xml:space="preserve">Viernes</x:t>
        </x:is>
      </x:c>
      <x:c r="C312" t="n">
        <x:v>1</x:v>
      </x:c>
      <x:c r="D312" t="n">
        <x:v>8</x:v>
      </x:c>
      <x:c r="E312" t="inlineStr">
        <x:is>
          <x:t xml:space="preserve">08:00</x:t>
        </x:is>
      </x:c>
      <x:c r="F312" t="inlineStr">
        <x:is>
          <x:t xml:space="preserve">17:00</x:t>
        </x:is>
      </x:c>
      <x:c r="G312" t="n">
        <x:v>1</x:v>
      </x:c>
      <x:c r="H312" t="inlineStr">
        <x:is>
          <x:t xml:space="preserve">Regla de escenario: sin feriados</x:t>
        </x:is>
      </x:c>
      <x:c r="I312" t="n">
        <x:v>11</x:v>
      </x:c>
      <x:c r="J312" s="20" t="inlineStr">
        <x:is>
          <x:t xml:space="preserve"/>
        </x:is>
      </x:c>
      <x:c r="K312" s="20" t="n">
        <x:f>IF(AND('19_PARAMETROS'!$B$17=1,J312&lt;&gt;""),0,C312)</x:f>
        <x:v>1</x:v>
      </x:c>
    </x:row>
    <x:row r="313">
      <x:c r="A313" s="30" t="n">
        <x:v>45969</x:v>
      </x:c>
      <x:c r="B313" t="inlineStr">
        <x:is>
          <x:t xml:space="preserve">Sábado</x:t>
        </x:is>
      </x:c>
      <x:c r="C313" t="n">
        <x:v>0</x:v>
      </x:c>
      <x:c r="D313" t="n">
        <x:v>0</x:v>
      </x:c>
      <x:c r="E313" t="inlineStr">
        <x:is>
          <x:t xml:space="preserve">08:00</x:t>
        </x:is>
      </x:c>
      <x:c r="F313" t="inlineStr">
        <x:is>
          <x:t xml:space="preserve">17:00</x:t>
        </x:is>
      </x:c>
      <x:c r="G313" t="n">
        <x:v>1</x:v>
      </x:c>
      <x:c r="H313" t="inlineStr">
        <x:is>
          <x:t xml:space="preserve">Regla de escenario: sin feriados</x:t>
        </x:is>
      </x:c>
      <x:c r="I313" t="n">
        <x:v>11</x:v>
      </x:c>
      <x:c r="J313" s="20" t="inlineStr">
        <x:is>
          <x:t xml:space="preserve"/>
        </x:is>
      </x:c>
      <x:c r="K313" s="20" t="n">
        <x:f>IF(AND('19_PARAMETROS'!$B$17=1,J313&lt;&gt;""),0,C313)</x:f>
        <x:v>0</x:v>
      </x:c>
    </x:row>
    <x:row r="314">
      <x:c r="A314" s="30" t="n">
        <x:v>45970</x:v>
      </x:c>
      <x:c r="B314" t="inlineStr">
        <x:is>
          <x:t xml:space="preserve">Domingo</x:t>
        </x:is>
      </x:c>
      <x:c r="C314" t="n">
        <x:v>0</x:v>
      </x:c>
      <x:c r="D314" t="n">
        <x:v>0</x:v>
      </x:c>
      <x:c r="E314" t="inlineStr">
        <x:is>
          <x:t xml:space="preserve">08:00</x:t>
        </x:is>
      </x:c>
      <x:c r="F314" t="inlineStr">
        <x:is>
          <x:t xml:space="preserve">17:00</x:t>
        </x:is>
      </x:c>
      <x:c r="G314" t="n">
        <x:v>1</x:v>
      </x:c>
      <x:c r="H314" t="inlineStr">
        <x:is>
          <x:t xml:space="preserve">Regla de escenario: sin feriados</x:t>
        </x:is>
      </x:c>
      <x:c r="I314" t="n">
        <x:v>11</x:v>
      </x:c>
      <x:c r="J314" s="20" t="inlineStr">
        <x:is>
          <x:t xml:space="preserve"/>
        </x:is>
      </x:c>
      <x:c r="K314" s="20" t="n">
        <x:f>IF(AND('19_PARAMETROS'!$B$17=1,J314&lt;&gt;""),0,C314)</x:f>
        <x:v>0</x:v>
      </x:c>
    </x:row>
    <x:row r="315">
      <x:c r="A315" s="30" t="n">
        <x:v>45971</x:v>
      </x:c>
      <x:c r="B315" t="inlineStr">
        <x:is>
          <x:t xml:space="preserve">Lunes</x:t>
        </x:is>
      </x:c>
      <x:c r="C315" t="n">
        <x:v>1</x:v>
      </x:c>
      <x:c r="D315" t="n">
        <x:v>8</x:v>
      </x:c>
      <x:c r="E315" t="inlineStr">
        <x:is>
          <x:t xml:space="preserve">08:00</x:t>
        </x:is>
      </x:c>
      <x:c r="F315" t="inlineStr">
        <x:is>
          <x:t xml:space="preserve">17:00</x:t>
        </x:is>
      </x:c>
      <x:c r="G315" t="n">
        <x:v>1</x:v>
      </x:c>
      <x:c r="H315" t="inlineStr">
        <x:is>
          <x:t xml:space="preserve">Regla de escenario: sin feriados</x:t>
        </x:is>
      </x:c>
      <x:c r="I315" t="n">
        <x:v>11</x:v>
      </x:c>
      <x:c r="J315" s="20" t="inlineStr">
        <x:is>
          <x:t xml:space="preserve"/>
        </x:is>
      </x:c>
      <x:c r="K315" s="20" t="n">
        <x:f>IF(AND('19_PARAMETROS'!$B$17=1,J315&lt;&gt;""),0,C315)</x:f>
        <x:v>1</x:v>
      </x:c>
    </x:row>
    <x:row r="316">
      <x:c r="A316" s="30" t="n">
        <x:v>45972</x:v>
      </x:c>
      <x:c r="B316" t="inlineStr">
        <x:is>
          <x:t xml:space="preserve">Martes</x:t>
        </x:is>
      </x:c>
      <x:c r="C316" t="n">
        <x:v>1</x:v>
      </x:c>
      <x:c r="D316" t="n">
        <x:v>8</x:v>
      </x:c>
      <x:c r="E316" t="inlineStr">
        <x:is>
          <x:t xml:space="preserve">08:00</x:t>
        </x:is>
      </x:c>
      <x:c r="F316" t="inlineStr">
        <x:is>
          <x:t xml:space="preserve">17:00</x:t>
        </x:is>
      </x:c>
      <x:c r="G316" t="n">
        <x:v>1</x:v>
      </x:c>
      <x:c r="H316" t="inlineStr">
        <x:is>
          <x:t xml:space="preserve">Regla de escenario: sin feriados</x:t>
        </x:is>
      </x:c>
      <x:c r="I316" t="n">
        <x:v>11</x:v>
      </x:c>
      <x:c r="J316" s="20" t="inlineStr">
        <x:is>
          <x:t xml:space="preserve"/>
        </x:is>
      </x:c>
      <x:c r="K316" s="20" t="n">
        <x:f>IF(AND('19_PARAMETROS'!$B$17=1,J316&lt;&gt;""),0,C316)</x:f>
        <x:v>1</x:v>
      </x:c>
    </x:row>
    <x:row r="317">
      <x:c r="A317" s="30" t="n">
        <x:v>45973</x:v>
      </x:c>
      <x:c r="B317" t="inlineStr">
        <x:is>
          <x:t xml:space="preserve">Miércoles</x:t>
        </x:is>
      </x:c>
      <x:c r="C317" t="n">
        <x:v>1</x:v>
      </x:c>
      <x:c r="D317" t="n">
        <x:v>8</x:v>
      </x:c>
      <x:c r="E317" t="inlineStr">
        <x:is>
          <x:t xml:space="preserve">08:00</x:t>
        </x:is>
      </x:c>
      <x:c r="F317" t="inlineStr">
        <x:is>
          <x:t xml:space="preserve">17:00</x:t>
        </x:is>
      </x:c>
      <x:c r="G317" t="n">
        <x:v>1</x:v>
      </x:c>
      <x:c r="H317" t="inlineStr">
        <x:is>
          <x:t xml:space="preserve">Regla de escenario: sin feriados</x:t>
        </x:is>
      </x:c>
      <x:c r="I317" t="n">
        <x:v>11</x:v>
      </x:c>
      <x:c r="J317" s="20" t="inlineStr">
        <x:is>
          <x:t xml:space="preserve"/>
        </x:is>
      </x:c>
      <x:c r="K317" s="20" t="n">
        <x:f>IF(AND('19_PARAMETROS'!$B$17=1,J317&lt;&gt;""),0,C317)</x:f>
        <x:v>1</x:v>
      </x:c>
    </x:row>
    <x:row r="318">
      <x:c r="A318" s="30" t="n">
        <x:v>45974</x:v>
      </x:c>
      <x:c r="B318" t="inlineStr">
        <x:is>
          <x:t xml:space="preserve">Jueves</x:t>
        </x:is>
      </x:c>
      <x:c r="C318" t="n">
        <x:v>1</x:v>
      </x:c>
      <x:c r="D318" t="n">
        <x:v>8</x:v>
      </x:c>
      <x:c r="E318" t="inlineStr">
        <x:is>
          <x:t xml:space="preserve">08:00</x:t>
        </x:is>
      </x:c>
      <x:c r="F318" t="inlineStr">
        <x:is>
          <x:t xml:space="preserve">17:00</x:t>
        </x:is>
      </x:c>
      <x:c r="G318" t="n">
        <x:v>1</x:v>
      </x:c>
      <x:c r="H318" t="inlineStr">
        <x:is>
          <x:t xml:space="preserve">Regla de escenario: sin feriados</x:t>
        </x:is>
      </x:c>
      <x:c r="I318" t="n">
        <x:v>11</x:v>
      </x:c>
      <x:c r="J318" s="20" t="inlineStr">
        <x:is>
          <x:t xml:space="preserve"/>
        </x:is>
      </x:c>
      <x:c r="K318" s="20" t="n">
        <x:f>IF(AND('19_PARAMETROS'!$B$17=1,J318&lt;&gt;""),0,C318)</x:f>
        <x:v>1</x:v>
      </x:c>
    </x:row>
    <x:row r="319">
      <x:c r="A319" s="30" t="n">
        <x:v>45975</x:v>
      </x:c>
      <x:c r="B319" t="inlineStr">
        <x:is>
          <x:t xml:space="preserve">Viernes</x:t>
        </x:is>
      </x:c>
      <x:c r="C319" t="n">
        <x:v>1</x:v>
      </x:c>
      <x:c r="D319" t="n">
        <x:v>8</x:v>
      </x:c>
      <x:c r="E319" t="inlineStr">
        <x:is>
          <x:t xml:space="preserve">08:00</x:t>
        </x:is>
      </x:c>
      <x:c r="F319" t="inlineStr">
        <x:is>
          <x:t xml:space="preserve">17:00</x:t>
        </x:is>
      </x:c>
      <x:c r="G319" t="n">
        <x:v>1</x:v>
      </x:c>
      <x:c r="H319" t="inlineStr">
        <x:is>
          <x:t xml:space="preserve">Regla de escenario: sin feriados</x:t>
        </x:is>
      </x:c>
      <x:c r="I319" t="n">
        <x:v>11</x:v>
      </x:c>
      <x:c r="J319" s="20" t="inlineStr">
        <x:is>
          <x:t xml:space="preserve"/>
        </x:is>
      </x:c>
      <x:c r="K319" s="20" t="n">
        <x:f>IF(AND('19_PARAMETROS'!$B$17=1,J319&lt;&gt;""),0,C319)</x:f>
        <x:v>1</x:v>
      </x:c>
    </x:row>
    <x:row r="320">
      <x:c r="A320" s="30" t="n">
        <x:v>45976</x:v>
      </x:c>
      <x:c r="B320" t="inlineStr">
        <x:is>
          <x:t xml:space="preserve">Sábado</x:t>
        </x:is>
      </x:c>
      <x:c r="C320" t="n">
        <x:v>0</x:v>
      </x:c>
      <x:c r="D320" t="n">
        <x:v>0</x:v>
      </x:c>
      <x:c r="E320" t="inlineStr">
        <x:is>
          <x:t xml:space="preserve">08:00</x:t>
        </x:is>
      </x:c>
      <x:c r="F320" t="inlineStr">
        <x:is>
          <x:t xml:space="preserve">17:00</x:t>
        </x:is>
      </x:c>
      <x:c r="G320" t="n">
        <x:v>1</x:v>
      </x:c>
      <x:c r="H320" t="inlineStr">
        <x:is>
          <x:t xml:space="preserve">Regla de escenario: sin feriados</x:t>
        </x:is>
      </x:c>
      <x:c r="I320" t="n">
        <x:v>11</x:v>
      </x:c>
      <x:c r="J320" s="20" t="inlineStr">
        <x:is>
          <x:t xml:space="preserve"/>
        </x:is>
      </x:c>
      <x:c r="K320" s="20" t="n">
        <x:f>IF(AND('19_PARAMETROS'!$B$17=1,J320&lt;&gt;""),0,C320)</x:f>
        <x:v>0</x:v>
      </x:c>
    </x:row>
    <x:row r="321">
      <x:c r="A321" s="30" t="n">
        <x:v>45977</x:v>
      </x:c>
      <x:c r="B321" t="inlineStr">
        <x:is>
          <x:t xml:space="preserve">Domingo</x:t>
        </x:is>
      </x:c>
      <x:c r="C321" t="n">
        <x:v>0</x:v>
      </x:c>
      <x:c r="D321" t="n">
        <x:v>0</x:v>
      </x:c>
      <x:c r="E321" t="inlineStr">
        <x:is>
          <x:t xml:space="preserve">08:00</x:t>
        </x:is>
      </x:c>
      <x:c r="F321" t="inlineStr">
        <x:is>
          <x:t xml:space="preserve">17:00</x:t>
        </x:is>
      </x:c>
      <x:c r="G321" t="n">
        <x:v>1</x:v>
      </x:c>
      <x:c r="H321" t="inlineStr">
        <x:is>
          <x:t xml:space="preserve">Regla de escenario: sin feriados</x:t>
        </x:is>
      </x:c>
      <x:c r="I321" t="n">
        <x:v>11</x:v>
      </x:c>
      <x:c r="J321" s="20" t="inlineStr">
        <x:is>
          <x:t xml:space="preserve"/>
        </x:is>
      </x:c>
      <x:c r="K321" s="20" t="n">
        <x:f>IF(AND('19_PARAMETROS'!$B$17=1,J321&lt;&gt;""),0,C321)</x:f>
        <x:v>0</x:v>
      </x:c>
    </x:row>
    <x:row r="322">
      <x:c r="A322" s="30" t="n">
        <x:v>45978</x:v>
      </x:c>
      <x:c r="B322" t="inlineStr">
        <x:is>
          <x:t xml:space="preserve">Lunes</x:t>
        </x:is>
      </x:c>
      <x:c r="C322" t="n">
        <x:v>1</x:v>
      </x:c>
      <x:c r="D322" t="n">
        <x:v>8</x:v>
      </x:c>
      <x:c r="E322" t="inlineStr">
        <x:is>
          <x:t xml:space="preserve">08:00</x:t>
        </x:is>
      </x:c>
      <x:c r="F322" t="inlineStr">
        <x:is>
          <x:t xml:space="preserve">17:00</x:t>
        </x:is>
      </x:c>
      <x:c r="G322" t="n">
        <x:v>1</x:v>
      </x:c>
      <x:c r="H322" t="inlineStr">
        <x:is>
          <x:t xml:space="preserve">Regla de escenario: sin feriados</x:t>
        </x:is>
      </x:c>
      <x:c r="I322" t="n">
        <x:v>11</x:v>
      </x:c>
      <x:c r="J322" s="20" t="inlineStr">
        <x:is>
          <x:t xml:space="preserve"/>
        </x:is>
      </x:c>
      <x:c r="K322" s="20" t="n">
        <x:f>IF(AND('19_PARAMETROS'!$B$17=1,J322&lt;&gt;""),0,C322)</x:f>
        <x:v>1</x:v>
      </x:c>
    </x:row>
    <x:row r="323">
      <x:c r="A323" s="30" t="n">
        <x:v>45979</x:v>
      </x:c>
      <x:c r="B323" t="inlineStr">
        <x:is>
          <x:t xml:space="preserve">Martes</x:t>
        </x:is>
      </x:c>
      <x:c r="C323" t="n">
        <x:v>1</x:v>
      </x:c>
      <x:c r="D323" t="n">
        <x:v>8</x:v>
      </x:c>
      <x:c r="E323" t="inlineStr">
        <x:is>
          <x:t xml:space="preserve">08:00</x:t>
        </x:is>
      </x:c>
      <x:c r="F323" t="inlineStr">
        <x:is>
          <x:t xml:space="preserve">17:00</x:t>
        </x:is>
      </x:c>
      <x:c r="G323" t="n">
        <x:v>1</x:v>
      </x:c>
      <x:c r="H323" t="inlineStr">
        <x:is>
          <x:t xml:space="preserve">Regla de escenario: sin feriados</x:t>
        </x:is>
      </x:c>
      <x:c r="I323" t="n">
        <x:v>11</x:v>
      </x:c>
      <x:c r="J323" s="20" t="inlineStr">
        <x:is>
          <x:t xml:space="preserve"/>
        </x:is>
      </x:c>
      <x:c r="K323" s="20" t="n">
        <x:f>IF(AND('19_PARAMETROS'!$B$17=1,J323&lt;&gt;""),0,C323)</x:f>
        <x:v>1</x:v>
      </x:c>
    </x:row>
    <x:row r="324">
      <x:c r="A324" s="30" t="n">
        <x:v>45980</x:v>
      </x:c>
      <x:c r="B324" t="inlineStr">
        <x:is>
          <x:t xml:space="preserve">Miércoles</x:t>
        </x:is>
      </x:c>
      <x:c r="C324" t="n">
        <x:v>1</x:v>
      </x:c>
      <x:c r="D324" t="n">
        <x:v>8</x:v>
      </x:c>
      <x:c r="E324" t="inlineStr">
        <x:is>
          <x:t xml:space="preserve">08:00</x:t>
        </x:is>
      </x:c>
      <x:c r="F324" t="inlineStr">
        <x:is>
          <x:t xml:space="preserve">17:00</x:t>
        </x:is>
      </x:c>
      <x:c r="G324" t="n">
        <x:v>1</x:v>
      </x:c>
      <x:c r="H324" t="inlineStr">
        <x:is>
          <x:t xml:space="preserve">Regla de escenario: sin feriados</x:t>
        </x:is>
      </x:c>
      <x:c r="I324" t="n">
        <x:v>11</x:v>
      </x:c>
      <x:c r="J324" s="20" t="inlineStr">
        <x:is>
          <x:t xml:space="preserve"/>
        </x:is>
      </x:c>
      <x:c r="K324" s="20" t="n">
        <x:f>IF(AND('19_PARAMETROS'!$B$17=1,J324&lt;&gt;""),0,C324)</x:f>
        <x:v>1</x:v>
      </x:c>
    </x:row>
    <x:row r="325">
      <x:c r="A325" s="30" t="n">
        <x:v>45981</x:v>
      </x:c>
      <x:c r="B325" t="inlineStr">
        <x:is>
          <x:t xml:space="preserve">Jueves</x:t>
        </x:is>
      </x:c>
      <x:c r="C325" t="n">
        <x:v>1</x:v>
      </x:c>
      <x:c r="D325" t="n">
        <x:v>8</x:v>
      </x:c>
      <x:c r="E325" t="inlineStr">
        <x:is>
          <x:t xml:space="preserve">08:00</x:t>
        </x:is>
      </x:c>
      <x:c r="F325" t="inlineStr">
        <x:is>
          <x:t xml:space="preserve">17:00</x:t>
        </x:is>
      </x:c>
      <x:c r="G325" t="n">
        <x:v>1</x:v>
      </x:c>
      <x:c r="H325" t="inlineStr">
        <x:is>
          <x:t xml:space="preserve">Regla de escenario: sin feriados</x:t>
        </x:is>
      </x:c>
      <x:c r="I325" t="n">
        <x:v>11</x:v>
      </x:c>
      <x:c r="J325" s="20" t="inlineStr">
        <x:is>
          <x:t xml:space="preserve"/>
        </x:is>
      </x:c>
      <x:c r="K325" s="20" t="n">
        <x:f>IF(AND('19_PARAMETROS'!$B$17=1,J325&lt;&gt;""),0,C325)</x:f>
        <x:v>1</x:v>
      </x:c>
    </x:row>
    <x:row r="326">
      <x:c r="A326" s="30" t="n">
        <x:v>45982</x:v>
      </x:c>
      <x:c r="B326" t="inlineStr">
        <x:is>
          <x:t xml:space="preserve">Viernes</x:t>
        </x:is>
      </x:c>
      <x:c r="C326" t="n">
        <x:v>1</x:v>
      </x:c>
      <x:c r="D326" t="n">
        <x:v>8</x:v>
      </x:c>
      <x:c r="E326" t="inlineStr">
        <x:is>
          <x:t xml:space="preserve">08:00</x:t>
        </x:is>
      </x:c>
      <x:c r="F326" t="inlineStr">
        <x:is>
          <x:t xml:space="preserve">17:00</x:t>
        </x:is>
      </x:c>
      <x:c r="G326" t="n">
        <x:v>1</x:v>
      </x:c>
      <x:c r="H326" t="inlineStr">
        <x:is>
          <x:t xml:space="preserve">Regla de escenario: sin feriados</x:t>
        </x:is>
      </x:c>
      <x:c r="I326" t="n">
        <x:v>11</x:v>
      </x:c>
      <x:c r="J326" s="20" t="inlineStr">
        <x:is>
          <x:t xml:space="preserve"/>
        </x:is>
      </x:c>
      <x:c r="K326" s="20" t="n">
        <x:f>IF(AND('19_PARAMETROS'!$B$17=1,J326&lt;&gt;""),0,C326)</x:f>
        <x:v>1</x:v>
      </x:c>
    </x:row>
    <x:row r="327">
      <x:c r="A327" s="30" t="n">
        <x:v>45983</x:v>
      </x:c>
      <x:c r="B327" t="inlineStr">
        <x:is>
          <x:t xml:space="preserve">Sábado</x:t>
        </x:is>
      </x:c>
      <x:c r="C327" t="n">
        <x:v>0</x:v>
      </x:c>
      <x:c r="D327" t="n">
        <x:v>0</x:v>
      </x:c>
      <x:c r="E327" t="inlineStr">
        <x:is>
          <x:t xml:space="preserve">08:00</x:t>
        </x:is>
      </x:c>
      <x:c r="F327" t="inlineStr">
        <x:is>
          <x:t xml:space="preserve">17:00</x:t>
        </x:is>
      </x:c>
      <x:c r="G327" t="n">
        <x:v>1</x:v>
      </x:c>
      <x:c r="H327" t="inlineStr">
        <x:is>
          <x:t xml:space="preserve">Regla de escenario: sin feriados</x:t>
        </x:is>
      </x:c>
      <x:c r="I327" t="n">
        <x:v>11</x:v>
      </x:c>
      <x:c r="J327" s="20" t="inlineStr">
        <x:is>
          <x:t xml:space="preserve"/>
        </x:is>
      </x:c>
      <x:c r="K327" s="20" t="n">
        <x:f>IF(AND('19_PARAMETROS'!$B$17=1,J327&lt;&gt;""),0,C327)</x:f>
        <x:v>0</x:v>
      </x:c>
    </x:row>
    <x:row r="328">
      <x:c r="A328" s="30" t="n">
        <x:v>45984</x:v>
      </x:c>
      <x:c r="B328" t="inlineStr">
        <x:is>
          <x:t xml:space="preserve">Domingo</x:t>
        </x:is>
      </x:c>
      <x:c r="C328" t="n">
        <x:v>0</x:v>
      </x:c>
      <x:c r="D328" t="n">
        <x:v>0</x:v>
      </x:c>
      <x:c r="E328" t="inlineStr">
        <x:is>
          <x:t xml:space="preserve">08:00</x:t>
        </x:is>
      </x:c>
      <x:c r="F328" t="inlineStr">
        <x:is>
          <x:t xml:space="preserve">17:00</x:t>
        </x:is>
      </x:c>
      <x:c r="G328" t="n">
        <x:v>1</x:v>
      </x:c>
      <x:c r="H328" t="inlineStr">
        <x:is>
          <x:t xml:space="preserve">Regla de escenario: sin feriados</x:t>
        </x:is>
      </x:c>
      <x:c r="I328" t="n">
        <x:v>11</x:v>
      </x:c>
      <x:c r="J328" s="20" t="inlineStr">
        <x:is>
          <x:t xml:space="preserve"/>
        </x:is>
      </x:c>
      <x:c r="K328" s="20" t="n">
        <x:f>IF(AND('19_PARAMETROS'!$B$17=1,J328&lt;&gt;""),0,C328)</x:f>
        <x:v>0</x:v>
      </x:c>
    </x:row>
    <x:row r="329">
      <x:c r="A329" s="30" t="n">
        <x:v>45985</x:v>
      </x:c>
      <x:c r="B329" t="inlineStr">
        <x:is>
          <x:t xml:space="preserve">Lunes</x:t>
        </x:is>
      </x:c>
      <x:c r="C329" t="n">
        <x:v>1</x:v>
      </x:c>
      <x:c r="D329" t="n">
        <x:v>8</x:v>
      </x:c>
      <x:c r="E329" t="inlineStr">
        <x:is>
          <x:t xml:space="preserve">08:00</x:t>
        </x:is>
      </x:c>
      <x:c r="F329" t="inlineStr">
        <x:is>
          <x:t xml:space="preserve">17:00</x:t>
        </x:is>
      </x:c>
      <x:c r="G329" t="n">
        <x:v>1</x:v>
      </x:c>
      <x:c r="H329" t="inlineStr">
        <x:is>
          <x:t xml:space="preserve">Regla de escenario: sin feriados</x:t>
        </x:is>
      </x:c>
      <x:c r="I329" t="n">
        <x:v>11</x:v>
      </x:c>
      <x:c r="J329" s="20" t="inlineStr">
        <x:is>
          <x:t xml:space="preserve"/>
        </x:is>
      </x:c>
      <x:c r="K329" s="20" t="n">
        <x:f>IF(AND('19_PARAMETROS'!$B$17=1,J329&lt;&gt;""),0,C329)</x:f>
        <x:v>1</x:v>
      </x:c>
    </x:row>
    <x:row r="330">
      <x:c r="A330" s="30" t="n">
        <x:v>45986</x:v>
      </x:c>
      <x:c r="B330" t="inlineStr">
        <x:is>
          <x:t xml:space="preserve">Martes</x:t>
        </x:is>
      </x:c>
      <x:c r="C330" t="n">
        <x:v>1</x:v>
      </x:c>
      <x:c r="D330" t="n">
        <x:v>8</x:v>
      </x:c>
      <x:c r="E330" t="inlineStr">
        <x:is>
          <x:t xml:space="preserve">08:00</x:t>
        </x:is>
      </x:c>
      <x:c r="F330" t="inlineStr">
        <x:is>
          <x:t xml:space="preserve">17:00</x:t>
        </x:is>
      </x:c>
      <x:c r="G330" t="n">
        <x:v>1</x:v>
      </x:c>
      <x:c r="H330" t="inlineStr">
        <x:is>
          <x:t xml:space="preserve">Regla de escenario: sin feriados</x:t>
        </x:is>
      </x:c>
      <x:c r="I330" t="n">
        <x:v>11</x:v>
      </x:c>
      <x:c r="J330" s="20" t="inlineStr">
        <x:is>
          <x:t xml:space="preserve"/>
        </x:is>
      </x:c>
      <x:c r="K330" s="20" t="n">
        <x:f>IF(AND('19_PARAMETROS'!$B$17=1,J330&lt;&gt;""),0,C330)</x:f>
        <x:v>1</x:v>
      </x:c>
    </x:row>
    <x:row r="331">
      <x:c r="A331" s="30" t="n">
        <x:v>45987</x:v>
      </x:c>
      <x:c r="B331" t="inlineStr">
        <x:is>
          <x:t xml:space="preserve">Miércoles</x:t>
        </x:is>
      </x:c>
      <x:c r="C331" t="n">
        <x:v>1</x:v>
      </x:c>
      <x:c r="D331" t="n">
        <x:v>8</x:v>
      </x:c>
      <x:c r="E331" t="inlineStr">
        <x:is>
          <x:t xml:space="preserve">08:00</x:t>
        </x:is>
      </x:c>
      <x:c r="F331" t="inlineStr">
        <x:is>
          <x:t xml:space="preserve">17:00</x:t>
        </x:is>
      </x:c>
      <x:c r="G331" t="n">
        <x:v>1</x:v>
      </x:c>
      <x:c r="H331" t="inlineStr">
        <x:is>
          <x:t xml:space="preserve">Regla de escenario: sin feriados</x:t>
        </x:is>
      </x:c>
      <x:c r="I331" t="n">
        <x:v>11</x:v>
      </x:c>
      <x:c r="J331" s="20" t="inlineStr">
        <x:is>
          <x:t xml:space="preserve"/>
        </x:is>
      </x:c>
      <x:c r="K331" s="20" t="n">
        <x:f>IF(AND('19_PARAMETROS'!$B$17=1,J331&lt;&gt;""),0,C331)</x:f>
        <x:v>1</x:v>
      </x:c>
    </x:row>
    <x:row r="332">
      <x:c r="A332" s="30" t="n">
        <x:v>45988</x:v>
      </x:c>
      <x:c r="B332" t="inlineStr">
        <x:is>
          <x:t xml:space="preserve">Jueves</x:t>
        </x:is>
      </x:c>
      <x:c r="C332" t="n">
        <x:v>1</x:v>
      </x:c>
      <x:c r="D332" t="n">
        <x:v>8</x:v>
      </x:c>
      <x:c r="E332" t="inlineStr">
        <x:is>
          <x:t xml:space="preserve">08:00</x:t>
        </x:is>
      </x:c>
      <x:c r="F332" t="inlineStr">
        <x:is>
          <x:t xml:space="preserve">17:00</x:t>
        </x:is>
      </x:c>
      <x:c r="G332" t="n">
        <x:v>1</x:v>
      </x:c>
      <x:c r="H332" t="inlineStr">
        <x:is>
          <x:t xml:space="preserve">Regla de escenario: sin feriados</x:t>
        </x:is>
      </x:c>
      <x:c r="I332" t="n">
        <x:v>11</x:v>
      </x:c>
      <x:c r="J332" s="20" t="inlineStr">
        <x:is>
          <x:t xml:space="preserve"/>
        </x:is>
      </x:c>
      <x:c r="K332" s="20" t="n">
        <x:f>IF(AND('19_PARAMETROS'!$B$17=1,J332&lt;&gt;""),0,C332)</x:f>
        <x:v>1</x:v>
      </x:c>
    </x:row>
    <x:row r="333">
      <x:c r="A333" s="30" t="n">
        <x:v>45989</x:v>
      </x:c>
      <x:c r="B333" t="inlineStr">
        <x:is>
          <x:t xml:space="preserve">Viernes</x:t>
        </x:is>
      </x:c>
      <x:c r="C333" t="n">
        <x:v>1</x:v>
      </x:c>
      <x:c r="D333" t="n">
        <x:v>8</x:v>
      </x:c>
      <x:c r="E333" t="inlineStr">
        <x:is>
          <x:t xml:space="preserve">08:00</x:t>
        </x:is>
      </x:c>
      <x:c r="F333" t="inlineStr">
        <x:is>
          <x:t xml:space="preserve">17:00</x:t>
        </x:is>
      </x:c>
      <x:c r="G333" t="n">
        <x:v>1</x:v>
      </x:c>
      <x:c r="H333" t="inlineStr">
        <x:is>
          <x:t xml:space="preserve">Regla de escenario: sin feriados</x:t>
        </x:is>
      </x:c>
      <x:c r="I333" t="n">
        <x:v>11</x:v>
      </x:c>
      <x:c r="J333" s="20" t="inlineStr">
        <x:is>
          <x:t xml:space="preserve"/>
        </x:is>
      </x:c>
      <x:c r="K333" s="20" t="n">
        <x:f>IF(AND('19_PARAMETROS'!$B$17=1,J333&lt;&gt;""),0,C333)</x:f>
        <x:v>1</x:v>
      </x:c>
    </x:row>
    <x:row r="334">
      <x:c r="A334" s="30" t="n">
        <x:v>45990</x:v>
      </x:c>
      <x:c r="B334" t="inlineStr">
        <x:is>
          <x:t xml:space="preserve">Sábado</x:t>
        </x:is>
      </x:c>
      <x:c r="C334" t="n">
        <x:v>0</x:v>
      </x:c>
      <x:c r="D334" t="n">
        <x:v>0</x:v>
      </x:c>
      <x:c r="E334" t="inlineStr">
        <x:is>
          <x:t xml:space="preserve">08:00</x:t>
        </x:is>
      </x:c>
      <x:c r="F334" t="inlineStr">
        <x:is>
          <x:t xml:space="preserve">17:00</x:t>
        </x:is>
      </x:c>
      <x:c r="G334" t="n">
        <x:v>1</x:v>
      </x:c>
      <x:c r="H334" t="inlineStr">
        <x:is>
          <x:t xml:space="preserve">Regla de escenario: sin feriados</x:t>
        </x:is>
      </x:c>
      <x:c r="I334" t="n">
        <x:v>11</x:v>
      </x:c>
      <x:c r="J334" s="20" t="inlineStr">
        <x:is>
          <x:t xml:space="preserve"/>
        </x:is>
      </x:c>
      <x:c r="K334" s="20" t="n">
        <x:f>IF(AND('19_PARAMETROS'!$B$17=1,J334&lt;&gt;""),0,C334)</x:f>
        <x:v>0</x:v>
      </x:c>
    </x:row>
    <x:row r="335">
      <x:c r="A335" s="30" t="n">
        <x:v>45991</x:v>
      </x:c>
      <x:c r="B335" t="inlineStr">
        <x:is>
          <x:t xml:space="preserve">Domingo</x:t>
        </x:is>
      </x:c>
      <x:c r="C335" t="n">
        <x:v>0</x:v>
      </x:c>
      <x:c r="D335" t="n">
        <x:v>0</x:v>
      </x:c>
      <x:c r="E335" t="inlineStr">
        <x:is>
          <x:t xml:space="preserve">08:00</x:t>
        </x:is>
      </x:c>
      <x:c r="F335" t="inlineStr">
        <x:is>
          <x:t xml:space="preserve">17:00</x:t>
        </x:is>
      </x:c>
      <x:c r="G335" t="n">
        <x:v>1</x:v>
      </x:c>
      <x:c r="H335" t="inlineStr">
        <x:is>
          <x:t xml:space="preserve">Regla de escenario: sin feriados</x:t>
        </x:is>
      </x:c>
      <x:c r="I335" t="n">
        <x:v>11</x:v>
      </x:c>
      <x:c r="J335" s="20" t="inlineStr">
        <x:is>
          <x:t xml:space="preserve"/>
        </x:is>
      </x:c>
      <x:c r="K335" s="20" t="n">
        <x:f>IF(AND('19_PARAMETROS'!$B$17=1,J335&lt;&gt;""),0,C335)</x:f>
        <x:v>0</x:v>
      </x:c>
    </x:row>
    <x:row r="336">
      <x:c r="A336" s="30" t="n">
        <x:v>45992</x:v>
      </x:c>
      <x:c r="B336" t="inlineStr">
        <x:is>
          <x:t xml:space="preserve">Lunes</x:t>
        </x:is>
      </x:c>
      <x:c r="C336" t="n">
        <x:v>1</x:v>
      </x:c>
      <x:c r="D336" t="n">
        <x:v>8</x:v>
      </x:c>
      <x:c r="E336" t="inlineStr">
        <x:is>
          <x:t xml:space="preserve">08:00</x:t>
        </x:is>
      </x:c>
      <x:c r="F336" t="inlineStr">
        <x:is>
          <x:t xml:space="preserve">17:00</x:t>
        </x:is>
      </x:c>
      <x:c r="G336" t="n">
        <x:v>1</x:v>
      </x:c>
      <x:c r="H336" t="inlineStr">
        <x:is>
          <x:t xml:space="preserve">Regla de escenario: sin feriados</x:t>
        </x:is>
      </x:c>
      <x:c r="I336" t="n">
        <x:v>12</x:v>
      </x:c>
      <x:c r="J336" s="20" t="inlineStr">
        <x:is>
          <x:t xml:space="preserve"/>
        </x:is>
      </x:c>
      <x:c r="K336" s="20" t="n">
        <x:f>IF(AND('19_PARAMETROS'!$B$17=1,J336&lt;&gt;""),0,C336)</x:f>
        <x:v>1</x:v>
      </x:c>
    </x:row>
    <x:row r="337">
      <x:c r="A337" s="30" t="n">
        <x:v>45993</x:v>
      </x:c>
      <x:c r="B337" t="inlineStr">
        <x:is>
          <x:t xml:space="preserve">Martes</x:t>
        </x:is>
      </x:c>
      <x:c r="C337" t="n">
        <x:v>1</x:v>
      </x:c>
      <x:c r="D337" t="n">
        <x:v>8</x:v>
      </x:c>
      <x:c r="E337" t="inlineStr">
        <x:is>
          <x:t xml:space="preserve">08:00</x:t>
        </x:is>
      </x:c>
      <x:c r="F337" t="inlineStr">
        <x:is>
          <x:t xml:space="preserve">17:00</x:t>
        </x:is>
      </x:c>
      <x:c r="G337" t="n">
        <x:v>1</x:v>
      </x:c>
      <x:c r="H337" t="inlineStr">
        <x:is>
          <x:t xml:space="preserve">Regla de escenario: sin feriados</x:t>
        </x:is>
      </x:c>
      <x:c r="I337" t="n">
        <x:v>12</x:v>
      </x:c>
      <x:c r="J337" s="20" t="inlineStr">
        <x:is>
          <x:t xml:space="preserve"/>
        </x:is>
      </x:c>
      <x:c r="K337" s="20" t="n">
        <x:f>IF(AND('19_PARAMETROS'!$B$17=1,J337&lt;&gt;""),0,C337)</x:f>
        <x:v>1</x:v>
      </x:c>
    </x:row>
    <x:row r="338">
      <x:c r="A338" s="30" t="n">
        <x:v>45994</x:v>
      </x:c>
      <x:c r="B338" t="inlineStr">
        <x:is>
          <x:t xml:space="preserve">Miércoles</x:t>
        </x:is>
      </x:c>
      <x:c r="C338" t="n">
        <x:v>1</x:v>
      </x:c>
      <x:c r="D338" t="n">
        <x:v>8</x:v>
      </x:c>
      <x:c r="E338" t="inlineStr">
        <x:is>
          <x:t xml:space="preserve">08:00</x:t>
        </x:is>
      </x:c>
      <x:c r="F338" t="inlineStr">
        <x:is>
          <x:t xml:space="preserve">17:00</x:t>
        </x:is>
      </x:c>
      <x:c r="G338" t="n">
        <x:v>1</x:v>
      </x:c>
      <x:c r="H338" t="inlineStr">
        <x:is>
          <x:t xml:space="preserve">Regla de escenario: sin feriados</x:t>
        </x:is>
      </x:c>
      <x:c r="I338" t="n">
        <x:v>12</x:v>
      </x:c>
      <x:c r="J338" s="20" t="inlineStr">
        <x:is>
          <x:t xml:space="preserve"/>
        </x:is>
      </x:c>
      <x:c r="K338" s="20" t="n">
        <x:f>IF(AND('19_PARAMETROS'!$B$17=1,J338&lt;&gt;""),0,C338)</x:f>
        <x:v>1</x:v>
      </x:c>
    </x:row>
    <x:row r="339">
      <x:c r="A339" s="30" t="n">
        <x:v>45995</x:v>
      </x:c>
      <x:c r="B339" t="inlineStr">
        <x:is>
          <x:t xml:space="preserve">Jueves</x:t>
        </x:is>
      </x:c>
      <x:c r="C339" t="n">
        <x:v>1</x:v>
      </x:c>
      <x:c r="D339" t="n">
        <x:v>8</x:v>
      </x:c>
      <x:c r="E339" t="inlineStr">
        <x:is>
          <x:t xml:space="preserve">08:00</x:t>
        </x:is>
      </x:c>
      <x:c r="F339" t="inlineStr">
        <x:is>
          <x:t xml:space="preserve">17:00</x:t>
        </x:is>
      </x:c>
      <x:c r="G339" t="n">
        <x:v>1</x:v>
      </x:c>
      <x:c r="H339" t="inlineStr">
        <x:is>
          <x:t xml:space="preserve">Regla de escenario: sin feriados</x:t>
        </x:is>
      </x:c>
      <x:c r="I339" t="n">
        <x:v>12</x:v>
      </x:c>
      <x:c r="J339" s="20" t="inlineStr">
        <x:is>
          <x:t xml:space="preserve"/>
        </x:is>
      </x:c>
      <x:c r="K339" s="20" t="n">
        <x:f>IF(AND('19_PARAMETROS'!$B$17=1,J339&lt;&gt;""),0,C339)</x:f>
        <x:v>1</x:v>
      </x:c>
    </x:row>
    <x:row r="340">
      <x:c r="A340" s="30" t="n">
        <x:v>45996</x:v>
      </x:c>
      <x:c r="B340" t="inlineStr">
        <x:is>
          <x:t xml:space="preserve">Viernes</x:t>
        </x:is>
      </x:c>
      <x:c r="C340" t="n">
        <x:v>1</x:v>
      </x:c>
      <x:c r="D340" t="n">
        <x:v>8</x:v>
      </x:c>
      <x:c r="E340" t="inlineStr">
        <x:is>
          <x:t xml:space="preserve">08:00</x:t>
        </x:is>
      </x:c>
      <x:c r="F340" t="inlineStr">
        <x:is>
          <x:t xml:space="preserve">17:00</x:t>
        </x:is>
      </x:c>
      <x:c r="G340" t="n">
        <x:v>1</x:v>
      </x:c>
      <x:c r="H340" t="inlineStr">
        <x:is>
          <x:t xml:space="preserve">Regla de escenario: sin feriados</x:t>
        </x:is>
      </x:c>
      <x:c r="I340" t="n">
        <x:v>12</x:v>
      </x:c>
      <x:c r="J340" s="20" t="inlineStr">
        <x:is>
          <x:t xml:space="preserve"/>
        </x:is>
      </x:c>
      <x:c r="K340" s="20" t="n">
        <x:f>IF(AND('19_PARAMETROS'!$B$17=1,J340&lt;&gt;""),0,C340)</x:f>
        <x:v>1</x:v>
      </x:c>
    </x:row>
    <x:row r="341">
      <x:c r="A341" s="30" t="n">
        <x:v>45997</x:v>
      </x:c>
      <x:c r="B341" t="inlineStr">
        <x:is>
          <x:t xml:space="preserve">Sábado</x:t>
        </x:is>
      </x:c>
      <x:c r="C341" t="n">
        <x:v>0</x:v>
      </x:c>
      <x:c r="D341" t="n">
        <x:v>0</x:v>
      </x:c>
      <x:c r="E341" t="inlineStr">
        <x:is>
          <x:t xml:space="preserve">08:00</x:t>
        </x:is>
      </x:c>
      <x:c r="F341" t="inlineStr">
        <x:is>
          <x:t xml:space="preserve">17:00</x:t>
        </x:is>
      </x:c>
      <x:c r="G341" t="n">
        <x:v>1</x:v>
      </x:c>
      <x:c r="H341" t="inlineStr">
        <x:is>
          <x:t xml:space="preserve">Regla de escenario: sin feriados</x:t>
        </x:is>
      </x:c>
      <x:c r="I341" t="n">
        <x:v>12</x:v>
      </x:c>
      <x:c r="J341" s="20" t="inlineStr">
        <x:is>
          <x:t xml:space="preserve"/>
        </x:is>
      </x:c>
      <x:c r="K341" s="20" t="n">
        <x:f>IF(AND('19_PARAMETROS'!$B$17=1,J341&lt;&gt;""),0,C341)</x:f>
        <x:v>0</x:v>
      </x:c>
    </x:row>
    <x:row r="342">
      <x:c r="A342" s="30" t="n">
        <x:v>45998</x:v>
      </x:c>
      <x:c r="B342" t="inlineStr">
        <x:is>
          <x:t xml:space="preserve">Domingo</x:t>
        </x:is>
      </x:c>
      <x:c r="C342" t="n">
        <x:v>0</x:v>
      </x:c>
      <x:c r="D342" t="n">
        <x:v>0</x:v>
      </x:c>
      <x:c r="E342" t="inlineStr">
        <x:is>
          <x:t xml:space="preserve">08:00</x:t>
        </x:is>
      </x:c>
      <x:c r="F342" t="inlineStr">
        <x:is>
          <x:t xml:space="preserve">17:00</x:t>
        </x:is>
      </x:c>
      <x:c r="G342" t="n">
        <x:v>1</x:v>
      </x:c>
      <x:c r="H342" t="inlineStr">
        <x:is>
          <x:t xml:space="preserve">Regla de escenario: sin feriados</x:t>
        </x:is>
      </x:c>
      <x:c r="I342" t="n">
        <x:v>12</x:v>
      </x:c>
      <x:c r="J342" s="20" t="inlineStr">
        <x:is>
          <x:t xml:space="preserve"/>
        </x:is>
      </x:c>
      <x:c r="K342" s="20" t="n">
        <x:f>IF(AND('19_PARAMETROS'!$B$17=1,J342&lt;&gt;""),0,C342)</x:f>
        <x:v>0</x:v>
      </x:c>
    </x:row>
    <x:row r="343">
      <x:c r="A343" s="30" t="n">
        <x:v>45999</x:v>
      </x:c>
      <x:c r="B343" t="inlineStr">
        <x:is>
          <x:t xml:space="preserve">Lunes</x:t>
        </x:is>
      </x:c>
      <x:c r="C343" t="n">
        <x:v>1</x:v>
      </x:c>
      <x:c r="D343" t="n">
        <x:v>8</x:v>
      </x:c>
      <x:c r="E343" t="inlineStr">
        <x:is>
          <x:t xml:space="preserve">08:00</x:t>
        </x:is>
      </x:c>
      <x:c r="F343" t="inlineStr">
        <x:is>
          <x:t xml:space="preserve">17:00</x:t>
        </x:is>
      </x:c>
      <x:c r="G343" t="n">
        <x:v>1</x:v>
      </x:c>
      <x:c r="H343" t="inlineStr">
        <x:is>
          <x:t xml:space="preserve">Regla de escenario: sin feriados</x:t>
        </x:is>
      </x:c>
      <x:c r="I343" t="n">
        <x:v>12</x:v>
      </x:c>
      <x:c r="J343" s="20" t="inlineStr">
        <x:is>
          <x:t xml:space="preserve">Inmaculada Concepción</x:t>
        </x:is>
      </x:c>
      <x:c r="K343" s="20" t="n">
        <x:f>IF(AND('19_PARAMETROS'!$B$17=1,J343&lt;&gt;""),0,C343)</x:f>
        <x:v>1</x:v>
      </x:c>
    </x:row>
    <x:row r="344">
      <x:c r="A344" s="30" t="n">
        <x:v>46000</x:v>
      </x:c>
      <x:c r="B344" t="inlineStr">
        <x:is>
          <x:t xml:space="preserve">Martes</x:t>
        </x:is>
      </x:c>
      <x:c r="C344" t="n">
        <x:v>1</x:v>
      </x:c>
      <x:c r="D344" t="n">
        <x:v>8</x:v>
      </x:c>
      <x:c r="E344" t="inlineStr">
        <x:is>
          <x:t xml:space="preserve">08:00</x:t>
        </x:is>
      </x:c>
      <x:c r="F344" t="inlineStr">
        <x:is>
          <x:t xml:space="preserve">17:00</x:t>
        </x:is>
      </x:c>
      <x:c r="G344" t="n">
        <x:v>1</x:v>
      </x:c>
      <x:c r="H344" t="inlineStr">
        <x:is>
          <x:t xml:space="preserve">Regla de escenario: sin feriados</x:t>
        </x:is>
      </x:c>
      <x:c r="I344" t="n">
        <x:v>12</x:v>
      </x:c>
      <x:c r="J344" s="20" t="inlineStr">
        <x:is>
          <x:t xml:space="preserve">Batalla de Ayacucho</x:t>
        </x:is>
      </x:c>
      <x:c r="K344" s="20" t="n">
        <x:f>IF(AND('19_PARAMETROS'!$B$17=1,J344&lt;&gt;""),0,C344)</x:f>
        <x:v>1</x:v>
      </x:c>
    </x:row>
    <x:row r="345">
      <x:c r="A345" s="30" t="n">
        <x:v>46001</x:v>
      </x:c>
      <x:c r="B345" t="inlineStr">
        <x:is>
          <x:t xml:space="preserve">Miércoles</x:t>
        </x:is>
      </x:c>
      <x:c r="C345" t="n">
        <x:v>1</x:v>
      </x:c>
      <x:c r="D345" t="n">
        <x:v>8</x:v>
      </x:c>
      <x:c r="E345" t="inlineStr">
        <x:is>
          <x:t xml:space="preserve">08:00</x:t>
        </x:is>
      </x:c>
      <x:c r="F345" t="inlineStr">
        <x:is>
          <x:t xml:space="preserve">17:00</x:t>
        </x:is>
      </x:c>
      <x:c r="G345" t="n">
        <x:v>1</x:v>
      </x:c>
      <x:c r="H345" t="inlineStr">
        <x:is>
          <x:t xml:space="preserve">Regla de escenario: sin feriados</x:t>
        </x:is>
      </x:c>
      <x:c r="I345" t="n">
        <x:v>12</x:v>
      </x:c>
      <x:c r="J345" s="20" t="inlineStr">
        <x:is>
          <x:t xml:space="preserve"/>
        </x:is>
      </x:c>
      <x:c r="K345" s="20" t="n">
        <x:f>IF(AND('19_PARAMETROS'!$B$17=1,J345&lt;&gt;""),0,C345)</x:f>
        <x:v>1</x:v>
      </x:c>
    </x:row>
    <x:row r="346">
      <x:c r="A346" s="30" t="n">
        <x:v>46002</x:v>
      </x:c>
      <x:c r="B346" t="inlineStr">
        <x:is>
          <x:t xml:space="preserve">Jueves</x:t>
        </x:is>
      </x:c>
      <x:c r="C346" t="n">
        <x:v>1</x:v>
      </x:c>
      <x:c r="D346" t="n">
        <x:v>8</x:v>
      </x:c>
      <x:c r="E346" t="inlineStr">
        <x:is>
          <x:t xml:space="preserve">08:00</x:t>
        </x:is>
      </x:c>
      <x:c r="F346" t="inlineStr">
        <x:is>
          <x:t xml:space="preserve">17:00</x:t>
        </x:is>
      </x:c>
      <x:c r="G346" t="n">
        <x:v>1</x:v>
      </x:c>
      <x:c r="H346" t="inlineStr">
        <x:is>
          <x:t xml:space="preserve">Regla de escenario: sin feriados</x:t>
        </x:is>
      </x:c>
      <x:c r="I346" t="n">
        <x:v>12</x:v>
      </x:c>
      <x:c r="J346" s="20" t="inlineStr">
        <x:is>
          <x:t xml:space="preserve"/>
        </x:is>
      </x:c>
      <x:c r="K346" s="20" t="n">
        <x:f>IF(AND('19_PARAMETROS'!$B$17=1,J346&lt;&gt;""),0,C346)</x:f>
        <x:v>1</x:v>
      </x:c>
    </x:row>
    <x:row r="347">
      <x:c r="A347" s="30" t="n">
        <x:v>46003</x:v>
      </x:c>
      <x:c r="B347" t="inlineStr">
        <x:is>
          <x:t xml:space="preserve">Viernes</x:t>
        </x:is>
      </x:c>
      <x:c r="C347" t="n">
        <x:v>1</x:v>
      </x:c>
      <x:c r="D347" t="n">
        <x:v>8</x:v>
      </x:c>
      <x:c r="E347" t="inlineStr">
        <x:is>
          <x:t xml:space="preserve">08:00</x:t>
        </x:is>
      </x:c>
      <x:c r="F347" t="inlineStr">
        <x:is>
          <x:t xml:space="preserve">17:00</x:t>
        </x:is>
      </x:c>
      <x:c r="G347" t="n">
        <x:v>1</x:v>
      </x:c>
      <x:c r="H347" t="inlineStr">
        <x:is>
          <x:t xml:space="preserve">Regla de escenario: sin feriados</x:t>
        </x:is>
      </x:c>
      <x:c r="I347" t="n">
        <x:v>12</x:v>
      </x:c>
      <x:c r="J347" s="20" t="inlineStr">
        <x:is>
          <x:t xml:space="preserve"/>
        </x:is>
      </x:c>
      <x:c r="K347" s="20" t="n">
        <x:f>IF(AND('19_PARAMETROS'!$B$17=1,J347&lt;&gt;""),0,C347)</x:f>
        <x:v>1</x:v>
      </x:c>
    </x:row>
    <x:row r="348">
      <x:c r="A348" s="30" t="n">
        <x:v>46004</x:v>
      </x:c>
      <x:c r="B348" t="inlineStr">
        <x:is>
          <x:t xml:space="preserve">Sábado</x:t>
        </x:is>
      </x:c>
      <x:c r="C348" t="n">
        <x:v>0</x:v>
      </x:c>
      <x:c r="D348" t="n">
        <x:v>0</x:v>
      </x:c>
      <x:c r="E348" t="inlineStr">
        <x:is>
          <x:t xml:space="preserve">08:00</x:t>
        </x:is>
      </x:c>
      <x:c r="F348" t="inlineStr">
        <x:is>
          <x:t xml:space="preserve">17:00</x:t>
        </x:is>
      </x:c>
      <x:c r="G348" t="n">
        <x:v>1</x:v>
      </x:c>
      <x:c r="H348" t="inlineStr">
        <x:is>
          <x:t xml:space="preserve">Regla de escenario: sin feriados</x:t>
        </x:is>
      </x:c>
      <x:c r="I348" t="n">
        <x:v>12</x:v>
      </x:c>
      <x:c r="J348" s="20" t="inlineStr">
        <x:is>
          <x:t xml:space="preserve"/>
        </x:is>
      </x:c>
      <x:c r="K348" s="20" t="n">
        <x:f>IF(AND('19_PARAMETROS'!$B$17=1,J348&lt;&gt;""),0,C348)</x:f>
        <x:v>0</x:v>
      </x:c>
    </x:row>
    <x:row r="349">
      <x:c r="A349" s="30" t="n">
        <x:v>46005</x:v>
      </x:c>
      <x:c r="B349" t="inlineStr">
        <x:is>
          <x:t xml:space="preserve">Domingo</x:t>
        </x:is>
      </x:c>
      <x:c r="C349" t="n">
        <x:v>0</x:v>
      </x:c>
      <x:c r="D349" t="n">
        <x:v>0</x:v>
      </x:c>
      <x:c r="E349" t="inlineStr">
        <x:is>
          <x:t xml:space="preserve">08:00</x:t>
        </x:is>
      </x:c>
      <x:c r="F349" t="inlineStr">
        <x:is>
          <x:t xml:space="preserve">17:00</x:t>
        </x:is>
      </x:c>
      <x:c r="G349" t="n">
        <x:v>1</x:v>
      </x:c>
      <x:c r="H349" t="inlineStr">
        <x:is>
          <x:t xml:space="preserve">Regla de escenario: sin feriados</x:t>
        </x:is>
      </x:c>
      <x:c r="I349" t="n">
        <x:v>12</x:v>
      </x:c>
      <x:c r="J349" s="20" t="inlineStr">
        <x:is>
          <x:t xml:space="preserve"/>
        </x:is>
      </x:c>
      <x:c r="K349" s="20" t="n">
        <x:f>IF(AND('19_PARAMETROS'!$B$17=1,J349&lt;&gt;""),0,C349)</x:f>
        <x:v>0</x:v>
      </x:c>
    </x:row>
    <x:row r="350">
      <x:c r="A350" s="30" t="n">
        <x:v>46006</x:v>
      </x:c>
      <x:c r="B350" t="inlineStr">
        <x:is>
          <x:t xml:space="preserve">Lunes</x:t>
        </x:is>
      </x:c>
      <x:c r="C350" t="n">
        <x:v>1</x:v>
      </x:c>
      <x:c r="D350" t="n">
        <x:v>8</x:v>
      </x:c>
      <x:c r="E350" t="inlineStr">
        <x:is>
          <x:t xml:space="preserve">08:00</x:t>
        </x:is>
      </x:c>
      <x:c r="F350" t="inlineStr">
        <x:is>
          <x:t xml:space="preserve">17:00</x:t>
        </x:is>
      </x:c>
      <x:c r="G350" t="n">
        <x:v>1</x:v>
      </x:c>
      <x:c r="H350" t="inlineStr">
        <x:is>
          <x:t xml:space="preserve">Regla de escenario: sin feriados</x:t>
        </x:is>
      </x:c>
      <x:c r="I350" t="n">
        <x:v>12</x:v>
      </x:c>
      <x:c r="J350" s="20" t="inlineStr">
        <x:is>
          <x:t xml:space="preserve"/>
        </x:is>
      </x:c>
      <x:c r="K350" s="20" t="n">
        <x:f>IF(AND('19_PARAMETROS'!$B$17=1,J350&lt;&gt;""),0,C350)</x:f>
        <x:v>1</x:v>
      </x:c>
    </x:row>
    <x:row r="351">
      <x:c r="A351" s="30" t="n">
        <x:v>46007</x:v>
      </x:c>
      <x:c r="B351" t="inlineStr">
        <x:is>
          <x:t xml:space="preserve">Martes</x:t>
        </x:is>
      </x:c>
      <x:c r="C351" t="n">
        <x:v>1</x:v>
      </x:c>
      <x:c r="D351" t="n">
        <x:v>8</x:v>
      </x:c>
      <x:c r="E351" t="inlineStr">
        <x:is>
          <x:t xml:space="preserve">08:00</x:t>
        </x:is>
      </x:c>
      <x:c r="F351" t="inlineStr">
        <x:is>
          <x:t xml:space="preserve">17:00</x:t>
        </x:is>
      </x:c>
      <x:c r="G351" t="n">
        <x:v>1</x:v>
      </x:c>
      <x:c r="H351" t="inlineStr">
        <x:is>
          <x:t xml:space="preserve">Regla de escenario: sin feriados</x:t>
        </x:is>
      </x:c>
      <x:c r="I351" t="n">
        <x:v>12</x:v>
      </x:c>
      <x:c r="J351" s="20" t="inlineStr">
        <x:is>
          <x:t xml:space="preserve"/>
        </x:is>
      </x:c>
      <x:c r="K351" s="20" t="n">
        <x:f>IF(AND('19_PARAMETROS'!$B$17=1,J351&lt;&gt;""),0,C351)</x:f>
        <x:v>1</x:v>
      </x:c>
    </x:row>
    <x:row r="352">
      <x:c r="A352" s="30" t="n">
        <x:v>46008</x:v>
      </x:c>
      <x:c r="B352" t="inlineStr">
        <x:is>
          <x:t xml:space="preserve">Miércoles</x:t>
        </x:is>
      </x:c>
      <x:c r="C352" t="n">
        <x:v>1</x:v>
      </x:c>
      <x:c r="D352" t="n">
        <x:v>8</x:v>
      </x:c>
      <x:c r="E352" t="inlineStr">
        <x:is>
          <x:t xml:space="preserve">08:00</x:t>
        </x:is>
      </x:c>
      <x:c r="F352" t="inlineStr">
        <x:is>
          <x:t xml:space="preserve">17:00</x:t>
        </x:is>
      </x:c>
      <x:c r="G352" t="n">
        <x:v>1</x:v>
      </x:c>
      <x:c r="H352" t="inlineStr">
        <x:is>
          <x:t xml:space="preserve">Regla de escenario: sin feriados</x:t>
        </x:is>
      </x:c>
      <x:c r="I352" t="n">
        <x:v>12</x:v>
      </x:c>
      <x:c r="J352" s="20" t="inlineStr">
        <x:is>
          <x:t xml:space="preserve"/>
        </x:is>
      </x:c>
      <x:c r="K352" s="20" t="n">
        <x:f>IF(AND('19_PARAMETROS'!$B$17=1,J352&lt;&gt;""),0,C352)</x:f>
        <x:v>1</x:v>
      </x:c>
    </x:row>
    <x:row r="353">
      <x:c r="A353" s="30" t="n">
        <x:v>46009</x:v>
      </x:c>
      <x:c r="B353" t="inlineStr">
        <x:is>
          <x:t xml:space="preserve">Jueves</x:t>
        </x:is>
      </x:c>
      <x:c r="C353" t="n">
        <x:v>1</x:v>
      </x:c>
      <x:c r="D353" t="n">
        <x:v>8</x:v>
      </x:c>
      <x:c r="E353" t="inlineStr">
        <x:is>
          <x:t xml:space="preserve">08:00</x:t>
        </x:is>
      </x:c>
      <x:c r="F353" t="inlineStr">
        <x:is>
          <x:t xml:space="preserve">17:00</x:t>
        </x:is>
      </x:c>
      <x:c r="G353" t="n">
        <x:v>1</x:v>
      </x:c>
      <x:c r="H353" t="inlineStr">
        <x:is>
          <x:t xml:space="preserve">Regla de escenario: sin feriados</x:t>
        </x:is>
      </x:c>
      <x:c r="I353" t="n">
        <x:v>12</x:v>
      </x:c>
      <x:c r="J353" s="20" t="inlineStr">
        <x:is>
          <x:t xml:space="preserve"/>
        </x:is>
      </x:c>
      <x:c r="K353" s="20" t="n">
        <x:f>IF(AND('19_PARAMETROS'!$B$17=1,J353&lt;&gt;""),0,C353)</x:f>
        <x:v>1</x:v>
      </x:c>
    </x:row>
    <x:row r="354">
      <x:c r="A354" s="30" t="n">
        <x:v>46010</x:v>
      </x:c>
      <x:c r="B354" t="inlineStr">
        <x:is>
          <x:t xml:space="preserve">Viernes</x:t>
        </x:is>
      </x:c>
      <x:c r="C354" t="n">
        <x:v>1</x:v>
      </x:c>
      <x:c r="D354" t="n">
        <x:v>8</x:v>
      </x:c>
      <x:c r="E354" t="inlineStr">
        <x:is>
          <x:t xml:space="preserve">08:00</x:t>
        </x:is>
      </x:c>
      <x:c r="F354" t="inlineStr">
        <x:is>
          <x:t xml:space="preserve">17:00</x:t>
        </x:is>
      </x:c>
      <x:c r="G354" t="n">
        <x:v>1</x:v>
      </x:c>
      <x:c r="H354" t="inlineStr">
        <x:is>
          <x:t xml:space="preserve">Regla de escenario: sin feriados</x:t>
        </x:is>
      </x:c>
      <x:c r="I354" t="n">
        <x:v>12</x:v>
      </x:c>
      <x:c r="J354" s="20" t="inlineStr">
        <x:is>
          <x:t xml:space="preserve"/>
        </x:is>
      </x:c>
      <x:c r="K354" s="20" t="n">
        <x:f>IF(AND('19_PARAMETROS'!$B$17=1,J354&lt;&gt;""),0,C354)</x:f>
        <x:v>1</x:v>
      </x:c>
    </x:row>
    <x:row r="355">
      <x:c r="A355" s="30" t="n">
        <x:v>46011</x:v>
      </x:c>
      <x:c r="B355" t="inlineStr">
        <x:is>
          <x:t xml:space="preserve">Sábado</x:t>
        </x:is>
      </x:c>
      <x:c r="C355" t="n">
        <x:v>0</x:v>
      </x:c>
      <x:c r="D355" t="n">
        <x:v>0</x:v>
      </x:c>
      <x:c r="E355" t="inlineStr">
        <x:is>
          <x:t xml:space="preserve">08:00</x:t>
        </x:is>
      </x:c>
      <x:c r="F355" t="inlineStr">
        <x:is>
          <x:t xml:space="preserve">17:00</x:t>
        </x:is>
      </x:c>
      <x:c r="G355" t="n">
        <x:v>1</x:v>
      </x:c>
      <x:c r="H355" t="inlineStr">
        <x:is>
          <x:t xml:space="preserve">Regla de escenario: sin feriados</x:t>
        </x:is>
      </x:c>
      <x:c r="I355" t="n">
        <x:v>12</x:v>
      </x:c>
      <x:c r="J355" s="20" t="inlineStr">
        <x:is>
          <x:t xml:space="preserve"/>
        </x:is>
      </x:c>
      <x:c r="K355" s="20" t="n">
        <x:f>IF(AND('19_PARAMETROS'!$B$17=1,J355&lt;&gt;""),0,C355)</x:f>
        <x:v>0</x:v>
      </x:c>
    </x:row>
    <x:row r="356">
      <x:c r="A356" s="30" t="n">
        <x:v>46012</x:v>
      </x:c>
      <x:c r="B356" t="inlineStr">
        <x:is>
          <x:t xml:space="preserve">Domingo</x:t>
        </x:is>
      </x:c>
      <x:c r="C356" t="n">
        <x:v>0</x:v>
      </x:c>
      <x:c r="D356" t="n">
        <x:v>0</x:v>
      </x:c>
      <x:c r="E356" t="inlineStr">
        <x:is>
          <x:t xml:space="preserve">08:00</x:t>
        </x:is>
      </x:c>
      <x:c r="F356" t="inlineStr">
        <x:is>
          <x:t xml:space="preserve">17:00</x:t>
        </x:is>
      </x:c>
      <x:c r="G356" t="n">
        <x:v>1</x:v>
      </x:c>
      <x:c r="H356" t="inlineStr">
        <x:is>
          <x:t xml:space="preserve">Regla de escenario: sin feriados</x:t>
        </x:is>
      </x:c>
      <x:c r="I356" t="n">
        <x:v>12</x:v>
      </x:c>
      <x:c r="J356" s="20" t="inlineStr">
        <x:is>
          <x:t xml:space="preserve"/>
        </x:is>
      </x:c>
      <x:c r="K356" s="20" t="n">
        <x:f>IF(AND('19_PARAMETROS'!$B$17=1,J356&lt;&gt;""),0,C356)</x:f>
        <x:v>0</x:v>
      </x:c>
    </x:row>
    <x:row r="357">
      <x:c r="A357" s="30" t="n">
        <x:v>46013</x:v>
      </x:c>
      <x:c r="B357" t="inlineStr">
        <x:is>
          <x:t xml:space="preserve">Lunes</x:t>
        </x:is>
      </x:c>
      <x:c r="C357" t="n">
        <x:v>1</x:v>
      </x:c>
      <x:c r="D357" t="n">
        <x:v>8</x:v>
      </x:c>
      <x:c r="E357" t="inlineStr">
        <x:is>
          <x:t xml:space="preserve">08:00</x:t>
        </x:is>
      </x:c>
      <x:c r="F357" t="inlineStr">
        <x:is>
          <x:t xml:space="preserve">17:00</x:t>
        </x:is>
      </x:c>
      <x:c r="G357" t="n">
        <x:v>1</x:v>
      </x:c>
      <x:c r="H357" t="inlineStr">
        <x:is>
          <x:t xml:space="preserve">Regla de escenario: sin feriados</x:t>
        </x:is>
      </x:c>
      <x:c r="I357" t="n">
        <x:v>12</x:v>
      </x:c>
      <x:c r="J357" s="20" t="inlineStr">
        <x:is>
          <x:t xml:space="preserve"/>
        </x:is>
      </x:c>
      <x:c r="K357" s="20" t="n">
        <x:f>IF(AND('19_PARAMETROS'!$B$17=1,J357&lt;&gt;""),0,C357)</x:f>
        <x:v>1</x:v>
      </x:c>
    </x:row>
    <x:row r="358">
      <x:c r="A358" s="30" t="n">
        <x:v>46014</x:v>
      </x:c>
      <x:c r="B358" t="inlineStr">
        <x:is>
          <x:t xml:space="preserve">Martes</x:t>
        </x:is>
      </x:c>
      <x:c r="C358" t="n">
        <x:v>1</x:v>
      </x:c>
      <x:c r="D358" t="n">
        <x:v>8</x:v>
      </x:c>
      <x:c r="E358" t="inlineStr">
        <x:is>
          <x:t xml:space="preserve">08:00</x:t>
        </x:is>
      </x:c>
      <x:c r="F358" t="inlineStr">
        <x:is>
          <x:t xml:space="preserve">17:00</x:t>
        </x:is>
      </x:c>
      <x:c r="G358" t="n">
        <x:v>1</x:v>
      </x:c>
      <x:c r="H358" t="inlineStr">
        <x:is>
          <x:t xml:space="preserve">Regla de escenario: sin feriados</x:t>
        </x:is>
      </x:c>
      <x:c r="I358" t="n">
        <x:v>12</x:v>
      </x:c>
      <x:c r="J358" s="20" t="inlineStr">
        <x:is>
          <x:t xml:space="preserve"/>
        </x:is>
      </x:c>
      <x:c r="K358" s="20" t="n">
        <x:f>IF(AND('19_PARAMETROS'!$B$17=1,J358&lt;&gt;""),0,C358)</x:f>
        <x:v>1</x:v>
      </x:c>
    </x:row>
    <x:row r="359">
      <x:c r="A359" s="30" t="n">
        <x:v>46015</x:v>
      </x:c>
      <x:c r="B359" t="inlineStr">
        <x:is>
          <x:t xml:space="preserve">Miércoles</x:t>
        </x:is>
      </x:c>
      <x:c r="C359" t="n">
        <x:v>1</x:v>
      </x:c>
      <x:c r="D359" t="n">
        <x:v>8</x:v>
      </x:c>
      <x:c r="E359" t="inlineStr">
        <x:is>
          <x:t xml:space="preserve">08:00</x:t>
        </x:is>
      </x:c>
      <x:c r="F359" t="inlineStr">
        <x:is>
          <x:t xml:space="preserve">17:00</x:t>
        </x:is>
      </x:c>
      <x:c r="G359" t="n">
        <x:v>1</x:v>
      </x:c>
      <x:c r="H359" t="inlineStr">
        <x:is>
          <x:t xml:space="preserve">Regla de escenario: sin feriados</x:t>
        </x:is>
      </x:c>
      <x:c r="I359" t="n">
        <x:v>12</x:v>
      </x:c>
      <x:c r="J359" s="20" t="inlineStr">
        <x:is>
          <x:t xml:space="preserve"/>
        </x:is>
      </x:c>
      <x:c r="K359" s="20" t="n">
        <x:f>IF(AND('19_PARAMETROS'!$B$17=1,J359&lt;&gt;""),0,C359)</x:f>
        <x:v>1</x:v>
      </x:c>
    </x:row>
    <x:row r="360">
      <x:c r="A360" s="30" t="n">
        <x:v>46016</x:v>
      </x:c>
      <x:c r="B360" t="inlineStr">
        <x:is>
          <x:t xml:space="preserve">Jueves</x:t>
        </x:is>
      </x:c>
      <x:c r="C360" t="n">
        <x:v>1</x:v>
      </x:c>
      <x:c r="D360" t="n">
        <x:v>8</x:v>
      </x:c>
      <x:c r="E360" t="inlineStr">
        <x:is>
          <x:t xml:space="preserve">08:00</x:t>
        </x:is>
      </x:c>
      <x:c r="F360" t="inlineStr">
        <x:is>
          <x:t xml:space="preserve">17:00</x:t>
        </x:is>
      </x:c>
      <x:c r="G360" t="n">
        <x:v>1</x:v>
      </x:c>
      <x:c r="H360" t="inlineStr">
        <x:is>
          <x:t xml:space="preserve">Regla de escenario: sin feriados</x:t>
        </x:is>
      </x:c>
      <x:c r="I360" t="n">
        <x:v>12</x:v>
      </x:c>
      <x:c r="J360" s="20" t="inlineStr">
        <x:is>
          <x:t xml:space="preserve">Navidad</x:t>
        </x:is>
      </x:c>
      <x:c r="K360" s="20" t="n">
        <x:f>IF(AND('19_PARAMETROS'!$B$17=1,J360&lt;&gt;""),0,C360)</x:f>
        <x:v>1</x:v>
      </x:c>
    </x:row>
    <x:row r="361">
      <x:c r="A361" s="30" t="n">
        <x:v>46017</x:v>
      </x:c>
      <x:c r="B361" t="inlineStr">
        <x:is>
          <x:t xml:space="preserve">Viernes</x:t>
        </x:is>
      </x:c>
      <x:c r="C361" t="n">
        <x:v>1</x:v>
      </x:c>
      <x:c r="D361" t="n">
        <x:v>8</x:v>
      </x:c>
      <x:c r="E361" t="inlineStr">
        <x:is>
          <x:t xml:space="preserve">08:00</x:t>
        </x:is>
      </x:c>
      <x:c r="F361" t="inlineStr">
        <x:is>
          <x:t xml:space="preserve">17:00</x:t>
        </x:is>
      </x:c>
      <x:c r="G361" t="n">
        <x:v>1</x:v>
      </x:c>
      <x:c r="H361" t="inlineStr">
        <x:is>
          <x:t xml:space="preserve">Regla de escenario: sin feriados</x:t>
        </x:is>
      </x:c>
      <x:c r="I361" t="n">
        <x:v>12</x:v>
      </x:c>
      <x:c r="J361" s="20" t="inlineStr">
        <x:is>
          <x:t xml:space="preserve"/>
        </x:is>
      </x:c>
      <x:c r="K361" s="20" t="n">
        <x:f>IF(AND('19_PARAMETROS'!$B$17=1,J361&lt;&gt;""),0,C361)</x:f>
        <x:v>1</x:v>
      </x:c>
    </x:row>
    <x:row r="362">
      <x:c r="A362" s="30" t="n">
        <x:v>46018</x:v>
      </x:c>
      <x:c r="B362" t="inlineStr">
        <x:is>
          <x:t xml:space="preserve">Sábado</x:t>
        </x:is>
      </x:c>
      <x:c r="C362" t="n">
        <x:v>0</x:v>
      </x:c>
      <x:c r="D362" t="n">
        <x:v>0</x:v>
      </x:c>
      <x:c r="E362" t="inlineStr">
        <x:is>
          <x:t xml:space="preserve">08:00</x:t>
        </x:is>
      </x:c>
      <x:c r="F362" t="inlineStr">
        <x:is>
          <x:t xml:space="preserve">17:00</x:t>
        </x:is>
      </x:c>
      <x:c r="G362" t="n">
        <x:v>1</x:v>
      </x:c>
      <x:c r="H362" t="inlineStr">
        <x:is>
          <x:t xml:space="preserve">Regla de escenario: sin feriados</x:t>
        </x:is>
      </x:c>
      <x:c r="I362" t="n">
        <x:v>12</x:v>
      </x:c>
      <x:c r="J362" s="20" t="inlineStr">
        <x:is>
          <x:t xml:space="preserve"/>
        </x:is>
      </x:c>
      <x:c r="K362" s="20" t="n">
        <x:f>IF(AND('19_PARAMETROS'!$B$17=1,J362&lt;&gt;""),0,C362)</x:f>
        <x:v>0</x:v>
      </x:c>
    </x:row>
    <x:row r="363">
      <x:c r="A363" s="30" t="n">
        <x:v>46019</x:v>
      </x:c>
      <x:c r="B363" t="inlineStr">
        <x:is>
          <x:t xml:space="preserve">Domingo</x:t>
        </x:is>
      </x:c>
      <x:c r="C363" t="n">
        <x:v>0</x:v>
      </x:c>
      <x:c r="D363" t="n">
        <x:v>0</x:v>
      </x:c>
      <x:c r="E363" t="inlineStr">
        <x:is>
          <x:t xml:space="preserve">08:00</x:t>
        </x:is>
      </x:c>
      <x:c r="F363" t="inlineStr">
        <x:is>
          <x:t xml:space="preserve">17:00</x:t>
        </x:is>
      </x:c>
      <x:c r="G363" t="n">
        <x:v>1</x:v>
      </x:c>
      <x:c r="H363" t="inlineStr">
        <x:is>
          <x:t xml:space="preserve">Regla de escenario: sin feriados</x:t>
        </x:is>
      </x:c>
      <x:c r="I363" t="n">
        <x:v>12</x:v>
      </x:c>
      <x:c r="J363" s="20" t="inlineStr">
        <x:is>
          <x:t xml:space="preserve"/>
        </x:is>
      </x:c>
      <x:c r="K363" s="20" t="n">
        <x:f>IF(AND('19_PARAMETROS'!$B$17=1,J363&lt;&gt;""),0,C363)</x:f>
        <x:v>0</x:v>
      </x:c>
    </x:row>
    <x:row r="364">
      <x:c r="A364" s="30" t="n">
        <x:v>46020</x:v>
      </x:c>
      <x:c r="B364" t="inlineStr">
        <x:is>
          <x:t xml:space="preserve">Lunes</x:t>
        </x:is>
      </x:c>
      <x:c r="C364" t="n">
        <x:v>1</x:v>
      </x:c>
      <x:c r="D364" t="n">
        <x:v>8</x:v>
      </x:c>
      <x:c r="E364" t="inlineStr">
        <x:is>
          <x:t xml:space="preserve">08:00</x:t>
        </x:is>
      </x:c>
      <x:c r="F364" t="inlineStr">
        <x:is>
          <x:t xml:space="preserve">17:00</x:t>
        </x:is>
      </x:c>
      <x:c r="G364" t="n">
        <x:v>1</x:v>
      </x:c>
      <x:c r="H364" t="inlineStr">
        <x:is>
          <x:t xml:space="preserve">Regla de escenario: sin feriados</x:t>
        </x:is>
      </x:c>
      <x:c r="I364" t="n">
        <x:v>12</x:v>
      </x:c>
      <x:c r="J364" s="20" t="inlineStr">
        <x:is>
          <x:t xml:space="preserve"/>
        </x:is>
      </x:c>
      <x:c r="K364" s="20" t="n">
        <x:f>IF(AND('19_PARAMETROS'!$B$17=1,J364&lt;&gt;""),0,C364)</x:f>
        <x:v>1</x:v>
      </x:c>
    </x:row>
    <x:row r="365">
      <x:c r="A365" s="30" t="n">
        <x:v>46021</x:v>
      </x:c>
      <x:c r="B365" t="inlineStr">
        <x:is>
          <x:t xml:space="preserve">Martes</x:t>
        </x:is>
      </x:c>
      <x:c r="C365" t="n">
        <x:v>1</x:v>
      </x:c>
      <x:c r="D365" t="n">
        <x:v>8</x:v>
      </x:c>
      <x:c r="E365" t="inlineStr">
        <x:is>
          <x:t xml:space="preserve">08:00</x:t>
        </x:is>
      </x:c>
      <x:c r="F365" t="inlineStr">
        <x:is>
          <x:t xml:space="preserve">17:00</x:t>
        </x:is>
      </x:c>
      <x:c r="G365" t="n">
        <x:v>1</x:v>
      </x:c>
      <x:c r="H365" t="inlineStr">
        <x:is>
          <x:t xml:space="preserve">Regla de escenario: sin feriados</x:t>
        </x:is>
      </x:c>
      <x:c r="I365" t="n">
        <x:v>12</x:v>
      </x:c>
      <x:c r="J365" s="20" t="inlineStr">
        <x:is>
          <x:t xml:space="preserve"/>
        </x:is>
      </x:c>
      <x:c r="K365" s="20" t="n">
        <x:f>IF(AND('19_PARAMETROS'!$B$17=1,J365&lt;&gt;""),0,C365)</x:f>
        <x:v>1</x:v>
      </x:c>
    </x:row>
    <x:row r="366">
      <x:c r="A366" s="30" t="n">
        <x:v>46022</x:v>
      </x:c>
      <x:c r="B366" t="inlineStr">
        <x:is>
          <x:t xml:space="preserve">Miércoles</x:t>
        </x:is>
      </x:c>
      <x:c r="C366" t="n">
        <x:v>1</x:v>
      </x:c>
      <x:c r="D366" t="n">
        <x:v>8</x:v>
      </x:c>
      <x:c r="E366" t="inlineStr">
        <x:is>
          <x:t xml:space="preserve">08:00</x:t>
        </x:is>
      </x:c>
      <x:c r="F366" t="inlineStr">
        <x:is>
          <x:t xml:space="preserve">17:00</x:t>
        </x:is>
      </x:c>
      <x:c r="G366" t="n">
        <x:v>1</x:v>
      </x:c>
      <x:c r="H366" t="inlineStr">
        <x:is>
          <x:t xml:space="preserve">Regla de escenario: sin feriados</x:t>
        </x:is>
      </x:c>
      <x:c r="I366" t="n">
        <x:v>12</x:v>
      </x:c>
      <x:c r="J366" s="20" t="inlineStr">
        <x:is>
          <x:t xml:space="preserve"/>
        </x:is>
      </x:c>
      <x:c r="K366" s="20" t="n">
        <x:f>IF(AND('19_PARAMETROS'!$B$17=1,J366&lt;&gt;""),0,C366)</x:f>
        <x:v>1</x:v>
      </x:c>
    </x:row>
    <x:row r="367">
      <x:c r="A367" s="30" t="n">
        <x:v>46023</x:v>
      </x:c>
      <x:c r="B367" t="inlineStr">
        <x:is>
          <x:t xml:space="preserve">Jueves</x:t>
        </x:is>
      </x:c>
      <x:c r="C367" t="n">
        <x:v>1</x:v>
      </x:c>
      <x:c r="D367" t="n">
        <x:v>8</x:v>
      </x:c>
      <x:c r="E367" t="inlineStr">
        <x:is>
          <x:t xml:space="preserve">08:00</x:t>
        </x:is>
      </x:c>
      <x:c r="F367" t="inlineStr">
        <x:is>
          <x:t xml:space="preserve">17:00</x:t>
        </x:is>
      </x:c>
      <x:c r="G367" t="n">
        <x:v>1</x:v>
      </x:c>
      <x:c r="H367" t="inlineStr">
        <x:is>
          <x:t xml:space="preserve">Regla de escenario: sin feriados</x:t>
        </x:is>
      </x:c>
      <x:c r="I367" t="n">
        <x:v>1</x:v>
      </x:c>
      <x:c r="J367" s="20" t="inlineStr">
        <x:is>
          <x:t xml:space="preserve">Año Nuevo</x:t>
        </x:is>
      </x:c>
      <x:c r="K367" s="20" t="n">
        <x:f>IF(AND('19_PARAMETROS'!$B$17=1,J367&lt;&gt;""),0,C367)</x:f>
        <x:v>1</x:v>
      </x:c>
    </x:row>
    <x:row r="368">
      <x:c r="A368" s="30" t="n">
        <x:v>46024</x:v>
      </x:c>
      <x:c r="B368" t="inlineStr">
        <x:is>
          <x:t xml:space="preserve">Viernes</x:t>
        </x:is>
      </x:c>
      <x:c r="C368" t="n">
        <x:v>1</x:v>
      </x:c>
      <x:c r="D368" t="n">
        <x:v>8</x:v>
      </x:c>
      <x:c r="E368" t="inlineStr">
        <x:is>
          <x:t xml:space="preserve">08:00</x:t>
        </x:is>
      </x:c>
      <x:c r="F368" t="inlineStr">
        <x:is>
          <x:t xml:space="preserve">17:00</x:t>
        </x:is>
      </x:c>
      <x:c r="G368" t="n">
        <x:v>1</x:v>
      </x:c>
      <x:c r="H368" t="inlineStr">
        <x:is>
          <x:t xml:space="preserve">Regla de escenario: sin feriados</x:t>
        </x:is>
      </x:c>
      <x:c r="I368" t="n">
        <x:v>1</x:v>
      </x:c>
      <x:c r="J368" s="20" t="inlineStr">
        <x:is>
          <x:t xml:space="preserve"/>
        </x:is>
      </x:c>
      <x:c r="K368" s="20" t="n">
        <x:f>IF(AND('19_PARAMETROS'!$B$17=1,J368&lt;&gt;""),0,C368)</x:f>
        <x:v>1</x:v>
      </x:c>
    </x:row>
    <x:row r="369">
      <x:c r="A369" s="30" t="n">
        <x:v>46025</x:v>
      </x:c>
      <x:c r="B369" t="inlineStr">
        <x:is>
          <x:t xml:space="preserve">Sábado</x:t>
        </x:is>
      </x:c>
      <x:c r="C369" t="n">
        <x:v>0</x:v>
      </x:c>
      <x:c r="D369" t="n">
        <x:v>0</x:v>
      </x:c>
      <x:c r="E369" t="inlineStr">
        <x:is>
          <x:t xml:space="preserve">08:00</x:t>
        </x:is>
      </x:c>
      <x:c r="F369" t="inlineStr">
        <x:is>
          <x:t xml:space="preserve">17:00</x:t>
        </x:is>
      </x:c>
      <x:c r="G369" t="n">
        <x:v>1</x:v>
      </x:c>
      <x:c r="H369" t="inlineStr">
        <x:is>
          <x:t xml:space="preserve">Regla de escenario: sin feriados</x:t>
        </x:is>
      </x:c>
      <x:c r="I369" t="n">
        <x:v>1</x:v>
      </x:c>
      <x:c r="J369" s="20" t="inlineStr">
        <x:is>
          <x:t xml:space="preserve"/>
        </x:is>
      </x:c>
      <x:c r="K369" s="20" t="n">
        <x:f>IF(AND('19_PARAMETROS'!$B$17=1,J369&lt;&gt;""),0,C369)</x:f>
        <x:v>0</x:v>
      </x:c>
    </x:row>
    <x:row r="370">
      <x:c r="A370" s="30" t="n">
        <x:v>46026</x:v>
      </x:c>
      <x:c r="B370" t="inlineStr">
        <x:is>
          <x:t xml:space="preserve">Domingo</x:t>
        </x:is>
      </x:c>
      <x:c r="C370" t="n">
        <x:v>0</x:v>
      </x:c>
      <x:c r="D370" t="n">
        <x:v>0</x:v>
      </x:c>
      <x:c r="E370" t="inlineStr">
        <x:is>
          <x:t xml:space="preserve">08:00</x:t>
        </x:is>
      </x:c>
      <x:c r="F370" t="inlineStr">
        <x:is>
          <x:t xml:space="preserve">17:00</x:t>
        </x:is>
      </x:c>
      <x:c r="G370" t="n">
        <x:v>1</x:v>
      </x:c>
      <x:c r="H370" t="inlineStr">
        <x:is>
          <x:t xml:space="preserve">Regla de escenario: sin feriados</x:t>
        </x:is>
      </x:c>
      <x:c r="I370" t="n">
        <x:v>1</x:v>
      </x:c>
      <x:c r="J370" s="20" t="inlineStr">
        <x:is>
          <x:t xml:space="preserve"/>
        </x:is>
      </x:c>
      <x:c r="K370" s="20" t="n">
        <x:f>IF(AND('19_PARAMETROS'!$B$17=1,J370&lt;&gt;""),0,C370)</x:f>
        <x:v>0</x:v>
      </x:c>
    </x:row>
    <x:row r="371">
      <x:c r="A371" s="30" t="n">
        <x:v>46027</x:v>
      </x:c>
      <x:c r="B371" t="inlineStr">
        <x:is>
          <x:t xml:space="preserve">Lunes</x:t>
        </x:is>
      </x:c>
      <x:c r="C371" t="n">
        <x:v>1</x:v>
      </x:c>
      <x:c r="D371" t="n">
        <x:v>8</x:v>
      </x:c>
      <x:c r="E371" t="inlineStr">
        <x:is>
          <x:t xml:space="preserve">08:00</x:t>
        </x:is>
      </x:c>
      <x:c r="F371" t="inlineStr">
        <x:is>
          <x:t xml:space="preserve">17:00</x:t>
        </x:is>
      </x:c>
      <x:c r="G371" t="n">
        <x:v>1</x:v>
      </x:c>
      <x:c r="H371" t="inlineStr">
        <x:is>
          <x:t xml:space="preserve">Regla de escenario: sin feriados</x:t>
        </x:is>
      </x:c>
      <x:c r="I371" t="n">
        <x:v>1</x:v>
      </x:c>
      <x:c r="J371" s="20" t="inlineStr">
        <x:is>
          <x:t xml:space="preserve"/>
        </x:is>
      </x:c>
      <x:c r="K371" s="20" t="n">
        <x:f>IF(AND('19_PARAMETROS'!$B$17=1,J371&lt;&gt;""),0,C371)</x:f>
        <x:v>1</x:v>
      </x:c>
    </x:row>
    <x:row r="372">
      <x:c r="A372" s="30" t="n">
        <x:v>46028</x:v>
      </x:c>
      <x:c r="B372" t="inlineStr">
        <x:is>
          <x:t xml:space="preserve">Martes</x:t>
        </x:is>
      </x:c>
      <x:c r="C372" t="n">
        <x:v>1</x:v>
      </x:c>
      <x:c r="D372" t="n">
        <x:v>8</x:v>
      </x:c>
      <x:c r="E372" t="inlineStr">
        <x:is>
          <x:t xml:space="preserve">08:00</x:t>
        </x:is>
      </x:c>
      <x:c r="F372" t="inlineStr">
        <x:is>
          <x:t xml:space="preserve">17:00</x:t>
        </x:is>
      </x:c>
      <x:c r="G372" t="n">
        <x:v>1</x:v>
      </x:c>
      <x:c r="H372" t="inlineStr">
        <x:is>
          <x:t xml:space="preserve">Regla de escenario: sin feriados</x:t>
        </x:is>
      </x:c>
      <x:c r="I372" t="n">
        <x:v>1</x:v>
      </x:c>
      <x:c r="J372" s="20" t="inlineStr">
        <x:is>
          <x:t xml:space="preserve"/>
        </x:is>
      </x:c>
      <x:c r="K372" s="20" t="n">
        <x:f>IF(AND('19_PARAMETROS'!$B$17=1,J372&lt;&gt;""),0,C372)</x:f>
        <x:v>1</x:v>
      </x:c>
    </x:row>
    <x:row r="373">
      <x:c r="A373" s="30" t="n">
        <x:v>46029</x:v>
      </x:c>
      <x:c r="B373" t="inlineStr">
        <x:is>
          <x:t xml:space="preserve">Miércoles</x:t>
        </x:is>
      </x:c>
      <x:c r="C373" t="n">
        <x:v>1</x:v>
      </x:c>
      <x:c r="D373" t="n">
        <x:v>8</x:v>
      </x:c>
      <x:c r="E373" t="inlineStr">
        <x:is>
          <x:t xml:space="preserve">08:00</x:t>
        </x:is>
      </x:c>
      <x:c r="F373" t="inlineStr">
        <x:is>
          <x:t xml:space="preserve">17:00</x:t>
        </x:is>
      </x:c>
      <x:c r="G373" t="n">
        <x:v>1</x:v>
      </x:c>
      <x:c r="H373" t="inlineStr">
        <x:is>
          <x:t xml:space="preserve">Regla de escenario: sin feriados</x:t>
        </x:is>
      </x:c>
      <x:c r="I373" t="n">
        <x:v>1</x:v>
      </x:c>
      <x:c r="J373" s="20" t="inlineStr">
        <x:is>
          <x:t xml:space="preserve"/>
        </x:is>
      </x:c>
      <x:c r="K373" s="20" t="n">
        <x:f>IF(AND('19_PARAMETROS'!$B$17=1,J373&lt;&gt;""),0,C373)</x:f>
        <x:v>1</x:v>
      </x:c>
    </x:row>
    <x:row r="374">
      <x:c r="A374" s="30" t="n">
        <x:v>46030</x:v>
      </x:c>
      <x:c r="B374" t="inlineStr">
        <x:is>
          <x:t xml:space="preserve">Jueves</x:t>
        </x:is>
      </x:c>
      <x:c r="C374" t="n">
        <x:v>1</x:v>
      </x:c>
      <x:c r="D374" t="n">
        <x:v>8</x:v>
      </x:c>
      <x:c r="E374" t="inlineStr">
        <x:is>
          <x:t xml:space="preserve">08:00</x:t>
        </x:is>
      </x:c>
      <x:c r="F374" t="inlineStr">
        <x:is>
          <x:t xml:space="preserve">17:00</x:t>
        </x:is>
      </x:c>
      <x:c r="G374" t="n">
        <x:v>1</x:v>
      </x:c>
      <x:c r="H374" t="inlineStr">
        <x:is>
          <x:t xml:space="preserve">Regla de escenario: sin feriados</x:t>
        </x:is>
      </x:c>
      <x:c r="I374" t="n">
        <x:v>1</x:v>
      </x:c>
      <x:c r="J374" s="20" t="inlineStr">
        <x:is>
          <x:t xml:space="preserve"/>
        </x:is>
      </x:c>
      <x:c r="K374" s="20" t="n">
        <x:f>IF(AND('19_PARAMETROS'!$B$17=1,J374&lt;&gt;""),0,C374)</x:f>
        <x:v>1</x:v>
      </x:c>
    </x:row>
    <x:row r="375">
      <x:c r="A375" s="30" t="n">
        <x:v>46031</x:v>
      </x:c>
      <x:c r="B375" t="inlineStr">
        <x:is>
          <x:t xml:space="preserve">Viernes</x:t>
        </x:is>
      </x:c>
      <x:c r="C375" t="n">
        <x:v>1</x:v>
      </x:c>
      <x:c r="D375" t="n">
        <x:v>8</x:v>
      </x:c>
      <x:c r="E375" t="inlineStr">
        <x:is>
          <x:t xml:space="preserve">08:00</x:t>
        </x:is>
      </x:c>
      <x:c r="F375" t="inlineStr">
        <x:is>
          <x:t xml:space="preserve">17:00</x:t>
        </x:is>
      </x:c>
      <x:c r="G375" t="n">
        <x:v>1</x:v>
      </x:c>
      <x:c r="H375" t="inlineStr">
        <x:is>
          <x:t xml:space="preserve">Regla de escenario: sin feriados</x:t>
        </x:is>
      </x:c>
      <x:c r="I375" t="n">
        <x:v>1</x:v>
      </x:c>
      <x:c r="J375" s="20" t="inlineStr">
        <x:is>
          <x:t xml:space="preserve"/>
        </x:is>
      </x:c>
      <x:c r="K375" s="20" t="n">
        <x:f>IF(AND('19_PARAMETROS'!$B$17=1,J375&lt;&gt;""),0,C375)</x:f>
        <x:v>1</x:v>
      </x:c>
    </x:row>
    <x:row r="376">
      <x:c r="A376" s="30" t="n">
        <x:v>46032</x:v>
      </x:c>
      <x:c r="B376" t="inlineStr">
        <x:is>
          <x:t xml:space="preserve">Sábado</x:t>
        </x:is>
      </x:c>
      <x:c r="C376" t="n">
        <x:v>0</x:v>
      </x:c>
      <x:c r="D376" t="n">
        <x:v>0</x:v>
      </x:c>
      <x:c r="E376" t="inlineStr">
        <x:is>
          <x:t xml:space="preserve">08:00</x:t>
        </x:is>
      </x:c>
      <x:c r="F376" t="inlineStr">
        <x:is>
          <x:t xml:space="preserve">17:00</x:t>
        </x:is>
      </x:c>
      <x:c r="G376" t="n">
        <x:v>1</x:v>
      </x:c>
      <x:c r="H376" t="inlineStr">
        <x:is>
          <x:t xml:space="preserve">Regla de escenario: sin feriados</x:t>
        </x:is>
      </x:c>
      <x:c r="I376" t="n">
        <x:v>1</x:v>
      </x:c>
      <x:c r="J376" s="20" t="inlineStr">
        <x:is>
          <x:t xml:space="preserve"/>
        </x:is>
      </x:c>
      <x:c r="K376" s="20" t="n">
        <x:f>IF(AND('19_PARAMETROS'!$B$17=1,J376&lt;&gt;""),0,C376)</x:f>
        <x:v>0</x:v>
      </x:c>
    </x:row>
    <x:row r="377">
      <x:c r="A377" s="30" t="n">
        <x:v>46033</x:v>
      </x:c>
      <x:c r="B377" t="inlineStr">
        <x:is>
          <x:t xml:space="preserve">Domingo</x:t>
        </x:is>
      </x:c>
      <x:c r="C377" t="n">
        <x:v>0</x:v>
      </x:c>
      <x:c r="D377" t="n">
        <x:v>0</x:v>
      </x:c>
      <x:c r="E377" t="inlineStr">
        <x:is>
          <x:t xml:space="preserve">08:00</x:t>
        </x:is>
      </x:c>
      <x:c r="F377" t="inlineStr">
        <x:is>
          <x:t xml:space="preserve">17:00</x:t>
        </x:is>
      </x:c>
      <x:c r="G377" t="n">
        <x:v>1</x:v>
      </x:c>
      <x:c r="H377" t="inlineStr">
        <x:is>
          <x:t xml:space="preserve">Regla de escenario: sin feriados</x:t>
        </x:is>
      </x:c>
      <x:c r="I377" t="n">
        <x:v>1</x:v>
      </x:c>
      <x:c r="J377" s="20" t="inlineStr">
        <x:is>
          <x:t xml:space="preserve"/>
        </x:is>
      </x:c>
      <x:c r="K377" s="20" t="n">
        <x:f>IF(AND('19_PARAMETROS'!$B$17=1,J377&lt;&gt;""),0,C377)</x:f>
        <x:v>0</x:v>
      </x:c>
    </x:row>
    <x:row r="378">
      <x:c r="A378" s="30" t="n">
        <x:v>46034</x:v>
      </x:c>
      <x:c r="B378" t="inlineStr">
        <x:is>
          <x:t xml:space="preserve">Lunes</x:t>
        </x:is>
      </x:c>
      <x:c r="C378" t="n">
        <x:v>1</x:v>
      </x:c>
      <x:c r="D378" t="n">
        <x:v>8</x:v>
      </x:c>
      <x:c r="E378" t="inlineStr">
        <x:is>
          <x:t xml:space="preserve">08:00</x:t>
        </x:is>
      </x:c>
      <x:c r="F378" t="inlineStr">
        <x:is>
          <x:t xml:space="preserve">17:00</x:t>
        </x:is>
      </x:c>
      <x:c r="G378" t="n">
        <x:v>1</x:v>
      </x:c>
      <x:c r="H378" t="inlineStr">
        <x:is>
          <x:t xml:space="preserve">Regla de escenario: sin feriados</x:t>
        </x:is>
      </x:c>
      <x:c r="I378" t="n">
        <x:v>1</x:v>
      </x:c>
      <x:c r="J378" s="20" t="inlineStr">
        <x:is>
          <x:t xml:space="preserve"/>
        </x:is>
      </x:c>
      <x:c r="K378" s="20" t="n">
        <x:f>IF(AND('19_PARAMETROS'!$B$17=1,J378&lt;&gt;""),0,C378)</x:f>
        <x:v>1</x:v>
      </x:c>
    </x:row>
    <x:row r="379">
      <x:c r="A379" s="30" t="n">
        <x:v>46035</x:v>
      </x:c>
      <x:c r="B379" t="inlineStr">
        <x:is>
          <x:t xml:space="preserve">Martes</x:t>
        </x:is>
      </x:c>
      <x:c r="C379" t="n">
        <x:v>1</x:v>
      </x:c>
      <x:c r="D379" t="n">
        <x:v>8</x:v>
      </x:c>
      <x:c r="E379" t="inlineStr">
        <x:is>
          <x:t xml:space="preserve">08:00</x:t>
        </x:is>
      </x:c>
      <x:c r="F379" t="inlineStr">
        <x:is>
          <x:t xml:space="preserve">17:00</x:t>
        </x:is>
      </x:c>
      <x:c r="G379" t="n">
        <x:v>1</x:v>
      </x:c>
      <x:c r="H379" t="inlineStr">
        <x:is>
          <x:t xml:space="preserve">Regla de escenario: sin feriados</x:t>
        </x:is>
      </x:c>
      <x:c r="I379" t="n">
        <x:v>1</x:v>
      </x:c>
      <x:c r="J379" s="20" t="inlineStr">
        <x:is>
          <x:t xml:space="preserve"/>
        </x:is>
      </x:c>
      <x:c r="K379" s="20" t="n">
        <x:f>IF(AND('19_PARAMETROS'!$B$17=1,J379&lt;&gt;""),0,C379)</x:f>
        <x:v>1</x:v>
      </x:c>
    </x:row>
    <x:row r="380">
      <x:c r="A380" s="30" t="n">
        <x:v>46036</x:v>
      </x:c>
      <x:c r="B380" t="inlineStr">
        <x:is>
          <x:t xml:space="preserve">Miércoles</x:t>
        </x:is>
      </x:c>
      <x:c r="C380" t="n">
        <x:v>1</x:v>
      </x:c>
      <x:c r="D380" t="n">
        <x:v>8</x:v>
      </x:c>
      <x:c r="E380" t="inlineStr">
        <x:is>
          <x:t xml:space="preserve">08:00</x:t>
        </x:is>
      </x:c>
      <x:c r="F380" t="inlineStr">
        <x:is>
          <x:t xml:space="preserve">17:00</x:t>
        </x:is>
      </x:c>
      <x:c r="G380" t="n">
        <x:v>1</x:v>
      </x:c>
      <x:c r="H380" t="inlineStr">
        <x:is>
          <x:t xml:space="preserve">Regla de escenario: sin feriados</x:t>
        </x:is>
      </x:c>
      <x:c r="I380" t="n">
        <x:v>1</x:v>
      </x:c>
      <x:c r="J380" s="20" t="inlineStr">
        <x:is>
          <x:t xml:space="preserve"/>
        </x:is>
      </x:c>
      <x:c r="K380" s="20" t="n">
        <x:f>IF(AND('19_PARAMETROS'!$B$17=1,J380&lt;&gt;""),0,C380)</x:f>
        <x:v>1</x:v>
      </x:c>
    </x:row>
    <x:row r="381">
      <x:c r="A381" s="30" t="n">
        <x:v>46037</x:v>
      </x:c>
      <x:c r="B381" t="inlineStr">
        <x:is>
          <x:t xml:space="preserve">Jueves</x:t>
        </x:is>
      </x:c>
      <x:c r="C381" t="n">
        <x:v>1</x:v>
      </x:c>
      <x:c r="D381" t="n">
        <x:v>8</x:v>
      </x:c>
      <x:c r="E381" t="inlineStr">
        <x:is>
          <x:t xml:space="preserve">08:00</x:t>
        </x:is>
      </x:c>
      <x:c r="F381" t="inlineStr">
        <x:is>
          <x:t xml:space="preserve">17:00</x:t>
        </x:is>
      </x:c>
      <x:c r="G381" t="n">
        <x:v>1</x:v>
      </x:c>
      <x:c r="H381" t="inlineStr">
        <x:is>
          <x:t xml:space="preserve">Regla de escenario: sin feriados</x:t>
        </x:is>
      </x:c>
      <x:c r="I381" t="n">
        <x:v>1</x:v>
      </x:c>
      <x:c r="J381" s="20" t="inlineStr">
        <x:is>
          <x:t xml:space="preserve"/>
        </x:is>
      </x:c>
      <x:c r="K381" s="20" t="n">
        <x:f>IF(AND('19_PARAMETROS'!$B$17=1,J381&lt;&gt;""),0,C381)</x:f>
        <x:v>1</x:v>
      </x:c>
    </x:row>
    <x:row r="382">
      <x:c r="A382" s="30" t="n">
        <x:v>46038</x:v>
      </x:c>
      <x:c r="B382" t="inlineStr">
        <x:is>
          <x:t xml:space="preserve">Viernes</x:t>
        </x:is>
      </x:c>
      <x:c r="C382" t="n">
        <x:v>1</x:v>
      </x:c>
      <x:c r="D382" t="n">
        <x:v>8</x:v>
      </x:c>
      <x:c r="E382" t="inlineStr">
        <x:is>
          <x:t xml:space="preserve">08:00</x:t>
        </x:is>
      </x:c>
      <x:c r="F382" t="inlineStr">
        <x:is>
          <x:t xml:space="preserve">17:00</x:t>
        </x:is>
      </x:c>
      <x:c r="G382" t="n">
        <x:v>1</x:v>
      </x:c>
      <x:c r="H382" t="inlineStr">
        <x:is>
          <x:t xml:space="preserve">Regla de escenario: sin feriados</x:t>
        </x:is>
      </x:c>
      <x:c r="I382" t="n">
        <x:v>1</x:v>
      </x:c>
      <x:c r="J382" s="20" t="inlineStr">
        <x:is>
          <x:t xml:space="preserve"/>
        </x:is>
      </x:c>
      <x:c r="K382" s="20" t="n">
        <x:f>IF(AND('19_PARAMETROS'!$B$17=1,J382&lt;&gt;""),0,C382)</x:f>
        <x:v>1</x:v>
      </x:c>
    </x:row>
    <x:row r="383">
      <x:c r="A383" s="30" t="n">
        <x:v>46039</x:v>
      </x:c>
      <x:c r="B383" t="inlineStr">
        <x:is>
          <x:t xml:space="preserve">Sábado</x:t>
        </x:is>
      </x:c>
      <x:c r="C383" t="n">
        <x:v>0</x:v>
      </x:c>
      <x:c r="D383" t="n">
        <x:v>0</x:v>
      </x:c>
      <x:c r="E383" t="inlineStr">
        <x:is>
          <x:t xml:space="preserve">08:00</x:t>
        </x:is>
      </x:c>
      <x:c r="F383" t="inlineStr">
        <x:is>
          <x:t xml:space="preserve">17:00</x:t>
        </x:is>
      </x:c>
      <x:c r="G383" t="n">
        <x:v>1</x:v>
      </x:c>
      <x:c r="H383" t="inlineStr">
        <x:is>
          <x:t xml:space="preserve">Regla de escenario: sin feriados</x:t>
        </x:is>
      </x:c>
      <x:c r="I383" t="n">
        <x:v>1</x:v>
      </x:c>
      <x:c r="J383" s="20" t="inlineStr">
        <x:is>
          <x:t xml:space="preserve"/>
        </x:is>
      </x:c>
      <x:c r="K383" s="20" t="n">
        <x:f>IF(AND('19_PARAMETROS'!$B$17=1,J383&lt;&gt;""),0,C383)</x:f>
        <x:v>0</x:v>
      </x:c>
    </x:row>
    <x:row r="384">
      <x:c r="A384" s="30" t="n">
        <x:v>46040</x:v>
      </x:c>
      <x:c r="B384" t="inlineStr">
        <x:is>
          <x:t xml:space="preserve">Domingo</x:t>
        </x:is>
      </x:c>
      <x:c r="C384" t="n">
        <x:v>0</x:v>
      </x:c>
      <x:c r="D384" t="n">
        <x:v>0</x:v>
      </x:c>
      <x:c r="E384" t="inlineStr">
        <x:is>
          <x:t xml:space="preserve">08:00</x:t>
        </x:is>
      </x:c>
      <x:c r="F384" t="inlineStr">
        <x:is>
          <x:t xml:space="preserve">17:00</x:t>
        </x:is>
      </x:c>
      <x:c r="G384" t="n">
        <x:v>1</x:v>
      </x:c>
      <x:c r="H384" t="inlineStr">
        <x:is>
          <x:t xml:space="preserve">Regla de escenario: sin feriados</x:t>
        </x:is>
      </x:c>
      <x:c r="I384" t="n">
        <x:v>1</x:v>
      </x:c>
      <x:c r="J384" s="20" t="inlineStr">
        <x:is>
          <x:t xml:space="preserve"/>
        </x:is>
      </x:c>
      <x:c r="K384" s="20" t="n">
        <x:f>IF(AND('19_PARAMETROS'!$B$17=1,J384&lt;&gt;""),0,C384)</x:f>
        <x:v>0</x:v>
      </x:c>
    </x:row>
    <x:row r="385">
      <x:c r="A385" s="30" t="n">
        <x:v>46041</x:v>
      </x:c>
      <x:c r="B385" t="inlineStr">
        <x:is>
          <x:t xml:space="preserve">Lunes</x:t>
        </x:is>
      </x:c>
      <x:c r="C385" t="n">
        <x:v>1</x:v>
      </x:c>
      <x:c r="D385" t="n">
        <x:v>8</x:v>
      </x:c>
      <x:c r="E385" t="inlineStr">
        <x:is>
          <x:t xml:space="preserve">08:00</x:t>
        </x:is>
      </x:c>
      <x:c r="F385" t="inlineStr">
        <x:is>
          <x:t xml:space="preserve">17:00</x:t>
        </x:is>
      </x:c>
      <x:c r="G385" t="n">
        <x:v>1</x:v>
      </x:c>
      <x:c r="H385" t="inlineStr">
        <x:is>
          <x:t xml:space="preserve">Regla de escenario: sin feriados</x:t>
        </x:is>
      </x:c>
      <x:c r="I385" t="n">
        <x:v>1</x:v>
      </x:c>
      <x:c r="J385" s="20" t="inlineStr">
        <x:is>
          <x:t xml:space="preserve"/>
        </x:is>
      </x:c>
      <x:c r="K385" s="20" t="n">
        <x:f>IF(AND('19_PARAMETROS'!$B$17=1,J385&lt;&gt;""),0,C385)</x:f>
        <x:v>1</x:v>
      </x:c>
    </x:row>
    <x:row r="386">
      <x:c r="A386" s="30" t="n">
        <x:v>46042</x:v>
      </x:c>
      <x:c r="B386" t="inlineStr">
        <x:is>
          <x:t xml:space="preserve">Martes</x:t>
        </x:is>
      </x:c>
      <x:c r="C386" t="n">
        <x:v>1</x:v>
      </x:c>
      <x:c r="D386" t="n">
        <x:v>8</x:v>
      </x:c>
      <x:c r="E386" t="inlineStr">
        <x:is>
          <x:t xml:space="preserve">08:00</x:t>
        </x:is>
      </x:c>
      <x:c r="F386" t="inlineStr">
        <x:is>
          <x:t xml:space="preserve">17:00</x:t>
        </x:is>
      </x:c>
      <x:c r="G386" t="n">
        <x:v>1</x:v>
      </x:c>
      <x:c r="H386" t="inlineStr">
        <x:is>
          <x:t xml:space="preserve">Regla de escenario: sin feriados</x:t>
        </x:is>
      </x:c>
      <x:c r="I386" t="n">
        <x:v>1</x:v>
      </x:c>
      <x:c r="J386" s="20" t="inlineStr">
        <x:is>
          <x:t xml:space="preserve"/>
        </x:is>
      </x:c>
      <x:c r="K386" s="20" t="n">
        <x:f>IF(AND('19_PARAMETROS'!$B$17=1,J386&lt;&gt;""),0,C386)</x:f>
        <x:v>1</x:v>
      </x:c>
    </x:row>
    <x:row r="387">
      <x:c r="A387" s="30" t="n">
        <x:v>46043</x:v>
      </x:c>
      <x:c r="B387" t="inlineStr">
        <x:is>
          <x:t xml:space="preserve">Miércoles</x:t>
        </x:is>
      </x:c>
      <x:c r="C387" t="n">
        <x:v>1</x:v>
      </x:c>
      <x:c r="D387" t="n">
        <x:v>8</x:v>
      </x:c>
      <x:c r="E387" t="inlineStr">
        <x:is>
          <x:t xml:space="preserve">08:00</x:t>
        </x:is>
      </x:c>
      <x:c r="F387" t="inlineStr">
        <x:is>
          <x:t xml:space="preserve">17:00</x:t>
        </x:is>
      </x:c>
      <x:c r="G387" t="n">
        <x:v>1</x:v>
      </x:c>
      <x:c r="H387" t="inlineStr">
        <x:is>
          <x:t xml:space="preserve">Regla de escenario: sin feriados</x:t>
        </x:is>
      </x:c>
      <x:c r="I387" t="n">
        <x:v>1</x:v>
      </x:c>
      <x:c r="J387" s="20" t="inlineStr">
        <x:is>
          <x:t xml:space="preserve"/>
        </x:is>
      </x:c>
      <x:c r="K387" s="20" t="n">
        <x:f>IF(AND('19_PARAMETROS'!$B$17=1,J387&lt;&gt;""),0,C387)</x:f>
        <x:v>1</x:v>
      </x:c>
    </x:row>
    <x:row r="388">
      <x:c r="A388" s="30" t="n">
        <x:v>46044</x:v>
      </x:c>
      <x:c r="B388" t="inlineStr">
        <x:is>
          <x:t xml:space="preserve">Jueves</x:t>
        </x:is>
      </x:c>
      <x:c r="C388" t="n">
        <x:v>1</x:v>
      </x:c>
      <x:c r="D388" t="n">
        <x:v>8</x:v>
      </x:c>
      <x:c r="E388" t="inlineStr">
        <x:is>
          <x:t xml:space="preserve">08:00</x:t>
        </x:is>
      </x:c>
      <x:c r="F388" t="inlineStr">
        <x:is>
          <x:t xml:space="preserve">17:00</x:t>
        </x:is>
      </x:c>
      <x:c r="G388" t="n">
        <x:v>1</x:v>
      </x:c>
      <x:c r="H388" t="inlineStr">
        <x:is>
          <x:t xml:space="preserve">Regla de escenario: sin feriados</x:t>
        </x:is>
      </x:c>
      <x:c r="I388" t="n">
        <x:v>1</x:v>
      </x:c>
      <x:c r="J388" s="20" t="inlineStr">
        <x:is>
          <x:t xml:space="preserve"/>
        </x:is>
      </x:c>
      <x:c r="K388" s="20" t="n">
        <x:f>IF(AND('19_PARAMETROS'!$B$17=1,J388&lt;&gt;""),0,C388)</x:f>
        <x:v>1</x:v>
      </x:c>
    </x:row>
    <x:row r="389">
      <x:c r="A389" s="30" t="n">
        <x:v>46045</x:v>
      </x:c>
      <x:c r="B389" t="inlineStr">
        <x:is>
          <x:t xml:space="preserve">Viernes</x:t>
        </x:is>
      </x:c>
      <x:c r="C389" t="n">
        <x:v>1</x:v>
      </x:c>
      <x:c r="D389" t="n">
        <x:v>8</x:v>
      </x:c>
      <x:c r="E389" t="inlineStr">
        <x:is>
          <x:t xml:space="preserve">08:00</x:t>
        </x:is>
      </x:c>
      <x:c r="F389" t="inlineStr">
        <x:is>
          <x:t xml:space="preserve">17:00</x:t>
        </x:is>
      </x:c>
      <x:c r="G389" t="n">
        <x:v>1</x:v>
      </x:c>
      <x:c r="H389" t="inlineStr">
        <x:is>
          <x:t xml:space="preserve">Regla de escenario: sin feriados</x:t>
        </x:is>
      </x:c>
      <x:c r="I389" t="n">
        <x:v>1</x:v>
      </x:c>
      <x:c r="J389" s="20" t="inlineStr">
        <x:is>
          <x:t xml:space="preserve"/>
        </x:is>
      </x:c>
      <x:c r="K389" s="20" t="n">
        <x:f>IF(AND('19_PARAMETROS'!$B$17=1,J389&lt;&gt;""),0,C389)</x:f>
        <x:v>1</x:v>
      </x:c>
    </x:row>
    <x:row r="390">
      <x:c r="A390" s="30" t="n">
        <x:v>46046</x:v>
      </x:c>
      <x:c r="B390" t="inlineStr">
        <x:is>
          <x:t xml:space="preserve">Sábado</x:t>
        </x:is>
      </x:c>
      <x:c r="C390" t="n">
        <x:v>0</x:v>
      </x:c>
      <x:c r="D390" t="n">
        <x:v>0</x:v>
      </x:c>
      <x:c r="E390" t="inlineStr">
        <x:is>
          <x:t xml:space="preserve">08:00</x:t>
        </x:is>
      </x:c>
      <x:c r="F390" t="inlineStr">
        <x:is>
          <x:t xml:space="preserve">17:00</x:t>
        </x:is>
      </x:c>
      <x:c r="G390" t="n">
        <x:v>1</x:v>
      </x:c>
      <x:c r="H390" t="inlineStr">
        <x:is>
          <x:t xml:space="preserve">Regla de escenario: sin feriados</x:t>
        </x:is>
      </x:c>
      <x:c r="I390" t="n">
        <x:v>1</x:v>
      </x:c>
      <x:c r="J390" s="20" t="inlineStr">
        <x:is>
          <x:t xml:space="preserve"/>
        </x:is>
      </x:c>
      <x:c r="K390" s="20" t="n">
        <x:f>IF(AND('19_PARAMETROS'!$B$17=1,J390&lt;&gt;""),0,C390)</x:f>
        <x:v>0</x:v>
      </x:c>
    </x:row>
    <x:row r="391">
      <x:c r="A391" s="30" t="n">
        <x:v>46047</x:v>
      </x:c>
      <x:c r="B391" t="inlineStr">
        <x:is>
          <x:t xml:space="preserve">Domingo</x:t>
        </x:is>
      </x:c>
      <x:c r="C391" t="n">
        <x:v>0</x:v>
      </x:c>
      <x:c r="D391" t="n">
        <x:v>0</x:v>
      </x:c>
      <x:c r="E391" t="inlineStr">
        <x:is>
          <x:t xml:space="preserve">08:00</x:t>
        </x:is>
      </x:c>
      <x:c r="F391" t="inlineStr">
        <x:is>
          <x:t xml:space="preserve">17:00</x:t>
        </x:is>
      </x:c>
      <x:c r="G391" t="n">
        <x:v>1</x:v>
      </x:c>
      <x:c r="H391" t="inlineStr">
        <x:is>
          <x:t xml:space="preserve">Regla de escenario: sin feriados</x:t>
        </x:is>
      </x:c>
      <x:c r="I391" t="n">
        <x:v>1</x:v>
      </x:c>
      <x:c r="J391" s="20" t="inlineStr">
        <x:is>
          <x:t xml:space="preserve"/>
        </x:is>
      </x:c>
      <x:c r="K391" s="20" t="n">
        <x:f>IF(AND('19_PARAMETROS'!$B$17=1,J391&lt;&gt;""),0,C391)</x:f>
        <x:v>0</x:v>
      </x:c>
    </x:row>
    <x:row r="392">
      <x:c r="A392" s="30" t="n">
        <x:v>46048</x:v>
      </x:c>
      <x:c r="B392" t="inlineStr">
        <x:is>
          <x:t xml:space="preserve">Lunes</x:t>
        </x:is>
      </x:c>
      <x:c r="C392" t="n">
        <x:v>1</x:v>
      </x:c>
      <x:c r="D392" t="n">
        <x:v>8</x:v>
      </x:c>
      <x:c r="E392" t="inlineStr">
        <x:is>
          <x:t xml:space="preserve">08:00</x:t>
        </x:is>
      </x:c>
      <x:c r="F392" t="inlineStr">
        <x:is>
          <x:t xml:space="preserve">17:00</x:t>
        </x:is>
      </x:c>
      <x:c r="G392" t="n">
        <x:v>1</x:v>
      </x:c>
      <x:c r="H392" t="inlineStr">
        <x:is>
          <x:t xml:space="preserve">Regla de escenario: sin feriados</x:t>
        </x:is>
      </x:c>
      <x:c r="I392" t="n">
        <x:v>1</x:v>
      </x:c>
      <x:c r="J392" s="20" t="inlineStr">
        <x:is>
          <x:t xml:space="preserve"/>
        </x:is>
      </x:c>
      <x:c r="K392" s="20" t="n">
        <x:f>IF(AND('19_PARAMETROS'!$B$17=1,J392&lt;&gt;""),0,C392)</x:f>
        <x:v>1</x:v>
      </x:c>
    </x:row>
    <x:row r="393">
      <x:c r="A393" s="30" t="n">
        <x:v>46049</x:v>
      </x:c>
      <x:c r="B393" t="inlineStr">
        <x:is>
          <x:t xml:space="preserve">Martes</x:t>
        </x:is>
      </x:c>
      <x:c r="C393" t="n">
        <x:v>1</x:v>
      </x:c>
      <x:c r="D393" t="n">
        <x:v>8</x:v>
      </x:c>
      <x:c r="E393" t="inlineStr">
        <x:is>
          <x:t xml:space="preserve">08:00</x:t>
        </x:is>
      </x:c>
      <x:c r="F393" t="inlineStr">
        <x:is>
          <x:t xml:space="preserve">17:00</x:t>
        </x:is>
      </x:c>
      <x:c r="G393" t="n">
        <x:v>1</x:v>
      </x:c>
      <x:c r="H393" t="inlineStr">
        <x:is>
          <x:t xml:space="preserve">Regla de escenario: sin feriados</x:t>
        </x:is>
      </x:c>
      <x:c r="I393" t="n">
        <x:v>1</x:v>
      </x:c>
      <x:c r="J393" s="20" t="inlineStr">
        <x:is>
          <x:t xml:space="preserve"/>
        </x:is>
      </x:c>
      <x:c r="K393" s="20" t="n">
        <x:f>IF(AND('19_PARAMETROS'!$B$17=1,J393&lt;&gt;""),0,C393)</x:f>
        <x:v>1</x:v>
      </x:c>
    </x:row>
    <x:row r="394">
      <x:c r="A394" s="30" t="n">
        <x:v>46050</x:v>
      </x:c>
      <x:c r="B394" t="inlineStr">
        <x:is>
          <x:t xml:space="preserve">Miércoles</x:t>
        </x:is>
      </x:c>
      <x:c r="C394" t="n">
        <x:v>1</x:v>
      </x:c>
      <x:c r="D394" t="n">
        <x:v>8</x:v>
      </x:c>
      <x:c r="E394" t="inlineStr">
        <x:is>
          <x:t xml:space="preserve">08:00</x:t>
        </x:is>
      </x:c>
      <x:c r="F394" t="inlineStr">
        <x:is>
          <x:t xml:space="preserve">17:00</x:t>
        </x:is>
      </x:c>
      <x:c r="G394" t="n">
        <x:v>1</x:v>
      </x:c>
      <x:c r="H394" t="inlineStr">
        <x:is>
          <x:t xml:space="preserve">Regla de escenario: sin feriados</x:t>
        </x:is>
      </x:c>
      <x:c r="I394" t="n">
        <x:v>1</x:v>
      </x:c>
      <x:c r="J394" s="20" t="inlineStr">
        <x:is>
          <x:t xml:space="preserve"/>
        </x:is>
      </x:c>
      <x:c r="K394" s="20" t="n">
        <x:f>IF(AND('19_PARAMETROS'!$B$17=1,J394&lt;&gt;""),0,C394)</x:f>
        <x:v>1</x:v>
      </x:c>
    </x:row>
    <x:row r="395">
      <x:c r="A395" s="30" t="n">
        <x:v>46051</x:v>
      </x:c>
      <x:c r="B395" t="inlineStr">
        <x:is>
          <x:t xml:space="preserve">Jueves</x:t>
        </x:is>
      </x:c>
      <x:c r="C395" t="n">
        <x:v>1</x:v>
      </x:c>
      <x:c r="D395" t="n">
        <x:v>8</x:v>
      </x:c>
      <x:c r="E395" t="inlineStr">
        <x:is>
          <x:t xml:space="preserve">08:00</x:t>
        </x:is>
      </x:c>
      <x:c r="F395" t="inlineStr">
        <x:is>
          <x:t xml:space="preserve">17:00</x:t>
        </x:is>
      </x:c>
      <x:c r="G395" t="n">
        <x:v>1</x:v>
      </x:c>
      <x:c r="H395" t="inlineStr">
        <x:is>
          <x:t xml:space="preserve">Regla de escenario: sin feriados</x:t>
        </x:is>
      </x:c>
      <x:c r="I395" t="n">
        <x:v>1</x:v>
      </x:c>
      <x:c r="J395" s="20" t="inlineStr">
        <x:is>
          <x:t xml:space="preserve"/>
        </x:is>
      </x:c>
      <x:c r="K395" s="20" t="n">
        <x:f>IF(AND('19_PARAMETROS'!$B$17=1,J395&lt;&gt;""),0,C395)</x:f>
        <x:v>1</x:v>
      </x:c>
    </x:row>
    <x:row r="396">
      <x:c r="A396" s="30" t="n">
        <x:v>46052</x:v>
      </x:c>
      <x:c r="B396" t="inlineStr">
        <x:is>
          <x:t xml:space="preserve">Viernes</x:t>
        </x:is>
      </x:c>
      <x:c r="C396" t="n">
        <x:v>1</x:v>
      </x:c>
      <x:c r="D396" t="n">
        <x:v>8</x:v>
      </x:c>
      <x:c r="E396" t="inlineStr">
        <x:is>
          <x:t xml:space="preserve">08:00</x:t>
        </x:is>
      </x:c>
      <x:c r="F396" t="inlineStr">
        <x:is>
          <x:t xml:space="preserve">17:00</x:t>
        </x:is>
      </x:c>
      <x:c r="G396" t="n">
        <x:v>1</x:v>
      </x:c>
      <x:c r="H396" t="inlineStr">
        <x:is>
          <x:t xml:space="preserve">Regla de escenario: sin feriados</x:t>
        </x:is>
      </x:c>
      <x:c r="I396" t="n">
        <x:v>1</x:v>
      </x:c>
      <x:c r="J396" s="20" t="inlineStr">
        <x:is>
          <x:t xml:space="preserve"/>
        </x:is>
      </x:c>
      <x:c r="K396" s="20" t="n">
        <x:f>IF(AND('19_PARAMETROS'!$B$17=1,J396&lt;&gt;""),0,C396)</x:f>
        <x:v>1</x:v>
      </x:c>
    </x:row>
    <x:row r="397">
      <x:c r="A397" s="30" t="n">
        <x:v>46053</x:v>
      </x:c>
      <x:c r="B397" t="inlineStr">
        <x:is>
          <x:t xml:space="preserve">Sábado</x:t>
        </x:is>
      </x:c>
      <x:c r="C397" t="n">
        <x:v>0</x:v>
      </x:c>
      <x:c r="D397" t="n">
        <x:v>0</x:v>
      </x:c>
      <x:c r="E397" t="inlineStr">
        <x:is>
          <x:t xml:space="preserve">08:00</x:t>
        </x:is>
      </x:c>
      <x:c r="F397" t="inlineStr">
        <x:is>
          <x:t xml:space="preserve">17:00</x:t>
        </x:is>
      </x:c>
      <x:c r="G397" t="n">
        <x:v>1</x:v>
      </x:c>
      <x:c r="H397" t="inlineStr">
        <x:is>
          <x:t xml:space="preserve">Regla de escenario: sin feriados</x:t>
        </x:is>
      </x:c>
      <x:c r="I397" t="n">
        <x:v>1</x:v>
      </x:c>
      <x:c r="J397" s="20" t="inlineStr">
        <x:is>
          <x:t xml:space="preserve"/>
        </x:is>
      </x:c>
      <x:c r="K397" s="20" t="n">
        <x:f>IF(AND('19_PARAMETROS'!$B$17=1,J397&lt;&gt;""),0,C397)</x:f>
        <x:v>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4B4B4B"/>
  </x:sheetPr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41" customWidth="1"/>
    <x:col min="2" max="2" width="23" customWidth="1"/>
    <x:col min="3" max="3" width="23" customWidth="1"/>
    <x:col min="4" max="4" width="24" customWidth="1"/>
    <x:col min="5" max="5" width="25" customWidth="1"/>
    <x:col min="6" max="6" width="23" customWidth="1"/>
  </x:cols>
  <x:sheetData>
    <x:row r="1" ht="38" customHeight="1">
      <x:c r="A1" s="5" t="inlineStr">
        <x:is>
          <x:t xml:space="preserve">Familia</x:t>
        </x:is>
      </x:c>
      <x:c r="B1" s="5" t="inlineStr">
        <x:is>
          <x:t xml:space="preserve">Unidades agregadas 2025</x:t>
        </x:is>
      </x:c>
      <x:c r="C1" s="5" t="inlineStr">
        <x:is>
          <x:t xml:space="preserve">Ventas agregadas S/</x:t>
        </x:is>
      </x:c>
      <x:c r="D1" s="5" t="inlineStr">
        <x:is>
          <x:t xml:space="preserve">Precio promedio S/</x:t>
        </x:is>
      </x:c>
      <x:c r="E1" s="5" t="inlineStr">
        <x:is>
          <x:t xml:space="preserve">Penalidad fija %</x:t>
        </x:is>
      </x:c>
      <x:c r="F1" s="5" t="inlineStr">
        <x:is>
          <x:t xml:space="preserve">Penalidad diaria %</x:t>
        </x:is>
      </x:c>
    </x:row>
    <x:row r="2">
      <x:c r="A2" t="inlineStr">
        <x:is>
          <x:t xml:space="preserve">Racks industriales</x:t>
        </x:is>
      </x:c>
      <x:c r="B2" t="n">
        <x:v>295</x:v>
      </x:c>
      <x:c r="C2" t="n">
        <x:v>781894.55</x:v>
      </x:c>
      <x:c r="D2" t="n">
        <x:f>C2/B2</x:f>
        <x:v>2650.4900000000002</x:v>
      </x:c>
      <x:c r="E2" s="31" t="n">
        <x:v>0.1</x:v>
      </x:c>
      <x:c r="F2" s="31" t="n">
        <x:v>0</x:v>
      </x:c>
    </x:row>
    <x:row r="3">
      <x:c r="A3" t="inlineStr">
        <x:is>
          <x:t xml:space="preserve">Góndolas comerciales</x:t>
        </x:is>
      </x:c>
      <x:c r="B3" t="n">
        <x:v>167</x:v>
      </x:c>
      <x:c r="C3" t="n">
        <x:v>359145.19</x:v>
      </x:c>
      <x:c r="D3" t="n">
        <x:f>C3/B3</x:f>
        <x:v>2150.57</x:v>
      </x:c>
      <x:c r="E3" s="31" t="n">
        <x:v>0.1</x:v>
      </x:c>
      <x:c r="F3" s="31" t="n">
        <x:v>0</x:v>
      </x:c>
    </x:row>
    <x:row r="4">
      <x:c r="A4" t="inlineStr">
        <x:is>
          <x:t xml:space="preserve">Lockers metálicos</x:t>
        </x:is>
      </x:c>
      <x:c r="B4" t="n">
        <x:v>139</x:v>
      </x:c>
      <x:c r="C4" t="n">
        <x:v>250312.59</x:v>
      </x:c>
      <x:c r="D4" t="n">
        <x:f>C4/B4</x:f>
        <x:v>1800.81</x:v>
      </x:c>
      <x:c r="E4" s="31" t="n">
        <x:v>0.1</x:v>
      </x:c>
      <x:c r="F4" s="31" t="n">
        <x:v>0</x:v>
      </x:c>
    </x:row>
    <x:row r="5">
      <x:c r="A5" t="inlineStr">
        <x:is>
          <x:t xml:space="preserve">Otros productos metalmecánicos</x:t>
        </x:is>
      </x:c>
      <x:c r="B5" t="n">
        <x:v>250</x:v>
      </x:c>
      <x:c r="C5" t="n">
        <x:v>580617.45</x:v>
      </x:c>
      <x:c r="D5" t="n">
        <x:f>C5/B5</x:f>
        <x:v>2322.4698</x:v>
      </x:c>
      <x:c r="E5" s="31" t="n">
        <x:v>0.1</x:v>
      </x:c>
      <x:c r="F5" s="3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cceef364dd842be"/>
  </x:tableParts>
</x:worksheet>
</file>

<file path=xl/worksheets/sheet12.xml><?xml version="1.0" encoding="utf-8"?>
<x:worksheet xmlns:x="http://schemas.openxmlformats.org/spreadsheetml/2006/main">
  <x:sheetPr>
    <x:tabColor rgb="FF4B4B4B"/>
  </x:sheetPr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4" customWidth="1"/>
    <x:col min="2" max="2" width="46" customWidth="1"/>
    <x:col min="3" max="3" width="35" customWidth="1"/>
    <x:col min="4" max="4" width="14" customWidth="1"/>
    <x:col min="5" max="5" width="19" customWidth="1"/>
    <x:col min="6" max="6" width="19" customWidth="1"/>
    <x:col min="7" max="7" width="19" customWidth="1"/>
    <x:col min="8" max="8" width="11" customWidth="1"/>
    <x:col min="9" max="9" width="12" customWidth="1"/>
    <x:col min="10" max="10" width="19" customWidth="1"/>
    <x:col min="11" max="11" width="17" customWidth="1"/>
    <x:col min="12" max="12" width="17" customWidth="1"/>
    <x:col min="13" max="13" width="32" customWidth="1"/>
    <x:col min="14" max="14" width="17" customWidth="1"/>
    <x:col min="15" max="15" width="22" customWidth="1"/>
    <x:col min="16" max="16" width="25" customWidth="1"/>
    <x:col min="17" max="17" width="23" customWidth="1"/>
    <x:col min="18" max="18" width="22" customWidth="1"/>
    <x:col min="19" max="19" width="19" customWidth="1"/>
    <x:col min="20" max="20" width="21" customWidth="1"/>
    <x:col min="21" max="21" width="21" customWidth="1"/>
    <x:col min="22" max="22" width="19" customWidth="1"/>
    <x:col min="23" max="23" width="24" customWidth="1"/>
    <x:col min="24" max="24" width="34" customWidth="1"/>
    <x:col min="25" max="25" width="22" customWidth="1"/>
    <x:col min="26" max="26" width="29" customWidth="1"/>
  </x:cols>
  <x:sheetData>
    <x:row r="1" ht="38" customHeight="1">
      <x:c r="A1" s="5" t="inlineStr">
        <x:is>
          <x:t xml:space="preserve">Pedido</x:t>
        </x:is>
      </x:c>
      <x:c r="B1" s="5" t="inlineStr">
        <x:is>
          <x:t xml:space="preserve">Producto</x:t>
        </x:is>
      </x:c>
      <x:c r="C1" s="5" t="inlineStr">
        <x:is>
          <x:t xml:space="preserve">Familia</x:t>
        </x:is>
      </x:c>
      <x:c r="D1" s="5" t="inlineStr">
        <x:is>
          <x:t xml:space="preserve">Unidades</x:t>
        </x:is>
      </x:c>
      <x:c r="E1" s="5" t="inlineStr">
        <x:is>
          <x:t xml:space="preserve">Recepción 2025</x:t>
        </x:is>
      </x:c>
      <x:c r="F1" s="5" t="inlineStr">
        <x:is>
          <x:t xml:space="preserve">Liberación 2025</x:t>
        </x:is>
      </x:c>
      <x:c r="G1" s="5" t="inlineStr">
        <x:is>
          <x:t xml:space="preserve">Compromiso 2025</x:t>
        </x:is>
      </x:c>
      <x:c r="H1" s="5" t="inlineStr">
        <x:is>
          <x:t xml:space="preserve">Mes</x:t>
        </x:is>
      </x:c>
      <x:c r="I1" s="5" t="inlineStr">
        <x:is>
          <x:t xml:space="preserve">Lote</x:t>
        </x:is>
      </x:c>
      <x:c r="J1" s="5" t="inlineStr">
        <x:is>
          <x:t xml:space="preserve">Entrega efectiva 2025</x:t>
        </x:is>
      </x:c>
      <x:c r="K1" s="5" t="inlineStr">
        <x:is>
          <x:t xml:space="preserve">Unidades buenas</x:t>
        </x:is>
      </x:c>
      <x:c r="L1" s="5" t="inlineStr">
        <x:is>
          <x:t xml:space="preserve">Unidades defectuosas</x:t>
        </x:is>
      </x:c>
      <x:c r="M1" s="5" t="inlineStr">
        <x:is>
          <x:t xml:space="preserve">Causa de incidencia</x:t>
        </x:is>
      </x:c>
      <x:c r="N1" s="5" t="inlineStr">
        <x:is>
          <x:t xml:space="preserve">Días de atraso</x:t>
        </x:is>
      </x:c>
      <x:c r="O1" s="5" t="inlineStr">
        <x:is>
          <x:t xml:space="preserve">Estado entrega</x:t>
        </x:is>
      </x:c>
      <x:c r="P1" s="5" t="inlineStr">
        <x:is>
          <x:t xml:space="preserve">Precio familiar estimado S/</x:t>
        </x:is>
      </x:c>
      <x:c r="Q1" s="5" t="inlineStr">
        <x:is>
          <x:t xml:space="preserve">Valor pedido S/</x:t>
        </x:is>
      </x:c>
      <x:c r="R1" s="5" t="inlineStr">
        <x:is>
          <x:t xml:space="preserve">Penalidad fija S/</x:t>
        </x:is>
      </x:c>
      <x:c r="S1" s="5" t="inlineStr">
        <x:is>
          <x:t xml:space="preserve">Clasificación</x:t>
        </x:is>
      </x:c>
      <x:c r="T1" s="21" t="inlineStr">
        <x:is>
          <x:t xml:space="preserve">Liberación con hora</x:t>
        </x:is>
      </x:c>
      <x:c r="U1" s="21" t="inlineStr">
        <x:is>
          <x:t xml:space="preserve">Compromiso con hora</x:t>
        </x:is>
      </x:c>
      <x:c r="V1" s="21" t="inlineStr">
        <x:is>
          <x:t xml:space="preserve">Peso relativo w_j</x:t>
        </x:is>
      </x:c>
      <x:c r="W1" s="21" t="inlineStr">
        <x:is>
          <x:t xml:space="preserve">Plazo contractual días</x:t>
        </x:is>
      </x:c>
      <x:c r="X1" s="21" t="inlineStr">
        <x:is>
          <x:t xml:space="preserve">Penalidad diaria sensibilidad S/</x:t>
        </x:is>
      </x:c>
      <x:c r="Y1" s="21" t="inlineStr">
        <x:is>
          <x:t xml:space="preserve">Tope de penalidad S/</x:t>
        </x:is>
      </x:c>
      <x:c r="Z1" s="21" t="inlineStr">
        <x:is>
          <x:t xml:space="preserve">Horas de proceso del pedido</x:t>
        </x:is>
      </x:c>
    </x:row>
    <x:row r="2">
      <x:c r="A2" t="inlineStr">
        <x:is>
          <x:t xml:space="preserve">P001</x:t>
        </x:is>
      </x:c>
      <x:c r="B2" t="inlineStr">
        <x:is>
          <x:t xml:space="preserve">Minirack metálico con bandejas</x:t>
        </x:is>
      </x:c>
      <x:c r="C2" t="inlineStr">
        <x:is>
          <x:t xml:space="preserve">Racks industriales</x:t>
        </x:is>
      </x:c>
      <x:c r="D2" t="n">
        <x:v>12</x:v>
      </x:c>
      <x:c r="E2" s="30" t="n">
        <x:v>45660</x:v>
      </x:c>
      <x:c r="F2" s="30" t="n">
        <x:v>45660</x:v>
      </x:c>
      <x:c r="G2" s="30" t="n">
        <x:v>45677</x:v>
      </x:c>
      <x:c r="H2" t="n">
        <x:f>MONTH(F2)</x:f>
        <x:v>1</x:v>
      </x:c>
      <x:c r="I2" t="n">
        <x:f>INDEX('01_PRODUCTOS'!$H$2:$H$51,MATCH(B2,'01_PRODUCTOS'!$B$2:$B$51,0))</x:f>
        <x:v>10</x:v>
      </x:c>
      <x:c r="J2" s="30" t="n"/>
      <x:c r="O2" t="inlineStr">
        <x:is>
          <x:t xml:space="preserve">SIN REGISTRO</x:t>
        </x:is>
      </x:c>
      <x:c r="P2" t="n">
        <x:f>IFERROR(INDEX('12_PRECIOS'!$D$2:$D$5,MATCH(C2,'12_PRECIOS'!$A$2:$A$5,0)),"")</x:f>
        <x:v>2650.4900000000002</x:v>
      </x:c>
      <x:c r="Q2" s="14" t="n">
        <x:f>IF(P2="","",P2*D2)</x:f>
        <x:v>31805.880000000005</x:v>
      </x:c>
      <x:c r="R2" s="14" t="n">
        <x:f>IF(Q2="","",Q2*INDEX('12_PRECIOS'!$E$2:$E$5,MATCH(C2,'12_PRECIOS'!$A$2:$A$5,0)))</x:f>
        <x:v>3180.5880000000006</x:v>
      </x:c>
      <x:c r="S2" t="inlineStr">
        <x:is>
          <x:t xml:space="preserve">SINTETICO</x:t>
        </x:is>
      </x:c>
      <x:c r="T2" s="32" t="n">
        <x:f>F2+8/24</x:f>
        <x:v>45660.333333333336</x:v>
      </x:c>
      <x:c r="U2" s="32" t="n">
        <x:f>G2+17/24</x:f>
        <x:v>45677.708333333336</x:v>
      </x:c>
      <x:c r="V2" s="22" t="n">
        <x:f>Q2/AVERAGE($Q$2:$Q$97)</x:f>
        <x:v>1.5483829980396548</x:v>
      </x:c>
      <x:c r="W2" s="33" t="n">
        <x:f>G2-E2</x:f>
        <x:v>17</x:v>
      </x:c>
      <x:c r="X2" s="34" t="n">
        <x:f>0.10*Q2/(IF(W2&lt;=60,0.40,0.25)*W2)</x:f>
        <x:v>467.7335294117648</x:v>
      </x:c>
      <x:c r="Y2" s="34" t="n">
        <x:f>0.10*Q2</x:f>
        <x:v>3180.5880000000006</x:v>
      </x:c>
      <x:c r="Z2" s="23" t="n">
        <x:f>SUMIF('09_CARGA_ORDEN'!$A$2:$A$1153,A2,'09_CARGA_ORDEN'!$J$2:$J$1153)</x:f>
        <x:v>90.66696</x:v>
      </x:c>
    </x:row>
    <x:row r="3">
      <x:c r="A3" t="inlineStr">
        <x:is>
          <x:t xml:space="preserve">P002</x:t>
        </x:is>
      </x:c>
      <x:c r="B3" t="inlineStr">
        <x:is>
          <x:t xml:space="preserve">Estante reforzado modular</x:t>
        </x:is>
      </x:c>
      <x:c r="C3" t="inlineStr">
        <x:is>
          <x:t xml:space="preserve">Racks industriales</x:t>
        </x:is>
      </x:c>
      <x:c r="D3" t="n">
        <x:v>12</x:v>
      </x:c>
      <x:c r="E3" s="30" t="n">
        <x:v>45673</x:v>
      </x:c>
      <x:c r="F3" s="30" t="n">
        <x:v>45673</x:v>
      </x:c>
      <x:c r="G3" s="30" t="n">
        <x:v>45691</x:v>
      </x:c>
      <x:c r="H3" t="n">
        <x:f>MONTH(F3)</x:f>
        <x:v>1</x:v>
      </x:c>
      <x:c r="I3" t="n">
        <x:f>INDEX('01_PRODUCTOS'!$H$2:$H$51,MATCH(B3,'01_PRODUCTOS'!$B$2:$B$51,0))</x:f>
        <x:v>10</x:v>
      </x:c>
      <x:c r="J3" s="30" t="n"/>
      <x:c r="O3" t="inlineStr">
        <x:is>
          <x:t xml:space="preserve">SIN REGISTRO</x:t>
        </x:is>
      </x:c>
      <x:c r="P3" t="n">
        <x:f>IFERROR(INDEX('12_PRECIOS'!$D$2:$D$5,MATCH(C3,'12_PRECIOS'!$A$2:$A$5,0)),"")</x:f>
        <x:v>2650.4900000000002</x:v>
      </x:c>
      <x:c r="Q3" s="14" t="n">
        <x:f>IF(P3="","",P3*D3)</x:f>
        <x:v>31805.880000000005</x:v>
      </x:c>
      <x:c r="R3" s="14" t="n">
        <x:f>IF(Q3="","",Q3*INDEX('12_PRECIOS'!$E$2:$E$5,MATCH(C3,'12_PRECIOS'!$A$2:$A$5,0)))</x:f>
        <x:v>3180.5880000000006</x:v>
      </x:c>
      <x:c r="S3" t="inlineStr">
        <x:is>
          <x:t xml:space="preserve">SINTETICO</x:t>
        </x:is>
      </x:c>
      <x:c r="T3" s="32" t="n">
        <x:f>F3+8/24</x:f>
        <x:v>45673.333333333336</x:v>
      </x:c>
      <x:c r="U3" s="32" t="n">
        <x:f>G3+17/24</x:f>
        <x:v>45691.708333333336</x:v>
      </x:c>
      <x:c r="V3" s="22" t="n">
        <x:f>Q3/AVERAGE($Q$2:$Q$97)</x:f>
        <x:v>1.5483829980396548</x:v>
      </x:c>
      <x:c r="W3" s="33" t="n">
        <x:f>G3-E3</x:f>
        <x:v>18</x:v>
      </x:c>
      <x:c r="X3" s="34" t="n">
        <x:f>0.10*Q3/(IF(W3&lt;=60,0.40,0.25)*W3)</x:f>
        <x:v>441.7483333333334</x:v>
      </x:c>
      <x:c r="Y3" s="34" t="n">
        <x:f>0.10*Q3</x:f>
        <x:v>3180.5880000000006</x:v>
      </x:c>
      <x:c r="Z3" s="23" t="n">
        <x:f>SUMIF('09_CARGA_ORDEN'!$A$2:$A$1153,A3,'09_CARGA_ORDEN'!$J$2:$J$1153)</x:f>
        <x:v>100.77080000000002</x:v>
      </x:c>
    </x:row>
    <x:row r="4">
      <x:c r="A4" t="inlineStr">
        <x:is>
          <x:t xml:space="preserve">P003</x:t>
        </x:is>
      </x:c>
      <x:c r="B4" t="inlineStr">
        <x:is>
          <x:t xml:space="preserve">Góndola central comercial</x:t>
        </x:is>
      </x:c>
      <x:c r="C4" t="inlineStr">
        <x:is>
          <x:t xml:space="preserve">Góndolas comerciales</x:t>
        </x:is>
      </x:c>
      <x:c r="D4" t="n">
        <x:v>7</x:v>
      </x:c>
      <x:c r="E4" s="30" t="n">
        <x:v>45660</x:v>
      </x:c>
      <x:c r="F4" s="30" t="n">
        <x:v>45660</x:v>
      </x:c>
      <x:c r="G4" s="30" t="n">
        <x:v>45675</x:v>
      </x:c>
      <x:c r="H4" t="n">
        <x:f>MONTH(F4)</x:f>
        <x:v>1</x:v>
      </x:c>
      <x:c r="I4" t="n">
        <x:f>INDEX('01_PRODUCTOS'!$H$2:$H$51,MATCH(B4,'01_PRODUCTOS'!$B$2:$B$51,0))</x:f>
        <x:v>10</x:v>
      </x:c>
      <x:c r="J4" s="30" t="n"/>
      <x:c r="O4" t="inlineStr">
        <x:is>
          <x:t xml:space="preserve">SIN REGISTRO</x:t>
        </x:is>
      </x:c>
      <x:c r="P4" t="n">
        <x:f>IFERROR(INDEX('12_PRECIOS'!$D$2:$D$5,MATCH(C4,'12_PRECIOS'!$A$2:$A$5,0)),"")</x:f>
        <x:v>2150.57</x:v>
      </x:c>
      <x:c r="Q4" s="14" t="n">
        <x:f>IF(P4="","",P4*D4)</x:f>
        <x:v>15053.990000000002</x:v>
      </x:c>
      <x:c r="R4" s="14" t="n">
        <x:f>IF(Q4="","",Q4*INDEX('12_PRECIOS'!$E$2:$E$5,MATCH(C4,'12_PRECIOS'!$A$2:$A$5,0)))</x:f>
        <x:v>1505.3990000000003</x:v>
      </x:c>
      <x:c r="S4" t="inlineStr">
        <x:is>
          <x:t xml:space="preserve">SINTETICO</x:t>
        </x:is>
      </x:c>
      <x:c r="T4" s="32" t="n">
        <x:f>F4+8/24</x:f>
        <x:v>45660.333333333336</x:v>
      </x:c>
      <x:c r="U4" s="32" t="n">
        <x:f>G4+17/24</x:f>
        <x:v>45675.708333333336</x:v>
      </x:c>
      <x:c r="V4" s="22" t="n">
        <x:f>Q4/AVERAGE($Q$2:$Q$97)</x:f>
        <x:v>0.732862670948233</x:v>
      </x:c>
      <x:c r="W4" s="33" t="n">
        <x:f>G4-E4</x:f>
        <x:v>15</x:v>
      </x:c>
      <x:c r="X4" s="34" t="n">
        <x:f>0.10*Q4/(IF(W4&lt;=60,0.40,0.25)*W4)</x:f>
        <x:v>250.8998333333334</x:v>
      </x:c>
      <x:c r="Y4" s="34" t="n">
        <x:f>0.10*Q4</x:f>
        <x:v>1505.3990000000003</x:v>
      </x:c>
      <x:c r="Z4" s="23" t="n">
        <x:f>SUMIF('09_CARGA_ORDEN'!$A$2:$A$1153,A4,'09_CARGA_ORDEN'!$J$2:$J$1153)</x:f>
        <x:v>68.44410666666667</x:v>
      </x:c>
    </x:row>
    <x:row r="5">
      <x:c r="A5" t="inlineStr">
        <x:is>
          <x:t xml:space="preserve">P004</x:t>
        </x:is>
      </x:c>
      <x:c r="B5" t="inlineStr">
        <x:is>
          <x:t xml:space="preserve">Góndola mural</x:t>
        </x:is>
      </x:c>
      <x:c r="C5" t="inlineStr">
        <x:is>
          <x:t xml:space="preserve">Góndolas comerciales</x:t>
        </x:is>
      </x:c>
      <x:c r="D5" t="n">
        <x:v>7</x:v>
      </x:c>
      <x:c r="E5" s="30" t="n">
        <x:v>45673</x:v>
      </x:c>
      <x:c r="F5" s="30" t="n">
        <x:v>45673</x:v>
      </x:c>
      <x:c r="G5" s="30" t="n">
        <x:v>45689</x:v>
      </x:c>
      <x:c r="H5" t="n">
        <x:f>MONTH(F5)</x:f>
        <x:v>1</x:v>
      </x:c>
      <x:c r="I5" t="n">
        <x:f>INDEX('01_PRODUCTOS'!$H$2:$H$51,MATCH(B5,'01_PRODUCTOS'!$B$2:$B$51,0))</x:f>
        <x:v>10</x:v>
      </x:c>
      <x:c r="J5" s="30" t="n"/>
      <x:c r="O5" t="inlineStr">
        <x:is>
          <x:t xml:space="preserve">SIN REGISTRO</x:t>
        </x:is>
      </x:c>
      <x:c r="P5" t="n">
        <x:f>IFERROR(INDEX('12_PRECIOS'!$D$2:$D$5,MATCH(C5,'12_PRECIOS'!$A$2:$A$5,0)),"")</x:f>
        <x:v>2150.57</x:v>
      </x:c>
      <x:c r="Q5" s="14" t="n">
        <x:f>IF(P5="","",P5*D5)</x:f>
        <x:v>15053.990000000002</x:v>
      </x:c>
      <x:c r="R5" s="14" t="n">
        <x:f>IF(Q5="","",Q5*INDEX('12_PRECIOS'!$E$2:$E$5,MATCH(C5,'12_PRECIOS'!$A$2:$A$5,0)))</x:f>
        <x:v>1505.3990000000003</x:v>
      </x:c>
      <x:c r="S5" t="inlineStr">
        <x:is>
          <x:t xml:space="preserve">SINTETICO</x:t>
        </x:is>
      </x:c>
      <x:c r="T5" s="32" t="n">
        <x:f>F5+8/24</x:f>
        <x:v>45673.333333333336</x:v>
      </x:c>
      <x:c r="U5" s="32" t="n">
        <x:f>G5+17/24</x:f>
        <x:v>45689.708333333336</x:v>
      </x:c>
      <x:c r="V5" s="22" t="n">
        <x:f>Q5/AVERAGE($Q$2:$Q$97)</x:f>
        <x:v>0.732862670948233</x:v>
      </x:c>
      <x:c r="W5" s="33" t="n">
        <x:f>G5-E5</x:f>
        <x:v>16</x:v>
      </x:c>
      <x:c r="X5" s="34" t="n">
        <x:f>0.10*Q5/(IF(W5&lt;=60,0.40,0.25)*W5)</x:f>
        <x:v>235.21859375000005</x:v>
      </x:c>
      <x:c r="Y5" s="34" t="n">
        <x:f>0.10*Q5</x:f>
        <x:v>1505.3990000000003</x:v>
      </x:c>
      <x:c r="Z5" s="23" t="n">
        <x:f>SUMIF('09_CARGA_ORDEN'!$A$2:$A$1153,A5,'09_CARGA_ORDEN'!$J$2:$J$1153)</x:f>
        <x:v>47.37639000000001</x:v>
      </x:c>
    </x:row>
    <x:row r="6">
      <x:c r="A6" t="inlineStr">
        <x:is>
          <x:t xml:space="preserve">P005</x:t>
        </x:is>
      </x:c>
      <x:c r="B6" t="inlineStr">
        <x:is>
          <x:t xml:space="preserve">Locker de 4 puertas</x:t>
        </x:is>
      </x:c>
      <x:c r="C6" t="inlineStr">
        <x:is>
          <x:t xml:space="preserve">Lockers metálicos</x:t>
        </x:is>
      </x:c>
      <x:c r="D6" t="n">
        <x:v>6</x:v>
      </x:c>
      <x:c r="E6" s="30" t="n">
        <x:v>45660</x:v>
      </x:c>
      <x:c r="F6" s="30" t="n">
        <x:v>45660</x:v>
      </x:c>
      <x:c r="G6" s="30" t="n">
        <x:v>45674</x:v>
      </x:c>
      <x:c r="H6" t="n">
        <x:f>MONTH(F6)</x:f>
        <x:v>1</x:v>
      </x:c>
      <x:c r="I6" t="n">
        <x:f>INDEX('01_PRODUCTOS'!$H$2:$H$51,MATCH(B6,'01_PRODUCTOS'!$B$2:$B$51,0))</x:f>
        <x:v>10</x:v>
      </x:c>
      <x:c r="J6" s="30" t="n"/>
      <x:c r="O6" t="inlineStr">
        <x:is>
          <x:t xml:space="preserve">SIN REGISTRO</x:t>
        </x:is>
      </x:c>
      <x:c r="P6" t="n">
        <x:f>IFERROR(INDEX('12_PRECIOS'!$D$2:$D$5,MATCH(C6,'12_PRECIOS'!$A$2:$A$5,0)),"")</x:f>
        <x:v>1800.81</x:v>
      </x:c>
      <x:c r="Q6" s="14" t="n">
        <x:f>IF(P6="","",P6*D6)</x:f>
        <x:v>10804.86</x:v>
      </x:c>
      <x:c r="R6" s="14" t="n">
        <x:f>IF(Q6="","",Q6*INDEX('12_PRECIOS'!$E$2:$E$5,MATCH(C6,'12_PRECIOS'!$A$2:$A$5,0)))</x:f>
        <x:v>1080.486</x:v>
      </x:c>
      <x:c r="S6" t="inlineStr">
        <x:is>
          <x:t xml:space="preserve">SINTETICO</x:t>
        </x:is>
      </x:c>
      <x:c r="T6" s="32" t="n">
        <x:f>F6+8/24</x:f>
        <x:v>45660.333333333336</x:v>
      </x:c>
      <x:c r="U6" s="32" t="n">
        <x:f>G6+17/24</x:f>
        <x:v>45674.708333333336</x:v>
      </x:c>
      <x:c r="V6" s="22" t="n">
        <x:f>Q6/AVERAGE($Q$2:$Q$97)</x:f>
        <x:v>0.5260053021705026</x:v>
      </x:c>
      <x:c r="W6" s="33" t="n">
        <x:f>G6-E6</x:f>
        <x:v>14</x:v>
      </x:c>
      <x:c r="X6" s="34" t="n">
        <x:f>0.10*Q6/(IF(W6&lt;=60,0.40,0.25)*W6)</x:f>
        <x:v>192.94392857142856</x:v>
      </x:c>
      <x:c r="Y6" s="34" t="n">
        <x:f>0.10*Q6</x:f>
        <x:v>1080.486</x:v>
      </x:c>
      <x:c r="Z6" s="23" t="n">
        <x:f>SUMIF('09_CARGA_ORDEN'!$A$2:$A$1153,A6,'09_CARGA_ORDEN'!$J$2:$J$1153)</x:f>
        <x:v>28.191899999999997</x:v>
      </x:c>
    </x:row>
    <x:row r="7">
      <x:c r="A7" t="inlineStr">
        <x:is>
          <x:t xml:space="preserve">P006</x:t>
        </x:is>
      </x:c>
      <x:c r="B7" t="inlineStr">
        <x:is>
          <x:t xml:space="preserve">Locker de 6 puertas</x:t>
        </x:is>
      </x:c>
      <x:c r="C7" t="inlineStr">
        <x:is>
          <x:t xml:space="preserve">Lockers metálicos</x:t>
        </x:is>
      </x:c>
      <x:c r="D7" t="n">
        <x:v>6</x:v>
      </x:c>
      <x:c r="E7" s="30" t="n">
        <x:v>45673</x:v>
      </x:c>
      <x:c r="F7" s="30" t="n">
        <x:v>45673</x:v>
      </x:c>
      <x:c r="G7" s="30" t="n">
        <x:v>45688</x:v>
      </x:c>
      <x:c r="H7" t="n">
        <x:f>MONTH(F7)</x:f>
        <x:v>1</x:v>
      </x:c>
      <x:c r="I7" t="n">
        <x:f>INDEX('01_PRODUCTOS'!$H$2:$H$51,MATCH(B7,'01_PRODUCTOS'!$B$2:$B$51,0))</x:f>
        <x:v>10</x:v>
      </x:c>
      <x:c r="J7" s="30" t="n"/>
      <x:c r="O7" t="inlineStr">
        <x:is>
          <x:t xml:space="preserve">SIN REGISTRO</x:t>
        </x:is>
      </x:c>
      <x:c r="P7" t="n">
        <x:f>IFERROR(INDEX('12_PRECIOS'!$D$2:$D$5,MATCH(C7,'12_PRECIOS'!$A$2:$A$5,0)),"")</x:f>
        <x:v>1800.81</x:v>
      </x:c>
      <x:c r="Q7" s="14" t="n">
        <x:f>IF(P7="","",P7*D7)</x:f>
        <x:v>10804.86</x:v>
      </x:c>
      <x:c r="R7" s="14" t="n">
        <x:f>IF(Q7="","",Q7*INDEX('12_PRECIOS'!$E$2:$E$5,MATCH(C7,'12_PRECIOS'!$A$2:$A$5,0)))</x:f>
        <x:v>1080.486</x:v>
      </x:c>
      <x:c r="S7" t="inlineStr">
        <x:is>
          <x:t xml:space="preserve">SINTETICO</x:t>
        </x:is>
      </x:c>
      <x:c r="T7" s="32" t="n">
        <x:f>F7+8/24</x:f>
        <x:v>45673.333333333336</x:v>
      </x:c>
      <x:c r="U7" s="32" t="n">
        <x:f>G7+17/24</x:f>
        <x:v>45688.708333333336</x:v>
      </x:c>
      <x:c r="V7" s="22" t="n">
        <x:f>Q7/AVERAGE($Q$2:$Q$97)</x:f>
        <x:v>0.5260053021705026</x:v>
      </x:c>
      <x:c r="W7" s="33" t="n">
        <x:f>G7-E7</x:f>
        <x:v>15</x:v>
      </x:c>
      <x:c r="X7" s="34" t="n">
        <x:f>0.10*Q7/(IF(W7&lt;=60,0.40,0.25)*W7)</x:f>
        <x:v>180.08100000000002</x:v>
      </x:c>
      <x:c r="Y7" s="34" t="n">
        <x:f>0.10*Q7</x:f>
        <x:v>1080.486</x:v>
      </x:c>
      <x:c r="Z7" s="23" t="n">
        <x:f>SUMIF('09_CARGA_ORDEN'!$A$2:$A$1153,A7,'09_CARGA_ORDEN'!$J$2:$J$1153)</x:f>
        <x:v>38.896800000000006</x:v>
      </x:c>
    </x:row>
    <x:row r="8">
      <x:c r="A8" t="inlineStr">
        <x:is>
          <x:t xml:space="preserve">P007</x:t>
        </x:is>
      </x:c>
      <x:c r="B8" t="inlineStr">
        <x:is>
          <x:t xml:space="preserve">Armario metálico</x:t>
        </x:is>
      </x:c>
      <x:c r="C8" t="inlineStr">
        <x:is>
          <x:t xml:space="preserve">Otros productos metalmecánicos</x:t>
        </x:is>
      </x:c>
      <x:c r="D8" t="n">
        <x:v>10</x:v>
      </x:c>
      <x:c r="E8" s="30" t="n">
        <x:v>45660</x:v>
      </x:c>
      <x:c r="F8" s="30" t="n">
        <x:v>45660</x:v>
      </x:c>
      <x:c r="G8" s="30" t="n">
        <x:v>45675</x:v>
      </x:c>
      <x:c r="H8" t="n">
        <x:f>MONTH(F8)</x:f>
        <x:v>1</x:v>
      </x:c>
      <x:c r="I8" t="n">
        <x:f>INDEX('01_PRODUCTOS'!$H$2:$H$51,MATCH(B8,'01_PRODUCTOS'!$B$2:$B$51,0))</x:f>
        <x:v>10</x:v>
      </x:c>
      <x:c r="J8" s="30" t="n"/>
      <x:c r="O8" t="inlineStr">
        <x:is>
          <x:t xml:space="preserve">SIN REGISTRO</x:t>
        </x:is>
      </x:c>
      <x:c r="P8" t="n">
        <x:f>IFERROR(INDEX('12_PRECIOS'!$D$2:$D$5,MATCH(C8,'12_PRECIOS'!$A$2:$A$5,0)),"")</x:f>
        <x:v>2322.4698</x:v>
      </x:c>
      <x:c r="Q8" s="14" t="n">
        <x:f>IF(P8="","",P8*D8)</x:f>
        <x:v>23224.697999999997</x:v>
      </x:c>
      <x:c r="R8" s="14" t="n">
        <x:f>IF(Q8="","",Q8*INDEX('12_PRECIOS'!$E$2:$E$5,MATCH(C8,'12_PRECIOS'!$A$2:$A$5,0)))</x:f>
        <x:v>2322.4698</x:v>
      </x:c>
      <x:c r="S8" t="inlineStr">
        <x:is>
          <x:t xml:space="preserve">SINTETICO</x:t>
        </x:is>
      </x:c>
      <x:c r="T8" s="32" t="n">
        <x:f>F8+8/24</x:f>
        <x:v>45660.333333333336</x:v>
      </x:c>
      <x:c r="U8" s="32" t="n">
        <x:f>G8+17/24</x:f>
        <x:v>45675.708333333336</x:v>
      </x:c>
      <x:c r="V8" s="22" t="n">
        <x:f>Q8/AVERAGE($Q$2:$Q$97)</x:f>
        <x:v>1.1306314278305007</x:v>
      </x:c>
      <x:c r="W8" s="33" t="n">
        <x:f>G8-E8</x:f>
        <x:v>15</x:v>
      </x:c>
      <x:c r="X8" s="34" t="n">
        <x:f>0.10*Q8/(IF(W8&lt;=60,0.40,0.25)*W8)</x:f>
        <x:v>387.07829999999996</x:v>
      </x:c>
      <x:c r="Y8" s="34" t="n">
        <x:f>0.10*Q8</x:f>
        <x:v>2322.4698</x:v>
      </x:c>
      <x:c r="Z8" s="23" t="n">
        <x:f>SUMIF('09_CARGA_ORDEN'!$A$2:$A$1153,A8,'09_CARGA_ORDEN'!$J$2:$J$1153)</x:f>
        <x:v>37.25533333333333</x:v>
      </x:c>
    </x:row>
    <x:row r="9">
      <x:c r="A9" t="inlineStr">
        <x:is>
          <x:t xml:space="preserve">P008</x:t>
        </x:is>
      </x:c>
      <x:c r="B9" t="inlineStr">
        <x:is>
          <x:t xml:space="preserve">Estantería liviana metálica</x:t>
        </x:is>
      </x:c>
      <x:c r="C9" t="inlineStr">
        <x:is>
          <x:t xml:space="preserve">Otros productos metalmecánicos</x:t>
        </x:is>
      </x:c>
      <x:c r="D9" t="n">
        <x:v>10</x:v>
      </x:c>
      <x:c r="E9" s="30" t="n">
        <x:v>45673</x:v>
      </x:c>
      <x:c r="F9" s="30" t="n">
        <x:v>45673</x:v>
      </x:c>
      <x:c r="G9" s="30" t="n">
        <x:v>45689</x:v>
      </x:c>
      <x:c r="H9" t="n">
        <x:f>MONTH(F9)</x:f>
        <x:v>1</x:v>
      </x:c>
      <x:c r="I9" t="n">
        <x:f>INDEX('01_PRODUCTOS'!$H$2:$H$51,MATCH(B9,'01_PRODUCTOS'!$B$2:$B$51,0))</x:f>
        <x:v>10</x:v>
      </x:c>
      <x:c r="J9" s="30" t="n"/>
      <x:c r="O9" t="inlineStr">
        <x:is>
          <x:t xml:space="preserve">SIN REGISTRO</x:t>
        </x:is>
      </x:c>
      <x:c r="P9" t="n">
        <x:f>IFERROR(INDEX('12_PRECIOS'!$D$2:$D$5,MATCH(C9,'12_PRECIOS'!$A$2:$A$5,0)),"")</x:f>
        <x:v>2322.4698</x:v>
      </x:c>
      <x:c r="Q9" s="14" t="n">
        <x:f>IF(P9="","",P9*D9)</x:f>
        <x:v>23224.697999999997</x:v>
      </x:c>
      <x:c r="R9" s="14" t="n">
        <x:f>IF(Q9="","",Q9*INDEX('12_PRECIOS'!$E$2:$E$5,MATCH(C9,'12_PRECIOS'!$A$2:$A$5,0)))</x:f>
        <x:v>2322.4698</x:v>
      </x:c>
      <x:c r="S9" t="inlineStr">
        <x:is>
          <x:t xml:space="preserve">SINTETICO</x:t>
        </x:is>
      </x:c>
      <x:c r="T9" s="32" t="n">
        <x:f>F9+8/24</x:f>
        <x:v>45673.333333333336</x:v>
      </x:c>
      <x:c r="U9" s="32" t="n">
        <x:f>G9+17/24</x:f>
        <x:v>45689.708333333336</x:v>
      </x:c>
      <x:c r="V9" s="22" t="n">
        <x:f>Q9/AVERAGE($Q$2:$Q$97)</x:f>
        <x:v>1.1306314278305007</x:v>
      </x:c>
      <x:c r="W9" s="33" t="n">
        <x:f>G9-E9</x:f>
        <x:v>16</x:v>
      </x:c>
      <x:c r="X9" s="34" t="n">
        <x:f>0.10*Q9/(IF(W9&lt;=60,0.40,0.25)*W9)</x:f>
        <x:v>362.88590624999995</x:v>
      </x:c>
      <x:c r="Y9" s="34" t="n">
        <x:f>0.10*Q9</x:f>
        <x:v>2322.4698</x:v>
      </x:c>
      <x:c r="Z9" s="23" t="n">
        <x:f>SUMIF('09_CARGA_ORDEN'!$A$2:$A$1153,A9,'09_CARGA_ORDEN'!$J$2:$J$1153)</x:f>
        <x:v>60.12253333333334</x:v>
      </x:c>
    </x:row>
    <x:row r="10">
      <x:c r="A10" t="inlineStr">
        <x:is>
          <x:t xml:space="preserve">P009</x:t>
        </x:is>
      </x:c>
      <x:c r="B10" t="inlineStr">
        <x:is>
          <x:t xml:space="preserve">Minirack metálico con bandejas</x:t>
        </x:is>
      </x:c>
      <x:c r="C10" t="inlineStr">
        <x:is>
          <x:t xml:space="preserve">Racks industriales</x:t>
        </x:is>
      </x:c>
      <x:c r="D10" t="n">
        <x:v>12</x:v>
      </x:c>
      <x:c r="E10" s="30" t="n">
        <x:v>45691</x:v>
      </x:c>
      <x:c r="F10" s="30" t="n">
        <x:v>45691</x:v>
      </x:c>
      <x:c r="G10" s="30" t="n">
        <x:v>45708</x:v>
      </x:c>
      <x:c r="H10" t="n">
        <x:f>MONTH(F10)</x:f>
        <x:v>2</x:v>
      </x:c>
      <x:c r="I10" t="n">
        <x:f>INDEX('01_PRODUCTOS'!$H$2:$H$51,MATCH(B10,'01_PRODUCTOS'!$B$2:$B$51,0))</x:f>
        <x:v>10</x:v>
      </x:c>
      <x:c r="J10" s="30" t="n"/>
      <x:c r="O10" t="inlineStr">
        <x:is>
          <x:t xml:space="preserve">SIN REGISTRO</x:t>
        </x:is>
      </x:c>
      <x:c r="P10" t="n">
        <x:f>IFERROR(INDEX('12_PRECIOS'!$D$2:$D$5,MATCH(C10,'12_PRECIOS'!$A$2:$A$5,0)),"")</x:f>
        <x:v>2650.4900000000002</x:v>
      </x:c>
      <x:c r="Q10" s="14" t="n">
        <x:f>IF(P10="","",P10*D10)</x:f>
        <x:v>31805.880000000005</x:v>
      </x:c>
      <x:c r="R10" s="14" t="n">
        <x:f>IF(Q10="","",Q10*INDEX('12_PRECIOS'!$E$2:$E$5,MATCH(C10,'12_PRECIOS'!$A$2:$A$5,0)))</x:f>
        <x:v>3180.5880000000006</x:v>
      </x:c>
      <x:c r="S10" t="inlineStr">
        <x:is>
          <x:t xml:space="preserve">SINTETICO</x:t>
        </x:is>
      </x:c>
      <x:c r="T10" s="32" t="n">
        <x:f>F10+8/24</x:f>
        <x:v>45691.333333333336</x:v>
      </x:c>
      <x:c r="U10" s="32" t="n">
        <x:f>G10+17/24</x:f>
        <x:v>45708.708333333336</x:v>
      </x:c>
      <x:c r="V10" s="22" t="n">
        <x:f>Q10/AVERAGE($Q$2:$Q$97)</x:f>
        <x:v>1.5483829980396548</x:v>
      </x:c>
      <x:c r="W10" s="33" t="n">
        <x:f>G10-E10</x:f>
        <x:v>17</x:v>
      </x:c>
      <x:c r="X10" s="34" t="n">
        <x:f>0.10*Q10/(IF(W10&lt;=60,0.40,0.25)*W10)</x:f>
        <x:v>467.7335294117648</x:v>
      </x:c>
      <x:c r="Y10" s="34" t="n">
        <x:f>0.10*Q10</x:f>
        <x:v>3180.5880000000006</x:v>
      </x:c>
      <x:c r="Z10" s="23" t="n">
        <x:f>SUMIF('09_CARGA_ORDEN'!$A$2:$A$1153,A10,'09_CARGA_ORDEN'!$J$2:$J$1153)</x:f>
        <x:v>90.66696</x:v>
      </x:c>
    </x:row>
    <x:row r="11">
      <x:c r="A11" t="inlineStr">
        <x:is>
          <x:t xml:space="preserve">P010</x:t>
        </x:is>
      </x:c>
      <x:c r="B11" t="inlineStr">
        <x:is>
          <x:t xml:space="preserve">Estante reforzado modular</x:t>
        </x:is>
      </x:c>
      <x:c r="C11" t="inlineStr">
        <x:is>
          <x:t xml:space="preserve">Racks industriales</x:t>
        </x:is>
      </x:c>
      <x:c r="D11" t="n">
        <x:v>12</x:v>
      </x:c>
      <x:c r="E11" s="30" t="n">
        <x:v>45704</x:v>
      </x:c>
      <x:c r="F11" s="30" t="n">
        <x:v>45704</x:v>
      </x:c>
      <x:c r="G11" s="30" t="n">
        <x:v>45722</x:v>
      </x:c>
      <x:c r="H11" t="n">
        <x:f>MONTH(F11)</x:f>
        <x:v>2</x:v>
      </x:c>
      <x:c r="I11" t="n">
        <x:f>INDEX('01_PRODUCTOS'!$H$2:$H$51,MATCH(B11,'01_PRODUCTOS'!$B$2:$B$51,0))</x:f>
        <x:v>10</x:v>
      </x:c>
      <x:c r="J11" s="30" t="n"/>
      <x:c r="O11" t="inlineStr">
        <x:is>
          <x:t xml:space="preserve">SIN REGISTRO</x:t>
        </x:is>
      </x:c>
      <x:c r="P11" t="n">
        <x:f>IFERROR(INDEX('12_PRECIOS'!$D$2:$D$5,MATCH(C11,'12_PRECIOS'!$A$2:$A$5,0)),"")</x:f>
        <x:v>2650.4900000000002</x:v>
      </x:c>
      <x:c r="Q11" s="14" t="n">
        <x:f>IF(P11="","",P11*D11)</x:f>
        <x:v>31805.880000000005</x:v>
      </x:c>
      <x:c r="R11" s="14" t="n">
        <x:f>IF(Q11="","",Q11*INDEX('12_PRECIOS'!$E$2:$E$5,MATCH(C11,'12_PRECIOS'!$A$2:$A$5,0)))</x:f>
        <x:v>3180.5880000000006</x:v>
      </x:c>
      <x:c r="S11" t="inlineStr">
        <x:is>
          <x:t xml:space="preserve">SINTETICO</x:t>
        </x:is>
      </x:c>
      <x:c r="T11" s="32" t="n">
        <x:f>F11+8/24</x:f>
        <x:v>45704.333333333336</x:v>
      </x:c>
      <x:c r="U11" s="32" t="n">
        <x:f>G11+17/24</x:f>
        <x:v>45722.708333333336</x:v>
      </x:c>
      <x:c r="V11" s="22" t="n">
        <x:f>Q11/AVERAGE($Q$2:$Q$97)</x:f>
        <x:v>1.5483829980396548</x:v>
      </x:c>
      <x:c r="W11" s="33" t="n">
        <x:f>G11-E11</x:f>
        <x:v>18</x:v>
      </x:c>
      <x:c r="X11" s="34" t="n">
        <x:f>0.10*Q11/(IF(W11&lt;=60,0.40,0.25)*W11)</x:f>
        <x:v>441.7483333333334</x:v>
      </x:c>
      <x:c r="Y11" s="34" t="n">
        <x:f>0.10*Q11</x:f>
        <x:v>3180.5880000000006</x:v>
      </x:c>
      <x:c r="Z11" s="23" t="n">
        <x:f>SUMIF('09_CARGA_ORDEN'!$A$2:$A$1153,A11,'09_CARGA_ORDEN'!$J$2:$J$1153)</x:f>
        <x:v>100.77080000000002</x:v>
      </x:c>
    </x:row>
    <x:row r="12">
      <x:c r="A12" t="inlineStr">
        <x:is>
          <x:t xml:space="preserve">P011</x:t>
        </x:is>
      </x:c>
      <x:c r="B12" t="inlineStr">
        <x:is>
          <x:t xml:space="preserve">Góndola central comercial</x:t>
        </x:is>
      </x:c>
      <x:c r="C12" t="inlineStr">
        <x:is>
          <x:t xml:space="preserve">Góndolas comerciales</x:t>
        </x:is>
      </x:c>
      <x:c r="D12" t="n">
        <x:v>7</x:v>
      </x:c>
      <x:c r="E12" s="30" t="n">
        <x:v>45691</x:v>
      </x:c>
      <x:c r="F12" s="30" t="n">
        <x:v>45691</x:v>
      </x:c>
      <x:c r="G12" s="30" t="n">
        <x:v>45706</x:v>
      </x:c>
      <x:c r="H12" t="n">
        <x:f>MONTH(F12)</x:f>
        <x:v>2</x:v>
      </x:c>
      <x:c r="I12" t="n">
        <x:f>INDEX('01_PRODUCTOS'!$H$2:$H$51,MATCH(B12,'01_PRODUCTOS'!$B$2:$B$51,0))</x:f>
        <x:v>10</x:v>
      </x:c>
      <x:c r="J12" s="30" t="n"/>
      <x:c r="O12" t="inlineStr">
        <x:is>
          <x:t xml:space="preserve">SIN REGISTRO</x:t>
        </x:is>
      </x:c>
      <x:c r="P12" t="n">
        <x:f>IFERROR(INDEX('12_PRECIOS'!$D$2:$D$5,MATCH(C12,'12_PRECIOS'!$A$2:$A$5,0)),"")</x:f>
        <x:v>2150.57</x:v>
      </x:c>
      <x:c r="Q12" s="14" t="n">
        <x:f>IF(P12="","",P12*D12)</x:f>
        <x:v>15053.990000000002</x:v>
      </x:c>
      <x:c r="R12" s="14" t="n">
        <x:f>IF(Q12="","",Q12*INDEX('12_PRECIOS'!$E$2:$E$5,MATCH(C12,'12_PRECIOS'!$A$2:$A$5,0)))</x:f>
        <x:v>1505.3990000000003</x:v>
      </x:c>
      <x:c r="S12" t="inlineStr">
        <x:is>
          <x:t xml:space="preserve">SINTETICO</x:t>
        </x:is>
      </x:c>
      <x:c r="T12" s="32" t="n">
        <x:f>F12+8/24</x:f>
        <x:v>45691.333333333336</x:v>
      </x:c>
      <x:c r="U12" s="32" t="n">
        <x:f>G12+17/24</x:f>
        <x:v>45706.708333333336</x:v>
      </x:c>
      <x:c r="V12" s="22" t="n">
        <x:f>Q12/AVERAGE($Q$2:$Q$97)</x:f>
        <x:v>0.732862670948233</x:v>
      </x:c>
      <x:c r="W12" s="33" t="n">
        <x:f>G12-E12</x:f>
        <x:v>15</x:v>
      </x:c>
      <x:c r="X12" s="34" t="n">
        <x:f>0.10*Q12/(IF(W12&lt;=60,0.40,0.25)*W12)</x:f>
        <x:v>250.8998333333334</x:v>
      </x:c>
      <x:c r="Y12" s="34" t="n">
        <x:f>0.10*Q12</x:f>
        <x:v>1505.3990000000003</x:v>
      </x:c>
      <x:c r="Z12" s="23" t="n">
        <x:f>SUMIF('09_CARGA_ORDEN'!$A$2:$A$1153,A12,'09_CARGA_ORDEN'!$J$2:$J$1153)</x:f>
        <x:v>68.44410666666667</x:v>
      </x:c>
    </x:row>
    <x:row r="13">
      <x:c r="A13" t="inlineStr">
        <x:is>
          <x:t xml:space="preserve">P012</x:t>
        </x:is>
      </x:c>
      <x:c r="B13" t="inlineStr">
        <x:is>
          <x:t xml:space="preserve">Góndola mural</x:t>
        </x:is>
      </x:c>
      <x:c r="C13" t="inlineStr">
        <x:is>
          <x:t xml:space="preserve">Góndolas comerciales</x:t>
        </x:is>
      </x:c>
      <x:c r="D13" t="n">
        <x:v>7</x:v>
      </x:c>
      <x:c r="E13" s="30" t="n">
        <x:v>45704</x:v>
      </x:c>
      <x:c r="F13" s="30" t="n">
        <x:v>45704</x:v>
      </x:c>
      <x:c r="G13" s="30" t="n">
        <x:v>45720</x:v>
      </x:c>
      <x:c r="H13" t="n">
        <x:f>MONTH(F13)</x:f>
        <x:v>2</x:v>
      </x:c>
      <x:c r="I13" t="n">
        <x:f>INDEX('01_PRODUCTOS'!$H$2:$H$51,MATCH(B13,'01_PRODUCTOS'!$B$2:$B$51,0))</x:f>
        <x:v>10</x:v>
      </x:c>
      <x:c r="J13" s="30" t="n"/>
      <x:c r="O13" t="inlineStr">
        <x:is>
          <x:t xml:space="preserve">SIN REGISTRO</x:t>
        </x:is>
      </x:c>
      <x:c r="P13" t="n">
        <x:f>IFERROR(INDEX('12_PRECIOS'!$D$2:$D$5,MATCH(C13,'12_PRECIOS'!$A$2:$A$5,0)),"")</x:f>
        <x:v>2150.57</x:v>
      </x:c>
      <x:c r="Q13" s="14" t="n">
        <x:f>IF(P13="","",P13*D13)</x:f>
        <x:v>15053.990000000002</x:v>
      </x:c>
      <x:c r="R13" s="14" t="n">
        <x:f>IF(Q13="","",Q13*INDEX('12_PRECIOS'!$E$2:$E$5,MATCH(C13,'12_PRECIOS'!$A$2:$A$5,0)))</x:f>
        <x:v>1505.3990000000003</x:v>
      </x:c>
      <x:c r="S13" t="inlineStr">
        <x:is>
          <x:t xml:space="preserve">SINTETICO</x:t>
        </x:is>
      </x:c>
      <x:c r="T13" s="32" t="n">
        <x:f>F13+8/24</x:f>
        <x:v>45704.333333333336</x:v>
      </x:c>
      <x:c r="U13" s="32" t="n">
        <x:f>G13+17/24</x:f>
        <x:v>45720.708333333336</x:v>
      </x:c>
      <x:c r="V13" s="22" t="n">
        <x:f>Q13/AVERAGE($Q$2:$Q$97)</x:f>
        <x:v>0.732862670948233</x:v>
      </x:c>
      <x:c r="W13" s="33" t="n">
        <x:f>G13-E13</x:f>
        <x:v>16</x:v>
      </x:c>
      <x:c r="X13" s="34" t="n">
        <x:f>0.10*Q13/(IF(W13&lt;=60,0.40,0.25)*W13)</x:f>
        <x:v>235.21859375000005</x:v>
      </x:c>
      <x:c r="Y13" s="34" t="n">
        <x:f>0.10*Q13</x:f>
        <x:v>1505.3990000000003</x:v>
      </x:c>
      <x:c r="Z13" s="23" t="n">
        <x:f>SUMIF('09_CARGA_ORDEN'!$A$2:$A$1153,A13,'09_CARGA_ORDEN'!$J$2:$J$1153)</x:f>
        <x:v>47.37639000000001</x:v>
      </x:c>
    </x:row>
    <x:row r="14">
      <x:c r="A14" t="inlineStr">
        <x:is>
          <x:t xml:space="preserve">P013</x:t>
        </x:is>
      </x:c>
      <x:c r="B14" t="inlineStr">
        <x:is>
          <x:t xml:space="preserve">Locker de 4 puertas</x:t>
        </x:is>
      </x:c>
      <x:c r="C14" t="inlineStr">
        <x:is>
          <x:t xml:space="preserve">Lockers metálicos</x:t>
        </x:is>
      </x:c>
      <x:c r="D14" t="n">
        <x:v>5</x:v>
      </x:c>
      <x:c r="E14" s="30" t="n">
        <x:v>45691</x:v>
      </x:c>
      <x:c r="F14" s="30" t="n">
        <x:v>45691</x:v>
      </x:c>
      <x:c r="G14" s="30" t="n">
        <x:v>45705</x:v>
      </x:c>
      <x:c r="H14" t="n">
        <x:f>MONTH(F14)</x:f>
        <x:v>2</x:v>
      </x:c>
      <x:c r="I14" t="n">
        <x:f>INDEX('01_PRODUCTOS'!$H$2:$H$51,MATCH(B14,'01_PRODUCTOS'!$B$2:$B$51,0))</x:f>
        <x:v>10</x:v>
      </x:c>
      <x:c r="J14" s="30" t="n"/>
      <x:c r="O14" t="inlineStr">
        <x:is>
          <x:t xml:space="preserve">SIN REGISTRO</x:t>
        </x:is>
      </x:c>
      <x:c r="P14" t="n">
        <x:f>IFERROR(INDEX('12_PRECIOS'!$D$2:$D$5,MATCH(C14,'12_PRECIOS'!$A$2:$A$5,0)),"")</x:f>
        <x:v>1800.81</x:v>
      </x:c>
      <x:c r="Q14" s="14" t="n">
        <x:f>IF(P14="","",P14*D14)</x:f>
        <x:v>9004.05</x:v>
      </x:c>
      <x:c r="R14" s="14" t="n">
        <x:f>IF(Q14="","",Q14*INDEX('12_PRECIOS'!$E$2:$E$5,MATCH(C14,'12_PRECIOS'!$A$2:$A$5,0)))</x:f>
        <x:v>900.405</x:v>
      </x:c>
      <x:c r="S14" t="inlineStr">
        <x:is>
          <x:t xml:space="preserve">SINTETICO</x:t>
        </x:is>
      </x:c>
      <x:c r="T14" s="32" t="n">
        <x:f>F14+8/24</x:f>
        <x:v>45691.333333333336</x:v>
      </x:c>
      <x:c r="U14" s="32" t="n">
        <x:f>G14+17/24</x:f>
        <x:v>45705.708333333336</x:v>
      </x:c>
      <x:c r="V14" s="22" t="n">
        <x:f>Q14/AVERAGE($Q$2:$Q$97)</x:f>
        <x:v>0.43833775180875206</x:v>
      </x:c>
      <x:c r="W14" s="33" t="n">
        <x:f>G14-E14</x:f>
        <x:v>14</x:v>
      </x:c>
      <x:c r="X14" s="34" t="n">
        <x:f>0.10*Q14/(IF(W14&lt;=60,0.40,0.25)*W14)</x:f>
        <x:v>160.78660714285712</x:v>
      </x:c>
      <x:c r="Y14" s="34" t="n">
        <x:f>0.10*Q14</x:f>
        <x:v>900.405</x:v>
      </x:c>
      <x:c r="Z14" s="23" t="n">
        <x:f>SUMIF('09_CARGA_ORDEN'!$A$2:$A$1153,A14,'09_CARGA_ORDEN'!$J$2:$J$1153)</x:f>
        <x:v>23.809916666666673</x:v>
      </x:c>
    </x:row>
    <x:row r="15">
      <x:c r="A15" t="inlineStr">
        <x:is>
          <x:t xml:space="preserve">P014</x:t>
        </x:is>
      </x:c>
      <x:c r="B15" t="inlineStr">
        <x:is>
          <x:t xml:space="preserve">Locker de 6 puertas</x:t>
        </x:is>
      </x:c>
      <x:c r="C15" t="inlineStr">
        <x:is>
          <x:t xml:space="preserve">Lockers metálicos</x:t>
        </x:is>
      </x:c>
      <x:c r="D15" t="n">
        <x:v>6</x:v>
      </x:c>
      <x:c r="E15" s="30" t="n">
        <x:v>45704</x:v>
      </x:c>
      <x:c r="F15" s="30" t="n">
        <x:v>45704</x:v>
      </x:c>
      <x:c r="G15" s="30" t="n">
        <x:v>45719</x:v>
      </x:c>
      <x:c r="H15" t="n">
        <x:f>MONTH(F15)</x:f>
        <x:v>2</x:v>
      </x:c>
      <x:c r="I15" t="n">
        <x:f>INDEX('01_PRODUCTOS'!$H$2:$H$51,MATCH(B15,'01_PRODUCTOS'!$B$2:$B$51,0))</x:f>
        <x:v>10</x:v>
      </x:c>
      <x:c r="J15" s="30" t="n"/>
      <x:c r="O15" t="inlineStr">
        <x:is>
          <x:t xml:space="preserve">SIN REGISTRO</x:t>
        </x:is>
      </x:c>
      <x:c r="P15" t="n">
        <x:f>IFERROR(INDEX('12_PRECIOS'!$D$2:$D$5,MATCH(C15,'12_PRECIOS'!$A$2:$A$5,0)),"")</x:f>
        <x:v>1800.81</x:v>
      </x:c>
      <x:c r="Q15" s="14" t="n">
        <x:f>IF(P15="","",P15*D15)</x:f>
        <x:v>10804.86</x:v>
      </x:c>
      <x:c r="R15" s="14" t="n">
        <x:f>IF(Q15="","",Q15*INDEX('12_PRECIOS'!$E$2:$E$5,MATCH(C15,'12_PRECIOS'!$A$2:$A$5,0)))</x:f>
        <x:v>1080.486</x:v>
      </x:c>
      <x:c r="S15" t="inlineStr">
        <x:is>
          <x:t xml:space="preserve">SINTETICO</x:t>
        </x:is>
      </x:c>
      <x:c r="T15" s="32" t="n">
        <x:f>F15+8/24</x:f>
        <x:v>45704.333333333336</x:v>
      </x:c>
      <x:c r="U15" s="32" t="n">
        <x:f>G15+17/24</x:f>
        <x:v>45719.708333333336</x:v>
      </x:c>
      <x:c r="V15" s="22" t="n">
        <x:f>Q15/AVERAGE($Q$2:$Q$97)</x:f>
        <x:v>0.5260053021705026</x:v>
      </x:c>
      <x:c r="W15" s="33" t="n">
        <x:f>G15-E15</x:f>
        <x:v>15</x:v>
      </x:c>
      <x:c r="X15" s="34" t="n">
        <x:f>0.10*Q15/(IF(W15&lt;=60,0.40,0.25)*W15)</x:f>
        <x:v>180.08100000000002</x:v>
      </x:c>
      <x:c r="Y15" s="34" t="n">
        <x:f>0.10*Q15</x:f>
        <x:v>1080.486</x:v>
      </x:c>
      <x:c r="Z15" s="23" t="n">
        <x:f>SUMIF('09_CARGA_ORDEN'!$A$2:$A$1153,A15,'09_CARGA_ORDEN'!$J$2:$J$1153)</x:f>
        <x:v>38.896800000000006</x:v>
      </x:c>
    </x:row>
    <x:row r="16">
      <x:c r="A16" t="inlineStr">
        <x:is>
          <x:t xml:space="preserve">P015</x:t>
        </x:is>
      </x:c>
      <x:c r="B16" t="inlineStr">
        <x:is>
          <x:t xml:space="preserve">Armario metálico</x:t>
        </x:is>
      </x:c>
      <x:c r="C16" t="inlineStr">
        <x:is>
          <x:t xml:space="preserve">Otros productos metalmecánicos</x:t>
        </x:is>
      </x:c>
      <x:c r="D16" t="n">
        <x:v>10</x:v>
      </x:c>
      <x:c r="E16" s="30" t="n">
        <x:v>45691</x:v>
      </x:c>
      <x:c r="F16" s="30" t="n">
        <x:v>45691</x:v>
      </x:c>
      <x:c r="G16" s="30" t="n">
        <x:v>45706</x:v>
      </x:c>
      <x:c r="H16" t="n">
        <x:f>MONTH(F16)</x:f>
        <x:v>2</x:v>
      </x:c>
      <x:c r="I16" t="n">
        <x:f>INDEX('01_PRODUCTOS'!$H$2:$H$51,MATCH(B16,'01_PRODUCTOS'!$B$2:$B$51,0))</x:f>
        <x:v>10</x:v>
      </x:c>
      <x:c r="J16" s="30" t="n"/>
      <x:c r="O16" t="inlineStr">
        <x:is>
          <x:t xml:space="preserve">SIN REGISTRO</x:t>
        </x:is>
      </x:c>
      <x:c r="P16" t="n">
        <x:f>IFERROR(INDEX('12_PRECIOS'!$D$2:$D$5,MATCH(C16,'12_PRECIOS'!$A$2:$A$5,0)),"")</x:f>
        <x:v>2322.4698</x:v>
      </x:c>
      <x:c r="Q16" s="14" t="n">
        <x:f>IF(P16="","",P16*D16)</x:f>
        <x:v>23224.697999999997</x:v>
      </x:c>
      <x:c r="R16" s="14" t="n">
        <x:f>IF(Q16="","",Q16*INDEX('12_PRECIOS'!$E$2:$E$5,MATCH(C16,'12_PRECIOS'!$A$2:$A$5,0)))</x:f>
        <x:v>2322.4698</x:v>
      </x:c>
      <x:c r="S16" t="inlineStr">
        <x:is>
          <x:t xml:space="preserve">SINTETICO</x:t>
        </x:is>
      </x:c>
      <x:c r="T16" s="32" t="n">
        <x:f>F16+8/24</x:f>
        <x:v>45691.333333333336</x:v>
      </x:c>
      <x:c r="U16" s="32" t="n">
        <x:f>G16+17/24</x:f>
        <x:v>45706.708333333336</x:v>
      </x:c>
      <x:c r="V16" s="22" t="n">
        <x:f>Q16/AVERAGE($Q$2:$Q$97)</x:f>
        <x:v>1.1306314278305007</x:v>
      </x:c>
      <x:c r="W16" s="33" t="n">
        <x:f>G16-E16</x:f>
        <x:v>15</x:v>
      </x:c>
      <x:c r="X16" s="34" t="n">
        <x:f>0.10*Q16/(IF(W16&lt;=60,0.40,0.25)*W16)</x:f>
        <x:v>387.07829999999996</x:v>
      </x:c>
      <x:c r="Y16" s="34" t="n">
        <x:f>0.10*Q16</x:f>
        <x:v>2322.4698</x:v>
      </x:c>
      <x:c r="Z16" s="23" t="n">
        <x:f>SUMIF('09_CARGA_ORDEN'!$A$2:$A$1153,A16,'09_CARGA_ORDEN'!$J$2:$J$1153)</x:f>
        <x:v>37.25533333333333</x:v>
      </x:c>
    </x:row>
    <x:row r="17">
      <x:c r="A17" t="inlineStr">
        <x:is>
          <x:t xml:space="preserve">P016</x:t>
        </x:is>
      </x:c>
      <x:c r="B17" t="inlineStr">
        <x:is>
          <x:t xml:space="preserve">Estantería liviana metálica</x:t>
        </x:is>
      </x:c>
      <x:c r="C17" t="inlineStr">
        <x:is>
          <x:t xml:space="preserve">Otros productos metalmecánicos</x:t>
        </x:is>
      </x:c>
      <x:c r="D17" t="n">
        <x:v>10</x:v>
      </x:c>
      <x:c r="E17" s="30" t="n">
        <x:v>45704</x:v>
      </x:c>
      <x:c r="F17" s="30" t="n">
        <x:v>45704</x:v>
      </x:c>
      <x:c r="G17" s="30" t="n">
        <x:v>45720</x:v>
      </x:c>
      <x:c r="H17" t="n">
        <x:f>MONTH(F17)</x:f>
        <x:v>2</x:v>
      </x:c>
      <x:c r="I17" t="n">
        <x:f>INDEX('01_PRODUCTOS'!$H$2:$H$51,MATCH(B17,'01_PRODUCTOS'!$B$2:$B$51,0))</x:f>
        <x:v>10</x:v>
      </x:c>
      <x:c r="J17" s="30" t="n"/>
      <x:c r="O17" t="inlineStr">
        <x:is>
          <x:t xml:space="preserve">SIN REGISTRO</x:t>
        </x:is>
      </x:c>
      <x:c r="P17" t="n">
        <x:f>IFERROR(INDEX('12_PRECIOS'!$D$2:$D$5,MATCH(C17,'12_PRECIOS'!$A$2:$A$5,0)),"")</x:f>
        <x:v>2322.4698</x:v>
      </x:c>
      <x:c r="Q17" s="14" t="n">
        <x:f>IF(P17="","",P17*D17)</x:f>
        <x:v>23224.697999999997</x:v>
      </x:c>
      <x:c r="R17" s="14" t="n">
        <x:f>IF(Q17="","",Q17*INDEX('12_PRECIOS'!$E$2:$E$5,MATCH(C17,'12_PRECIOS'!$A$2:$A$5,0)))</x:f>
        <x:v>2322.4698</x:v>
      </x:c>
      <x:c r="S17" t="inlineStr">
        <x:is>
          <x:t xml:space="preserve">SINTETICO</x:t>
        </x:is>
      </x:c>
      <x:c r="T17" s="32" t="n">
        <x:f>F17+8/24</x:f>
        <x:v>45704.333333333336</x:v>
      </x:c>
      <x:c r="U17" s="32" t="n">
        <x:f>G17+17/24</x:f>
        <x:v>45720.708333333336</x:v>
      </x:c>
      <x:c r="V17" s="22" t="n">
        <x:f>Q17/AVERAGE($Q$2:$Q$97)</x:f>
        <x:v>1.1306314278305007</x:v>
      </x:c>
      <x:c r="W17" s="33" t="n">
        <x:f>G17-E17</x:f>
        <x:v>16</x:v>
      </x:c>
      <x:c r="X17" s="34" t="n">
        <x:f>0.10*Q17/(IF(W17&lt;=60,0.40,0.25)*W17)</x:f>
        <x:v>362.88590624999995</x:v>
      </x:c>
      <x:c r="Y17" s="34" t="n">
        <x:f>0.10*Q17</x:f>
        <x:v>2322.4698</x:v>
      </x:c>
      <x:c r="Z17" s="23" t="n">
        <x:f>SUMIF('09_CARGA_ORDEN'!$A$2:$A$1153,A17,'09_CARGA_ORDEN'!$J$2:$J$1153)</x:f>
        <x:v>60.12253333333334</x:v>
      </x:c>
    </x:row>
    <x:row r="18">
      <x:c r="A18" t="inlineStr">
        <x:is>
          <x:t xml:space="preserve">P017</x:t>
        </x:is>
      </x:c>
      <x:c r="B18" t="inlineStr">
        <x:is>
          <x:t xml:space="preserve">Minirack metálico con bandejas</x:t>
        </x:is>
      </x:c>
      <x:c r="C18" t="inlineStr">
        <x:is>
          <x:t xml:space="preserve">Racks industriales</x:t>
        </x:is>
      </x:c>
      <x:c r="D18" t="n">
        <x:v>12</x:v>
      </x:c>
      <x:c r="E18" s="30" t="n">
        <x:v>45719</x:v>
      </x:c>
      <x:c r="F18" s="30" t="n">
        <x:v>45719</x:v>
      </x:c>
      <x:c r="G18" s="30" t="n">
        <x:v>45736</x:v>
      </x:c>
      <x:c r="H18" t="n">
        <x:f>MONTH(F18)</x:f>
        <x:v>3</x:v>
      </x:c>
      <x:c r="I18" t="n">
        <x:f>INDEX('01_PRODUCTOS'!$H$2:$H$51,MATCH(B18,'01_PRODUCTOS'!$B$2:$B$51,0))</x:f>
        <x:v>10</x:v>
      </x:c>
      <x:c r="J18" s="30" t="n"/>
      <x:c r="O18" t="inlineStr">
        <x:is>
          <x:t xml:space="preserve">SIN REGISTRO</x:t>
        </x:is>
      </x:c>
      <x:c r="P18" t="n">
        <x:f>IFERROR(INDEX('12_PRECIOS'!$D$2:$D$5,MATCH(C18,'12_PRECIOS'!$A$2:$A$5,0)),"")</x:f>
        <x:v>2650.4900000000002</x:v>
      </x:c>
      <x:c r="Q18" s="14" t="n">
        <x:f>IF(P18="","",P18*D18)</x:f>
        <x:v>31805.880000000005</x:v>
      </x:c>
      <x:c r="R18" s="14" t="n">
        <x:f>IF(Q18="","",Q18*INDEX('12_PRECIOS'!$E$2:$E$5,MATCH(C18,'12_PRECIOS'!$A$2:$A$5,0)))</x:f>
        <x:v>3180.5880000000006</x:v>
      </x:c>
      <x:c r="S18" t="inlineStr">
        <x:is>
          <x:t xml:space="preserve">SINTETICO</x:t>
        </x:is>
      </x:c>
      <x:c r="T18" s="32" t="n">
        <x:f>F18+8/24</x:f>
        <x:v>45719.333333333336</x:v>
      </x:c>
      <x:c r="U18" s="32" t="n">
        <x:f>G18+17/24</x:f>
        <x:v>45736.708333333336</x:v>
      </x:c>
      <x:c r="V18" s="22" t="n">
        <x:f>Q18/AVERAGE($Q$2:$Q$97)</x:f>
        <x:v>1.5483829980396548</x:v>
      </x:c>
      <x:c r="W18" s="33" t="n">
        <x:f>G18-E18</x:f>
        <x:v>17</x:v>
      </x:c>
      <x:c r="X18" s="34" t="n">
        <x:f>0.10*Q18/(IF(W18&lt;=60,0.40,0.25)*W18)</x:f>
        <x:v>467.7335294117648</x:v>
      </x:c>
      <x:c r="Y18" s="34" t="n">
        <x:f>0.10*Q18</x:f>
        <x:v>3180.5880000000006</x:v>
      </x:c>
      <x:c r="Z18" s="23" t="n">
        <x:f>SUMIF('09_CARGA_ORDEN'!$A$2:$A$1153,A18,'09_CARGA_ORDEN'!$J$2:$J$1153)</x:f>
        <x:v>90.66696</x:v>
      </x:c>
    </x:row>
    <x:row r="19">
      <x:c r="A19" t="inlineStr">
        <x:is>
          <x:t xml:space="preserve">P018</x:t>
        </x:is>
      </x:c>
      <x:c r="B19" t="inlineStr">
        <x:is>
          <x:t xml:space="preserve">Estante reforzado modular</x:t>
        </x:is>
      </x:c>
      <x:c r="C19" t="inlineStr">
        <x:is>
          <x:t xml:space="preserve">Racks industriales</x:t>
        </x:is>
      </x:c>
      <x:c r="D19" t="n">
        <x:v>12</x:v>
      </x:c>
      <x:c r="E19" s="30" t="n">
        <x:v>45732</x:v>
      </x:c>
      <x:c r="F19" s="30" t="n">
        <x:v>45732</x:v>
      </x:c>
      <x:c r="G19" s="30" t="n">
        <x:v>45750</x:v>
      </x:c>
      <x:c r="H19" t="n">
        <x:f>MONTH(F19)</x:f>
        <x:v>3</x:v>
      </x:c>
      <x:c r="I19" t="n">
        <x:f>INDEX('01_PRODUCTOS'!$H$2:$H$51,MATCH(B19,'01_PRODUCTOS'!$B$2:$B$51,0))</x:f>
        <x:v>10</x:v>
      </x:c>
      <x:c r="J19" s="30" t="n"/>
      <x:c r="O19" t="inlineStr">
        <x:is>
          <x:t xml:space="preserve">SIN REGISTRO</x:t>
        </x:is>
      </x:c>
      <x:c r="P19" t="n">
        <x:f>IFERROR(INDEX('12_PRECIOS'!$D$2:$D$5,MATCH(C19,'12_PRECIOS'!$A$2:$A$5,0)),"")</x:f>
        <x:v>2650.4900000000002</x:v>
      </x:c>
      <x:c r="Q19" s="14" t="n">
        <x:f>IF(P19="","",P19*D19)</x:f>
        <x:v>31805.880000000005</x:v>
      </x:c>
      <x:c r="R19" s="14" t="n">
        <x:f>IF(Q19="","",Q19*INDEX('12_PRECIOS'!$E$2:$E$5,MATCH(C19,'12_PRECIOS'!$A$2:$A$5,0)))</x:f>
        <x:v>3180.5880000000006</x:v>
      </x:c>
      <x:c r="S19" t="inlineStr">
        <x:is>
          <x:t xml:space="preserve">SINTETICO</x:t>
        </x:is>
      </x:c>
      <x:c r="T19" s="32" t="n">
        <x:f>F19+8/24</x:f>
        <x:v>45732.333333333336</x:v>
      </x:c>
      <x:c r="U19" s="32" t="n">
        <x:f>G19+17/24</x:f>
        <x:v>45750.708333333336</x:v>
      </x:c>
      <x:c r="V19" s="22" t="n">
        <x:f>Q19/AVERAGE($Q$2:$Q$97)</x:f>
        <x:v>1.5483829980396548</x:v>
      </x:c>
      <x:c r="W19" s="33" t="n">
        <x:f>G19-E19</x:f>
        <x:v>18</x:v>
      </x:c>
      <x:c r="X19" s="34" t="n">
        <x:f>0.10*Q19/(IF(W19&lt;=60,0.40,0.25)*W19)</x:f>
        <x:v>441.7483333333334</x:v>
      </x:c>
      <x:c r="Y19" s="34" t="n">
        <x:f>0.10*Q19</x:f>
        <x:v>3180.5880000000006</x:v>
      </x:c>
      <x:c r="Z19" s="23" t="n">
        <x:f>SUMIF('09_CARGA_ORDEN'!$A$2:$A$1153,A19,'09_CARGA_ORDEN'!$J$2:$J$1153)</x:f>
        <x:v>100.77080000000002</x:v>
      </x:c>
    </x:row>
    <x:row r="20">
      <x:c r="A20" t="inlineStr">
        <x:is>
          <x:t xml:space="preserve">P019</x:t>
        </x:is>
      </x:c>
      <x:c r="B20" t="inlineStr">
        <x:is>
          <x:t xml:space="preserve">Góndola central comercial</x:t>
        </x:is>
      </x:c>
      <x:c r="C20" t="inlineStr">
        <x:is>
          <x:t xml:space="preserve">Góndolas comerciales</x:t>
        </x:is>
      </x:c>
      <x:c r="D20" t="n">
        <x:v>6</x:v>
      </x:c>
      <x:c r="E20" s="30" t="n">
        <x:v>45719</x:v>
      </x:c>
      <x:c r="F20" s="30" t="n">
        <x:v>45719</x:v>
      </x:c>
      <x:c r="G20" s="30" t="n">
        <x:v>45734</x:v>
      </x:c>
      <x:c r="H20" t="n">
        <x:f>MONTH(F20)</x:f>
        <x:v>3</x:v>
      </x:c>
      <x:c r="I20" t="n">
        <x:f>INDEX('01_PRODUCTOS'!$H$2:$H$51,MATCH(B20,'01_PRODUCTOS'!$B$2:$B$51,0))</x:f>
        <x:v>10</x:v>
      </x:c>
      <x:c r="J20" s="30" t="n"/>
      <x:c r="O20" t="inlineStr">
        <x:is>
          <x:t xml:space="preserve">SIN REGISTRO</x:t>
        </x:is>
      </x:c>
      <x:c r="P20" t="n">
        <x:f>IFERROR(INDEX('12_PRECIOS'!$D$2:$D$5,MATCH(C20,'12_PRECIOS'!$A$2:$A$5,0)),"")</x:f>
        <x:v>2150.57</x:v>
      </x:c>
      <x:c r="Q20" s="14" t="n">
        <x:f>IF(P20="","",P20*D20)</x:f>
        <x:v>12903.420000000002</x:v>
      </x:c>
      <x:c r="R20" s="14" t="n">
        <x:f>IF(Q20="","",Q20*INDEX('12_PRECIOS'!$E$2:$E$5,MATCH(C20,'12_PRECIOS'!$A$2:$A$5,0)))</x:f>
        <x:v>1290.3420000000003</x:v>
      </x:c>
      <x:c r="S20" t="inlineStr">
        <x:is>
          <x:t xml:space="preserve">SINTETICO</x:t>
        </x:is>
      </x:c>
      <x:c r="T20" s="32" t="n">
        <x:f>F20+8/24</x:f>
        <x:v>45719.333333333336</x:v>
      </x:c>
      <x:c r="U20" s="32" t="n">
        <x:f>G20+17/24</x:f>
        <x:v>45734.708333333336</x:v>
      </x:c>
      <x:c r="V20" s="22" t="n">
        <x:f>Q20/AVERAGE($Q$2:$Q$97)</x:f>
        <x:v>0.628168003669914</x:v>
      </x:c>
      <x:c r="W20" s="33" t="n">
        <x:f>G20-E20</x:f>
        <x:v>15</x:v>
      </x:c>
      <x:c r="X20" s="34" t="n">
        <x:f>0.10*Q20/(IF(W20&lt;=60,0.40,0.25)*W20)</x:f>
        <x:v>215.05700000000004</x:v>
      </x:c>
      <x:c r="Y20" s="34" t="n">
        <x:f>0.10*Q20</x:f>
        <x:v>1290.3420000000003</x:v>
      </x:c>
      <x:c r="Z20" s="23" t="n">
        <x:f>SUMIF('09_CARGA_ORDEN'!$A$2:$A$1153,A20,'09_CARGA_ORDEN'!$J$2:$J$1153)</x:f>
        <x:v>58.95685333333333</x:v>
      </x:c>
    </x:row>
    <x:row r="21">
      <x:c r="A21" t="inlineStr">
        <x:is>
          <x:t xml:space="preserve">P020</x:t>
        </x:is>
      </x:c>
      <x:c r="B21" t="inlineStr">
        <x:is>
          <x:t xml:space="preserve">Góndola mural</x:t>
        </x:is>
      </x:c>
      <x:c r="C21" t="inlineStr">
        <x:is>
          <x:t xml:space="preserve">Góndolas comerciales</x:t>
        </x:is>
      </x:c>
      <x:c r="D21" t="n">
        <x:v>7</x:v>
      </x:c>
      <x:c r="E21" s="30" t="n">
        <x:v>45732</x:v>
      </x:c>
      <x:c r="F21" s="30" t="n">
        <x:v>45732</x:v>
      </x:c>
      <x:c r="G21" s="30" t="n">
        <x:v>45748</x:v>
      </x:c>
      <x:c r="H21" t="n">
        <x:f>MONTH(F21)</x:f>
        <x:v>3</x:v>
      </x:c>
      <x:c r="I21" t="n">
        <x:f>INDEX('01_PRODUCTOS'!$H$2:$H$51,MATCH(B21,'01_PRODUCTOS'!$B$2:$B$51,0))</x:f>
        <x:v>10</x:v>
      </x:c>
      <x:c r="J21" s="30" t="n"/>
      <x:c r="O21" t="inlineStr">
        <x:is>
          <x:t xml:space="preserve">SIN REGISTRO</x:t>
        </x:is>
      </x:c>
      <x:c r="P21" t="n">
        <x:f>IFERROR(INDEX('12_PRECIOS'!$D$2:$D$5,MATCH(C21,'12_PRECIOS'!$A$2:$A$5,0)),"")</x:f>
        <x:v>2150.57</x:v>
      </x:c>
      <x:c r="Q21" s="14" t="n">
        <x:f>IF(P21="","",P21*D21)</x:f>
        <x:v>15053.990000000002</x:v>
      </x:c>
      <x:c r="R21" s="14" t="n">
        <x:f>IF(Q21="","",Q21*INDEX('12_PRECIOS'!$E$2:$E$5,MATCH(C21,'12_PRECIOS'!$A$2:$A$5,0)))</x:f>
        <x:v>1505.3990000000003</x:v>
      </x:c>
      <x:c r="S21" t="inlineStr">
        <x:is>
          <x:t xml:space="preserve">SINTETICO</x:t>
        </x:is>
      </x:c>
      <x:c r="T21" s="32" t="n">
        <x:f>F21+8/24</x:f>
        <x:v>45732.333333333336</x:v>
      </x:c>
      <x:c r="U21" s="32" t="n">
        <x:f>G21+17/24</x:f>
        <x:v>45748.708333333336</x:v>
      </x:c>
      <x:c r="V21" s="22" t="n">
        <x:f>Q21/AVERAGE($Q$2:$Q$97)</x:f>
        <x:v>0.732862670948233</x:v>
      </x:c>
      <x:c r="W21" s="33" t="n">
        <x:f>G21-E21</x:f>
        <x:v>16</x:v>
      </x:c>
      <x:c r="X21" s="34" t="n">
        <x:f>0.10*Q21/(IF(W21&lt;=60,0.40,0.25)*W21)</x:f>
        <x:v>235.21859375000005</x:v>
      </x:c>
      <x:c r="Y21" s="34" t="n">
        <x:f>0.10*Q21</x:f>
        <x:v>1505.3990000000003</x:v>
      </x:c>
      <x:c r="Z21" s="23" t="n">
        <x:f>SUMIF('09_CARGA_ORDEN'!$A$2:$A$1153,A21,'09_CARGA_ORDEN'!$J$2:$J$1153)</x:f>
        <x:v>47.37639000000001</x:v>
      </x:c>
    </x:row>
    <x:row r="22">
      <x:c r="A22" t="inlineStr">
        <x:is>
          <x:t xml:space="preserve">P021</x:t>
        </x:is>
      </x:c>
      <x:c r="B22" t="inlineStr">
        <x:is>
          <x:t xml:space="preserve">Locker de 4 puertas</x:t>
        </x:is>
      </x:c>
      <x:c r="C22" t="inlineStr">
        <x:is>
          <x:t xml:space="preserve">Lockers metálicos</x:t>
        </x:is>
      </x:c>
      <x:c r="D22" t="n">
        <x:v>5</x:v>
      </x:c>
      <x:c r="E22" s="30" t="n">
        <x:v>45719</x:v>
      </x:c>
      <x:c r="F22" s="30" t="n">
        <x:v>45719</x:v>
      </x:c>
      <x:c r="G22" s="30" t="n">
        <x:v>45733</x:v>
      </x:c>
      <x:c r="H22" t="n">
        <x:f>MONTH(F22)</x:f>
        <x:v>3</x:v>
      </x:c>
      <x:c r="I22" t="n">
        <x:f>INDEX('01_PRODUCTOS'!$H$2:$H$51,MATCH(B22,'01_PRODUCTOS'!$B$2:$B$51,0))</x:f>
        <x:v>10</x:v>
      </x:c>
      <x:c r="J22" s="30" t="n"/>
      <x:c r="O22" t="inlineStr">
        <x:is>
          <x:t xml:space="preserve">SIN REGISTRO</x:t>
        </x:is>
      </x:c>
      <x:c r="P22" t="n">
        <x:f>IFERROR(INDEX('12_PRECIOS'!$D$2:$D$5,MATCH(C22,'12_PRECIOS'!$A$2:$A$5,0)),"")</x:f>
        <x:v>1800.81</x:v>
      </x:c>
      <x:c r="Q22" s="14" t="n">
        <x:f>IF(P22="","",P22*D22)</x:f>
        <x:v>9004.05</x:v>
      </x:c>
      <x:c r="R22" s="14" t="n">
        <x:f>IF(Q22="","",Q22*INDEX('12_PRECIOS'!$E$2:$E$5,MATCH(C22,'12_PRECIOS'!$A$2:$A$5,0)))</x:f>
        <x:v>900.405</x:v>
      </x:c>
      <x:c r="S22" t="inlineStr">
        <x:is>
          <x:t xml:space="preserve">SINTETICO</x:t>
        </x:is>
      </x:c>
      <x:c r="T22" s="32" t="n">
        <x:f>F22+8/24</x:f>
        <x:v>45719.333333333336</x:v>
      </x:c>
      <x:c r="U22" s="32" t="n">
        <x:f>G22+17/24</x:f>
        <x:v>45733.708333333336</x:v>
      </x:c>
      <x:c r="V22" s="22" t="n">
        <x:f>Q22/AVERAGE($Q$2:$Q$97)</x:f>
        <x:v>0.43833775180875206</x:v>
      </x:c>
      <x:c r="W22" s="33" t="n">
        <x:f>G22-E22</x:f>
        <x:v>14</x:v>
      </x:c>
      <x:c r="X22" s="34" t="n">
        <x:f>0.10*Q22/(IF(W22&lt;=60,0.40,0.25)*W22)</x:f>
        <x:v>160.78660714285712</x:v>
      </x:c>
      <x:c r="Y22" s="34" t="n">
        <x:f>0.10*Q22</x:f>
        <x:v>900.405</x:v>
      </x:c>
      <x:c r="Z22" s="23" t="n">
        <x:f>SUMIF('09_CARGA_ORDEN'!$A$2:$A$1153,A22,'09_CARGA_ORDEN'!$J$2:$J$1153)</x:f>
        <x:v>23.809916666666673</x:v>
      </x:c>
    </x:row>
    <x:row r="23">
      <x:c r="A23" t="inlineStr">
        <x:is>
          <x:t xml:space="preserve">P022</x:t>
        </x:is>
      </x:c>
      <x:c r="B23" t="inlineStr">
        <x:is>
          <x:t xml:space="preserve">Locker de 6 puertas</x:t>
        </x:is>
      </x:c>
      <x:c r="C23" t="inlineStr">
        <x:is>
          <x:t xml:space="preserve">Lockers metálicos</x:t>
        </x:is>
      </x:c>
      <x:c r="D23" t="n">
        <x:v>6</x:v>
      </x:c>
      <x:c r="E23" s="30" t="n">
        <x:v>45732</x:v>
      </x:c>
      <x:c r="F23" s="30" t="n">
        <x:v>45732</x:v>
      </x:c>
      <x:c r="G23" s="30" t="n">
        <x:v>45747</x:v>
      </x:c>
      <x:c r="H23" t="n">
        <x:f>MONTH(F23)</x:f>
        <x:v>3</x:v>
      </x:c>
      <x:c r="I23" t="n">
        <x:f>INDEX('01_PRODUCTOS'!$H$2:$H$51,MATCH(B23,'01_PRODUCTOS'!$B$2:$B$51,0))</x:f>
        <x:v>10</x:v>
      </x:c>
      <x:c r="J23" s="30" t="n"/>
      <x:c r="O23" t="inlineStr">
        <x:is>
          <x:t xml:space="preserve">SIN REGISTRO</x:t>
        </x:is>
      </x:c>
      <x:c r="P23" t="n">
        <x:f>IFERROR(INDEX('12_PRECIOS'!$D$2:$D$5,MATCH(C23,'12_PRECIOS'!$A$2:$A$5,0)),"")</x:f>
        <x:v>1800.81</x:v>
      </x:c>
      <x:c r="Q23" s="14" t="n">
        <x:f>IF(P23="","",P23*D23)</x:f>
        <x:v>10804.86</x:v>
      </x:c>
      <x:c r="R23" s="14" t="n">
        <x:f>IF(Q23="","",Q23*INDEX('12_PRECIOS'!$E$2:$E$5,MATCH(C23,'12_PRECIOS'!$A$2:$A$5,0)))</x:f>
        <x:v>1080.486</x:v>
      </x:c>
      <x:c r="S23" t="inlineStr">
        <x:is>
          <x:t xml:space="preserve">SINTETICO</x:t>
        </x:is>
      </x:c>
      <x:c r="T23" s="32" t="n">
        <x:f>F23+8/24</x:f>
        <x:v>45732.333333333336</x:v>
      </x:c>
      <x:c r="U23" s="32" t="n">
        <x:f>G23+17/24</x:f>
        <x:v>45747.708333333336</x:v>
      </x:c>
      <x:c r="V23" s="22" t="n">
        <x:f>Q23/AVERAGE($Q$2:$Q$97)</x:f>
        <x:v>0.5260053021705026</x:v>
      </x:c>
      <x:c r="W23" s="33" t="n">
        <x:f>G23-E23</x:f>
        <x:v>15</x:v>
      </x:c>
      <x:c r="X23" s="34" t="n">
        <x:f>0.10*Q23/(IF(W23&lt;=60,0.40,0.25)*W23)</x:f>
        <x:v>180.08100000000002</x:v>
      </x:c>
      <x:c r="Y23" s="34" t="n">
        <x:f>0.10*Q23</x:f>
        <x:v>1080.486</x:v>
      </x:c>
      <x:c r="Z23" s="23" t="n">
        <x:f>SUMIF('09_CARGA_ORDEN'!$A$2:$A$1153,A23,'09_CARGA_ORDEN'!$J$2:$J$1153)</x:f>
        <x:v>38.896800000000006</x:v>
      </x:c>
    </x:row>
    <x:row r="24">
      <x:c r="A24" t="inlineStr">
        <x:is>
          <x:t xml:space="preserve">P023</x:t>
        </x:is>
      </x:c>
      <x:c r="B24" t="inlineStr">
        <x:is>
          <x:t xml:space="preserve">Armario metálico</x:t>
        </x:is>
      </x:c>
      <x:c r="C24" t="inlineStr">
        <x:is>
          <x:t xml:space="preserve">Otros productos metalmecánicos</x:t>
        </x:is>
      </x:c>
      <x:c r="D24" t="n">
        <x:v>10</x:v>
      </x:c>
      <x:c r="E24" s="30" t="n">
        <x:v>45719</x:v>
      </x:c>
      <x:c r="F24" s="30" t="n">
        <x:v>45719</x:v>
      </x:c>
      <x:c r="G24" s="30" t="n">
        <x:v>45734</x:v>
      </x:c>
      <x:c r="H24" t="n">
        <x:f>MONTH(F24)</x:f>
        <x:v>3</x:v>
      </x:c>
      <x:c r="I24" t="n">
        <x:f>INDEX('01_PRODUCTOS'!$H$2:$H$51,MATCH(B24,'01_PRODUCTOS'!$B$2:$B$51,0))</x:f>
        <x:v>10</x:v>
      </x:c>
      <x:c r="J24" s="30" t="n"/>
      <x:c r="O24" t="inlineStr">
        <x:is>
          <x:t xml:space="preserve">SIN REGISTRO</x:t>
        </x:is>
      </x:c>
      <x:c r="P24" t="n">
        <x:f>IFERROR(INDEX('12_PRECIOS'!$D$2:$D$5,MATCH(C24,'12_PRECIOS'!$A$2:$A$5,0)),"")</x:f>
        <x:v>2322.4698</x:v>
      </x:c>
      <x:c r="Q24" s="14" t="n">
        <x:f>IF(P24="","",P24*D24)</x:f>
        <x:v>23224.697999999997</x:v>
      </x:c>
      <x:c r="R24" s="14" t="n">
        <x:f>IF(Q24="","",Q24*INDEX('12_PRECIOS'!$E$2:$E$5,MATCH(C24,'12_PRECIOS'!$A$2:$A$5,0)))</x:f>
        <x:v>2322.4698</x:v>
      </x:c>
      <x:c r="S24" t="inlineStr">
        <x:is>
          <x:t xml:space="preserve">SINTETICO</x:t>
        </x:is>
      </x:c>
      <x:c r="T24" s="32" t="n">
        <x:f>F24+8/24</x:f>
        <x:v>45719.333333333336</x:v>
      </x:c>
      <x:c r="U24" s="32" t="n">
        <x:f>G24+17/24</x:f>
        <x:v>45734.708333333336</x:v>
      </x:c>
      <x:c r="V24" s="22" t="n">
        <x:f>Q24/AVERAGE($Q$2:$Q$97)</x:f>
        <x:v>1.1306314278305007</x:v>
      </x:c>
      <x:c r="W24" s="33" t="n">
        <x:f>G24-E24</x:f>
        <x:v>15</x:v>
      </x:c>
      <x:c r="X24" s="34" t="n">
        <x:f>0.10*Q24/(IF(W24&lt;=60,0.40,0.25)*W24)</x:f>
        <x:v>387.07829999999996</x:v>
      </x:c>
      <x:c r="Y24" s="34" t="n">
        <x:f>0.10*Q24</x:f>
        <x:v>2322.4698</x:v>
      </x:c>
      <x:c r="Z24" s="23" t="n">
        <x:f>SUMIF('09_CARGA_ORDEN'!$A$2:$A$1153,A24,'09_CARGA_ORDEN'!$J$2:$J$1153)</x:f>
        <x:v>37.25533333333333</x:v>
      </x:c>
    </x:row>
    <x:row r="25">
      <x:c r="A25" t="inlineStr">
        <x:is>
          <x:t xml:space="preserve">P024</x:t>
        </x:is>
      </x:c>
      <x:c r="B25" t="inlineStr">
        <x:is>
          <x:t xml:space="preserve">Estantería liviana metálica</x:t>
        </x:is>
      </x:c>
      <x:c r="C25" t="inlineStr">
        <x:is>
          <x:t xml:space="preserve">Otros productos metalmecánicos</x:t>
        </x:is>
      </x:c>
      <x:c r="D25" t="n">
        <x:v>10</x:v>
      </x:c>
      <x:c r="E25" s="30" t="n">
        <x:v>45732</x:v>
      </x:c>
      <x:c r="F25" s="30" t="n">
        <x:v>45732</x:v>
      </x:c>
      <x:c r="G25" s="30" t="n">
        <x:v>45748</x:v>
      </x:c>
      <x:c r="H25" t="n">
        <x:f>MONTH(F25)</x:f>
        <x:v>3</x:v>
      </x:c>
      <x:c r="I25" t="n">
        <x:f>INDEX('01_PRODUCTOS'!$H$2:$H$51,MATCH(B25,'01_PRODUCTOS'!$B$2:$B$51,0))</x:f>
        <x:v>10</x:v>
      </x:c>
      <x:c r="J25" s="30" t="n"/>
      <x:c r="O25" t="inlineStr">
        <x:is>
          <x:t xml:space="preserve">SIN REGISTRO</x:t>
        </x:is>
      </x:c>
      <x:c r="P25" t="n">
        <x:f>IFERROR(INDEX('12_PRECIOS'!$D$2:$D$5,MATCH(C25,'12_PRECIOS'!$A$2:$A$5,0)),"")</x:f>
        <x:v>2322.4698</x:v>
      </x:c>
      <x:c r="Q25" s="14" t="n">
        <x:f>IF(P25="","",P25*D25)</x:f>
        <x:v>23224.697999999997</x:v>
      </x:c>
      <x:c r="R25" s="14" t="n">
        <x:f>IF(Q25="","",Q25*INDEX('12_PRECIOS'!$E$2:$E$5,MATCH(C25,'12_PRECIOS'!$A$2:$A$5,0)))</x:f>
        <x:v>2322.4698</x:v>
      </x:c>
      <x:c r="S25" t="inlineStr">
        <x:is>
          <x:t xml:space="preserve">SINTETICO</x:t>
        </x:is>
      </x:c>
      <x:c r="T25" s="32" t="n">
        <x:f>F25+8/24</x:f>
        <x:v>45732.333333333336</x:v>
      </x:c>
      <x:c r="U25" s="32" t="n">
        <x:f>G25+17/24</x:f>
        <x:v>45748.708333333336</x:v>
      </x:c>
      <x:c r="V25" s="22" t="n">
        <x:f>Q25/AVERAGE($Q$2:$Q$97)</x:f>
        <x:v>1.1306314278305007</x:v>
      </x:c>
      <x:c r="W25" s="33" t="n">
        <x:f>G25-E25</x:f>
        <x:v>16</x:v>
      </x:c>
      <x:c r="X25" s="34" t="n">
        <x:f>0.10*Q25/(IF(W25&lt;=60,0.40,0.25)*W25)</x:f>
        <x:v>362.88590624999995</x:v>
      </x:c>
      <x:c r="Y25" s="34" t="n">
        <x:f>0.10*Q25</x:f>
        <x:v>2322.4698</x:v>
      </x:c>
      <x:c r="Z25" s="23" t="n">
        <x:f>SUMIF('09_CARGA_ORDEN'!$A$2:$A$1153,A25,'09_CARGA_ORDEN'!$J$2:$J$1153)</x:f>
        <x:v>60.12253333333334</x:v>
      </x:c>
    </x:row>
    <x:row r="26">
      <x:c r="A26" t="inlineStr">
        <x:is>
          <x:t xml:space="preserve">P025</x:t>
        </x:is>
      </x:c>
      <x:c r="B26" t="inlineStr">
        <x:is>
          <x:t xml:space="preserve">Minirack metálico con bandejas</x:t>
        </x:is>
      </x:c>
      <x:c r="C26" t="inlineStr">
        <x:is>
          <x:t xml:space="preserve">Racks industriales</x:t>
        </x:is>
      </x:c>
      <x:c r="D26" t="n">
        <x:v>12</x:v>
      </x:c>
      <x:c r="E26" s="30" t="n">
        <x:v>45750</x:v>
      </x:c>
      <x:c r="F26" s="30" t="n">
        <x:v>45750</x:v>
      </x:c>
      <x:c r="G26" s="30" t="n">
        <x:v>45767</x:v>
      </x:c>
      <x:c r="H26" t="n">
        <x:f>MONTH(F26)</x:f>
        <x:v>4</x:v>
      </x:c>
      <x:c r="I26" t="n">
        <x:f>INDEX('01_PRODUCTOS'!$H$2:$H$51,MATCH(B26,'01_PRODUCTOS'!$B$2:$B$51,0))</x:f>
        <x:v>10</x:v>
      </x:c>
      <x:c r="J26" s="30" t="n"/>
      <x:c r="O26" t="inlineStr">
        <x:is>
          <x:t xml:space="preserve">SIN REGISTRO</x:t>
        </x:is>
      </x:c>
      <x:c r="P26" t="n">
        <x:f>IFERROR(INDEX('12_PRECIOS'!$D$2:$D$5,MATCH(C26,'12_PRECIOS'!$A$2:$A$5,0)),"")</x:f>
        <x:v>2650.4900000000002</x:v>
      </x:c>
      <x:c r="Q26" s="14" t="n">
        <x:f>IF(P26="","",P26*D26)</x:f>
        <x:v>31805.880000000005</x:v>
      </x:c>
      <x:c r="R26" s="14" t="n">
        <x:f>IF(Q26="","",Q26*INDEX('12_PRECIOS'!$E$2:$E$5,MATCH(C26,'12_PRECIOS'!$A$2:$A$5,0)))</x:f>
        <x:v>3180.5880000000006</x:v>
      </x:c>
      <x:c r="S26" t="inlineStr">
        <x:is>
          <x:t xml:space="preserve">SINTETICO</x:t>
        </x:is>
      </x:c>
      <x:c r="T26" s="32" t="n">
        <x:f>F26+8/24</x:f>
        <x:v>45750.333333333336</x:v>
      </x:c>
      <x:c r="U26" s="32" t="n">
        <x:f>G26+17/24</x:f>
        <x:v>45767.708333333336</x:v>
      </x:c>
      <x:c r="V26" s="22" t="n">
        <x:f>Q26/AVERAGE($Q$2:$Q$97)</x:f>
        <x:v>1.5483829980396548</x:v>
      </x:c>
      <x:c r="W26" s="33" t="n">
        <x:f>G26-E26</x:f>
        <x:v>17</x:v>
      </x:c>
      <x:c r="X26" s="34" t="n">
        <x:f>0.10*Q26/(IF(W26&lt;=60,0.40,0.25)*W26)</x:f>
        <x:v>467.7335294117648</x:v>
      </x:c>
      <x:c r="Y26" s="34" t="n">
        <x:f>0.10*Q26</x:f>
        <x:v>3180.5880000000006</x:v>
      </x:c>
      <x:c r="Z26" s="23" t="n">
        <x:f>SUMIF('09_CARGA_ORDEN'!$A$2:$A$1153,A26,'09_CARGA_ORDEN'!$J$2:$J$1153)</x:f>
        <x:v>90.66696</x:v>
      </x:c>
    </x:row>
    <x:row r="27">
      <x:c r="A27" t="inlineStr">
        <x:is>
          <x:t xml:space="preserve">P026</x:t>
        </x:is>
      </x:c>
      <x:c r="B27" t="inlineStr">
        <x:is>
          <x:t xml:space="preserve">Estante reforzado modular</x:t>
        </x:is>
      </x:c>
      <x:c r="C27" t="inlineStr">
        <x:is>
          <x:t xml:space="preserve">Racks industriales</x:t>
        </x:is>
      </x:c>
      <x:c r="D27" t="n">
        <x:v>12</x:v>
      </x:c>
      <x:c r="E27" s="30" t="n">
        <x:v>45763</x:v>
      </x:c>
      <x:c r="F27" s="30" t="n">
        <x:v>45763</x:v>
      </x:c>
      <x:c r="G27" s="30" t="n">
        <x:v>45781</x:v>
      </x:c>
      <x:c r="H27" t="n">
        <x:f>MONTH(F27)</x:f>
        <x:v>4</x:v>
      </x:c>
      <x:c r="I27" t="n">
        <x:f>INDEX('01_PRODUCTOS'!$H$2:$H$51,MATCH(B27,'01_PRODUCTOS'!$B$2:$B$51,0))</x:f>
        <x:v>10</x:v>
      </x:c>
      <x:c r="J27" s="30" t="n"/>
      <x:c r="O27" t="inlineStr">
        <x:is>
          <x:t xml:space="preserve">SIN REGISTRO</x:t>
        </x:is>
      </x:c>
      <x:c r="P27" t="n">
        <x:f>IFERROR(INDEX('12_PRECIOS'!$D$2:$D$5,MATCH(C27,'12_PRECIOS'!$A$2:$A$5,0)),"")</x:f>
        <x:v>2650.4900000000002</x:v>
      </x:c>
      <x:c r="Q27" s="14" t="n">
        <x:f>IF(P27="","",P27*D27)</x:f>
        <x:v>31805.880000000005</x:v>
      </x:c>
      <x:c r="R27" s="14" t="n">
        <x:f>IF(Q27="","",Q27*INDEX('12_PRECIOS'!$E$2:$E$5,MATCH(C27,'12_PRECIOS'!$A$2:$A$5,0)))</x:f>
        <x:v>3180.5880000000006</x:v>
      </x:c>
      <x:c r="S27" t="inlineStr">
        <x:is>
          <x:t xml:space="preserve">SINTETICO</x:t>
        </x:is>
      </x:c>
      <x:c r="T27" s="32" t="n">
        <x:f>F27+8/24</x:f>
        <x:v>45763.333333333336</x:v>
      </x:c>
      <x:c r="U27" s="32" t="n">
        <x:f>G27+17/24</x:f>
        <x:v>45781.708333333336</x:v>
      </x:c>
      <x:c r="V27" s="22" t="n">
        <x:f>Q27/AVERAGE($Q$2:$Q$97)</x:f>
        <x:v>1.5483829980396548</x:v>
      </x:c>
      <x:c r="W27" s="33" t="n">
        <x:f>G27-E27</x:f>
        <x:v>18</x:v>
      </x:c>
      <x:c r="X27" s="34" t="n">
        <x:f>0.10*Q27/(IF(W27&lt;=60,0.40,0.25)*W27)</x:f>
        <x:v>441.7483333333334</x:v>
      </x:c>
      <x:c r="Y27" s="34" t="n">
        <x:f>0.10*Q27</x:f>
        <x:v>3180.5880000000006</x:v>
      </x:c>
      <x:c r="Z27" s="23" t="n">
        <x:f>SUMIF('09_CARGA_ORDEN'!$A$2:$A$1153,A27,'09_CARGA_ORDEN'!$J$2:$J$1153)</x:f>
        <x:v>100.77080000000002</x:v>
      </x:c>
    </x:row>
    <x:row r="28">
      <x:c r="A28" t="inlineStr">
        <x:is>
          <x:t xml:space="preserve">P027</x:t>
        </x:is>
      </x:c>
      <x:c r="B28" t="inlineStr">
        <x:is>
          <x:t xml:space="preserve">Góndola central comercial</x:t>
        </x:is>
      </x:c>
      <x:c r="C28" t="inlineStr">
        <x:is>
          <x:t xml:space="preserve">Góndolas comerciales</x:t>
        </x:is>
      </x:c>
      <x:c r="D28" t="n">
        <x:v>6</x:v>
      </x:c>
      <x:c r="E28" s="30" t="n">
        <x:v>45750</x:v>
      </x:c>
      <x:c r="F28" s="30" t="n">
        <x:v>45750</x:v>
      </x:c>
      <x:c r="G28" s="30" t="n">
        <x:v>45765</x:v>
      </x:c>
      <x:c r="H28" t="n">
        <x:f>MONTH(F28)</x:f>
        <x:v>4</x:v>
      </x:c>
      <x:c r="I28" t="n">
        <x:f>INDEX('01_PRODUCTOS'!$H$2:$H$51,MATCH(B28,'01_PRODUCTOS'!$B$2:$B$51,0))</x:f>
        <x:v>10</x:v>
      </x:c>
      <x:c r="J28" s="30" t="n"/>
      <x:c r="O28" t="inlineStr">
        <x:is>
          <x:t xml:space="preserve">SIN REGISTRO</x:t>
        </x:is>
      </x:c>
      <x:c r="P28" t="n">
        <x:f>IFERROR(INDEX('12_PRECIOS'!$D$2:$D$5,MATCH(C28,'12_PRECIOS'!$A$2:$A$5,0)),"")</x:f>
        <x:v>2150.57</x:v>
      </x:c>
      <x:c r="Q28" s="14" t="n">
        <x:f>IF(P28="","",P28*D28)</x:f>
        <x:v>12903.420000000002</x:v>
      </x:c>
      <x:c r="R28" s="14" t="n">
        <x:f>IF(Q28="","",Q28*INDEX('12_PRECIOS'!$E$2:$E$5,MATCH(C28,'12_PRECIOS'!$A$2:$A$5,0)))</x:f>
        <x:v>1290.3420000000003</x:v>
      </x:c>
      <x:c r="S28" t="inlineStr">
        <x:is>
          <x:t xml:space="preserve">SINTETICO</x:t>
        </x:is>
      </x:c>
      <x:c r="T28" s="32" t="n">
        <x:f>F28+8/24</x:f>
        <x:v>45750.333333333336</x:v>
      </x:c>
      <x:c r="U28" s="32" t="n">
        <x:f>G28+17/24</x:f>
        <x:v>45765.708333333336</x:v>
      </x:c>
      <x:c r="V28" s="22" t="n">
        <x:f>Q28/AVERAGE($Q$2:$Q$97)</x:f>
        <x:v>0.628168003669914</x:v>
      </x:c>
      <x:c r="W28" s="33" t="n">
        <x:f>G28-E28</x:f>
        <x:v>15</x:v>
      </x:c>
      <x:c r="X28" s="34" t="n">
        <x:f>0.10*Q28/(IF(W28&lt;=60,0.40,0.25)*W28)</x:f>
        <x:v>215.05700000000004</x:v>
      </x:c>
      <x:c r="Y28" s="34" t="n">
        <x:f>0.10*Q28</x:f>
        <x:v>1290.3420000000003</x:v>
      </x:c>
      <x:c r="Z28" s="23" t="n">
        <x:f>SUMIF('09_CARGA_ORDEN'!$A$2:$A$1153,A28,'09_CARGA_ORDEN'!$J$2:$J$1153)</x:f>
        <x:v>58.95685333333333</x:v>
      </x:c>
    </x:row>
    <x:row r="29">
      <x:c r="A29" t="inlineStr">
        <x:is>
          <x:t xml:space="preserve">P028</x:t>
        </x:is>
      </x:c>
      <x:c r="B29" t="inlineStr">
        <x:is>
          <x:t xml:space="preserve">Góndola mural</x:t>
        </x:is>
      </x:c>
      <x:c r="C29" t="inlineStr">
        <x:is>
          <x:t xml:space="preserve">Góndolas comerciales</x:t>
        </x:is>
      </x:c>
      <x:c r="D29" t="n">
        <x:v>7</x:v>
      </x:c>
      <x:c r="E29" s="30" t="n">
        <x:v>45763</x:v>
      </x:c>
      <x:c r="F29" s="30" t="n">
        <x:v>45763</x:v>
      </x:c>
      <x:c r="G29" s="30" t="n">
        <x:v>45779</x:v>
      </x:c>
      <x:c r="H29" t="n">
        <x:f>MONTH(F29)</x:f>
        <x:v>4</x:v>
      </x:c>
      <x:c r="I29" t="n">
        <x:f>INDEX('01_PRODUCTOS'!$H$2:$H$51,MATCH(B29,'01_PRODUCTOS'!$B$2:$B$51,0))</x:f>
        <x:v>10</x:v>
      </x:c>
      <x:c r="J29" s="30" t="n"/>
      <x:c r="O29" t="inlineStr">
        <x:is>
          <x:t xml:space="preserve">SIN REGISTRO</x:t>
        </x:is>
      </x:c>
      <x:c r="P29" t="n">
        <x:f>IFERROR(INDEX('12_PRECIOS'!$D$2:$D$5,MATCH(C29,'12_PRECIOS'!$A$2:$A$5,0)),"")</x:f>
        <x:v>2150.57</x:v>
      </x:c>
      <x:c r="Q29" s="14" t="n">
        <x:f>IF(P29="","",P29*D29)</x:f>
        <x:v>15053.990000000002</x:v>
      </x:c>
      <x:c r="R29" s="14" t="n">
        <x:f>IF(Q29="","",Q29*INDEX('12_PRECIOS'!$E$2:$E$5,MATCH(C29,'12_PRECIOS'!$A$2:$A$5,0)))</x:f>
        <x:v>1505.3990000000003</x:v>
      </x:c>
      <x:c r="S29" t="inlineStr">
        <x:is>
          <x:t xml:space="preserve">SINTETICO</x:t>
        </x:is>
      </x:c>
      <x:c r="T29" s="32" t="n">
        <x:f>F29+8/24</x:f>
        <x:v>45763.333333333336</x:v>
      </x:c>
      <x:c r="U29" s="32" t="n">
        <x:f>G29+17/24</x:f>
        <x:v>45779.708333333336</x:v>
      </x:c>
      <x:c r="V29" s="22" t="n">
        <x:f>Q29/AVERAGE($Q$2:$Q$97)</x:f>
        <x:v>0.732862670948233</x:v>
      </x:c>
      <x:c r="W29" s="33" t="n">
        <x:f>G29-E29</x:f>
        <x:v>16</x:v>
      </x:c>
      <x:c r="X29" s="34" t="n">
        <x:f>0.10*Q29/(IF(W29&lt;=60,0.40,0.25)*W29)</x:f>
        <x:v>235.21859375000005</x:v>
      </x:c>
      <x:c r="Y29" s="34" t="n">
        <x:f>0.10*Q29</x:f>
        <x:v>1505.3990000000003</x:v>
      </x:c>
      <x:c r="Z29" s="23" t="n">
        <x:f>SUMIF('09_CARGA_ORDEN'!$A$2:$A$1153,A29,'09_CARGA_ORDEN'!$J$2:$J$1153)</x:f>
        <x:v>47.37639000000001</x:v>
      </x:c>
    </x:row>
    <x:row r="30">
      <x:c r="A30" t="inlineStr">
        <x:is>
          <x:t xml:space="preserve">P029</x:t>
        </x:is>
      </x:c>
      <x:c r="B30" t="inlineStr">
        <x:is>
          <x:t xml:space="preserve">Locker de 4 puertas</x:t>
        </x:is>
      </x:c>
      <x:c r="C30" t="inlineStr">
        <x:is>
          <x:t xml:space="preserve">Lockers metálicos</x:t>
        </x:is>
      </x:c>
      <x:c r="D30" t="n">
        <x:v>5</x:v>
      </x:c>
      <x:c r="E30" s="30" t="n">
        <x:v>45750</x:v>
      </x:c>
      <x:c r="F30" s="30" t="n">
        <x:v>45750</x:v>
      </x:c>
      <x:c r="G30" s="30" t="n">
        <x:v>45764</x:v>
      </x:c>
      <x:c r="H30" t="n">
        <x:f>MONTH(F30)</x:f>
        <x:v>4</x:v>
      </x:c>
      <x:c r="I30" t="n">
        <x:f>INDEX('01_PRODUCTOS'!$H$2:$H$51,MATCH(B30,'01_PRODUCTOS'!$B$2:$B$51,0))</x:f>
        <x:v>10</x:v>
      </x:c>
      <x:c r="J30" s="30" t="n"/>
      <x:c r="O30" t="inlineStr">
        <x:is>
          <x:t xml:space="preserve">SIN REGISTRO</x:t>
        </x:is>
      </x:c>
      <x:c r="P30" t="n">
        <x:f>IFERROR(INDEX('12_PRECIOS'!$D$2:$D$5,MATCH(C30,'12_PRECIOS'!$A$2:$A$5,0)),"")</x:f>
        <x:v>1800.81</x:v>
      </x:c>
      <x:c r="Q30" s="14" t="n">
        <x:f>IF(P30="","",P30*D30)</x:f>
        <x:v>9004.05</x:v>
      </x:c>
      <x:c r="R30" s="14" t="n">
        <x:f>IF(Q30="","",Q30*INDEX('12_PRECIOS'!$E$2:$E$5,MATCH(C30,'12_PRECIOS'!$A$2:$A$5,0)))</x:f>
        <x:v>900.405</x:v>
      </x:c>
      <x:c r="S30" t="inlineStr">
        <x:is>
          <x:t xml:space="preserve">SINTETICO</x:t>
        </x:is>
      </x:c>
      <x:c r="T30" s="32" t="n">
        <x:f>F30+8/24</x:f>
        <x:v>45750.333333333336</x:v>
      </x:c>
      <x:c r="U30" s="32" t="n">
        <x:f>G30+17/24</x:f>
        <x:v>45764.708333333336</x:v>
      </x:c>
      <x:c r="V30" s="22" t="n">
        <x:f>Q30/AVERAGE($Q$2:$Q$97)</x:f>
        <x:v>0.43833775180875206</x:v>
      </x:c>
      <x:c r="W30" s="33" t="n">
        <x:f>G30-E30</x:f>
        <x:v>14</x:v>
      </x:c>
      <x:c r="X30" s="34" t="n">
        <x:f>0.10*Q30/(IF(W30&lt;=60,0.40,0.25)*W30)</x:f>
        <x:v>160.78660714285712</x:v>
      </x:c>
      <x:c r="Y30" s="34" t="n">
        <x:f>0.10*Q30</x:f>
        <x:v>900.405</x:v>
      </x:c>
      <x:c r="Z30" s="23" t="n">
        <x:f>SUMIF('09_CARGA_ORDEN'!$A$2:$A$1153,A30,'09_CARGA_ORDEN'!$J$2:$J$1153)</x:f>
        <x:v>23.809916666666673</x:v>
      </x:c>
    </x:row>
    <x:row r="31">
      <x:c r="A31" t="inlineStr">
        <x:is>
          <x:t xml:space="preserve">P030</x:t>
        </x:is>
      </x:c>
      <x:c r="B31" t="inlineStr">
        <x:is>
          <x:t xml:space="preserve">Locker de 6 puertas</x:t>
        </x:is>
      </x:c>
      <x:c r="C31" t="inlineStr">
        <x:is>
          <x:t xml:space="preserve">Lockers metálicos</x:t>
        </x:is>
      </x:c>
      <x:c r="D31" t="n">
        <x:v>6</x:v>
      </x:c>
      <x:c r="E31" s="30" t="n">
        <x:v>45763</x:v>
      </x:c>
      <x:c r="F31" s="30" t="n">
        <x:v>45763</x:v>
      </x:c>
      <x:c r="G31" s="30" t="n">
        <x:v>45778</x:v>
      </x:c>
      <x:c r="H31" t="n">
        <x:f>MONTH(F31)</x:f>
        <x:v>4</x:v>
      </x:c>
      <x:c r="I31" t="n">
        <x:f>INDEX('01_PRODUCTOS'!$H$2:$H$51,MATCH(B31,'01_PRODUCTOS'!$B$2:$B$51,0))</x:f>
        <x:v>10</x:v>
      </x:c>
      <x:c r="J31" s="30" t="n"/>
      <x:c r="O31" t="inlineStr">
        <x:is>
          <x:t xml:space="preserve">SIN REGISTRO</x:t>
        </x:is>
      </x:c>
      <x:c r="P31" t="n">
        <x:f>IFERROR(INDEX('12_PRECIOS'!$D$2:$D$5,MATCH(C31,'12_PRECIOS'!$A$2:$A$5,0)),"")</x:f>
        <x:v>1800.81</x:v>
      </x:c>
      <x:c r="Q31" s="14" t="n">
        <x:f>IF(P31="","",P31*D31)</x:f>
        <x:v>10804.86</x:v>
      </x:c>
      <x:c r="R31" s="14" t="n">
        <x:f>IF(Q31="","",Q31*INDEX('12_PRECIOS'!$E$2:$E$5,MATCH(C31,'12_PRECIOS'!$A$2:$A$5,0)))</x:f>
        <x:v>1080.486</x:v>
      </x:c>
      <x:c r="S31" t="inlineStr">
        <x:is>
          <x:t xml:space="preserve">SINTETICO</x:t>
        </x:is>
      </x:c>
      <x:c r="T31" s="32" t="n">
        <x:f>F31+8/24</x:f>
        <x:v>45763.333333333336</x:v>
      </x:c>
      <x:c r="U31" s="32" t="n">
        <x:f>G31+17/24</x:f>
        <x:v>45778.708333333336</x:v>
      </x:c>
      <x:c r="V31" s="22" t="n">
        <x:f>Q31/AVERAGE($Q$2:$Q$97)</x:f>
        <x:v>0.5260053021705026</x:v>
      </x:c>
      <x:c r="W31" s="33" t="n">
        <x:f>G31-E31</x:f>
        <x:v>15</x:v>
      </x:c>
      <x:c r="X31" s="34" t="n">
        <x:f>0.10*Q31/(IF(W31&lt;=60,0.40,0.25)*W31)</x:f>
        <x:v>180.08100000000002</x:v>
      </x:c>
      <x:c r="Y31" s="34" t="n">
        <x:f>0.10*Q31</x:f>
        <x:v>1080.486</x:v>
      </x:c>
      <x:c r="Z31" s="23" t="n">
        <x:f>SUMIF('09_CARGA_ORDEN'!$A$2:$A$1153,A31,'09_CARGA_ORDEN'!$J$2:$J$1153)</x:f>
        <x:v>38.896800000000006</x:v>
      </x:c>
    </x:row>
    <x:row r="32">
      <x:c r="A32" t="inlineStr">
        <x:is>
          <x:t xml:space="preserve">P031</x:t>
        </x:is>
      </x:c>
      <x:c r="B32" t="inlineStr">
        <x:is>
          <x:t xml:space="preserve">Armario metálico</x:t>
        </x:is>
      </x:c>
      <x:c r="C32" t="inlineStr">
        <x:is>
          <x:t xml:space="preserve">Otros productos metalmecánicos</x:t>
        </x:is>
      </x:c>
      <x:c r="D32" t="n">
        <x:v>10</x:v>
      </x:c>
      <x:c r="E32" s="30" t="n">
        <x:v>45750</x:v>
      </x:c>
      <x:c r="F32" s="30" t="n">
        <x:v>45750</x:v>
      </x:c>
      <x:c r="G32" s="30" t="n">
        <x:v>45765</x:v>
      </x:c>
      <x:c r="H32" t="n">
        <x:f>MONTH(F32)</x:f>
        <x:v>4</x:v>
      </x:c>
      <x:c r="I32" t="n">
        <x:f>INDEX('01_PRODUCTOS'!$H$2:$H$51,MATCH(B32,'01_PRODUCTOS'!$B$2:$B$51,0))</x:f>
        <x:v>10</x:v>
      </x:c>
      <x:c r="J32" s="30" t="n"/>
      <x:c r="O32" t="inlineStr">
        <x:is>
          <x:t xml:space="preserve">SIN REGISTRO</x:t>
        </x:is>
      </x:c>
      <x:c r="P32" t="n">
        <x:f>IFERROR(INDEX('12_PRECIOS'!$D$2:$D$5,MATCH(C32,'12_PRECIOS'!$A$2:$A$5,0)),"")</x:f>
        <x:v>2322.4698</x:v>
      </x:c>
      <x:c r="Q32" s="14" t="n">
        <x:f>IF(P32="","",P32*D32)</x:f>
        <x:v>23224.697999999997</x:v>
      </x:c>
      <x:c r="R32" s="14" t="n">
        <x:f>IF(Q32="","",Q32*INDEX('12_PRECIOS'!$E$2:$E$5,MATCH(C32,'12_PRECIOS'!$A$2:$A$5,0)))</x:f>
        <x:v>2322.4698</x:v>
      </x:c>
      <x:c r="S32" t="inlineStr">
        <x:is>
          <x:t xml:space="preserve">SINTETICO</x:t>
        </x:is>
      </x:c>
      <x:c r="T32" s="32" t="n">
        <x:f>F32+8/24</x:f>
        <x:v>45750.333333333336</x:v>
      </x:c>
      <x:c r="U32" s="32" t="n">
        <x:f>G32+17/24</x:f>
        <x:v>45765.708333333336</x:v>
      </x:c>
      <x:c r="V32" s="22" t="n">
        <x:f>Q32/AVERAGE($Q$2:$Q$97)</x:f>
        <x:v>1.1306314278305007</x:v>
      </x:c>
      <x:c r="W32" s="33" t="n">
        <x:f>G32-E32</x:f>
        <x:v>15</x:v>
      </x:c>
      <x:c r="X32" s="34" t="n">
        <x:f>0.10*Q32/(IF(W32&lt;=60,0.40,0.25)*W32)</x:f>
        <x:v>387.07829999999996</x:v>
      </x:c>
      <x:c r="Y32" s="34" t="n">
        <x:f>0.10*Q32</x:f>
        <x:v>2322.4698</x:v>
      </x:c>
      <x:c r="Z32" s="23" t="n">
        <x:f>SUMIF('09_CARGA_ORDEN'!$A$2:$A$1153,A32,'09_CARGA_ORDEN'!$J$2:$J$1153)</x:f>
        <x:v>37.25533333333333</x:v>
      </x:c>
    </x:row>
    <x:row r="33">
      <x:c r="A33" t="inlineStr">
        <x:is>
          <x:t xml:space="preserve">P032</x:t>
        </x:is>
      </x:c>
      <x:c r="B33" t="inlineStr">
        <x:is>
          <x:t xml:space="preserve">Estantería liviana metálica</x:t>
        </x:is>
      </x:c>
      <x:c r="C33" t="inlineStr">
        <x:is>
          <x:t xml:space="preserve">Otros productos metalmecánicos</x:t>
        </x:is>
      </x:c>
      <x:c r="D33" t="n">
        <x:v>10</x:v>
      </x:c>
      <x:c r="E33" s="30" t="n">
        <x:v>45763</x:v>
      </x:c>
      <x:c r="F33" s="30" t="n">
        <x:v>45763</x:v>
      </x:c>
      <x:c r="G33" s="30" t="n">
        <x:v>45779</x:v>
      </x:c>
      <x:c r="H33" t="n">
        <x:f>MONTH(F33)</x:f>
        <x:v>4</x:v>
      </x:c>
      <x:c r="I33" t="n">
        <x:f>INDEX('01_PRODUCTOS'!$H$2:$H$51,MATCH(B33,'01_PRODUCTOS'!$B$2:$B$51,0))</x:f>
        <x:v>10</x:v>
      </x:c>
      <x:c r="J33" s="30" t="n"/>
      <x:c r="O33" t="inlineStr">
        <x:is>
          <x:t xml:space="preserve">SIN REGISTRO</x:t>
        </x:is>
      </x:c>
      <x:c r="P33" t="n">
        <x:f>IFERROR(INDEX('12_PRECIOS'!$D$2:$D$5,MATCH(C33,'12_PRECIOS'!$A$2:$A$5,0)),"")</x:f>
        <x:v>2322.4698</x:v>
      </x:c>
      <x:c r="Q33" s="14" t="n">
        <x:f>IF(P33="","",P33*D33)</x:f>
        <x:v>23224.697999999997</x:v>
      </x:c>
      <x:c r="R33" s="14" t="n">
        <x:f>IF(Q33="","",Q33*INDEX('12_PRECIOS'!$E$2:$E$5,MATCH(C33,'12_PRECIOS'!$A$2:$A$5,0)))</x:f>
        <x:v>2322.4698</x:v>
      </x:c>
      <x:c r="S33" t="inlineStr">
        <x:is>
          <x:t xml:space="preserve">SINTETICO</x:t>
        </x:is>
      </x:c>
      <x:c r="T33" s="32" t="n">
        <x:f>F33+8/24</x:f>
        <x:v>45763.333333333336</x:v>
      </x:c>
      <x:c r="U33" s="32" t="n">
        <x:f>G33+17/24</x:f>
        <x:v>45779.708333333336</x:v>
      </x:c>
      <x:c r="V33" s="22" t="n">
        <x:f>Q33/AVERAGE($Q$2:$Q$97)</x:f>
        <x:v>1.1306314278305007</x:v>
      </x:c>
      <x:c r="W33" s="33" t="n">
        <x:f>G33-E33</x:f>
        <x:v>16</x:v>
      </x:c>
      <x:c r="X33" s="34" t="n">
        <x:f>0.10*Q33/(IF(W33&lt;=60,0.40,0.25)*W33)</x:f>
        <x:v>362.88590624999995</x:v>
      </x:c>
      <x:c r="Y33" s="34" t="n">
        <x:f>0.10*Q33</x:f>
        <x:v>2322.4698</x:v>
      </x:c>
      <x:c r="Z33" s="23" t="n">
        <x:f>SUMIF('09_CARGA_ORDEN'!$A$2:$A$1153,A33,'09_CARGA_ORDEN'!$J$2:$J$1153)</x:f>
        <x:v>60.12253333333334</x:v>
      </x:c>
    </x:row>
    <x:row r="34">
      <x:c r="A34" t="inlineStr">
        <x:is>
          <x:t xml:space="preserve">P033</x:t>
        </x:is>
      </x:c>
      <x:c r="B34" t="inlineStr">
        <x:is>
          <x:t xml:space="preserve">Minirack metálico con bandejas</x:t>
        </x:is>
      </x:c>
      <x:c r="C34" t="inlineStr">
        <x:is>
          <x:t xml:space="preserve">Racks industriales</x:t>
        </x:is>
      </x:c>
      <x:c r="D34" t="n">
        <x:v>12</x:v>
      </x:c>
      <x:c r="E34" s="30" t="n">
        <x:v>45780</x:v>
      </x:c>
      <x:c r="F34" s="30" t="n">
        <x:v>45780</x:v>
      </x:c>
      <x:c r="G34" s="30" t="n">
        <x:v>45797</x:v>
      </x:c>
      <x:c r="H34" t="n">
        <x:f>MONTH(F34)</x:f>
        <x:v>5</x:v>
      </x:c>
      <x:c r="I34" t="n">
        <x:f>INDEX('01_PRODUCTOS'!$H$2:$H$51,MATCH(B34,'01_PRODUCTOS'!$B$2:$B$51,0))</x:f>
        <x:v>10</x:v>
      </x:c>
      <x:c r="J34" s="30" t="n"/>
      <x:c r="O34" t="inlineStr">
        <x:is>
          <x:t xml:space="preserve">SIN REGISTRO</x:t>
        </x:is>
      </x:c>
      <x:c r="P34" t="n">
        <x:f>IFERROR(INDEX('12_PRECIOS'!$D$2:$D$5,MATCH(C34,'12_PRECIOS'!$A$2:$A$5,0)),"")</x:f>
        <x:v>2650.4900000000002</x:v>
      </x:c>
      <x:c r="Q34" s="14" t="n">
        <x:f>IF(P34="","",P34*D34)</x:f>
        <x:v>31805.880000000005</x:v>
      </x:c>
      <x:c r="R34" s="14" t="n">
        <x:f>IF(Q34="","",Q34*INDEX('12_PRECIOS'!$E$2:$E$5,MATCH(C34,'12_PRECIOS'!$A$2:$A$5,0)))</x:f>
        <x:v>3180.5880000000006</x:v>
      </x:c>
      <x:c r="S34" t="inlineStr">
        <x:is>
          <x:t xml:space="preserve">SINTETICO</x:t>
        </x:is>
      </x:c>
      <x:c r="T34" s="32" t="n">
        <x:f>F34+8/24</x:f>
        <x:v>45780.333333333336</x:v>
      </x:c>
      <x:c r="U34" s="32" t="n">
        <x:f>G34+17/24</x:f>
        <x:v>45797.708333333336</x:v>
      </x:c>
      <x:c r="V34" s="22" t="n">
        <x:f>Q34/AVERAGE($Q$2:$Q$97)</x:f>
        <x:v>1.5483829980396548</x:v>
      </x:c>
      <x:c r="W34" s="33" t="n">
        <x:f>G34-E34</x:f>
        <x:v>17</x:v>
      </x:c>
      <x:c r="X34" s="34" t="n">
        <x:f>0.10*Q34/(IF(W34&lt;=60,0.40,0.25)*W34)</x:f>
        <x:v>467.7335294117648</x:v>
      </x:c>
      <x:c r="Y34" s="34" t="n">
        <x:f>0.10*Q34</x:f>
        <x:v>3180.5880000000006</x:v>
      </x:c>
      <x:c r="Z34" s="23" t="n">
        <x:f>SUMIF('09_CARGA_ORDEN'!$A$2:$A$1153,A34,'09_CARGA_ORDEN'!$J$2:$J$1153)</x:f>
        <x:v>90.66696</x:v>
      </x:c>
    </x:row>
    <x:row r="35">
      <x:c r="A35" t="inlineStr">
        <x:is>
          <x:t xml:space="preserve">P034</x:t>
        </x:is>
      </x:c>
      <x:c r="B35" t="inlineStr">
        <x:is>
          <x:t xml:space="preserve">Estante reforzado modular</x:t>
        </x:is>
      </x:c>
      <x:c r="C35" t="inlineStr">
        <x:is>
          <x:t xml:space="preserve">Racks industriales</x:t>
        </x:is>
      </x:c>
      <x:c r="D35" t="n">
        <x:v>12</x:v>
      </x:c>
      <x:c r="E35" s="30" t="n">
        <x:v>45793</x:v>
      </x:c>
      <x:c r="F35" s="30" t="n">
        <x:v>45793</x:v>
      </x:c>
      <x:c r="G35" s="30" t="n">
        <x:v>45811</x:v>
      </x:c>
      <x:c r="H35" t="n">
        <x:f>MONTH(F35)</x:f>
        <x:v>5</x:v>
      </x:c>
      <x:c r="I35" t="n">
        <x:f>INDEX('01_PRODUCTOS'!$H$2:$H$51,MATCH(B35,'01_PRODUCTOS'!$B$2:$B$51,0))</x:f>
        <x:v>10</x:v>
      </x:c>
      <x:c r="J35" s="30" t="n"/>
      <x:c r="O35" t="inlineStr">
        <x:is>
          <x:t xml:space="preserve">SIN REGISTRO</x:t>
        </x:is>
      </x:c>
      <x:c r="P35" t="n">
        <x:f>IFERROR(INDEX('12_PRECIOS'!$D$2:$D$5,MATCH(C35,'12_PRECIOS'!$A$2:$A$5,0)),"")</x:f>
        <x:v>2650.4900000000002</x:v>
      </x:c>
      <x:c r="Q35" s="14" t="n">
        <x:f>IF(P35="","",P35*D35)</x:f>
        <x:v>31805.880000000005</x:v>
      </x:c>
      <x:c r="R35" s="14" t="n">
        <x:f>IF(Q35="","",Q35*INDEX('12_PRECIOS'!$E$2:$E$5,MATCH(C35,'12_PRECIOS'!$A$2:$A$5,0)))</x:f>
        <x:v>3180.5880000000006</x:v>
      </x:c>
      <x:c r="S35" t="inlineStr">
        <x:is>
          <x:t xml:space="preserve">SINTETICO</x:t>
        </x:is>
      </x:c>
      <x:c r="T35" s="32" t="n">
        <x:f>F35+8/24</x:f>
        <x:v>45793.333333333336</x:v>
      </x:c>
      <x:c r="U35" s="32" t="n">
        <x:f>G35+17/24</x:f>
        <x:v>45811.708333333336</x:v>
      </x:c>
      <x:c r="V35" s="22" t="n">
        <x:f>Q35/AVERAGE($Q$2:$Q$97)</x:f>
        <x:v>1.5483829980396548</x:v>
      </x:c>
      <x:c r="W35" s="33" t="n">
        <x:f>G35-E35</x:f>
        <x:v>18</x:v>
      </x:c>
      <x:c r="X35" s="34" t="n">
        <x:f>0.10*Q35/(IF(W35&lt;=60,0.40,0.25)*W35)</x:f>
        <x:v>441.7483333333334</x:v>
      </x:c>
      <x:c r="Y35" s="34" t="n">
        <x:f>0.10*Q35</x:f>
        <x:v>3180.5880000000006</x:v>
      </x:c>
      <x:c r="Z35" s="23" t="n">
        <x:f>SUMIF('09_CARGA_ORDEN'!$A$2:$A$1153,A35,'09_CARGA_ORDEN'!$J$2:$J$1153)</x:f>
        <x:v>100.77080000000002</x:v>
      </x:c>
    </x:row>
    <x:row r="36">
      <x:c r="A36" t="inlineStr">
        <x:is>
          <x:t xml:space="preserve">P035</x:t>
        </x:is>
      </x:c>
      <x:c r="B36" t="inlineStr">
        <x:is>
          <x:t xml:space="preserve">Góndola central comercial</x:t>
        </x:is>
      </x:c>
      <x:c r="C36" t="inlineStr">
        <x:is>
          <x:t xml:space="preserve">Góndolas comerciales</x:t>
        </x:is>
      </x:c>
      <x:c r="D36" t="n">
        <x:v>6</x:v>
      </x:c>
      <x:c r="E36" s="30" t="n">
        <x:v>45780</x:v>
      </x:c>
      <x:c r="F36" s="30" t="n">
        <x:v>45780</x:v>
      </x:c>
      <x:c r="G36" s="30" t="n">
        <x:v>45795</x:v>
      </x:c>
      <x:c r="H36" t="n">
        <x:f>MONTH(F36)</x:f>
        <x:v>5</x:v>
      </x:c>
      <x:c r="I36" t="n">
        <x:f>INDEX('01_PRODUCTOS'!$H$2:$H$51,MATCH(B36,'01_PRODUCTOS'!$B$2:$B$51,0))</x:f>
        <x:v>10</x:v>
      </x:c>
      <x:c r="J36" s="30" t="n"/>
      <x:c r="O36" t="inlineStr">
        <x:is>
          <x:t xml:space="preserve">SIN REGISTRO</x:t>
        </x:is>
      </x:c>
      <x:c r="P36" t="n">
        <x:f>IFERROR(INDEX('12_PRECIOS'!$D$2:$D$5,MATCH(C36,'12_PRECIOS'!$A$2:$A$5,0)),"")</x:f>
        <x:v>2150.57</x:v>
      </x:c>
      <x:c r="Q36" s="14" t="n">
        <x:f>IF(P36="","",P36*D36)</x:f>
        <x:v>12903.420000000002</x:v>
      </x:c>
      <x:c r="R36" s="14" t="n">
        <x:f>IF(Q36="","",Q36*INDEX('12_PRECIOS'!$E$2:$E$5,MATCH(C36,'12_PRECIOS'!$A$2:$A$5,0)))</x:f>
        <x:v>1290.3420000000003</x:v>
      </x:c>
      <x:c r="S36" t="inlineStr">
        <x:is>
          <x:t xml:space="preserve">SINTETICO</x:t>
        </x:is>
      </x:c>
      <x:c r="T36" s="32" t="n">
        <x:f>F36+8/24</x:f>
        <x:v>45780.333333333336</x:v>
      </x:c>
      <x:c r="U36" s="32" t="n">
        <x:f>G36+17/24</x:f>
        <x:v>45795.708333333336</x:v>
      </x:c>
      <x:c r="V36" s="22" t="n">
        <x:f>Q36/AVERAGE($Q$2:$Q$97)</x:f>
        <x:v>0.628168003669914</x:v>
      </x:c>
      <x:c r="W36" s="33" t="n">
        <x:f>G36-E36</x:f>
        <x:v>15</x:v>
      </x:c>
      <x:c r="X36" s="34" t="n">
        <x:f>0.10*Q36/(IF(W36&lt;=60,0.40,0.25)*W36)</x:f>
        <x:v>215.05700000000004</x:v>
      </x:c>
      <x:c r="Y36" s="34" t="n">
        <x:f>0.10*Q36</x:f>
        <x:v>1290.3420000000003</x:v>
      </x:c>
      <x:c r="Z36" s="23" t="n">
        <x:f>SUMIF('09_CARGA_ORDEN'!$A$2:$A$1153,A36,'09_CARGA_ORDEN'!$J$2:$J$1153)</x:f>
        <x:v>58.95685333333333</x:v>
      </x:c>
    </x:row>
    <x:row r="37">
      <x:c r="A37" t="inlineStr">
        <x:is>
          <x:t xml:space="preserve">P036</x:t>
        </x:is>
      </x:c>
      <x:c r="B37" t="inlineStr">
        <x:is>
          <x:t xml:space="preserve">Góndola mural</x:t>
        </x:is>
      </x:c>
      <x:c r="C37" t="inlineStr">
        <x:is>
          <x:t xml:space="preserve">Góndolas comerciales</x:t>
        </x:is>
      </x:c>
      <x:c r="D37" t="n">
        <x:v>7</x:v>
      </x:c>
      <x:c r="E37" s="30" t="n">
        <x:v>45793</x:v>
      </x:c>
      <x:c r="F37" s="30" t="n">
        <x:v>45793</x:v>
      </x:c>
      <x:c r="G37" s="30" t="n">
        <x:v>45809</x:v>
      </x:c>
      <x:c r="H37" t="n">
        <x:f>MONTH(F37)</x:f>
        <x:v>5</x:v>
      </x:c>
      <x:c r="I37" t="n">
        <x:f>INDEX('01_PRODUCTOS'!$H$2:$H$51,MATCH(B37,'01_PRODUCTOS'!$B$2:$B$51,0))</x:f>
        <x:v>10</x:v>
      </x:c>
      <x:c r="J37" s="30" t="n"/>
      <x:c r="O37" t="inlineStr">
        <x:is>
          <x:t xml:space="preserve">SIN REGISTRO</x:t>
        </x:is>
      </x:c>
      <x:c r="P37" t="n">
        <x:f>IFERROR(INDEX('12_PRECIOS'!$D$2:$D$5,MATCH(C37,'12_PRECIOS'!$A$2:$A$5,0)),"")</x:f>
        <x:v>2150.57</x:v>
      </x:c>
      <x:c r="Q37" s="14" t="n">
        <x:f>IF(P37="","",P37*D37)</x:f>
        <x:v>15053.990000000002</x:v>
      </x:c>
      <x:c r="R37" s="14" t="n">
        <x:f>IF(Q37="","",Q37*INDEX('12_PRECIOS'!$E$2:$E$5,MATCH(C37,'12_PRECIOS'!$A$2:$A$5,0)))</x:f>
        <x:v>1505.3990000000003</x:v>
      </x:c>
      <x:c r="S37" t="inlineStr">
        <x:is>
          <x:t xml:space="preserve">SINTETICO</x:t>
        </x:is>
      </x:c>
      <x:c r="T37" s="32" t="n">
        <x:f>F37+8/24</x:f>
        <x:v>45793.333333333336</x:v>
      </x:c>
      <x:c r="U37" s="32" t="n">
        <x:f>G37+17/24</x:f>
        <x:v>45809.708333333336</x:v>
      </x:c>
      <x:c r="V37" s="22" t="n">
        <x:f>Q37/AVERAGE($Q$2:$Q$97)</x:f>
        <x:v>0.732862670948233</x:v>
      </x:c>
      <x:c r="W37" s="33" t="n">
        <x:f>G37-E37</x:f>
        <x:v>16</x:v>
      </x:c>
      <x:c r="X37" s="34" t="n">
        <x:f>0.10*Q37/(IF(W37&lt;=60,0.40,0.25)*W37)</x:f>
        <x:v>235.21859375000005</x:v>
      </x:c>
      <x:c r="Y37" s="34" t="n">
        <x:f>0.10*Q37</x:f>
        <x:v>1505.3990000000003</x:v>
      </x:c>
      <x:c r="Z37" s="23" t="n">
        <x:f>SUMIF('09_CARGA_ORDEN'!$A$2:$A$1153,A37,'09_CARGA_ORDEN'!$J$2:$J$1153)</x:f>
        <x:v>47.37639000000001</x:v>
      </x:c>
    </x:row>
    <x:row r="38">
      <x:c r="A38" t="inlineStr">
        <x:is>
          <x:t xml:space="preserve">P037</x:t>
        </x:is>
      </x:c>
      <x:c r="B38" t="inlineStr">
        <x:is>
          <x:t xml:space="preserve">Locker de 4 puertas</x:t>
        </x:is>
      </x:c>
      <x:c r="C38" t="inlineStr">
        <x:is>
          <x:t xml:space="preserve">Lockers metálicos</x:t>
        </x:is>
      </x:c>
      <x:c r="D38" t="n">
        <x:v>5</x:v>
      </x:c>
      <x:c r="E38" s="30" t="n">
        <x:v>45780</x:v>
      </x:c>
      <x:c r="F38" s="30" t="n">
        <x:v>45780</x:v>
      </x:c>
      <x:c r="G38" s="30" t="n">
        <x:v>45794</x:v>
      </x:c>
      <x:c r="H38" t="n">
        <x:f>MONTH(F38)</x:f>
        <x:v>5</x:v>
      </x:c>
      <x:c r="I38" t="n">
        <x:f>INDEX('01_PRODUCTOS'!$H$2:$H$51,MATCH(B38,'01_PRODUCTOS'!$B$2:$B$51,0))</x:f>
        <x:v>10</x:v>
      </x:c>
      <x:c r="J38" s="30" t="n"/>
      <x:c r="O38" t="inlineStr">
        <x:is>
          <x:t xml:space="preserve">SIN REGISTRO</x:t>
        </x:is>
      </x:c>
      <x:c r="P38" t="n">
        <x:f>IFERROR(INDEX('12_PRECIOS'!$D$2:$D$5,MATCH(C38,'12_PRECIOS'!$A$2:$A$5,0)),"")</x:f>
        <x:v>1800.81</x:v>
      </x:c>
      <x:c r="Q38" s="14" t="n">
        <x:f>IF(P38="","",P38*D38)</x:f>
        <x:v>9004.05</x:v>
      </x:c>
      <x:c r="R38" s="14" t="n">
        <x:f>IF(Q38="","",Q38*INDEX('12_PRECIOS'!$E$2:$E$5,MATCH(C38,'12_PRECIOS'!$A$2:$A$5,0)))</x:f>
        <x:v>900.405</x:v>
      </x:c>
      <x:c r="S38" t="inlineStr">
        <x:is>
          <x:t xml:space="preserve">SINTETICO</x:t>
        </x:is>
      </x:c>
      <x:c r="T38" s="32" t="n">
        <x:f>F38+8/24</x:f>
        <x:v>45780.333333333336</x:v>
      </x:c>
      <x:c r="U38" s="32" t="n">
        <x:f>G38+17/24</x:f>
        <x:v>45794.708333333336</x:v>
      </x:c>
      <x:c r="V38" s="22" t="n">
        <x:f>Q38/AVERAGE($Q$2:$Q$97)</x:f>
        <x:v>0.43833775180875206</x:v>
      </x:c>
      <x:c r="W38" s="33" t="n">
        <x:f>G38-E38</x:f>
        <x:v>14</x:v>
      </x:c>
      <x:c r="X38" s="34" t="n">
        <x:f>0.10*Q38/(IF(W38&lt;=60,0.40,0.25)*W38)</x:f>
        <x:v>160.78660714285712</x:v>
      </x:c>
      <x:c r="Y38" s="34" t="n">
        <x:f>0.10*Q38</x:f>
        <x:v>900.405</x:v>
      </x:c>
      <x:c r="Z38" s="23" t="n">
        <x:f>SUMIF('09_CARGA_ORDEN'!$A$2:$A$1153,A38,'09_CARGA_ORDEN'!$J$2:$J$1153)</x:f>
        <x:v>23.809916666666673</x:v>
      </x:c>
    </x:row>
    <x:row r="39">
      <x:c r="A39" t="inlineStr">
        <x:is>
          <x:t xml:space="preserve">P038</x:t>
        </x:is>
      </x:c>
      <x:c r="B39" t="inlineStr">
        <x:is>
          <x:t xml:space="preserve">Locker de 6 puertas</x:t>
        </x:is>
      </x:c>
      <x:c r="C39" t="inlineStr">
        <x:is>
          <x:t xml:space="preserve">Lockers metálicos</x:t>
        </x:is>
      </x:c>
      <x:c r="D39" t="n">
        <x:v>6</x:v>
      </x:c>
      <x:c r="E39" s="30" t="n">
        <x:v>45793</x:v>
      </x:c>
      <x:c r="F39" s="30" t="n">
        <x:v>45793</x:v>
      </x:c>
      <x:c r="G39" s="30" t="n">
        <x:v>45808</x:v>
      </x:c>
      <x:c r="H39" t="n">
        <x:f>MONTH(F39)</x:f>
        <x:v>5</x:v>
      </x:c>
      <x:c r="I39" t="n">
        <x:f>INDEX('01_PRODUCTOS'!$H$2:$H$51,MATCH(B39,'01_PRODUCTOS'!$B$2:$B$51,0))</x:f>
        <x:v>10</x:v>
      </x:c>
      <x:c r="J39" s="30" t="n"/>
      <x:c r="O39" t="inlineStr">
        <x:is>
          <x:t xml:space="preserve">SIN REGISTRO</x:t>
        </x:is>
      </x:c>
      <x:c r="P39" t="n">
        <x:f>IFERROR(INDEX('12_PRECIOS'!$D$2:$D$5,MATCH(C39,'12_PRECIOS'!$A$2:$A$5,0)),"")</x:f>
        <x:v>1800.81</x:v>
      </x:c>
      <x:c r="Q39" s="14" t="n">
        <x:f>IF(P39="","",P39*D39)</x:f>
        <x:v>10804.86</x:v>
      </x:c>
      <x:c r="R39" s="14" t="n">
        <x:f>IF(Q39="","",Q39*INDEX('12_PRECIOS'!$E$2:$E$5,MATCH(C39,'12_PRECIOS'!$A$2:$A$5,0)))</x:f>
        <x:v>1080.486</x:v>
      </x:c>
      <x:c r="S39" t="inlineStr">
        <x:is>
          <x:t xml:space="preserve">SINTETICO</x:t>
        </x:is>
      </x:c>
      <x:c r="T39" s="32" t="n">
        <x:f>F39+8/24</x:f>
        <x:v>45793.333333333336</x:v>
      </x:c>
      <x:c r="U39" s="32" t="n">
        <x:f>G39+17/24</x:f>
        <x:v>45808.708333333336</x:v>
      </x:c>
      <x:c r="V39" s="22" t="n">
        <x:f>Q39/AVERAGE($Q$2:$Q$97)</x:f>
        <x:v>0.5260053021705026</x:v>
      </x:c>
      <x:c r="W39" s="33" t="n">
        <x:f>G39-E39</x:f>
        <x:v>15</x:v>
      </x:c>
      <x:c r="X39" s="34" t="n">
        <x:f>0.10*Q39/(IF(W39&lt;=60,0.40,0.25)*W39)</x:f>
        <x:v>180.08100000000002</x:v>
      </x:c>
      <x:c r="Y39" s="34" t="n">
        <x:f>0.10*Q39</x:f>
        <x:v>1080.486</x:v>
      </x:c>
      <x:c r="Z39" s="23" t="n">
        <x:f>SUMIF('09_CARGA_ORDEN'!$A$2:$A$1153,A39,'09_CARGA_ORDEN'!$J$2:$J$1153)</x:f>
        <x:v>38.896800000000006</x:v>
      </x:c>
    </x:row>
    <x:row r="40">
      <x:c r="A40" t="inlineStr">
        <x:is>
          <x:t xml:space="preserve">P039</x:t>
        </x:is>
      </x:c>
      <x:c r="B40" t="inlineStr">
        <x:is>
          <x:t xml:space="preserve">Armario metálico</x:t>
        </x:is>
      </x:c>
      <x:c r="C40" t="inlineStr">
        <x:is>
          <x:t xml:space="preserve">Otros productos metalmecánicos</x:t>
        </x:is>
      </x:c>
      <x:c r="D40" t="n">
        <x:v>10</x:v>
      </x:c>
      <x:c r="E40" s="30" t="n">
        <x:v>45780</x:v>
      </x:c>
      <x:c r="F40" s="30" t="n">
        <x:v>45780</x:v>
      </x:c>
      <x:c r="G40" s="30" t="n">
        <x:v>45795</x:v>
      </x:c>
      <x:c r="H40" t="n">
        <x:f>MONTH(F40)</x:f>
        <x:v>5</x:v>
      </x:c>
      <x:c r="I40" t="n">
        <x:f>INDEX('01_PRODUCTOS'!$H$2:$H$51,MATCH(B40,'01_PRODUCTOS'!$B$2:$B$51,0))</x:f>
        <x:v>10</x:v>
      </x:c>
      <x:c r="J40" s="30" t="n"/>
      <x:c r="O40" t="inlineStr">
        <x:is>
          <x:t xml:space="preserve">SIN REGISTRO</x:t>
        </x:is>
      </x:c>
      <x:c r="P40" t="n">
        <x:f>IFERROR(INDEX('12_PRECIOS'!$D$2:$D$5,MATCH(C40,'12_PRECIOS'!$A$2:$A$5,0)),"")</x:f>
        <x:v>2322.4698</x:v>
      </x:c>
      <x:c r="Q40" s="14" t="n">
        <x:f>IF(P40="","",P40*D40)</x:f>
        <x:v>23224.697999999997</x:v>
      </x:c>
      <x:c r="R40" s="14" t="n">
        <x:f>IF(Q40="","",Q40*INDEX('12_PRECIOS'!$E$2:$E$5,MATCH(C40,'12_PRECIOS'!$A$2:$A$5,0)))</x:f>
        <x:v>2322.4698</x:v>
      </x:c>
      <x:c r="S40" t="inlineStr">
        <x:is>
          <x:t xml:space="preserve">SINTETICO</x:t>
        </x:is>
      </x:c>
      <x:c r="T40" s="32" t="n">
        <x:f>F40+8/24</x:f>
        <x:v>45780.333333333336</x:v>
      </x:c>
      <x:c r="U40" s="32" t="n">
        <x:f>G40+17/24</x:f>
        <x:v>45795.708333333336</x:v>
      </x:c>
      <x:c r="V40" s="22" t="n">
        <x:f>Q40/AVERAGE($Q$2:$Q$97)</x:f>
        <x:v>1.1306314278305007</x:v>
      </x:c>
      <x:c r="W40" s="33" t="n">
        <x:f>G40-E40</x:f>
        <x:v>15</x:v>
      </x:c>
      <x:c r="X40" s="34" t="n">
        <x:f>0.10*Q40/(IF(W40&lt;=60,0.40,0.25)*W40)</x:f>
        <x:v>387.07829999999996</x:v>
      </x:c>
      <x:c r="Y40" s="34" t="n">
        <x:f>0.10*Q40</x:f>
        <x:v>2322.4698</x:v>
      </x:c>
      <x:c r="Z40" s="23" t="n">
        <x:f>SUMIF('09_CARGA_ORDEN'!$A$2:$A$1153,A40,'09_CARGA_ORDEN'!$J$2:$J$1153)</x:f>
        <x:v>37.25533333333333</x:v>
      </x:c>
    </x:row>
    <x:row r="41">
      <x:c r="A41" t="inlineStr">
        <x:is>
          <x:t xml:space="preserve">P040</x:t>
        </x:is>
      </x:c>
      <x:c r="B41" t="inlineStr">
        <x:is>
          <x:t xml:space="preserve">Estantería liviana metálica</x:t>
        </x:is>
      </x:c>
      <x:c r="C41" t="inlineStr">
        <x:is>
          <x:t xml:space="preserve">Otros productos metalmecánicos</x:t>
        </x:is>
      </x:c>
      <x:c r="D41" t="n">
        <x:v>10</x:v>
      </x:c>
      <x:c r="E41" s="30" t="n">
        <x:v>45793</x:v>
      </x:c>
      <x:c r="F41" s="30" t="n">
        <x:v>45793</x:v>
      </x:c>
      <x:c r="G41" s="30" t="n">
        <x:v>45809</x:v>
      </x:c>
      <x:c r="H41" t="n">
        <x:f>MONTH(F41)</x:f>
        <x:v>5</x:v>
      </x:c>
      <x:c r="I41" t="n">
        <x:f>INDEX('01_PRODUCTOS'!$H$2:$H$51,MATCH(B41,'01_PRODUCTOS'!$B$2:$B$51,0))</x:f>
        <x:v>10</x:v>
      </x:c>
      <x:c r="J41" s="30" t="n"/>
      <x:c r="O41" t="inlineStr">
        <x:is>
          <x:t xml:space="preserve">SIN REGISTRO</x:t>
        </x:is>
      </x:c>
      <x:c r="P41" t="n">
        <x:f>IFERROR(INDEX('12_PRECIOS'!$D$2:$D$5,MATCH(C41,'12_PRECIOS'!$A$2:$A$5,0)),"")</x:f>
        <x:v>2322.4698</x:v>
      </x:c>
      <x:c r="Q41" s="14" t="n">
        <x:f>IF(P41="","",P41*D41)</x:f>
        <x:v>23224.697999999997</x:v>
      </x:c>
      <x:c r="R41" s="14" t="n">
        <x:f>IF(Q41="","",Q41*INDEX('12_PRECIOS'!$E$2:$E$5,MATCH(C41,'12_PRECIOS'!$A$2:$A$5,0)))</x:f>
        <x:v>2322.4698</x:v>
      </x:c>
      <x:c r="S41" t="inlineStr">
        <x:is>
          <x:t xml:space="preserve">SINTETICO</x:t>
        </x:is>
      </x:c>
      <x:c r="T41" s="32" t="n">
        <x:f>F41+8/24</x:f>
        <x:v>45793.333333333336</x:v>
      </x:c>
      <x:c r="U41" s="32" t="n">
        <x:f>G41+17/24</x:f>
        <x:v>45809.708333333336</x:v>
      </x:c>
      <x:c r="V41" s="22" t="n">
        <x:f>Q41/AVERAGE($Q$2:$Q$97)</x:f>
        <x:v>1.1306314278305007</x:v>
      </x:c>
      <x:c r="W41" s="33" t="n">
        <x:f>G41-E41</x:f>
        <x:v>16</x:v>
      </x:c>
      <x:c r="X41" s="34" t="n">
        <x:f>0.10*Q41/(IF(W41&lt;=60,0.40,0.25)*W41)</x:f>
        <x:v>362.88590624999995</x:v>
      </x:c>
      <x:c r="Y41" s="34" t="n">
        <x:f>0.10*Q41</x:f>
        <x:v>2322.4698</x:v>
      </x:c>
      <x:c r="Z41" s="23" t="n">
        <x:f>SUMIF('09_CARGA_ORDEN'!$A$2:$A$1153,A41,'09_CARGA_ORDEN'!$J$2:$J$1153)</x:f>
        <x:v>60.12253333333334</x:v>
      </x:c>
    </x:row>
    <x:row r="42">
      <x:c r="A42" t="inlineStr">
        <x:is>
          <x:t xml:space="preserve">P041</x:t>
        </x:is>
      </x:c>
      <x:c r="B42" t="inlineStr">
        <x:is>
          <x:t xml:space="preserve">Minirack metálico con bandejas</x:t>
        </x:is>
      </x:c>
      <x:c r="C42" t="inlineStr">
        <x:is>
          <x:t xml:space="preserve">Racks industriales</x:t>
        </x:is>
      </x:c>
      <x:c r="D42" t="n">
        <x:v>13</x:v>
      </x:c>
      <x:c r="E42" s="30" t="n">
        <x:v>45811</x:v>
      </x:c>
      <x:c r="F42" s="30" t="n">
        <x:v>45811</x:v>
      </x:c>
      <x:c r="G42" s="30" t="n">
        <x:v>45828</x:v>
      </x:c>
      <x:c r="H42" t="n">
        <x:f>MONTH(F42)</x:f>
        <x:v>6</x:v>
      </x:c>
      <x:c r="I42" t="n">
        <x:f>INDEX('01_PRODUCTOS'!$H$2:$H$51,MATCH(B42,'01_PRODUCTOS'!$B$2:$B$51,0))</x:f>
        <x:v>10</x:v>
      </x:c>
      <x:c r="J42" s="30" t="n"/>
      <x:c r="O42" t="inlineStr">
        <x:is>
          <x:t xml:space="preserve">SIN REGISTRO</x:t>
        </x:is>
      </x:c>
      <x:c r="P42" t="n">
        <x:f>IFERROR(INDEX('12_PRECIOS'!$D$2:$D$5,MATCH(C42,'12_PRECIOS'!$A$2:$A$5,0)),"")</x:f>
        <x:v>2650.4900000000002</x:v>
      </x:c>
      <x:c r="Q42" s="14" t="n">
        <x:f>IF(P42="","",P42*D42)</x:f>
        <x:v>34456.37</x:v>
      </x:c>
      <x:c r="R42" s="14" t="n">
        <x:f>IF(Q42="","",Q42*INDEX('12_PRECIOS'!$E$2:$E$5,MATCH(C42,'12_PRECIOS'!$A$2:$A$5,0)))</x:f>
        <x:v>3445.6370000000006</x:v>
      </x:c>
      <x:c r="S42" t="inlineStr">
        <x:is>
          <x:t xml:space="preserve">SINTETICO</x:t>
        </x:is>
      </x:c>
      <x:c r="T42" s="32" t="n">
        <x:f>F42+8/24</x:f>
        <x:v>45811.333333333336</x:v>
      </x:c>
      <x:c r="U42" s="32" t="n">
        <x:f>G42+17/24</x:f>
        <x:v>45828.708333333336</x:v>
      </x:c>
      <x:c r="V42" s="22" t="n">
        <x:f>Q42/AVERAGE($Q$2:$Q$97)</x:f>
        <x:v>1.6774149145429593</x:v>
      </x:c>
      <x:c r="W42" s="33" t="n">
        <x:f>G42-E42</x:f>
        <x:v>17</x:v>
      </x:c>
      <x:c r="X42" s="34" t="n">
        <x:f>0.10*Q42/(IF(W42&lt;=60,0.40,0.25)*W42)</x:f>
        <x:v>506.7113235294118</x:v>
      </x:c>
      <x:c r="Y42" s="34" t="n">
        <x:f>0.10*Q42</x:f>
        <x:v>3445.6370000000006</x:v>
      </x:c>
      <x:c r="Z42" s="23" t="n">
        <x:f>SUMIF('09_CARGA_ORDEN'!$A$2:$A$1153,A42,'09_CARGA_ORDEN'!$J$2:$J$1153)</x:f>
        <x:v>97.85587333333334</x:v>
      </x:c>
    </x:row>
    <x:row r="43">
      <x:c r="A43" t="inlineStr">
        <x:is>
          <x:t xml:space="preserve">P042</x:t>
        </x:is>
      </x:c>
      <x:c r="B43" t="inlineStr">
        <x:is>
          <x:t xml:space="preserve">Estante reforzado modular</x:t>
        </x:is>
      </x:c>
      <x:c r="C43" t="inlineStr">
        <x:is>
          <x:t xml:space="preserve">Racks industriales</x:t>
        </x:is>
      </x:c>
      <x:c r="D43" t="n">
        <x:v>14</x:v>
      </x:c>
      <x:c r="E43" s="30" t="n">
        <x:v>45824</x:v>
      </x:c>
      <x:c r="F43" s="30" t="n">
        <x:v>45824</x:v>
      </x:c>
      <x:c r="G43" s="30" t="n">
        <x:v>45842</x:v>
      </x:c>
      <x:c r="H43" t="n">
        <x:f>MONTH(F43)</x:f>
        <x:v>6</x:v>
      </x:c>
      <x:c r="I43" t="n">
        <x:f>INDEX('01_PRODUCTOS'!$H$2:$H$51,MATCH(B43,'01_PRODUCTOS'!$B$2:$B$51,0))</x:f>
        <x:v>10</x:v>
      </x:c>
      <x:c r="J43" s="30" t="n"/>
      <x:c r="O43" t="inlineStr">
        <x:is>
          <x:t xml:space="preserve">SIN REGISTRO</x:t>
        </x:is>
      </x:c>
      <x:c r="P43" t="n">
        <x:f>IFERROR(INDEX('12_PRECIOS'!$D$2:$D$5,MATCH(C43,'12_PRECIOS'!$A$2:$A$5,0)),"")</x:f>
        <x:v>2650.4900000000002</x:v>
      </x:c>
      <x:c r="Q43" s="14" t="n">
        <x:f>IF(P43="","",P43*D43)</x:f>
        <x:v>37106.86</x:v>
      </x:c>
      <x:c r="R43" s="14" t="n">
        <x:f>IF(Q43="","",Q43*INDEX('12_PRECIOS'!$E$2:$E$5,MATCH(C43,'12_PRECIOS'!$A$2:$A$5,0)))</x:f>
        <x:v>3710.686</x:v>
      </x:c>
      <x:c r="S43" t="inlineStr">
        <x:is>
          <x:t xml:space="preserve">SINTETICO</x:t>
        </x:is>
      </x:c>
      <x:c r="T43" s="32" t="n">
        <x:f>F43+8/24</x:f>
        <x:v>45824.333333333336</x:v>
      </x:c>
      <x:c r="U43" s="32" t="n">
        <x:f>G43+17/24</x:f>
        <x:v>45842.708333333336</x:v>
      </x:c>
      <x:c r="V43" s="22" t="n">
        <x:f>Q43/AVERAGE($Q$2:$Q$97)</x:f>
        <x:v>1.8064468310462638</x:v>
      </x:c>
      <x:c r="W43" s="33" t="n">
        <x:f>G43-E43</x:f>
        <x:v>18</x:v>
      </x:c>
      <x:c r="X43" s="34" t="n">
        <x:f>0.10*Q43/(IF(W43&lt;=60,0.40,0.25)*W43)</x:f>
        <x:v>515.3730555555555</x:v>
      </x:c>
      <x:c r="Y43" s="34" t="n">
        <x:f>0.10*Q43</x:f>
        <x:v>3710.686</x:v>
      </x:c>
      <x:c r="Z43" s="23" t="n">
        <x:f>SUMIF('09_CARGA_ORDEN'!$A$2:$A$1153,A43,'09_CARGA_ORDEN'!$J$2:$J$1153)</x:f>
        <x:v>116.83259999999999</x:v>
      </x:c>
    </x:row>
    <x:row r="44">
      <x:c r="A44" t="inlineStr">
        <x:is>
          <x:t xml:space="preserve">P043</x:t>
        </x:is>
      </x:c>
      <x:c r="B44" t="inlineStr">
        <x:is>
          <x:t xml:space="preserve">Góndola central comercial</x:t>
        </x:is>
      </x:c>
      <x:c r="C44" t="inlineStr">
        <x:is>
          <x:t xml:space="preserve">Góndolas comerciales</x:t>
        </x:is>
      </x:c>
      <x:c r="D44" t="n">
        <x:v>8</x:v>
      </x:c>
      <x:c r="E44" s="30" t="n">
        <x:v>45811</x:v>
      </x:c>
      <x:c r="F44" s="30" t="n">
        <x:v>45811</x:v>
      </x:c>
      <x:c r="G44" s="30" t="n">
        <x:v>45826</x:v>
      </x:c>
      <x:c r="H44" t="n">
        <x:f>MONTH(F44)</x:f>
        <x:v>6</x:v>
      </x:c>
      <x:c r="I44" t="n">
        <x:f>INDEX('01_PRODUCTOS'!$H$2:$H$51,MATCH(B44,'01_PRODUCTOS'!$B$2:$B$51,0))</x:f>
        <x:v>10</x:v>
      </x:c>
      <x:c r="J44" s="30" t="n"/>
      <x:c r="O44" t="inlineStr">
        <x:is>
          <x:t xml:space="preserve">SIN REGISTRO</x:t>
        </x:is>
      </x:c>
      <x:c r="P44" t="n">
        <x:f>IFERROR(INDEX('12_PRECIOS'!$D$2:$D$5,MATCH(C44,'12_PRECIOS'!$A$2:$A$5,0)),"")</x:f>
        <x:v>2150.57</x:v>
      </x:c>
      <x:c r="Q44" s="14" t="n">
        <x:f>IF(P44="","",P44*D44)</x:f>
        <x:v>17204.56</x:v>
      </x:c>
      <x:c r="R44" s="14" t="n">
        <x:f>IF(Q44="","",Q44*INDEX('12_PRECIOS'!$E$2:$E$5,MATCH(C44,'12_PRECIOS'!$A$2:$A$5,0)))</x:f>
        <x:v>1720.4560000000001</x:v>
      </x:c>
      <x:c r="S44" t="inlineStr">
        <x:is>
          <x:t xml:space="preserve">SINTETICO</x:t>
        </x:is>
      </x:c>
      <x:c r="T44" s="32" t="n">
        <x:f>F44+8/24</x:f>
        <x:v>45811.333333333336</x:v>
      </x:c>
      <x:c r="U44" s="32" t="n">
        <x:f>G44+17/24</x:f>
        <x:v>45826.708333333336</x:v>
      </x:c>
      <x:c r="V44" s="22" t="n">
        <x:f>Q44/AVERAGE($Q$2:$Q$97)</x:f>
        <x:v>0.837557338226552</x:v>
      </x:c>
      <x:c r="W44" s="33" t="n">
        <x:f>G44-E44</x:f>
        <x:v>15</x:v>
      </x:c>
      <x:c r="X44" s="34" t="n">
        <x:f>0.10*Q44/(IF(W44&lt;=60,0.40,0.25)*W44)</x:f>
        <x:v>286.7426666666667</x:v>
      </x:c>
      <x:c r="Y44" s="34" t="n">
        <x:f>0.10*Q44</x:f>
        <x:v>1720.4560000000001</x:v>
      </x:c>
      <x:c r="Z44" s="23" t="n">
        <x:f>SUMIF('09_CARGA_ORDEN'!$A$2:$A$1153,A44,'09_CARGA_ORDEN'!$J$2:$J$1153)</x:f>
        <x:v>77.93136000000001</x:v>
      </x:c>
    </x:row>
    <x:row r="45">
      <x:c r="A45" t="inlineStr">
        <x:is>
          <x:t xml:space="preserve">P044</x:t>
        </x:is>
      </x:c>
      <x:c r="B45" t="inlineStr">
        <x:is>
          <x:t xml:space="preserve">Góndola mural</x:t>
        </x:is>
      </x:c>
      <x:c r="C45" t="inlineStr">
        <x:is>
          <x:t xml:space="preserve">Góndolas comerciales</x:t>
        </x:is>
      </x:c>
      <x:c r="D45" t="n">
        <x:v>8</x:v>
      </x:c>
      <x:c r="E45" s="30" t="n">
        <x:v>45824</x:v>
      </x:c>
      <x:c r="F45" s="30" t="n">
        <x:v>45824</x:v>
      </x:c>
      <x:c r="G45" s="30" t="n">
        <x:v>45840</x:v>
      </x:c>
      <x:c r="H45" t="n">
        <x:f>MONTH(F45)</x:f>
        <x:v>6</x:v>
      </x:c>
      <x:c r="I45" t="n">
        <x:f>INDEX('01_PRODUCTOS'!$H$2:$H$51,MATCH(B45,'01_PRODUCTOS'!$B$2:$B$51,0))</x:f>
        <x:v>10</x:v>
      </x:c>
      <x:c r="J45" s="30" t="n"/>
      <x:c r="O45" t="inlineStr">
        <x:is>
          <x:t xml:space="preserve">SIN REGISTRO</x:t>
        </x:is>
      </x:c>
      <x:c r="P45" t="n">
        <x:f>IFERROR(INDEX('12_PRECIOS'!$D$2:$D$5,MATCH(C45,'12_PRECIOS'!$A$2:$A$5,0)),"")</x:f>
        <x:v>2150.57</x:v>
      </x:c>
      <x:c r="Q45" s="14" t="n">
        <x:f>IF(P45="","",P45*D45)</x:f>
        <x:v>17204.56</x:v>
      </x:c>
      <x:c r="R45" s="14" t="n">
        <x:f>IF(Q45="","",Q45*INDEX('12_PRECIOS'!$E$2:$E$5,MATCH(C45,'12_PRECIOS'!$A$2:$A$5,0)))</x:f>
        <x:v>1720.4560000000001</x:v>
      </x:c>
      <x:c r="S45" t="inlineStr">
        <x:is>
          <x:t xml:space="preserve">SINTETICO</x:t>
        </x:is>
      </x:c>
      <x:c r="T45" s="32" t="n">
        <x:f>F45+8/24</x:f>
        <x:v>45824.333333333336</x:v>
      </x:c>
      <x:c r="U45" s="32" t="n">
        <x:f>G45+17/24</x:f>
        <x:v>45840.708333333336</x:v>
      </x:c>
      <x:c r="V45" s="22" t="n">
        <x:f>Q45/AVERAGE($Q$2:$Q$97)</x:f>
        <x:v>0.837557338226552</x:v>
      </x:c>
      <x:c r="W45" s="33" t="n">
        <x:f>G45-E45</x:f>
        <x:v>16</x:v>
      </x:c>
      <x:c r="X45" s="34" t="n">
        <x:f>0.10*Q45/(IF(W45&lt;=60,0.40,0.25)*W45)</x:f>
        <x:v>268.82125</x:v>
      </x:c>
      <x:c r="Y45" s="34" t="n">
        <x:f>0.10*Q45</x:f>
        <x:v>1720.4560000000001</x:v>
      </x:c>
      <x:c r="Z45" s="23" t="n">
        <x:f>SUMIF('09_CARGA_ORDEN'!$A$2:$A$1153,A45,'09_CARGA_ORDEN'!$J$2:$J$1153)</x:f>
        <x:v>53.83016000000001</x:v>
      </x:c>
    </x:row>
    <x:row r="46">
      <x:c r="A46" t="inlineStr">
        <x:is>
          <x:t xml:space="preserve">P045</x:t>
        </x:is>
      </x:c>
      <x:c r="B46" t="inlineStr">
        <x:is>
          <x:t xml:space="preserve">Locker de 4 puertas</x:t>
        </x:is>
      </x:c>
      <x:c r="C46" t="inlineStr">
        <x:is>
          <x:t xml:space="preserve">Lockers metálicos</x:t>
        </x:is>
      </x:c>
      <x:c r="D46" t="n">
        <x:v>6</x:v>
      </x:c>
      <x:c r="E46" s="30" t="n">
        <x:v>45811</x:v>
      </x:c>
      <x:c r="F46" s="30" t="n">
        <x:v>45811</x:v>
      </x:c>
      <x:c r="G46" s="30" t="n">
        <x:v>45825</x:v>
      </x:c>
      <x:c r="H46" t="n">
        <x:f>MONTH(F46)</x:f>
        <x:v>6</x:v>
      </x:c>
      <x:c r="I46" t="n">
        <x:f>INDEX('01_PRODUCTOS'!$H$2:$H$51,MATCH(B46,'01_PRODUCTOS'!$B$2:$B$51,0))</x:f>
        <x:v>10</x:v>
      </x:c>
      <x:c r="J46" s="30" t="n"/>
      <x:c r="O46" t="inlineStr">
        <x:is>
          <x:t xml:space="preserve">SIN REGISTRO</x:t>
        </x:is>
      </x:c>
      <x:c r="P46" t="n">
        <x:f>IFERROR(INDEX('12_PRECIOS'!$D$2:$D$5,MATCH(C46,'12_PRECIOS'!$A$2:$A$5,0)),"")</x:f>
        <x:v>1800.81</x:v>
      </x:c>
      <x:c r="Q46" s="14" t="n">
        <x:f>IF(P46="","",P46*D46)</x:f>
        <x:v>10804.86</x:v>
      </x:c>
      <x:c r="R46" s="14" t="n">
        <x:f>IF(Q46="","",Q46*INDEX('12_PRECIOS'!$E$2:$E$5,MATCH(C46,'12_PRECIOS'!$A$2:$A$5,0)))</x:f>
        <x:v>1080.486</x:v>
      </x:c>
      <x:c r="S46" t="inlineStr">
        <x:is>
          <x:t xml:space="preserve">SINTETICO</x:t>
        </x:is>
      </x:c>
      <x:c r="T46" s="32" t="n">
        <x:f>F46+8/24</x:f>
        <x:v>45811.333333333336</x:v>
      </x:c>
      <x:c r="U46" s="32" t="n">
        <x:f>G46+17/24</x:f>
        <x:v>45825.708333333336</x:v>
      </x:c>
      <x:c r="V46" s="22" t="n">
        <x:f>Q46/AVERAGE($Q$2:$Q$97)</x:f>
        <x:v>0.5260053021705026</x:v>
      </x:c>
      <x:c r="W46" s="33" t="n">
        <x:f>G46-E46</x:f>
        <x:v>14</x:v>
      </x:c>
      <x:c r="X46" s="34" t="n">
        <x:f>0.10*Q46/(IF(W46&lt;=60,0.40,0.25)*W46)</x:f>
        <x:v>192.94392857142856</x:v>
      </x:c>
      <x:c r="Y46" s="34" t="n">
        <x:f>0.10*Q46</x:f>
        <x:v>1080.486</x:v>
      </x:c>
      <x:c r="Z46" s="23" t="n">
        <x:f>SUMIF('09_CARGA_ORDEN'!$A$2:$A$1153,A46,'09_CARGA_ORDEN'!$J$2:$J$1153)</x:f>
        <x:v>28.191899999999997</x:v>
      </x:c>
    </x:row>
    <x:row r="47">
      <x:c r="A47" t="inlineStr">
        <x:is>
          <x:t xml:space="preserve">P046</x:t>
        </x:is>
      </x:c>
      <x:c r="B47" t="inlineStr">
        <x:is>
          <x:t xml:space="preserve">Locker de 6 puertas</x:t>
        </x:is>
      </x:c>
      <x:c r="C47" t="inlineStr">
        <x:is>
          <x:t xml:space="preserve">Lockers metálicos</x:t>
        </x:is>
      </x:c>
      <x:c r="D47" t="n">
        <x:v>7</x:v>
      </x:c>
      <x:c r="E47" s="30" t="n">
        <x:v>45824</x:v>
      </x:c>
      <x:c r="F47" s="30" t="n">
        <x:v>45824</x:v>
      </x:c>
      <x:c r="G47" s="30" t="n">
        <x:v>45839</x:v>
      </x:c>
      <x:c r="H47" t="n">
        <x:f>MONTH(F47)</x:f>
        <x:v>6</x:v>
      </x:c>
      <x:c r="I47" t="n">
        <x:f>INDEX('01_PRODUCTOS'!$H$2:$H$51,MATCH(B47,'01_PRODUCTOS'!$B$2:$B$51,0))</x:f>
        <x:v>10</x:v>
      </x:c>
      <x:c r="J47" s="30" t="n"/>
      <x:c r="O47" t="inlineStr">
        <x:is>
          <x:t xml:space="preserve">SIN REGISTRO</x:t>
        </x:is>
      </x:c>
      <x:c r="P47" t="n">
        <x:f>IFERROR(INDEX('12_PRECIOS'!$D$2:$D$5,MATCH(C47,'12_PRECIOS'!$A$2:$A$5,0)),"")</x:f>
        <x:v>1800.81</x:v>
      </x:c>
      <x:c r="Q47" s="14" t="n">
        <x:f>IF(P47="","",P47*D47)</x:f>
        <x:v>12605.67</x:v>
      </x:c>
      <x:c r="R47" s="14" t="n">
        <x:f>IF(Q47="","",Q47*INDEX('12_PRECIOS'!$E$2:$E$5,MATCH(C47,'12_PRECIOS'!$A$2:$A$5,0)))</x:f>
        <x:v>1260.567</x:v>
      </x:c>
      <x:c r="S47" t="inlineStr">
        <x:is>
          <x:t xml:space="preserve">SINTETICO</x:t>
        </x:is>
      </x:c>
      <x:c r="T47" s="32" t="n">
        <x:f>F47+8/24</x:f>
        <x:v>45824.333333333336</x:v>
      </x:c>
      <x:c r="U47" s="32" t="n">
        <x:f>G47+17/24</x:f>
        <x:v>45839.708333333336</x:v>
      </x:c>
      <x:c r="V47" s="22" t="n">
        <x:f>Q47/AVERAGE($Q$2:$Q$97)</x:f>
        <x:v>0.613672852532253</x:v>
      </x:c>
      <x:c r="W47" s="33" t="n">
        <x:f>G47-E47</x:f>
        <x:v>15</x:v>
      </x:c>
      <x:c r="X47" s="34" t="n">
        <x:f>0.10*Q47/(IF(W47&lt;=60,0.40,0.25)*W47)</x:f>
        <x:v>210.0945</x:v>
      </x:c>
      <x:c r="Y47" s="34" t="n">
        <x:f>0.10*Q47</x:f>
        <x:v>1260.567</x:v>
      </x:c>
      <x:c r="Z47" s="23" t="n">
        <x:f>SUMIF('09_CARGA_ORDEN'!$A$2:$A$1153,A47,'09_CARGA_ORDEN'!$J$2:$J$1153)</x:f>
        <x:v>45.06293333333334</x:v>
      </x:c>
    </x:row>
    <x:row r="48">
      <x:c r="A48" t="inlineStr">
        <x:is>
          <x:t xml:space="preserve">P047</x:t>
        </x:is>
      </x:c>
      <x:c r="B48" t="inlineStr">
        <x:is>
          <x:t xml:space="preserve">Armario metálico</x:t>
        </x:is>
      </x:c>
      <x:c r="C48" t="inlineStr">
        <x:is>
          <x:t xml:space="preserve">Otros productos metalmecánicos</x:t>
        </x:is>
      </x:c>
      <x:c r="D48" t="n">
        <x:v>12</x:v>
      </x:c>
      <x:c r="E48" s="30" t="n">
        <x:v>45811</x:v>
      </x:c>
      <x:c r="F48" s="30" t="n">
        <x:v>45811</x:v>
      </x:c>
      <x:c r="G48" s="30" t="n">
        <x:v>45828</x:v>
      </x:c>
      <x:c r="H48" t="n">
        <x:f>MONTH(F48)</x:f>
        <x:v>6</x:v>
      </x:c>
      <x:c r="I48" t="n">
        <x:f>INDEX('01_PRODUCTOS'!$H$2:$H$51,MATCH(B48,'01_PRODUCTOS'!$B$2:$B$51,0))</x:f>
        <x:v>10</x:v>
      </x:c>
      <x:c r="J48" s="30" t="n"/>
      <x:c r="O48" t="inlineStr">
        <x:is>
          <x:t xml:space="preserve">SIN REGISTRO</x:t>
        </x:is>
      </x:c>
      <x:c r="P48" t="n">
        <x:f>IFERROR(INDEX('12_PRECIOS'!$D$2:$D$5,MATCH(C48,'12_PRECIOS'!$A$2:$A$5,0)),"")</x:f>
        <x:v>2322.4698</x:v>
      </x:c>
      <x:c r="Q48" s="14" t="n">
        <x:f>IF(P48="","",P48*D48)</x:f>
        <x:v>27869.6376</x:v>
      </x:c>
      <x:c r="R48" s="14" t="n">
        <x:f>IF(Q48="","",Q48*INDEX('12_PRECIOS'!$E$2:$E$5,MATCH(C48,'12_PRECIOS'!$A$2:$A$5,0)))</x:f>
        <x:v>2786.96376</x:v>
      </x:c>
      <x:c r="S48" t="inlineStr">
        <x:is>
          <x:t xml:space="preserve">SINTETICO</x:t>
        </x:is>
      </x:c>
      <x:c r="T48" s="32" t="n">
        <x:f>F48+8/24</x:f>
        <x:v>45811.333333333336</x:v>
      </x:c>
      <x:c r="U48" s="32" t="n">
        <x:f>G48+17/24</x:f>
        <x:v>45828.708333333336</x:v>
      </x:c>
      <x:c r="V48" s="22" t="n">
        <x:f>Q48/AVERAGE($Q$2:$Q$97)</x:f>
        <x:v>1.3567577133966011</x:v>
      </x:c>
      <x:c r="W48" s="33" t="n">
        <x:f>G48-E48</x:f>
        <x:v>17</x:v>
      </x:c>
      <x:c r="X48" s="34" t="n">
        <x:f>0.10*Q48/(IF(W48&lt;=60,0.40,0.25)*W48)</x:f>
        <x:v>409.84761176470585</x:v>
      </x:c>
      <x:c r="Y48" s="34" t="n">
        <x:f>0.10*Q48</x:f>
        <x:v>2786.96376</x:v>
      </x:c>
      <x:c r="Z48" s="23" t="n">
        <x:f>SUMIF('09_CARGA_ORDEN'!$A$2:$A$1153,A48,'09_CARGA_ORDEN'!$J$2:$J$1153)</x:f>
        <x:v>46.226400000000005</x:v>
      </x:c>
    </x:row>
    <x:row r="49">
      <x:c r="A49" t="inlineStr">
        <x:is>
          <x:t xml:space="preserve">P048</x:t>
        </x:is>
      </x:c>
      <x:c r="B49" t="inlineStr">
        <x:is>
          <x:t xml:space="preserve">Estantería liviana metálica</x:t>
        </x:is>
      </x:c>
      <x:c r="C49" t="inlineStr">
        <x:is>
          <x:t xml:space="preserve">Otros productos metalmecánicos</x:t>
        </x:is>
      </x:c>
      <x:c r="D49" t="n">
        <x:v>12</x:v>
      </x:c>
      <x:c r="E49" s="30" t="n">
        <x:v>45824</x:v>
      </x:c>
      <x:c r="F49" s="30" t="n">
        <x:v>45824</x:v>
      </x:c>
      <x:c r="G49" s="30" t="n">
        <x:v>45842</x:v>
      </x:c>
      <x:c r="H49" t="n">
        <x:f>MONTH(F49)</x:f>
        <x:v>6</x:v>
      </x:c>
      <x:c r="I49" t="n">
        <x:f>INDEX('01_PRODUCTOS'!$H$2:$H$51,MATCH(B49,'01_PRODUCTOS'!$B$2:$B$51,0))</x:f>
        <x:v>10</x:v>
      </x:c>
      <x:c r="J49" s="30" t="n"/>
      <x:c r="O49" t="inlineStr">
        <x:is>
          <x:t xml:space="preserve">SIN REGISTRO</x:t>
        </x:is>
      </x:c>
      <x:c r="P49" t="n">
        <x:f>IFERROR(INDEX('12_PRECIOS'!$D$2:$D$5,MATCH(C49,'12_PRECIOS'!$A$2:$A$5,0)),"")</x:f>
        <x:v>2322.4698</x:v>
      </x:c>
      <x:c r="Q49" s="14" t="n">
        <x:f>IF(P49="","",P49*D49)</x:f>
        <x:v>27869.6376</x:v>
      </x:c>
      <x:c r="R49" s="14" t="n">
        <x:f>IF(Q49="","",Q49*INDEX('12_PRECIOS'!$E$2:$E$5,MATCH(C49,'12_PRECIOS'!$A$2:$A$5,0)))</x:f>
        <x:v>2786.96376</x:v>
      </x:c>
      <x:c r="S49" t="inlineStr">
        <x:is>
          <x:t xml:space="preserve">SINTETICO</x:t>
        </x:is>
      </x:c>
      <x:c r="T49" s="32" t="n">
        <x:f>F49+8/24</x:f>
        <x:v>45824.333333333336</x:v>
      </x:c>
      <x:c r="U49" s="32" t="n">
        <x:f>G49+17/24</x:f>
        <x:v>45842.708333333336</x:v>
      </x:c>
      <x:c r="V49" s="22" t="n">
        <x:f>Q49/AVERAGE($Q$2:$Q$97)</x:f>
        <x:v>1.3567577133966011</x:v>
      </x:c>
      <x:c r="W49" s="33" t="n">
        <x:f>G49-E49</x:f>
        <x:v>18</x:v>
      </x:c>
      <x:c r="X49" s="34" t="n">
        <x:f>0.10*Q49/(IF(W49&lt;=60,0.40,0.25)*W49)</x:f>
        <x:v>387.0783</x:v>
      </x:c>
      <x:c r="Y49" s="34" t="n">
        <x:f>0.10*Q49</x:f>
        <x:v>2786.96376</x:v>
      </x:c>
      <x:c r="Z49" s="23" t="n">
        <x:f>SUMIF('09_CARGA_ORDEN'!$A$2:$A$1153,A49,'09_CARGA_ORDEN'!$J$2:$J$1153)</x:f>
        <x:v>73.77370666666664</x:v>
      </x:c>
    </x:row>
    <x:row r="50">
      <x:c r="A50" t="inlineStr">
        <x:is>
          <x:t xml:space="preserve">P049</x:t>
        </x:is>
      </x:c>
      <x:c r="B50" t="inlineStr">
        <x:is>
          <x:t xml:space="preserve">Minirack metálico con bandejas</x:t>
        </x:is>
      </x:c>
      <x:c r="C50" t="inlineStr">
        <x:is>
          <x:t xml:space="preserve">Racks industriales</x:t>
        </x:is>
      </x:c>
      <x:c r="D50" t="n">
        <x:v>13</x:v>
      </x:c>
      <x:c r="E50" s="30" t="n">
        <x:v>45841</x:v>
      </x:c>
      <x:c r="F50" s="30" t="n">
        <x:v>45841</x:v>
      </x:c>
      <x:c r="G50" s="30" t="n">
        <x:v>45858</x:v>
      </x:c>
      <x:c r="H50" t="n">
        <x:f>MONTH(F50)</x:f>
        <x:v>7</x:v>
      </x:c>
      <x:c r="I50" t="n">
        <x:f>INDEX('01_PRODUCTOS'!$H$2:$H$51,MATCH(B50,'01_PRODUCTOS'!$B$2:$B$51,0))</x:f>
        <x:v>10</x:v>
      </x:c>
      <x:c r="J50" s="30" t="n"/>
      <x:c r="O50" t="inlineStr">
        <x:is>
          <x:t xml:space="preserve">SIN REGISTRO</x:t>
        </x:is>
      </x:c>
      <x:c r="P50" t="n">
        <x:f>IFERROR(INDEX('12_PRECIOS'!$D$2:$D$5,MATCH(C50,'12_PRECIOS'!$A$2:$A$5,0)),"")</x:f>
        <x:v>2650.4900000000002</x:v>
      </x:c>
      <x:c r="Q50" s="14" t="n">
        <x:f>IF(P50="","",P50*D50)</x:f>
        <x:v>34456.37</x:v>
      </x:c>
      <x:c r="R50" s="14" t="n">
        <x:f>IF(Q50="","",Q50*INDEX('12_PRECIOS'!$E$2:$E$5,MATCH(C50,'12_PRECIOS'!$A$2:$A$5,0)))</x:f>
        <x:v>3445.6370000000006</x:v>
      </x:c>
      <x:c r="S50" t="inlineStr">
        <x:is>
          <x:t xml:space="preserve">SINTETICO</x:t>
        </x:is>
      </x:c>
      <x:c r="T50" s="32" t="n">
        <x:f>F50+8/24</x:f>
        <x:v>45841.333333333336</x:v>
      </x:c>
      <x:c r="U50" s="32" t="n">
        <x:f>G50+17/24</x:f>
        <x:v>45858.708333333336</x:v>
      </x:c>
      <x:c r="V50" s="22" t="n">
        <x:f>Q50/AVERAGE($Q$2:$Q$97)</x:f>
        <x:v>1.6774149145429593</x:v>
      </x:c>
      <x:c r="W50" s="33" t="n">
        <x:f>G50-E50</x:f>
        <x:v>17</x:v>
      </x:c>
      <x:c r="X50" s="34" t="n">
        <x:f>0.10*Q50/(IF(W50&lt;=60,0.40,0.25)*W50)</x:f>
        <x:v>506.7113235294118</x:v>
      </x:c>
      <x:c r="Y50" s="34" t="n">
        <x:f>0.10*Q50</x:f>
        <x:v>3445.6370000000006</x:v>
      </x:c>
      <x:c r="Z50" s="23" t="n">
        <x:f>SUMIF('09_CARGA_ORDEN'!$A$2:$A$1153,A50,'09_CARGA_ORDEN'!$J$2:$J$1153)</x:f>
        <x:v>97.85587333333334</x:v>
      </x:c>
    </x:row>
    <x:row r="51">
      <x:c r="A51" t="inlineStr">
        <x:is>
          <x:t xml:space="preserve">P050</x:t>
        </x:is>
      </x:c>
      <x:c r="B51" t="inlineStr">
        <x:is>
          <x:t xml:space="preserve">Estante reforzado modular</x:t>
        </x:is>
      </x:c>
      <x:c r="C51" t="inlineStr">
        <x:is>
          <x:t xml:space="preserve">Racks industriales</x:t>
        </x:is>
      </x:c>
      <x:c r="D51" t="n">
        <x:v>14</x:v>
      </x:c>
      <x:c r="E51" s="30" t="n">
        <x:v>45854</x:v>
      </x:c>
      <x:c r="F51" s="30" t="n">
        <x:v>45854</x:v>
      </x:c>
      <x:c r="G51" s="30" t="n">
        <x:v>45872</x:v>
      </x:c>
      <x:c r="H51" t="n">
        <x:f>MONTH(F51)</x:f>
        <x:v>7</x:v>
      </x:c>
      <x:c r="I51" t="n">
        <x:f>INDEX('01_PRODUCTOS'!$H$2:$H$51,MATCH(B51,'01_PRODUCTOS'!$B$2:$B$51,0))</x:f>
        <x:v>10</x:v>
      </x:c>
      <x:c r="J51" s="30" t="n"/>
      <x:c r="O51" t="inlineStr">
        <x:is>
          <x:t xml:space="preserve">SIN REGISTRO</x:t>
        </x:is>
      </x:c>
      <x:c r="P51" t="n">
        <x:f>IFERROR(INDEX('12_PRECIOS'!$D$2:$D$5,MATCH(C51,'12_PRECIOS'!$A$2:$A$5,0)),"")</x:f>
        <x:v>2650.4900000000002</x:v>
      </x:c>
      <x:c r="Q51" s="14" t="n">
        <x:f>IF(P51="","",P51*D51)</x:f>
        <x:v>37106.86</x:v>
      </x:c>
      <x:c r="R51" s="14" t="n">
        <x:f>IF(Q51="","",Q51*INDEX('12_PRECIOS'!$E$2:$E$5,MATCH(C51,'12_PRECIOS'!$A$2:$A$5,0)))</x:f>
        <x:v>3710.686</x:v>
      </x:c>
      <x:c r="S51" t="inlineStr">
        <x:is>
          <x:t xml:space="preserve">SINTETICO</x:t>
        </x:is>
      </x:c>
      <x:c r="T51" s="32" t="n">
        <x:f>F51+8/24</x:f>
        <x:v>45854.333333333336</x:v>
      </x:c>
      <x:c r="U51" s="32" t="n">
        <x:f>G51+17/24</x:f>
        <x:v>45872.708333333336</x:v>
      </x:c>
      <x:c r="V51" s="22" t="n">
        <x:f>Q51/AVERAGE($Q$2:$Q$97)</x:f>
        <x:v>1.8064468310462638</x:v>
      </x:c>
      <x:c r="W51" s="33" t="n">
        <x:f>G51-E51</x:f>
        <x:v>18</x:v>
      </x:c>
      <x:c r="X51" s="34" t="n">
        <x:f>0.10*Q51/(IF(W51&lt;=60,0.40,0.25)*W51)</x:f>
        <x:v>515.3730555555555</x:v>
      </x:c>
      <x:c r="Y51" s="34" t="n">
        <x:f>0.10*Q51</x:f>
        <x:v>3710.686</x:v>
      </x:c>
      <x:c r="Z51" s="23" t="n">
        <x:f>SUMIF('09_CARGA_ORDEN'!$A$2:$A$1153,A51,'09_CARGA_ORDEN'!$J$2:$J$1153)</x:f>
        <x:v>116.83259999999999</x:v>
      </x:c>
    </x:row>
    <x:row r="52">
      <x:c r="A52" t="inlineStr">
        <x:is>
          <x:t xml:space="preserve">P051</x:t>
        </x:is>
      </x:c>
      <x:c r="B52" t="inlineStr">
        <x:is>
          <x:t xml:space="preserve">Góndola central comercial</x:t>
        </x:is>
      </x:c>
      <x:c r="C52" t="inlineStr">
        <x:is>
          <x:t xml:space="preserve">Góndolas comerciales</x:t>
        </x:is>
      </x:c>
      <x:c r="D52" t="n">
        <x:v>8</x:v>
      </x:c>
      <x:c r="E52" s="30" t="n">
        <x:v>45841</x:v>
      </x:c>
      <x:c r="F52" s="30" t="n">
        <x:v>45841</x:v>
      </x:c>
      <x:c r="G52" s="30" t="n">
        <x:v>45856</x:v>
      </x:c>
      <x:c r="H52" t="n">
        <x:f>MONTH(F52)</x:f>
        <x:v>7</x:v>
      </x:c>
      <x:c r="I52" t="n">
        <x:f>INDEX('01_PRODUCTOS'!$H$2:$H$51,MATCH(B52,'01_PRODUCTOS'!$B$2:$B$51,0))</x:f>
        <x:v>10</x:v>
      </x:c>
      <x:c r="J52" s="30" t="n"/>
      <x:c r="O52" t="inlineStr">
        <x:is>
          <x:t xml:space="preserve">SIN REGISTRO</x:t>
        </x:is>
      </x:c>
      <x:c r="P52" t="n">
        <x:f>IFERROR(INDEX('12_PRECIOS'!$D$2:$D$5,MATCH(C52,'12_PRECIOS'!$A$2:$A$5,0)),"")</x:f>
        <x:v>2150.57</x:v>
      </x:c>
      <x:c r="Q52" s="14" t="n">
        <x:f>IF(P52="","",P52*D52)</x:f>
        <x:v>17204.56</x:v>
      </x:c>
      <x:c r="R52" s="14" t="n">
        <x:f>IF(Q52="","",Q52*INDEX('12_PRECIOS'!$E$2:$E$5,MATCH(C52,'12_PRECIOS'!$A$2:$A$5,0)))</x:f>
        <x:v>1720.4560000000001</x:v>
      </x:c>
      <x:c r="S52" t="inlineStr">
        <x:is>
          <x:t xml:space="preserve">SINTETICO</x:t>
        </x:is>
      </x:c>
      <x:c r="T52" s="32" t="n">
        <x:f>F52+8/24</x:f>
        <x:v>45841.333333333336</x:v>
      </x:c>
      <x:c r="U52" s="32" t="n">
        <x:f>G52+17/24</x:f>
        <x:v>45856.708333333336</x:v>
      </x:c>
      <x:c r="V52" s="22" t="n">
        <x:f>Q52/AVERAGE($Q$2:$Q$97)</x:f>
        <x:v>0.837557338226552</x:v>
      </x:c>
      <x:c r="W52" s="33" t="n">
        <x:f>G52-E52</x:f>
        <x:v>15</x:v>
      </x:c>
      <x:c r="X52" s="34" t="n">
        <x:f>0.10*Q52/(IF(W52&lt;=60,0.40,0.25)*W52)</x:f>
        <x:v>286.7426666666667</x:v>
      </x:c>
      <x:c r="Y52" s="34" t="n">
        <x:f>0.10*Q52</x:f>
        <x:v>1720.4560000000001</x:v>
      </x:c>
      <x:c r="Z52" s="23" t="n">
        <x:f>SUMIF('09_CARGA_ORDEN'!$A$2:$A$1153,A52,'09_CARGA_ORDEN'!$J$2:$J$1153)</x:f>
        <x:v>77.93136000000001</x:v>
      </x:c>
    </x:row>
    <x:row r="53">
      <x:c r="A53" t="inlineStr">
        <x:is>
          <x:t xml:space="preserve">P052</x:t>
        </x:is>
      </x:c>
      <x:c r="B53" t="inlineStr">
        <x:is>
          <x:t xml:space="preserve">Góndola mural</x:t>
        </x:is>
      </x:c>
      <x:c r="C53" t="inlineStr">
        <x:is>
          <x:t xml:space="preserve">Góndolas comerciales</x:t>
        </x:is>
      </x:c>
      <x:c r="D53" t="n">
        <x:v>8</x:v>
      </x:c>
      <x:c r="E53" s="30" t="n">
        <x:v>45854</x:v>
      </x:c>
      <x:c r="F53" s="30" t="n">
        <x:v>45854</x:v>
      </x:c>
      <x:c r="G53" s="30" t="n">
        <x:v>45870</x:v>
      </x:c>
      <x:c r="H53" t="n">
        <x:f>MONTH(F53)</x:f>
        <x:v>7</x:v>
      </x:c>
      <x:c r="I53" t="n">
        <x:f>INDEX('01_PRODUCTOS'!$H$2:$H$51,MATCH(B53,'01_PRODUCTOS'!$B$2:$B$51,0))</x:f>
        <x:v>10</x:v>
      </x:c>
      <x:c r="J53" s="30" t="n"/>
      <x:c r="O53" t="inlineStr">
        <x:is>
          <x:t xml:space="preserve">SIN REGISTRO</x:t>
        </x:is>
      </x:c>
      <x:c r="P53" t="n">
        <x:f>IFERROR(INDEX('12_PRECIOS'!$D$2:$D$5,MATCH(C53,'12_PRECIOS'!$A$2:$A$5,0)),"")</x:f>
        <x:v>2150.57</x:v>
      </x:c>
      <x:c r="Q53" s="14" t="n">
        <x:f>IF(P53="","",P53*D53)</x:f>
        <x:v>17204.56</x:v>
      </x:c>
      <x:c r="R53" s="14" t="n">
        <x:f>IF(Q53="","",Q53*INDEX('12_PRECIOS'!$E$2:$E$5,MATCH(C53,'12_PRECIOS'!$A$2:$A$5,0)))</x:f>
        <x:v>1720.4560000000001</x:v>
      </x:c>
      <x:c r="S53" t="inlineStr">
        <x:is>
          <x:t xml:space="preserve">SINTETICO</x:t>
        </x:is>
      </x:c>
      <x:c r="T53" s="32" t="n">
        <x:f>F53+8/24</x:f>
        <x:v>45854.333333333336</x:v>
      </x:c>
      <x:c r="U53" s="32" t="n">
        <x:f>G53+17/24</x:f>
        <x:v>45870.708333333336</x:v>
      </x:c>
      <x:c r="V53" s="22" t="n">
        <x:f>Q53/AVERAGE($Q$2:$Q$97)</x:f>
        <x:v>0.837557338226552</x:v>
      </x:c>
      <x:c r="W53" s="33" t="n">
        <x:f>G53-E53</x:f>
        <x:v>16</x:v>
      </x:c>
      <x:c r="X53" s="34" t="n">
        <x:f>0.10*Q53/(IF(W53&lt;=60,0.40,0.25)*W53)</x:f>
        <x:v>268.82125</x:v>
      </x:c>
      <x:c r="Y53" s="34" t="n">
        <x:f>0.10*Q53</x:f>
        <x:v>1720.4560000000001</x:v>
      </x:c>
      <x:c r="Z53" s="23" t="n">
        <x:f>SUMIF('09_CARGA_ORDEN'!$A$2:$A$1153,A53,'09_CARGA_ORDEN'!$J$2:$J$1153)</x:f>
        <x:v>53.83016000000001</x:v>
      </x:c>
    </x:row>
    <x:row r="54">
      <x:c r="A54" t="inlineStr">
        <x:is>
          <x:t xml:space="preserve">P053</x:t>
        </x:is>
      </x:c>
      <x:c r="B54" t="inlineStr">
        <x:is>
          <x:t xml:space="preserve">Locker de 4 puertas</x:t>
        </x:is>
      </x:c>
      <x:c r="C54" t="inlineStr">
        <x:is>
          <x:t xml:space="preserve">Lockers metálicos</x:t>
        </x:is>
      </x:c>
      <x:c r="D54" t="n">
        <x:v>6</x:v>
      </x:c>
      <x:c r="E54" s="30" t="n">
        <x:v>45841</x:v>
      </x:c>
      <x:c r="F54" s="30" t="n">
        <x:v>45841</x:v>
      </x:c>
      <x:c r="G54" s="30" t="n">
        <x:v>45855</x:v>
      </x:c>
      <x:c r="H54" t="n">
        <x:f>MONTH(F54)</x:f>
        <x:v>7</x:v>
      </x:c>
      <x:c r="I54" t="n">
        <x:f>INDEX('01_PRODUCTOS'!$H$2:$H$51,MATCH(B54,'01_PRODUCTOS'!$B$2:$B$51,0))</x:f>
        <x:v>10</x:v>
      </x:c>
      <x:c r="J54" s="30" t="n"/>
      <x:c r="O54" t="inlineStr">
        <x:is>
          <x:t xml:space="preserve">SIN REGISTRO</x:t>
        </x:is>
      </x:c>
      <x:c r="P54" t="n">
        <x:f>IFERROR(INDEX('12_PRECIOS'!$D$2:$D$5,MATCH(C54,'12_PRECIOS'!$A$2:$A$5,0)),"")</x:f>
        <x:v>1800.81</x:v>
      </x:c>
      <x:c r="Q54" s="14" t="n">
        <x:f>IF(P54="","",P54*D54)</x:f>
        <x:v>10804.86</x:v>
      </x:c>
      <x:c r="R54" s="14" t="n">
        <x:f>IF(Q54="","",Q54*INDEX('12_PRECIOS'!$E$2:$E$5,MATCH(C54,'12_PRECIOS'!$A$2:$A$5,0)))</x:f>
        <x:v>1080.486</x:v>
      </x:c>
      <x:c r="S54" t="inlineStr">
        <x:is>
          <x:t xml:space="preserve">SINTETICO</x:t>
        </x:is>
      </x:c>
      <x:c r="T54" s="32" t="n">
        <x:f>F54+8/24</x:f>
        <x:v>45841.333333333336</x:v>
      </x:c>
      <x:c r="U54" s="32" t="n">
        <x:f>G54+17/24</x:f>
        <x:v>45855.708333333336</x:v>
      </x:c>
      <x:c r="V54" s="22" t="n">
        <x:f>Q54/AVERAGE($Q$2:$Q$97)</x:f>
        <x:v>0.5260053021705026</x:v>
      </x:c>
      <x:c r="W54" s="33" t="n">
        <x:f>G54-E54</x:f>
        <x:v>14</x:v>
      </x:c>
      <x:c r="X54" s="34" t="n">
        <x:f>0.10*Q54/(IF(W54&lt;=60,0.40,0.25)*W54)</x:f>
        <x:v>192.94392857142856</x:v>
      </x:c>
      <x:c r="Y54" s="34" t="n">
        <x:f>0.10*Q54</x:f>
        <x:v>1080.486</x:v>
      </x:c>
      <x:c r="Z54" s="23" t="n">
        <x:f>SUMIF('09_CARGA_ORDEN'!$A$2:$A$1153,A54,'09_CARGA_ORDEN'!$J$2:$J$1153)</x:f>
        <x:v>28.191899999999997</x:v>
      </x:c>
    </x:row>
    <x:row r="55">
      <x:c r="A55" t="inlineStr">
        <x:is>
          <x:t xml:space="preserve">P054</x:t>
        </x:is>
      </x:c>
      <x:c r="B55" t="inlineStr">
        <x:is>
          <x:t xml:space="preserve">Locker de 6 puertas</x:t>
        </x:is>
      </x:c>
      <x:c r="C55" t="inlineStr">
        <x:is>
          <x:t xml:space="preserve">Lockers metálicos</x:t>
        </x:is>
      </x:c>
      <x:c r="D55" t="n">
        <x:v>7</x:v>
      </x:c>
      <x:c r="E55" s="30" t="n">
        <x:v>45854</x:v>
      </x:c>
      <x:c r="F55" s="30" t="n">
        <x:v>45854</x:v>
      </x:c>
      <x:c r="G55" s="30" t="n">
        <x:v>45869</x:v>
      </x:c>
      <x:c r="H55" t="n">
        <x:f>MONTH(F55)</x:f>
        <x:v>7</x:v>
      </x:c>
      <x:c r="I55" t="n">
        <x:f>INDEX('01_PRODUCTOS'!$H$2:$H$51,MATCH(B55,'01_PRODUCTOS'!$B$2:$B$51,0))</x:f>
        <x:v>10</x:v>
      </x:c>
      <x:c r="J55" s="30" t="n"/>
      <x:c r="O55" t="inlineStr">
        <x:is>
          <x:t xml:space="preserve">SIN REGISTRO</x:t>
        </x:is>
      </x:c>
      <x:c r="P55" t="n">
        <x:f>IFERROR(INDEX('12_PRECIOS'!$D$2:$D$5,MATCH(C55,'12_PRECIOS'!$A$2:$A$5,0)),"")</x:f>
        <x:v>1800.81</x:v>
      </x:c>
      <x:c r="Q55" s="14" t="n">
        <x:f>IF(P55="","",P55*D55)</x:f>
        <x:v>12605.67</x:v>
      </x:c>
      <x:c r="R55" s="14" t="n">
        <x:f>IF(Q55="","",Q55*INDEX('12_PRECIOS'!$E$2:$E$5,MATCH(C55,'12_PRECIOS'!$A$2:$A$5,0)))</x:f>
        <x:v>1260.567</x:v>
      </x:c>
      <x:c r="S55" t="inlineStr">
        <x:is>
          <x:t xml:space="preserve">SINTETICO</x:t>
        </x:is>
      </x:c>
      <x:c r="T55" s="32" t="n">
        <x:f>F55+8/24</x:f>
        <x:v>45854.333333333336</x:v>
      </x:c>
      <x:c r="U55" s="32" t="n">
        <x:f>G55+17/24</x:f>
        <x:v>45869.708333333336</x:v>
      </x:c>
      <x:c r="V55" s="22" t="n">
        <x:f>Q55/AVERAGE($Q$2:$Q$97)</x:f>
        <x:v>0.613672852532253</x:v>
      </x:c>
      <x:c r="W55" s="33" t="n">
        <x:f>G55-E55</x:f>
        <x:v>15</x:v>
      </x:c>
      <x:c r="X55" s="34" t="n">
        <x:f>0.10*Q55/(IF(W55&lt;=60,0.40,0.25)*W55)</x:f>
        <x:v>210.0945</x:v>
      </x:c>
      <x:c r="Y55" s="34" t="n">
        <x:f>0.10*Q55</x:f>
        <x:v>1260.567</x:v>
      </x:c>
      <x:c r="Z55" s="23" t="n">
        <x:f>SUMIF('09_CARGA_ORDEN'!$A$2:$A$1153,A55,'09_CARGA_ORDEN'!$J$2:$J$1153)</x:f>
        <x:v>45.06293333333334</x:v>
      </x:c>
    </x:row>
    <x:row r="56">
      <x:c r="A56" t="inlineStr">
        <x:is>
          <x:t xml:space="preserve">P055</x:t>
        </x:is>
      </x:c>
      <x:c r="B56" t="inlineStr">
        <x:is>
          <x:t xml:space="preserve">Armario metálico</x:t>
        </x:is>
      </x:c>
      <x:c r="C56" t="inlineStr">
        <x:is>
          <x:t xml:space="preserve">Otros productos metalmecánicos</x:t>
        </x:is>
      </x:c>
      <x:c r="D56" t="n">
        <x:v>11</x:v>
      </x:c>
      <x:c r="E56" s="30" t="n">
        <x:v>45841</x:v>
      </x:c>
      <x:c r="F56" s="30" t="n">
        <x:v>45841</x:v>
      </x:c>
      <x:c r="G56" s="30" t="n">
        <x:v>45856</x:v>
      </x:c>
      <x:c r="H56" t="n">
        <x:f>MONTH(F56)</x:f>
        <x:v>7</x:v>
      </x:c>
      <x:c r="I56" t="n">
        <x:f>INDEX('01_PRODUCTOS'!$H$2:$H$51,MATCH(B56,'01_PRODUCTOS'!$B$2:$B$51,0))</x:f>
        <x:v>10</x:v>
      </x:c>
      <x:c r="J56" s="30" t="n"/>
      <x:c r="O56" t="inlineStr">
        <x:is>
          <x:t xml:space="preserve">SIN REGISTRO</x:t>
        </x:is>
      </x:c>
      <x:c r="P56" t="n">
        <x:f>IFERROR(INDEX('12_PRECIOS'!$D$2:$D$5,MATCH(C56,'12_PRECIOS'!$A$2:$A$5,0)),"")</x:f>
        <x:v>2322.4698</x:v>
      </x:c>
      <x:c r="Q56" s="14" t="n">
        <x:f>IF(P56="","",P56*D56)</x:f>
        <x:v>25547.1678</x:v>
      </x:c>
      <x:c r="R56" s="14" t="n">
        <x:f>IF(Q56="","",Q56*INDEX('12_PRECIOS'!$E$2:$E$5,MATCH(C56,'12_PRECIOS'!$A$2:$A$5,0)))</x:f>
        <x:v>2554.71678</x:v>
      </x:c>
      <x:c r="S56" t="inlineStr">
        <x:is>
          <x:t xml:space="preserve">SINTETICO</x:t>
        </x:is>
      </x:c>
      <x:c r="T56" s="32" t="n">
        <x:f>F56+8/24</x:f>
        <x:v>45841.333333333336</x:v>
      </x:c>
      <x:c r="U56" s="32" t="n">
        <x:f>G56+17/24</x:f>
        <x:v>45856.708333333336</x:v>
      </x:c>
      <x:c r="V56" s="22" t="n">
        <x:f>Q56/AVERAGE($Q$2:$Q$97)</x:f>
        <x:v>1.243694570613551</x:v>
      </x:c>
      <x:c r="W56" s="33" t="n">
        <x:f>G56-E56</x:f>
        <x:v>15</x:v>
      </x:c>
      <x:c r="X56" s="34" t="n">
        <x:f>0.10*Q56/(IF(W56&lt;=60,0.40,0.25)*W56)</x:f>
        <x:v>425.78613</x:v>
      </x:c>
      <x:c r="Y56" s="34" t="n">
        <x:f>0.10*Q56</x:f>
        <x:v>2554.71678</x:v>
      </x:c>
      <x:c r="Z56" s="23" t="n">
        <x:f>SUMIF('09_CARGA_ORDEN'!$A$2:$A$1153,A56,'09_CARGA_ORDEN'!$J$2:$J$1153)</x:f>
        <x:v>42.69086666666667</x:v>
      </x:c>
    </x:row>
    <x:row r="57">
      <x:c r="A57" t="inlineStr">
        <x:is>
          <x:t xml:space="preserve">P056</x:t>
        </x:is>
      </x:c>
      <x:c r="B57" t="inlineStr">
        <x:is>
          <x:t xml:space="preserve">Estantería liviana metálica</x:t>
        </x:is>
      </x:c>
      <x:c r="C57" t="inlineStr">
        <x:is>
          <x:t xml:space="preserve">Otros productos metalmecánicos</x:t>
        </x:is>
      </x:c>
      <x:c r="D57" t="n">
        <x:v>12</x:v>
      </x:c>
      <x:c r="E57" s="30" t="n">
        <x:v>45854</x:v>
      </x:c>
      <x:c r="F57" s="30" t="n">
        <x:v>45854</x:v>
      </x:c>
      <x:c r="G57" s="30" t="n">
        <x:v>45872</x:v>
      </x:c>
      <x:c r="H57" t="n">
        <x:f>MONTH(F57)</x:f>
        <x:v>7</x:v>
      </x:c>
      <x:c r="I57" t="n">
        <x:f>INDEX('01_PRODUCTOS'!$H$2:$H$51,MATCH(B57,'01_PRODUCTOS'!$B$2:$B$51,0))</x:f>
        <x:v>10</x:v>
      </x:c>
      <x:c r="J57" s="30" t="n"/>
      <x:c r="O57" t="inlineStr">
        <x:is>
          <x:t xml:space="preserve">SIN REGISTRO</x:t>
        </x:is>
      </x:c>
      <x:c r="P57" t="n">
        <x:f>IFERROR(INDEX('12_PRECIOS'!$D$2:$D$5,MATCH(C57,'12_PRECIOS'!$A$2:$A$5,0)),"")</x:f>
        <x:v>2322.4698</x:v>
      </x:c>
      <x:c r="Q57" s="14" t="n">
        <x:f>IF(P57="","",P57*D57)</x:f>
        <x:v>27869.6376</x:v>
      </x:c>
      <x:c r="R57" s="14" t="n">
        <x:f>IF(Q57="","",Q57*INDEX('12_PRECIOS'!$E$2:$E$5,MATCH(C57,'12_PRECIOS'!$A$2:$A$5,0)))</x:f>
        <x:v>2786.96376</x:v>
      </x:c>
      <x:c r="S57" t="inlineStr">
        <x:is>
          <x:t xml:space="preserve">SINTETICO</x:t>
        </x:is>
      </x:c>
      <x:c r="T57" s="32" t="n">
        <x:f>F57+8/24</x:f>
        <x:v>45854.333333333336</x:v>
      </x:c>
      <x:c r="U57" s="32" t="n">
        <x:f>G57+17/24</x:f>
        <x:v>45872.708333333336</x:v>
      </x:c>
      <x:c r="V57" s="22" t="n">
        <x:f>Q57/AVERAGE($Q$2:$Q$97)</x:f>
        <x:v>1.3567577133966011</x:v>
      </x:c>
      <x:c r="W57" s="33" t="n">
        <x:f>G57-E57</x:f>
        <x:v>18</x:v>
      </x:c>
      <x:c r="X57" s="34" t="n">
        <x:f>0.10*Q57/(IF(W57&lt;=60,0.40,0.25)*W57)</x:f>
        <x:v>387.0783</x:v>
      </x:c>
      <x:c r="Y57" s="34" t="n">
        <x:f>0.10*Q57</x:f>
        <x:v>2786.96376</x:v>
      </x:c>
      <x:c r="Z57" s="23" t="n">
        <x:f>SUMIF('09_CARGA_ORDEN'!$A$2:$A$1153,A57,'09_CARGA_ORDEN'!$J$2:$J$1153)</x:f>
        <x:v>73.77370666666664</x:v>
      </x:c>
    </x:row>
    <x:row r="58">
      <x:c r="A58" t="inlineStr">
        <x:is>
          <x:t xml:space="preserve">P057</x:t>
        </x:is>
      </x:c>
      <x:c r="B58" t="inlineStr">
        <x:is>
          <x:t xml:space="preserve">Minirack metálico con bandejas</x:t>
        </x:is>
      </x:c>
      <x:c r="C58" t="inlineStr">
        <x:is>
          <x:t xml:space="preserve">Racks industriales</x:t>
        </x:is>
      </x:c>
      <x:c r="D58" t="n">
        <x:v>13</x:v>
      </x:c>
      <x:c r="E58" s="30" t="n">
        <x:v>45872</x:v>
      </x:c>
      <x:c r="F58" s="30" t="n">
        <x:v>45872</x:v>
      </x:c>
      <x:c r="G58" s="30" t="n">
        <x:v>45889</x:v>
      </x:c>
      <x:c r="H58" t="n">
        <x:f>MONTH(F58)</x:f>
        <x:v>8</x:v>
      </x:c>
      <x:c r="I58" t="n">
        <x:f>INDEX('01_PRODUCTOS'!$H$2:$H$51,MATCH(B58,'01_PRODUCTOS'!$B$2:$B$51,0))</x:f>
        <x:v>10</x:v>
      </x:c>
      <x:c r="J58" s="30" t="n"/>
      <x:c r="O58" t="inlineStr">
        <x:is>
          <x:t xml:space="preserve">SIN REGISTRO</x:t>
        </x:is>
      </x:c>
      <x:c r="P58" t="n">
        <x:f>IFERROR(INDEX('12_PRECIOS'!$D$2:$D$5,MATCH(C58,'12_PRECIOS'!$A$2:$A$5,0)),"")</x:f>
        <x:v>2650.4900000000002</x:v>
      </x:c>
      <x:c r="Q58" s="14" t="n">
        <x:f>IF(P58="","",P58*D58)</x:f>
        <x:v>34456.37</x:v>
      </x:c>
      <x:c r="R58" s="14" t="n">
        <x:f>IF(Q58="","",Q58*INDEX('12_PRECIOS'!$E$2:$E$5,MATCH(C58,'12_PRECIOS'!$A$2:$A$5,0)))</x:f>
        <x:v>3445.6370000000006</x:v>
      </x:c>
      <x:c r="S58" t="inlineStr">
        <x:is>
          <x:t xml:space="preserve">SINTETICO</x:t>
        </x:is>
      </x:c>
      <x:c r="T58" s="32" t="n">
        <x:f>F58+8/24</x:f>
        <x:v>45872.333333333336</x:v>
      </x:c>
      <x:c r="U58" s="32" t="n">
        <x:f>G58+17/24</x:f>
        <x:v>45889.708333333336</x:v>
      </x:c>
      <x:c r="V58" s="22" t="n">
        <x:f>Q58/AVERAGE($Q$2:$Q$97)</x:f>
        <x:v>1.6774149145429593</x:v>
      </x:c>
      <x:c r="W58" s="33" t="n">
        <x:f>G58-E58</x:f>
        <x:v>17</x:v>
      </x:c>
      <x:c r="X58" s="34" t="n">
        <x:f>0.10*Q58/(IF(W58&lt;=60,0.40,0.25)*W58)</x:f>
        <x:v>506.7113235294118</x:v>
      </x:c>
      <x:c r="Y58" s="34" t="n">
        <x:f>0.10*Q58</x:f>
        <x:v>3445.6370000000006</x:v>
      </x:c>
      <x:c r="Z58" s="23" t="n">
        <x:f>SUMIF('09_CARGA_ORDEN'!$A$2:$A$1153,A58,'09_CARGA_ORDEN'!$J$2:$J$1153)</x:f>
        <x:v>97.85587333333334</x:v>
      </x:c>
    </x:row>
    <x:row r="59">
      <x:c r="A59" t="inlineStr">
        <x:is>
          <x:t xml:space="preserve">P058</x:t>
        </x:is>
      </x:c>
      <x:c r="B59" t="inlineStr">
        <x:is>
          <x:t xml:space="preserve">Estante reforzado modular</x:t>
        </x:is>
      </x:c>
      <x:c r="C59" t="inlineStr">
        <x:is>
          <x:t xml:space="preserve">Racks industriales</x:t>
        </x:is>
      </x:c>
      <x:c r="D59" t="n">
        <x:v>14</x:v>
      </x:c>
      <x:c r="E59" s="30" t="n">
        <x:v>45885</x:v>
      </x:c>
      <x:c r="F59" s="30" t="n">
        <x:v>45885</x:v>
      </x:c>
      <x:c r="G59" s="30" t="n">
        <x:v>45903</x:v>
      </x:c>
      <x:c r="H59" t="n">
        <x:f>MONTH(F59)</x:f>
        <x:v>8</x:v>
      </x:c>
      <x:c r="I59" t="n">
        <x:f>INDEX('01_PRODUCTOS'!$H$2:$H$51,MATCH(B59,'01_PRODUCTOS'!$B$2:$B$51,0))</x:f>
        <x:v>10</x:v>
      </x:c>
      <x:c r="J59" s="30" t="n"/>
      <x:c r="O59" t="inlineStr">
        <x:is>
          <x:t xml:space="preserve">SIN REGISTRO</x:t>
        </x:is>
      </x:c>
      <x:c r="P59" t="n">
        <x:f>IFERROR(INDEX('12_PRECIOS'!$D$2:$D$5,MATCH(C59,'12_PRECIOS'!$A$2:$A$5,0)),"")</x:f>
        <x:v>2650.4900000000002</x:v>
      </x:c>
      <x:c r="Q59" s="14" t="n">
        <x:f>IF(P59="","",P59*D59)</x:f>
        <x:v>37106.86</x:v>
      </x:c>
      <x:c r="R59" s="14" t="n">
        <x:f>IF(Q59="","",Q59*INDEX('12_PRECIOS'!$E$2:$E$5,MATCH(C59,'12_PRECIOS'!$A$2:$A$5,0)))</x:f>
        <x:v>3710.686</x:v>
      </x:c>
      <x:c r="S59" t="inlineStr">
        <x:is>
          <x:t xml:space="preserve">SINTETICO</x:t>
        </x:is>
      </x:c>
      <x:c r="T59" s="32" t="n">
        <x:f>F59+8/24</x:f>
        <x:v>45885.333333333336</x:v>
      </x:c>
      <x:c r="U59" s="32" t="n">
        <x:f>G59+17/24</x:f>
        <x:v>45903.708333333336</x:v>
      </x:c>
      <x:c r="V59" s="22" t="n">
        <x:f>Q59/AVERAGE($Q$2:$Q$97)</x:f>
        <x:v>1.8064468310462638</x:v>
      </x:c>
      <x:c r="W59" s="33" t="n">
        <x:f>G59-E59</x:f>
        <x:v>18</x:v>
      </x:c>
      <x:c r="X59" s="34" t="n">
        <x:f>0.10*Q59/(IF(W59&lt;=60,0.40,0.25)*W59)</x:f>
        <x:v>515.3730555555555</x:v>
      </x:c>
      <x:c r="Y59" s="34" t="n">
        <x:f>0.10*Q59</x:f>
        <x:v>3710.686</x:v>
      </x:c>
      <x:c r="Z59" s="23" t="n">
        <x:f>SUMIF('09_CARGA_ORDEN'!$A$2:$A$1153,A59,'09_CARGA_ORDEN'!$J$2:$J$1153)</x:f>
        <x:v>116.83259999999999</x:v>
      </x:c>
    </x:row>
    <x:row r="60">
      <x:c r="A60" t="inlineStr">
        <x:is>
          <x:t xml:space="preserve">P059</x:t>
        </x:is>
      </x:c>
      <x:c r="B60" t="inlineStr">
        <x:is>
          <x:t xml:space="preserve">Góndola central comercial</x:t>
        </x:is>
      </x:c>
      <x:c r="C60" t="inlineStr">
        <x:is>
          <x:t xml:space="preserve">Góndolas comerciales</x:t>
        </x:is>
      </x:c>
      <x:c r="D60" t="n">
        <x:v>8</x:v>
      </x:c>
      <x:c r="E60" s="30" t="n">
        <x:v>45872</x:v>
      </x:c>
      <x:c r="F60" s="30" t="n">
        <x:v>45872</x:v>
      </x:c>
      <x:c r="G60" s="30" t="n">
        <x:v>45887</x:v>
      </x:c>
      <x:c r="H60" t="n">
        <x:f>MONTH(F60)</x:f>
        <x:v>8</x:v>
      </x:c>
      <x:c r="I60" t="n">
        <x:f>INDEX('01_PRODUCTOS'!$H$2:$H$51,MATCH(B60,'01_PRODUCTOS'!$B$2:$B$51,0))</x:f>
        <x:v>10</x:v>
      </x:c>
      <x:c r="J60" s="30" t="n"/>
      <x:c r="O60" t="inlineStr">
        <x:is>
          <x:t xml:space="preserve">SIN REGISTRO</x:t>
        </x:is>
      </x:c>
      <x:c r="P60" t="n">
        <x:f>IFERROR(INDEX('12_PRECIOS'!$D$2:$D$5,MATCH(C60,'12_PRECIOS'!$A$2:$A$5,0)),"")</x:f>
        <x:v>2150.57</x:v>
      </x:c>
      <x:c r="Q60" s="14" t="n">
        <x:f>IF(P60="","",P60*D60)</x:f>
        <x:v>17204.56</x:v>
      </x:c>
      <x:c r="R60" s="14" t="n">
        <x:f>IF(Q60="","",Q60*INDEX('12_PRECIOS'!$E$2:$E$5,MATCH(C60,'12_PRECIOS'!$A$2:$A$5,0)))</x:f>
        <x:v>1720.4560000000001</x:v>
      </x:c>
      <x:c r="S60" t="inlineStr">
        <x:is>
          <x:t xml:space="preserve">SINTETICO</x:t>
        </x:is>
      </x:c>
      <x:c r="T60" s="32" t="n">
        <x:f>F60+8/24</x:f>
        <x:v>45872.333333333336</x:v>
      </x:c>
      <x:c r="U60" s="32" t="n">
        <x:f>G60+17/24</x:f>
        <x:v>45887.708333333336</x:v>
      </x:c>
      <x:c r="V60" s="22" t="n">
        <x:f>Q60/AVERAGE($Q$2:$Q$97)</x:f>
        <x:v>0.837557338226552</x:v>
      </x:c>
      <x:c r="W60" s="33" t="n">
        <x:f>G60-E60</x:f>
        <x:v>15</x:v>
      </x:c>
      <x:c r="X60" s="34" t="n">
        <x:f>0.10*Q60/(IF(W60&lt;=60,0.40,0.25)*W60)</x:f>
        <x:v>286.7426666666667</x:v>
      </x:c>
      <x:c r="Y60" s="34" t="n">
        <x:f>0.10*Q60</x:f>
        <x:v>1720.4560000000001</x:v>
      </x:c>
      <x:c r="Z60" s="23" t="n">
        <x:f>SUMIF('09_CARGA_ORDEN'!$A$2:$A$1153,A60,'09_CARGA_ORDEN'!$J$2:$J$1153)</x:f>
        <x:v>77.93136000000001</x:v>
      </x:c>
    </x:row>
    <x:row r="61">
      <x:c r="A61" t="inlineStr">
        <x:is>
          <x:t xml:space="preserve">P060</x:t>
        </x:is>
      </x:c>
      <x:c r="B61" t="inlineStr">
        <x:is>
          <x:t xml:space="preserve">Góndola mural</x:t>
        </x:is>
      </x:c>
      <x:c r="C61" t="inlineStr">
        <x:is>
          <x:t xml:space="preserve">Góndolas comerciales</x:t>
        </x:is>
      </x:c>
      <x:c r="D61" t="n">
        <x:v>8</x:v>
      </x:c>
      <x:c r="E61" s="30" t="n">
        <x:v>45885</x:v>
      </x:c>
      <x:c r="F61" s="30" t="n">
        <x:v>45885</x:v>
      </x:c>
      <x:c r="G61" s="30" t="n">
        <x:v>45901</x:v>
      </x:c>
      <x:c r="H61" t="n">
        <x:f>MONTH(F61)</x:f>
        <x:v>8</x:v>
      </x:c>
      <x:c r="I61" t="n">
        <x:f>INDEX('01_PRODUCTOS'!$H$2:$H$51,MATCH(B61,'01_PRODUCTOS'!$B$2:$B$51,0))</x:f>
        <x:v>10</x:v>
      </x:c>
      <x:c r="J61" s="30" t="n"/>
      <x:c r="O61" t="inlineStr">
        <x:is>
          <x:t xml:space="preserve">SIN REGISTRO</x:t>
        </x:is>
      </x:c>
      <x:c r="P61" t="n">
        <x:f>IFERROR(INDEX('12_PRECIOS'!$D$2:$D$5,MATCH(C61,'12_PRECIOS'!$A$2:$A$5,0)),"")</x:f>
        <x:v>2150.57</x:v>
      </x:c>
      <x:c r="Q61" s="14" t="n">
        <x:f>IF(P61="","",P61*D61)</x:f>
        <x:v>17204.56</x:v>
      </x:c>
      <x:c r="R61" s="14" t="n">
        <x:f>IF(Q61="","",Q61*INDEX('12_PRECIOS'!$E$2:$E$5,MATCH(C61,'12_PRECIOS'!$A$2:$A$5,0)))</x:f>
        <x:v>1720.4560000000001</x:v>
      </x:c>
      <x:c r="S61" t="inlineStr">
        <x:is>
          <x:t xml:space="preserve">SINTETICO</x:t>
        </x:is>
      </x:c>
      <x:c r="T61" s="32" t="n">
        <x:f>F61+8/24</x:f>
        <x:v>45885.333333333336</x:v>
      </x:c>
      <x:c r="U61" s="32" t="n">
        <x:f>G61+17/24</x:f>
        <x:v>45901.708333333336</x:v>
      </x:c>
      <x:c r="V61" s="22" t="n">
        <x:f>Q61/AVERAGE($Q$2:$Q$97)</x:f>
        <x:v>0.837557338226552</x:v>
      </x:c>
      <x:c r="W61" s="33" t="n">
        <x:f>G61-E61</x:f>
        <x:v>16</x:v>
      </x:c>
      <x:c r="X61" s="34" t="n">
        <x:f>0.10*Q61/(IF(W61&lt;=60,0.40,0.25)*W61)</x:f>
        <x:v>268.82125</x:v>
      </x:c>
      <x:c r="Y61" s="34" t="n">
        <x:f>0.10*Q61</x:f>
        <x:v>1720.4560000000001</x:v>
      </x:c>
      <x:c r="Z61" s="23" t="n">
        <x:f>SUMIF('09_CARGA_ORDEN'!$A$2:$A$1153,A61,'09_CARGA_ORDEN'!$J$2:$J$1153)</x:f>
        <x:v>53.83016000000001</x:v>
      </x:c>
    </x:row>
    <x:row r="62">
      <x:c r="A62" t="inlineStr">
        <x:is>
          <x:t xml:space="preserve">P061</x:t>
        </x:is>
      </x:c>
      <x:c r="B62" t="inlineStr">
        <x:is>
          <x:t xml:space="preserve">Locker de 4 puertas</x:t>
        </x:is>
      </x:c>
      <x:c r="C62" t="inlineStr">
        <x:is>
          <x:t xml:space="preserve">Lockers metálicos</x:t>
        </x:is>
      </x:c>
      <x:c r="D62" t="n">
        <x:v>6</x:v>
      </x:c>
      <x:c r="E62" s="30" t="n">
        <x:v>45872</x:v>
      </x:c>
      <x:c r="F62" s="30" t="n">
        <x:v>45872</x:v>
      </x:c>
      <x:c r="G62" s="30" t="n">
        <x:v>45886</x:v>
      </x:c>
      <x:c r="H62" t="n">
        <x:f>MONTH(F62)</x:f>
        <x:v>8</x:v>
      </x:c>
      <x:c r="I62" t="n">
        <x:f>INDEX('01_PRODUCTOS'!$H$2:$H$51,MATCH(B62,'01_PRODUCTOS'!$B$2:$B$51,0))</x:f>
        <x:v>10</x:v>
      </x:c>
      <x:c r="J62" s="30" t="n"/>
      <x:c r="O62" t="inlineStr">
        <x:is>
          <x:t xml:space="preserve">SIN REGISTRO</x:t>
        </x:is>
      </x:c>
      <x:c r="P62" t="n">
        <x:f>IFERROR(INDEX('12_PRECIOS'!$D$2:$D$5,MATCH(C62,'12_PRECIOS'!$A$2:$A$5,0)),"")</x:f>
        <x:v>1800.81</x:v>
      </x:c>
      <x:c r="Q62" s="14" t="n">
        <x:f>IF(P62="","",P62*D62)</x:f>
        <x:v>10804.86</x:v>
      </x:c>
      <x:c r="R62" s="14" t="n">
        <x:f>IF(Q62="","",Q62*INDEX('12_PRECIOS'!$E$2:$E$5,MATCH(C62,'12_PRECIOS'!$A$2:$A$5,0)))</x:f>
        <x:v>1080.486</x:v>
      </x:c>
      <x:c r="S62" t="inlineStr">
        <x:is>
          <x:t xml:space="preserve">SINTETICO</x:t>
        </x:is>
      </x:c>
      <x:c r="T62" s="32" t="n">
        <x:f>F62+8/24</x:f>
        <x:v>45872.333333333336</x:v>
      </x:c>
      <x:c r="U62" s="32" t="n">
        <x:f>G62+17/24</x:f>
        <x:v>45886.708333333336</x:v>
      </x:c>
      <x:c r="V62" s="22" t="n">
        <x:f>Q62/AVERAGE($Q$2:$Q$97)</x:f>
        <x:v>0.5260053021705026</x:v>
      </x:c>
      <x:c r="W62" s="33" t="n">
        <x:f>G62-E62</x:f>
        <x:v>14</x:v>
      </x:c>
      <x:c r="X62" s="34" t="n">
        <x:f>0.10*Q62/(IF(W62&lt;=60,0.40,0.25)*W62)</x:f>
        <x:v>192.94392857142856</x:v>
      </x:c>
      <x:c r="Y62" s="34" t="n">
        <x:f>0.10*Q62</x:f>
        <x:v>1080.486</x:v>
      </x:c>
      <x:c r="Z62" s="23" t="n">
        <x:f>SUMIF('09_CARGA_ORDEN'!$A$2:$A$1153,A62,'09_CARGA_ORDEN'!$J$2:$J$1153)</x:f>
        <x:v>28.191899999999997</x:v>
      </x:c>
    </x:row>
    <x:row r="63">
      <x:c r="A63" t="inlineStr">
        <x:is>
          <x:t xml:space="preserve">P062</x:t>
        </x:is>
      </x:c>
      <x:c r="B63" t="inlineStr">
        <x:is>
          <x:t xml:space="preserve">Locker de 6 puertas</x:t>
        </x:is>
      </x:c>
      <x:c r="C63" t="inlineStr">
        <x:is>
          <x:t xml:space="preserve">Lockers metálicos</x:t>
        </x:is>
      </x:c>
      <x:c r="D63" t="n">
        <x:v>7</x:v>
      </x:c>
      <x:c r="E63" s="30" t="n">
        <x:v>45885</x:v>
      </x:c>
      <x:c r="F63" s="30" t="n">
        <x:v>45885</x:v>
      </x:c>
      <x:c r="G63" s="30" t="n">
        <x:v>45900</x:v>
      </x:c>
      <x:c r="H63" t="n">
        <x:f>MONTH(F63)</x:f>
        <x:v>8</x:v>
      </x:c>
      <x:c r="I63" t="n">
        <x:f>INDEX('01_PRODUCTOS'!$H$2:$H$51,MATCH(B63,'01_PRODUCTOS'!$B$2:$B$51,0))</x:f>
        <x:v>10</x:v>
      </x:c>
      <x:c r="J63" s="30" t="n"/>
      <x:c r="O63" t="inlineStr">
        <x:is>
          <x:t xml:space="preserve">SIN REGISTRO</x:t>
        </x:is>
      </x:c>
      <x:c r="P63" t="n">
        <x:f>IFERROR(INDEX('12_PRECIOS'!$D$2:$D$5,MATCH(C63,'12_PRECIOS'!$A$2:$A$5,0)),"")</x:f>
        <x:v>1800.81</x:v>
      </x:c>
      <x:c r="Q63" s="14" t="n">
        <x:f>IF(P63="","",P63*D63)</x:f>
        <x:v>12605.67</x:v>
      </x:c>
      <x:c r="R63" s="14" t="n">
        <x:f>IF(Q63="","",Q63*INDEX('12_PRECIOS'!$E$2:$E$5,MATCH(C63,'12_PRECIOS'!$A$2:$A$5,0)))</x:f>
        <x:v>1260.567</x:v>
      </x:c>
      <x:c r="S63" t="inlineStr">
        <x:is>
          <x:t xml:space="preserve">SINTETICO</x:t>
        </x:is>
      </x:c>
      <x:c r="T63" s="32" t="n">
        <x:f>F63+8/24</x:f>
        <x:v>45885.333333333336</x:v>
      </x:c>
      <x:c r="U63" s="32" t="n">
        <x:f>G63+17/24</x:f>
        <x:v>45900.708333333336</x:v>
      </x:c>
      <x:c r="V63" s="22" t="n">
        <x:f>Q63/AVERAGE($Q$2:$Q$97)</x:f>
        <x:v>0.613672852532253</x:v>
      </x:c>
      <x:c r="W63" s="33" t="n">
        <x:f>G63-E63</x:f>
        <x:v>15</x:v>
      </x:c>
      <x:c r="X63" s="34" t="n">
        <x:f>0.10*Q63/(IF(W63&lt;=60,0.40,0.25)*W63)</x:f>
        <x:v>210.0945</x:v>
      </x:c>
      <x:c r="Y63" s="34" t="n">
        <x:f>0.10*Q63</x:f>
        <x:v>1260.567</x:v>
      </x:c>
      <x:c r="Z63" s="23" t="n">
        <x:f>SUMIF('09_CARGA_ORDEN'!$A$2:$A$1153,A63,'09_CARGA_ORDEN'!$J$2:$J$1153)</x:f>
        <x:v>45.06293333333334</x:v>
      </x:c>
    </x:row>
    <x:row r="64">
      <x:c r="A64" t="inlineStr">
        <x:is>
          <x:t xml:space="preserve">P063</x:t>
        </x:is>
      </x:c>
      <x:c r="B64" t="inlineStr">
        <x:is>
          <x:t xml:space="preserve">Armario metálico</x:t>
        </x:is>
      </x:c>
      <x:c r="C64" t="inlineStr">
        <x:is>
          <x:t xml:space="preserve">Otros productos metalmecánicos</x:t>
        </x:is>
      </x:c>
      <x:c r="D64" t="n">
        <x:v>11</x:v>
      </x:c>
      <x:c r="E64" s="30" t="n">
        <x:v>45872</x:v>
      </x:c>
      <x:c r="F64" s="30" t="n">
        <x:v>45872</x:v>
      </x:c>
      <x:c r="G64" s="30" t="n">
        <x:v>45887</x:v>
      </x:c>
      <x:c r="H64" t="n">
        <x:f>MONTH(F64)</x:f>
        <x:v>8</x:v>
      </x:c>
      <x:c r="I64" t="n">
        <x:f>INDEX('01_PRODUCTOS'!$H$2:$H$51,MATCH(B64,'01_PRODUCTOS'!$B$2:$B$51,0))</x:f>
        <x:v>10</x:v>
      </x:c>
      <x:c r="J64" s="30" t="n"/>
      <x:c r="O64" t="inlineStr">
        <x:is>
          <x:t xml:space="preserve">SIN REGISTRO</x:t>
        </x:is>
      </x:c>
      <x:c r="P64" t="n">
        <x:f>IFERROR(INDEX('12_PRECIOS'!$D$2:$D$5,MATCH(C64,'12_PRECIOS'!$A$2:$A$5,0)),"")</x:f>
        <x:v>2322.4698</x:v>
      </x:c>
      <x:c r="Q64" s="14" t="n">
        <x:f>IF(P64="","",P64*D64)</x:f>
        <x:v>25547.1678</x:v>
      </x:c>
      <x:c r="R64" s="14" t="n">
        <x:f>IF(Q64="","",Q64*INDEX('12_PRECIOS'!$E$2:$E$5,MATCH(C64,'12_PRECIOS'!$A$2:$A$5,0)))</x:f>
        <x:v>2554.71678</x:v>
      </x:c>
      <x:c r="S64" t="inlineStr">
        <x:is>
          <x:t xml:space="preserve">SINTETICO</x:t>
        </x:is>
      </x:c>
      <x:c r="T64" s="32" t="n">
        <x:f>F64+8/24</x:f>
        <x:v>45872.333333333336</x:v>
      </x:c>
      <x:c r="U64" s="32" t="n">
        <x:f>G64+17/24</x:f>
        <x:v>45887.708333333336</x:v>
      </x:c>
      <x:c r="V64" s="22" t="n">
        <x:f>Q64/AVERAGE($Q$2:$Q$97)</x:f>
        <x:v>1.243694570613551</x:v>
      </x:c>
      <x:c r="W64" s="33" t="n">
        <x:f>G64-E64</x:f>
        <x:v>15</x:v>
      </x:c>
      <x:c r="X64" s="34" t="n">
        <x:f>0.10*Q64/(IF(W64&lt;=60,0.40,0.25)*W64)</x:f>
        <x:v>425.78613</x:v>
      </x:c>
      <x:c r="Y64" s="34" t="n">
        <x:f>0.10*Q64</x:f>
        <x:v>2554.71678</x:v>
      </x:c>
      <x:c r="Z64" s="23" t="n">
        <x:f>SUMIF('09_CARGA_ORDEN'!$A$2:$A$1153,A64,'09_CARGA_ORDEN'!$J$2:$J$1153)</x:f>
        <x:v>42.69086666666667</x:v>
      </x:c>
    </x:row>
    <x:row r="65">
      <x:c r="A65" t="inlineStr">
        <x:is>
          <x:t xml:space="preserve">P064</x:t>
        </x:is>
      </x:c>
      <x:c r="B65" t="inlineStr">
        <x:is>
          <x:t xml:space="preserve">Estantería liviana metálica</x:t>
        </x:is>
      </x:c>
      <x:c r="C65" t="inlineStr">
        <x:is>
          <x:t xml:space="preserve">Otros productos metalmecánicos</x:t>
        </x:is>
      </x:c>
      <x:c r="D65" t="n">
        <x:v>12</x:v>
      </x:c>
      <x:c r="E65" s="30" t="n">
        <x:v>45885</x:v>
      </x:c>
      <x:c r="F65" s="30" t="n">
        <x:v>45885</x:v>
      </x:c>
      <x:c r="G65" s="30" t="n">
        <x:v>45903</x:v>
      </x:c>
      <x:c r="H65" t="n">
        <x:f>MONTH(F65)</x:f>
        <x:v>8</x:v>
      </x:c>
      <x:c r="I65" t="n">
        <x:f>INDEX('01_PRODUCTOS'!$H$2:$H$51,MATCH(B65,'01_PRODUCTOS'!$B$2:$B$51,0))</x:f>
        <x:v>10</x:v>
      </x:c>
      <x:c r="J65" s="30" t="n"/>
      <x:c r="O65" t="inlineStr">
        <x:is>
          <x:t xml:space="preserve">SIN REGISTRO</x:t>
        </x:is>
      </x:c>
      <x:c r="P65" t="n">
        <x:f>IFERROR(INDEX('12_PRECIOS'!$D$2:$D$5,MATCH(C65,'12_PRECIOS'!$A$2:$A$5,0)),"")</x:f>
        <x:v>2322.4698</x:v>
      </x:c>
      <x:c r="Q65" s="14" t="n">
        <x:f>IF(P65="","",P65*D65)</x:f>
        <x:v>27869.6376</x:v>
      </x:c>
      <x:c r="R65" s="14" t="n">
        <x:f>IF(Q65="","",Q65*INDEX('12_PRECIOS'!$E$2:$E$5,MATCH(C65,'12_PRECIOS'!$A$2:$A$5,0)))</x:f>
        <x:v>2786.96376</x:v>
      </x:c>
      <x:c r="S65" t="inlineStr">
        <x:is>
          <x:t xml:space="preserve">SINTETICO</x:t>
        </x:is>
      </x:c>
      <x:c r="T65" s="32" t="n">
        <x:f>F65+8/24</x:f>
        <x:v>45885.333333333336</x:v>
      </x:c>
      <x:c r="U65" s="32" t="n">
        <x:f>G65+17/24</x:f>
        <x:v>45903.708333333336</x:v>
      </x:c>
      <x:c r="V65" s="22" t="n">
        <x:f>Q65/AVERAGE($Q$2:$Q$97)</x:f>
        <x:v>1.3567577133966011</x:v>
      </x:c>
      <x:c r="W65" s="33" t="n">
        <x:f>G65-E65</x:f>
        <x:v>18</x:v>
      </x:c>
      <x:c r="X65" s="34" t="n">
        <x:f>0.10*Q65/(IF(W65&lt;=60,0.40,0.25)*W65)</x:f>
        <x:v>387.0783</x:v>
      </x:c>
      <x:c r="Y65" s="34" t="n">
        <x:f>0.10*Q65</x:f>
        <x:v>2786.96376</x:v>
      </x:c>
      <x:c r="Z65" s="23" t="n">
        <x:f>SUMIF('09_CARGA_ORDEN'!$A$2:$A$1153,A65,'09_CARGA_ORDEN'!$J$2:$J$1153)</x:f>
        <x:v>73.77370666666664</x:v>
      </x:c>
    </x:row>
    <x:row r="66">
      <x:c r="A66" t="inlineStr">
        <x:is>
          <x:t xml:space="preserve">P065</x:t>
        </x:is>
      </x:c>
      <x:c r="B66" t="inlineStr">
        <x:is>
          <x:t xml:space="preserve">Minirack metálico con bandejas</x:t>
        </x:is>
      </x:c>
      <x:c r="C66" t="inlineStr">
        <x:is>
          <x:t xml:space="preserve">Racks industriales</x:t>
        </x:is>
      </x:c>
      <x:c r="D66" t="n">
        <x:v>12</x:v>
      </x:c>
      <x:c r="E66" s="30" t="n">
        <x:v>45903</x:v>
      </x:c>
      <x:c r="F66" s="30" t="n">
        <x:v>45903</x:v>
      </x:c>
      <x:c r="G66" s="30" t="n">
        <x:v>45920</x:v>
      </x:c>
      <x:c r="H66" t="n">
        <x:f>MONTH(F66)</x:f>
        <x:v>9</x:v>
      </x:c>
      <x:c r="I66" t="n">
        <x:f>INDEX('01_PRODUCTOS'!$H$2:$H$51,MATCH(B66,'01_PRODUCTOS'!$B$2:$B$51,0))</x:f>
        <x:v>10</x:v>
      </x:c>
      <x:c r="J66" s="30" t="n"/>
      <x:c r="O66" t="inlineStr">
        <x:is>
          <x:t xml:space="preserve">SIN REGISTRO</x:t>
        </x:is>
      </x:c>
      <x:c r="P66" t="n">
        <x:f>IFERROR(INDEX('12_PRECIOS'!$D$2:$D$5,MATCH(C66,'12_PRECIOS'!$A$2:$A$5,0)),"")</x:f>
        <x:v>2650.4900000000002</x:v>
      </x:c>
      <x:c r="Q66" s="14" t="n">
        <x:f>IF(P66="","",P66*D66)</x:f>
        <x:v>31805.880000000005</x:v>
      </x:c>
      <x:c r="R66" s="14" t="n">
        <x:f>IF(Q66="","",Q66*INDEX('12_PRECIOS'!$E$2:$E$5,MATCH(C66,'12_PRECIOS'!$A$2:$A$5,0)))</x:f>
        <x:v>3180.5880000000006</x:v>
      </x:c>
      <x:c r="S66" t="inlineStr">
        <x:is>
          <x:t xml:space="preserve">SINTETICO</x:t>
        </x:is>
      </x:c>
      <x:c r="T66" s="32" t="n">
        <x:f>F66+8/24</x:f>
        <x:v>45903.333333333336</x:v>
      </x:c>
      <x:c r="U66" s="32" t="n">
        <x:f>G66+17/24</x:f>
        <x:v>45920.708333333336</x:v>
      </x:c>
      <x:c r="V66" s="22" t="n">
        <x:f>Q66/AVERAGE($Q$2:$Q$97)</x:f>
        <x:v>1.5483829980396548</x:v>
      </x:c>
      <x:c r="W66" s="33" t="n">
        <x:f>G66-E66</x:f>
        <x:v>17</x:v>
      </x:c>
      <x:c r="X66" s="34" t="n">
        <x:f>0.10*Q66/(IF(W66&lt;=60,0.40,0.25)*W66)</x:f>
        <x:v>467.7335294117648</x:v>
      </x:c>
      <x:c r="Y66" s="34" t="n">
        <x:f>0.10*Q66</x:f>
        <x:v>3180.5880000000006</x:v>
      </x:c>
      <x:c r="Z66" s="23" t="n">
        <x:f>SUMIF('09_CARGA_ORDEN'!$A$2:$A$1153,A66,'09_CARGA_ORDEN'!$J$2:$J$1153)</x:f>
        <x:v>90.66696</x:v>
      </x:c>
    </x:row>
    <x:row r="67">
      <x:c r="A67" t="inlineStr">
        <x:is>
          <x:t xml:space="preserve">P066</x:t>
        </x:is>
      </x:c>
      <x:c r="B67" t="inlineStr">
        <x:is>
          <x:t xml:space="preserve">Estante reforzado modular</x:t>
        </x:is>
      </x:c>
      <x:c r="C67" t="inlineStr">
        <x:is>
          <x:t xml:space="preserve">Racks industriales</x:t>
        </x:is>
      </x:c>
      <x:c r="D67" t="n">
        <x:v>12</x:v>
      </x:c>
      <x:c r="E67" s="30" t="n">
        <x:v>45916</x:v>
      </x:c>
      <x:c r="F67" s="30" t="n">
        <x:v>45916</x:v>
      </x:c>
      <x:c r="G67" s="30" t="n">
        <x:v>45934</x:v>
      </x:c>
      <x:c r="H67" t="n">
        <x:f>MONTH(F67)</x:f>
        <x:v>9</x:v>
      </x:c>
      <x:c r="I67" t="n">
        <x:f>INDEX('01_PRODUCTOS'!$H$2:$H$51,MATCH(B67,'01_PRODUCTOS'!$B$2:$B$51,0))</x:f>
        <x:v>10</x:v>
      </x:c>
      <x:c r="J67" s="30" t="n"/>
      <x:c r="O67" t="inlineStr">
        <x:is>
          <x:t xml:space="preserve">SIN REGISTRO</x:t>
        </x:is>
      </x:c>
      <x:c r="P67" t="n">
        <x:f>IFERROR(INDEX('12_PRECIOS'!$D$2:$D$5,MATCH(C67,'12_PRECIOS'!$A$2:$A$5,0)),"")</x:f>
        <x:v>2650.4900000000002</x:v>
      </x:c>
      <x:c r="Q67" s="14" t="n">
        <x:f>IF(P67="","",P67*D67)</x:f>
        <x:v>31805.880000000005</x:v>
      </x:c>
      <x:c r="R67" s="14" t="n">
        <x:f>IF(Q67="","",Q67*INDEX('12_PRECIOS'!$E$2:$E$5,MATCH(C67,'12_PRECIOS'!$A$2:$A$5,0)))</x:f>
        <x:v>3180.5880000000006</x:v>
      </x:c>
      <x:c r="S67" t="inlineStr">
        <x:is>
          <x:t xml:space="preserve">SINTETICO</x:t>
        </x:is>
      </x:c>
      <x:c r="T67" s="32" t="n">
        <x:f>F67+8/24</x:f>
        <x:v>45916.333333333336</x:v>
      </x:c>
      <x:c r="U67" s="32" t="n">
        <x:f>G67+17/24</x:f>
        <x:v>45934.708333333336</x:v>
      </x:c>
      <x:c r="V67" s="22" t="n">
        <x:f>Q67/AVERAGE($Q$2:$Q$97)</x:f>
        <x:v>1.5483829980396548</x:v>
      </x:c>
      <x:c r="W67" s="33" t="n">
        <x:f>G67-E67</x:f>
        <x:v>18</x:v>
      </x:c>
      <x:c r="X67" s="34" t="n">
        <x:f>0.10*Q67/(IF(W67&lt;=60,0.40,0.25)*W67)</x:f>
        <x:v>441.7483333333334</x:v>
      </x:c>
      <x:c r="Y67" s="34" t="n">
        <x:f>0.10*Q67</x:f>
        <x:v>3180.5880000000006</x:v>
      </x:c>
      <x:c r="Z67" s="23" t="n">
        <x:f>SUMIF('09_CARGA_ORDEN'!$A$2:$A$1153,A67,'09_CARGA_ORDEN'!$J$2:$J$1153)</x:f>
        <x:v>100.77080000000002</x:v>
      </x:c>
    </x:row>
    <x:row r="68">
      <x:c r="A68" t="inlineStr">
        <x:is>
          <x:t xml:space="preserve">P067</x:t>
        </x:is>
      </x:c>
      <x:c r="B68" t="inlineStr">
        <x:is>
          <x:t xml:space="preserve">Góndola central comercial</x:t>
        </x:is>
      </x:c>
      <x:c r="C68" t="inlineStr">
        <x:is>
          <x:t xml:space="preserve">Góndolas comerciales</x:t>
        </x:is>
      </x:c>
      <x:c r="D68" t="n">
        <x:v>6</x:v>
      </x:c>
      <x:c r="E68" s="30" t="n">
        <x:v>45903</x:v>
      </x:c>
      <x:c r="F68" s="30" t="n">
        <x:v>45903</x:v>
      </x:c>
      <x:c r="G68" s="30" t="n">
        <x:v>45918</x:v>
      </x:c>
      <x:c r="H68" t="n">
        <x:f>MONTH(F68)</x:f>
        <x:v>9</x:v>
      </x:c>
      <x:c r="I68" t="n">
        <x:f>INDEX('01_PRODUCTOS'!$H$2:$H$51,MATCH(B68,'01_PRODUCTOS'!$B$2:$B$51,0))</x:f>
        <x:v>10</x:v>
      </x:c>
      <x:c r="J68" s="30" t="n"/>
      <x:c r="O68" t="inlineStr">
        <x:is>
          <x:t xml:space="preserve">SIN REGISTRO</x:t>
        </x:is>
      </x:c>
      <x:c r="P68" t="n">
        <x:f>IFERROR(INDEX('12_PRECIOS'!$D$2:$D$5,MATCH(C68,'12_PRECIOS'!$A$2:$A$5,0)),"")</x:f>
        <x:v>2150.57</x:v>
      </x:c>
      <x:c r="Q68" s="14" t="n">
        <x:f>IF(P68="","",P68*D68)</x:f>
        <x:v>12903.420000000002</x:v>
      </x:c>
      <x:c r="R68" s="14" t="n">
        <x:f>IF(Q68="","",Q68*INDEX('12_PRECIOS'!$E$2:$E$5,MATCH(C68,'12_PRECIOS'!$A$2:$A$5,0)))</x:f>
        <x:v>1290.3420000000003</x:v>
      </x:c>
      <x:c r="S68" t="inlineStr">
        <x:is>
          <x:t xml:space="preserve">SINTETICO</x:t>
        </x:is>
      </x:c>
      <x:c r="T68" s="32" t="n">
        <x:f>F68+8/24</x:f>
        <x:v>45903.333333333336</x:v>
      </x:c>
      <x:c r="U68" s="32" t="n">
        <x:f>G68+17/24</x:f>
        <x:v>45918.708333333336</x:v>
      </x:c>
      <x:c r="V68" s="22" t="n">
        <x:f>Q68/AVERAGE($Q$2:$Q$97)</x:f>
        <x:v>0.628168003669914</x:v>
      </x:c>
      <x:c r="W68" s="33" t="n">
        <x:f>G68-E68</x:f>
        <x:v>15</x:v>
      </x:c>
      <x:c r="X68" s="34" t="n">
        <x:f>0.10*Q68/(IF(W68&lt;=60,0.40,0.25)*W68)</x:f>
        <x:v>215.05700000000004</x:v>
      </x:c>
      <x:c r="Y68" s="34" t="n">
        <x:f>0.10*Q68</x:f>
        <x:v>1290.3420000000003</x:v>
      </x:c>
      <x:c r="Z68" s="23" t="n">
        <x:f>SUMIF('09_CARGA_ORDEN'!$A$2:$A$1153,A68,'09_CARGA_ORDEN'!$J$2:$J$1153)</x:f>
        <x:v>58.95685333333333</x:v>
      </x:c>
    </x:row>
    <x:row r="69">
      <x:c r="A69" t="inlineStr">
        <x:is>
          <x:t xml:space="preserve">P068</x:t>
        </x:is>
      </x:c>
      <x:c r="B69" t="inlineStr">
        <x:is>
          <x:t xml:space="preserve">Góndola mural</x:t>
        </x:is>
      </x:c>
      <x:c r="C69" t="inlineStr">
        <x:is>
          <x:t xml:space="preserve">Góndolas comerciales</x:t>
        </x:is>
      </x:c>
      <x:c r="D69" t="n">
        <x:v>7</x:v>
      </x:c>
      <x:c r="E69" s="30" t="n">
        <x:v>45916</x:v>
      </x:c>
      <x:c r="F69" s="30" t="n">
        <x:v>45916</x:v>
      </x:c>
      <x:c r="G69" s="30" t="n">
        <x:v>45932</x:v>
      </x:c>
      <x:c r="H69" t="n">
        <x:f>MONTH(F69)</x:f>
        <x:v>9</x:v>
      </x:c>
      <x:c r="I69" t="n">
        <x:f>INDEX('01_PRODUCTOS'!$H$2:$H$51,MATCH(B69,'01_PRODUCTOS'!$B$2:$B$51,0))</x:f>
        <x:v>10</x:v>
      </x:c>
      <x:c r="J69" s="30" t="n"/>
      <x:c r="O69" t="inlineStr">
        <x:is>
          <x:t xml:space="preserve">SIN REGISTRO</x:t>
        </x:is>
      </x:c>
      <x:c r="P69" t="n">
        <x:f>IFERROR(INDEX('12_PRECIOS'!$D$2:$D$5,MATCH(C69,'12_PRECIOS'!$A$2:$A$5,0)),"")</x:f>
        <x:v>2150.57</x:v>
      </x:c>
      <x:c r="Q69" s="14" t="n">
        <x:f>IF(P69="","",P69*D69)</x:f>
        <x:v>15053.990000000002</x:v>
      </x:c>
      <x:c r="R69" s="14" t="n">
        <x:f>IF(Q69="","",Q69*INDEX('12_PRECIOS'!$E$2:$E$5,MATCH(C69,'12_PRECIOS'!$A$2:$A$5,0)))</x:f>
        <x:v>1505.3990000000003</x:v>
      </x:c>
      <x:c r="S69" t="inlineStr">
        <x:is>
          <x:t xml:space="preserve">SINTETICO</x:t>
        </x:is>
      </x:c>
      <x:c r="T69" s="32" t="n">
        <x:f>F69+8/24</x:f>
        <x:v>45916.333333333336</x:v>
      </x:c>
      <x:c r="U69" s="32" t="n">
        <x:f>G69+17/24</x:f>
        <x:v>45932.708333333336</x:v>
      </x:c>
      <x:c r="V69" s="22" t="n">
        <x:f>Q69/AVERAGE($Q$2:$Q$97)</x:f>
        <x:v>0.732862670948233</x:v>
      </x:c>
      <x:c r="W69" s="33" t="n">
        <x:f>G69-E69</x:f>
        <x:v>16</x:v>
      </x:c>
      <x:c r="X69" s="34" t="n">
        <x:f>0.10*Q69/(IF(W69&lt;=60,0.40,0.25)*W69)</x:f>
        <x:v>235.21859375000005</x:v>
      </x:c>
      <x:c r="Y69" s="34" t="n">
        <x:f>0.10*Q69</x:f>
        <x:v>1505.3990000000003</x:v>
      </x:c>
      <x:c r="Z69" s="23" t="n">
        <x:f>SUMIF('09_CARGA_ORDEN'!$A$2:$A$1153,A69,'09_CARGA_ORDEN'!$J$2:$J$1153)</x:f>
        <x:v>47.37639000000001</x:v>
      </x:c>
    </x:row>
    <x:row r="70">
      <x:c r="A70" t="inlineStr">
        <x:is>
          <x:t xml:space="preserve">P069</x:t>
        </x:is>
      </x:c>
      <x:c r="B70" t="inlineStr">
        <x:is>
          <x:t xml:space="preserve">Locker de 4 puertas</x:t>
        </x:is>
      </x:c>
      <x:c r="C70" t="inlineStr">
        <x:is>
          <x:t xml:space="preserve">Lockers metálicos</x:t>
        </x:is>
      </x:c>
      <x:c r="D70" t="n">
        <x:v>5</x:v>
      </x:c>
      <x:c r="E70" s="30" t="n">
        <x:v>45903</x:v>
      </x:c>
      <x:c r="F70" s="30" t="n">
        <x:v>45903</x:v>
      </x:c>
      <x:c r="G70" s="30" t="n">
        <x:v>45917</x:v>
      </x:c>
      <x:c r="H70" t="n">
        <x:f>MONTH(F70)</x:f>
        <x:v>9</x:v>
      </x:c>
      <x:c r="I70" t="n">
        <x:f>INDEX('01_PRODUCTOS'!$H$2:$H$51,MATCH(B70,'01_PRODUCTOS'!$B$2:$B$51,0))</x:f>
        <x:v>10</x:v>
      </x:c>
      <x:c r="J70" s="30" t="n"/>
      <x:c r="O70" t="inlineStr">
        <x:is>
          <x:t xml:space="preserve">SIN REGISTRO</x:t>
        </x:is>
      </x:c>
      <x:c r="P70" t="n">
        <x:f>IFERROR(INDEX('12_PRECIOS'!$D$2:$D$5,MATCH(C70,'12_PRECIOS'!$A$2:$A$5,0)),"")</x:f>
        <x:v>1800.81</x:v>
      </x:c>
      <x:c r="Q70" s="14" t="n">
        <x:f>IF(P70="","",P70*D70)</x:f>
        <x:v>9004.05</x:v>
      </x:c>
      <x:c r="R70" s="14" t="n">
        <x:f>IF(Q70="","",Q70*INDEX('12_PRECIOS'!$E$2:$E$5,MATCH(C70,'12_PRECIOS'!$A$2:$A$5,0)))</x:f>
        <x:v>900.405</x:v>
      </x:c>
      <x:c r="S70" t="inlineStr">
        <x:is>
          <x:t xml:space="preserve">SINTETICO</x:t>
        </x:is>
      </x:c>
      <x:c r="T70" s="32" t="n">
        <x:f>F70+8/24</x:f>
        <x:v>45903.333333333336</x:v>
      </x:c>
      <x:c r="U70" s="32" t="n">
        <x:f>G70+17/24</x:f>
        <x:v>45917.708333333336</x:v>
      </x:c>
      <x:c r="V70" s="22" t="n">
        <x:f>Q70/AVERAGE($Q$2:$Q$97)</x:f>
        <x:v>0.43833775180875206</x:v>
      </x:c>
      <x:c r="W70" s="33" t="n">
        <x:f>G70-E70</x:f>
        <x:v>14</x:v>
      </x:c>
      <x:c r="X70" s="34" t="n">
        <x:f>0.10*Q70/(IF(W70&lt;=60,0.40,0.25)*W70)</x:f>
        <x:v>160.78660714285712</x:v>
      </x:c>
      <x:c r="Y70" s="34" t="n">
        <x:f>0.10*Q70</x:f>
        <x:v>900.405</x:v>
      </x:c>
      <x:c r="Z70" s="23" t="n">
        <x:f>SUMIF('09_CARGA_ORDEN'!$A$2:$A$1153,A70,'09_CARGA_ORDEN'!$J$2:$J$1153)</x:f>
        <x:v>23.809916666666673</x:v>
      </x:c>
    </x:row>
    <x:row r="71">
      <x:c r="A71" t="inlineStr">
        <x:is>
          <x:t xml:space="preserve">P070</x:t>
        </x:is>
      </x:c>
      <x:c r="B71" t="inlineStr">
        <x:is>
          <x:t xml:space="preserve">Locker de 6 puertas</x:t>
        </x:is>
      </x:c>
      <x:c r="C71" t="inlineStr">
        <x:is>
          <x:t xml:space="preserve">Lockers metálicos</x:t>
        </x:is>
      </x:c>
      <x:c r="D71" t="n">
        <x:v>6</x:v>
      </x:c>
      <x:c r="E71" s="30" t="n">
        <x:v>45916</x:v>
      </x:c>
      <x:c r="F71" s="30" t="n">
        <x:v>45916</x:v>
      </x:c>
      <x:c r="G71" s="30" t="n">
        <x:v>45931</x:v>
      </x:c>
      <x:c r="H71" t="n">
        <x:f>MONTH(F71)</x:f>
        <x:v>9</x:v>
      </x:c>
      <x:c r="I71" t="n">
        <x:f>INDEX('01_PRODUCTOS'!$H$2:$H$51,MATCH(B71,'01_PRODUCTOS'!$B$2:$B$51,0))</x:f>
        <x:v>10</x:v>
      </x:c>
      <x:c r="J71" s="30" t="n"/>
      <x:c r="O71" t="inlineStr">
        <x:is>
          <x:t xml:space="preserve">SIN REGISTRO</x:t>
        </x:is>
      </x:c>
      <x:c r="P71" t="n">
        <x:f>IFERROR(INDEX('12_PRECIOS'!$D$2:$D$5,MATCH(C71,'12_PRECIOS'!$A$2:$A$5,0)),"")</x:f>
        <x:v>1800.81</x:v>
      </x:c>
      <x:c r="Q71" s="14" t="n">
        <x:f>IF(P71="","",P71*D71)</x:f>
        <x:v>10804.86</x:v>
      </x:c>
      <x:c r="R71" s="14" t="n">
        <x:f>IF(Q71="","",Q71*INDEX('12_PRECIOS'!$E$2:$E$5,MATCH(C71,'12_PRECIOS'!$A$2:$A$5,0)))</x:f>
        <x:v>1080.486</x:v>
      </x:c>
      <x:c r="S71" t="inlineStr">
        <x:is>
          <x:t xml:space="preserve">SINTETICO</x:t>
        </x:is>
      </x:c>
      <x:c r="T71" s="32" t="n">
        <x:f>F71+8/24</x:f>
        <x:v>45916.333333333336</x:v>
      </x:c>
      <x:c r="U71" s="32" t="n">
        <x:f>G71+17/24</x:f>
        <x:v>45931.708333333336</x:v>
      </x:c>
      <x:c r="V71" s="22" t="n">
        <x:f>Q71/AVERAGE($Q$2:$Q$97)</x:f>
        <x:v>0.5260053021705026</x:v>
      </x:c>
      <x:c r="W71" s="33" t="n">
        <x:f>G71-E71</x:f>
        <x:v>15</x:v>
      </x:c>
      <x:c r="X71" s="34" t="n">
        <x:f>0.10*Q71/(IF(W71&lt;=60,0.40,0.25)*W71)</x:f>
        <x:v>180.08100000000002</x:v>
      </x:c>
      <x:c r="Y71" s="34" t="n">
        <x:f>0.10*Q71</x:f>
        <x:v>1080.486</x:v>
      </x:c>
      <x:c r="Z71" s="23" t="n">
        <x:f>SUMIF('09_CARGA_ORDEN'!$A$2:$A$1153,A71,'09_CARGA_ORDEN'!$J$2:$J$1153)</x:f>
        <x:v>38.896800000000006</x:v>
      </x:c>
    </x:row>
    <x:row r="72">
      <x:c r="A72" t="inlineStr">
        <x:is>
          <x:t xml:space="preserve">P071</x:t>
        </x:is>
      </x:c>
      <x:c r="B72" t="inlineStr">
        <x:is>
          <x:t xml:space="preserve">Armario metálico</x:t>
        </x:is>
      </x:c>
      <x:c r="C72" t="inlineStr">
        <x:is>
          <x:t xml:space="preserve">Otros productos metalmecánicos</x:t>
        </x:is>
      </x:c>
      <x:c r="D72" t="n">
        <x:v>10</x:v>
      </x:c>
      <x:c r="E72" s="30" t="n">
        <x:v>45903</x:v>
      </x:c>
      <x:c r="F72" s="30" t="n">
        <x:v>45903</x:v>
      </x:c>
      <x:c r="G72" s="30" t="n">
        <x:v>45918</x:v>
      </x:c>
      <x:c r="H72" t="n">
        <x:f>MONTH(F72)</x:f>
        <x:v>9</x:v>
      </x:c>
      <x:c r="I72" t="n">
        <x:f>INDEX('01_PRODUCTOS'!$H$2:$H$51,MATCH(B72,'01_PRODUCTOS'!$B$2:$B$51,0))</x:f>
        <x:v>10</x:v>
      </x:c>
      <x:c r="J72" s="30" t="n"/>
      <x:c r="O72" t="inlineStr">
        <x:is>
          <x:t xml:space="preserve">SIN REGISTRO</x:t>
        </x:is>
      </x:c>
      <x:c r="P72" t="n">
        <x:f>IFERROR(INDEX('12_PRECIOS'!$D$2:$D$5,MATCH(C72,'12_PRECIOS'!$A$2:$A$5,0)),"")</x:f>
        <x:v>2322.4698</x:v>
      </x:c>
      <x:c r="Q72" s="14" t="n">
        <x:f>IF(P72="","",P72*D72)</x:f>
        <x:v>23224.697999999997</x:v>
      </x:c>
      <x:c r="R72" s="14" t="n">
        <x:f>IF(Q72="","",Q72*INDEX('12_PRECIOS'!$E$2:$E$5,MATCH(C72,'12_PRECIOS'!$A$2:$A$5,0)))</x:f>
        <x:v>2322.4698</x:v>
      </x:c>
      <x:c r="S72" t="inlineStr">
        <x:is>
          <x:t xml:space="preserve">SINTETICO</x:t>
        </x:is>
      </x:c>
      <x:c r="T72" s="32" t="n">
        <x:f>F72+8/24</x:f>
        <x:v>45903.333333333336</x:v>
      </x:c>
      <x:c r="U72" s="32" t="n">
        <x:f>G72+17/24</x:f>
        <x:v>45918.708333333336</x:v>
      </x:c>
      <x:c r="V72" s="22" t="n">
        <x:f>Q72/AVERAGE($Q$2:$Q$97)</x:f>
        <x:v>1.1306314278305007</x:v>
      </x:c>
      <x:c r="W72" s="33" t="n">
        <x:f>G72-E72</x:f>
        <x:v>15</x:v>
      </x:c>
      <x:c r="X72" s="34" t="n">
        <x:f>0.10*Q72/(IF(W72&lt;=60,0.40,0.25)*W72)</x:f>
        <x:v>387.07829999999996</x:v>
      </x:c>
      <x:c r="Y72" s="34" t="n">
        <x:f>0.10*Q72</x:f>
        <x:v>2322.4698</x:v>
      </x:c>
      <x:c r="Z72" s="23" t="n">
        <x:f>SUMIF('09_CARGA_ORDEN'!$A$2:$A$1153,A72,'09_CARGA_ORDEN'!$J$2:$J$1153)</x:f>
        <x:v>37.25533333333333</x:v>
      </x:c>
    </x:row>
    <x:row r="73">
      <x:c r="A73" t="inlineStr">
        <x:is>
          <x:t xml:space="preserve">P072</x:t>
        </x:is>
      </x:c>
      <x:c r="B73" t="inlineStr">
        <x:is>
          <x:t xml:space="preserve">Estantería liviana metálica</x:t>
        </x:is>
      </x:c>
      <x:c r="C73" t="inlineStr">
        <x:is>
          <x:t xml:space="preserve">Otros productos metalmecánicos</x:t>
        </x:is>
      </x:c>
      <x:c r="D73" t="n">
        <x:v>10</x:v>
      </x:c>
      <x:c r="E73" s="30" t="n">
        <x:v>45916</x:v>
      </x:c>
      <x:c r="F73" s="30" t="n">
        <x:v>45916</x:v>
      </x:c>
      <x:c r="G73" s="30" t="n">
        <x:v>45932</x:v>
      </x:c>
      <x:c r="H73" t="n">
        <x:f>MONTH(F73)</x:f>
        <x:v>9</x:v>
      </x:c>
      <x:c r="I73" t="n">
        <x:f>INDEX('01_PRODUCTOS'!$H$2:$H$51,MATCH(B73,'01_PRODUCTOS'!$B$2:$B$51,0))</x:f>
        <x:v>10</x:v>
      </x:c>
      <x:c r="J73" s="30" t="n"/>
      <x:c r="O73" t="inlineStr">
        <x:is>
          <x:t xml:space="preserve">SIN REGISTRO</x:t>
        </x:is>
      </x:c>
      <x:c r="P73" t="n">
        <x:f>IFERROR(INDEX('12_PRECIOS'!$D$2:$D$5,MATCH(C73,'12_PRECIOS'!$A$2:$A$5,0)),"")</x:f>
        <x:v>2322.4698</x:v>
      </x:c>
      <x:c r="Q73" s="14" t="n">
        <x:f>IF(P73="","",P73*D73)</x:f>
        <x:v>23224.697999999997</x:v>
      </x:c>
      <x:c r="R73" s="14" t="n">
        <x:f>IF(Q73="","",Q73*INDEX('12_PRECIOS'!$E$2:$E$5,MATCH(C73,'12_PRECIOS'!$A$2:$A$5,0)))</x:f>
        <x:v>2322.4698</x:v>
      </x:c>
      <x:c r="S73" t="inlineStr">
        <x:is>
          <x:t xml:space="preserve">SINTETICO</x:t>
        </x:is>
      </x:c>
      <x:c r="T73" s="32" t="n">
        <x:f>F73+8/24</x:f>
        <x:v>45916.333333333336</x:v>
      </x:c>
      <x:c r="U73" s="32" t="n">
        <x:f>G73+17/24</x:f>
        <x:v>45932.708333333336</x:v>
      </x:c>
      <x:c r="V73" s="22" t="n">
        <x:f>Q73/AVERAGE($Q$2:$Q$97)</x:f>
        <x:v>1.1306314278305007</x:v>
      </x:c>
      <x:c r="W73" s="33" t="n">
        <x:f>G73-E73</x:f>
        <x:v>16</x:v>
      </x:c>
      <x:c r="X73" s="34" t="n">
        <x:f>0.10*Q73/(IF(W73&lt;=60,0.40,0.25)*W73)</x:f>
        <x:v>362.88590624999995</x:v>
      </x:c>
      <x:c r="Y73" s="34" t="n">
        <x:f>0.10*Q73</x:f>
        <x:v>2322.4698</x:v>
      </x:c>
      <x:c r="Z73" s="23" t="n">
        <x:f>SUMIF('09_CARGA_ORDEN'!$A$2:$A$1153,A73,'09_CARGA_ORDEN'!$J$2:$J$1153)</x:f>
        <x:v>60.12253333333334</x:v>
      </x:c>
    </x:row>
    <x:row r="74">
      <x:c r="A74" t="inlineStr">
        <x:is>
          <x:t xml:space="preserve">P073</x:t>
        </x:is>
      </x:c>
      <x:c r="B74" t="inlineStr">
        <x:is>
          <x:t xml:space="preserve">Minirack metálico con bandejas</x:t>
        </x:is>
      </x:c>
      <x:c r="C74" t="inlineStr">
        <x:is>
          <x:t xml:space="preserve">Racks industriales</x:t>
        </x:is>
      </x:c>
      <x:c r="D74" t="n">
        <x:v>12</x:v>
      </x:c>
      <x:c r="E74" s="30" t="n">
        <x:v>45933</x:v>
      </x:c>
      <x:c r="F74" s="30" t="n">
        <x:v>45933</x:v>
      </x:c>
      <x:c r="G74" s="30" t="n">
        <x:v>45950</x:v>
      </x:c>
      <x:c r="H74" t="n">
        <x:f>MONTH(F74)</x:f>
        <x:v>10</x:v>
      </x:c>
      <x:c r="I74" t="n">
        <x:f>INDEX('01_PRODUCTOS'!$H$2:$H$51,MATCH(B74,'01_PRODUCTOS'!$B$2:$B$51,0))</x:f>
        <x:v>10</x:v>
      </x:c>
      <x:c r="J74" s="30" t="n"/>
      <x:c r="O74" t="inlineStr">
        <x:is>
          <x:t xml:space="preserve">SIN REGISTRO</x:t>
        </x:is>
      </x:c>
      <x:c r="P74" t="n">
        <x:f>IFERROR(INDEX('12_PRECIOS'!$D$2:$D$5,MATCH(C74,'12_PRECIOS'!$A$2:$A$5,0)),"")</x:f>
        <x:v>2650.4900000000002</x:v>
      </x:c>
      <x:c r="Q74" s="14" t="n">
        <x:f>IF(P74="","",P74*D74)</x:f>
        <x:v>31805.880000000005</x:v>
      </x:c>
      <x:c r="R74" s="14" t="n">
        <x:f>IF(Q74="","",Q74*INDEX('12_PRECIOS'!$E$2:$E$5,MATCH(C74,'12_PRECIOS'!$A$2:$A$5,0)))</x:f>
        <x:v>3180.5880000000006</x:v>
      </x:c>
      <x:c r="S74" t="inlineStr">
        <x:is>
          <x:t xml:space="preserve">SINTETICO</x:t>
        </x:is>
      </x:c>
      <x:c r="T74" s="32" t="n">
        <x:f>F74+8/24</x:f>
        <x:v>45933.333333333336</x:v>
      </x:c>
      <x:c r="U74" s="32" t="n">
        <x:f>G74+17/24</x:f>
        <x:v>45950.708333333336</x:v>
      </x:c>
      <x:c r="V74" s="22" t="n">
        <x:f>Q74/AVERAGE($Q$2:$Q$97)</x:f>
        <x:v>1.5483829980396548</x:v>
      </x:c>
      <x:c r="W74" s="33" t="n">
        <x:f>G74-E74</x:f>
        <x:v>17</x:v>
      </x:c>
      <x:c r="X74" s="34" t="n">
        <x:f>0.10*Q74/(IF(W74&lt;=60,0.40,0.25)*W74)</x:f>
        <x:v>467.7335294117648</x:v>
      </x:c>
      <x:c r="Y74" s="34" t="n">
        <x:f>0.10*Q74</x:f>
        <x:v>3180.5880000000006</x:v>
      </x:c>
      <x:c r="Z74" s="23" t="n">
        <x:f>SUMIF('09_CARGA_ORDEN'!$A$2:$A$1153,A74,'09_CARGA_ORDEN'!$J$2:$J$1153)</x:f>
        <x:v>90.66696</x:v>
      </x:c>
    </x:row>
    <x:row r="75">
      <x:c r="A75" t="inlineStr">
        <x:is>
          <x:t xml:space="preserve">P074</x:t>
        </x:is>
      </x:c>
      <x:c r="B75" t="inlineStr">
        <x:is>
          <x:t xml:space="preserve">Estante reforzado modular</x:t>
        </x:is>
      </x:c>
      <x:c r="C75" t="inlineStr">
        <x:is>
          <x:t xml:space="preserve">Racks industriales</x:t>
        </x:is>
      </x:c>
      <x:c r="D75" t="n">
        <x:v>12</x:v>
      </x:c>
      <x:c r="E75" s="30" t="n">
        <x:v>45946</x:v>
      </x:c>
      <x:c r="F75" s="30" t="n">
        <x:v>45946</x:v>
      </x:c>
      <x:c r="G75" s="30" t="n">
        <x:v>45964</x:v>
      </x:c>
      <x:c r="H75" t="n">
        <x:f>MONTH(F75)</x:f>
        <x:v>10</x:v>
      </x:c>
      <x:c r="I75" t="n">
        <x:f>INDEX('01_PRODUCTOS'!$H$2:$H$51,MATCH(B75,'01_PRODUCTOS'!$B$2:$B$51,0))</x:f>
        <x:v>10</x:v>
      </x:c>
      <x:c r="J75" s="30" t="n"/>
      <x:c r="O75" t="inlineStr">
        <x:is>
          <x:t xml:space="preserve">SIN REGISTRO</x:t>
        </x:is>
      </x:c>
      <x:c r="P75" t="n">
        <x:f>IFERROR(INDEX('12_PRECIOS'!$D$2:$D$5,MATCH(C75,'12_PRECIOS'!$A$2:$A$5,0)),"")</x:f>
        <x:v>2650.4900000000002</x:v>
      </x:c>
      <x:c r="Q75" s="14" t="n">
        <x:f>IF(P75="","",P75*D75)</x:f>
        <x:v>31805.880000000005</x:v>
      </x:c>
      <x:c r="R75" s="14" t="n">
        <x:f>IF(Q75="","",Q75*INDEX('12_PRECIOS'!$E$2:$E$5,MATCH(C75,'12_PRECIOS'!$A$2:$A$5,0)))</x:f>
        <x:v>3180.5880000000006</x:v>
      </x:c>
      <x:c r="S75" t="inlineStr">
        <x:is>
          <x:t xml:space="preserve">SINTETICO</x:t>
        </x:is>
      </x:c>
      <x:c r="T75" s="32" t="n">
        <x:f>F75+8/24</x:f>
        <x:v>45946.333333333336</x:v>
      </x:c>
      <x:c r="U75" s="32" t="n">
        <x:f>G75+17/24</x:f>
        <x:v>45964.708333333336</x:v>
      </x:c>
      <x:c r="V75" s="22" t="n">
        <x:f>Q75/AVERAGE($Q$2:$Q$97)</x:f>
        <x:v>1.5483829980396548</x:v>
      </x:c>
      <x:c r="W75" s="33" t="n">
        <x:f>G75-E75</x:f>
        <x:v>18</x:v>
      </x:c>
      <x:c r="X75" s="34" t="n">
        <x:f>0.10*Q75/(IF(W75&lt;=60,0.40,0.25)*W75)</x:f>
        <x:v>441.7483333333334</x:v>
      </x:c>
      <x:c r="Y75" s="34" t="n">
        <x:f>0.10*Q75</x:f>
        <x:v>3180.5880000000006</x:v>
      </x:c>
      <x:c r="Z75" s="23" t="n">
        <x:f>SUMIF('09_CARGA_ORDEN'!$A$2:$A$1153,A75,'09_CARGA_ORDEN'!$J$2:$J$1153)</x:f>
        <x:v>100.77080000000002</x:v>
      </x:c>
    </x:row>
    <x:row r="76">
      <x:c r="A76" t="inlineStr">
        <x:is>
          <x:t xml:space="preserve">P075</x:t>
        </x:is>
      </x:c>
      <x:c r="B76" t="inlineStr">
        <x:is>
          <x:t xml:space="preserve">Góndola central comercial</x:t>
        </x:is>
      </x:c>
      <x:c r="C76" t="inlineStr">
        <x:is>
          <x:t xml:space="preserve">Góndolas comerciales</x:t>
        </x:is>
      </x:c>
      <x:c r="D76" t="n">
        <x:v>6</x:v>
      </x:c>
      <x:c r="E76" s="30" t="n">
        <x:v>45933</x:v>
      </x:c>
      <x:c r="F76" s="30" t="n">
        <x:v>45933</x:v>
      </x:c>
      <x:c r="G76" s="30" t="n">
        <x:v>45948</x:v>
      </x:c>
      <x:c r="H76" t="n">
        <x:f>MONTH(F76)</x:f>
        <x:v>10</x:v>
      </x:c>
      <x:c r="I76" t="n">
        <x:f>INDEX('01_PRODUCTOS'!$H$2:$H$51,MATCH(B76,'01_PRODUCTOS'!$B$2:$B$51,0))</x:f>
        <x:v>10</x:v>
      </x:c>
      <x:c r="J76" s="30" t="n"/>
      <x:c r="O76" t="inlineStr">
        <x:is>
          <x:t xml:space="preserve">SIN REGISTRO</x:t>
        </x:is>
      </x:c>
      <x:c r="P76" t="n">
        <x:f>IFERROR(INDEX('12_PRECIOS'!$D$2:$D$5,MATCH(C76,'12_PRECIOS'!$A$2:$A$5,0)),"")</x:f>
        <x:v>2150.57</x:v>
      </x:c>
      <x:c r="Q76" s="14" t="n">
        <x:f>IF(P76="","",P76*D76)</x:f>
        <x:v>12903.420000000002</x:v>
      </x:c>
      <x:c r="R76" s="14" t="n">
        <x:f>IF(Q76="","",Q76*INDEX('12_PRECIOS'!$E$2:$E$5,MATCH(C76,'12_PRECIOS'!$A$2:$A$5,0)))</x:f>
        <x:v>1290.3420000000003</x:v>
      </x:c>
      <x:c r="S76" t="inlineStr">
        <x:is>
          <x:t xml:space="preserve">SINTETICO</x:t>
        </x:is>
      </x:c>
      <x:c r="T76" s="32" t="n">
        <x:f>F76+8/24</x:f>
        <x:v>45933.333333333336</x:v>
      </x:c>
      <x:c r="U76" s="32" t="n">
        <x:f>G76+17/24</x:f>
        <x:v>45948.708333333336</x:v>
      </x:c>
      <x:c r="V76" s="22" t="n">
        <x:f>Q76/AVERAGE($Q$2:$Q$97)</x:f>
        <x:v>0.628168003669914</x:v>
      </x:c>
      <x:c r="W76" s="33" t="n">
        <x:f>G76-E76</x:f>
        <x:v>15</x:v>
      </x:c>
      <x:c r="X76" s="34" t="n">
        <x:f>0.10*Q76/(IF(W76&lt;=60,0.40,0.25)*W76)</x:f>
        <x:v>215.05700000000004</x:v>
      </x:c>
      <x:c r="Y76" s="34" t="n">
        <x:f>0.10*Q76</x:f>
        <x:v>1290.3420000000003</x:v>
      </x:c>
      <x:c r="Z76" s="23" t="n">
        <x:f>SUMIF('09_CARGA_ORDEN'!$A$2:$A$1153,A76,'09_CARGA_ORDEN'!$J$2:$J$1153)</x:f>
        <x:v>58.95685333333333</x:v>
      </x:c>
    </x:row>
    <x:row r="77">
      <x:c r="A77" t="inlineStr">
        <x:is>
          <x:t xml:space="preserve">P076</x:t>
        </x:is>
      </x:c>
      <x:c r="B77" t="inlineStr">
        <x:is>
          <x:t xml:space="preserve">Góndola mural</x:t>
        </x:is>
      </x:c>
      <x:c r="C77" t="inlineStr">
        <x:is>
          <x:t xml:space="preserve">Góndolas comerciales</x:t>
        </x:is>
      </x:c>
      <x:c r="D77" t="n">
        <x:v>7</x:v>
      </x:c>
      <x:c r="E77" s="30" t="n">
        <x:v>45946</x:v>
      </x:c>
      <x:c r="F77" s="30" t="n">
        <x:v>45946</x:v>
      </x:c>
      <x:c r="G77" s="30" t="n">
        <x:v>45962</x:v>
      </x:c>
      <x:c r="H77" t="n">
        <x:f>MONTH(F77)</x:f>
        <x:v>10</x:v>
      </x:c>
      <x:c r="I77" t="n">
        <x:f>INDEX('01_PRODUCTOS'!$H$2:$H$51,MATCH(B77,'01_PRODUCTOS'!$B$2:$B$51,0))</x:f>
        <x:v>10</x:v>
      </x:c>
      <x:c r="J77" s="30" t="n"/>
      <x:c r="O77" t="inlineStr">
        <x:is>
          <x:t xml:space="preserve">SIN REGISTRO</x:t>
        </x:is>
      </x:c>
      <x:c r="P77" t="n">
        <x:f>IFERROR(INDEX('12_PRECIOS'!$D$2:$D$5,MATCH(C77,'12_PRECIOS'!$A$2:$A$5,0)),"")</x:f>
        <x:v>2150.57</x:v>
      </x:c>
      <x:c r="Q77" s="14" t="n">
        <x:f>IF(P77="","",P77*D77)</x:f>
        <x:v>15053.990000000002</x:v>
      </x:c>
      <x:c r="R77" s="14" t="n">
        <x:f>IF(Q77="","",Q77*INDEX('12_PRECIOS'!$E$2:$E$5,MATCH(C77,'12_PRECIOS'!$A$2:$A$5,0)))</x:f>
        <x:v>1505.3990000000003</x:v>
      </x:c>
      <x:c r="S77" t="inlineStr">
        <x:is>
          <x:t xml:space="preserve">SINTETICO</x:t>
        </x:is>
      </x:c>
      <x:c r="T77" s="32" t="n">
        <x:f>F77+8/24</x:f>
        <x:v>45946.333333333336</x:v>
      </x:c>
      <x:c r="U77" s="32" t="n">
        <x:f>G77+17/24</x:f>
        <x:v>45962.708333333336</x:v>
      </x:c>
      <x:c r="V77" s="22" t="n">
        <x:f>Q77/AVERAGE($Q$2:$Q$97)</x:f>
        <x:v>0.732862670948233</x:v>
      </x:c>
      <x:c r="W77" s="33" t="n">
        <x:f>G77-E77</x:f>
        <x:v>16</x:v>
      </x:c>
      <x:c r="X77" s="34" t="n">
        <x:f>0.10*Q77/(IF(W77&lt;=60,0.40,0.25)*W77)</x:f>
        <x:v>235.21859375000005</x:v>
      </x:c>
      <x:c r="Y77" s="34" t="n">
        <x:f>0.10*Q77</x:f>
        <x:v>1505.3990000000003</x:v>
      </x:c>
      <x:c r="Z77" s="23" t="n">
        <x:f>SUMIF('09_CARGA_ORDEN'!$A$2:$A$1153,A77,'09_CARGA_ORDEN'!$J$2:$J$1153)</x:f>
        <x:v>47.37639000000001</x:v>
      </x:c>
    </x:row>
    <x:row r="78">
      <x:c r="A78" t="inlineStr">
        <x:is>
          <x:t xml:space="preserve">P077</x:t>
        </x:is>
      </x:c>
      <x:c r="B78" t="inlineStr">
        <x:is>
          <x:t xml:space="preserve">Locker de 4 puertas</x:t>
        </x:is>
      </x:c>
      <x:c r="C78" t="inlineStr">
        <x:is>
          <x:t xml:space="preserve">Lockers metálicos</x:t>
        </x:is>
      </x:c>
      <x:c r="D78" t="n">
        <x:v>5</x:v>
      </x:c>
      <x:c r="E78" s="30" t="n">
        <x:v>45933</x:v>
      </x:c>
      <x:c r="F78" s="30" t="n">
        <x:v>45933</x:v>
      </x:c>
      <x:c r="G78" s="30" t="n">
        <x:v>45947</x:v>
      </x:c>
      <x:c r="H78" t="n">
        <x:f>MONTH(F78)</x:f>
        <x:v>10</x:v>
      </x:c>
      <x:c r="I78" t="n">
        <x:f>INDEX('01_PRODUCTOS'!$H$2:$H$51,MATCH(B78,'01_PRODUCTOS'!$B$2:$B$51,0))</x:f>
        <x:v>10</x:v>
      </x:c>
      <x:c r="J78" s="30" t="n"/>
      <x:c r="O78" t="inlineStr">
        <x:is>
          <x:t xml:space="preserve">SIN REGISTRO</x:t>
        </x:is>
      </x:c>
      <x:c r="P78" t="n">
        <x:f>IFERROR(INDEX('12_PRECIOS'!$D$2:$D$5,MATCH(C78,'12_PRECIOS'!$A$2:$A$5,0)),"")</x:f>
        <x:v>1800.81</x:v>
      </x:c>
      <x:c r="Q78" s="14" t="n">
        <x:f>IF(P78="","",P78*D78)</x:f>
        <x:v>9004.05</x:v>
      </x:c>
      <x:c r="R78" s="14" t="n">
        <x:f>IF(Q78="","",Q78*INDEX('12_PRECIOS'!$E$2:$E$5,MATCH(C78,'12_PRECIOS'!$A$2:$A$5,0)))</x:f>
        <x:v>900.405</x:v>
      </x:c>
      <x:c r="S78" t="inlineStr">
        <x:is>
          <x:t xml:space="preserve">SINTETICO</x:t>
        </x:is>
      </x:c>
      <x:c r="T78" s="32" t="n">
        <x:f>F78+8/24</x:f>
        <x:v>45933.333333333336</x:v>
      </x:c>
      <x:c r="U78" s="32" t="n">
        <x:f>G78+17/24</x:f>
        <x:v>45947.708333333336</x:v>
      </x:c>
      <x:c r="V78" s="22" t="n">
        <x:f>Q78/AVERAGE($Q$2:$Q$97)</x:f>
        <x:v>0.43833775180875206</x:v>
      </x:c>
      <x:c r="W78" s="33" t="n">
        <x:f>G78-E78</x:f>
        <x:v>14</x:v>
      </x:c>
      <x:c r="X78" s="34" t="n">
        <x:f>0.10*Q78/(IF(W78&lt;=60,0.40,0.25)*W78)</x:f>
        <x:v>160.78660714285712</x:v>
      </x:c>
      <x:c r="Y78" s="34" t="n">
        <x:f>0.10*Q78</x:f>
        <x:v>900.405</x:v>
      </x:c>
      <x:c r="Z78" s="23" t="n">
        <x:f>SUMIF('09_CARGA_ORDEN'!$A$2:$A$1153,A78,'09_CARGA_ORDEN'!$J$2:$J$1153)</x:f>
        <x:v>23.809916666666673</x:v>
      </x:c>
    </x:row>
    <x:row r="79">
      <x:c r="A79" t="inlineStr">
        <x:is>
          <x:t xml:space="preserve">P078</x:t>
        </x:is>
      </x:c>
      <x:c r="B79" t="inlineStr">
        <x:is>
          <x:t xml:space="preserve">Locker de 6 puertas</x:t>
        </x:is>
      </x:c>
      <x:c r="C79" t="inlineStr">
        <x:is>
          <x:t xml:space="preserve">Lockers metálicos</x:t>
        </x:is>
      </x:c>
      <x:c r="D79" t="n">
        <x:v>6</x:v>
      </x:c>
      <x:c r="E79" s="30" t="n">
        <x:v>45946</x:v>
      </x:c>
      <x:c r="F79" s="30" t="n">
        <x:v>45946</x:v>
      </x:c>
      <x:c r="G79" s="30" t="n">
        <x:v>45961</x:v>
      </x:c>
      <x:c r="H79" t="n">
        <x:f>MONTH(F79)</x:f>
        <x:v>10</x:v>
      </x:c>
      <x:c r="I79" t="n">
        <x:f>INDEX('01_PRODUCTOS'!$H$2:$H$51,MATCH(B79,'01_PRODUCTOS'!$B$2:$B$51,0))</x:f>
        <x:v>10</x:v>
      </x:c>
      <x:c r="J79" s="30" t="n"/>
      <x:c r="O79" t="inlineStr">
        <x:is>
          <x:t xml:space="preserve">SIN REGISTRO</x:t>
        </x:is>
      </x:c>
      <x:c r="P79" t="n">
        <x:f>IFERROR(INDEX('12_PRECIOS'!$D$2:$D$5,MATCH(C79,'12_PRECIOS'!$A$2:$A$5,0)),"")</x:f>
        <x:v>1800.81</x:v>
      </x:c>
      <x:c r="Q79" s="14" t="n">
        <x:f>IF(P79="","",P79*D79)</x:f>
        <x:v>10804.86</x:v>
      </x:c>
      <x:c r="R79" s="14" t="n">
        <x:f>IF(Q79="","",Q79*INDEX('12_PRECIOS'!$E$2:$E$5,MATCH(C79,'12_PRECIOS'!$A$2:$A$5,0)))</x:f>
        <x:v>1080.486</x:v>
      </x:c>
      <x:c r="S79" t="inlineStr">
        <x:is>
          <x:t xml:space="preserve">SINTETICO</x:t>
        </x:is>
      </x:c>
      <x:c r="T79" s="32" t="n">
        <x:f>F79+8/24</x:f>
        <x:v>45946.333333333336</x:v>
      </x:c>
      <x:c r="U79" s="32" t="n">
        <x:f>G79+17/24</x:f>
        <x:v>45961.708333333336</x:v>
      </x:c>
      <x:c r="V79" s="22" t="n">
        <x:f>Q79/AVERAGE($Q$2:$Q$97)</x:f>
        <x:v>0.5260053021705026</x:v>
      </x:c>
      <x:c r="W79" s="33" t="n">
        <x:f>G79-E79</x:f>
        <x:v>15</x:v>
      </x:c>
      <x:c r="X79" s="34" t="n">
        <x:f>0.10*Q79/(IF(W79&lt;=60,0.40,0.25)*W79)</x:f>
        <x:v>180.08100000000002</x:v>
      </x:c>
      <x:c r="Y79" s="34" t="n">
        <x:f>0.10*Q79</x:f>
        <x:v>1080.486</x:v>
      </x:c>
      <x:c r="Z79" s="23" t="n">
        <x:f>SUMIF('09_CARGA_ORDEN'!$A$2:$A$1153,A79,'09_CARGA_ORDEN'!$J$2:$J$1153)</x:f>
        <x:v>38.896800000000006</x:v>
      </x:c>
    </x:row>
    <x:row r="80">
      <x:c r="A80" t="inlineStr">
        <x:is>
          <x:t xml:space="preserve">P079</x:t>
        </x:is>
      </x:c>
      <x:c r="B80" t="inlineStr">
        <x:is>
          <x:t xml:space="preserve">Armario metálico</x:t>
        </x:is>
      </x:c>
      <x:c r="C80" t="inlineStr">
        <x:is>
          <x:t xml:space="preserve">Otros productos metalmecánicos</x:t>
        </x:is>
      </x:c>
      <x:c r="D80" t="n">
        <x:v>10</x:v>
      </x:c>
      <x:c r="E80" s="30" t="n">
        <x:v>45933</x:v>
      </x:c>
      <x:c r="F80" s="30" t="n">
        <x:v>45933</x:v>
      </x:c>
      <x:c r="G80" s="30" t="n">
        <x:v>45948</x:v>
      </x:c>
      <x:c r="H80" t="n">
        <x:f>MONTH(F80)</x:f>
        <x:v>10</x:v>
      </x:c>
      <x:c r="I80" t="n">
        <x:f>INDEX('01_PRODUCTOS'!$H$2:$H$51,MATCH(B80,'01_PRODUCTOS'!$B$2:$B$51,0))</x:f>
        <x:v>10</x:v>
      </x:c>
      <x:c r="J80" s="30" t="n"/>
      <x:c r="O80" t="inlineStr">
        <x:is>
          <x:t xml:space="preserve">SIN REGISTRO</x:t>
        </x:is>
      </x:c>
      <x:c r="P80" t="n">
        <x:f>IFERROR(INDEX('12_PRECIOS'!$D$2:$D$5,MATCH(C80,'12_PRECIOS'!$A$2:$A$5,0)),"")</x:f>
        <x:v>2322.4698</x:v>
      </x:c>
      <x:c r="Q80" s="14" t="n">
        <x:f>IF(P80="","",P80*D80)</x:f>
        <x:v>23224.697999999997</x:v>
      </x:c>
      <x:c r="R80" s="14" t="n">
        <x:f>IF(Q80="","",Q80*INDEX('12_PRECIOS'!$E$2:$E$5,MATCH(C80,'12_PRECIOS'!$A$2:$A$5,0)))</x:f>
        <x:v>2322.4698</x:v>
      </x:c>
      <x:c r="S80" t="inlineStr">
        <x:is>
          <x:t xml:space="preserve">SINTETICO</x:t>
        </x:is>
      </x:c>
      <x:c r="T80" s="32" t="n">
        <x:f>F80+8/24</x:f>
        <x:v>45933.333333333336</x:v>
      </x:c>
      <x:c r="U80" s="32" t="n">
        <x:f>G80+17/24</x:f>
        <x:v>45948.708333333336</x:v>
      </x:c>
      <x:c r="V80" s="22" t="n">
        <x:f>Q80/AVERAGE($Q$2:$Q$97)</x:f>
        <x:v>1.1306314278305007</x:v>
      </x:c>
      <x:c r="W80" s="33" t="n">
        <x:f>G80-E80</x:f>
        <x:v>15</x:v>
      </x:c>
      <x:c r="X80" s="34" t="n">
        <x:f>0.10*Q80/(IF(W80&lt;=60,0.40,0.25)*W80)</x:f>
        <x:v>387.07829999999996</x:v>
      </x:c>
      <x:c r="Y80" s="34" t="n">
        <x:f>0.10*Q80</x:f>
        <x:v>2322.4698</x:v>
      </x:c>
      <x:c r="Z80" s="23" t="n">
        <x:f>SUMIF('09_CARGA_ORDEN'!$A$2:$A$1153,A80,'09_CARGA_ORDEN'!$J$2:$J$1153)</x:f>
        <x:v>37.25533333333333</x:v>
      </x:c>
    </x:row>
    <x:row r="81">
      <x:c r="A81" t="inlineStr">
        <x:is>
          <x:t xml:space="preserve">P080</x:t>
        </x:is>
      </x:c>
      <x:c r="B81" t="inlineStr">
        <x:is>
          <x:t xml:space="preserve">Estantería liviana metálica</x:t>
        </x:is>
      </x:c>
      <x:c r="C81" t="inlineStr">
        <x:is>
          <x:t xml:space="preserve">Otros productos metalmecánicos</x:t>
        </x:is>
      </x:c>
      <x:c r="D81" t="n">
        <x:v>10</x:v>
      </x:c>
      <x:c r="E81" s="30" t="n">
        <x:v>45946</x:v>
      </x:c>
      <x:c r="F81" s="30" t="n">
        <x:v>45946</x:v>
      </x:c>
      <x:c r="G81" s="30" t="n">
        <x:v>45962</x:v>
      </x:c>
      <x:c r="H81" t="n">
        <x:f>MONTH(F81)</x:f>
        <x:v>10</x:v>
      </x:c>
      <x:c r="I81" t="n">
        <x:f>INDEX('01_PRODUCTOS'!$H$2:$H$51,MATCH(B81,'01_PRODUCTOS'!$B$2:$B$51,0))</x:f>
        <x:v>10</x:v>
      </x:c>
      <x:c r="J81" s="30" t="n"/>
      <x:c r="O81" t="inlineStr">
        <x:is>
          <x:t xml:space="preserve">SIN REGISTRO</x:t>
        </x:is>
      </x:c>
      <x:c r="P81" t="n">
        <x:f>IFERROR(INDEX('12_PRECIOS'!$D$2:$D$5,MATCH(C81,'12_PRECIOS'!$A$2:$A$5,0)),"")</x:f>
        <x:v>2322.4698</x:v>
      </x:c>
      <x:c r="Q81" s="14" t="n">
        <x:f>IF(P81="","",P81*D81)</x:f>
        <x:v>23224.697999999997</x:v>
      </x:c>
      <x:c r="R81" s="14" t="n">
        <x:f>IF(Q81="","",Q81*INDEX('12_PRECIOS'!$E$2:$E$5,MATCH(C81,'12_PRECIOS'!$A$2:$A$5,0)))</x:f>
        <x:v>2322.4698</x:v>
      </x:c>
      <x:c r="S81" t="inlineStr">
        <x:is>
          <x:t xml:space="preserve">SINTETICO</x:t>
        </x:is>
      </x:c>
      <x:c r="T81" s="32" t="n">
        <x:f>F81+8/24</x:f>
        <x:v>45946.333333333336</x:v>
      </x:c>
      <x:c r="U81" s="32" t="n">
        <x:f>G81+17/24</x:f>
        <x:v>45962.708333333336</x:v>
      </x:c>
      <x:c r="V81" s="22" t="n">
        <x:f>Q81/AVERAGE($Q$2:$Q$97)</x:f>
        <x:v>1.1306314278305007</x:v>
      </x:c>
      <x:c r="W81" s="33" t="n">
        <x:f>G81-E81</x:f>
        <x:v>16</x:v>
      </x:c>
      <x:c r="X81" s="34" t="n">
        <x:f>0.10*Q81/(IF(W81&lt;=60,0.40,0.25)*W81)</x:f>
        <x:v>362.88590624999995</x:v>
      </x:c>
      <x:c r="Y81" s="34" t="n">
        <x:f>0.10*Q81</x:f>
        <x:v>2322.4698</x:v>
      </x:c>
      <x:c r="Z81" s="23" t="n">
        <x:f>SUMIF('09_CARGA_ORDEN'!$A$2:$A$1153,A81,'09_CARGA_ORDEN'!$J$2:$J$1153)</x:f>
        <x:v>60.12253333333334</x:v>
      </x:c>
    </x:row>
    <x:row r="82">
      <x:c r="A82" t="inlineStr">
        <x:is>
          <x:t xml:space="preserve">P081</x:t>
        </x:is>
      </x:c>
      <x:c r="B82" t="inlineStr">
        <x:is>
          <x:t xml:space="preserve">Minirack metálico con bandejas</x:t>
        </x:is>
      </x:c>
      <x:c r="C82" t="inlineStr">
        <x:is>
          <x:t xml:space="preserve">Racks industriales</x:t>
        </x:is>
      </x:c>
      <x:c r="D82" t="n">
        <x:v>11</x:v>
      </x:c>
      <x:c r="E82" s="30" t="n">
        <x:v>45964</x:v>
      </x:c>
      <x:c r="F82" s="30" t="n">
        <x:v>45964</x:v>
      </x:c>
      <x:c r="G82" s="30" t="n">
        <x:v>45979</x:v>
      </x:c>
      <x:c r="H82" t="n">
        <x:f>MONTH(F82)</x:f>
        <x:v>11</x:v>
      </x:c>
      <x:c r="I82" t="n">
        <x:f>INDEX('01_PRODUCTOS'!$H$2:$H$51,MATCH(B82,'01_PRODUCTOS'!$B$2:$B$51,0))</x:f>
        <x:v>10</x:v>
      </x:c>
      <x:c r="J82" s="30" t="n"/>
      <x:c r="O82" t="inlineStr">
        <x:is>
          <x:t xml:space="preserve">SIN REGISTRO</x:t>
        </x:is>
      </x:c>
      <x:c r="P82" t="n">
        <x:f>IFERROR(INDEX('12_PRECIOS'!$D$2:$D$5,MATCH(C82,'12_PRECIOS'!$A$2:$A$5,0)),"")</x:f>
        <x:v>2650.4900000000002</x:v>
      </x:c>
      <x:c r="Q82" s="14" t="n">
        <x:f>IF(P82="","",P82*D82)</x:f>
        <x:v>29155.390000000003</x:v>
      </x:c>
      <x:c r="R82" s="14" t="n">
        <x:f>IF(Q82="","",Q82*INDEX('12_PRECIOS'!$E$2:$E$5,MATCH(C82,'12_PRECIOS'!$A$2:$A$5,0)))</x:f>
        <x:v>2915.5390000000007</x:v>
      </x:c>
      <x:c r="S82" t="inlineStr">
        <x:is>
          <x:t xml:space="preserve">SINTETICO</x:t>
        </x:is>
      </x:c>
      <x:c r="T82" s="32" t="n">
        <x:f>F82+8/24</x:f>
        <x:v>45964.333333333336</x:v>
      </x:c>
      <x:c r="U82" s="32" t="n">
        <x:f>G82+17/24</x:f>
        <x:v>45979.708333333336</x:v>
      </x:c>
      <x:c r="V82" s="22" t="n">
        <x:f>Q82/AVERAGE($Q$2:$Q$97)</x:f>
        <x:v>1.4193510815363504</x:v>
      </x:c>
      <x:c r="W82" s="33" t="n">
        <x:f>G82-E82</x:f>
        <x:v>15</x:v>
      </x:c>
      <x:c r="X82" s="34" t="n">
        <x:f>0.10*Q82/(IF(W82&lt;=60,0.40,0.25)*W82)</x:f>
        <x:v>485.92316666666676</x:v>
      </x:c>
      <x:c r="Y82" s="34" t="n">
        <x:f>0.10*Q82</x:f>
        <x:v>2915.5390000000007</x:v>
      </x:c>
      <x:c r="Z82" s="23" t="n">
        <x:f>SUMIF('09_CARGA_ORDEN'!$A$2:$A$1153,A82,'09_CARGA_ORDEN'!$J$2:$J$1153)</x:f>
        <x:v>83.47804666666666</x:v>
      </x:c>
    </x:row>
    <x:row r="83">
      <x:c r="A83" t="inlineStr">
        <x:is>
          <x:t xml:space="preserve">P082</x:t>
        </x:is>
      </x:c>
      <x:c r="B83" t="inlineStr">
        <x:is>
          <x:t xml:space="preserve">Estante reforzado modular</x:t>
        </x:is>
      </x:c>
      <x:c r="C83" t="inlineStr">
        <x:is>
          <x:t xml:space="preserve">Racks industriales</x:t>
        </x:is>
      </x:c>
      <x:c r="D83" t="n">
        <x:v>12</x:v>
      </x:c>
      <x:c r="E83" s="30" t="n">
        <x:v>45977</x:v>
      </x:c>
      <x:c r="F83" s="30" t="n">
        <x:v>45977</x:v>
      </x:c>
      <x:c r="G83" s="30" t="n">
        <x:v>45995</x:v>
      </x:c>
      <x:c r="H83" t="n">
        <x:f>MONTH(F83)</x:f>
        <x:v>11</x:v>
      </x:c>
      <x:c r="I83" t="n">
        <x:f>INDEX('01_PRODUCTOS'!$H$2:$H$51,MATCH(B83,'01_PRODUCTOS'!$B$2:$B$51,0))</x:f>
        <x:v>10</x:v>
      </x:c>
      <x:c r="J83" s="30" t="n"/>
      <x:c r="O83" t="inlineStr">
        <x:is>
          <x:t xml:space="preserve">SIN REGISTRO</x:t>
        </x:is>
      </x:c>
      <x:c r="P83" t="n">
        <x:f>IFERROR(INDEX('12_PRECIOS'!$D$2:$D$5,MATCH(C83,'12_PRECIOS'!$A$2:$A$5,0)),"")</x:f>
        <x:v>2650.4900000000002</x:v>
      </x:c>
      <x:c r="Q83" s="14" t="n">
        <x:f>IF(P83="","",P83*D83)</x:f>
        <x:v>31805.880000000005</x:v>
      </x:c>
      <x:c r="R83" s="14" t="n">
        <x:f>IF(Q83="","",Q83*INDEX('12_PRECIOS'!$E$2:$E$5,MATCH(C83,'12_PRECIOS'!$A$2:$A$5,0)))</x:f>
        <x:v>3180.5880000000006</x:v>
      </x:c>
      <x:c r="S83" t="inlineStr">
        <x:is>
          <x:t xml:space="preserve">SINTETICO</x:t>
        </x:is>
      </x:c>
      <x:c r="T83" s="32" t="n">
        <x:f>F83+8/24</x:f>
        <x:v>45977.333333333336</x:v>
      </x:c>
      <x:c r="U83" s="32" t="n">
        <x:f>G83+17/24</x:f>
        <x:v>45995.708333333336</x:v>
      </x:c>
      <x:c r="V83" s="22" t="n">
        <x:f>Q83/AVERAGE($Q$2:$Q$97)</x:f>
        <x:v>1.5483829980396548</x:v>
      </x:c>
      <x:c r="W83" s="33" t="n">
        <x:f>G83-E83</x:f>
        <x:v>18</x:v>
      </x:c>
      <x:c r="X83" s="34" t="n">
        <x:f>0.10*Q83/(IF(W83&lt;=60,0.40,0.25)*W83)</x:f>
        <x:v>441.7483333333334</x:v>
      </x:c>
      <x:c r="Y83" s="34" t="n">
        <x:f>0.10*Q83</x:f>
        <x:v>3180.5880000000006</x:v>
      </x:c>
      <x:c r="Z83" s="23" t="n">
        <x:f>SUMIF('09_CARGA_ORDEN'!$A$2:$A$1153,A83,'09_CARGA_ORDEN'!$J$2:$J$1153)</x:f>
        <x:v>100.77080000000002</x:v>
      </x:c>
    </x:row>
    <x:row r="84">
      <x:c r="A84" t="inlineStr">
        <x:is>
          <x:t xml:space="preserve">P083</x:t>
        </x:is>
      </x:c>
      <x:c r="B84" t="inlineStr">
        <x:is>
          <x:t xml:space="preserve">Góndola central comercial</x:t>
        </x:is>
      </x:c>
      <x:c r="C84" t="inlineStr">
        <x:is>
          <x:t xml:space="preserve">Góndolas comerciales</x:t>
        </x:is>
      </x:c>
      <x:c r="D84" t="n">
        <x:v>6</x:v>
      </x:c>
      <x:c r="E84" s="30" t="n">
        <x:v>45964</x:v>
      </x:c>
      <x:c r="F84" s="30" t="n">
        <x:v>45964</x:v>
      </x:c>
      <x:c r="G84" s="30" t="n">
        <x:v>45979</x:v>
      </x:c>
      <x:c r="H84" t="n">
        <x:f>MONTH(F84)</x:f>
        <x:v>11</x:v>
      </x:c>
      <x:c r="I84" t="n">
        <x:f>INDEX('01_PRODUCTOS'!$H$2:$H$51,MATCH(B84,'01_PRODUCTOS'!$B$2:$B$51,0))</x:f>
        <x:v>10</x:v>
      </x:c>
      <x:c r="J84" s="30" t="n"/>
      <x:c r="O84" t="inlineStr">
        <x:is>
          <x:t xml:space="preserve">SIN REGISTRO</x:t>
        </x:is>
      </x:c>
      <x:c r="P84" t="n">
        <x:f>IFERROR(INDEX('12_PRECIOS'!$D$2:$D$5,MATCH(C84,'12_PRECIOS'!$A$2:$A$5,0)),"")</x:f>
        <x:v>2150.57</x:v>
      </x:c>
      <x:c r="Q84" s="14" t="n">
        <x:f>IF(P84="","",P84*D84)</x:f>
        <x:v>12903.420000000002</x:v>
      </x:c>
      <x:c r="R84" s="14" t="n">
        <x:f>IF(Q84="","",Q84*INDEX('12_PRECIOS'!$E$2:$E$5,MATCH(C84,'12_PRECIOS'!$A$2:$A$5,0)))</x:f>
        <x:v>1290.3420000000003</x:v>
      </x:c>
      <x:c r="S84" t="inlineStr">
        <x:is>
          <x:t xml:space="preserve">SINTETICO</x:t>
        </x:is>
      </x:c>
      <x:c r="T84" s="32" t="n">
        <x:f>F84+8/24</x:f>
        <x:v>45964.333333333336</x:v>
      </x:c>
      <x:c r="U84" s="32" t="n">
        <x:f>G84+17/24</x:f>
        <x:v>45979.708333333336</x:v>
      </x:c>
      <x:c r="V84" s="22" t="n">
        <x:f>Q84/AVERAGE($Q$2:$Q$97)</x:f>
        <x:v>0.628168003669914</x:v>
      </x:c>
      <x:c r="W84" s="33" t="n">
        <x:f>G84-E84</x:f>
        <x:v>15</x:v>
      </x:c>
      <x:c r="X84" s="34" t="n">
        <x:f>0.10*Q84/(IF(W84&lt;=60,0.40,0.25)*W84)</x:f>
        <x:v>215.05700000000004</x:v>
      </x:c>
      <x:c r="Y84" s="34" t="n">
        <x:f>0.10*Q84</x:f>
        <x:v>1290.3420000000003</x:v>
      </x:c>
      <x:c r="Z84" s="23" t="n">
        <x:f>SUMIF('09_CARGA_ORDEN'!$A$2:$A$1153,A84,'09_CARGA_ORDEN'!$J$2:$J$1153)</x:f>
        <x:v>58.95685333333333</x:v>
      </x:c>
    </x:row>
    <x:row r="85">
      <x:c r="A85" t="inlineStr">
        <x:is>
          <x:t xml:space="preserve">P084</x:t>
        </x:is>
      </x:c>
      <x:c r="B85" t="inlineStr">
        <x:is>
          <x:t xml:space="preserve">Góndola mural</x:t>
        </x:is>
      </x:c>
      <x:c r="C85" t="inlineStr">
        <x:is>
          <x:t xml:space="preserve">Góndolas comerciales</x:t>
        </x:is>
      </x:c>
      <x:c r="D85" t="n">
        <x:v>7</x:v>
      </x:c>
      <x:c r="E85" s="30" t="n">
        <x:v>45977</x:v>
      </x:c>
      <x:c r="F85" s="30" t="n">
        <x:v>45977</x:v>
      </x:c>
      <x:c r="G85" s="30" t="n">
        <x:v>45993</x:v>
      </x:c>
      <x:c r="H85" t="n">
        <x:f>MONTH(F85)</x:f>
        <x:v>11</x:v>
      </x:c>
      <x:c r="I85" t="n">
        <x:f>INDEX('01_PRODUCTOS'!$H$2:$H$51,MATCH(B85,'01_PRODUCTOS'!$B$2:$B$51,0))</x:f>
        <x:v>10</x:v>
      </x:c>
      <x:c r="J85" s="30" t="n"/>
      <x:c r="O85" t="inlineStr">
        <x:is>
          <x:t xml:space="preserve">SIN REGISTRO</x:t>
        </x:is>
      </x:c>
      <x:c r="P85" t="n">
        <x:f>IFERROR(INDEX('12_PRECIOS'!$D$2:$D$5,MATCH(C85,'12_PRECIOS'!$A$2:$A$5,0)),"")</x:f>
        <x:v>2150.57</x:v>
      </x:c>
      <x:c r="Q85" s="14" t="n">
        <x:f>IF(P85="","",P85*D85)</x:f>
        <x:v>15053.990000000002</x:v>
      </x:c>
      <x:c r="R85" s="14" t="n">
        <x:f>IF(Q85="","",Q85*INDEX('12_PRECIOS'!$E$2:$E$5,MATCH(C85,'12_PRECIOS'!$A$2:$A$5,0)))</x:f>
        <x:v>1505.3990000000003</x:v>
      </x:c>
      <x:c r="S85" t="inlineStr">
        <x:is>
          <x:t xml:space="preserve">SINTETICO</x:t>
        </x:is>
      </x:c>
      <x:c r="T85" s="32" t="n">
        <x:f>F85+8/24</x:f>
        <x:v>45977.333333333336</x:v>
      </x:c>
      <x:c r="U85" s="32" t="n">
        <x:f>G85+17/24</x:f>
        <x:v>45993.708333333336</x:v>
      </x:c>
      <x:c r="V85" s="22" t="n">
        <x:f>Q85/AVERAGE($Q$2:$Q$97)</x:f>
        <x:v>0.732862670948233</x:v>
      </x:c>
      <x:c r="W85" s="33" t="n">
        <x:f>G85-E85</x:f>
        <x:v>16</x:v>
      </x:c>
      <x:c r="X85" s="34" t="n">
        <x:f>0.10*Q85/(IF(W85&lt;=60,0.40,0.25)*W85)</x:f>
        <x:v>235.21859375000005</x:v>
      </x:c>
      <x:c r="Y85" s="34" t="n">
        <x:f>0.10*Q85</x:f>
        <x:v>1505.3990000000003</x:v>
      </x:c>
      <x:c r="Z85" s="23" t="n">
        <x:f>SUMIF('09_CARGA_ORDEN'!$A$2:$A$1153,A85,'09_CARGA_ORDEN'!$J$2:$J$1153)</x:f>
        <x:v>47.37639000000001</x:v>
      </x:c>
    </x:row>
    <x:row r="86">
      <x:c r="A86" t="inlineStr">
        <x:is>
          <x:t xml:space="preserve">P085</x:t>
        </x:is>
      </x:c>
      <x:c r="B86" t="inlineStr">
        <x:is>
          <x:t xml:space="preserve">Locker de 4 puertas</x:t>
        </x:is>
      </x:c>
      <x:c r="C86" t="inlineStr">
        <x:is>
          <x:t xml:space="preserve">Lockers metálicos</x:t>
        </x:is>
      </x:c>
      <x:c r="D86" t="n">
        <x:v>5</x:v>
      </x:c>
      <x:c r="E86" s="30" t="n">
        <x:v>45964</x:v>
      </x:c>
      <x:c r="F86" s="30" t="n">
        <x:v>45964</x:v>
      </x:c>
      <x:c r="G86" s="30" t="n">
        <x:v>45978</x:v>
      </x:c>
      <x:c r="H86" t="n">
        <x:f>MONTH(F86)</x:f>
        <x:v>11</x:v>
      </x:c>
      <x:c r="I86" t="n">
        <x:f>INDEX('01_PRODUCTOS'!$H$2:$H$51,MATCH(B86,'01_PRODUCTOS'!$B$2:$B$51,0))</x:f>
        <x:v>10</x:v>
      </x:c>
      <x:c r="J86" s="30" t="n"/>
      <x:c r="O86" t="inlineStr">
        <x:is>
          <x:t xml:space="preserve">SIN REGISTRO</x:t>
        </x:is>
      </x:c>
      <x:c r="P86" t="n">
        <x:f>IFERROR(INDEX('12_PRECIOS'!$D$2:$D$5,MATCH(C86,'12_PRECIOS'!$A$2:$A$5,0)),"")</x:f>
        <x:v>1800.81</x:v>
      </x:c>
      <x:c r="Q86" s="14" t="n">
        <x:f>IF(P86="","",P86*D86)</x:f>
        <x:v>9004.05</x:v>
      </x:c>
      <x:c r="R86" s="14" t="n">
        <x:f>IF(Q86="","",Q86*INDEX('12_PRECIOS'!$E$2:$E$5,MATCH(C86,'12_PRECIOS'!$A$2:$A$5,0)))</x:f>
        <x:v>900.405</x:v>
      </x:c>
      <x:c r="S86" t="inlineStr">
        <x:is>
          <x:t xml:space="preserve">SINTETICO</x:t>
        </x:is>
      </x:c>
      <x:c r="T86" s="32" t="n">
        <x:f>F86+8/24</x:f>
        <x:v>45964.333333333336</x:v>
      </x:c>
      <x:c r="U86" s="32" t="n">
        <x:f>G86+17/24</x:f>
        <x:v>45978.708333333336</x:v>
      </x:c>
      <x:c r="V86" s="22" t="n">
        <x:f>Q86/AVERAGE($Q$2:$Q$97)</x:f>
        <x:v>0.43833775180875206</x:v>
      </x:c>
      <x:c r="W86" s="33" t="n">
        <x:f>G86-E86</x:f>
        <x:v>14</x:v>
      </x:c>
      <x:c r="X86" s="34" t="n">
        <x:f>0.10*Q86/(IF(W86&lt;=60,0.40,0.25)*W86)</x:f>
        <x:v>160.78660714285712</x:v>
      </x:c>
      <x:c r="Y86" s="34" t="n">
        <x:f>0.10*Q86</x:f>
        <x:v>900.405</x:v>
      </x:c>
      <x:c r="Z86" s="23" t="n">
        <x:f>SUMIF('09_CARGA_ORDEN'!$A$2:$A$1153,A86,'09_CARGA_ORDEN'!$J$2:$J$1153)</x:f>
        <x:v>23.809916666666673</x:v>
      </x:c>
    </x:row>
    <x:row r="87">
      <x:c r="A87" t="inlineStr">
        <x:is>
          <x:t xml:space="preserve">P086</x:t>
        </x:is>
      </x:c>
      <x:c r="B87" t="inlineStr">
        <x:is>
          <x:t xml:space="preserve">Locker de 6 puertas</x:t>
        </x:is>
      </x:c>
      <x:c r="C87" t="inlineStr">
        <x:is>
          <x:t xml:space="preserve">Lockers metálicos</x:t>
        </x:is>
      </x:c>
      <x:c r="D87" t="n">
        <x:v>6</x:v>
      </x:c>
      <x:c r="E87" s="30" t="n">
        <x:v>45977</x:v>
      </x:c>
      <x:c r="F87" s="30" t="n">
        <x:v>45977</x:v>
      </x:c>
      <x:c r="G87" s="30" t="n">
        <x:v>45992</x:v>
      </x:c>
      <x:c r="H87" t="n">
        <x:f>MONTH(F87)</x:f>
        <x:v>11</x:v>
      </x:c>
      <x:c r="I87" t="n">
        <x:f>INDEX('01_PRODUCTOS'!$H$2:$H$51,MATCH(B87,'01_PRODUCTOS'!$B$2:$B$51,0))</x:f>
        <x:v>10</x:v>
      </x:c>
      <x:c r="J87" s="30" t="n"/>
      <x:c r="O87" t="inlineStr">
        <x:is>
          <x:t xml:space="preserve">SIN REGISTRO</x:t>
        </x:is>
      </x:c>
      <x:c r="P87" t="n">
        <x:f>IFERROR(INDEX('12_PRECIOS'!$D$2:$D$5,MATCH(C87,'12_PRECIOS'!$A$2:$A$5,0)),"")</x:f>
        <x:v>1800.81</x:v>
      </x:c>
      <x:c r="Q87" s="14" t="n">
        <x:f>IF(P87="","",P87*D87)</x:f>
        <x:v>10804.86</x:v>
      </x:c>
      <x:c r="R87" s="14" t="n">
        <x:f>IF(Q87="","",Q87*INDEX('12_PRECIOS'!$E$2:$E$5,MATCH(C87,'12_PRECIOS'!$A$2:$A$5,0)))</x:f>
        <x:v>1080.486</x:v>
      </x:c>
      <x:c r="S87" t="inlineStr">
        <x:is>
          <x:t xml:space="preserve">SINTETICO</x:t>
        </x:is>
      </x:c>
      <x:c r="T87" s="32" t="n">
        <x:f>F87+8/24</x:f>
        <x:v>45977.333333333336</x:v>
      </x:c>
      <x:c r="U87" s="32" t="n">
        <x:f>G87+17/24</x:f>
        <x:v>45992.708333333336</x:v>
      </x:c>
      <x:c r="V87" s="22" t="n">
        <x:f>Q87/AVERAGE($Q$2:$Q$97)</x:f>
        <x:v>0.5260053021705026</x:v>
      </x:c>
      <x:c r="W87" s="33" t="n">
        <x:f>G87-E87</x:f>
        <x:v>15</x:v>
      </x:c>
      <x:c r="X87" s="34" t="n">
        <x:f>0.10*Q87/(IF(W87&lt;=60,0.40,0.25)*W87)</x:f>
        <x:v>180.08100000000002</x:v>
      </x:c>
      <x:c r="Y87" s="34" t="n">
        <x:f>0.10*Q87</x:f>
        <x:v>1080.486</x:v>
      </x:c>
      <x:c r="Z87" s="23" t="n">
        <x:f>SUMIF('09_CARGA_ORDEN'!$A$2:$A$1153,A87,'09_CARGA_ORDEN'!$J$2:$J$1153)</x:f>
        <x:v>38.896800000000006</x:v>
      </x:c>
    </x:row>
    <x:row r="88">
      <x:c r="A88" t="inlineStr">
        <x:is>
          <x:t xml:space="preserve">P087</x:t>
        </x:is>
      </x:c>
      <x:c r="B88" t="inlineStr">
        <x:is>
          <x:t xml:space="preserve">Armario metálico</x:t>
        </x:is>
      </x:c>
      <x:c r="C88" t="inlineStr">
        <x:is>
          <x:t xml:space="preserve">Otros productos metalmecánicos</x:t>
        </x:is>
      </x:c>
      <x:c r="D88" t="n">
        <x:v>10</x:v>
      </x:c>
      <x:c r="E88" s="30" t="n">
        <x:v>45964</x:v>
      </x:c>
      <x:c r="F88" s="30" t="n">
        <x:v>45964</x:v>
      </x:c>
      <x:c r="G88" s="30" t="n">
        <x:v>45979</x:v>
      </x:c>
      <x:c r="H88" t="n">
        <x:f>MONTH(F88)</x:f>
        <x:v>11</x:v>
      </x:c>
      <x:c r="I88" t="n">
        <x:f>INDEX('01_PRODUCTOS'!$H$2:$H$51,MATCH(B88,'01_PRODUCTOS'!$B$2:$B$51,0))</x:f>
        <x:v>10</x:v>
      </x:c>
      <x:c r="J88" s="30" t="n"/>
      <x:c r="O88" t="inlineStr">
        <x:is>
          <x:t xml:space="preserve">SIN REGISTRO</x:t>
        </x:is>
      </x:c>
      <x:c r="P88" t="n">
        <x:f>IFERROR(INDEX('12_PRECIOS'!$D$2:$D$5,MATCH(C88,'12_PRECIOS'!$A$2:$A$5,0)),"")</x:f>
        <x:v>2322.4698</x:v>
      </x:c>
      <x:c r="Q88" s="14" t="n">
        <x:f>IF(P88="","",P88*D88)</x:f>
        <x:v>23224.697999999997</x:v>
      </x:c>
      <x:c r="R88" s="14" t="n">
        <x:f>IF(Q88="","",Q88*INDEX('12_PRECIOS'!$E$2:$E$5,MATCH(C88,'12_PRECIOS'!$A$2:$A$5,0)))</x:f>
        <x:v>2322.4698</x:v>
      </x:c>
      <x:c r="S88" t="inlineStr">
        <x:is>
          <x:t xml:space="preserve">SINTETICO</x:t>
        </x:is>
      </x:c>
      <x:c r="T88" s="32" t="n">
        <x:f>F88+8/24</x:f>
        <x:v>45964.333333333336</x:v>
      </x:c>
      <x:c r="U88" s="32" t="n">
        <x:f>G88+17/24</x:f>
        <x:v>45979.708333333336</x:v>
      </x:c>
      <x:c r="V88" s="22" t="n">
        <x:f>Q88/AVERAGE($Q$2:$Q$97)</x:f>
        <x:v>1.1306314278305007</x:v>
      </x:c>
      <x:c r="W88" s="33" t="n">
        <x:f>G88-E88</x:f>
        <x:v>15</x:v>
      </x:c>
      <x:c r="X88" s="34" t="n">
        <x:f>0.10*Q88/(IF(W88&lt;=60,0.40,0.25)*W88)</x:f>
        <x:v>387.07829999999996</x:v>
      </x:c>
      <x:c r="Y88" s="34" t="n">
        <x:f>0.10*Q88</x:f>
        <x:v>2322.4698</x:v>
      </x:c>
      <x:c r="Z88" s="23" t="n">
        <x:f>SUMIF('09_CARGA_ORDEN'!$A$2:$A$1153,A88,'09_CARGA_ORDEN'!$J$2:$J$1153)</x:f>
        <x:v>37.25533333333333</x:v>
      </x:c>
    </x:row>
    <x:row r="89">
      <x:c r="A89" t="inlineStr">
        <x:is>
          <x:t xml:space="preserve">P088</x:t>
        </x:is>
      </x:c>
      <x:c r="B89" t="inlineStr">
        <x:is>
          <x:t xml:space="preserve">Estantería liviana metálica</x:t>
        </x:is>
      </x:c>
      <x:c r="C89" t="inlineStr">
        <x:is>
          <x:t xml:space="preserve">Otros productos metalmecánicos</x:t>
        </x:is>
      </x:c>
      <x:c r="D89" t="n">
        <x:v>10</x:v>
      </x:c>
      <x:c r="E89" s="30" t="n">
        <x:v>45977</x:v>
      </x:c>
      <x:c r="F89" s="30" t="n">
        <x:v>45977</x:v>
      </x:c>
      <x:c r="G89" s="30" t="n">
        <x:v>45993</x:v>
      </x:c>
      <x:c r="H89" t="n">
        <x:f>MONTH(F89)</x:f>
        <x:v>11</x:v>
      </x:c>
      <x:c r="I89" t="n">
        <x:f>INDEX('01_PRODUCTOS'!$H$2:$H$51,MATCH(B89,'01_PRODUCTOS'!$B$2:$B$51,0))</x:f>
        <x:v>10</x:v>
      </x:c>
      <x:c r="J89" s="30" t="n"/>
      <x:c r="O89" t="inlineStr">
        <x:is>
          <x:t xml:space="preserve">SIN REGISTRO</x:t>
        </x:is>
      </x:c>
      <x:c r="P89" t="n">
        <x:f>IFERROR(INDEX('12_PRECIOS'!$D$2:$D$5,MATCH(C89,'12_PRECIOS'!$A$2:$A$5,0)),"")</x:f>
        <x:v>2322.4698</x:v>
      </x:c>
      <x:c r="Q89" s="14" t="n">
        <x:f>IF(P89="","",P89*D89)</x:f>
        <x:v>23224.697999999997</x:v>
      </x:c>
      <x:c r="R89" s="14" t="n">
        <x:f>IF(Q89="","",Q89*INDEX('12_PRECIOS'!$E$2:$E$5,MATCH(C89,'12_PRECIOS'!$A$2:$A$5,0)))</x:f>
        <x:v>2322.4698</x:v>
      </x:c>
      <x:c r="S89" t="inlineStr">
        <x:is>
          <x:t xml:space="preserve">SINTETICO</x:t>
        </x:is>
      </x:c>
      <x:c r="T89" s="32" t="n">
        <x:f>F89+8/24</x:f>
        <x:v>45977.333333333336</x:v>
      </x:c>
      <x:c r="U89" s="32" t="n">
        <x:f>G89+17/24</x:f>
        <x:v>45993.708333333336</x:v>
      </x:c>
      <x:c r="V89" s="22" t="n">
        <x:f>Q89/AVERAGE($Q$2:$Q$97)</x:f>
        <x:v>1.1306314278305007</x:v>
      </x:c>
      <x:c r="W89" s="33" t="n">
        <x:f>G89-E89</x:f>
        <x:v>16</x:v>
      </x:c>
      <x:c r="X89" s="34" t="n">
        <x:f>0.10*Q89/(IF(W89&lt;=60,0.40,0.25)*W89)</x:f>
        <x:v>362.88590624999995</x:v>
      </x:c>
      <x:c r="Y89" s="34" t="n">
        <x:f>0.10*Q89</x:f>
        <x:v>2322.4698</x:v>
      </x:c>
      <x:c r="Z89" s="23" t="n">
        <x:f>SUMIF('09_CARGA_ORDEN'!$A$2:$A$1153,A89,'09_CARGA_ORDEN'!$J$2:$J$1153)</x:f>
        <x:v>60.12253333333334</x:v>
      </x:c>
    </x:row>
    <x:row r="90">
      <x:c r="A90" t="inlineStr">
        <x:is>
          <x:t xml:space="preserve">P089</x:t>
        </x:is>
      </x:c>
      <x:c r="B90" t="inlineStr">
        <x:is>
          <x:t xml:space="preserve">Minirack metálico con bandejas</x:t>
        </x:is>
      </x:c>
      <x:c r="C90" t="inlineStr">
        <x:is>
          <x:t xml:space="preserve">Racks industriales</x:t>
        </x:is>
      </x:c>
      <x:c r="D90" t="n">
        <x:v>11</x:v>
      </x:c>
      <x:c r="E90" s="30" t="n">
        <x:v>45994</x:v>
      </x:c>
      <x:c r="F90" s="30" t="n">
        <x:v>45994</x:v>
      </x:c>
      <x:c r="G90" s="30" t="n">
        <x:v>46009</x:v>
      </x:c>
      <x:c r="H90" t="n">
        <x:f>MONTH(F90)</x:f>
        <x:v>12</x:v>
      </x:c>
      <x:c r="I90" t="n">
        <x:f>INDEX('01_PRODUCTOS'!$H$2:$H$51,MATCH(B90,'01_PRODUCTOS'!$B$2:$B$51,0))</x:f>
        <x:v>10</x:v>
      </x:c>
      <x:c r="J90" s="30" t="n"/>
      <x:c r="O90" t="inlineStr">
        <x:is>
          <x:t xml:space="preserve">SIN REGISTRO</x:t>
        </x:is>
      </x:c>
      <x:c r="P90" t="n">
        <x:f>IFERROR(INDEX('12_PRECIOS'!$D$2:$D$5,MATCH(C90,'12_PRECIOS'!$A$2:$A$5,0)),"")</x:f>
        <x:v>2650.4900000000002</x:v>
      </x:c>
      <x:c r="Q90" s="14" t="n">
        <x:f>IF(P90="","",P90*D90)</x:f>
        <x:v>29155.390000000003</x:v>
      </x:c>
      <x:c r="R90" s="14" t="n">
        <x:f>IF(Q90="","",Q90*INDEX('12_PRECIOS'!$E$2:$E$5,MATCH(C90,'12_PRECIOS'!$A$2:$A$5,0)))</x:f>
        <x:v>2915.5390000000007</x:v>
      </x:c>
      <x:c r="S90" t="inlineStr">
        <x:is>
          <x:t xml:space="preserve">SINTETICO</x:t>
        </x:is>
      </x:c>
      <x:c r="T90" s="32" t="n">
        <x:f>F90+8/24</x:f>
        <x:v>45994.333333333336</x:v>
      </x:c>
      <x:c r="U90" s="32" t="n">
        <x:f>G90+17/24</x:f>
        <x:v>46009.708333333336</x:v>
      </x:c>
      <x:c r="V90" s="22" t="n">
        <x:f>Q90/AVERAGE($Q$2:$Q$97)</x:f>
        <x:v>1.4193510815363504</x:v>
      </x:c>
      <x:c r="W90" s="33" t="n">
        <x:f>G90-E90</x:f>
        <x:v>15</x:v>
      </x:c>
      <x:c r="X90" s="34" t="n">
        <x:f>0.10*Q90/(IF(W90&lt;=60,0.40,0.25)*W90)</x:f>
        <x:v>485.92316666666676</x:v>
      </x:c>
      <x:c r="Y90" s="34" t="n">
        <x:f>0.10*Q90</x:f>
        <x:v>2915.5390000000007</x:v>
      </x:c>
      <x:c r="Z90" s="23" t="n">
        <x:f>SUMIF('09_CARGA_ORDEN'!$A$2:$A$1153,A90,'09_CARGA_ORDEN'!$J$2:$J$1153)</x:f>
        <x:v>83.47804666666666</x:v>
      </x:c>
    </x:row>
    <x:row r="91">
      <x:c r="A91" t="inlineStr">
        <x:is>
          <x:t xml:space="preserve">P090</x:t>
        </x:is>
      </x:c>
      <x:c r="B91" t="inlineStr">
        <x:is>
          <x:t xml:space="preserve">Estante reforzado modular</x:t>
        </x:is>
      </x:c>
      <x:c r="C91" t="inlineStr">
        <x:is>
          <x:t xml:space="preserve">Racks industriales</x:t>
        </x:is>
      </x:c>
      <x:c r="D91" t="n">
        <x:v>12</x:v>
      </x:c>
      <x:c r="E91" s="30" t="n">
        <x:v>46007</x:v>
      </x:c>
      <x:c r="F91" s="30" t="n">
        <x:v>46007</x:v>
      </x:c>
      <x:c r="G91" s="30" t="n">
        <x:v>46025</x:v>
      </x:c>
      <x:c r="H91" t="n">
        <x:f>MONTH(F91)</x:f>
        <x:v>12</x:v>
      </x:c>
      <x:c r="I91" t="n">
        <x:f>INDEX('01_PRODUCTOS'!$H$2:$H$51,MATCH(B91,'01_PRODUCTOS'!$B$2:$B$51,0))</x:f>
        <x:v>10</x:v>
      </x:c>
      <x:c r="J91" s="30" t="n"/>
      <x:c r="O91" t="inlineStr">
        <x:is>
          <x:t xml:space="preserve">SIN REGISTRO</x:t>
        </x:is>
      </x:c>
      <x:c r="P91" t="n">
        <x:f>IFERROR(INDEX('12_PRECIOS'!$D$2:$D$5,MATCH(C91,'12_PRECIOS'!$A$2:$A$5,0)),"")</x:f>
        <x:v>2650.4900000000002</x:v>
      </x:c>
      <x:c r="Q91" s="14" t="n">
        <x:f>IF(P91="","",P91*D91)</x:f>
        <x:v>31805.880000000005</x:v>
      </x:c>
      <x:c r="R91" s="14" t="n">
        <x:f>IF(Q91="","",Q91*INDEX('12_PRECIOS'!$E$2:$E$5,MATCH(C91,'12_PRECIOS'!$A$2:$A$5,0)))</x:f>
        <x:v>3180.5880000000006</x:v>
      </x:c>
      <x:c r="S91" t="inlineStr">
        <x:is>
          <x:t xml:space="preserve">SINTETICO</x:t>
        </x:is>
      </x:c>
      <x:c r="T91" s="32" t="n">
        <x:f>F91+8/24</x:f>
        <x:v>46007.333333333336</x:v>
      </x:c>
      <x:c r="U91" s="32" t="n">
        <x:f>G91+17/24</x:f>
        <x:v>46025.708333333336</x:v>
      </x:c>
      <x:c r="V91" s="22" t="n">
        <x:f>Q91/AVERAGE($Q$2:$Q$97)</x:f>
        <x:v>1.5483829980396548</x:v>
      </x:c>
      <x:c r="W91" s="33" t="n">
        <x:f>G91-E91</x:f>
        <x:v>18</x:v>
      </x:c>
      <x:c r="X91" s="34" t="n">
        <x:f>0.10*Q91/(IF(W91&lt;=60,0.40,0.25)*W91)</x:f>
        <x:v>441.7483333333334</x:v>
      </x:c>
      <x:c r="Y91" s="34" t="n">
        <x:f>0.10*Q91</x:f>
        <x:v>3180.5880000000006</x:v>
      </x:c>
      <x:c r="Z91" s="23" t="n">
        <x:f>SUMIF('09_CARGA_ORDEN'!$A$2:$A$1153,A91,'09_CARGA_ORDEN'!$J$2:$J$1153)</x:f>
        <x:v>100.77080000000002</x:v>
      </x:c>
    </x:row>
    <x:row r="92">
      <x:c r="A92" t="inlineStr">
        <x:is>
          <x:t xml:space="preserve">P091</x:t>
        </x:is>
      </x:c>
      <x:c r="B92" t="inlineStr">
        <x:is>
          <x:t xml:space="preserve">Góndola central comercial</x:t>
        </x:is>
      </x:c>
      <x:c r="C92" t="inlineStr">
        <x:is>
          <x:t xml:space="preserve">Góndolas comerciales</x:t>
        </x:is>
      </x:c>
      <x:c r="D92" t="n">
        <x:v>6</x:v>
      </x:c>
      <x:c r="E92" s="30" t="n">
        <x:v>45994</x:v>
      </x:c>
      <x:c r="F92" s="30" t="n">
        <x:v>45994</x:v>
      </x:c>
      <x:c r="G92" s="30" t="n">
        <x:v>46009</x:v>
      </x:c>
      <x:c r="H92" t="n">
        <x:f>MONTH(F92)</x:f>
        <x:v>12</x:v>
      </x:c>
      <x:c r="I92" t="n">
        <x:f>INDEX('01_PRODUCTOS'!$H$2:$H$51,MATCH(B92,'01_PRODUCTOS'!$B$2:$B$51,0))</x:f>
        <x:v>10</x:v>
      </x:c>
      <x:c r="J92" s="30" t="n"/>
      <x:c r="O92" t="inlineStr">
        <x:is>
          <x:t xml:space="preserve">SIN REGISTRO</x:t>
        </x:is>
      </x:c>
      <x:c r="P92" t="n">
        <x:f>IFERROR(INDEX('12_PRECIOS'!$D$2:$D$5,MATCH(C92,'12_PRECIOS'!$A$2:$A$5,0)),"")</x:f>
        <x:v>2150.57</x:v>
      </x:c>
      <x:c r="Q92" s="14" t="n">
        <x:f>IF(P92="","",P92*D92)</x:f>
        <x:v>12903.420000000002</x:v>
      </x:c>
      <x:c r="R92" s="14" t="n">
        <x:f>IF(Q92="","",Q92*INDEX('12_PRECIOS'!$E$2:$E$5,MATCH(C92,'12_PRECIOS'!$A$2:$A$5,0)))</x:f>
        <x:v>1290.3420000000003</x:v>
      </x:c>
      <x:c r="S92" t="inlineStr">
        <x:is>
          <x:t xml:space="preserve">SINTETICO</x:t>
        </x:is>
      </x:c>
      <x:c r="T92" s="32" t="n">
        <x:f>F92+8/24</x:f>
        <x:v>45994.333333333336</x:v>
      </x:c>
      <x:c r="U92" s="32" t="n">
        <x:f>G92+17/24</x:f>
        <x:v>46009.708333333336</x:v>
      </x:c>
      <x:c r="V92" s="22" t="n">
        <x:f>Q92/AVERAGE($Q$2:$Q$97)</x:f>
        <x:v>0.628168003669914</x:v>
      </x:c>
      <x:c r="W92" s="33" t="n">
        <x:f>G92-E92</x:f>
        <x:v>15</x:v>
      </x:c>
      <x:c r="X92" s="34" t="n">
        <x:f>0.10*Q92/(IF(W92&lt;=60,0.40,0.25)*W92)</x:f>
        <x:v>215.05700000000004</x:v>
      </x:c>
      <x:c r="Y92" s="34" t="n">
        <x:f>0.10*Q92</x:f>
        <x:v>1290.3420000000003</x:v>
      </x:c>
      <x:c r="Z92" s="23" t="n">
        <x:f>SUMIF('09_CARGA_ORDEN'!$A$2:$A$1153,A92,'09_CARGA_ORDEN'!$J$2:$J$1153)</x:f>
        <x:v>58.95685333333333</x:v>
      </x:c>
    </x:row>
    <x:row r="93">
      <x:c r="A93" t="inlineStr">
        <x:is>
          <x:t xml:space="preserve">P092</x:t>
        </x:is>
      </x:c>
      <x:c r="B93" t="inlineStr">
        <x:is>
          <x:t xml:space="preserve">Góndola mural</x:t>
        </x:is>
      </x:c>
      <x:c r="C93" t="inlineStr">
        <x:is>
          <x:t xml:space="preserve">Góndolas comerciales</x:t>
        </x:is>
      </x:c>
      <x:c r="D93" t="n">
        <x:v>7</x:v>
      </x:c>
      <x:c r="E93" s="30" t="n">
        <x:v>46007</x:v>
      </x:c>
      <x:c r="F93" s="30" t="n">
        <x:v>46007</x:v>
      </x:c>
      <x:c r="G93" s="30" t="n">
        <x:v>46023</x:v>
      </x:c>
      <x:c r="H93" t="n">
        <x:f>MONTH(F93)</x:f>
        <x:v>12</x:v>
      </x:c>
      <x:c r="I93" t="n">
        <x:f>INDEX('01_PRODUCTOS'!$H$2:$H$51,MATCH(B93,'01_PRODUCTOS'!$B$2:$B$51,0))</x:f>
        <x:v>10</x:v>
      </x:c>
      <x:c r="J93" s="30" t="n"/>
      <x:c r="O93" t="inlineStr">
        <x:is>
          <x:t xml:space="preserve">SIN REGISTRO</x:t>
        </x:is>
      </x:c>
      <x:c r="P93" t="n">
        <x:f>IFERROR(INDEX('12_PRECIOS'!$D$2:$D$5,MATCH(C93,'12_PRECIOS'!$A$2:$A$5,0)),"")</x:f>
        <x:v>2150.57</x:v>
      </x:c>
      <x:c r="Q93" s="14" t="n">
        <x:f>IF(P93="","",P93*D93)</x:f>
        <x:v>15053.990000000002</x:v>
      </x:c>
      <x:c r="R93" s="14" t="n">
        <x:f>IF(Q93="","",Q93*INDEX('12_PRECIOS'!$E$2:$E$5,MATCH(C93,'12_PRECIOS'!$A$2:$A$5,0)))</x:f>
        <x:v>1505.3990000000003</x:v>
      </x:c>
      <x:c r="S93" t="inlineStr">
        <x:is>
          <x:t xml:space="preserve">SINTETICO</x:t>
        </x:is>
      </x:c>
      <x:c r="T93" s="32" t="n">
        <x:f>F93+8/24</x:f>
        <x:v>46007.333333333336</x:v>
      </x:c>
      <x:c r="U93" s="32" t="n">
        <x:f>G93+17/24</x:f>
        <x:v>46023.708333333336</x:v>
      </x:c>
      <x:c r="V93" s="22" t="n">
        <x:f>Q93/AVERAGE($Q$2:$Q$97)</x:f>
        <x:v>0.732862670948233</x:v>
      </x:c>
      <x:c r="W93" s="33" t="n">
        <x:f>G93-E93</x:f>
        <x:v>16</x:v>
      </x:c>
      <x:c r="X93" s="34" t="n">
        <x:f>0.10*Q93/(IF(W93&lt;=60,0.40,0.25)*W93)</x:f>
        <x:v>235.21859375000005</x:v>
      </x:c>
      <x:c r="Y93" s="34" t="n">
        <x:f>0.10*Q93</x:f>
        <x:v>1505.3990000000003</x:v>
      </x:c>
      <x:c r="Z93" s="23" t="n">
        <x:f>SUMIF('09_CARGA_ORDEN'!$A$2:$A$1153,A93,'09_CARGA_ORDEN'!$J$2:$J$1153)</x:f>
        <x:v>47.37639000000001</x:v>
      </x:c>
    </x:row>
    <x:row r="94">
      <x:c r="A94" t="inlineStr">
        <x:is>
          <x:t xml:space="preserve">P093</x:t>
        </x:is>
      </x:c>
      <x:c r="B94" t="inlineStr">
        <x:is>
          <x:t xml:space="preserve">Locker de 4 puertas</x:t>
        </x:is>
      </x:c>
      <x:c r="C94" t="inlineStr">
        <x:is>
          <x:t xml:space="preserve">Lockers metálicos</x:t>
        </x:is>
      </x:c>
      <x:c r="D94" t="n">
        <x:v>5</x:v>
      </x:c>
      <x:c r="E94" s="30" t="n">
        <x:v>45994</x:v>
      </x:c>
      <x:c r="F94" s="30" t="n">
        <x:v>45994</x:v>
      </x:c>
      <x:c r="G94" s="30" t="n">
        <x:v>46008</x:v>
      </x:c>
      <x:c r="H94" t="n">
        <x:f>MONTH(F94)</x:f>
        <x:v>12</x:v>
      </x:c>
      <x:c r="I94" t="n">
        <x:f>INDEX('01_PRODUCTOS'!$H$2:$H$51,MATCH(B94,'01_PRODUCTOS'!$B$2:$B$51,0))</x:f>
        <x:v>10</x:v>
      </x:c>
      <x:c r="J94" s="30" t="n"/>
      <x:c r="O94" t="inlineStr">
        <x:is>
          <x:t xml:space="preserve">SIN REGISTRO</x:t>
        </x:is>
      </x:c>
      <x:c r="P94" t="n">
        <x:f>IFERROR(INDEX('12_PRECIOS'!$D$2:$D$5,MATCH(C94,'12_PRECIOS'!$A$2:$A$5,0)),"")</x:f>
        <x:v>1800.81</x:v>
      </x:c>
      <x:c r="Q94" s="14" t="n">
        <x:f>IF(P94="","",P94*D94)</x:f>
        <x:v>9004.05</x:v>
      </x:c>
      <x:c r="R94" s="14" t="n">
        <x:f>IF(Q94="","",Q94*INDEX('12_PRECIOS'!$E$2:$E$5,MATCH(C94,'12_PRECIOS'!$A$2:$A$5,0)))</x:f>
        <x:v>900.405</x:v>
      </x:c>
      <x:c r="S94" t="inlineStr">
        <x:is>
          <x:t xml:space="preserve">SINTETICO</x:t>
        </x:is>
      </x:c>
      <x:c r="T94" s="32" t="n">
        <x:f>F94+8/24</x:f>
        <x:v>45994.333333333336</x:v>
      </x:c>
      <x:c r="U94" s="32" t="n">
        <x:f>G94+17/24</x:f>
        <x:v>46008.708333333336</x:v>
      </x:c>
      <x:c r="V94" s="22" t="n">
        <x:f>Q94/AVERAGE($Q$2:$Q$97)</x:f>
        <x:v>0.43833775180875206</x:v>
      </x:c>
      <x:c r="W94" s="33" t="n">
        <x:f>G94-E94</x:f>
        <x:v>14</x:v>
      </x:c>
      <x:c r="X94" s="34" t="n">
        <x:f>0.10*Q94/(IF(W94&lt;=60,0.40,0.25)*W94)</x:f>
        <x:v>160.78660714285712</x:v>
      </x:c>
      <x:c r="Y94" s="34" t="n">
        <x:f>0.10*Q94</x:f>
        <x:v>900.405</x:v>
      </x:c>
      <x:c r="Z94" s="23" t="n">
        <x:f>SUMIF('09_CARGA_ORDEN'!$A$2:$A$1153,A94,'09_CARGA_ORDEN'!$J$2:$J$1153)</x:f>
        <x:v>23.809916666666673</x:v>
      </x:c>
    </x:row>
    <x:row r="95">
      <x:c r="A95" t="inlineStr">
        <x:is>
          <x:t xml:space="preserve">P094</x:t>
        </x:is>
      </x:c>
      <x:c r="B95" t="inlineStr">
        <x:is>
          <x:t xml:space="preserve">Locker de 6 puertas</x:t>
        </x:is>
      </x:c>
      <x:c r="C95" t="inlineStr">
        <x:is>
          <x:t xml:space="preserve">Lockers metálicos</x:t>
        </x:is>
      </x:c>
      <x:c r="D95" t="n">
        <x:v>6</x:v>
      </x:c>
      <x:c r="E95" s="30" t="n">
        <x:v>46007</x:v>
      </x:c>
      <x:c r="F95" s="30" t="n">
        <x:v>46007</x:v>
      </x:c>
      <x:c r="G95" s="30" t="n">
        <x:v>46022</x:v>
      </x:c>
      <x:c r="H95" t="n">
        <x:f>MONTH(F95)</x:f>
        <x:v>12</x:v>
      </x:c>
      <x:c r="I95" t="n">
        <x:f>INDEX('01_PRODUCTOS'!$H$2:$H$51,MATCH(B95,'01_PRODUCTOS'!$B$2:$B$51,0))</x:f>
        <x:v>10</x:v>
      </x:c>
      <x:c r="J95" s="30" t="n"/>
      <x:c r="O95" t="inlineStr">
        <x:is>
          <x:t xml:space="preserve">SIN REGISTRO</x:t>
        </x:is>
      </x:c>
      <x:c r="P95" t="n">
        <x:f>IFERROR(INDEX('12_PRECIOS'!$D$2:$D$5,MATCH(C95,'12_PRECIOS'!$A$2:$A$5,0)),"")</x:f>
        <x:v>1800.81</x:v>
      </x:c>
      <x:c r="Q95" s="14" t="n">
        <x:f>IF(P95="","",P95*D95)</x:f>
        <x:v>10804.86</x:v>
      </x:c>
      <x:c r="R95" s="14" t="n">
        <x:f>IF(Q95="","",Q95*INDEX('12_PRECIOS'!$E$2:$E$5,MATCH(C95,'12_PRECIOS'!$A$2:$A$5,0)))</x:f>
        <x:v>1080.486</x:v>
      </x:c>
      <x:c r="S95" t="inlineStr">
        <x:is>
          <x:t xml:space="preserve">SINTETICO</x:t>
        </x:is>
      </x:c>
      <x:c r="T95" s="32" t="n">
        <x:f>F95+8/24</x:f>
        <x:v>46007.333333333336</x:v>
      </x:c>
      <x:c r="U95" s="32" t="n">
        <x:f>G95+17/24</x:f>
        <x:v>46022.708333333336</x:v>
      </x:c>
      <x:c r="V95" s="22" t="n">
        <x:f>Q95/AVERAGE($Q$2:$Q$97)</x:f>
        <x:v>0.5260053021705026</x:v>
      </x:c>
      <x:c r="W95" s="33" t="n">
        <x:f>G95-E95</x:f>
        <x:v>15</x:v>
      </x:c>
      <x:c r="X95" s="34" t="n">
        <x:f>0.10*Q95/(IF(W95&lt;=60,0.40,0.25)*W95)</x:f>
        <x:v>180.08100000000002</x:v>
      </x:c>
      <x:c r="Y95" s="34" t="n">
        <x:f>0.10*Q95</x:f>
        <x:v>1080.486</x:v>
      </x:c>
      <x:c r="Z95" s="23" t="n">
        <x:f>SUMIF('09_CARGA_ORDEN'!$A$2:$A$1153,A95,'09_CARGA_ORDEN'!$J$2:$J$1153)</x:f>
        <x:v>38.896800000000006</x:v>
      </x:c>
    </x:row>
    <x:row r="96">
      <x:c r="A96" t="inlineStr">
        <x:is>
          <x:t xml:space="preserve">P095</x:t>
        </x:is>
      </x:c>
      <x:c r="B96" t="inlineStr">
        <x:is>
          <x:t xml:space="preserve">Armario metálico</x:t>
        </x:is>
      </x:c>
      <x:c r="C96" t="inlineStr">
        <x:is>
          <x:t xml:space="preserve">Otros productos metalmecánicos</x:t>
        </x:is>
      </x:c>
      <x:c r="D96" t="n">
        <x:v>10</x:v>
      </x:c>
      <x:c r="E96" s="30" t="n">
        <x:v>45994</x:v>
      </x:c>
      <x:c r="F96" s="30" t="n">
        <x:v>45994</x:v>
      </x:c>
      <x:c r="G96" s="30" t="n">
        <x:v>46009</x:v>
      </x:c>
      <x:c r="H96" t="n">
        <x:f>MONTH(F96)</x:f>
        <x:v>12</x:v>
      </x:c>
      <x:c r="I96" t="n">
        <x:f>INDEX('01_PRODUCTOS'!$H$2:$H$51,MATCH(B96,'01_PRODUCTOS'!$B$2:$B$51,0))</x:f>
        <x:v>10</x:v>
      </x:c>
      <x:c r="J96" s="30" t="n"/>
      <x:c r="O96" t="inlineStr">
        <x:is>
          <x:t xml:space="preserve">SIN REGISTRO</x:t>
        </x:is>
      </x:c>
      <x:c r="P96" t="n">
        <x:f>IFERROR(INDEX('12_PRECIOS'!$D$2:$D$5,MATCH(C96,'12_PRECIOS'!$A$2:$A$5,0)),"")</x:f>
        <x:v>2322.4698</x:v>
      </x:c>
      <x:c r="Q96" s="14" t="n">
        <x:f>IF(P96="","",P96*D96)</x:f>
        <x:v>23224.697999999997</x:v>
      </x:c>
      <x:c r="R96" s="14" t="n">
        <x:f>IF(Q96="","",Q96*INDEX('12_PRECIOS'!$E$2:$E$5,MATCH(C96,'12_PRECIOS'!$A$2:$A$5,0)))</x:f>
        <x:v>2322.4698</x:v>
      </x:c>
      <x:c r="S96" t="inlineStr">
        <x:is>
          <x:t xml:space="preserve">SINTETICO</x:t>
        </x:is>
      </x:c>
      <x:c r="T96" s="32" t="n">
        <x:f>F96+8/24</x:f>
        <x:v>45994.333333333336</x:v>
      </x:c>
      <x:c r="U96" s="32" t="n">
        <x:f>G96+17/24</x:f>
        <x:v>46009.708333333336</x:v>
      </x:c>
      <x:c r="V96" s="22" t="n">
        <x:f>Q96/AVERAGE($Q$2:$Q$97)</x:f>
        <x:v>1.1306314278305007</x:v>
      </x:c>
      <x:c r="W96" s="33" t="n">
        <x:f>G96-E96</x:f>
        <x:v>15</x:v>
      </x:c>
      <x:c r="X96" s="34" t="n">
        <x:f>0.10*Q96/(IF(W96&lt;=60,0.40,0.25)*W96)</x:f>
        <x:v>387.07829999999996</x:v>
      </x:c>
      <x:c r="Y96" s="34" t="n">
        <x:f>0.10*Q96</x:f>
        <x:v>2322.4698</x:v>
      </x:c>
      <x:c r="Z96" s="23" t="n">
        <x:f>SUMIF('09_CARGA_ORDEN'!$A$2:$A$1153,A96,'09_CARGA_ORDEN'!$J$2:$J$1153)</x:f>
        <x:v>37.25533333333333</x:v>
      </x:c>
    </x:row>
    <x:row r="97">
      <x:c r="A97" t="inlineStr">
        <x:is>
          <x:t xml:space="preserve">P096</x:t>
        </x:is>
      </x:c>
      <x:c r="B97" t="inlineStr">
        <x:is>
          <x:t xml:space="preserve">Estantería liviana metálica</x:t>
        </x:is>
      </x:c>
      <x:c r="C97" t="inlineStr">
        <x:is>
          <x:t xml:space="preserve">Otros productos metalmecánicos</x:t>
        </x:is>
      </x:c>
      <x:c r="D97" t="n">
        <x:v>10</x:v>
      </x:c>
      <x:c r="E97" s="30" t="n">
        <x:v>46007</x:v>
      </x:c>
      <x:c r="F97" s="30" t="n">
        <x:v>46007</x:v>
      </x:c>
      <x:c r="G97" s="30" t="n">
        <x:v>46023</x:v>
      </x:c>
      <x:c r="H97" t="n">
        <x:f>MONTH(F97)</x:f>
        <x:v>12</x:v>
      </x:c>
      <x:c r="I97" t="n">
        <x:f>INDEX('01_PRODUCTOS'!$H$2:$H$51,MATCH(B97,'01_PRODUCTOS'!$B$2:$B$51,0))</x:f>
        <x:v>10</x:v>
      </x:c>
      <x:c r="J97" s="30" t="n"/>
      <x:c r="O97" t="inlineStr">
        <x:is>
          <x:t xml:space="preserve">SIN REGISTRO</x:t>
        </x:is>
      </x:c>
      <x:c r="P97" t="n">
        <x:f>IFERROR(INDEX('12_PRECIOS'!$D$2:$D$5,MATCH(C97,'12_PRECIOS'!$A$2:$A$5,0)),"")</x:f>
        <x:v>2322.4698</x:v>
      </x:c>
      <x:c r="Q97" s="14" t="n">
        <x:f>IF(P97="","",P97*D97)</x:f>
        <x:v>23224.697999999997</x:v>
      </x:c>
      <x:c r="R97" s="14" t="n">
        <x:f>IF(Q97="","",Q97*INDEX('12_PRECIOS'!$E$2:$E$5,MATCH(C97,'12_PRECIOS'!$A$2:$A$5,0)))</x:f>
        <x:v>2322.4698</x:v>
      </x:c>
      <x:c r="S97" t="inlineStr">
        <x:is>
          <x:t xml:space="preserve">SINTETICO</x:t>
        </x:is>
      </x:c>
      <x:c r="T97" s="32" t="n">
        <x:f>F97+8/24</x:f>
        <x:v>46007.333333333336</x:v>
      </x:c>
      <x:c r="U97" s="32" t="n">
        <x:f>G97+17/24</x:f>
        <x:v>46023.708333333336</x:v>
      </x:c>
      <x:c r="V97" s="22" t="n">
        <x:f>Q97/AVERAGE($Q$2:$Q$97)</x:f>
        <x:v>1.1306314278305007</x:v>
      </x:c>
      <x:c r="W97" s="33" t="n">
        <x:f>G97-E97</x:f>
        <x:v>16</x:v>
      </x:c>
      <x:c r="X97" s="34" t="n">
        <x:f>0.10*Q97/(IF(W97&lt;=60,0.40,0.25)*W97)</x:f>
        <x:v>362.88590624999995</x:v>
      </x:c>
      <x:c r="Y97" s="34" t="n">
        <x:f>0.10*Q97</x:f>
        <x:v>2322.4698</x:v>
      </x:c>
      <x:c r="Z97" s="23" t="n">
        <x:f>SUMIF('09_CARGA_ORDEN'!$A$2:$A$1153,A97,'09_CARGA_ORDEN'!$J$2:$J$1153)</x:f>
        <x:v>60.12253333333334</x:v>
      </x:c>
    </x:row>
  </x:sheetData>
  <x:dataValidations count="3">
    <x:dataValidation type="list" allowBlank="0" showDropDown="0" showInputMessage="0" showErrorMessage="0" sqref="B2:B97">
      <x:formula1>='01_PRODUCTOS'!$B$2:$B$51</x:formula1>
    </x:dataValidation>
    <x:dataValidation type="list" allowBlank="0" showDropDown="0" showInputMessage="0" showErrorMessage="0" sqref="C2:C97">
      <x:formula1>='12_PRECIOS'!$A$2:$A$5</x:formula1>
    </x:dataValidation>
    <x:dataValidation type="whole" operator="greaterThan" allowBlank="0" showDropDown="0" showInputMessage="0" showErrorMessage="0" sqref="D2:D97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65b5bb85444727"/>
  </x:tableParts>
</x:worksheet>
</file>

<file path=xl/worksheets/sheet13.xml><?xml version="1.0" encoding="utf-8"?>
<x:worksheet xmlns:x="http://schemas.openxmlformats.org/spreadsheetml/2006/main">
  <x:sheetPr>
    <x:tabColor rgb="FF4B4B4B"/>
  </x:sheetPr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5" customWidth="1"/>
    <x:col min="2" max="2" width="45" customWidth="1"/>
    <x:col min="3" max="3" width="11" customWidth="1"/>
    <x:col min="4" max="4" width="43" customWidth="1"/>
    <x:col min="5" max="5" width="57" customWidth="1"/>
    <x:col min="6" max="6" width="14" customWidth="1"/>
    <x:col min="7" max="7" width="14" customWidth="1"/>
    <x:col min="8" max="8" width="18" customWidth="1"/>
    <x:col min="9" max="9" width="18" customWidth="1"/>
    <x:col min="10" max="10" width="24" customWidth="1"/>
    <x:col min="11" max="11" width="12" customWidth="1"/>
    <x:col min="12" max="12" width="23" customWidth="1"/>
    <x:col min="13" max="13" width="31" customWidth="1"/>
    <x:col min="14" max="14" width="30" customWidth="1"/>
    <x:col min="15" max="15" width="18" customWidth="1"/>
  </x:cols>
  <x:sheetData>
    <x:row r="1" ht="38" customHeight="1">
      <x:c r="A1" s="5" t="inlineStr">
        <x:is>
          <x:t xml:space="preserve">Pedido</x:t>
        </x:is>
      </x:c>
      <x:c r="B1" s="5" t="inlineStr">
        <x:is>
          <x:t xml:space="preserve">Producto</x:t>
        </x:is>
      </x:c>
      <x:c r="C1" s="5" t="inlineStr">
        <x:is>
          <x:t xml:space="preserve">Paso</x:t>
        </x:is>
      </x:c>
      <x:c r="D1" s="5" t="inlineStr">
        <x:is>
          <x:t xml:space="preserve">Operación</x:t>
        </x:is>
      </x:c>
      <x:c r="E1" s="5" t="inlineStr">
        <x:is>
          <x:t xml:space="preserve">Equipo</x:t>
        </x:is>
      </x:c>
      <x:c r="F1" s="5" t="inlineStr">
        <x:is>
          <x:t xml:space="preserve">Cantidad</x:t>
        </x:is>
      </x:c>
      <x:c r="G1" s="5" t="inlineStr">
        <x:is>
          <x:t xml:space="preserve">Lote</x:t>
        </x:is>
      </x:c>
      <x:c r="H1" s="5" t="inlineStr">
        <x:is>
          <x:t xml:space="preserve">Min fijo/lote</x:t>
        </x:is>
      </x:c>
      <x:c r="I1" s="5" t="inlineStr">
        <x:is>
          <x:t xml:space="preserve">Min unidad</x:t>
        </x:is>
      </x:c>
      <x:c r="J1" s="5" t="inlineStr">
        <x:is>
          <x:t xml:space="preserve">Horas requeridas</x:t>
        </x:is>
      </x:c>
      <x:c r="K1" s="5" t="inlineStr">
        <x:is>
          <x:t xml:space="preserve">Mes</x:t>
        </x:is>
      </x:c>
      <x:c r="L1" s="5" t="inlineStr">
        <x:is>
          <x:t xml:space="preserve">Tipo tiempo</x:t>
        </x:is>
      </x:c>
      <x:c r="M1" s="5" t="inlineStr">
        <x:is>
          <x:t xml:space="preserve">Clasificación</x:t>
        </x:is>
      </x:c>
      <x:c r="N1" s="21" t="inlineStr">
        <x:is>
          <x:t xml:space="preserve">Costo máquina S/ (tarifa 04)</x:t>
        </x:is>
      </x:c>
      <x:c r="O1" s="21" t="inlineStr">
        <x:is>
          <x:t xml:space="preserve">Energía kWh (04)</x:t>
        </x:is>
      </x:c>
    </x:row>
    <x:row r="2">
      <x:c r="A2" t="inlineStr">
        <x:is>
          <x:t xml:space="preserve">P001</x:t>
        </x:is>
      </x:c>
      <x:c r="B2" t="inlineStr">
        <x:is>
          <x:t xml:space="preserve">Minirack metálico con bandejas</x:t>
        </x:is>
      </x:c>
      <x:c r="C2" t="n">
        <x:v>1</x:v>
      </x:c>
      <x:c r="D2" t="inlineStr">
        <x:is>
          <x:t xml:space="preserve">Corte de planchas de acero</x:t>
        </x:is>
      </x:c>
      <x:c r="E2" t="inlineStr">
        <x:is>
          <x:t xml:space="preserve">Guillotina hidráulica para corte de planchas de acero</x:t>
        </x:is>
      </x:c>
      <x:c r="F2" t="n">
        <x:f>'08_PEDIDOS'!D2</x:f>
        <x:v>12</x:v>
      </x:c>
      <x:c r="G2" t="n">
        <x:f>'08_PEDIDOS'!I2</x:f>
        <x:v>10</x:v>
      </x:c>
      <x:c r="H2" t="n">
        <x:f>'05_RUTAS'!F2</x:f>
        <x:v>8</x:v>
      </x:c>
      <x:c r="I2" t="n">
        <x:f>'05_RUTAS'!G2</x:f>
        <x:v>34.62</x:v>
      </x:c>
      <x:c r="J2" s="14" t="n">
        <x:f>IF(OR(F2="",G2="",G2=0),"",(ROUNDUP(F2/G2,0)*H2+F2*I2)/60)</x:f>
        <x:v>7.190666666666666</x:v>
      </x:c>
      <x:c r="K2" t="n">
        <x:f>INDEX('08_PEDIDOS'!$H$2:$H$97,MATCH(A2,'08_PEDIDOS'!$A$2:$A$97,0))</x:f>
        <x:v>1</x:v>
      </x:c>
      <x:c r="L2" t="inlineStr">
        <x:is>
          <x:t xml:space="preserve">POR_UNIDAD</x:t>
        </x:is>
      </x:c>
      <x:c r="M2" t="inlineStr">
        <x:is>
          <x:t xml:space="preserve">VALOR HEREDADO SIN CRONOMETRAJE</x:t>
        </x:is>
      </x:c>
      <x:c r="N2" s="34" t="n">
        <x:f>IFERROR(J2*INDEX('04_MAQUINAS'!$F$2:$F$18,MATCH(E2,'04_MAQUINAS'!$A$2:$A$18,0)),0)</x:f>
        <x:v>172.576</x:v>
      </x:c>
      <x:c r="O2" s="34" t="n">
        <x:f>IFERROR(J2*INDEX('04_MAQUINAS'!$I$2:$I$18,MATCH(E2,'04_MAQUINAS'!$A$2:$A$18,0))*INDEX('04_MAQUINAS'!$J$2:$J$18,MATCH(E2,'04_MAQUINAS'!$A$2:$A$18,0)),0)</x:f>
        <x:v>19.77433333333333</x:v>
      </x:c>
    </x:row>
    <x:row r="3">
      <x:c r="A3" t="inlineStr">
        <x:is>
          <x:t xml:space="preserve">P001</x:t>
        </x:is>
      </x:c>
      <x:c r="B3" t="inlineStr">
        <x:is>
          <x:t xml:space="preserve">Minirack metálico con bandejas</x:t>
        </x:is>
      </x:c>
      <x:c r="C3" t="n">
        <x:v>2</x:v>
      </x:c>
      <x:c r="D3" t="inlineStr">
        <x:is>
          <x:t xml:space="preserve">Corte de tubos y perfiles</x:t>
        </x:is>
      </x:c>
      <x:c r="E3" t="inlineStr">
        <x:is>
          <x:t xml:space="preserve">Sierra de cinta para corte de tubos y perfiles</x:t>
        </x:is>
      </x:c>
      <x:c r="F3" t="n">
        <x:f>'08_PEDIDOS'!D2</x:f>
        <x:v>12</x:v>
      </x:c>
      <x:c r="G3" t="n">
        <x:f>'08_PEDIDOS'!I2</x:f>
        <x:v>10</x:v>
      </x:c>
      <x:c r="H3" t="n">
        <x:f>'05_RUTAS'!F3</x:f>
        <x:v>8</x:v>
      </x:c>
      <x:c r="I3" t="n">
        <x:f>'05_RUTAS'!G3</x:f>
        <x:v>43.52</x:v>
      </x:c>
      <x:c r="J3" s="14" t="n">
        <x:f>IF(OR(F3="",G3="",G3=0),"",(ROUNDUP(F3/G3,0)*H3+F3*I3)/60)</x:f>
        <x:v>8.970666666666666</x:v>
      </x:c>
      <x:c r="K3" t="n">
        <x:f>INDEX('08_PEDIDOS'!$H$2:$H$97,MATCH(A3,'08_PEDIDOS'!$A$2:$A$97,0))</x:f>
        <x:v>1</x:v>
      </x:c>
      <x:c r="L3" t="inlineStr">
        <x:is>
          <x:t xml:space="preserve">POR_UNIDAD</x:t>
        </x:is>
      </x:c>
      <x:c r="M3" t="inlineStr">
        <x:is>
          <x:t xml:space="preserve">VALOR HEREDADO SIN CRONOMETRAJE</x:t>
        </x:is>
      </x:c>
      <x:c r="N3" s="34" t="n">
        <x:f>IFERROR(J3*INDEX('04_MAQUINAS'!$F$2:$F$18,MATCH(E3,'04_MAQUINAS'!$A$2:$A$18,0)),0)</x:f>
        <x:v>197.35466666666667</x:v>
      </x:c>
      <x:c r="O3" s="34" t="n">
        <x:f>IFERROR(J3*INDEX('04_MAQUINAS'!$I$2:$I$18,MATCH(E3,'04_MAQUINAS'!$A$2:$A$18,0))*INDEX('04_MAQUINAS'!$J$2:$J$18,MATCH(E3,'04_MAQUINAS'!$A$2:$A$18,0)),0)</x:f>
        <x:v>4.0367999999999995</x:v>
      </x:c>
    </x:row>
    <x:row r="4">
      <x:c r="A4" t="inlineStr">
        <x:is>
          <x:t xml:space="preserve">P001</x:t>
        </x:is>
      </x:c>
      <x:c r="B4" t="inlineStr">
        <x:is>
          <x:t xml:space="preserve">Minirack metálico con bandejas</x:t>
        </x:is>
      </x:c>
      <x:c r="C4" t="n">
        <x:v>3</x:v>
      </x:c>
      <x:c r="D4" t="inlineStr">
        <x:is>
          <x:t xml:space="preserve">Perforación</x:t>
        </x:is>
      </x:c>
      <x:c r="E4" t="inlineStr">
        <x:is>
          <x:t xml:space="preserve">Taladro de banco para perforación de acero</x:t>
        </x:is>
      </x:c>
      <x:c r="F4" t="n">
        <x:f>'08_PEDIDOS'!D2</x:f>
        <x:v>12</x:v>
      </x:c>
      <x:c r="G4" t="n">
        <x:f>'08_PEDIDOS'!I2</x:f>
        <x:v>10</x:v>
      </x:c>
      <x:c r="H4" t="n">
        <x:f>'05_RUTAS'!F4</x:f>
        <x:v>10</x:v>
      </x:c>
      <x:c r="I4" t="n">
        <x:f>'05_RUTAS'!G4</x:f>
        <x:v>63.2</x:v>
      </x:c>
      <x:c r="J4" s="14" t="n">
        <x:f>IF(OR(F4="",G4="",G4=0),"",(ROUNDUP(F4/G4,0)*H4+F4*I4)/60)</x:f>
        <x:v>12.973333333333334</x:v>
      </x:c>
      <x:c r="K4" t="n">
        <x:f>INDEX('08_PEDIDOS'!$H$2:$H$97,MATCH(A4,'08_PEDIDOS'!$A$2:$A$97,0))</x:f>
        <x:v>1</x:v>
      </x:c>
      <x:c r="L4" t="inlineStr">
        <x:is>
          <x:t xml:space="preserve">POR_UNIDAD</x:t>
        </x:is>
      </x:c>
      <x:c r="M4" t="inlineStr">
        <x:is>
          <x:t xml:space="preserve">VALOR HEREDADO SIN CRONOMETRAJE</x:t>
        </x:is>
      </x:c>
      <x:c r="N4" s="34" t="n">
        <x:f>IFERROR(J4*INDEX('04_MAQUINAS'!$F$2:$F$18,MATCH(E4,'04_MAQUINAS'!$A$2:$A$18,0)),0)</x:f>
        <x:v>285.41333333333336</x:v>
      </x:c>
      <x:c r="O4" s="34" t="n">
        <x:f>IFERROR(J4*INDEX('04_MAQUINAS'!$I$2:$I$18,MATCH(E4,'04_MAQUINAS'!$A$2:$A$18,0))*INDEX('04_MAQUINAS'!$J$2:$J$18,MATCH(E4,'04_MAQUINAS'!$A$2:$A$18,0)),0)</x:f>
        <x:v>3.567666666666667</x:v>
      </x:c>
    </x:row>
    <x:row r="5">
      <x:c r="A5" t="inlineStr">
        <x:is>
          <x:t xml:space="preserve">P001</x:t>
        </x:is>
      </x:c>
      <x:c r="B5" t="inlineStr">
        <x:is>
          <x:t xml:space="preserve">Minirack metálico con bandejas</x:t>
        </x:is>
      </x:c>
      <x:c r="C5" t="n">
        <x:v>4</x:v>
      </x:c>
      <x:c r="D5" t="inlineStr">
        <x:is>
          <x:t xml:space="preserve">Plegado</x:t>
        </x:is>
      </x:c>
      <x:c r="E5" t="inlineStr">
        <x:is>
          <x:t xml:space="preserve">Plegadora hidráulica de chapa metálica</x:t>
        </x:is>
      </x:c>
      <x:c r="F5" t="n">
        <x:f>'08_PEDIDOS'!D2</x:f>
        <x:v>12</x:v>
      </x:c>
      <x:c r="G5" t="n">
        <x:f>'08_PEDIDOS'!I2</x:f>
        <x:v>10</x:v>
      </x:c>
      <x:c r="H5" t="n">
        <x:f>'05_RUTAS'!F5</x:f>
        <x:v>12</x:v>
      </x:c>
      <x:c r="I5" t="n">
        <x:f>'05_RUTAS'!G5</x:f>
        <x:v>60</x:v>
      </x:c>
      <x:c r="J5" s="14" t="n">
        <x:f>IF(OR(F5="",G5="",G5=0),"",(ROUNDUP(F5/G5,0)*H5+F5*I5)/60)</x:f>
        <x:v>12.4</x:v>
      </x:c>
      <x:c r="K5" t="n">
        <x:f>INDEX('08_PEDIDOS'!$H$2:$H$97,MATCH(A5,'08_PEDIDOS'!$A$2:$A$97,0))</x:f>
        <x:v>1</x:v>
      </x:c>
      <x:c r="L5" t="inlineStr">
        <x:is>
          <x:t xml:space="preserve">POR_UNIDAD</x:t>
        </x:is>
      </x:c>
      <x:c r="M5" t="inlineStr">
        <x:is>
          <x:t xml:space="preserve">VALOR HEREDADO SIN CRONOMETRAJE</x:t>
        </x:is>
      </x:c>
      <x:c r="N5" s="34" t="n">
        <x:f>IFERROR(J5*INDEX('04_MAQUINAS'!$F$2:$F$18,MATCH(E5,'04_MAQUINAS'!$A$2:$A$18,0)),0)</x:f>
        <x:v>347.2</x:v>
      </x:c>
      <x:c r="O5" s="34" t="n">
        <x:f>IFERROR(J5*INDEX('04_MAQUINAS'!$I$2:$I$18,MATCH(E5,'04_MAQUINAS'!$A$2:$A$18,0))*INDEX('04_MAQUINAS'!$J$2:$J$18,MATCH(E5,'04_MAQUINAS'!$A$2:$A$18,0)),0)</x:f>
        <x:v>30.69</x:v>
      </x:c>
    </x:row>
    <x:row r="6">
      <x:c r="A6" t="inlineStr">
        <x:is>
          <x:t xml:space="preserve">P001</x:t>
        </x:is>
      </x:c>
      <x:c r="B6" t="inlineStr">
        <x:is>
          <x:t xml:space="preserve">Minirack metálico con bandejas</x:t>
        </x:is>
      </x:c>
      <x:c r="C6" t="n">
        <x:v>5</x:v>
      </x:c>
      <x:c r="D6" t="inlineStr">
        <x:is>
          <x:t xml:space="preserve">Soldadura</x:t>
        </x:is>
      </x:c>
      <x:c r="E6" t="inlineStr">
        <x:is>
          <x:t xml:space="preserve">Máquina de soldadura por arco MIG/MAG</x:t>
        </x:is>
      </x:c>
      <x:c r="F6" t="n">
        <x:f>'08_PEDIDOS'!D2</x:f>
        <x:v>12</x:v>
      </x:c>
      <x:c r="G6" t="n">
        <x:f>'08_PEDIDOS'!I2</x:f>
        <x:v>10</x:v>
      </x:c>
      <x:c r="H6" t="n">
        <x:f>'05_RUTAS'!F6</x:f>
        <x:v>10</x:v>
      </x:c>
      <x:c r="I6" t="n">
        <x:f>'05_RUTAS'!G6</x:f>
        <x:v>78.39999999999999</x:v>
      </x:c>
      <x:c r="J6" s="14" t="n">
        <x:f>IF(OR(F6="",G6="",G6=0),"",(ROUNDUP(F6/G6,0)*H6+F6*I6)/60)</x:f>
        <x:v>16.013333333333332</x:v>
      </x:c>
      <x:c r="K6" t="n">
        <x:f>INDEX('08_PEDIDOS'!$H$2:$H$97,MATCH(A6,'08_PEDIDOS'!$A$2:$A$97,0))</x:f>
        <x:v>1</x:v>
      </x:c>
      <x:c r="L6" t="inlineStr">
        <x:is>
          <x:t xml:space="preserve">POR_UNIDAD</x:t>
        </x:is>
      </x:c>
      <x:c r="M6" t="inlineStr">
        <x:is>
          <x:t xml:space="preserve">VALOR HEREDADO SIN CRONOMETRAJE</x:t>
        </x:is>
      </x:c>
      <x:c r="N6" s="34" t="n">
        <x:f>IFERROR(J6*INDEX('04_MAQUINAS'!$F$2:$F$18,MATCH(E6,'04_MAQUINAS'!$A$2:$A$18,0)),0)</x:f>
        <x:v>512.4266666666666</x:v>
      </x:c>
      <x:c r="O6" s="34" t="n">
        <x:f>IFERROR(J6*INDEX('04_MAQUINAS'!$I$2:$I$18,MATCH(E6,'04_MAQUINAS'!$A$2:$A$18,0))*INDEX('04_MAQUINAS'!$J$2:$J$18,MATCH(E6,'04_MAQUINAS'!$A$2:$A$18,0)),0)</x:f>
        <x:v>28.02333333333333</x:v>
      </x:c>
    </x:row>
    <x:row r="7">
      <x:c r="A7" t="inlineStr">
        <x:is>
          <x:t xml:space="preserve">P001</x:t>
        </x:is>
      </x:c>
      <x:c r="B7" t="inlineStr">
        <x:is>
          <x:t xml:space="preserve">Minirack metálico con bandejas</x:t>
        </x:is>
      </x:c>
      <x:c r="C7" t="n">
        <x:v>6</x:v>
      </x:c>
      <x:c r="D7" t="inlineStr">
        <x:is>
          <x:t xml:space="preserve">Desbarbado</x:t>
        </x:is>
      </x:c>
      <x:c r="E7" t="inlineStr">
        <x:is>
          <x:t xml:space="preserve">Mesa de desbarbado/esmerilado</x:t>
        </x:is>
      </x:c>
      <x:c r="F7" t="n">
        <x:f>'08_PEDIDOS'!D2</x:f>
        <x:v>12</x:v>
      </x:c>
      <x:c r="G7" t="n">
        <x:f>'08_PEDIDOS'!I2</x:f>
        <x:v>10</x:v>
      </x:c>
      <x:c r="H7" t="n">
        <x:f>'05_RUTAS'!F7</x:f>
        <x:v>3</x:v>
      </x:c>
      <x:c r="I7" t="n">
        <x:f>'05_RUTAS'!G7</x:f>
        <x:v>42</x:v>
      </x:c>
      <x:c r="J7" s="14" t="n">
        <x:f>IF(OR(F7="",G7="",G7=0),"",(ROUNDUP(F7/G7,0)*H7+F7*I7)/60)</x:f>
        <x:v>8.5</x:v>
      </x:c>
      <x:c r="K7" t="n">
        <x:f>INDEX('08_PEDIDOS'!$H$2:$H$97,MATCH(A7,'08_PEDIDOS'!$A$2:$A$97,0))</x:f>
        <x:v>1</x:v>
      </x:c>
      <x:c r="L7" t="inlineStr">
        <x:is>
          <x:t xml:space="preserve">POR_UNIDAD</x:t>
        </x:is>
      </x:c>
      <x:c r="M7" t="inlineStr">
        <x:is>
          <x:t xml:space="preserve">VALOR HEREDADO SIN CRONOMETRAJE</x:t>
        </x:is>
      </x:c>
      <x:c r="N7" s="34" t="n">
        <x:f>IFERROR(J7*INDEX('04_MAQUINAS'!$F$2:$F$18,MATCH(E7,'04_MAQUINAS'!$A$2:$A$18,0)),0)</x:f>
        <x:v>178.5</x:v>
      </x:c>
      <x:c r="O7" s="34" t="n">
        <x:f>IFERROR(J7*INDEX('04_MAQUINAS'!$I$2:$I$18,MATCH(E7,'04_MAQUINAS'!$A$2:$A$18,0))*INDEX('04_MAQUINAS'!$J$2:$J$18,MATCH(E7,'04_MAQUINAS'!$A$2:$A$18,0)),0)</x:f>
        <x:v>6.375</x:v>
      </x:c>
    </x:row>
    <x:row r="8">
      <x:c r="A8" t="inlineStr">
        <x:is>
          <x:t xml:space="preserve">P001</x:t>
        </x:is>
      </x:c>
      <x:c r="B8" t="inlineStr">
        <x:is>
          <x:t xml:space="preserve">Minirack metálico con bandejas</x:t>
        </x:is>
      </x:c>
      <x:c r="C8" t="n">
        <x:v>7</x:v>
      </x:c>
      <x:c r="D8" t="inlineStr">
        <x:is>
          <x:t xml:space="preserve">Preparación superficial</x:t>
        </x:is>
      </x:c>
      <x:c r="E8" t="inlineStr">
        <x:is>
          <x:t xml:space="preserve">Zona de preparación superficial</x:t>
        </x:is>
      </x:c>
      <x:c r="F8" t="n">
        <x:f>'08_PEDIDOS'!D2</x:f>
        <x:v>12</x:v>
      </x:c>
      <x:c r="G8" t="n">
        <x:f>'08_PEDIDOS'!I2</x:f>
        <x:v>10</x:v>
      </x:c>
      <x:c r="H8" t="n">
        <x:f>'05_RUTAS'!F8</x:f>
        <x:v>6</x:v>
      </x:c>
      <x:c r="I8" t="n">
        <x:f>'05_RUTAS'!G8</x:f>
        <x:v>29.7248</x:v>
      </x:c>
      <x:c r="J8" s="14" t="n">
        <x:f>IF(OR(F8="",G8="",G8=0),"",(ROUNDUP(F8/G8,0)*H8+F8*I8)/60)</x:f>
        <x:v>6.144959999999999</x:v>
      </x:c>
      <x:c r="K8" t="n">
        <x:f>INDEX('08_PEDIDOS'!$H$2:$H$97,MATCH(A8,'08_PEDIDOS'!$A$2:$A$97,0))</x:f>
        <x:v>1</x:v>
      </x:c>
      <x:c r="L8" t="inlineStr">
        <x:is>
          <x:t xml:space="preserve">POR_UNIDAD</x:t>
        </x:is>
      </x:c>
      <x:c r="M8" t="inlineStr">
        <x:is>
          <x:t xml:space="preserve">VALOR HEREDADO SIN CRONOMETRAJE</x:t>
        </x:is>
      </x:c>
      <x:c r="N8" s="34" t="n">
        <x:f>IFERROR(J8*INDEX('04_MAQUINAS'!$F$2:$F$18,MATCH(E8,'04_MAQUINAS'!$A$2:$A$18,0)),0)</x:f>
        <x:v>116.75423999999998</x:v>
      </x:c>
      <x:c r="O8" s="34" t="n">
        <x:f>IFERROR(J8*INDEX('04_MAQUINAS'!$I$2:$I$18,MATCH(E8,'04_MAQUINAS'!$A$2:$A$18,0))*INDEX('04_MAQUINAS'!$J$2:$J$18,MATCH(E8,'04_MAQUINAS'!$A$2:$A$18,0)),0)</x:f>
        <x:v>5.4075648</x:v>
      </x:c>
    </x:row>
    <x:row r="9">
      <x:c r="A9" t="inlineStr">
        <x:is>
          <x:t xml:space="preserve">P001</x:t>
        </x:is>
      </x:c>
      <x:c r="B9" t="inlineStr">
        <x:is>
          <x:t xml:space="preserve">Minirack metálico con bandejas</x:t>
        </x:is>
      </x:c>
      <x:c r="C9" t="n">
        <x:v>8</x:v>
      </x:c>
      <x:c r="D9" t="inlineStr">
        <x:is>
          <x:t xml:space="preserve">Aplicación electrostática de polvo</x:t>
        </x:is>
      </x:c>
      <x:c r="E9" t="inlineStr">
        <x:is>
          <x:t xml:space="preserve">Pistola manual de pintura electrostática en polvo</x:t>
        </x:is>
      </x:c>
      <x:c r="F9" t="n">
        <x:f>'08_PEDIDOS'!D2</x:f>
        <x:v>12</x:v>
      </x:c>
      <x:c r="G9" t="n">
        <x:f>'08_PEDIDOS'!I2</x:f>
        <x:v>10</x:v>
      </x:c>
      <x:c r="H9" t="n">
        <x:f>'05_RUTAS'!F9</x:f>
        <x:v>12</x:v>
      </x:c>
      <x:c r="I9" t="n">
        <x:f>'05_RUTAS'!G9</x:f>
        <x:v>8.02</x:v>
      </x:c>
      <x:c r="J9" s="14" t="n">
        <x:f>IF(OR(F9="",G9="",G9=0),"",(ROUNDUP(F9/G9,0)*H9+F9*I9)/60)</x:f>
        <x:v>2.004</x:v>
      </x:c>
      <x:c r="K9" t="n">
        <x:f>INDEX('08_PEDIDOS'!$H$2:$H$97,MATCH(A9,'08_PEDIDOS'!$A$2:$A$97,0))</x:f>
        <x:v>1</x:v>
      </x:c>
      <x:c r="L9" t="inlineStr">
        <x:is>
          <x:t xml:space="preserve">POR_UNIDAD</x:t>
        </x:is>
      </x:c>
      <x:c r="M9" t="inlineStr">
        <x:is>
          <x:t xml:space="preserve">HIPOTESIS TECNICA</x:t>
        </x:is>
      </x:c>
      <x:c r="N9" s="34" t="n">
        <x:f>IFERROR(J9*INDEX('04_MAQUINAS'!$F$2:$F$18,MATCH(E9,'04_MAQUINAS'!$A$2:$A$18,0)),0)</x:f>
        <x:v>64.128</x:v>
      </x:c>
      <x:c r="O9" s="34" t="n">
        <x:f>IFERROR(J9*INDEX('04_MAQUINAS'!$I$2:$I$18,MATCH(E9,'04_MAQUINAS'!$A$2:$A$18,0))*INDEX('04_MAQUINAS'!$J$2:$J$18,MATCH(E9,'04_MAQUINAS'!$A$2:$A$18,0)),0)</x:f>
        <x:v>2.1042</x:v>
      </x:c>
    </x:row>
    <x:row r="10">
      <x:c r="A10" t="inlineStr">
        <x:is>
          <x:t xml:space="preserve">P001</x:t>
        </x:is>
      </x:c>
      <x:c r="B10" t="inlineStr">
        <x:is>
          <x:t xml:space="preserve">Minirack metálico con bandejas</x:t>
        </x:is>
      </x:c>
      <x:c r="C10" t="n">
        <x:v>9</x:v>
      </x:c>
      <x:c r="D10" t="inlineStr">
        <x:is>
          <x:t xml:space="preserve">Curado térmico en horno</x:t>
        </x:is>
      </x:c>
      <x:c r="E10" t="inlineStr">
        <x:is>
          <x:t xml:space="preserve">Horno de curado de pintura electrostática por lotes</x:t>
        </x:is>
      </x:c>
      <x:c r="F10" t="n">
        <x:f>'08_PEDIDOS'!D2</x:f>
        <x:v>12</x:v>
      </x:c>
      <x:c r="G10" t="n">
        <x:f>'08_PEDIDOS'!I2</x:f>
        <x:v>10</x:v>
      </x:c>
      <x:c r="H10" t="n">
        <x:f>'05_RUTAS'!F10</x:f>
        <x:v>45</x:v>
      </x:c>
      <x:c r="I10" t="n">
        <x:f>'05_RUTAS'!G10</x:f>
        <x:v>0</x:v>
      </x:c>
      <x:c r="J10" s="14" t="n">
        <x:f>IF(OR(F10="",G10="",G10=0),"",(ROUNDUP(F10/G10,0)*H10+F10*I10)/60)</x:f>
        <x:v>1.5</x:v>
      </x:c>
      <x:c r="K10" t="n">
        <x:f>INDEX('08_PEDIDOS'!$H$2:$H$97,MATCH(A10,'08_PEDIDOS'!$A$2:$A$97,0))</x:f>
        <x:v>1</x:v>
      </x:c>
      <x:c r="L10" t="inlineStr">
        <x:is>
          <x:t xml:space="preserve">POR_LOTE</x:t>
        </x:is>
      </x:c>
      <x:c r="M10" t="inlineStr">
        <x:is>
          <x:t xml:space="preserve">HIPOTESIS TECNICA</x:t>
        </x:is>
      </x:c>
      <x:c r="N10" s="34" t="n">
        <x:f>IFERROR(J10*INDEX('04_MAQUINAS'!$F$2:$F$18,MATCH(E10,'04_MAQUINAS'!$A$2:$A$18,0)),0)</x:f>
        <x:v>39</x:v>
      </x:c>
      <x:c r="O10" s="34" t="n">
        <x:f>IFERROR(J10*INDEX('04_MAQUINAS'!$I$2:$I$18,MATCH(E10,'04_MAQUINAS'!$A$2:$A$18,0))*INDEX('04_MAQUINAS'!$J$2:$J$18,MATCH(E10,'04_MAQUINAS'!$A$2:$A$18,0)),0)</x:f>
        <x:v>21.599999999999998</x:v>
      </x:c>
    </x:row>
    <x:row r="11">
      <x:c r="A11" t="inlineStr">
        <x:is>
          <x:t xml:space="preserve">P001</x:t>
        </x:is>
      </x:c>
      <x:c r="B11" t="inlineStr">
        <x:is>
          <x:t xml:space="preserve">Minirack metálico con bandejas</x:t>
        </x:is>
      </x:c>
      <x:c r="C11" t="n">
        <x:v>10</x:v>
      </x:c>
      <x:c r="D11" t="inlineStr">
        <x:is>
          <x:t xml:space="preserve">Colgado, traslado y enfriamiento</x:t>
        </x:is>
      </x:c>
      <x:c r="E11" t="inlineStr">
        <x:is>
          <x:t xml:space="preserve">Manipulación y enfriamiento de piezas</x:t>
        </x:is>
      </x:c>
      <x:c r="F11" t="n">
        <x:f>'08_PEDIDOS'!D2</x:f>
        <x:v>12</x:v>
      </x:c>
      <x:c r="G11" t="n">
        <x:f>'08_PEDIDOS'!I2</x:f>
        <x:v>10</x:v>
      </x:c>
      <x:c r="H11" t="n">
        <x:f>'05_RUTAS'!F11</x:f>
        <x:v>8</x:v>
      </x:c>
      <x:c r="I11" t="n">
        <x:f>'05_RUTAS'!G11</x:f>
        <x:v>2.69</x:v>
      </x:c>
      <x:c r="J11" s="14" t="n">
        <x:f>IF(OR(F11="",G11="",G11=0),"",(ROUNDUP(F11/G11,0)*H11+F11*I11)/60)</x:f>
        <x:v>0.8046666666666666</x:v>
      </x:c>
      <x:c r="K11" t="n">
        <x:f>INDEX('08_PEDIDOS'!$H$2:$H$97,MATCH(A11,'08_PEDIDOS'!$A$2:$A$97,0))</x:f>
        <x:v>1</x:v>
      </x:c>
      <x:c r="L11" t="inlineStr">
        <x:is>
          <x:t xml:space="preserve">POR_UNIDAD</x:t>
        </x:is>
      </x:c>
      <x:c r="M11" t="inlineStr">
        <x:is>
          <x:t xml:space="preserve">HIPOTESIS TECNICA</x:t>
        </x:is>
      </x:c>
      <x:c r="N11" s="34" t="n">
        <x:f>IFERROR(J11*INDEX('04_MAQUINAS'!$F$2:$F$18,MATCH(E11,'04_MAQUINAS'!$A$2:$A$18,0)),0)</x:f>
        <x:v>12.874666666666666</x:v>
      </x:c>
      <x:c r="O11" s="34" t="n">
        <x:f>IFERROR(J11*INDEX('04_MAQUINAS'!$I$2:$I$18,MATCH(E11,'04_MAQUINAS'!$A$2:$A$18,0))*INDEX('04_MAQUINAS'!$J$2:$J$18,MATCH(E11,'04_MAQUINAS'!$A$2:$A$18,0)),0)</x:f>
        <x:v>0.20116666666666666</x:v>
      </x:c>
    </x:row>
    <x:row r="12">
      <x:c r="A12" t="inlineStr">
        <x:is>
          <x:t xml:space="preserve">P001</x:t>
        </x:is>
      </x:c>
      <x:c r="B12" t="inlineStr">
        <x:is>
          <x:t xml:space="preserve">Minirack metálico con bandejas</x:t>
        </x:is>
      </x:c>
      <x:c r="C12" t="n">
        <x:v>11</x:v>
      </x:c>
      <x:c r="D12" t="inlineStr">
        <x:is>
          <x:t xml:space="preserve">Ensamblaje</x:t>
        </x:is>
      </x:c>
      <x:c r="E12" t="inlineStr">
        <x:is>
          <x:t xml:space="preserve">Mesa de armado</x:t>
        </x:is>
      </x:c>
      <x:c r="F12" t="n">
        <x:f>'08_PEDIDOS'!D2</x:f>
        <x:v>12</x:v>
      </x:c>
      <x:c r="G12" t="n">
        <x:f>'08_PEDIDOS'!I2</x:f>
        <x:v>10</x:v>
      </x:c>
      <x:c r="H12" t="n">
        <x:f>'05_RUTAS'!F12</x:f>
        <x:v>6</x:v>
      </x:c>
      <x:c r="I12" t="n">
        <x:f>'05_RUTAS'!G12</x:f>
        <x:v>60</x:v>
      </x:c>
      <x:c r="J12" s="14" t="n">
        <x:f>IF(OR(F12="",G12="",G12=0),"",(ROUNDUP(F12/G12,0)*H12+F12*I12)/60)</x:f>
        <x:v>12.2</x:v>
      </x:c>
      <x:c r="K12" t="n">
        <x:f>INDEX('08_PEDIDOS'!$H$2:$H$97,MATCH(A12,'08_PEDIDOS'!$A$2:$A$97,0))</x:f>
        <x:v>1</x:v>
      </x:c>
      <x:c r="L12" t="inlineStr">
        <x:is>
          <x:t xml:space="preserve">POR_UNIDAD</x:t>
        </x:is>
      </x:c>
      <x:c r="M12" t="inlineStr">
        <x:is>
          <x:t xml:space="preserve">VALOR HEREDADO SIN CRONOMETRAJE</x:t>
        </x:is>
      </x:c>
      <x:c r="N12" s="34" t="n">
        <x:f>IFERROR(J12*INDEX('04_MAQUINAS'!$F$2:$F$18,MATCH(E12,'04_MAQUINAS'!$A$2:$A$18,0)),0)</x:f>
        <x:v>231.79999999999998</x:v>
      </x:c>
      <x:c r="O12" s="34" t="n">
        <x:f>IFERROR(J12*INDEX('04_MAQUINAS'!$I$2:$I$18,MATCH(E12,'04_MAQUINAS'!$A$2:$A$18,0))*INDEX('04_MAQUINAS'!$J$2:$J$18,MATCH(E12,'04_MAQUINAS'!$A$2:$A$18,0)),0)</x:f>
        <x:v>3.6599999999999997</x:v>
      </x:c>
    </x:row>
    <x:row r="13">
      <x:c r="A13" t="inlineStr">
        <x:is>
          <x:t xml:space="preserve">P001</x:t>
        </x:is>
      </x:c>
      <x:c r="B13" t="inlineStr">
        <x:is>
          <x:t xml:space="preserve">Minirack metálico con bandejas</x:t>
        </x:is>
      </x:c>
      <x:c r="C13" t="n">
        <x:v>12</x:v>
      </x:c>
      <x:c r="D13" t="inlineStr">
        <x:is>
          <x:t xml:space="preserve">Inspección de calidad</x:t>
        </x:is>
      </x:c>
      <x:c r="E13" t="inlineStr">
        <x:is>
          <x:t xml:space="preserve">Área de inspección</x:t>
        </x:is>
      </x:c>
      <x:c r="F13" t="n">
        <x:f>'08_PEDIDOS'!D2</x:f>
        <x:v>12</x:v>
      </x:c>
      <x:c r="G13" t="n">
        <x:f>'08_PEDIDOS'!I2</x:f>
        <x:v>10</x:v>
      </x:c>
      <x:c r="H13" t="n">
        <x:f>'05_RUTAS'!F13</x:f>
        <x:v>2</x:v>
      </x:c>
      <x:c r="I13" t="n">
        <x:f>'05_RUTAS'!G13</x:f>
        <x:v>3.86</x:v>
      </x:c>
      <x:c r="J13" s="14" t="n">
        <x:f>IF(OR(F13="",G13="",G13=0),"",(ROUNDUP(F13/G13,0)*H13+F13*I13)/60)</x:f>
        <x:v>0.8386666666666667</x:v>
      </x:c>
      <x:c r="K13" t="n">
        <x:f>INDEX('08_PEDIDOS'!$H$2:$H$97,MATCH(A13,'08_PEDIDOS'!$A$2:$A$97,0))</x:f>
        <x:v>1</x:v>
      </x:c>
      <x:c r="L13" t="inlineStr">
        <x:is>
          <x:t xml:space="preserve">POR_UNIDAD</x:t>
        </x:is>
      </x:c>
      <x:c r="M13" t="inlineStr">
        <x:is>
          <x:t xml:space="preserve">HIPOTESIS TECNICA</x:t>
        </x:is>
      </x:c>
      <x:c r="N13" s="34" t="n">
        <x:f>IFERROR(J13*INDEX('04_MAQUINAS'!$F$2:$F$18,MATCH(E13,'04_MAQUINAS'!$A$2:$A$18,0)),0)</x:f>
        <x:v>16.773333333333333</x:v>
      </x:c>
      <x:c r="O13" s="34" t="n">
        <x:f>IFERROR(J13*INDEX('04_MAQUINAS'!$I$2:$I$18,MATCH(E13,'04_MAQUINAS'!$A$2:$A$18,0))*INDEX('04_MAQUINAS'!$J$2:$J$18,MATCH(E13,'04_MAQUINAS'!$A$2:$A$18,0)),0)</x:f>
        <x:v>0.08386666666666667</x:v>
      </x:c>
    </x:row>
    <x:row r="14">
      <x:c r="A14" t="inlineStr">
        <x:is>
          <x:t xml:space="preserve">P001</x:t>
        </x:is>
      </x:c>
      <x:c r="B14" t="inlineStr">
        <x:is>
          <x:t xml:space="preserve">Minirack metálico con bandejas</x:t>
        </x:is>
      </x:c>
      <x:c r="C14" t="n">
        <x:v>13</x:v>
      </x:c>
      <x:c r="D14" t="inlineStr">
        <x:is>
          <x:t xml:space="preserve">Embalaje</x:t>
        </x:is>
      </x:c>
      <x:c r="E14" t="inlineStr">
        <x:is>
          <x:t xml:space="preserve">Zona de protección y embalaje</x:t>
        </x:is>
      </x:c>
      <x:c r="F14" t="n">
        <x:f>'08_PEDIDOS'!D2</x:f>
        <x:v>12</x:v>
      </x:c>
      <x:c r="G14" t="n">
        <x:f>'08_PEDIDOS'!I2</x:f>
        <x:v>10</x:v>
      </x:c>
      <x:c r="H14" t="n">
        <x:f>'05_RUTAS'!F14</x:f>
        <x:v>2</x:v>
      </x:c>
      <x:c r="I14" t="n">
        <x:f>'05_RUTAS'!G14</x:f>
        <x:v>5.3</x:v>
      </x:c>
      <x:c r="J14" s="14" t="n">
        <x:f>IF(OR(F14="",G14="",G14=0),"",(ROUNDUP(F14/G14,0)*H14+F14*I14)/60)</x:f>
        <x:v>1.1266666666666665</x:v>
      </x:c>
      <x:c r="K14" t="n">
        <x:f>INDEX('08_PEDIDOS'!$H$2:$H$97,MATCH(A14,'08_PEDIDOS'!$A$2:$A$97,0))</x:f>
        <x:v>1</x:v>
      </x:c>
      <x:c r="L14" t="inlineStr">
        <x:is>
          <x:t xml:space="preserve">POR_UNIDAD</x:t>
        </x:is>
      </x:c>
      <x:c r="M14" t="inlineStr">
        <x:is>
          <x:t xml:space="preserve">HIPOTESIS TECNICA</x:t>
        </x:is>
      </x:c>
      <x:c r="N14" s="34" t="n">
        <x:f>IFERROR(J14*INDEX('04_MAQUINAS'!$F$2:$F$18,MATCH(E14,'04_MAQUINAS'!$A$2:$A$18,0)),0)</x:f>
        <x:v>20.279999999999998</x:v>
      </x:c>
      <x:c r="O14" s="34" t="n">
        <x:f>IFERROR(J14*INDEX('04_MAQUINAS'!$I$2:$I$18,MATCH(E14,'04_MAQUINAS'!$A$2:$A$18,0))*INDEX('04_MAQUINAS'!$J$2:$J$18,MATCH(E14,'04_MAQUINAS'!$A$2:$A$18,0)),0)</x:f>
        <x:v>0.10139999999999998</x:v>
      </x:c>
    </x:row>
    <x:row r="15">
      <x:c r="A15" t="inlineStr">
        <x:is>
          <x:t xml:space="preserve">P002</x:t>
        </x:is>
      </x:c>
      <x:c r="B15" t="inlineStr">
        <x:is>
          <x:t xml:space="preserve">Estante reforzado modular</x:t>
        </x:is>
      </x:c>
      <x:c r="C15" t="n">
        <x:v>1</x:v>
      </x:c>
      <x:c r="D15" t="inlineStr">
        <x:is>
          <x:t xml:space="preserve">Corte de planchas de acero</x:t>
        </x:is>
      </x:c>
      <x:c r="E15" t="inlineStr">
        <x:is>
          <x:t xml:space="preserve">Guillotina hidráulica para corte de planchas de acero</x:t>
        </x:is>
      </x:c>
      <x:c r="F15" t="n">
        <x:f>'08_PEDIDOS'!D3</x:f>
        <x:v>12</x:v>
      </x:c>
      <x:c r="G15" t="n">
        <x:f>'08_PEDIDOS'!I3</x:f>
        <x:v>10</x:v>
      </x:c>
      <x:c r="H15" t="n">
        <x:f>'05_RUTAS'!F15</x:f>
        <x:v>8</x:v>
      </x:c>
      <x:c r="I15" t="n">
        <x:f>'05_RUTAS'!G15</x:f>
        <x:v>36.67</x:v>
      </x:c>
      <x:c r="J15" s="14" t="n">
        <x:f>IF(OR(F15="",G15="",G15=0),"",(ROUNDUP(F15/G15,0)*H15+F15*I15)/60)</x:f>
        <x:v>7.600666666666667</x:v>
      </x:c>
      <x:c r="K15" t="n">
        <x:f>INDEX('08_PEDIDOS'!$H$2:$H$97,MATCH(A15,'08_PEDIDOS'!$A$2:$A$97,0))</x:f>
        <x:v>1</x:v>
      </x:c>
      <x:c r="L15" t="inlineStr">
        <x:is>
          <x:t xml:space="preserve">POR_UNIDAD</x:t>
        </x:is>
      </x:c>
      <x:c r="M15" t="inlineStr">
        <x:is>
          <x:t xml:space="preserve">VALOR HEREDADO SIN CRONOMETRAJE</x:t>
        </x:is>
      </x:c>
      <x:c r="N15" s="34" t="n">
        <x:f>IFERROR(J15*INDEX('04_MAQUINAS'!$F$2:$F$18,MATCH(E15,'04_MAQUINAS'!$A$2:$A$18,0)),0)</x:f>
        <x:v>182.416</x:v>
      </x:c>
      <x:c r="O15" s="34" t="n">
        <x:f>IFERROR(J15*INDEX('04_MAQUINAS'!$I$2:$I$18,MATCH(E15,'04_MAQUINAS'!$A$2:$A$18,0))*INDEX('04_MAQUINAS'!$J$2:$J$18,MATCH(E15,'04_MAQUINAS'!$A$2:$A$18,0)),0)</x:f>
        <x:v>20.901833333333336</x:v>
      </x:c>
    </x:row>
    <x:row r="16">
      <x:c r="A16" t="inlineStr">
        <x:is>
          <x:t xml:space="preserve">P002</x:t>
        </x:is>
      </x:c>
      <x:c r="B16" t="inlineStr">
        <x:is>
          <x:t xml:space="preserve">Estante reforzado modular</x:t>
        </x:is>
      </x:c>
      <x:c r="C16" t="n">
        <x:v>2</x:v>
      </x:c>
      <x:c r="D16" t="inlineStr">
        <x:is>
          <x:t xml:space="preserve">Corte de tubos y perfiles</x:t>
        </x:is>
      </x:c>
      <x:c r="E16" t="inlineStr">
        <x:is>
          <x:t xml:space="preserve">Sierra de cinta para corte de tubos y perfiles</x:t>
        </x:is>
      </x:c>
      <x:c r="F16" t="n">
        <x:f>'08_PEDIDOS'!D3</x:f>
        <x:v>12</x:v>
      </x:c>
      <x:c r="G16" t="n">
        <x:f>'08_PEDIDOS'!I3</x:f>
        <x:v>10</x:v>
      </x:c>
      <x:c r="H16" t="n">
        <x:f>'05_RUTAS'!F16</x:f>
        <x:v>8</x:v>
      </x:c>
      <x:c r="I16" t="n">
        <x:f>'05_RUTAS'!G16</x:f>
        <x:v>52</x:v>
      </x:c>
      <x:c r="J16" s="14" t="n">
        <x:f>IF(OR(F16="",G16="",G16=0),"",(ROUNDUP(F16/G16,0)*H16+F16*I16)/60)</x:f>
        <x:v>10.666666666666666</x:v>
      </x:c>
      <x:c r="K16" t="n">
        <x:f>INDEX('08_PEDIDOS'!$H$2:$H$97,MATCH(A16,'08_PEDIDOS'!$A$2:$A$97,0))</x:f>
        <x:v>1</x:v>
      </x:c>
      <x:c r="L16" t="inlineStr">
        <x:is>
          <x:t xml:space="preserve">POR_UNIDAD</x:t>
        </x:is>
      </x:c>
      <x:c r="M16" t="inlineStr">
        <x:is>
          <x:t xml:space="preserve">VALOR HEREDADO SIN CRONOMETRAJE</x:t>
        </x:is>
      </x:c>
      <x:c r="N16" s="34" t="n">
        <x:f>IFERROR(J16*INDEX('04_MAQUINAS'!$F$2:$F$18,MATCH(E16,'04_MAQUINAS'!$A$2:$A$18,0)),0)</x:f>
        <x:v>234.66666666666666</x:v>
      </x:c>
      <x:c r="O16" s="34" t="n">
        <x:f>IFERROR(J16*INDEX('04_MAQUINAS'!$I$2:$I$18,MATCH(E16,'04_MAQUINAS'!$A$2:$A$18,0))*INDEX('04_MAQUINAS'!$J$2:$J$18,MATCH(E16,'04_MAQUINAS'!$A$2:$A$18,0)),0)</x:f>
        <x:v>4.8</x:v>
      </x:c>
    </x:row>
    <x:row r="17">
      <x:c r="A17" t="inlineStr">
        <x:is>
          <x:t xml:space="preserve">P002</x:t>
        </x:is>
      </x:c>
      <x:c r="B17" t="inlineStr">
        <x:is>
          <x:t xml:space="preserve">Estante reforzado modular</x:t>
        </x:is>
      </x:c>
      <x:c r="C17" t="n">
        <x:v>3</x:v>
      </x:c>
      <x:c r="D17" t="inlineStr">
        <x:is>
          <x:t xml:space="preserve">Perforación</x:t>
        </x:is>
      </x:c>
      <x:c r="E17" t="inlineStr">
        <x:is>
          <x:t xml:space="preserve">Taladro de banco para perforación de acero</x:t>
        </x:is>
      </x:c>
      <x:c r="F17" t="n">
        <x:f>'08_PEDIDOS'!D3</x:f>
        <x:v>12</x:v>
      </x:c>
      <x:c r="G17" t="n">
        <x:f>'08_PEDIDOS'!I3</x:f>
        <x:v>10</x:v>
      </x:c>
      <x:c r="H17" t="n">
        <x:f>'05_RUTAS'!F17</x:f>
        <x:v>10</x:v>
      </x:c>
      <x:c r="I17" t="n">
        <x:f>'05_RUTAS'!G17</x:f>
        <x:v>82.10000000000001</x:v>
      </x:c>
      <x:c r="J17" s="14" t="n">
        <x:f>IF(OR(F17="",G17="",G17=0),"",(ROUNDUP(F17/G17,0)*H17+F17*I17)/60)</x:f>
        <x:v>16.753333333333334</x:v>
      </x:c>
      <x:c r="K17" t="n">
        <x:f>INDEX('08_PEDIDOS'!$H$2:$H$97,MATCH(A17,'08_PEDIDOS'!$A$2:$A$97,0))</x:f>
        <x:v>1</x:v>
      </x:c>
      <x:c r="L17" t="inlineStr">
        <x:is>
          <x:t xml:space="preserve">POR_UNIDAD</x:t>
        </x:is>
      </x:c>
      <x:c r="M17" t="inlineStr">
        <x:is>
          <x:t xml:space="preserve">VALOR HEREDADO SIN CRONOMETRAJE</x:t>
        </x:is>
      </x:c>
      <x:c r="N17" s="34" t="n">
        <x:f>IFERROR(J17*INDEX('04_MAQUINAS'!$F$2:$F$18,MATCH(E17,'04_MAQUINAS'!$A$2:$A$18,0)),0)</x:f>
        <x:v>368.5733333333333</x:v>
      </x:c>
      <x:c r="O17" s="34" t="n">
        <x:f>IFERROR(J17*INDEX('04_MAQUINAS'!$I$2:$I$18,MATCH(E17,'04_MAQUINAS'!$A$2:$A$18,0))*INDEX('04_MAQUINAS'!$J$2:$J$18,MATCH(E17,'04_MAQUINAS'!$A$2:$A$18,0)),0)</x:f>
        <x:v>4.607166666666667</x:v>
      </x:c>
    </x:row>
    <x:row r="18">
      <x:c r="A18" t="inlineStr">
        <x:is>
          <x:t xml:space="preserve">P002</x:t>
        </x:is>
      </x:c>
      <x:c r="B18" t="inlineStr">
        <x:is>
          <x:t xml:space="preserve">Estante reforzado modular</x:t>
        </x:is>
      </x:c>
      <x:c r="C18" t="n">
        <x:v>4</x:v>
      </x:c>
      <x:c r="D18" t="inlineStr">
        <x:is>
          <x:t xml:space="preserve">Plegado</x:t>
        </x:is>
      </x:c>
      <x:c r="E18" t="inlineStr">
        <x:is>
          <x:t xml:space="preserve">Plegadora hidráulica de chapa metálica</x:t>
        </x:is>
      </x:c>
      <x:c r="F18" t="n">
        <x:f>'08_PEDIDOS'!D3</x:f>
        <x:v>12</x:v>
      </x:c>
      <x:c r="G18" t="n">
        <x:f>'08_PEDIDOS'!I3</x:f>
        <x:v>10</x:v>
      </x:c>
      <x:c r="H18" t="n">
        <x:f>'05_RUTAS'!F18</x:f>
        <x:v>12</x:v>
      </x:c>
      <x:c r="I18" t="n">
        <x:f>'05_RUTAS'!G18</x:f>
        <x:v>69</x:v>
      </x:c>
      <x:c r="J18" s="14" t="n">
        <x:f>IF(OR(F18="",G18="",G18=0),"",(ROUNDUP(F18/G18,0)*H18+F18*I18)/60)</x:f>
        <x:v>14.2</x:v>
      </x:c>
      <x:c r="K18" t="n">
        <x:f>INDEX('08_PEDIDOS'!$H$2:$H$97,MATCH(A18,'08_PEDIDOS'!$A$2:$A$97,0))</x:f>
        <x:v>1</x:v>
      </x:c>
      <x:c r="L18" t="inlineStr">
        <x:is>
          <x:t xml:space="preserve">POR_UNIDAD</x:t>
        </x:is>
      </x:c>
      <x:c r="M18" t="inlineStr">
        <x:is>
          <x:t xml:space="preserve">VALOR HEREDADO SIN CRONOMETRAJE</x:t>
        </x:is>
      </x:c>
      <x:c r="N18" s="34" t="n">
        <x:f>IFERROR(J18*INDEX('04_MAQUINAS'!$F$2:$F$18,MATCH(E18,'04_MAQUINAS'!$A$2:$A$18,0)),0)</x:f>
        <x:v>397.59999999999997</x:v>
      </x:c>
      <x:c r="O18" s="34" t="n">
        <x:f>IFERROR(J18*INDEX('04_MAQUINAS'!$I$2:$I$18,MATCH(E18,'04_MAQUINAS'!$A$2:$A$18,0))*INDEX('04_MAQUINAS'!$J$2:$J$18,MATCH(E18,'04_MAQUINAS'!$A$2:$A$18,0)),0)</x:f>
        <x:v>35.144999999999996</x:v>
      </x:c>
    </x:row>
    <x:row r="19">
      <x:c r="A19" t="inlineStr">
        <x:is>
          <x:t xml:space="preserve">P002</x:t>
        </x:is>
      </x:c>
      <x:c r="B19" t="inlineStr">
        <x:is>
          <x:t xml:space="preserve">Estante reforzado modular</x:t>
        </x:is>
      </x:c>
      <x:c r="C19" t="n">
        <x:v>5</x:v>
      </x:c>
      <x:c r="D19" t="inlineStr">
        <x:is>
          <x:t xml:space="preserve">Soldadura</x:t>
        </x:is>
      </x:c>
      <x:c r="E19" t="inlineStr">
        <x:is>
          <x:t xml:space="preserve">Máquina de soldadura por arco MIG/MAG</x:t>
        </x:is>
      </x:c>
      <x:c r="F19" t="n">
        <x:f>'08_PEDIDOS'!D3</x:f>
        <x:v>12</x:v>
      </x:c>
      <x:c r="G19" t="n">
        <x:f>'08_PEDIDOS'!I3</x:f>
        <x:v>10</x:v>
      </x:c>
      <x:c r="H19" t="n">
        <x:f>'05_RUTAS'!F19</x:f>
        <x:v>10</x:v>
      </x:c>
      <x:c r="I19" t="n">
        <x:f>'05_RUTAS'!G19</x:f>
        <x:v>78.39999999999999</x:v>
      </x:c>
      <x:c r="J19" s="14" t="n">
        <x:f>IF(OR(F19="",G19="",G19=0),"",(ROUNDUP(F19/G19,0)*H19+F19*I19)/60)</x:f>
        <x:v>16.013333333333332</x:v>
      </x:c>
      <x:c r="K19" t="n">
        <x:f>INDEX('08_PEDIDOS'!$H$2:$H$97,MATCH(A19,'08_PEDIDOS'!$A$2:$A$97,0))</x:f>
        <x:v>1</x:v>
      </x:c>
      <x:c r="L19" t="inlineStr">
        <x:is>
          <x:t xml:space="preserve">POR_UNIDAD</x:t>
        </x:is>
      </x:c>
      <x:c r="M19" t="inlineStr">
        <x:is>
          <x:t xml:space="preserve">VALOR HEREDADO SIN CRONOMETRAJE</x:t>
        </x:is>
      </x:c>
      <x:c r="N19" s="34" t="n">
        <x:f>IFERROR(J19*INDEX('04_MAQUINAS'!$F$2:$F$18,MATCH(E19,'04_MAQUINAS'!$A$2:$A$18,0)),0)</x:f>
        <x:v>512.4266666666666</x:v>
      </x:c>
      <x:c r="O19" s="34" t="n">
        <x:f>IFERROR(J19*INDEX('04_MAQUINAS'!$I$2:$I$18,MATCH(E19,'04_MAQUINAS'!$A$2:$A$18,0))*INDEX('04_MAQUINAS'!$J$2:$J$18,MATCH(E19,'04_MAQUINAS'!$A$2:$A$18,0)),0)</x:f>
        <x:v>28.02333333333333</x:v>
      </x:c>
    </x:row>
    <x:row r="20">
      <x:c r="A20" t="inlineStr">
        <x:is>
          <x:t xml:space="preserve">P002</x:t>
        </x:is>
      </x:c>
      <x:c r="B20" t="inlineStr">
        <x:is>
          <x:t xml:space="preserve">Estante reforzado modular</x:t>
        </x:is>
      </x:c>
      <x:c r="C20" t="n">
        <x:v>6</x:v>
      </x:c>
      <x:c r="D20" t="inlineStr">
        <x:is>
          <x:t xml:space="preserve">Desbarbado</x:t>
        </x:is>
      </x:c>
      <x:c r="E20" t="inlineStr">
        <x:is>
          <x:t xml:space="preserve">Mesa de desbarbado/esmerilado</x:t>
        </x:is>
      </x:c>
      <x:c r="F20" t="n">
        <x:f>'08_PEDIDOS'!D3</x:f>
        <x:v>12</x:v>
      </x:c>
      <x:c r="G20" t="n">
        <x:f>'08_PEDIDOS'!I3</x:f>
        <x:v>10</x:v>
      </x:c>
      <x:c r="H20" t="n">
        <x:f>'05_RUTAS'!F20</x:f>
        <x:v>3</x:v>
      </x:c>
      <x:c r="I20" t="n">
        <x:f>'05_RUTAS'!G20</x:f>
        <x:v>49.5</x:v>
      </x:c>
      <x:c r="J20" s="14" t="n">
        <x:f>IF(OR(F20="",G20="",G20=0),"",(ROUNDUP(F20/G20,0)*H20+F20*I20)/60)</x:f>
        <x:v>10</x:v>
      </x:c>
      <x:c r="K20" t="n">
        <x:f>INDEX('08_PEDIDOS'!$H$2:$H$97,MATCH(A20,'08_PEDIDOS'!$A$2:$A$97,0))</x:f>
        <x:v>1</x:v>
      </x:c>
      <x:c r="L20" t="inlineStr">
        <x:is>
          <x:t xml:space="preserve">POR_UNIDAD</x:t>
        </x:is>
      </x:c>
      <x:c r="M20" t="inlineStr">
        <x:is>
          <x:t xml:space="preserve">VALOR HEREDADO SIN CRONOMETRAJE</x:t>
        </x:is>
      </x:c>
      <x:c r="N20" s="34" t="n">
        <x:f>IFERROR(J20*INDEX('04_MAQUINAS'!$F$2:$F$18,MATCH(E20,'04_MAQUINAS'!$A$2:$A$18,0)),0)</x:f>
        <x:v>210</x:v>
      </x:c>
      <x:c r="O20" s="34" t="n">
        <x:f>IFERROR(J20*INDEX('04_MAQUINAS'!$I$2:$I$18,MATCH(E20,'04_MAQUINAS'!$A$2:$A$18,0))*INDEX('04_MAQUINAS'!$J$2:$J$18,MATCH(E20,'04_MAQUINAS'!$A$2:$A$18,0)),0)</x:f>
        <x:v>7.5</x:v>
      </x:c>
    </x:row>
    <x:row r="21">
      <x:c r="A21" t="inlineStr">
        <x:is>
          <x:t xml:space="preserve">P002</x:t>
        </x:is>
      </x:c>
      <x:c r="B21" t="inlineStr">
        <x:is>
          <x:t xml:space="preserve">Estante reforzado modular</x:t>
        </x:is>
      </x:c>
      <x:c r="C21" t="n">
        <x:v>7</x:v>
      </x:c>
      <x:c r="D21" t="inlineStr">
        <x:is>
          <x:t xml:space="preserve">Preparación superficial</x:t>
        </x:is>
      </x:c>
      <x:c r="E21" t="inlineStr">
        <x:is>
          <x:t xml:space="preserve">Zona de preparación superficial</x:t>
        </x:is>
      </x:c>
      <x:c r="F21" t="n">
        <x:f>'08_PEDIDOS'!D3</x:f>
        <x:v>12</x:v>
      </x:c>
      <x:c r="G21" t="n">
        <x:f>'08_PEDIDOS'!I3</x:f>
        <x:v>10</x:v>
      </x:c>
      <x:c r="H21" t="n">
        <x:f>'05_RUTAS'!F21</x:f>
        <x:v>6</x:v>
      </x:c>
      <x:c r="I21" t="n">
        <x:f>'05_RUTAS'!G21</x:f>
        <x:v>32.064</x:v>
      </x:c>
      <x:c r="J21" s="14" t="n">
        <x:f>IF(OR(F21="",G21="",G21=0),"",(ROUNDUP(F21/G21,0)*H21+F21*I21)/60)</x:f>
        <x:v>6.612800000000001</x:v>
      </x:c>
      <x:c r="K21" t="n">
        <x:f>INDEX('08_PEDIDOS'!$H$2:$H$97,MATCH(A21,'08_PEDIDOS'!$A$2:$A$97,0))</x:f>
        <x:v>1</x:v>
      </x:c>
      <x:c r="L21" t="inlineStr">
        <x:is>
          <x:t xml:space="preserve">POR_UNIDAD</x:t>
        </x:is>
      </x:c>
      <x:c r="M21" t="inlineStr">
        <x:is>
          <x:t xml:space="preserve">VALOR HEREDADO SIN CRONOMETRAJE</x:t>
        </x:is>
      </x:c>
      <x:c r="N21" s="34" t="n">
        <x:f>IFERROR(J21*INDEX('04_MAQUINAS'!$F$2:$F$18,MATCH(E21,'04_MAQUINAS'!$A$2:$A$18,0)),0)</x:f>
        <x:v>125.64320000000002</x:v>
      </x:c>
      <x:c r="O21" s="34" t="n">
        <x:f>IFERROR(J21*INDEX('04_MAQUINAS'!$I$2:$I$18,MATCH(E21,'04_MAQUINAS'!$A$2:$A$18,0))*INDEX('04_MAQUINAS'!$J$2:$J$18,MATCH(E21,'04_MAQUINAS'!$A$2:$A$18,0)),0)</x:f>
        <x:v>5.819264000000001</x:v>
      </x:c>
    </x:row>
    <x:row r="22">
      <x:c r="A22" t="inlineStr">
        <x:is>
          <x:t xml:space="preserve">P002</x:t>
        </x:is>
      </x:c>
      <x:c r="B22" t="inlineStr">
        <x:is>
          <x:t xml:space="preserve">Estante reforzado modular</x:t>
        </x:is>
      </x:c>
      <x:c r="C22" t="n">
        <x:v>8</x:v>
      </x:c>
      <x:c r="D22" t="inlineStr">
        <x:is>
          <x:t xml:space="preserve">Aplicación electrostática de polvo</x:t>
        </x:is>
      </x:c>
      <x:c r="E22" t="inlineStr">
        <x:is>
          <x:t xml:space="preserve">Pistola manual de pintura electrostática en polvo</x:t>
        </x:is>
      </x:c>
      <x:c r="F22" t="n">
        <x:f>'08_PEDIDOS'!D3</x:f>
        <x:v>12</x:v>
      </x:c>
      <x:c r="G22" t="n">
        <x:f>'08_PEDIDOS'!I3</x:f>
        <x:v>10</x:v>
      </x:c>
      <x:c r="H22" t="n">
        <x:f>'05_RUTAS'!F22</x:f>
        <x:v>12</x:v>
      </x:c>
      <x:c r="I22" t="n">
        <x:f>'05_RUTAS'!G22</x:f>
        <x:v>8.02</x:v>
      </x:c>
      <x:c r="J22" s="14" t="n">
        <x:f>IF(OR(F22="",G22="",G22=0),"",(ROUNDUP(F22/G22,0)*H22+F22*I22)/60)</x:f>
        <x:v>2.004</x:v>
      </x:c>
      <x:c r="K22" t="n">
        <x:f>INDEX('08_PEDIDOS'!$H$2:$H$97,MATCH(A22,'08_PEDIDOS'!$A$2:$A$97,0))</x:f>
        <x:v>1</x:v>
      </x:c>
      <x:c r="L22" t="inlineStr">
        <x:is>
          <x:t xml:space="preserve">POR_UNIDAD</x:t>
        </x:is>
      </x:c>
      <x:c r="M22" t="inlineStr">
        <x:is>
          <x:t xml:space="preserve">HIPOTESIS TECNICA</x:t>
        </x:is>
      </x:c>
      <x:c r="N22" s="34" t="n">
        <x:f>IFERROR(J22*INDEX('04_MAQUINAS'!$F$2:$F$18,MATCH(E22,'04_MAQUINAS'!$A$2:$A$18,0)),0)</x:f>
        <x:v>64.128</x:v>
      </x:c>
      <x:c r="O22" s="34" t="n">
        <x:f>IFERROR(J22*INDEX('04_MAQUINAS'!$I$2:$I$18,MATCH(E22,'04_MAQUINAS'!$A$2:$A$18,0))*INDEX('04_MAQUINAS'!$J$2:$J$18,MATCH(E22,'04_MAQUINAS'!$A$2:$A$18,0)),0)</x:f>
        <x:v>2.1042</x:v>
      </x:c>
    </x:row>
    <x:row r="23">
      <x:c r="A23" t="inlineStr">
        <x:is>
          <x:t xml:space="preserve">P002</x:t>
        </x:is>
      </x:c>
      <x:c r="B23" t="inlineStr">
        <x:is>
          <x:t xml:space="preserve">Estante reforzado modular</x:t>
        </x:is>
      </x:c>
      <x:c r="C23" t="n">
        <x:v>9</x:v>
      </x:c>
      <x:c r="D23" t="inlineStr">
        <x:is>
          <x:t xml:space="preserve">Curado térmico en horno</x:t>
        </x:is>
      </x:c>
      <x:c r="E23" t="inlineStr">
        <x:is>
          <x:t xml:space="preserve">Horno de curado de pintura electrostática por lotes</x:t>
        </x:is>
      </x:c>
      <x:c r="F23" t="n">
        <x:f>'08_PEDIDOS'!D3</x:f>
        <x:v>12</x:v>
      </x:c>
      <x:c r="G23" t="n">
        <x:f>'08_PEDIDOS'!I3</x:f>
        <x:v>10</x:v>
      </x:c>
      <x:c r="H23" t="n">
        <x:f>'05_RUTAS'!F23</x:f>
        <x:v>45</x:v>
      </x:c>
      <x:c r="I23" t="n">
        <x:f>'05_RUTAS'!G23</x:f>
        <x:v>0</x:v>
      </x:c>
      <x:c r="J23" s="14" t="n">
        <x:f>IF(OR(F23="",G23="",G23=0),"",(ROUNDUP(F23/G23,0)*H23+F23*I23)/60)</x:f>
        <x:v>1.5</x:v>
      </x:c>
      <x:c r="K23" t="n">
        <x:f>INDEX('08_PEDIDOS'!$H$2:$H$97,MATCH(A23,'08_PEDIDOS'!$A$2:$A$97,0))</x:f>
        <x:v>1</x:v>
      </x:c>
      <x:c r="L23" t="inlineStr">
        <x:is>
          <x:t xml:space="preserve">POR_LOTE</x:t>
        </x:is>
      </x:c>
      <x:c r="M23" t="inlineStr">
        <x:is>
          <x:t xml:space="preserve">HIPOTESIS TECNICA</x:t>
        </x:is>
      </x:c>
      <x:c r="N23" s="34" t="n">
        <x:f>IFERROR(J23*INDEX('04_MAQUINAS'!$F$2:$F$18,MATCH(E23,'04_MAQUINAS'!$A$2:$A$18,0)),0)</x:f>
        <x:v>39</x:v>
      </x:c>
      <x:c r="O23" s="34" t="n">
        <x:f>IFERROR(J23*INDEX('04_MAQUINAS'!$I$2:$I$18,MATCH(E23,'04_MAQUINAS'!$A$2:$A$18,0))*INDEX('04_MAQUINAS'!$J$2:$J$18,MATCH(E23,'04_MAQUINAS'!$A$2:$A$18,0)),0)</x:f>
        <x:v>21.599999999999998</x:v>
      </x:c>
    </x:row>
    <x:row r="24">
      <x:c r="A24" t="inlineStr">
        <x:is>
          <x:t xml:space="preserve">P002</x:t>
        </x:is>
      </x:c>
      <x:c r="B24" t="inlineStr">
        <x:is>
          <x:t xml:space="preserve">Estante reforzado modular</x:t>
        </x:is>
      </x:c>
      <x:c r="C24" t="n">
        <x:v>10</x:v>
      </x:c>
      <x:c r="D24" t="inlineStr">
        <x:is>
          <x:t xml:space="preserve">Colgado, traslado y enfriamiento</x:t>
        </x:is>
      </x:c>
      <x:c r="E24" t="inlineStr">
        <x:is>
          <x:t xml:space="preserve">Manipulación y enfriamiento de piezas</x:t>
        </x:is>
      </x:c>
      <x:c r="F24" t="n">
        <x:f>'08_PEDIDOS'!D3</x:f>
        <x:v>12</x:v>
      </x:c>
      <x:c r="G24" t="n">
        <x:f>'08_PEDIDOS'!I3</x:f>
        <x:v>10</x:v>
      </x:c>
      <x:c r="H24" t="n">
        <x:f>'05_RUTAS'!F24</x:f>
        <x:v>8</x:v>
      </x:c>
      <x:c r="I24" t="n">
        <x:f>'05_RUTAS'!G24</x:f>
        <x:v>2.69</x:v>
      </x:c>
      <x:c r="J24" s="14" t="n">
        <x:f>IF(OR(F24="",G24="",G24=0),"",(ROUNDUP(F24/G24,0)*H24+F24*I24)/60)</x:f>
        <x:v>0.8046666666666666</x:v>
      </x:c>
      <x:c r="K24" t="n">
        <x:f>INDEX('08_PEDIDOS'!$H$2:$H$97,MATCH(A24,'08_PEDIDOS'!$A$2:$A$97,0))</x:f>
        <x:v>1</x:v>
      </x:c>
      <x:c r="L24" t="inlineStr">
        <x:is>
          <x:t xml:space="preserve">POR_UNIDAD</x:t>
        </x:is>
      </x:c>
      <x:c r="M24" t="inlineStr">
        <x:is>
          <x:t xml:space="preserve">HIPOTESIS TECNICA</x:t>
        </x:is>
      </x:c>
      <x:c r="N24" s="34" t="n">
        <x:f>IFERROR(J24*INDEX('04_MAQUINAS'!$F$2:$F$18,MATCH(E24,'04_MAQUINAS'!$A$2:$A$18,0)),0)</x:f>
        <x:v>12.874666666666666</x:v>
      </x:c>
      <x:c r="O24" s="34" t="n">
        <x:f>IFERROR(J24*INDEX('04_MAQUINAS'!$I$2:$I$18,MATCH(E24,'04_MAQUINAS'!$A$2:$A$18,0))*INDEX('04_MAQUINAS'!$J$2:$J$18,MATCH(E24,'04_MAQUINAS'!$A$2:$A$18,0)),0)</x:f>
        <x:v>0.20116666666666666</x:v>
      </x:c>
    </x:row>
    <x:row r="25">
      <x:c r="A25" t="inlineStr">
        <x:is>
          <x:t xml:space="preserve">P002</x:t>
        </x:is>
      </x:c>
      <x:c r="B25" t="inlineStr">
        <x:is>
          <x:t xml:space="preserve">Estante reforzado modular</x:t>
        </x:is>
      </x:c>
      <x:c r="C25" t="n">
        <x:v>11</x:v>
      </x:c>
      <x:c r="D25" t="inlineStr">
        <x:is>
          <x:t xml:space="preserve">Ensamblaje</x:t>
        </x:is>
      </x:c>
      <x:c r="E25" t="inlineStr">
        <x:is>
          <x:t xml:space="preserve">Mesa de armado</x:t>
        </x:is>
      </x:c>
      <x:c r="F25" t="n">
        <x:f>'08_PEDIDOS'!D3</x:f>
        <x:v>12</x:v>
      </x:c>
      <x:c r="G25" t="n">
        <x:f>'08_PEDIDOS'!I3</x:f>
        <x:v>10</x:v>
      </x:c>
      <x:c r="H25" t="n">
        <x:f>'05_RUTAS'!F25</x:f>
        <x:v>6</x:v>
      </x:c>
      <x:c r="I25" t="n">
        <x:f>'05_RUTAS'!G25</x:f>
        <x:v>62.25</x:v>
      </x:c>
      <x:c r="J25" s="14" t="n">
        <x:f>IF(OR(F25="",G25="",G25=0),"",(ROUNDUP(F25/G25,0)*H25+F25*I25)/60)</x:f>
        <x:v>12.65</x:v>
      </x:c>
      <x:c r="K25" t="n">
        <x:f>INDEX('08_PEDIDOS'!$H$2:$H$97,MATCH(A25,'08_PEDIDOS'!$A$2:$A$97,0))</x:f>
        <x:v>1</x:v>
      </x:c>
      <x:c r="L25" t="inlineStr">
        <x:is>
          <x:t xml:space="preserve">POR_UNIDAD</x:t>
        </x:is>
      </x:c>
      <x:c r="M25" t="inlineStr">
        <x:is>
          <x:t xml:space="preserve">VALOR HEREDADO SIN CRONOMETRAJE</x:t>
        </x:is>
      </x:c>
      <x:c r="N25" s="34" t="n">
        <x:f>IFERROR(J25*INDEX('04_MAQUINAS'!$F$2:$F$18,MATCH(E25,'04_MAQUINAS'!$A$2:$A$18,0)),0)</x:f>
        <x:v>240.35</x:v>
      </x:c>
      <x:c r="O25" s="34" t="n">
        <x:f>IFERROR(J25*INDEX('04_MAQUINAS'!$I$2:$I$18,MATCH(E25,'04_MAQUINAS'!$A$2:$A$18,0))*INDEX('04_MAQUINAS'!$J$2:$J$18,MATCH(E25,'04_MAQUINAS'!$A$2:$A$18,0)),0)</x:f>
        <x:v>3.795</x:v>
      </x:c>
    </x:row>
    <x:row r="26">
      <x:c r="A26" t="inlineStr">
        <x:is>
          <x:t xml:space="preserve">P002</x:t>
        </x:is>
      </x:c>
      <x:c r="B26" t="inlineStr">
        <x:is>
          <x:t xml:space="preserve">Estante reforzado modular</x:t>
        </x:is>
      </x:c>
      <x:c r="C26" t="n">
        <x:v>12</x:v>
      </x:c>
      <x:c r="D26" t="inlineStr">
        <x:is>
          <x:t xml:space="preserve">Inspección de calidad</x:t>
        </x:is>
      </x:c>
      <x:c r="E26" t="inlineStr">
        <x:is>
          <x:t xml:space="preserve">Área de inspección</x:t>
        </x:is>
      </x:c>
      <x:c r="F26" t="n">
        <x:f>'08_PEDIDOS'!D3</x:f>
        <x:v>12</x:v>
      </x:c>
      <x:c r="G26" t="n">
        <x:f>'08_PEDIDOS'!I3</x:f>
        <x:v>10</x:v>
      </x:c>
      <x:c r="H26" t="n">
        <x:f>'05_RUTAS'!F26</x:f>
        <x:v>2</x:v>
      </x:c>
      <x:c r="I26" t="n">
        <x:f>'05_RUTAS'!G26</x:f>
        <x:v>3.86</x:v>
      </x:c>
      <x:c r="J26" s="14" t="n">
        <x:f>IF(OR(F26="",G26="",G26=0),"",(ROUNDUP(F26/G26,0)*H26+F26*I26)/60)</x:f>
        <x:v>0.8386666666666667</x:v>
      </x:c>
      <x:c r="K26" t="n">
        <x:f>INDEX('08_PEDIDOS'!$H$2:$H$97,MATCH(A26,'08_PEDIDOS'!$A$2:$A$97,0))</x:f>
        <x:v>1</x:v>
      </x:c>
      <x:c r="L26" t="inlineStr">
        <x:is>
          <x:t xml:space="preserve">POR_UNIDAD</x:t>
        </x:is>
      </x:c>
      <x:c r="M26" t="inlineStr">
        <x:is>
          <x:t xml:space="preserve">HIPOTESIS TECNICA</x:t>
        </x:is>
      </x:c>
      <x:c r="N26" s="34" t="n">
        <x:f>IFERROR(J26*INDEX('04_MAQUINAS'!$F$2:$F$18,MATCH(E26,'04_MAQUINAS'!$A$2:$A$18,0)),0)</x:f>
        <x:v>16.773333333333333</x:v>
      </x:c>
      <x:c r="O26" s="34" t="n">
        <x:f>IFERROR(J26*INDEX('04_MAQUINAS'!$I$2:$I$18,MATCH(E26,'04_MAQUINAS'!$A$2:$A$18,0))*INDEX('04_MAQUINAS'!$J$2:$J$18,MATCH(E26,'04_MAQUINAS'!$A$2:$A$18,0)),0)</x:f>
        <x:v>0.08386666666666667</x:v>
      </x:c>
    </x:row>
    <x:row r="27">
      <x:c r="A27" t="inlineStr">
        <x:is>
          <x:t xml:space="preserve">P002</x:t>
        </x:is>
      </x:c>
      <x:c r="B27" t="inlineStr">
        <x:is>
          <x:t xml:space="preserve">Estante reforzado modular</x:t>
        </x:is>
      </x:c>
      <x:c r="C27" t="n">
        <x:v>13</x:v>
      </x:c>
      <x:c r="D27" t="inlineStr">
        <x:is>
          <x:t xml:space="preserve">Embalaje</x:t>
        </x:is>
      </x:c>
      <x:c r="E27" t="inlineStr">
        <x:is>
          <x:t xml:space="preserve">Zona de protección y embalaje</x:t>
        </x:is>
      </x:c>
      <x:c r="F27" t="n">
        <x:f>'08_PEDIDOS'!D3</x:f>
        <x:v>12</x:v>
      </x:c>
      <x:c r="G27" t="n">
        <x:f>'08_PEDIDOS'!I3</x:f>
        <x:v>10</x:v>
      </x:c>
      <x:c r="H27" t="n">
        <x:f>'05_RUTAS'!F27</x:f>
        <x:v>2</x:v>
      </x:c>
      <x:c r="I27" t="n">
        <x:f>'05_RUTAS'!G27</x:f>
        <x:v>5.3</x:v>
      </x:c>
      <x:c r="J27" s="14" t="n">
        <x:f>IF(OR(F27="",G27="",G27=0),"",(ROUNDUP(F27/G27,0)*H27+F27*I27)/60)</x:f>
        <x:v>1.1266666666666665</x:v>
      </x:c>
      <x:c r="K27" t="n">
        <x:f>INDEX('08_PEDIDOS'!$H$2:$H$97,MATCH(A27,'08_PEDIDOS'!$A$2:$A$97,0))</x:f>
        <x:v>1</x:v>
      </x:c>
      <x:c r="L27" t="inlineStr">
        <x:is>
          <x:t xml:space="preserve">POR_UNIDAD</x:t>
        </x:is>
      </x:c>
      <x:c r="M27" t="inlineStr">
        <x:is>
          <x:t xml:space="preserve">HIPOTESIS TECNICA</x:t>
        </x:is>
      </x:c>
      <x:c r="N27" s="34" t="n">
        <x:f>IFERROR(J27*INDEX('04_MAQUINAS'!$F$2:$F$18,MATCH(E27,'04_MAQUINAS'!$A$2:$A$18,0)),0)</x:f>
        <x:v>20.279999999999998</x:v>
      </x:c>
      <x:c r="O27" s="34" t="n">
        <x:f>IFERROR(J27*INDEX('04_MAQUINAS'!$I$2:$I$18,MATCH(E27,'04_MAQUINAS'!$A$2:$A$18,0))*INDEX('04_MAQUINAS'!$J$2:$J$18,MATCH(E27,'04_MAQUINAS'!$A$2:$A$18,0)),0)</x:f>
        <x:v>0.10139999999999998</x:v>
      </x:c>
    </x:row>
    <x:row r="28">
      <x:c r="A28" t="inlineStr">
        <x:is>
          <x:t xml:space="preserve">P003</x:t>
        </x:is>
      </x:c>
      <x:c r="B28" t="inlineStr">
        <x:is>
          <x:t xml:space="preserve">Góndola central comercial</x:t>
        </x:is>
      </x:c>
      <x:c r="C28" t="n">
        <x:v>1</x:v>
      </x:c>
      <x:c r="D28" t="inlineStr">
        <x:is>
          <x:t xml:space="preserve">Corte de planchas de acero</x:t>
        </x:is>
      </x:c>
      <x:c r="E28" t="inlineStr">
        <x:is>
          <x:t xml:space="preserve">Guillotina hidráulica para corte de planchas de acero</x:t>
        </x:is>
      </x:c>
      <x:c r="F28" t="n">
        <x:f>'08_PEDIDOS'!D4</x:f>
        <x:v>7</x:v>
      </x:c>
      <x:c r="G28" t="n">
        <x:f>'08_PEDIDOS'!I4</x:f>
        <x:v>10</x:v>
      </x:c>
      <x:c r="H28" t="n">
        <x:f>'05_RUTAS'!F28</x:f>
        <x:v>8</x:v>
      </x:c>
      <x:c r="I28" t="n">
        <x:f>'05_RUTAS'!G28</x:f>
        <x:v>90.38</x:v>
      </x:c>
      <x:c r="J28" s="14" t="n">
        <x:f>IF(OR(F28="",G28="",G28=0),"",(ROUNDUP(F28/G28,0)*H28+F28*I28)/60)</x:f>
        <x:v>10.677666666666665</x:v>
      </x:c>
      <x:c r="K28" t="n">
        <x:f>INDEX('08_PEDIDOS'!$H$2:$H$97,MATCH(A28,'08_PEDIDOS'!$A$2:$A$97,0))</x:f>
        <x:v>1</x:v>
      </x:c>
      <x:c r="L28" t="inlineStr">
        <x:is>
          <x:t xml:space="preserve">POR_UNIDAD</x:t>
        </x:is>
      </x:c>
      <x:c r="M28" t="inlineStr">
        <x:is>
          <x:t xml:space="preserve">VALOR HEREDADO SIN CRONOMETRAJE</x:t>
        </x:is>
      </x:c>
      <x:c r="N28" s="34" t="n">
        <x:f>IFERROR(J28*INDEX('04_MAQUINAS'!$F$2:$F$18,MATCH(E28,'04_MAQUINAS'!$A$2:$A$18,0)),0)</x:f>
        <x:v>256.26399999999995</x:v>
      </x:c>
      <x:c r="O28" s="34" t="n">
        <x:f>IFERROR(J28*INDEX('04_MAQUINAS'!$I$2:$I$18,MATCH(E28,'04_MAQUINAS'!$A$2:$A$18,0))*INDEX('04_MAQUINAS'!$J$2:$J$18,MATCH(E28,'04_MAQUINAS'!$A$2:$A$18,0)),0)</x:f>
        <x:v>29.36358333333333</x:v>
      </x:c>
    </x:row>
    <x:row r="29">
      <x:c r="A29" t="inlineStr">
        <x:is>
          <x:t xml:space="preserve">P003</x:t>
        </x:is>
      </x:c>
      <x:c r="B29" t="inlineStr">
        <x:is>
          <x:t xml:space="preserve">Góndola central comercial</x:t>
        </x:is>
      </x:c>
      <x:c r="C29" t="n">
        <x:v>2</x:v>
      </x:c>
      <x:c r="D29" t="inlineStr">
        <x:is>
          <x:t xml:space="preserve">Corte de tubos y perfiles</x:t>
        </x:is>
      </x:c>
      <x:c r="E29" t="inlineStr">
        <x:is>
          <x:t xml:space="preserve">Sierra de cinta para corte de tubos y perfiles</x:t>
        </x:is>
      </x:c>
      <x:c r="F29" t="n">
        <x:f>'08_PEDIDOS'!D4</x:f>
        <x:v>7</x:v>
      </x:c>
      <x:c r="G29" t="n">
        <x:f>'08_PEDIDOS'!I4</x:f>
        <x:v>10</x:v>
      </x:c>
      <x:c r="H29" t="n">
        <x:f>'05_RUTAS'!F29</x:f>
        <x:v>8</x:v>
      </x:c>
      <x:c r="I29" t="n">
        <x:f>'05_RUTAS'!G29</x:f>
        <x:v>5.98</x:v>
      </x:c>
      <x:c r="J29" s="14" t="n">
        <x:f>IF(OR(F29="",G29="",G29=0),"",(ROUNDUP(F29/G29,0)*H29+F29*I29)/60)</x:f>
        <x:v>0.831</x:v>
      </x:c>
      <x:c r="K29" t="n">
        <x:f>INDEX('08_PEDIDOS'!$H$2:$H$97,MATCH(A29,'08_PEDIDOS'!$A$2:$A$97,0))</x:f>
        <x:v>1</x:v>
      </x:c>
      <x:c r="L29" t="inlineStr">
        <x:is>
          <x:t xml:space="preserve">POR_UNIDAD</x:t>
        </x:is>
      </x:c>
      <x:c r="M29" t="inlineStr">
        <x:is>
          <x:t xml:space="preserve">VALOR HEREDADO SIN CRONOMETRAJE</x:t>
        </x:is>
      </x:c>
      <x:c r="N29" s="34" t="n">
        <x:f>IFERROR(J29*INDEX('04_MAQUINAS'!$F$2:$F$18,MATCH(E29,'04_MAQUINAS'!$A$2:$A$18,0)),0)</x:f>
        <x:v>18.282</x:v>
      </x:c>
      <x:c r="O29" s="34" t="n">
        <x:f>IFERROR(J29*INDEX('04_MAQUINAS'!$I$2:$I$18,MATCH(E29,'04_MAQUINAS'!$A$2:$A$18,0))*INDEX('04_MAQUINAS'!$J$2:$J$18,MATCH(E29,'04_MAQUINAS'!$A$2:$A$18,0)),0)</x:f>
        <x:v>0.37394999999999995</x:v>
      </x:c>
    </x:row>
    <x:row r="30">
      <x:c r="A30" t="inlineStr">
        <x:is>
          <x:t xml:space="preserve">P003</x:t>
        </x:is>
      </x:c>
      <x:c r="B30" t="inlineStr">
        <x:is>
          <x:t xml:space="preserve">Góndola central comercial</x:t>
        </x:is>
      </x:c>
      <x:c r="C30" t="n">
        <x:v>3</x:v>
      </x:c>
      <x:c r="D30" t="inlineStr">
        <x:is>
          <x:t xml:space="preserve">Perforación</x:t>
        </x:is>
      </x:c>
      <x:c r="E30" t="inlineStr">
        <x:is>
          <x:t xml:space="preserve">Taladro de banco para perforación de acero</x:t>
        </x:is>
      </x:c>
      <x:c r="F30" t="n">
        <x:f>'08_PEDIDOS'!D4</x:f>
        <x:v>7</x:v>
      </x:c>
      <x:c r="G30" t="n">
        <x:f>'08_PEDIDOS'!I4</x:f>
        <x:v>10</x:v>
      </x:c>
      <x:c r="H30" t="n">
        <x:f>'05_RUTAS'!F30</x:f>
        <x:v>10</x:v>
      </x:c>
      <x:c r="I30" t="n">
        <x:f>'05_RUTAS'!G30</x:f>
        <x:v>97</x:v>
      </x:c>
      <x:c r="J30" s="14" t="n">
        <x:f>IF(OR(F30="",G30="",G30=0),"",(ROUNDUP(F30/G30,0)*H30+F30*I30)/60)</x:f>
        <x:v>11.483333333333333</x:v>
      </x:c>
      <x:c r="K30" t="n">
        <x:f>INDEX('08_PEDIDOS'!$H$2:$H$97,MATCH(A30,'08_PEDIDOS'!$A$2:$A$97,0))</x:f>
        <x:v>1</x:v>
      </x:c>
      <x:c r="L30" t="inlineStr">
        <x:is>
          <x:t xml:space="preserve">POR_UNIDAD</x:t>
        </x:is>
      </x:c>
      <x:c r="M30" t="inlineStr">
        <x:is>
          <x:t xml:space="preserve">VALOR HEREDADO SIN CRONOMETRAJE</x:t>
        </x:is>
      </x:c>
      <x:c r="N30" s="34" t="n">
        <x:f>IFERROR(J30*INDEX('04_MAQUINAS'!$F$2:$F$18,MATCH(E30,'04_MAQUINAS'!$A$2:$A$18,0)),0)</x:f>
        <x:v>252.63333333333333</x:v>
      </x:c>
      <x:c r="O30" s="34" t="n">
        <x:f>IFERROR(J30*INDEX('04_MAQUINAS'!$I$2:$I$18,MATCH(E30,'04_MAQUINAS'!$A$2:$A$18,0))*INDEX('04_MAQUINAS'!$J$2:$J$18,MATCH(E30,'04_MAQUINAS'!$A$2:$A$18,0)),0)</x:f>
        <x:v>3.1579166666666665</x:v>
      </x:c>
    </x:row>
    <x:row r="31">
      <x:c r="A31" t="inlineStr">
        <x:is>
          <x:t xml:space="preserve">P003</x:t>
        </x:is>
      </x:c>
      <x:c r="B31" t="inlineStr">
        <x:is>
          <x:t xml:space="preserve">Góndola central comercial</x:t>
        </x:is>
      </x:c>
      <x:c r="C31" t="n">
        <x:v>4</x:v>
      </x:c>
      <x:c r="D31" t="inlineStr">
        <x:is>
          <x:t xml:space="preserve">Plegado</x:t>
        </x:is>
      </x:c>
      <x:c r="E31" t="inlineStr">
        <x:is>
          <x:t xml:space="preserve">Plegadora hidráulica de chapa metálica</x:t>
        </x:is>
      </x:c>
      <x:c r="F31" t="n">
        <x:f>'08_PEDIDOS'!D4</x:f>
        <x:v>7</x:v>
      </x:c>
      <x:c r="G31" t="n">
        <x:f>'08_PEDIDOS'!I4</x:f>
        <x:v>10</x:v>
      </x:c>
      <x:c r="H31" t="n">
        <x:f>'05_RUTAS'!F31</x:f>
        <x:v>12</x:v>
      </x:c>
      <x:c r="I31" t="n">
        <x:f>'05_RUTAS'!G31</x:f>
        <x:v>196</x:v>
      </x:c>
      <x:c r="J31" s="14" t="n">
        <x:f>IF(OR(F31="",G31="",G31=0),"",(ROUNDUP(F31/G31,0)*H31+F31*I31)/60)</x:f>
        <x:v>23.066666666666666</x:v>
      </x:c>
      <x:c r="K31" t="n">
        <x:f>INDEX('08_PEDIDOS'!$H$2:$H$97,MATCH(A31,'08_PEDIDOS'!$A$2:$A$97,0))</x:f>
        <x:v>1</x:v>
      </x:c>
      <x:c r="L31" t="inlineStr">
        <x:is>
          <x:t xml:space="preserve">POR_UNIDAD</x:t>
        </x:is>
      </x:c>
      <x:c r="M31" t="inlineStr">
        <x:is>
          <x:t xml:space="preserve">VALOR HEREDADO SIN CRONOMETRAJE</x:t>
        </x:is>
      </x:c>
      <x:c r="N31" s="34" t="n">
        <x:f>IFERROR(J31*INDEX('04_MAQUINAS'!$F$2:$F$18,MATCH(E31,'04_MAQUINAS'!$A$2:$A$18,0)),0)</x:f>
        <x:v>645.8666666666667</x:v>
      </x:c>
      <x:c r="O31" s="34" t="n">
        <x:f>IFERROR(J31*INDEX('04_MAQUINAS'!$I$2:$I$18,MATCH(E31,'04_MAQUINAS'!$A$2:$A$18,0))*INDEX('04_MAQUINAS'!$J$2:$J$18,MATCH(E31,'04_MAQUINAS'!$A$2:$A$18,0)),0)</x:f>
        <x:v>57.089999999999996</x:v>
      </x:c>
    </x:row>
    <x:row r="32">
      <x:c r="A32" t="inlineStr">
        <x:is>
          <x:t xml:space="preserve">P003</x:t>
        </x:is>
      </x:c>
      <x:c r="B32" t="inlineStr">
        <x:is>
          <x:t xml:space="preserve">Góndola central comercial</x:t>
        </x:is>
      </x:c>
      <x:c r="C32" t="n">
        <x:v>5</x:v>
      </x:c>
      <x:c r="D32" t="inlineStr">
        <x:is>
          <x:t xml:space="preserve">Desbarbado</x:t>
        </x:is>
      </x:c>
      <x:c r="E32" t="inlineStr">
        <x:is>
          <x:t xml:space="preserve">Mesa de desbarbado/esmerilado</x:t>
        </x:is>
      </x:c>
      <x:c r="F32" t="n">
        <x:f>'08_PEDIDOS'!D4</x:f>
        <x:v>7</x:v>
      </x:c>
      <x:c r="G32" t="n">
        <x:f>'08_PEDIDOS'!I4</x:f>
        <x:v>10</x:v>
      </x:c>
      <x:c r="H32" t="n">
        <x:f>'05_RUTAS'!F32</x:f>
        <x:v>3</x:v>
      </x:c>
      <x:c r="I32" t="n">
        <x:f>'05_RUTAS'!G32</x:f>
        <x:v>51</x:v>
      </x:c>
      <x:c r="J32" s="14" t="n">
        <x:f>IF(OR(F32="",G32="",G32=0),"",(ROUNDUP(F32/G32,0)*H32+F32*I32)/60)</x:f>
        <x:v>6</x:v>
      </x:c>
      <x:c r="K32" t="n">
        <x:f>INDEX('08_PEDIDOS'!$H$2:$H$97,MATCH(A32,'08_PEDIDOS'!$A$2:$A$97,0))</x:f>
        <x:v>1</x:v>
      </x:c>
      <x:c r="L32" t="inlineStr">
        <x:is>
          <x:t xml:space="preserve">POR_UNIDAD</x:t>
        </x:is>
      </x:c>
      <x:c r="M32" t="inlineStr">
        <x:is>
          <x:t xml:space="preserve">VALOR HEREDADO SIN CRONOMETRAJE</x:t>
        </x:is>
      </x:c>
      <x:c r="N32" s="34" t="n">
        <x:f>IFERROR(J32*INDEX('04_MAQUINAS'!$F$2:$F$18,MATCH(E32,'04_MAQUINAS'!$A$2:$A$18,0)),0)</x:f>
        <x:v>126</x:v>
      </x:c>
      <x:c r="O32" s="34" t="n">
        <x:f>IFERROR(J32*INDEX('04_MAQUINAS'!$I$2:$I$18,MATCH(E32,'04_MAQUINAS'!$A$2:$A$18,0))*INDEX('04_MAQUINAS'!$J$2:$J$18,MATCH(E32,'04_MAQUINAS'!$A$2:$A$18,0)),0)</x:f>
        <x:v>4.5</x:v>
      </x:c>
    </x:row>
    <x:row r="33">
      <x:c r="A33" t="inlineStr">
        <x:is>
          <x:t xml:space="preserve">P003</x:t>
        </x:is>
      </x:c>
      <x:c r="B33" t="inlineStr">
        <x:is>
          <x:t xml:space="preserve">Góndola central comercial</x:t>
        </x:is>
      </x:c>
      <x:c r="C33" t="n">
        <x:v>6</x:v>
      </x:c>
      <x:c r="D33" t="inlineStr">
        <x:is>
          <x:t xml:space="preserve">Preparación superficial</x:t>
        </x:is>
      </x:c>
      <x:c r="E33" t="inlineStr">
        <x:is>
          <x:t xml:space="preserve">Zona de preparación superficial</x:t>
        </x:is>
      </x:c>
      <x:c r="F33" t="n">
        <x:f>'08_PEDIDOS'!D4</x:f>
        <x:v>7</x:v>
      </x:c>
      <x:c r="G33" t="n">
        <x:f>'08_PEDIDOS'!I4</x:f>
        <x:v>10</x:v>
      </x:c>
      <x:c r="H33" t="n">
        <x:f>'05_RUTAS'!F33</x:f>
        <x:v>6</x:v>
      </x:c>
      <x:c r="I33" t="n">
        <x:f>'05_RUTAS'!G33</x:f>
        <x:v>40.5152</x:v>
      </x:c>
      <x:c r="J33" s="14" t="n">
        <x:f>IF(OR(F33="",G33="",G33=0),"",(ROUNDUP(F33/G33,0)*H33+F33*I33)/60)</x:f>
        <x:v>4.826773333333334</x:v>
      </x:c>
      <x:c r="K33" t="n">
        <x:f>INDEX('08_PEDIDOS'!$H$2:$H$97,MATCH(A33,'08_PEDIDOS'!$A$2:$A$97,0))</x:f>
        <x:v>1</x:v>
      </x:c>
      <x:c r="L33" t="inlineStr">
        <x:is>
          <x:t xml:space="preserve">POR_UNIDAD</x:t>
        </x:is>
      </x:c>
      <x:c r="M33" t="inlineStr">
        <x:is>
          <x:t xml:space="preserve">VALOR HEREDADO SIN CRONOMETRAJE</x:t>
        </x:is>
      </x:c>
      <x:c r="N33" s="34" t="n">
        <x:f>IFERROR(J33*INDEX('04_MAQUINAS'!$F$2:$F$18,MATCH(E33,'04_MAQUINAS'!$A$2:$A$18,0)),0)</x:f>
        <x:v>91.70869333333334</x:v>
      </x:c>
      <x:c r="O33" s="34" t="n">
        <x:f>IFERROR(J33*INDEX('04_MAQUINAS'!$I$2:$I$18,MATCH(E33,'04_MAQUINAS'!$A$2:$A$18,0))*INDEX('04_MAQUINAS'!$J$2:$J$18,MATCH(E33,'04_MAQUINAS'!$A$2:$A$18,0)),0)</x:f>
        <x:v>4.247560533333334</x:v>
      </x:c>
    </x:row>
    <x:row r="34">
      <x:c r="A34" t="inlineStr">
        <x:is>
          <x:t xml:space="preserve">P003</x:t>
        </x:is>
      </x:c>
      <x:c r="B34" t="inlineStr">
        <x:is>
          <x:t xml:space="preserve">Góndola central comercial</x:t>
        </x:is>
      </x:c>
      <x:c r="C34" t="n">
        <x:v>7</x:v>
      </x:c>
      <x:c r="D34" t="inlineStr">
        <x:is>
          <x:t xml:space="preserve">Aplicación electrostática de polvo</x:t>
        </x:is>
      </x:c>
      <x:c r="E34" t="inlineStr">
        <x:is>
          <x:t xml:space="preserve">Pistola manual de pintura electrostática en polvo</x:t>
        </x:is>
      </x:c>
      <x:c r="F34" t="n">
        <x:f>'08_PEDIDOS'!D4</x:f>
        <x:v>7</x:v>
      </x:c>
      <x:c r="G34" t="n">
        <x:f>'08_PEDIDOS'!I4</x:f>
        <x:v>10</x:v>
      </x:c>
      <x:c r="H34" t="n">
        <x:f>'05_RUTAS'!F34</x:f>
        <x:v>12</x:v>
      </x:c>
      <x:c r="I34" t="n">
        <x:f>'05_RUTAS'!G34</x:f>
        <x:v>7.76</x:v>
      </x:c>
      <x:c r="J34" s="14" t="n">
        <x:f>IF(OR(F34="",G34="",G34=0),"",(ROUNDUP(F34/G34,0)*H34+F34*I34)/60)</x:f>
        <x:v>1.1053333333333333</x:v>
      </x:c>
      <x:c r="K34" t="n">
        <x:f>INDEX('08_PEDIDOS'!$H$2:$H$97,MATCH(A34,'08_PEDIDOS'!$A$2:$A$97,0))</x:f>
        <x:v>1</x:v>
      </x:c>
      <x:c r="L34" t="inlineStr">
        <x:is>
          <x:t xml:space="preserve">POR_UNIDAD</x:t>
        </x:is>
      </x:c>
      <x:c r="M34" t="inlineStr">
        <x:is>
          <x:t xml:space="preserve">HIPOTESIS TECNICA</x:t>
        </x:is>
      </x:c>
      <x:c r="N34" s="34" t="n">
        <x:f>IFERROR(J34*INDEX('04_MAQUINAS'!$F$2:$F$18,MATCH(E34,'04_MAQUINAS'!$A$2:$A$18,0)),0)</x:f>
        <x:v>35.370666666666665</x:v>
      </x:c>
      <x:c r="O34" s="34" t="n">
        <x:f>IFERROR(J34*INDEX('04_MAQUINAS'!$I$2:$I$18,MATCH(E34,'04_MAQUINAS'!$A$2:$A$18,0))*INDEX('04_MAQUINAS'!$J$2:$J$18,MATCH(E34,'04_MAQUINAS'!$A$2:$A$18,0)),0)</x:f>
        <x:v>1.1605999999999999</x:v>
      </x:c>
    </x:row>
    <x:row r="35">
      <x:c r="A35" t="inlineStr">
        <x:is>
          <x:t xml:space="preserve">P003</x:t>
        </x:is>
      </x:c>
      <x:c r="B35" t="inlineStr">
        <x:is>
          <x:t xml:space="preserve">Góndola central comercial</x:t>
        </x:is>
      </x:c>
      <x:c r="C35" t="n">
        <x:v>8</x:v>
      </x:c>
      <x:c r="D35" t="inlineStr">
        <x:is>
          <x:t xml:space="preserve">Curado térmico en horno</x:t>
        </x:is>
      </x:c>
      <x:c r="E35" t="inlineStr">
        <x:is>
          <x:t xml:space="preserve">Horno de curado de pintura electrostática por lotes</x:t>
        </x:is>
      </x:c>
      <x:c r="F35" t="n">
        <x:f>'08_PEDIDOS'!D4</x:f>
        <x:v>7</x:v>
      </x:c>
      <x:c r="G35" t="n">
        <x:f>'08_PEDIDOS'!I4</x:f>
        <x:v>10</x:v>
      </x:c>
      <x:c r="H35" t="n">
        <x:f>'05_RUTAS'!F35</x:f>
        <x:v>45</x:v>
      </x:c>
      <x:c r="I35" t="n">
        <x:f>'05_RUTAS'!G35</x:f>
        <x:v>0</x:v>
      </x:c>
      <x:c r="J35" s="14" t="n">
        <x:f>IF(OR(F35="",G35="",G35=0),"",(ROUNDUP(F35/G35,0)*H35+F35*I35)/60)</x:f>
        <x:v>0.75</x:v>
      </x:c>
      <x:c r="K35" t="n">
        <x:f>INDEX('08_PEDIDOS'!$H$2:$H$97,MATCH(A35,'08_PEDIDOS'!$A$2:$A$97,0))</x:f>
        <x:v>1</x:v>
      </x:c>
      <x:c r="L35" t="inlineStr">
        <x:is>
          <x:t xml:space="preserve">POR_LOTE</x:t>
        </x:is>
      </x:c>
      <x:c r="M35" t="inlineStr">
        <x:is>
          <x:t xml:space="preserve">HIPOTESIS TECNICA</x:t>
        </x:is>
      </x:c>
      <x:c r="N35" s="34" t="n">
        <x:f>IFERROR(J35*INDEX('04_MAQUINAS'!$F$2:$F$18,MATCH(E35,'04_MAQUINAS'!$A$2:$A$18,0)),0)</x:f>
        <x:v>19.5</x:v>
      </x:c>
      <x:c r="O35" s="34" t="n">
        <x:f>IFERROR(J35*INDEX('04_MAQUINAS'!$I$2:$I$18,MATCH(E35,'04_MAQUINAS'!$A$2:$A$18,0))*INDEX('04_MAQUINAS'!$J$2:$J$18,MATCH(E35,'04_MAQUINAS'!$A$2:$A$18,0)),0)</x:f>
        <x:v>10.799999999999999</x:v>
      </x:c>
    </x:row>
    <x:row r="36">
      <x:c r="A36" t="inlineStr">
        <x:is>
          <x:t xml:space="preserve">P003</x:t>
        </x:is>
      </x:c>
      <x:c r="B36" t="inlineStr">
        <x:is>
          <x:t xml:space="preserve">Góndola central comercial</x:t>
        </x:is>
      </x:c>
      <x:c r="C36" t="n">
        <x:v>9</x:v>
      </x:c>
      <x:c r="D36" t="inlineStr">
        <x:is>
          <x:t xml:space="preserve">Colgado, traslado y enfriamiento</x:t>
        </x:is>
      </x:c>
      <x:c r="E36" t="inlineStr">
        <x:is>
          <x:t xml:space="preserve">Manipulación y enfriamiento de piezas</x:t>
        </x:is>
      </x:c>
      <x:c r="F36" t="n">
        <x:f>'08_PEDIDOS'!D4</x:f>
        <x:v>7</x:v>
      </x:c>
      <x:c r="G36" t="n">
        <x:f>'08_PEDIDOS'!I4</x:f>
        <x:v>10</x:v>
      </x:c>
      <x:c r="H36" t="n">
        <x:f>'05_RUTAS'!F36</x:f>
        <x:v>8</x:v>
      </x:c>
      <x:c r="I36" t="n">
        <x:f>'05_RUTAS'!G36</x:f>
        <x:v>2.63</x:v>
      </x:c>
      <x:c r="J36" s="14" t="n">
        <x:f>IF(OR(F36="",G36="",G36=0),"",(ROUNDUP(F36/G36,0)*H36+F36*I36)/60)</x:f>
        <x:v>0.44016666666666665</x:v>
      </x:c>
      <x:c r="K36" t="n">
        <x:f>INDEX('08_PEDIDOS'!$H$2:$H$97,MATCH(A36,'08_PEDIDOS'!$A$2:$A$97,0))</x:f>
        <x:v>1</x:v>
      </x:c>
      <x:c r="L36" t="inlineStr">
        <x:is>
          <x:t xml:space="preserve">POR_UNIDAD</x:t>
        </x:is>
      </x:c>
      <x:c r="M36" t="inlineStr">
        <x:is>
          <x:t xml:space="preserve">HIPOTESIS TECNICA</x:t>
        </x:is>
      </x:c>
      <x:c r="N36" s="34" t="n">
        <x:f>IFERROR(J36*INDEX('04_MAQUINAS'!$F$2:$F$18,MATCH(E36,'04_MAQUINAS'!$A$2:$A$18,0)),0)</x:f>
        <x:v>7.042666666666666</x:v>
      </x:c>
      <x:c r="O36" s="34" t="n">
        <x:f>IFERROR(J36*INDEX('04_MAQUINAS'!$I$2:$I$18,MATCH(E36,'04_MAQUINAS'!$A$2:$A$18,0))*INDEX('04_MAQUINAS'!$J$2:$J$18,MATCH(E36,'04_MAQUINAS'!$A$2:$A$18,0)),0)</x:f>
        <x:v>0.11004166666666666</x:v>
      </x:c>
    </x:row>
    <x:row r="37">
      <x:c r="A37" t="inlineStr">
        <x:is>
          <x:t xml:space="preserve">P003</x:t>
        </x:is>
      </x:c>
      <x:c r="B37" t="inlineStr">
        <x:is>
          <x:t xml:space="preserve">Góndola central comercial</x:t>
        </x:is>
      </x:c>
      <x:c r="C37" t="n">
        <x:v>10</x:v>
      </x:c>
      <x:c r="D37" t="inlineStr">
        <x:is>
          <x:t xml:space="preserve">Ensamblaje</x:t>
        </x:is>
      </x:c>
      <x:c r="E37" t="inlineStr">
        <x:is>
          <x:t xml:space="preserve">Mesa de armado</x:t>
        </x:is>
      </x:c>
      <x:c r="F37" t="n">
        <x:f>'08_PEDIDOS'!D4</x:f>
        <x:v>7</x:v>
      </x:c>
      <x:c r="G37" t="n">
        <x:f>'08_PEDIDOS'!I4</x:f>
        <x:v>10</x:v>
      </x:c>
      <x:c r="H37" t="n">
        <x:f>'05_RUTAS'!F37</x:f>
        <x:v>6</x:v>
      </x:c>
      <x:c r="I37" t="n">
        <x:f>'05_RUTAS'!G37</x:f>
        <x:v>69</x:v>
      </x:c>
      <x:c r="J37" s="14" t="n">
        <x:f>IF(OR(F37="",G37="",G37=0),"",(ROUNDUP(F37/G37,0)*H37+F37*I37)/60)</x:f>
        <x:v>8.15</x:v>
      </x:c>
      <x:c r="K37" t="n">
        <x:f>INDEX('08_PEDIDOS'!$H$2:$H$97,MATCH(A37,'08_PEDIDOS'!$A$2:$A$97,0))</x:f>
        <x:v>1</x:v>
      </x:c>
      <x:c r="L37" t="inlineStr">
        <x:is>
          <x:t xml:space="preserve">POR_UNIDAD</x:t>
        </x:is>
      </x:c>
      <x:c r="M37" t="inlineStr">
        <x:is>
          <x:t xml:space="preserve">VALOR HEREDADO SIN CRONOMETRAJE</x:t>
        </x:is>
      </x:c>
      <x:c r="N37" s="34" t="n">
        <x:f>IFERROR(J37*INDEX('04_MAQUINAS'!$F$2:$F$18,MATCH(E37,'04_MAQUINAS'!$A$2:$A$18,0)),0)</x:f>
        <x:v>154.85</x:v>
      </x:c>
      <x:c r="O37" s="34" t="n">
        <x:f>IFERROR(J37*INDEX('04_MAQUINAS'!$I$2:$I$18,MATCH(E37,'04_MAQUINAS'!$A$2:$A$18,0))*INDEX('04_MAQUINAS'!$J$2:$J$18,MATCH(E37,'04_MAQUINAS'!$A$2:$A$18,0)),0)</x:f>
        <x:v>2.445</x:v>
      </x:c>
    </x:row>
    <x:row r="38">
      <x:c r="A38" t="inlineStr">
        <x:is>
          <x:t xml:space="preserve">P003</x:t>
        </x:is>
      </x:c>
      <x:c r="B38" t="inlineStr">
        <x:is>
          <x:t xml:space="preserve">Góndola central comercial</x:t>
        </x:is>
      </x:c>
      <x:c r="C38" t="n">
        <x:v>11</x:v>
      </x:c>
      <x:c r="D38" t="inlineStr">
        <x:is>
          <x:t xml:space="preserve">Inspección de calidad</x:t>
        </x:is>
      </x:c>
      <x:c r="E38" t="inlineStr">
        <x:is>
          <x:t xml:space="preserve">Área de inspección</x:t>
        </x:is>
      </x:c>
      <x:c r="F38" t="n">
        <x:f>'08_PEDIDOS'!D4</x:f>
        <x:v>7</x:v>
      </x:c>
      <x:c r="G38" t="n">
        <x:f>'08_PEDIDOS'!I4</x:f>
        <x:v>10</x:v>
      </x:c>
      <x:c r="H38" t="n">
        <x:f>'05_RUTAS'!F38</x:f>
        <x:v>2</x:v>
      </x:c>
      <x:c r="I38" t="n">
        <x:f>'05_RUTAS'!G38</x:f>
        <x:v>3.79</x:v>
      </x:c>
      <x:c r="J38" s="14" t="n">
        <x:f>IF(OR(F38="",G38="",G38=0),"",(ROUNDUP(F38/G38,0)*H38+F38*I38)/60)</x:f>
        <x:v>0.47550000000000003</x:v>
      </x:c>
      <x:c r="K38" t="n">
        <x:f>INDEX('08_PEDIDOS'!$H$2:$H$97,MATCH(A38,'08_PEDIDOS'!$A$2:$A$97,0))</x:f>
        <x:v>1</x:v>
      </x:c>
      <x:c r="L38" t="inlineStr">
        <x:is>
          <x:t xml:space="preserve">POR_UNIDAD</x:t>
        </x:is>
      </x:c>
      <x:c r="M38" t="inlineStr">
        <x:is>
          <x:t xml:space="preserve">HIPOTESIS TECNICA</x:t>
        </x:is>
      </x:c>
      <x:c r="N38" s="34" t="n">
        <x:f>IFERROR(J38*INDEX('04_MAQUINAS'!$F$2:$F$18,MATCH(E38,'04_MAQUINAS'!$A$2:$A$18,0)),0)</x:f>
        <x:v>9.510000000000002</x:v>
      </x:c>
      <x:c r="O38" s="34" t="n">
        <x:f>IFERROR(J38*INDEX('04_MAQUINAS'!$I$2:$I$18,MATCH(E38,'04_MAQUINAS'!$A$2:$A$18,0))*INDEX('04_MAQUINAS'!$J$2:$J$18,MATCH(E38,'04_MAQUINAS'!$A$2:$A$18,0)),0)</x:f>
        <x:v>0.04755000000000001</x:v>
      </x:c>
    </x:row>
    <x:row r="39">
      <x:c r="A39" t="inlineStr">
        <x:is>
          <x:t xml:space="preserve">P003</x:t>
        </x:is>
      </x:c>
      <x:c r="B39" t="inlineStr">
        <x:is>
          <x:t xml:space="preserve">Góndola central comercial</x:t>
        </x:is>
      </x:c>
      <x:c r="C39" t="n">
        <x:v>12</x:v>
      </x:c>
      <x:c r="D39" t="inlineStr">
        <x:is>
          <x:t xml:space="preserve">Embalaje</x:t>
        </x:is>
      </x:c>
      <x:c r="E39" t="inlineStr">
        <x:is>
          <x:t xml:space="preserve">Zona de protección y embalaje</x:t>
        </x:is>
      </x:c>
      <x:c r="F39" t="n">
        <x:f>'08_PEDIDOS'!D4</x:f>
        <x:v>7</x:v>
      </x:c>
      <x:c r="G39" t="n">
        <x:f>'08_PEDIDOS'!I4</x:f>
        <x:v>10</x:v>
      </x:c>
      <x:c r="H39" t="n">
        <x:f>'05_RUTAS'!F39</x:f>
        <x:v>2</x:v>
      </x:c>
      <x:c r="I39" t="n">
        <x:f>'05_RUTAS'!G39</x:f>
        <x:v>5.18</x:v>
      </x:c>
      <x:c r="J39" s="14" t="n">
        <x:f>IF(OR(F39="",G39="",G39=0),"",(ROUNDUP(F39/G39,0)*H39+F39*I39)/60)</x:f>
        <x:v>0.6376666666666666</x:v>
      </x:c>
      <x:c r="K39" t="n">
        <x:f>INDEX('08_PEDIDOS'!$H$2:$H$97,MATCH(A39,'08_PEDIDOS'!$A$2:$A$97,0))</x:f>
        <x:v>1</x:v>
      </x:c>
      <x:c r="L39" t="inlineStr">
        <x:is>
          <x:t xml:space="preserve">POR_UNIDAD</x:t>
        </x:is>
      </x:c>
      <x:c r="M39" t="inlineStr">
        <x:is>
          <x:t xml:space="preserve">HIPOTESIS TECNICA</x:t>
        </x:is>
      </x:c>
      <x:c r="N39" s="34" t="n">
        <x:f>IFERROR(J39*INDEX('04_MAQUINAS'!$F$2:$F$18,MATCH(E39,'04_MAQUINAS'!$A$2:$A$18,0)),0)</x:f>
        <x:v>11.477999999999998</x:v>
      </x:c>
      <x:c r="O39" s="34" t="n">
        <x:f>IFERROR(J39*INDEX('04_MAQUINAS'!$I$2:$I$18,MATCH(E39,'04_MAQUINAS'!$A$2:$A$18,0))*INDEX('04_MAQUINAS'!$J$2:$J$18,MATCH(E39,'04_MAQUINAS'!$A$2:$A$18,0)),0)</x:f>
        <x:v>0.05738999999999999</x:v>
      </x:c>
    </x:row>
    <x:row r="40">
      <x:c r="A40" t="inlineStr">
        <x:is>
          <x:t xml:space="preserve">P004</x:t>
        </x:is>
      </x:c>
      <x:c r="B40" t="inlineStr">
        <x:is>
          <x:t xml:space="preserve">Góndola mural</x:t>
        </x:is>
      </x:c>
      <x:c r="C40" t="n">
        <x:v>1</x:v>
      </x:c>
      <x:c r="D40" t="inlineStr">
        <x:is>
          <x:t xml:space="preserve">Corte de planchas de acero</x:t>
        </x:is>
      </x:c>
      <x:c r="E40" t="inlineStr">
        <x:is>
          <x:t xml:space="preserve">Guillotina hidráulica para corte de planchas de acero</x:t>
        </x:is>
      </x:c>
      <x:c r="F40" t="n">
        <x:f>'08_PEDIDOS'!D5</x:f>
        <x:v>7</x:v>
      </x:c>
      <x:c r="G40" t="n">
        <x:f>'08_PEDIDOS'!I5</x:f>
        <x:v>10</x:v>
      </x:c>
      <x:c r="H40" t="n">
        <x:f>'05_RUTAS'!F40</x:f>
        <x:v>8</x:v>
      </x:c>
      <x:c r="I40" t="n">
        <x:f>'05_RUTAS'!G40</x:f>
        <x:v>56.975</x:v>
      </x:c>
      <x:c r="J40" s="14" t="n">
        <x:f>IF(OR(F40="",G40="",G40=0),"",(ROUNDUP(F40/G40,0)*H40+F40*I40)/60)</x:f>
        <x:v>6.7804166666666665</x:v>
      </x:c>
      <x:c r="K40" t="n">
        <x:f>INDEX('08_PEDIDOS'!$H$2:$H$97,MATCH(A40,'08_PEDIDOS'!$A$2:$A$97,0))</x:f>
        <x:v>1</x:v>
      </x:c>
      <x:c r="L40" t="inlineStr">
        <x:is>
          <x:t xml:space="preserve">POR_UNIDAD</x:t>
        </x:is>
      </x:c>
      <x:c r="M40" t="inlineStr">
        <x:is>
          <x:t xml:space="preserve">VALOR HEREDADO SIN CRONOMETRAJE</x:t>
        </x:is>
      </x:c>
      <x:c r="N40" s="34" t="n">
        <x:f>IFERROR(J40*INDEX('04_MAQUINAS'!$F$2:$F$18,MATCH(E40,'04_MAQUINAS'!$A$2:$A$18,0)),0)</x:f>
        <x:v>162.73</x:v>
      </x:c>
      <x:c r="O40" s="34" t="n">
        <x:f>IFERROR(J40*INDEX('04_MAQUINAS'!$I$2:$I$18,MATCH(E40,'04_MAQUINAS'!$A$2:$A$18,0))*INDEX('04_MAQUINAS'!$J$2:$J$18,MATCH(E40,'04_MAQUINAS'!$A$2:$A$18,0)),0)</x:f>
        <x:v>18.646145833333332</x:v>
      </x:c>
    </x:row>
    <x:row r="41">
      <x:c r="A41" t="inlineStr">
        <x:is>
          <x:t xml:space="preserve">P004</x:t>
        </x:is>
      </x:c>
      <x:c r="B41" t="inlineStr">
        <x:is>
          <x:t xml:space="preserve">Góndola mural</x:t>
        </x:is>
      </x:c>
      <x:c r="C41" t="n">
        <x:v>2</x:v>
      </x:c>
      <x:c r="D41" t="inlineStr">
        <x:is>
          <x:t xml:space="preserve">Corte de tubos y perfiles</x:t>
        </x:is>
      </x:c>
      <x:c r="E41" t="inlineStr">
        <x:is>
          <x:t xml:space="preserve">Sierra de cinta para corte de tubos y perfiles</x:t>
        </x:is>
      </x:c>
      <x:c r="F41" t="n">
        <x:f>'08_PEDIDOS'!D5</x:f>
        <x:v>7</x:v>
      </x:c>
      <x:c r="G41" t="n">
        <x:f>'08_PEDIDOS'!I5</x:f>
        <x:v>10</x:v>
      </x:c>
      <x:c r="H41" t="n">
        <x:f>'05_RUTAS'!F41</x:f>
        <x:v>8</x:v>
      </x:c>
      <x:c r="I41" t="n">
        <x:f>'05_RUTAS'!G41</x:f>
        <x:v>6.279999999999999</x:v>
      </x:c>
      <x:c r="J41" s="14" t="n">
        <x:f>IF(OR(F41="",G41="",G41=0),"",(ROUNDUP(F41/G41,0)*H41+F41*I41)/60)</x:f>
        <x:v>0.8659999999999999</x:v>
      </x:c>
      <x:c r="K41" t="n">
        <x:f>INDEX('08_PEDIDOS'!$H$2:$H$97,MATCH(A41,'08_PEDIDOS'!$A$2:$A$97,0))</x:f>
        <x:v>1</x:v>
      </x:c>
      <x:c r="L41" t="inlineStr">
        <x:is>
          <x:t xml:space="preserve">POR_UNIDAD</x:t>
        </x:is>
      </x:c>
      <x:c r="M41" t="inlineStr">
        <x:is>
          <x:t xml:space="preserve">VALOR HEREDADO SIN CRONOMETRAJE</x:t>
        </x:is>
      </x:c>
      <x:c r="N41" s="34" t="n">
        <x:f>IFERROR(J41*INDEX('04_MAQUINAS'!$F$2:$F$18,MATCH(E41,'04_MAQUINAS'!$A$2:$A$18,0)),0)</x:f>
        <x:v>19.051999999999996</x:v>
      </x:c>
      <x:c r="O41" s="34" t="n">
        <x:f>IFERROR(J41*INDEX('04_MAQUINAS'!$I$2:$I$18,MATCH(E41,'04_MAQUINAS'!$A$2:$A$18,0))*INDEX('04_MAQUINAS'!$J$2:$J$18,MATCH(E41,'04_MAQUINAS'!$A$2:$A$18,0)),0)</x:f>
        <x:v>0.3897</x:v>
      </x:c>
    </x:row>
    <x:row r="42">
      <x:c r="A42" t="inlineStr">
        <x:is>
          <x:t xml:space="preserve">P004</x:t>
        </x:is>
      </x:c>
      <x:c r="B42" t="inlineStr">
        <x:is>
          <x:t xml:space="preserve">Góndola mural</x:t>
        </x:is>
      </x:c>
      <x:c r="C42" t="n">
        <x:v>3</x:v>
      </x:c>
      <x:c r="D42" t="inlineStr">
        <x:is>
          <x:t xml:space="preserve">Perforación</x:t>
        </x:is>
      </x:c>
      <x:c r="E42" t="inlineStr">
        <x:is>
          <x:t xml:space="preserve">Taladro de banco para perforación de acero</x:t>
        </x:is>
      </x:c>
      <x:c r="F42" t="n">
        <x:f>'08_PEDIDOS'!D5</x:f>
        <x:v>7</x:v>
      </x:c>
      <x:c r="G42" t="n">
        <x:f>'08_PEDIDOS'!I5</x:f>
        <x:v>10</x:v>
      </x:c>
      <x:c r="H42" t="n">
        <x:f>'05_RUTAS'!F42</x:f>
        <x:v>10</x:v>
      </x:c>
      <x:c r="I42" t="n">
        <x:f>'05_RUTAS'!G42</x:f>
        <x:v>67</x:v>
      </x:c>
      <x:c r="J42" s="14" t="n">
        <x:f>IF(OR(F42="",G42="",G42=0),"",(ROUNDUP(F42/G42,0)*H42+F42*I42)/60)</x:f>
        <x:v>7.983333333333333</x:v>
      </x:c>
      <x:c r="K42" t="n">
        <x:f>INDEX('08_PEDIDOS'!$H$2:$H$97,MATCH(A42,'08_PEDIDOS'!$A$2:$A$97,0))</x:f>
        <x:v>1</x:v>
      </x:c>
      <x:c r="L42" t="inlineStr">
        <x:is>
          <x:t xml:space="preserve">POR_UNIDAD</x:t>
        </x:is>
      </x:c>
      <x:c r="M42" t="inlineStr">
        <x:is>
          <x:t xml:space="preserve">VALOR HEREDADO SIN CRONOMETRAJE</x:t>
        </x:is>
      </x:c>
      <x:c r="N42" s="34" t="n">
        <x:f>IFERROR(J42*INDEX('04_MAQUINAS'!$F$2:$F$18,MATCH(E42,'04_MAQUINAS'!$A$2:$A$18,0)),0)</x:f>
        <x:v>175.63333333333333</x:v>
      </x:c>
      <x:c r="O42" s="34" t="n">
        <x:f>IFERROR(J42*INDEX('04_MAQUINAS'!$I$2:$I$18,MATCH(E42,'04_MAQUINAS'!$A$2:$A$18,0))*INDEX('04_MAQUINAS'!$J$2:$J$18,MATCH(E42,'04_MAQUINAS'!$A$2:$A$18,0)),0)</x:f>
        <x:v>2.195416666666667</x:v>
      </x:c>
    </x:row>
    <x:row r="43">
      <x:c r="A43" t="inlineStr">
        <x:is>
          <x:t xml:space="preserve">P004</x:t>
        </x:is>
      </x:c>
      <x:c r="B43" t="inlineStr">
        <x:is>
          <x:t xml:space="preserve">Góndola mural</x:t>
        </x:is>
      </x:c>
      <x:c r="C43" t="n">
        <x:v>4</x:v>
      </x:c>
      <x:c r="D43" t="inlineStr">
        <x:is>
          <x:t xml:space="preserve">Plegado</x:t>
        </x:is>
      </x:c>
      <x:c r="E43" t="inlineStr">
        <x:is>
          <x:t xml:space="preserve">Plegadora hidráulica de chapa metálica</x:t>
        </x:is>
      </x:c>
      <x:c r="F43" t="n">
        <x:f>'08_PEDIDOS'!D5</x:f>
        <x:v>7</x:v>
      </x:c>
      <x:c r="G43" t="n">
        <x:f>'08_PEDIDOS'!I5</x:f>
        <x:v>10</x:v>
      </x:c>
      <x:c r="H43" t="n">
        <x:f>'05_RUTAS'!F43</x:f>
        <x:v>12</x:v>
      </x:c>
      <x:c r="I43" t="n">
        <x:f>'05_RUTAS'!G43</x:f>
        <x:v>124</x:v>
      </x:c>
      <x:c r="J43" s="14" t="n">
        <x:f>IF(OR(F43="",G43="",G43=0),"",(ROUNDUP(F43/G43,0)*H43+F43*I43)/60)</x:f>
        <x:v>14.666666666666666</x:v>
      </x:c>
      <x:c r="K43" t="n">
        <x:f>INDEX('08_PEDIDOS'!$H$2:$H$97,MATCH(A43,'08_PEDIDOS'!$A$2:$A$97,0))</x:f>
        <x:v>1</x:v>
      </x:c>
      <x:c r="L43" t="inlineStr">
        <x:is>
          <x:t xml:space="preserve">POR_UNIDAD</x:t>
        </x:is>
      </x:c>
      <x:c r="M43" t="inlineStr">
        <x:is>
          <x:t xml:space="preserve">VALOR HEREDADO SIN CRONOMETRAJE</x:t>
        </x:is>
      </x:c>
      <x:c r="N43" s="34" t="n">
        <x:f>IFERROR(J43*INDEX('04_MAQUINAS'!$F$2:$F$18,MATCH(E43,'04_MAQUINAS'!$A$2:$A$18,0)),0)</x:f>
        <x:v>410.66666666666663</x:v>
      </x:c>
      <x:c r="O43" s="34" t="n">
        <x:f>IFERROR(J43*INDEX('04_MAQUINAS'!$I$2:$I$18,MATCH(E43,'04_MAQUINAS'!$A$2:$A$18,0))*INDEX('04_MAQUINAS'!$J$2:$J$18,MATCH(E43,'04_MAQUINAS'!$A$2:$A$18,0)),0)</x:f>
        <x:v>36.3</x:v>
      </x:c>
    </x:row>
    <x:row r="44">
      <x:c r="A44" t="inlineStr">
        <x:is>
          <x:t xml:space="preserve">P004</x:t>
        </x:is>
      </x:c>
      <x:c r="B44" t="inlineStr">
        <x:is>
          <x:t xml:space="preserve">Góndola mural</x:t>
        </x:is>
      </x:c>
      <x:c r="C44" t="n">
        <x:v>5</x:v>
      </x:c>
      <x:c r="D44" t="inlineStr">
        <x:is>
          <x:t xml:space="preserve">Soldadura</x:t>
        </x:is>
      </x:c>
      <x:c r="E44" t="inlineStr">
        <x:is>
          <x:t xml:space="preserve">Máquina de soldadura por arco MIG/MAG</x:t>
        </x:is>
      </x:c>
      <x:c r="F44" t="n">
        <x:f>'08_PEDIDOS'!D5</x:f>
        <x:v>7</x:v>
      </x:c>
      <x:c r="G44" t="n">
        <x:f>'08_PEDIDOS'!I5</x:f>
        <x:v>10</x:v>
      </x:c>
      <x:c r="H44" t="n">
        <x:f>'05_RUTAS'!F44</x:f>
        <x:v>10</x:v>
      </x:c>
      <x:c r="I44" t="n">
        <x:f>'05_RUTAS'!G44</x:f>
        <x:v>5.6</x:v>
      </x:c>
      <x:c r="J44" s="14" t="n">
        <x:f>IF(OR(F44="",G44="",G44=0),"",(ROUNDUP(F44/G44,0)*H44+F44*I44)/60)</x:f>
        <x:v>0.82</x:v>
      </x:c>
      <x:c r="K44" t="n">
        <x:f>INDEX('08_PEDIDOS'!$H$2:$H$97,MATCH(A44,'08_PEDIDOS'!$A$2:$A$97,0))</x:f>
        <x:v>1</x:v>
      </x:c>
      <x:c r="L44" t="inlineStr">
        <x:is>
          <x:t xml:space="preserve">POR_UNIDAD</x:t>
        </x:is>
      </x:c>
      <x:c r="M44" t="inlineStr">
        <x:is>
          <x:t xml:space="preserve">VALOR HEREDADO SIN CRONOMETRAJE</x:t>
        </x:is>
      </x:c>
      <x:c r="N44" s="34" t="n">
        <x:f>IFERROR(J44*INDEX('04_MAQUINAS'!$F$2:$F$18,MATCH(E44,'04_MAQUINAS'!$A$2:$A$18,0)),0)</x:f>
        <x:v>26.24</x:v>
      </x:c>
      <x:c r="O44" s="34" t="n">
        <x:f>IFERROR(J44*INDEX('04_MAQUINAS'!$I$2:$I$18,MATCH(E44,'04_MAQUINAS'!$A$2:$A$18,0))*INDEX('04_MAQUINAS'!$J$2:$J$18,MATCH(E44,'04_MAQUINAS'!$A$2:$A$18,0)),0)</x:f>
        <x:v>1.4349999999999998</x:v>
      </x:c>
    </x:row>
    <x:row r="45">
      <x:c r="A45" t="inlineStr">
        <x:is>
          <x:t xml:space="preserve">P004</x:t>
        </x:is>
      </x:c>
      <x:c r="B45" t="inlineStr">
        <x:is>
          <x:t xml:space="preserve">Góndola mural</x:t>
        </x:is>
      </x:c>
      <x:c r="C45" t="n">
        <x:v>6</x:v>
      </x:c>
      <x:c r="D45" t="inlineStr">
        <x:is>
          <x:t xml:space="preserve">Desbarbado</x:t>
        </x:is>
      </x:c>
      <x:c r="E45" t="inlineStr">
        <x:is>
          <x:t xml:space="preserve">Mesa de desbarbado/esmerilado</x:t>
        </x:is>
      </x:c>
      <x:c r="F45" t="n">
        <x:f>'08_PEDIDOS'!D5</x:f>
        <x:v>7</x:v>
      </x:c>
      <x:c r="G45" t="n">
        <x:f>'08_PEDIDOS'!I5</x:f>
        <x:v>10</x:v>
      </x:c>
      <x:c r="H45" t="n">
        <x:f>'05_RUTAS'!F45</x:f>
        <x:v>3</x:v>
      </x:c>
      <x:c r="I45" t="n">
        <x:f>'05_RUTAS'!G45</x:f>
        <x:v>33</x:v>
      </x:c>
      <x:c r="J45" s="14" t="n">
        <x:f>IF(OR(F45="",G45="",G45=0),"",(ROUNDUP(F45/G45,0)*H45+F45*I45)/60)</x:f>
        <x:v>3.9</x:v>
      </x:c>
      <x:c r="K45" t="n">
        <x:f>INDEX('08_PEDIDOS'!$H$2:$H$97,MATCH(A45,'08_PEDIDOS'!$A$2:$A$97,0))</x:f>
        <x:v>1</x:v>
      </x:c>
      <x:c r="L45" t="inlineStr">
        <x:is>
          <x:t xml:space="preserve">POR_UNIDAD</x:t>
        </x:is>
      </x:c>
      <x:c r="M45" t="inlineStr">
        <x:is>
          <x:t xml:space="preserve">VALOR HEREDADO SIN CRONOMETRAJE</x:t>
        </x:is>
      </x:c>
      <x:c r="N45" s="34" t="n">
        <x:f>IFERROR(J45*INDEX('04_MAQUINAS'!$F$2:$F$18,MATCH(E45,'04_MAQUINAS'!$A$2:$A$18,0)),0)</x:f>
        <x:v>81.89999999999999</x:v>
      </x:c>
      <x:c r="O45" s="34" t="n">
        <x:f>IFERROR(J45*INDEX('04_MAQUINAS'!$I$2:$I$18,MATCH(E45,'04_MAQUINAS'!$A$2:$A$18,0))*INDEX('04_MAQUINAS'!$J$2:$J$18,MATCH(E45,'04_MAQUINAS'!$A$2:$A$18,0)),0)</x:f>
        <x:v>2.925</x:v>
      </x:c>
    </x:row>
    <x:row r="46">
      <x:c r="A46" t="inlineStr">
        <x:is>
          <x:t xml:space="preserve">P004</x:t>
        </x:is>
      </x:c>
      <x:c r="B46" t="inlineStr">
        <x:is>
          <x:t xml:space="preserve">Góndola mural</x:t>
        </x:is>
      </x:c>
      <x:c r="C46" t="n">
        <x:v>7</x:v>
      </x:c>
      <x:c r="D46" t="inlineStr">
        <x:is>
          <x:t xml:space="preserve">Preparación superficial</x:t>
        </x:is>
      </x:c>
      <x:c r="E46" t="inlineStr">
        <x:is>
          <x:t xml:space="preserve">Zona de preparación superficial</x:t>
        </x:is>
      </x:c>
      <x:c r="F46" t="n">
        <x:f>'08_PEDIDOS'!D5</x:f>
        <x:v>7</x:v>
      </x:c>
      <x:c r="G46" t="n">
        <x:f>'08_PEDIDOS'!I5</x:f>
        <x:v>10</x:v>
      </x:c>
      <x:c r="H46" t="n">
        <x:f>'05_RUTAS'!F46</x:f>
        <x:v>6</x:v>
      </x:c>
      <x:c r="I46" t="n">
        <x:f>'05_RUTAS'!G46</x:f>
        <x:v>27.0712</x:v>
      </x:c>
      <x:c r="J46" s="14" t="n">
        <x:f>IF(OR(F46="",G46="",G46=0),"",(ROUNDUP(F46/G46,0)*H46+F46*I46)/60)</x:f>
        <x:v>3.258306666666667</x:v>
      </x:c>
      <x:c r="K46" t="n">
        <x:f>INDEX('08_PEDIDOS'!$H$2:$H$97,MATCH(A46,'08_PEDIDOS'!$A$2:$A$97,0))</x:f>
        <x:v>1</x:v>
      </x:c>
      <x:c r="L46" t="inlineStr">
        <x:is>
          <x:t xml:space="preserve">POR_UNIDAD</x:t>
        </x:is>
      </x:c>
      <x:c r="M46" t="inlineStr">
        <x:is>
          <x:t xml:space="preserve">VALOR HEREDADO SIN CRONOMETRAJE</x:t>
        </x:is>
      </x:c>
      <x:c r="N46" s="34" t="n">
        <x:f>IFERROR(J46*INDEX('04_MAQUINAS'!$F$2:$F$18,MATCH(E46,'04_MAQUINAS'!$A$2:$A$18,0)),0)</x:f>
        <x:v>61.90782666666667</x:v>
      </x:c>
      <x:c r="O46" s="34" t="n">
        <x:f>IFERROR(J46*INDEX('04_MAQUINAS'!$I$2:$I$18,MATCH(E46,'04_MAQUINAS'!$A$2:$A$18,0))*INDEX('04_MAQUINAS'!$J$2:$J$18,MATCH(E46,'04_MAQUINAS'!$A$2:$A$18,0)),0)</x:f>
        <x:v>2.8673098666666674</x:v>
      </x:c>
    </x:row>
    <x:row r="47">
      <x:c r="A47" t="inlineStr">
        <x:is>
          <x:t xml:space="preserve">P004</x:t>
        </x:is>
      </x:c>
      <x:c r="B47" t="inlineStr">
        <x:is>
          <x:t xml:space="preserve">Góndola mural</x:t>
        </x:is>
      </x:c>
      <x:c r="C47" t="n">
        <x:v>8</x:v>
      </x:c>
      <x:c r="D47" t="inlineStr">
        <x:is>
          <x:t xml:space="preserve">Aplicación electrostática de polvo</x:t>
        </x:is>
      </x:c>
      <x:c r="E47" t="inlineStr">
        <x:is>
          <x:t xml:space="preserve">Pistola manual de pintura electrostática en polvo</x:t>
        </x:is>
      </x:c>
      <x:c r="F47" t="n">
        <x:f>'08_PEDIDOS'!D5</x:f>
        <x:v>7</x:v>
      </x:c>
      <x:c r="G47" t="n">
        <x:f>'08_PEDIDOS'!I5</x:f>
        <x:v>10</x:v>
      </x:c>
      <x:c r="H47" t="n">
        <x:f>'05_RUTAS'!F47</x:f>
        <x:v>12</x:v>
      </x:c>
      <x:c r="I47" t="n">
        <x:f>'05_RUTAS'!G47</x:f>
        <x:v>7.34</x:v>
      </x:c>
      <x:c r="J47" s="14" t="n">
        <x:f>IF(OR(F47="",G47="",G47=0),"",(ROUNDUP(F47/G47,0)*H47+F47*I47)/60)</x:f>
        <x:v>1.0563333333333333</x:v>
      </x:c>
      <x:c r="K47" t="n">
        <x:f>INDEX('08_PEDIDOS'!$H$2:$H$97,MATCH(A47,'08_PEDIDOS'!$A$2:$A$97,0))</x:f>
        <x:v>1</x:v>
      </x:c>
      <x:c r="L47" t="inlineStr">
        <x:is>
          <x:t xml:space="preserve">POR_UNIDAD</x:t>
        </x:is>
      </x:c>
      <x:c r="M47" t="inlineStr">
        <x:is>
          <x:t xml:space="preserve">HIPOTESIS TECNICA</x:t>
        </x:is>
      </x:c>
      <x:c r="N47" s="34" t="n">
        <x:f>IFERROR(J47*INDEX('04_MAQUINAS'!$F$2:$F$18,MATCH(E47,'04_MAQUINAS'!$A$2:$A$18,0)),0)</x:f>
        <x:v>33.80266666666667</x:v>
      </x:c>
      <x:c r="O47" s="34" t="n">
        <x:f>IFERROR(J47*INDEX('04_MAQUINAS'!$I$2:$I$18,MATCH(E47,'04_MAQUINAS'!$A$2:$A$18,0))*INDEX('04_MAQUINAS'!$J$2:$J$18,MATCH(E47,'04_MAQUINAS'!$A$2:$A$18,0)),0)</x:f>
        <x:v>1.1091499999999999</x:v>
      </x:c>
    </x:row>
    <x:row r="48">
      <x:c r="A48" t="inlineStr">
        <x:is>
          <x:t xml:space="preserve">P004</x:t>
        </x:is>
      </x:c>
      <x:c r="B48" t="inlineStr">
        <x:is>
          <x:t xml:space="preserve">Góndola mural</x:t>
        </x:is>
      </x:c>
      <x:c r="C48" t="n">
        <x:v>9</x:v>
      </x:c>
      <x:c r="D48" t="inlineStr">
        <x:is>
          <x:t xml:space="preserve">Curado térmico en horno</x:t>
        </x:is>
      </x:c>
      <x:c r="E48" t="inlineStr">
        <x:is>
          <x:t xml:space="preserve">Horno de curado de pintura electrostática por lotes</x:t>
        </x:is>
      </x:c>
      <x:c r="F48" t="n">
        <x:f>'08_PEDIDOS'!D5</x:f>
        <x:v>7</x:v>
      </x:c>
      <x:c r="G48" t="n">
        <x:f>'08_PEDIDOS'!I5</x:f>
        <x:v>10</x:v>
      </x:c>
      <x:c r="H48" t="n">
        <x:f>'05_RUTAS'!F48</x:f>
        <x:v>45</x:v>
      </x:c>
      <x:c r="I48" t="n">
        <x:f>'05_RUTAS'!G48</x:f>
        <x:v>0</x:v>
      </x:c>
      <x:c r="J48" s="14" t="n">
        <x:f>IF(OR(F48="",G48="",G48=0),"",(ROUNDUP(F48/G48,0)*H48+F48*I48)/60)</x:f>
        <x:v>0.75</x:v>
      </x:c>
      <x:c r="K48" t="n">
        <x:f>INDEX('08_PEDIDOS'!$H$2:$H$97,MATCH(A48,'08_PEDIDOS'!$A$2:$A$97,0))</x:f>
        <x:v>1</x:v>
      </x:c>
      <x:c r="L48" t="inlineStr">
        <x:is>
          <x:t xml:space="preserve">POR_LOTE</x:t>
        </x:is>
      </x:c>
      <x:c r="M48" t="inlineStr">
        <x:is>
          <x:t xml:space="preserve">HIPOTESIS TECNICA</x:t>
        </x:is>
      </x:c>
      <x:c r="N48" s="34" t="n">
        <x:f>IFERROR(J48*INDEX('04_MAQUINAS'!$F$2:$F$18,MATCH(E48,'04_MAQUINAS'!$A$2:$A$18,0)),0)</x:f>
        <x:v>19.5</x:v>
      </x:c>
      <x:c r="O48" s="34" t="n">
        <x:f>IFERROR(J48*INDEX('04_MAQUINAS'!$I$2:$I$18,MATCH(E48,'04_MAQUINAS'!$A$2:$A$18,0))*INDEX('04_MAQUINAS'!$J$2:$J$18,MATCH(E48,'04_MAQUINAS'!$A$2:$A$18,0)),0)</x:f>
        <x:v>10.799999999999999</x:v>
      </x:c>
    </x:row>
    <x:row r="49">
      <x:c r="A49" t="inlineStr">
        <x:is>
          <x:t xml:space="preserve">P004</x:t>
        </x:is>
      </x:c>
      <x:c r="B49" t="inlineStr">
        <x:is>
          <x:t xml:space="preserve">Góndola mural</x:t>
        </x:is>
      </x:c>
      <x:c r="C49" t="n">
        <x:v>10</x:v>
      </x:c>
      <x:c r="D49" t="inlineStr">
        <x:is>
          <x:t xml:space="preserve">Colgado, traslado y enfriamiento</x:t>
        </x:is>
      </x:c>
      <x:c r="E49" t="inlineStr">
        <x:is>
          <x:t xml:space="preserve">Manipulación y enfriamiento de piezas</x:t>
        </x:is>
      </x:c>
      <x:c r="F49" t="n">
        <x:f>'08_PEDIDOS'!D5</x:f>
        <x:v>7</x:v>
      </x:c>
      <x:c r="G49" t="n">
        <x:f>'08_PEDIDOS'!I5</x:f>
        <x:v>10</x:v>
      </x:c>
      <x:c r="H49" t="n">
        <x:f>'05_RUTAS'!F49</x:f>
        <x:v>8</x:v>
      </x:c>
      <x:c r="I49" t="n">
        <x:f>'05_RUTAS'!G49</x:f>
        <x:v>2.54</x:v>
      </x:c>
      <x:c r="J49" s="14" t="n">
        <x:f>IF(OR(F49="",G49="",G49=0),"",(ROUNDUP(F49/G49,0)*H49+F49*I49)/60)</x:f>
        <x:v>0.4296666666666667</x:v>
      </x:c>
      <x:c r="K49" t="n">
        <x:f>INDEX('08_PEDIDOS'!$H$2:$H$97,MATCH(A49,'08_PEDIDOS'!$A$2:$A$97,0))</x:f>
        <x:v>1</x:v>
      </x:c>
      <x:c r="L49" t="inlineStr">
        <x:is>
          <x:t xml:space="preserve">POR_UNIDAD</x:t>
        </x:is>
      </x:c>
      <x:c r="M49" t="inlineStr">
        <x:is>
          <x:t xml:space="preserve">HIPOTESIS TECNICA</x:t>
        </x:is>
      </x:c>
      <x:c r="N49" s="34" t="n">
        <x:f>IFERROR(J49*INDEX('04_MAQUINAS'!$F$2:$F$18,MATCH(E49,'04_MAQUINAS'!$A$2:$A$18,0)),0)</x:f>
        <x:v>6.874666666666667</x:v>
      </x:c>
      <x:c r="O49" s="34" t="n">
        <x:f>IFERROR(J49*INDEX('04_MAQUINAS'!$I$2:$I$18,MATCH(E49,'04_MAQUINAS'!$A$2:$A$18,0))*INDEX('04_MAQUINAS'!$J$2:$J$18,MATCH(E49,'04_MAQUINAS'!$A$2:$A$18,0)),0)</x:f>
        <x:v>0.10741666666666667</x:v>
      </x:c>
    </x:row>
    <x:row r="50">
      <x:c r="A50" t="inlineStr">
        <x:is>
          <x:t xml:space="preserve">P004</x:t>
        </x:is>
      </x:c>
      <x:c r="B50" t="inlineStr">
        <x:is>
          <x:t xml:space="preserve">Góndola mural</x:t>
        </x:is>
      </x:c>
      <x:c r="C50" t="n">
        <x:v>11</x:v>
      </x:c>
      <x:c r="D50" t="inlineStr">
        <x:is>
          <x:t xml:space="preserve">Ensamblaje</x:t>
        </x:is>
      </x:c>
      <x:c r="E50" t="inlineStr">
        <x:is>
          <x:t xml:space="preserve">Mesa de armado</x:t>
        </x:is>
      </x:c>
      <x:c r="F50" t="n">
        <x:f>'08_PEDIDOS'!D5</x:f>
        <x:v>7</x:v>
      </x:c>
      <x:c r="G50" t="n">
        <x:f>'08_PEDIDOS'!I5</x:f>
        <x:v>10</x:v>
      </x:c>
      <x:c r="H50" t="n">
        <x:f>'05_RUTAS'!F50</x:f>
        <x:v>6</x:v>
      </x:c>
      <x:c r="I50" t="n">
        <x:f>'05_RUTAS'!G50</x:f>
        <x:v>48.75</x:v>
      </x:c>
      <x:c r="J50" s="14" t="n">
        <x:f>IF(OR(F50="",G50="",G50=0),"",(ROUNDUP(F50/G50,0)*H50+F50*I50)/60)</x:f>
        <x:v>5.7875</x:v>
      </x:c>
      <x:c r="K50" t="n">
        <x:f>INDEX('08_PEDIDOS'!$H$2:$H$97,MATCH(A50,'08_PEDIDOS'!$A$2:$A$97,0))</x:f>
        <x:v>1</x:v>
      </x:c>
      <x:c r="L50" t="inlineStr">
        <x:is>
          <x:t xml:space="preserve">POR_UNIDAD</x:t>
        </x:is>
      </x:c>
      <x:c r="M50" t="inlineStr">
        <x:is>
          <x:t xml:space="preserve">VALOR HEREDADO SIN CRONOMETRAJE</x:t>
        </x:is>
      </x:c>
      <x:c r="N50" s="34" t="n">
        <x:f>IFERROR(J50*INDEX('04_MAQUINAS'!$F$2:$F$18,MATCH(E50,'04_MAQUINAS'!$A$2:$A$18,0)),0)</x:f>
        <x:v>109.96249999999999</x:v>
      </x:c>
      <x:c r="O50" s="34" t="n">
        <x:f>IFERROR(J50*INDEX('04_MAQUINAS'!$I$2:$I$18,MATCH(E50,'04_MAQUINAS'!$A$2:$A$18,0))*INDEX('04_MAQUINAS'!$J$2:$J$18,MATCH(E50,'04_MAQUINAS'!$A$2:$A$18,0)),0)</x:f>
        <x:v>1.7362499999999998</x:v>
      </x:c>
    </x:row>
    <x:row r="51">
      <x:c r="A51" t="inlineStr">
        <x:is>
          <x:t xml:space="preserve">P004</x:t>
        </x:is>
      </x:c>
      <x:c r="B51" t="inlineStr">
        <x:is>
          <x:t xml:space="preserve">Góndola mural</x:t>
        </x:is>
      </x:c>
      <x:c r="C51" t="n">
        <x:v>12</x:v>
      </x:c>
      <x:c r="D51" t="inlineStr">
        <x:is>
          <x:t xml:space="preserve">Inspección de calidad</x:t>
        </x:is>
      </x:c>
      <x:c r="E51" t="inlineStr">
        <x:is>
          <x:t xml:space="preserve">Área de inspección</x:t>
        </x:is>
      </x:c>
      <x:c r="F51" t="n">
        <x:f>'08_PEDIDOS'!D5</x:f>
        <x:v>7</x:v>
      </x:c>
      <x:c r="G51" t="n">
        <x:f>'08_PEDIDOS'!I5</x:f>
        <x:v>10</x:v>
      </x:c>
      <x:c r="H51" t="n">
        <x:f>'05_RUTAS'!F51</x:f>
        <x:v>2</x:v>
      </x:c>
      <x:c r="I51" t="n">
        <x:f>'05_RUTAS'!G51</x:f>
        <x:v>3.67</x:v>
      </x:c>
      <x:c r="J51" s="14" t="n">
        <x:f>IF(OR(F51="",G51="",G51=0),"",(ROUNDUP(F51/G51,0)*H51+F51*I51)/60)</x:f>
        <x:v>0.46149999999999997</x:v>
      </x:c>
      <x:c r="K51" t="n">
        <x:f>INDEX('08_PEDIDOS'!$H$2:$H$97,MATCH(A51,'08_PEDIDOS'!$A$2:$A$97,0))</x:f>
        <x:v>1</x:v>
      </x:c>
      <x:c r="L51" t="inlineStr">
        <x:is>
          <x:t xml:space="preserve">POR_UNIDAD</x:t>
        </x:is>
      </x:c>
      <x:c r="M51" t="inlineStr">
        <x:is>
          <x:t xml:space="preserve">HIPOTESIS TECNICA</x:t>
        </x:is>
      </x:c>
      <x:c r="N51" s="34" t="n">
        <x:f>IFERROR(J51*INDEX('04_MAQUINAS'!$F$2:$F$18,MATCH(E51,'04_MAQUINAS'!$A$2:$A$18,0)),0)</x:f>
        <x:v>9.229999999999999</x:v>
      </x:c>
      <x:c r="O51" s="34" t="n">
        <x:f>IFERROR(J51*INDEX('04_MAQUINAS'!$I$2:$I$18,MATCH(E51,'04_MAQUINAS'!$A$2:$A$18,0))*INDEX('04_MAQUINAS'!$J$2:$J$18,MATCH(E51,'04_MAQUINAS'!$A$2:$A$18,0)),0)</x:f>
        <x:v>0.04615</x:v>
      </x:c>
    </x:row>
    <x:row r="52">
      <x:c r="A52" t="inlineStr">
        <x:is>
          <x:t xml:space="preserve">P004</x:t>
        </x:is>
      </x:c>
      <x:c r="B52" t="inlineStr">
        <x:is>
          <x:t xml:space="preserve">Góndola mural</x:t>
        </x:is>
      </x:c>
      <x:c r="C52" t="n">
        <x:v>13</x:v>
      </x:c>
      <x:c r="D52" t="inlineStr">
        <x:is>
          <x:t xml:space="preserve">Embalaje</x:t>
        </x:is>
      </x:c>
      <x:c r="E52" t="inlineStr">
        <x:is>
          <x:t xml:space="preserve">Zona de protección y embalaje</x:t>
        </x:is>
      </x:c>
      <x:c r="F52" t="n">
        <x:f>'08_PEDIDOS'!D5</x:f>
        <x:v>7</x:v>
      </x:c>
      <x:c r="G52" t="n">
        <x:f>'08_PEDIDOS'!I5</x:f>
        <x:v>10</x:v>
      </x:c>
      <x:c r="H52" t="n">
        <x:f>'05_RUTAS'!F52</x:f>
        <x:v>2</x:v>
      </x:c>
      <x:c r="I52" t="n">
        <x:f>'05_RUTAS'!G52</x:f>
        <x:v>5</x:v>
      </x:c>
      <x:c r="J52" s="14" t="n">
        <x:f>IF(OR(F52="",G52="",G52=0),"",(ROUNDUP(F52/G52,0)*H52+F52*I52)/60)</x:f>
        <x:v>0.6166666666666667</x:v>
      </x:c>
      <x:c r="K52" t="n">
        <x:f>INDEX('08_PEDIDOS'!$H$2:$H$97,MATCH(A52,'08_PEDIDOS'!$A$2:$A$97,0))</x:f>
        <x:v>1</x:v>
      </x:c>
      <x:c r="L52" t="inlineStr">
        <x:is>
          <x:t xml:space="preserve">POR_UNIDAD</x:t>
        </x:is>
      </x:c>
      <x:c r="M52" t="inlineStr">
        <x:is>
          <x:t xml:space="preserve">HIPOTESIS TECNICA</x:t>
        </x:is>
      </x:c>
      <x:c r="N52" s="34" t="n">
        <x:f>IFERROR(J52*INDEX('04_MAQUINAS'!$F$2:$F$18,MATCH(E52,'04_MAQUINAS'!$A$2:$A$18,0)),0)</x:f>
        <x:v>11.100000000000001</x:v>
      </x:c>
      <x:c r="O52" s="34" t="n">
        <x:f>IFERROR(J52*INDEX('04_MAQUINAS'!$I$2:$I$18,MATCH(E52,'04_MAQUINAS'!$A$2:$A$18,0))*INDEX('04_MAQUINAS'!$J$2:$J$18,MATCH(E52,'04_MAQUINAS'!$A$2:$A$18,0)),0)</x:f>
        <x:v>0.0555</x:v>
      </x:c>
    </x:row>
    <x:row r="53">
      <x:c r="A53" t="inlineStr">
        <x:is>
          <x:t xml:space="preserve">P005</x:t>
        </x:is>
      </x:c>
      <x:c r="B53" t="inlineStr">
        <x:is>
          <x:t xml:space="preserve">Locker de 4 puertas</x:t>
        </x:is>
      </x:c>
      <x:c r="C53" t="n">
        <x:v>1</x:v>
      </x:c>
      <x:c r="D53" t="inlineStr">
        <x:is>
          <x:t xml:space="preserve">Corte de planchas de acero</x:t>
        </x:is>
      </x:c>
      <x:c r="E53" t="inlineStr">
        <x:is>
          <x:t xml:space="preserve">Guillotina hidráulica para corte de planchas de acero</x:t>
        </x:is>
      </x:c>
      <x:c r="F53" t="n">
        <x:f>'08_PEDIDOS'!D6</x:f>
        <x:v>6</x:v>
      </x:c>
      <x:c r="G53" t="n">
        <x:f>'08_PEDIDOS'!I6</x:f>
        <x:v>10</x:v>
      </x:c>
      <x:c r="H53" t="n">
        <x:f>'05_RUTAS'!F53</x:f>
        <x:v>8</x:v>
      </x:c>
      <x:c r="I53" t="n">
        <x:f>'05_RUTAS'!G53</x:f>
        <x:v>40.245</x:v>
      </x:c>
      <x:c r="J53" s="14" t="n">
        <x:f>IF(OR(F53="",G53="",G53=0),"",(ROUNDUP(F53/G53,0)*H53+F53*I53)/60)</x:f>
        <x:v>4.157833333333333</x:v>
      </x:c>
      <x:c r="K53" t="n">
        <x:f>INDEX('08_PEDIDOS'!$H$2:$H$97,MATCH(A53,'08_PEDIDOS'!$A$2:$A$97,0))</x:f>
        <x:v>1</x:v>
      </x:c>
      <x:c r="L53" t="inlineStr">
        <x:is>
          <x:t xml:space="preserve">POR_UNIDAD</x:t>
        </x:is>
      </x:c>
      <x:c r="M53" t="inlineStr">
        <x:is>
          <x:t xml:space="preserve">VALOR HEREDADO SIN CRONOMETRAJE</x:t>
        </x:is>
      </x:c>
      <x:c r="N53" s="34" t="n">
        <x:f>IFERROR(J53*INDEX('04_MAQUINAS'!$F$2:$F$18,MATCH(E53,'04_MAQUINAS'!$A$2:$A$18,0)),0)</x:f>
        <x:v>99.78799999999998</x:v>
      </x:c>
      <x:c r="O53" s="34" t="n">
        <x:f>IFERROR(J53*INDEX('04_MAQUINAS'!$I$2:$I$18,MATCH(E53,'04_MAQUINAS'!$A$2:$A$18,0))*INDEX('04_MAQUINAS'!$J$2:$J$18,MATCH(E53,'04_MAQUINAS'!$A$2:$A$18,0)),0)</x:f>
        <x:v>11.434041666666666</x:v>
      </x:c>
    </x:row>
    <x:row r="54">
      <x:c r="A54" t="inlineStr">
        <x:is>
          <x:t xml:space="preserve">P005</x:t>
        </x:is>
      </x:c>
      <x:c r="B54" t="inlineStr">
        <x:is>
          <x:t xml:space="preserve">Locker de 4 puertas</x:t>
        </x:is>
      </x:c>
      <x:c r="C54" t="n">
        <x:v>2</x:v>
      </x:c>
      <x:c r="D54" t="inlineStr">
        <x:is>
          <x:t xml:space="preserve">Perforación</x:t>
        </x:is>
      </x:c>
      <x:c r="E54" t="inlineStr">
        <x:is>
          <x:t xml:space="preserve">Taladro de banco para perforación de acero</x:t>
        </x:is>
      </x:c>
      <x:c r="F54" t="n">
        <x:f>'08_PEDIDOS'!D6</x:f>
        <x:v>6</x:v>
      </x:c>
      <x:c r="G54" t="n">
        <x:f>'08_PEDIDOS'!I6</x:f>
        <x:v>10</x:v>
      </x:c>
      <x:c r="H54" t="n">
        <x:f>'05_RUTAS'!F54</x:f>
        <x:v>10</x:v>
      </x:c>
      <x:c r="I54" t="n">
        <x:f>'05_RUTAS'!G54</x:f>
        <x:v>14.8</x:v>
      </x:c>
      <x:c r="J54" s="14" t="n">
        <x:f>IF(OR(F54="",G54="",G54=0),"",(ROUNDUP(F54/G54,0)*H54+F54*I54)/60)</x:f>
        <x:v>1.646666666666667</x:v>
      </x:c>
      <x:c r="K54" t="n">
        <x:f>INDEX('08_PEDIDOS'!$H$2:$H$97,MATCH(A54,'08_PEDIDOS'!$A$2:$A$97,0))</x:f>
        <x:v>1</x:v>
      </x:c>
      <x:c r="L54" t="inlineStr">
        <x:is>
          <x:t xml:space="preserve">POR_UNIDAD</x:t>
        </x:is>
      </x:c>
      <x:c r="M54" t="inlineStr">
        <x:is>
          <x:t xml:space="preserve">VALOR HEREDADO SIN CRONOMETRAJE</x:t>
        </x:is>
      </x:c>
      <x:c r="N54" s="34" t="n">
        <x:f>IFERROR(J54*INDEX('04_MAQUINAS'!$F$2:$F$18,MATCH(E54,'04_MAQUINAS'!$A$2:$A$18,0)),0)</x:f>
        <x:v>36.226666666666674</x:v>
      </x:c>
      <x:c r="O54" s="34" t="n">
        <x:f>IFERROR(J54*INDEX('04_MAQUINAS'!$I$2:$I$18,MATCH(E54,'04_MAQUINAS'!$A$2:$A$18,0))*INDEX('04_MAQUINAS'!$J$2:$J$18,MATCH(E54,'04_MAQUINAS'!$A$2:$A$18,0)),0)</x:f>
        <x:v>0.4528333333333334</x:v>
      </x:c>
    </x:row>
    <x:row r="55">
      <x:c r="A55" t="inlineStr">
        <x:is>
          <x:t xml:space="preserve">P005</x:t>
        </x:is>
      </x:c>
      <x:c r="B55" t="inlineStr">
        <x:is>
          <x:t xml:space="preserve">Locker de 4 puertas</x:t>
        </x:is>
      </x:c>
      <x:c r="C55" t="n">
        <x:v>3</x:v>
      </x:c>
      <x:c r="D55" t="inlineStr">
        <x:is>
          <x:t xml:space="preserve">Plegado</x:t>
        </x:is>
      </x:c>
      <x:c r="E55" t="inlineStr">
        <x:is>
          <x:t xml:space="preserve">Plegadora hidráulica de chapa metálica</x:t>
        </x:is>
      </x:c>
      <x:c r="F55" t="n">
        <x:f>'08_PEDIDOS'!D6</x:f>
        <x:v>6</x:v>
      </x:c>
      <x:c r="G55" t="n">
        <x:f>'08_PEDIDOS'!I6</x:f>
        <x:v>10</x:v>
      </x:c>
      <x:c r="H55" t="n">
        <x:f>'05_RUTAS'!F55</x:f>
        <x:v>12</x:v>
      </x:c>
      <x:c r="I55" t="n">
        <x:f>'05_RUTAS'!G55</x:f>
        <x:v>104</x:v>
      </x:c>
      <x:c r="J55" s="14" t="n">
        <x:f>IF(OR(F55="",G55="",G55=0),"",(ROUNDUP(F55/G55,0)*H55+F55*I55)/60)</x:f>
        <x:v>10.6</x:v>
      </x:c>
      <x:c r="K55" t="n">
        <x:f>INDEX('08_PEDIDOS'!$H$2:$H$97,MATCH(A55,'08_PEDIDOS'!$A$2:$A$97,0))</x:f>
        <x:v>1</x:v>
      </x:c>
      <x:c r="L55" t="inlineStr">
        <x:is>
          <x:t xml:space="preserve">POR_UNIDAD</x:t>
        </x:is>
      </x:c>
      <x:c r="M55" t="inlineStr">
        <x:is>
          <x:t xml:space="preserve">VALOR HEREDADO SIN CRONOMETRAJE</x:t>
        </x:is>
      </x:c>
      <x:c r="N55" s="34" t="n">
        <x:f>IFERROR(J55*INDEX('04_MAQUINAS'!$F$2:$F$18,MATCH(E55,'04_MAQUINAS'!$A$2:$A$18,0)),0)</x:f>
        <x:v>296.8</x:v>
      </x:c>
      <x:c r="O55" s="34" t="n">
        <x:f>IFERROR(J55*INDEX('04_MAQUINAS'!$I$2:$I$18,MATCH(E55,'04_MAQUINAS'!$A$2:$A$18,0))*INDEX('04_MAQUINAS'!$J$2:$J$18,MATCH(E55,'04_MAQUINAS'!$A$2:$A$18,0)),0)</x:f>
        <x:v>26.235</x:v>
      </x:c>
    </x:row>
    <x:row r="56">
      <x:c r="A56" t="inlineStr">
        <x:is>
          <x:t xml:space="preserve">P005</x:t>
        </x:is>
      </x:c>
      <x:c r="B56" t="inlineStr">
        <x:is>
          <x:t xml:space="preserve">Locker de 4 puertas</x:t>
        </x:is>
      </x:c>
      <x:c r="C56" t="n">
        <x:v>4</x:v>
      </x:c>
      <x:c r="D56" t="inlineStr">
        <x:is>
          <x:t xml:space="preserve">Desbarbado</x:t>
        </x:is>
      </x:c>
      <x:c r="E56" t="inlineStr">
        <x:is>
          <x:t xml:space="preserve">Mesa de desbarbado/esmerilado</x:t>
        </x:is>
      </x:c>
      <x:c r="F56" t="n">
        <x:f>'08_PEDIDOS'!D6</x:f>
        <x:v>6</x:v>
      </x:c>
      <x:c r="G56" t="n">
        <x:f>'08_PEDIDOS'!I6</x:f>
        <x:v>10</x:v>
      </x:c>
      <x:c r="H56" t="n">
        <x:f>'05_RUTAS'!F56</x:f>
        <x:v>3</x:v>
      </x:c>
      <x:c r="I56" t="n">
        <x:f>'05_RUTAS'!G56</x:f>
        <x:v>18</x:v>
      </x:c>
      <x:c r="J56" s="14" t="n">
        <x:f>IF(OR(F56="",G56="",G56=0),"",(ROUNDUP(F56/G56,0)*H56+F56*I56)/60)</x:f>
        <x:v>1.85</x:v>
      </x:c>
      <x:c r="K56" t="n">
        <x:f>INDEX('08_PEDIDOS'!$H$2:$H$97,MATCH(A56,'08_PEDIDOS'!$A$2:$A$97,0))</x:f>
        <x:v>1</x:v>
      </x:c>
      <x:c r="L56" t="inlineStr">
        <x:is>
          <x:t xml:space="preserve">POR_UNIDAD</x:t>
        </x:is>
      </x:c>
      <x:c r="M56" t="inlineStr">
        <x:is>
          <x:t xml:space="preserve">VALOR HEREDADO SIN CRONOMETRAJE</x:t>
        </x:is>
      </x:c>
      <x:c r="N56" s="34" t="n">
        <x:f>IFERROR(J56*INDEX('04_MAQUINAS'!$F$2:$F$18,MATCH(E56,'04_MAQUINAS'!$A$2:$A$18,0)),0)</x:f>
        <x:v>38.85</x:v>
      </x:c>
      <x:c r="O56" s="34" t="n">
        <x:f>IFERROR(J56*INDEX('04_MAQUINAS'!$I$2:$I$18,MATCH(E56,'04_MAQUINAS'!$A$2:$A$18,0))*INDEX('04_MAQUINAS'!$J$2:$J$18,MATCH(E56,'04_MAQUINAS'!$A$2:$A$18,0)),0)</x:f>
        <x:v>1.3875000000000002</x:v>
      </x:c>
    </x:row>
    <x:row r="57">
      <x:c r="A57" t="inlineStr">
        <x:is>
          <x:t xml:space="preserve">P005</x:t>
        </x:is>
      </x:c>
      <x:c r="B57" t="inlineStr">
        <x:is>
          <x:t xml:space="preserve">Locker de 4 puertas</x:t>
        </x:is>
      </x:c>
      <x:c r="C57" t="n">
        <x:v>5</x:v>
      </x:c>
      <x:c r="D57" t="inlineStr">
        <x:is>
          <x:t xml:space="preserve">Preparación superficial</x:t>
        </x:is>
      </x:c>
      <x:c r="E57" t="inlineStr">
        <x:is>
          <x:t xml:space="preserve">Zona de preparación superficial</x:t>
        </x:is>
      </x:c>
      <x:c r="F57" t="n">
        <x:f>'08_PEDIDOS'!D6</x:f>
        <x:v>6</x:v>
      </x:c>
      <x:c r="G57" t="n">
        <x:f>'08_PEDIDOS'!I6</x:f>
        <x:v>10</x:v>
      </x:c>
      <x:c r="H57" t="n">
        <x:f>'05_RUTAS'!F57</x:f>
        <x:v>6</x:v>
      </x:c>
      <x:c r="I57" t="n">
        <x:f>'05_RUTAS'!G57</x:f>
        <x:v>26.324</x:v>
      </x:c>
      <x:c r="J57" s="14" t="n">
        <x:f>IF(OR(F57="",G57="",G57=0),"",(ROUNDUP(F57/G57,0)*H57+F57*I57)/60)</x:f>
        <x:v>2.7324</x:v>
      </x:c>
      <x:c r="K57" t="n">
        <x:f>INDEX('08_PEDIDOS'!$H$2:$H$97,MATCH(A57,'08_PEDIDOS'!$A$2:$A$97,0))</x:f>
        <x:v>1</x:v>
      </x:c>
      <x:c r="L57" t="inlineStr">
        <x:is>
          <x:t xml:space="preserve">POR_UNIDAD</x:t>
        </x:is>
      </x:c>
      <x:c r="M57" t="inlineStr">
        <x:is>
          <x:t xml:space="preserve">VALOR HEREDADO SIN CRONOMETRAJE</x:t>
        </x:is>
      </x:c>
      <x:c r="N57" s="34" t="n">
        <x:f>IFERROR(J57*INDEX('04_MAQUINAS'!$F$2:$F$18,MATCH(E57,'04_MAQUINAS'!$A$2:$A$18,0)),0)</x:f>
        <x:v>51.915600000000005</x:v>
      </x:c>
      <x:c r="O57" s="34" t="n">
        <x:f>IFERROR(J57*INDEX('04_MAQUINAS'!$I$2:$I$18,MATCH(E57,'04_MAQUINAS'!$A$2:$A$18,0))*INDEX('04_MAQUINAS'!$J$2:$J$18,MATCH(E57,'04_MAQUINAS'!$A$2:$A$18,0)),0)</x:f>
        <x:v>2.4045120000000004</x:v>
      </x:c>
    </x:row>
    <x:row r="58">
      <x:c r="A58" t="inlineStr">
        <x:is>
          <x:t xml:space="preserve">P005</x:t>
        </x:is>
      </x:c>
      <x:c r="B58" t="inlineStr">
        <x:is>
          <x:t xml:space="preserve">Locker de 4 puertas</x:t>
        </x:is>
      </x:c>
      <x:c r="C58" t="n">
        <x:v>6</x:v>
      </x:c>
      <x:c r="D58" t="inlineStr">
        <x:is>
          <x:t xml:space="preserve">Aplicación electrostática de polvo</x:t>
        </x:is>
      </x:c>
      <x:c r="E58" t="inlineStr">
        <x:is>
          <x:t xml:space="preserve">Pistola manual de pintura electrostática en polvo</x:t>
        </x:is>
      </x:c>
      <x:c r="F58" t="n">
        <x:f>'08_PEDIDOS'!D6</x:f>
        <x:v>6</x:v>
      </x:c>
      <x:c r="G58" t="n">
        <x:f>'08_PEDIDOS'!I6</x:f>
        <x:v>10</x:v>
      </x:c>
      <x:c r="H58" t="n">
        <x:f>'05_RUTAS'!F58</x:f>
        <x:v>12</x:v>
      </x:c>
      <x:c r="I58" t="n">
        <x:f>'05_RUTAS'!G58</x:f>
        <x:v>6.83</x:v>
      </x:c>
      <x:c r="J58" s="14" t="n">
        <x:f>IF(OR(F58="",G58="",G58=0),"",(ROUNDUP(F58/G58,0)*H58+F58*I58)/60)</x:f>
        <x:v>0.8830000000000001</x:v>
      </x:c>
      <x:c r="K58" t="n">
        <x:f>INDEX('08_PEDIDOS'!$H$2:$H$97,MATCH(A58,'08_PEDIDOS'!$A$2:$A$97,0))</x:f>
        <x:v>1</x:v>
      </x:c>
      <x:c r="L58" t="inlineStr">
        <x:is>
          <x:t xml:space="preserve">POR_UNIDAD</x:t>
        </x:is>
      </x:c>
      <x:c r="M58" t="inlineStr">
        <x:is>
          <x:t xml:space="preserve">HIPOTESIS TECNICA</x:t>
        </x:is>
      </x:c>
      <x:c r="N58" s="34" t="n">
        <x:f>IFERROR(J58*INDEX('04_MAQUINAS'!$F$2:$F$18,MATCH(E58,'04_MAQUINAS'!$A$2:$A$18,0)),0)</x:f>
        <x:v>28.256000000000004</x:v>
      </x:c>
      <x:c r="O58" s="34" t="n">
        <x:f>IFERROR(J58*INDEX('04_MAQUINAS'!$I$2:$I$18,MATCH(E58,'04_MAQUINAS'!$A$2:$A$18,0))*INDEX('04_MAQUINAS'!$J$2:$J$18,MATCH(E58,'04_MAQUINAS'!$A$2:$A$18,0)),0)</x:f>
        <x:v>0.9271500000000001</x:v>
      </x:c>
    </x:row>
    <x:row r="59">
      <x:c r="A59" t="inlineStr">
        <x:is>
          <x:t xml:space="preserve">P005</x:t>
        </x:is>
      </x:c>
      <x:c r="B59" t="inlineStr">
        <x:is>
          <x:t xml:space="preserve">Locker de 4 puertas</x:t>
        </x:is>
      </x:c>
      <x:c r="C59" t="n">
        <x:v>7</x:v>
      </x:c>
      <x:c r="D59" t="inlineStr">
        <x:is>
          <x:t xml:space="preserve">Curado térmico en horno</x:t>
        </x:is>
      </x:c>
      <x:c r="E59" t="inlineStr">
        <x:is>
          <x:t xml:space="preserve">Horno de curado de pintura electrostática por lotes</x:t>
        </x:is>
      </x:c>
      <x:c r="F59" t="n">
        <x:f>'08_PEDIDOS'!D6</x:f>
        <x:v>6</x:v>
      </x:c>
      <x:c r="G59" t="n">
        <x:f>'08_PEDIDOS'!I6</x:f>
        <x:v>10</x:v>
      </x:c>
      <x:c r="H59" t="n">
        <x:f>'05_RUTAS'!F59</x:f>
        <x:v>45</x:v>
      </x:c>
      <x:c r="I59" t="n">
        <x:f>'05_RUTAS'!G59</x:f>
        <x:v>0</x:v>
      </x:c>
      <x:c r="J59" s="14" t="n">
        <x:f>IF(OR(F59="",G59="",G59=0),"",(ROUNDUP(F59/G59,0)*H59+F59*I59)/60)</x:f>
        <x:v>0.75</x:v>
      </x:c>
      <x:c r="K59" t="n">
        <x:f>INDEX('08_PEDIDOS'!$H$2:$H$97,MATCH(A59,'08_PEDIDOS'!$A$2:$A$97,0))</x:f>
        <x:v>1</x:v>
      </x:c>
      <x:c r="L59" t="inlineStr">
        <x:is>
          <x:t xml:space="preserve">POR_LOTE</x:t>
        </x:is>
      </x:c>
      <x:c r="M59" t="inlineStr">
        <x:is>
          <x:t xml:space="preserve">HIPOTESIS TECNICA</x:t>
        </x:is>
      </x:c>
      <x:c r="N59" s="34" t="n">
        <x:f>IFERROR(J59*INDEX('04_MAQUINAS'!$F$2:$F$18,MATCH(E59,'04_MAQUINAS'!$A$2:$A$18,0)),0)</x:f>
        <x:v>19.5</x:v>
      </x:c>
      <x:c r="O59" s="34" t="n">
        <x:f>IFERROR(J59*INDEX('04_MAQUINAS'!$I$2:$I$18,MATCH(E59,'04_MAQUINAS'!$A$2:$A$18,0))*INDEX('04_MAQUINAS'!$J$2:$J$18,MATCH(E59,'04_MAQUINAS'!$A$2:$A$18,0)),0)</x:f>
        <x:v>10.799999999999999</x:v>
      </x:c>
    </x:row>
    <x:row r="60">
      <x:c r="A60" t="inlineStr">
        <x:is>
          <x:t xml:space="preserve">P005</x:t>
        </x:is>
      </x:c>
      <x:c r="B60" t="inlineStr">
        <x:is>
          <x:t xml:space="preserve">Locker de 4 puertas</x:t>
        </x:is>
      </x:c>
      <x:c r="C60" t="n">
        <x:v>8</x:v>
      </x:c>
      <x:c r="D60" t="inlineStr">
        <x:is>
          <x:t xml:space="preserve">Colgado, traslado y enfriamiento</x:t>
        </x:is>
      </x:c>
      <x:c r="E60" t="inlineStr">
        <x:is>
          <x:t xml:space="preserve">Manipulación y enfriamiento de piezas</x:t>
        </x:is>
      </x:c>
      <x:c r="F60" t="n">
        <x:f>'08_PEDIDOS'!D6</x:f>
        <x:v>6</x:v>
      </x:c>
      <x:c r="G60" t="n">
        <x:f>'08_PEDIDOS'!I6</x:f>
        <x:v>10</x:v>
      </x:c>
      <x:c r="H60" t="n">
        <x:f>'05_RUTAS'!F60</x:f>
        <x:v>8</x:v>
      </x:c>
      <x:c r="I60" t="n">
        <x:f>'05_RUTAS'!G60</x:f>
        <x:v>2.42</x:v>
      </x:c>
      <x:c r="J60" s="14" t="n">
        <x:f>IF(OR(F60="",G60="",G60=0),"",(ROUNDUP(F60/G60,0)*H60+F60*I60)/60)</x:f>
        <x:v>0.37533333333333335</x:v>
      </x:c>
      <x:c r="K60" t="n">
        <x:f>INDEX('08_PEDIDOS'!$H$2:$H$97,MATCH(A60,'08_PEDIDOS'!$A$2:$A$97,0))</x:f>
        <x:v>1</x:v>
      </x:c>
      <x:c r="L60" t="inlineStr">
        <x:is>
          <x:t xml:space="preserve">POR_UNIDAD</x:t>
        </x:is>
      </x:c>
      <x:c r="M60" t="inlineStr">
        <x:is>
          <x:t xml:space="preserve">HIPOTESIS TECNICA</x:t>
        </x:is>
      </x:c>
      <x:c r="N60" s="34" t="n">
        <x:f>IFERROR(J60*INDEX('04_MAQUINAS'!$F$2:$F$18,MATCH(E60,'04_MAQUINAS'!$A$2:$A$18,0)),0)</x:f>
        <x:v>6.005333333333334</x:v>
      </x:c>
      <x:c r="O60" s="34" t="n">
        <x:f>IFERROR(J60*INDEX('04_MAQUINAS'!$I$2:$I$18,MATCH(E60,'04_MAQUINAS'!$A$2:$A$18,0))*INDEX('04_MAQUINAS'!$J$2:$J$18,MATCH(E60,'04_MAQUINAS'!$A$2:$A$18,0)),0)</x:f>
        <x:v>0.09383333333333334</x:v>
      </x:c>
    </x:row>
    <x:row r="61">
      <x:c r="A61" t="inlineStr">
        <x:is>
          <x:t xml:space="preserve">P005</x:t>
        </x:is>
      </x:c>
      <x:c r="B61" t="inlineStr">
        <x:is>
          <x:t xml:space="preserve">Locker de 4 puertas</x:t>
        </x:is>
      </x:c>
      <x:c r="C61" t="n">
        <x:v>9</x:v>
      </x:c>
      <x:c r="D61" t="inlineStr">
        <x:is>
          <x:t xml:space="preserve">Ensamblaje</x:t>
        </x:is>
      </x:c>
      <x:c r="E61" t="inlineStr">
        <x:is>
          <x:t xml:space="preserve">Mesa de armado</x:t>
        </x:is>
      </x:c>
      <x:c r="F61" t="n">
        <x:f>'08_PEDIDOS'!D6</x:f>
        <x:v>6</x:v>
      </x:c>
      <x:c r="G61" t="n">
        <x:f>'08_PEDIDOS'!I6</x:f>
        <x:v>10</x:v>
      </x:c>
      <x:c r="H61" t="n">
        <x:f>'05_RUTAS'!F61</x:f>
        <x:v>6</x:v>
      </x:c>
      <x:c r="I61" t="n">
        <x:f>'05_RUTAS'!G61</x:f>
        <x:v>42</x:v>
      </x:c>
      <x:c r="J61" s="14" t="n">
        <x:f>IF(OR(F61="",G61="",G61=0),"",(ROUNDUP(F61/G61,0)*H61+F61*I61)/60)</x:f>
        <x:v>4.3</x:v>
      </x:c>
      <x:c r="K61" t="n">
        <x:f>INDEX('08_PEDIDOS'!$H$2:$H$97,MATCH(A61,'08_PEDIDOS'!$A$2:$A$97,0))</x:f>
        <x:v>1</x:v>
      </x:c>
      <x:c r="L61" t="inlineStr">
        <x:is>
          <x:t xml:space="preserve">POR_UNIDAD</x:t>
        </x:is>
      </x:c>
      <x:c r="M61" t="inlineStr">
        <x:is>
          <x:t xml:space="preserve">VALOR HEREDADO SIN CRONOMETRAJE</x:t>
        </x:is>
      </x:c>
      <x:c r="N61" s="34" t="n">
        <x:f>IFERROR(J61*INDEX('04_MAQUINAS'!$F$2:$F$18,MATCH(E61,'04_MAQUINAS'!$A$2:$A$18,0)),0)</x:f>
        <x:v>81.7</x:v>
      </x:c>
      <x:c r="O61" s="34" t="n">
        <x:f>IFERROR(J61*INDEX('04_MAQUINAS'!$I$2:$I$18,MATCH(E61,'04_MAQUINAS'!$A$2:$A$18,0))*INDEX('04_MAQUINAS'!$J$2:$J$18,MATCH(E61,'04_MAQUINAS'!$A$2:$A$18,0)),0)</x:f>
        <x:v>1.2899999999999998</x:v>
      </x:c>
    </x:row>
    <x:row r="62">
      <x:c r="A62" t="inlineStr">
        <x:is>
          <x:t xml:space="preserve">P005</x:t>
        </x:is>
      </x:c>
      <x:c r="B62" t="inlineStr">
        <x:is>
          <x:t xml:space="preserve">Locker de 4 puertas</x:t>
        </x:is>
      </x:c>
      <x:c r="C62" t="n">
        <x:v>10</x:v>
      </x:c>
      <x:c r="D62" t="inlineStr">
        <x:is>
          <x:t xml:space="preserve">Inspección de calidad</x:t>
        </x:is>
      </x:c>
      <x:c r="E62" t="inlineStr">
        <x:is>
          <x:t xml:space="preserve">Área de inspección</x:t>
        </x:is>
      </x:c>
      <x:c r="F62" t="n">
        <x:f>'08_PEDIDOS'!D6</x:f>
        <x:v>6</x:v>
      </x:c>
      <x:c r="G62" t="n">
        <x:f>'08_PEDIDOS'!I6</x:f>
        <x:v>10</x:v>
      </x:c>
      <x:c r="H62" t="n">
        <x:f>'05_RUTAS'!F62</x:f>
        <x:v>2</x:v>
      </x:c>
      <x:c r="I62" t="n">
        <x:f>'05_RUTAS'!G62</x:f>
        <x:v>3.52</x:v>
      </x:c>
      <x:c r="J62" s="14" t="n">
        <x:f>IF(OR(F62="",G62="",G62=0),"",(ROUNDUP(F62/G62,0)*H62+F62*I62)/60)</x:f>
        <x:v>0.38533333333333336</x:v>
      </x:c>
      <x:c r="K62" t="n">
        <x:f>INDEX('08_PEDIDOS'!$H$2:$H$97,MATCH(A62,'08_PEDIDOS'!$A$2:$A$97,0))</x:f>
        <x:v>1</x:v>
      </x:c>
      <x:c r="L62" t="inlineStr">
        <x:is>
          <x:t xml:space="preserve">POR_UNIDAD</x:t>
        </x:is>
      </x:c>
      <x:c r="M62" t="inlineStr">
        <x:is>
          <x:t xml:space="preserve">HIPOTESIS TECNICA</x:t>
        </x:is>
      </x:c>
      <x:c r="N62" s="34" t="n">
        <x:f>IFERROR(J62*INDEX('04_MAQUINAS'!$F$2:$F$18,MATCH(E62,'04_MAQUINAS'!$A$2:$A$18,0)),0)</x:f>
        <x:v>7.706666666666667</x:v>
      </x:c>
      <x:c r="O62" s="34" t="n">
        <x:f>IFERROR(J62*INDEX('04_MAQUINAS'!$I$2:$I$18,MATCH(E62,'04_MAQUINAS'!$A$2:$A$18,0))*INDEX('04_MAQUINAS'!$J$2:$J$18,MATCH(E62,'04_MAQUINAS'!$A$2:$A$18,0)),0)</x:f>
        <x:v>0.038533333333333336</x:v>
      </x:c>
    </x:row>
    <x:row r="63">
      <x:c r="A63" t="inlineStr">
        <x:is>
          <x:t xml:space="preserve">P005</x:t>
        </x:is>
      </x:c>
      <x:c r="B63" t="inlineStr">
        <x:is>
          <x:t xml:space="preserve">Locker de 4 puertas</x:t>
        </x:is>
      </x:c>
      <x:c r="C63" t="n">
        <x:v>11</x:v>
      </x:c>
      <x:c r="D63" t="inlineStr">
        <x:is>
          <x:t xml:space="preserve">Embalaje</x:t>
        </x:is>
      </x:c>
      <x:c r="E63" t="inlineStr">
        <x:is>
          <x:t xml:space="preserve">Zona de protección y embalaje</x:t>
        </x:is>
      </x:c>
      <x:c r="F63" t="n">
        <x:f>'08_PEDIDOS'!D6</x:f>
        <x:v>6</x:v>
      </x:c>
      <x:c r="G63" t="n">
        <x:f>'08_PEDIDOS'!I6</x:f>
        <x:v>10</x:v>
      </x:c>
      <x:c r="H63" t="n">
        <x:f>'05_RUTAS'!F63</x:f>
        <x:v>2</x:v>
      </x:c>
      <x:c r="I63" t="n">
        <x:f>'05_RUTAS'!G63</x:f>
        <x:v>4.78</x:v>
      </x:c>
      <x:c r="J63" s="14" t="n">
        <x:f>IF(OR(F63="",G63="",G63=0),"",(ROUNDUP(F63/G63,0)*H63+F63*I63)/60)</x:f>
        <x:v>0.5113333333333333</x:v>
      </x:c>
      <x:c r="K63" t="n">
        <x:f>INDEX('08_PEDIDOS'!$H$2:$H$97,MATCH(A63,'08_PEDIDOS'!$A$2:$A$97,0))</x:f>
        <x:v>1</x:v>
      </x:c>
      <x:c r="L63" t="inlineStr">
        <x:is>
          <x:t xml:space="preserve">POR_UNIDAD</x:t>
        </x:is>
      </x:c>
      <x:c r="M63" t="inlineStr">
        <x:is>
          <x:t xml:space="preserve">HIPOTESIS TECNICA</x:t>
        </x:is>
      </x:c>
      <x:c r="N63" s="34" t="n">
        <x:f>IFERROR(J63*INDEX('04_MAQUINAS'!$F$2:$F$18,MATCH(E63,'04_MAQUINAS'!$A$2:$A$18,0)),0)</x:f>
        <x:v>9.203999999999999</x:v>
      </x:c>
      <x:c r="O63" s="34" t="n">
        <x:f>IFERROR(J63*INDEX('04_MAQUINAS'!$I$2:$I$18,MATCH(E63,'04_MAQUINAS'!$A$2:$A$18,0))*INDEX('04_MAQUINAS'!$J$2:$J$18,MATCH(E63,'04_MAQUINAS'!$A$2:$A$18,0)),0)</x:f>
        <x:v>0.04601999999999999</x:v>
      </x:c>
    </x:row>
    <x:row r="64">
      <x:c r="A64" t="inlineStr">
        <x:is>
          <x:t xml:space="preserve">P006</x:t>
        </x:is>
      </x:c>
      <x:c r="B64" t="inlineStr">
        <x:is>
          <x:t xml:space="preserve">Locker de 6 puertas</x:t>
        </x:is>
      </x:c>
      <x:c r="C64" t="n">
        <x:v>1</x:v>
      </x:c>
      <x:c r="D64" t="inlineStr">
        <x:is>
          <x:t xml:space="preserve">Corte de planchas de acero</x:t>
        </x:is>
      </x:c>
      <x:c r="E64" t="inlineStr">
        <x:is>
          <x:t xml:space="preserve">Guillotina hidráulica para corte de planchas de acero</x:t>
        </x:is>
      </x:c>
      <x:c r="F64" t="n">
        <x:f>'08_PEDIDOS'!D7</x:f>
        <x:v>6</x:v>
      </x:c>
      <x:c r="G64" t="n">
        <x:f>'08_PEDIDOS'!I7</x:f>
        <x:v>10</x:v>
      </x:c>
      <x:c r="H64" t="n">
        <x:f>'05_RUTAS'!F64</x:f>
        <x:v>8</x:v>
      </x:c>
      <x:c r="I64" t="n">
        <x:f>'05_RUTAS'!G64</x:f>
        <x:v>57.14</x:v>
      </x:c>
      <x:c r="J64" s="14" t="n">
        <x:f>IF(OR(F64="",G64="",G64=0),"",(ROUNDUP(F64/G64,0)*H64+F64*I64)/60)</x:f>
        <x:v>5.847333333333334</x:v>
      </x:c>
      <x:c r="K64" t="n">
        <x:f>INDEX('08_PEDIDOS'!$H$2:$H$97,MATCH(A64,'08_PEDIDOS'!$A$2:$A$97,0))</x:f>
        <x:v>1</x:v>
      </x:c>
      <x:c r="L64" t="inlineStr">
        <x:is>
          <x:t xml:space="preserve">POR_UNIDAD</x:t>
        </x:is>
      </x:c>
      <x:c r="M64" t="inlineStr">
        <x:is>
          <x:t xml:space="preserve">VALOR HEREDADO SIN CRONOMETRAJE</x:t>
        </x:is>
      </x:c>
      <x:c r="N64" s="34" t="n">
        <x:f>IFERROR(J64*INDEX('04_MAQUINAS'!$F$2:$F$18,MATCH(E64,'04_MAQUINAS'!$A$2:$A$18,0)),0)</x:f>
        <x:v>140.336</x:v>
      </x:c>
      <x:c r="O64" s="34" t="n">
        <x:f>IFERROR(J64*INDEX('04_MAQUINAS'!$I$2:$I$18,MATCH(E64,'04_MAQUINAS'!$A$2:$A$18,0))*INDEX('04_MAQUINAS'!$J$2:$J$18,MATCH(E64,'04_MAQUINAS'!$A$2:$A$18,0)),0)</x:f>
        <x:v>16.08016666666667</x:v>
      </x:c>
    </x:row>
    <x:row r="65">
      <x:c r="A65" t="inlineStr">
        <x:is>
          <x:t xml:space="preserve">P006</x:t>
        </x:is>
      </x:c>
      <x:c r="B65" t="inlineStr">
        <x:is>
          <x:t xml:space="preserve">Locker de 6 puertas</x:t>
        </x:is>
      </x:c>
      <x:c r="C65" t="n">
        <x:v>2</x:v>
      </x:c>
      <x:c r="D65" t="inlineStr">
        <x:is>
          <x:t xml:space="preserve">Perforación</x:t>
        </x:is>
      </x:c>
      <x:c r="E65" t="inlineStr">
        <x:is>
          <x:t xml:space="preserve">Taladro de banco para perforación de acero</x:t>
        </x:is>
      </x:c>
      <x:c r="F65" t="n">
        <x:f>'08_PEDIDOS'!D7</x:f>
        <x:v>6</x:v>
      </x:c>
      <x:c r="G65" t="n">
        <x:f>'08_PEDIDOS'!I7</x:f>
        <x:v>10</x:v>
      </x:c>
      <x:c r="H65" t="n">
        <x:f>'05_RUTAS'!F65</x:f>
        <x:v>10</x:v>
      </x:c>
      <x:c r="I65" t="n">
        <x:f>'05_RUTAS'!G65</x:f>
        <x:v>27</x:v>
      </x:c>
      <x:c r="J65" s="14" t="n">
        <x:f>IF(OR(F65="",G65="",G65=0),"",(ROUNDUP(F65/G65,0)*H65+F65*I65)/60)</x:f>
        <x:v>2.8666666666666667</x:v>
      </x:c>
      <x:c r="K65" t="n">
        <x:f>INDEX('08_PEDIDOS'!$H$2:$H$97,MATCH(A65,'08_PEDIDOS'!$A$2:$A$97,0))</x:f>
        <x:v>1</x:v>
      </x:c>
      <x:c r="L65" t="inlineStr">
        <x:is>
          <x:t xml:space="preserve">POR_UNIDAD</x:t>
        </x:is>
      </x:c>
      <x:c r="M65" t="inlineStr">
        <x:is>
          <x:t xml:space="preserve">VALOR HEREDADO SIN CRONOMETRAJE</x:t>
        </x:is>
      </x:c>
      <x:c r="N65" s="34" t="n">
        <x:f>IFERROR(J65*INDEX('04_MAQUINAS'!$F$2:$F$18,MATCH(E65,'04_MAQUINAS'!$A$2:$A$18,0)),0)</x:f>
        <x:v>63.06666666666667</x:v>
      </x:c>
      <x:c r="O65" s="34" t="n">
        <x:f>IFERROR(J65*INDEX('04_MAQUINAS'!$I$2:$I$18,MATCH(E65,'04_MAQUINAS'!$A$2:$A$18,0))*INDEX('04_MAQUINAS'!$J$2:$J$18,MATCH(E65,'04_MAQUINAS'!$A$2:$A$18,0)),0)</x:f>
        <x:v>0.7883333333333334</x:v>
      </x:c>
    </x:row>
    <x:row r="66">
      <x:c r="A66" t="inlineStr">
        <x:is>
          <x:t xml:space="preserve">P006</x:t>
        </x:is>
      </x:c>
      <x:c r="B66" t="inlineStr">
        <x:is>
          <x:t xml:space="preserve">Locker de 6 puertas</x:t>
        </x:is>
      </x:c>
      <x:c r="C66" t="n">
        <x:v>3</x:v>
      </x:c>
      <x:c r="D66" t="inlineStr">
        <x:is>
          <x:t xml:space="preserve">Plegado</x:t>
        </x:is>
      </x:c>
      <x:c r="E66" t="inlineStr">
        <x:is>
          <x:t xml:space="preserve">Plegadora hidráulica de chapa metálica</x:t>
        </x:is>
      </x:c>
      <x:c r="F66" t="n">
        <x:f>'08_PEDIDOS'!D7</x:f>
        <x:v>6</x:v>
      </x:c>
      <x:c r="G66" t="n">
        <x:f>'08_PEDIDOS'!I7</x:f>
        <x:v>10</x:v>
      </x:c>
      <x:c r="H66" t="n">
        <x:f>'05_RUTAS'!F66</x:f>
        <x:v>12</x:v>
      </x:c>
      <x:c r="I66" t="n">
        <x:f>'05_RUTAS'!G66</x:f>
        <x:v>149</x:v>
      </x:c>
      <x:c r="J66" s="14" t="n">
        <x:f>IF(OR(F66="",G66="",G66=0),"",(ROUNDUP(F66/G66,0)*H66+F66*I66)/60)</x:f>
        <x:v>15.1</x:v>
      </x:c>
      <x:c r="K66" t="n">
        <x:f>INDEX('08_PEDIDOS'!$H$2:$H$97,MATCH(A66,'08_PEDIDOS'!$A$2:$A$97,0))</x:f>
        <x:v>1</x:v>
      </x:c>
      <x:c r="L66" t="inlineStr">
        <x:is>
          <x:t xml:space="preserve">POR_UNIDAD</x:t>
        </x:is>
      </x:c>
      <x:c r="M66" t="inlineStr">
        <x:is>
          <x:t xml:space="preserve">VALOR HEREDADO SIN CRONOMETRAJE</x:t>
        </x:is>
      </x:c>
      <x:c r="N66" s="34" t="n">
        <x:f>IFERROR(J66*INDEX('04_MAQUINAS'!$F$2:$F$18,MATCH(E66,'04_MAQUINAS'!$A$2:$A$18,0)),0)</x:f>
        <x:v>422.8</x:v>
      </x:c>
      <x:c r="O66" s="34" t="n">
        <x:f>IFERROR(J66*INDEX('04_MAQUINAS'!$I$2:$I$18,MATCH(E66,'04_MAQUINAS'!$A$2:$A$18,0))*INDEX('04_MAQUINAS'!$J$2:$J$18,MATCH(E66,'04_MAQUINAS'!$A$2:$A$18,0)),0)</x:f>
        <x:v>37.3725</x:v>
      </x:c>
    </x:row>
    <x:row r="67">
      <x:c r="A67" t="inlineStr">
        <x:is>
          <x:t xml:space="preserve">P006</x:t>
        </x:is>
      </x:c>
      <x:c r="B67" t="inlineStr">
        <x:is>
          <x:t xml:space="preserve">Locker de 6 puertas</x:t>
        </x:is>
      </x:c>
      <x:c r="C67" t="n">
        <x:v>4</x:v>
      </x:c>
      <x:c r="D67" t="inlineStr">
        <x:is>
          <x:t xml:space="preserve">Desbarbado</x:t>
        </x:is>
      </x:c>
      <x:c r="E67" t="inlineStr">
        <x:is>
          <x:t xml:space="preserve">Mesa de desbarbado/esmerilado</x:t>
        </x:is>
      </x:c>
      <x:c r="F67" t="n">
        <x:f>'08_PEDIDOS'!D7</x:f>
        <x:v>6</x:v>
      </x:c>
      <x:c r="G67" t="n">
        <x:f>'08_PEDIDOS'!I7</x:f>
        <x:v>10</x:v>
      </x:c>
      <x:c r="H67" t="n">
        <x:f>'05_RUTAS'!F67</x:f>
        <x:v>3</x:v>
      </x:c>
      <x:c r="I67" t="n">
        <x:f>'05_RUTAS'!G67</x:f>
        <x:v>25.5</x:v>
      </x:c>
      <x:c r="J67" s="14" t="n">
        <x:f>IF(OR(F67="",G67="",G67=0),"",(ROUNDUP(F67/G67,0)*H67+F67*I67)/60)</x:f>
        <x:v>2.6</x:v>
      </x:c>
      <x:c r="K67" t="n">
        <x:f>INDEX('08_PEDIDOS'!$H$2:$H$97,MATCH(A67,'08_PEDIDOS'!$A$2:$A$97,0))</x:f>
        <x:v>1</x:v>
      </x:c>
      <x:c r="L67" t="inlineStr">
        <x:is>
          <x:t xml:space="preserve">POR_UNIDAD</x:t>
        </x:is>
      </x:c>
      <x:c r="M67" t="inlineStr">
        <x:is>
          <x:t xml:space="preserve">VALOR HEREDADO SIN CRONOMETRAJE</x:t>
        </x:is>
      </x:c>
      <x:c r="N67" s="34" t="n">
        <x:f>IFERROR(J67*INDEX('04_MAQUINAS'!$F$2:$F$18,MATCH(E67,'04_MAQUINAS'!$A$2:$A$18,0)),0)</x:f>
        <x:v>54.6</x:v>
      </x:c>
      <x:c r="O67" s="34" t="n">
        <x:f>IFERROR(J67*INDEX('04_MAQUINAS'!$I$2:$I$18,MATCH(E67,'04_MAQUINAS'!$A$2:$A$18,0))*INDEX('04_MAQUINAS'!$J$2:$J$18,MATCH(E67,'04_MAQUINAS'!$A$2:$A$18,0)),0)</x:f>
        <x:v>1.9500000000000002</x:v>
      </x:c>
    </x:row>
    <x:row r="68">
      <x:c r="A68" t="inlineStr">
        <x:is>
          <x:t xml:space="preserve">P006</x:t>
        </x:is>
      </x:c>
      <x:c r="B68" t="inlineStr">
        <x:is>
          <x:t xml:space="preserve">Locker de 6 puertas</x:t>
        </x:is>
      </x:c>
      <x:c r="C68" t="n">
        <x:v>5</x:v>
      </x:c>
      <x:c r="D68" t="inlineStr">
        <x:is>
          <x:t xml:space="preserve">Preparación superficial</x:t>
        </x:is>
      </x:c>
      <x:c r="E68" t="inlineStr">
        <x:is>
          <x:t xml:space="preserve">Zona de preparación superficial</x:t>
        </x:is>
      </x:c>
      <x:c r="F68" t="n">
        <x:f>'08_PEDIDOS'!D7</x:f>
        <x:v>6</x:v>
      </x:c>
      <x:c r="G68" t="n">
        <x:f>'08_PEDIDOS'!I7</x:f>
        <x:v>10</x:v>
      </x:c>
      <x:c r="H68" t="n">
        <x:f>'05_RUTAS'!F68</x:f>
        <x:v>6</x:v>
      </x:c>
      <x:c r="I68" t="n">
        <x:f>'05_RUTAS'!G68</x:f>
        <x:v>37.528</x:v>
      </x:c>
      <x:c r="J68" s="14" t="n">
        <x:f>IF(OR(F68="",G68="",G68=0),"",(ROUNDUP(F68/G68,0)*H68+F68*I68)/60)</x:f>
        <x:v>3.8528000000000002</x:v>
      </x:c>
      <x:c r="K68" t="n">
        <x:f>INDEX('08_PEDIDOS'!$H$2:$H$97,MATCH(A68,'08_PEDIDOS'!$A$2:$A$97,0))</x:f>
        <x:v>1</x:v>
      </x:c>
      <x:c r="L68" t="inlineStr">
        <x:is>
          <x:t xml:space="preserve">POR_UNIDAD</x:t>
        </x:is>
      </x:c>
      <x:c r="M68" t="inlineStr">
        <x:is>
          <x:t xml:space="preserve">VALOR HEREDADO SIN CRONOMETRAJE</x:t>
        </x:is>
      </x:c>
      <x:c r="N68" s="34" t="n">
        <x:f>IFERROR(J68*INDEX('04_MAQUINAS'!$F$2:$F$18,MATCH(E68,'04_MAQUINAS'!$A$2:$A$18,0)),0)</x:f>
        <x:v>73.20320000000001</x:v>
      </x:c>
      <x:c r="O68" s="34" t="n">
        <x:f>IFERROR(J68*INDEX('04_MAQUINAS'!$I$2:$I$18,MATCH(E68,'04_MAQUINAS'!$A$2:$A$18,0))*INDEX('04_MAQUINAS'!$J$2:$J$18,MATCH(E68,'04_MAQUINAS'!$A$2:$A$18,0)),0)</x:f>
        <x:v>3.390464000000001</x:v>
      </x:c>
    </x:row>
    <x:row r="69">
      <x:c r="A69" t="inlineStr">
        <x:is>
          <x:t xml:space="preserve">P006</x:t>
        </x:is>
      </x:c>
      <x:c r="B69" t="inlineStr">
        <x:is>
          <x:t xml:space="preserve">Locker de 6 puertas</x:t>
        </x:is>
      </x:c>
      <x:c r="C69" t="n">
        <x:v>6</x:v>
      </x:c>
      <x:c r="D69" t="inlineStr">
        <x:is>
          <x:t xml:space="preserve">Aplicación electrostática de polvo</x:t>
        </x:is>
      </x:c>
      <x:c r="E69" t="inlineStr">
        <x:is>
          <x:t xml:space="preserve">Pistola manual de pintura electrostática en polvo</x:t>
        </x:is>
      </x:c>
      <x:c r="F69" t="n">
        <x:f>'08_PEDIDOS'!D7</x:f>
        <x:v>6</x:v>
      </x:c>
      <x:c r="G69" t="n">
        <x:f>'08_PEDIDOS'!I7</x:f>
        <x:v>10</x:v>
      </x:c>
      <x:c r="H69" t="n">
        <x:f>'05_RUTAS'!F69</x:f>
        <x:v>12</x:v>
      </x:c>
      <x:c r="I69" t="n">
        <x:f>'05_RUTAS'!G69</x:f>
        <x:v>6.83</x:v>
      </x:c>
      <x:c r="J69" s="14" t="n">
        <x:f>IF(OR(F69="",G69="",G69=0),"",(ROUNDUP(F69/G69,0)*H69+F69*I69)/60)</x:f>
        <x:v>0.8830000000000001</x:v>
      </x:c>
      <x:c r="K69" t="n">
        <x:f>INDEX('08_PEDIDOS'!$H$2:$H$97,MATCH(A69,'08_PEDIDOS'!$A$2:$A$97,0))</x:f>
        <x:v>1</x:v>
      </x:c>
      <x:c r="L69" t="inlineStr">
        <x:is>
          <x:t xml:space="preserve">POR_UNIDAD</x:t>
        </x:is>
      </x:c>
      <x:c r="M69" t="inlineStr">
        <x:is>
          <x:t xml:space="preserve">HIPOTESIS TECNICA</x:t>
        </x:is>
      </x:c>
      <x:c r="N69" s="34" t="n">
        <x:f>IFERROR(J69*INDEX('04_MAQUINAS'!$F$2:$F$18,MATCH(E69,'04_MAQUINAS'!$A$2:$A$18,0)),0)</x:f>
        <x:v>28.256000000000004</x:v>
      </x:c>
      <x:c r="O69" s="34" t="n">
        <x:f>IFERROR(J69*INDEX('04_MAQUINAS'!$I$2:$I$18,MATCH(E69,'04_MAQUINAS'!$A$2:$A$18,0))*INDEX('04_MAQUINAS'!$J$2:$J$18,MATCH(E69,'04_MAQUINAS'!$A$2:$A$18,0)),0)</x:f>
        <x:v>0.9271500000000001</x:v>
      </x:c>
    </x:row>
    <x:row r="70">
      <x:c r="A70" t="inlineStr">
        <x:is>
          <x:t xml:space="preserve">P006</x:t>
        </x:is>
      </x:c>
      <x:c r="B70" t="inlineStr">
        <x:is>
          <x:t xml:space="preserve">Locker de 6 puertas</x:t>
        </x:is>
      </x:c>
      <x:c r="C70" t="n">
        <x:v>7</x:v>
      </x:c>
      <x:c r="D70" t="inlineStr">
        <x:is>
          <x:t xml:space="preserve">Curado térmico en horno</x:t>
        </x:is>
      </x:c>
      <x:c r="E70" t="inlineStr">
        <x:is>
          <x:t xml:space="preserve">Horno de curado de pintura electrostática por lotes</x:t>
        </x:is>
      </x:c>
      <x:c r="F70" t="n">
        <x:f>'08_PEDIDOS'!D7</x:f>
        <x:v>6</x:v>
      </x:c>
      <x:c r="G70" t="n">
        <x:f>'08_PEDIDOS'!I7</x:f>
        <x:v>10</x:v>
      </x:c>
      <x:c r="H70" t="n">
        <x:f>'05_RUTAS'!F70</x:f>
        <x:v>45</x:v>
      </x:c>
      <x:c r="I70" t="n">
        <x:f>'05_RUTAS'!G70</x:f>
        <x:v>0</x:v>
      </x:c>
      <x:c r="J70" s="14" t="n">
        <x:f>IF(OR(F70="",G70="",G70=0),"",(ROUNDUP(F70/G70,0)*H70+F70*I70)/60)</x:f>
        <x:v>0.75</x:v>
      </x:c>
      <x:c r="K70" t="n">
        <x:f>INDEX('08_PEDIDOS'!$H$2:$H$97,MATCH(A70,'08_PEDIDOS'!$A$2:$A$97,0))</x:f>
        <x:v>1</x:v>
      </x:c>
      <x:c r="L70" t="inlineStr">
        <x:is>
          <x:t xml:space="preserve">POR_LOTE</x:t>
        </x:is>
      </x:c>
      <x:c r="M70" t="inlineStr">
        <x:is>
          <x:t xml:space="preserve">HIPOTESIS TECNICA</x:t>
        </x:is>
      </x:c>
      <x:c r="N70" s="34" t="n">
        <x:f>IFERROR(J70*INDEX('04_MAQUINAS'!$F$2:$F$18,MATCH(E70,'04_MAQUINAS'!$A$2:$A$18,0)),0)</x:f>
        <x:v>19.5</x:v>
      </x:c>
      <x:c r="O70" s="34" t="n">
        <x:f>IFERROR(J70*INDEX('04_MAQUINAS'!$I$2:$I$18,MATCH(E70,'04_MAQUINAS'!$A$2:$A$18,0))*INDEX('04_MAQUINAS'!$J$2:$J$18,MATCH(E70,'04_MAQUINAS'!$A$2:$A$18,0)),0)</x:f>
        <x:v>10.799999999999999</x:v>
      </x:c>
    </x:row>
    <x:row r="71">
      <x:c r="A71" t="inlineStr">
        <x:is>
          <x:t xml:space="preserve">P006</x:t>
        </x:is>
      </x:c>
      <x:c r="B71" t="inlineStr">
        <x:is>
          <x:t xml:space="preserve">Locker de 6 puertas</x:t>
        </x:is>
      </x:c>
      <x:c r="C71" t="n">
        <x:v>8</x:v>
      </x:c>
      <x:c r="D71" t="inlineStr">
        <x:is>
          <x:t xml:space="preserve">Colgado, traslado y enfriamiento</x:t>
        </x:is>
      </x:c>
      <x:c r="E71" t="inlineStr">
        <x:is>
          <x:t xml:space="preserve">Manipulación y enfriamiento de piezas</x:t>
        </x:is>
      </x:c>
      <x:c r="F71" t="n">
        <x:f>'08_PEDIDOS'!D7</x:f>
        <x:v>6</x:v>
      </x:c>
      <x:c r="G71" t="n">
        <x:f>'08_PEDIDOS'!I7</x:f>
        <x:v>10</x:v>
      </x:c>
      <x:c r="H71" t="n">
        <x:f>'05_RUTAS'!F71</x:f>
        <x:v>8</x:v>
      </x:c>
      <x:c r="I71" t="n">
        <x:f>'05_RUTAS'!G71</x:f>
        <x:v>2.42</x:v>
      </x:c>
      <x:c r="J71" s="14" t="n">
        <x:f>IF(OR(F71="",G71="",G71=0),"",(ROUNDUP(F71/G71,0)*H71+F71*I71)/60)</x:f>
        <x:v>0.37533333333333335</x:v>
      </x:c>
      <x:c r="K71" t="n">
        <x:f>INDEX('08_PEDIDOS'!$H$2:$H$97,MATCH(A71,'08_PEDIDOS'!$A$2:$A$97,0))</x:f>
        <x:v>1</x:v>
      </x:c>
      <x:c r="L71" t="inlineStr">
        <x:is>
          <x:t xml:space="preserve">POR_UNIDAD</x:t>
        </x:is>
      </x:c>
      <x:c r="M71" t="inlineStr">
        <x:is>
          <x:t xml:space="preserve">HIPOTESIS TECNICA</x:t>
        </x:is>
      </x:c>
      <x:c r="N71" s="34" t="n">
        <x:f>IFERROR(J71*INDEX('04_MAQUINAS'!$F$2:$F$18,MATCH(E71,'04_MAQUINAS'!$A$2:$A$18,0)),0)</x:f>
        <x:v>6.005333333333334</x:v>
      </x:c>
      <x:c r="O71" s="34" t="n">
        <x:f>IFERROR(J71*INDEX('04_MAQUINAS'!$I$2:$I$18,MATCH(E71,'04_MAQUINAS'!$A$2:$A$18,0))*INDEX('04_MAQUINAS'!$J$2:$J$18,MATCH(E71,'04_MAQUINAS'!$A$2:$A$18,0)),0)</x:f>
        <x:v>0.09383333333333334</x:v>
      </x:c>
    </x:row>
    <x:row r="72">
      <x:c r="A72" t="inlineStr">
        <x:is>
          <x:t xml:space="preserve">P006</x:t>
        </x:is>
      </x:c>
      <x:c r="B72" t="inlineStr">
        <x:is>
          <x:t xml:space="preserve">Locker de 6 puertas</x:t>
        </x:is>
      </x:c>
      <x:c r="C72" t="n">
        <x:v>9</x:v>
      </x:c>
      <x:c r="D72" t="inlineStr">
        <x:is>
          <x:t xml:space="preserve">Ensamblaje</x:t>
        </x:is>
      </x:c>
      <x:c r="E72" t="inlineStr">
        <x:is>
          <x:t xml:space="preserve">Mesa de armado</x:t>
        </x:is>
      </x:c>
      <x:c r="F72" t="n">
        <x:f>'08_PEDIDOS'!D7</x:f>
        <x:v>6</x:v>
      </x:c>
      <x:c r="G72" t="n">
        <x:f>'08_PEDIDOS'!I7</x:f>
        <x:v>10</x:v>
      </x:c>
      <x:c r="H72" t="n">
        <x:f>'05_RUTAS'!F72</x:f>
        <x:v>6</x:v>
      </x:c>
      <x:c r="I72" t="n">
        <x:f>'05_RUTAS'!G72</x:f>
        <x:v>56.25</x:v>
      </x:c>
      <x:c r="J72" s="14" t="n">
        <x:f>IF(OR(F72="",G72="",G72=0),"",(ROUNDUP(F72/G72,0)*H72+F72*I72)/60)</x:f>
        <x:v>5.725</x:v>
      </x:c>
      <x:c r="K72" t="n">
        <x:f>INDEX('08_PEDIDOS'!$H$2:$H$97,MATCH(A72,'08_PEDIDOS'!$A$2:$A$97,0))</x:f>
        <x:v>1</x:v>
      </x:c>
      <x:c r="L72" t="inlineStr">
        <x:is>
          <x:t xml:space="preserve">POR_UNIDAD</x:t>
        </x:is>
      </x:c>
      <x:c r="M72" t="inlineStr">
        <x:is>
          <x:t xml:space="preserve">VALOR HEREDADO SIN CRONOMETRAJE</x:t>
        </x:is>
      </x:c>
      <x:c r="N72" s="34" t="n">
        <x:f>IFERROR(J72*INDEX('04_MAQUINAS'!$F$2:$F$18,MATCH(E72,'04_MAQUINAS'!$A$2:$A$18,0)),0)</x:f>
        <x:v>108.77499999999999</x:v>
      </x:c>
      <x:c r="O72" s="34" t="n">
        <x:f>IFERROR(J72*INDEX('04_MAQUINAS'!$I$2:$I$18,MATCH(E72,'04_MAQUINAS'!$A$2:$A$18,0))*INDEX('04_MAQUINAS'!$J$2:$J$18,MATCH(E72,'04_MAQUINAS'!$A$2:$A$18,0)),0)</x:f>
        <x:v>1.7174999999999998</x:v>
      </x:c>
    </x:row>
    <x:row r="73">
      <x:c r="A73" t="inlineStr">
        <x:is>
          <x:t xml:space="preserve">P006</x:t>
        </x:is>
      </x:c>
      <x:c r="B73" t="inlineStr">
        <x:is>
          <x:t xml:space="preserve">Locker de 6 puertas</x:t>
        </x:is>
      </x:c>
      <x:c r="C73" t="n">
        <x:v>10</x:v>
      </x:c>
      <x:c r="D73" t="inlineStr">
        <x:is>
          <x:t xml:space="preserve">Inspección de calidad</x:t>
        </x:is>
      </x:c>
      <x:c r="E73" t="inlineStr">
        <x:is>
          <x:t xml:space="preserve">Área de inspección</x:t>
        </x:is>
      </x:c>
      <x:c r="F73" t="n">
        <x:f>'08_PEDIDOS'!D7</x:f>
        <x:v>6</x:v>
      </x:c>
      <x:c r="G73" t="n">
        <x:f>'08_PEDIDOS'!I7</x:f>
        <x:v>10</x:v>
      </x:c>
      <x:c r="H73" t="n">
        <x:f>'05_RUTAS'!F73</x:f>
        <x:v>2</x:v>
      </x:c>
      <x:c r="I73" t="n">
        <x:f>'05_RUTAS'!G73</x:f>
        <x:v>3.52</x:v>
      </x:c>
      <x:c r="J73" s="14" t="n">
        <x:f>IF(OR(F73="",G73="",G73=0),"",(ROUNDUP(F73/G73,0)*H73+F73*I73)/60)</x:f>
        <x:v>0.38533333333333336</x:v>
      </x:c>
      <x:c r="K73" t="n">
        <x:f>INDEX('08_PEDIDOS'!$H$2:$H$97,MATCH(A73,'08_PEDIDOS'!$A$2:$A$97,0))</x:f>
        <x:v>1</x:v>
      </x:c>
      <x:c r="L73" t="inlineStr">
        <x:is>
          <x:t xml:space="preserve">POR_UNIDAD</x:t>
        </x:is>
      </x:c>
      <x:c r="M73" t="inlineStr">
        <x:is>
          <x:t xml:space="preserve">HIPOTESIS TECNICA</x:t>
        </x:is>
      </x:c>
      <x:c r="N73" s="34" t="n">
        <x:f>IFERROR(J73*INDEX('04_MAQUINAS'!$F$2:$F$18,MATCH(E73,'04_MAQUINAS'!$A$2:$A$18,0)),0)</x:f>
        <x:v>7.706666666666667</x:v>
      </x:c>
      <x:c r="O73" s="34" t="n">
        <x:f>IFERROR(J73*INDEX('04_MAQUINAS'!$I$2:$I$18,MATCH(E73,'04_MAQUINAS'!$A$2:$A$18,0))*INDEX('04_MAQUINAS'!$J$2:$J$18,MATCH(E73,'04_MAQUINAS'!$A$2:$A$18,0)),0)</x:f>
        <x:v>0.038533333333333336</x:v>
      </x:c>
    </x:row>
    <x:row r="74">
      <x:c r="A74" t="inlineStr">
        <x:is>
          <x:t xml:space="preserve">P006</x:t>
        </x:is>
      </x:c>
      <x:c r="B74" t="inlineStr">
        <x:is>
          <x:t xml:space="preserve">Locker de 6 puertas</x:t>
        </x:is>
      </x:c>
      <x:c r="C74" t="n">
        <x:v>11</x:v>
      </x:c>
      <x:c r="D74" t="inlineStr">
        <x:is>
          <x:t xml:space="preserve">Embalaje</x:t>
        </x:is>
      </x:c>
      <x:c r="E74" t="inlineStr">
        <x:is>
          <x:t xml:space="preserve">Zona de protección y embalaje</x:t>
        </x:is>
      </x:c>
      <x:c r="F74" t="n">
        <x:f>'08_PEDIDOS'!D7</x:f>
        <x:v>6</x:v>
      </x:c>
      <x:c r="G74" t="n">
        <x:f>'08_PEDIDOS'!I7</x:f>
        <x:v>10</x:v>
      </x:c>
      <x:c r="H74" t="n">
        <x:f>'05_RUTAS'!F74</x:f>
        <x:v>2</x:v>
      </x:c>
      <x:c r="I74" t="n">
        <x:f>'05_RUTAS'!G74</x:f>
        <x:v>4.78</x:v>
      </x:c>
      <x:c r="J74" s="14" t="n">
        <x:f>IF(OR(F74="",G74="",G74=0),"",(ROUNDUP(F74/G74,0)*H74+F74*I74)/60)</x:f>
        <x:v>0.5113333333333333</x:v>
      </x:c>
      <x:c r="K74" t="n">
        <x:f>INDEX('08_PEDIDOS'!$H$2:$H$97,MATCH(A74,'08_PEDIDOS'!$A$2:$A$97,0))</x:f>
        <x:v>1</x:v>
      </x:c>
      <x:c r="L74" t="inlineStr">
        <x:is>
          <x:t xml:space="preserve">POR_UNIDAD</x:t>
        </x:is>
      </x:c>
      <x:c r="M74" t="inlineStr">
        <x:is>
          <x:t xml:space="preserve">HIPOTESIS TECNICA</x:t>
        </x:is>
      </x:c>
      <x:c r="N74" s="34" t="n">
        <x:f>IFERROR(J74*INDEX('04_MAQUINAS'!$F$2:$F$18,MATCH(E74,'04_MAQUINAS'!$A$2:$A$18,0)),0)</x:f>
        <x:v>9.203999999999999</x:v>
      </x:c>
      <x:c r="O74" s="34" t="n">
        <x:f>IFERROR(J74*INDEX('04_MAQUINAS'!$I$2:$I$18,MATCH(E74,'04_MAQUINAS'!$A$2:$A$18,0))*INDEX('04_MAQUINAS'!$J$2:$J$18,MATCH(E74,'04_MAQUINAS'!$A$2:$A$18,0)),0)</x:f>
        <x:v>0.04601999999999999</x:v>
      </x:c>
    </x:row>
    <x:row r="75">
      <x:c r="A75" t="inlineStr">
        <x:is>
          <x:t xml:space="preserve">P007</x:t>
        </x:is>
      </x:c>
      <x:c r="B75" t="inlineStr">
        <x:is>
          <x:t xml:space="preserve">Armario metálico</x:t>
        </x:is>
      </x:c>
      <x:c r="C75" t="n">
        <x:v>1</x:v>
      </x:c>
      <x:c r="D75" t="inlineStr">
        <x:is>
          <x:t xml:space="preserve">Corte de planchas de acero</x:t>
        </x:is>
      </x:c>
      <x:c r="E75" t="inlineStr">
        <x:is>
          <x:t xml:space="preserve">Guillotina hidráulica para corte de planchas de acero</x:t>
        </x:is>
      </x:c>
      <x:c r="F75" t="n">
        <x:f>'08_PEDIDOS'!D8</x:f>
        <x:v>10</x:v>
      </x:c>
      <x:c r="G75" t="n">
        <x:f>'08_PEDIDOS'!I8</x:f>
        <x:v>10</x:v>
      </x:c>
      <x:c r="H75" t="n">
        <x:f>'05_RUTAS'!F75</x:f>
        <x:v>8</x:v>
      </x:c>
      <x:c r="I75" t="n">
        <x:f>'05_RUTAS'!G75</x:f>
        <x:v>35.56</x:v>
      </x:c>
      <x:c r="J75" s="14" t="n">
        <x:f>IF(OR(F75="",G75="",G75=0),"",(ROUNDUP(F75/G75,0)*H75+F75*I75)/60)</x:f>
        <x:v>6.0600000000000005</x:v>
      </x:c>
      <x:c r="K75" t="n">
        <x:f>INDEX('08_PEDIDOS'!$H$2:$H$97,MATCH(A75,'08_PEDIDOS'!$A$2:$A$97,0))</x:f>
        <x:v>1</x:v>
      </x:c>
      <x:c r="L75" t="inlineStr">
        <x:is>
          <x:t xml:space="preserve">POR_UNIDAD</x:t>
        </x:is>
      </x:c>
      <x:c r="M75" t="inlineStr">
        <x:is>
          <x:t xml:space="preserve">VALOR HEREDADO SIN CRONOMETRAJE</x:t>
        </x:is>
      </x:c>
      <x:c r="N75" s="34" t="n">
        <x:f>IFERROR(J75*INDEX('04_MAQUINAS'!$F$2:$F$18,MATCH(E75,'04_MAQUINAS'!$A$2:$A$18,0)),0)</x:f>
        <x:v>145.44</x:v>
      </x:c>
      <x:c r="O75" s="34" t="n">
        <x:f>IFERROR(J75*INDEX('04_MAQUINAS'!$I$2:$I$18,MATCH(E75,'04_MAQUINAS'!$A$2:$A$18,0))*INDEX('04_MAQUINAS'!$J$2:$J$18,MATCH(E75,'04_MAQUINAS'!$A$2:$A$18,0)),0)</x:f>
        <x:v>16.665000000000003</x:v>
      </x:c>
    </x:row>
    <x:row r="76">
      <x:c r="A76" t="inlineStr">
        <x:is>
          <x:t xml:space="preserve">P007</x:t>
        </x:is>
      </x:c>
      <x:c r="B76" t="inlineStr">
        <x:is>
          <x:t xml:space="preserve">Armario metálico</x:t>
        </x:is>
      </x:c>
      <x:c r="C76" t="n">
        <x:v>2</x:v>
      </x:c>
      <x:c r="D76" t="inlineStr">
        <x:is>
          <x:t xml:space="preserve">Perforación</x:t>
        </x:is>
      </x:c>
      <x:c r="E76" t="inlineStr">
        <x:is>
          <x:t xml:space="preserve">Taladro de banco para perforación de acero</x:t>
        </x:is>
      </x:c>
      <x:c r="F76" t="n">
        <x:f>'08_PEDIDOS'!D8</x:f>
        <x:v>10</x:v>
      </x:c>
      <x:c r="G76" t="n">
        <x:f>'08_PEDIDOS'!I8</x:f>
        <x:v>10</x:v>
      </x:c>
      <x:c r="H76" t="n">
        <x:f>'05_RUTAS'!F76</x:f>
        <x:v>10</x:v>
      </x:c>
      <x:c r="I76" t="n">
        <x:f>'05_RUTAS'!G76</x:f>
        <x:v>5.800000000000001</x:v>
      </x:c>
      <x:c r="J76" s="14" t="n">
        <x:f>IF(OR(F76="",G76="",G76=0),"",(ROUNDUP(F76/G76,0)*H76+F76*I76)/60)</x:f>
        <x:v>1.1333333333333333</x:v>
      </x:c>
      <x:c r="K76" t="n">
        <x:f>INDEX('08_PEDIDOS'!$H$2:$H$97,MATCH(A76,'08_PEDIDOS'!$A$2:$A$97,0))</x:f>
        <x:v>1</x:v>
      </x:c>
      <x:c r="L76" t="inlineStr">
        <x:is>
          <x:t xml:space="preserve">POR_UNIDAD</x:t>
        </x:is>
      </x:c>
      <x:c r="M76" t="inlineStr">
        <x:is>
          <x:t xml:space="preserve">VALOR HEREDADO SIN CRONOMETRAJE</x:t>
        </x:is>
      </x:c>
      <x:c r="N76" s="34" t="n">
        <x:f>IFERROR(J76*INDEX('04_MAQUINAS'!$F$2:$F$18,MATCH(E76,'04_MAQUINAS'!$A$2:$A$18,0)),0)</x:f>
        <x:v>24.933333333333334</x:v>
      </x:c>
      <x:c r="O76" s="34" t="n">
        <x:f>IFERROR(J76*INDEX('04_MAQUINAS'!$I$2:$I$18,MATCH(E76,'04_MAQUINAS'!$A$2:$A$18,0))*INDEX('04_MAQUINAS'!$J$2:$J$18,MATCH(E76,'04_MAQUINAS'!$A$2:$A$18,0)),0)</x:f>
        <x:v>0.3116666666666667</x:v>
      </x:c>
    </x:row>
    <x:row r="77">
      <x:c r="A77" t="inlineStr">
        <x:is>
          <x:t xml:space="preserve">P007</x:t>
        </x:is>
      </x:c>
      <x:c r="B77" t="inlineStr">
        <x:is>
          <x:t xml:space="preserve">Armario metálico</x:t>
        </x:is>
      </x:c>
      <x:c r="C77" t="n">
        <x:v>3</x:v>
      </x:c>
      <x:c r="D77" t="inlineStr">
        <x:is>
          <x:t xml:space="preserve">Plegado</x:t>
        </x:is>
      </x:c>
      <x:c r="E77" t="inlineStr">
        <x:is>
          <x:t xml:space="preserve">Plegadora hidráulica de chapa metálica</x:t>
        </x:is>
      </x:c>
      <x:c r="F77" t="n">
        <x:f>'08_PEDIDOS'!D8</x:f>
        <x:v>10</x:v>
      </x:c>
      <x:c r="G77" t="n">
        <x:f>'08_PEDIDOS'!I8</x:f>
        <x:v>10</x:v>
      </x:c>
      <x:c r="H77" t="n">
        <x:f>'05_RUTAS'!F77</x:f>
        <x:v>12</x:v>
      </x:c>
      <x:c r="I77" t="n">
        <x:f>'05_RUTAS'!G77</x:f>
        <x:v>86</x:v>
      </x:c>
      <x:c r="J77" s="14" t="n">
        <x:f>IF(OR(F77="",G77="",G77=0),"",(ROUNDUP(F77/G77,0)*H77+F77*I77)/60)</x:f>
        <x:v>14.533333333333333</x:v>
      </x:c>
      <x:c r="K77" t="n">
        <x:f>INDEX('08_PEDIDOS'!$H$2:$H$97,MATCH(A77,'08_PEDIDOS'!$A$2:$A$97,0))</x:f>
        <x:v>1</x:v>
      </x:c>
      <x:c r="L77" t="inlineStr">
        <x:is>
          <x:t xml:space="preserve">POR_UNIDAD</x:t>
        </x:is>
      </x:c>
      <x:c r="M77" t="inlineStr">
        <x:is>
          <x:t xml:space="preserve">VALOR HEREDADO SIN CRONOMETRAJE</x:t>
        </x:is>
      </x:c>
      <x:c r="N77" s="34" t="n">
        <x:f>IFERROR(J77*INDEX('04_MAQUINAS'!$F$2:$F$18,MATCH(E77,'04_MAQUINAS'!$A$2:$A$18,0)),0)</x:f>
        <x:v>406.93333333333334</x:v>
      </x:c>
      <x:c r="O77" s="34" t="n">
        <x:f>IFERROR(J77*INDEX('04_MAQUINAS'!$I$2:$I$18,MATCH(E77,'04_MAQUINAS'!$A$2:$A$18,0))*INDEX('04_MAQUINAS'!$J$2:$J$18,MATCH(E77,'04_MAQUINAS'!$A$2:$A$18,0)),0)</x:f>
        <x:v>35.970000000000006</x:v>
      </x:c>
    </x:row>
    <x:row r="78">
      <x:c r="A78" t="inlineStr">
        <x:is>
          <x:t xml:space="preserve">P007</x:t>
        </x:is>
      </x:c>
      <x:c r="B78" t="inlineStr">
        <x:is>
          <x:t xml:space="preserve">Armario metálico</x:t>
        </x:is>
      </x:c>
      <x:c r="C78" t="n">
        <x:v>4</x:v>
      </x:c>
      <x:c r="D78" t="inlineStr">
        <x:is>
          <x:t xml:space="preserve">Desbarbado</x:t>
        </x:is>
      </x:c>
      <x:c r="E78" t="inlineStr">
        <x:is>
          <x:t xml:space="preserve">Mesa de desbarbado/esmerilado</x:t>
        </x:is>
      </x:c>
      <x:c r="F78" t="n">
        <x:f>'08_PEDIDOS'!D8</x:f>
        <x:v>10</x:v>
      </x:c>
      <x:c r="G78" t="n">
        <x:f>'08_PEDIDOS'!I8</x:f>
        <x:v>10</x:v>
      </x:c>
      <x:c r="H78" t="n">
        <x:f>'05_RUTAS'!F78</x:f>
        <x:v>3</x:v>
      </x:c>
      <x:c r="I78" t="n">
        <x:f>'05_RUTAS'!G78</x:f>
        <x:v>15</x:v>
      </x:c>
      <x:c r="J78" s="14" t="n">
        <x:f>IF(OR(F78="",G78="",G78=0),"",(ROUNDUP(F78/G78,0)*H78+F78*I78)/60)</x:f>
        <x:v>2.55</x:v>
      </x:c>
      <x:c r="K78" t="n">
        <x:f>INDEX('08_PEDIDOS'!$H$2:$H$97,MATCH(A78,'08_PEDIDOS'!$A$2:$A$97,0))</x:f>
        <x:v>1</x:v>
      </x:c>
      <x:c r="L78" t="inlineStr">
        <x:is>
          <x:t xml:space="preserve">POR_UNIDAD</x:t>
        </x:is>
      </x:c>
      <x:c r="M78" t="inlineStr">
        <x:is>
          <x:t xml:space="preserve">VALOR HEREDADO SIN CRONOMETRAJE</x:t>
        </x:is>
      </x:c>
      <x:c r="N78" s="34" t="n">
        <x:f>IFERROR(J78*INDEX('04_MAQUINAS'!$F$2:$F$18,MATCH(E78,'04_MAQUINAS'!$A$2:$A$18,0)),0)</x:f>
        <x:v>53.55</x:v>
      </x:c>
      <x:c r="O78" s="34" t="n">
        <x:f>IFERROR(J78*INDEX('04_MAQUINAS'!$I$2:$I$18,MATCH(E78,'04_MAQUINAS'!$A$2:$A$18,0))*INDEX('04_MAQUINAS'!$J$2:$J$18,MATCH(E78,'04_MAQUINAS'!$A$2:$A$18,0)),0)</x:f>
        <x:v>1.9124999999999999</x:v>
      </x:c>
    </x:row>
    <x:row r="79">
      <x:c r="A79" t="inlineStr">
        <x:is>
          <x:t xml:space="preserve">P007</x:t>
        </x:is>
      </x:c>
      <x:c r="B79" t="inlineStr">
        <x:is>
          <x:t xml:space="preserve">Armario metálico</x:t>
        </x:is>
      </x:c>
      <x:c r="C79" t="n">
        <x:v>5</x:v>
      </x:c>
      <x:c r="D79" t="inlineStr">
        <x:is>
          <x:t xml:space="preserve">Preparación superficial</x:t>
        </x:is>
      </x:c>
      <x:c r="E79" t="inlineStr">
        <x:is>
          <x:t xml:space="preserve">Zona de preparación superficial</x:t>
        </x:is>
      </x:c>
      <x:c r="F79" t="n">
        <x:f>'08_PEDIDOS'!D8</x:f>
        <x:v>10</x:v>
      </x:c>
      <x:c r="G79" t="n">
        <x:f>'08_PEDIDOS'!I8</x:f>
        <x:v>10</x:v>
      </x:c>
      <x:c r="H79" t="n">
        <x:f>'05_RUTAS'!F79</x:f>
        <x:v>6</x:v>
      </x:c>
      <x:c r="I79" t="n">
        <x:f>'05_RUTAS'!G79</x:f>
        <x:v>25.712</x:v>
      </x:c>
      <x:c r="J79" s="14" t="n">
        <x:f>IF(OR(F79="",G79="",G79=0),"",(ROUNDUP(F79/G79,0)*H79+F79*I79)/60)</x:f>
        <x:v>4.3853333333333335</x:v>
      </x:c>
      <x:c r="K79" t="n">
        <x:f>INDEX('08_PEDIDOS'!$H$2:$H$97,MATCH(A79,'08_PEDIDOS'!$A$2:$A$97,0))</x:f>
        <x:v>1</x:v>
      </x:c>
      <x:c r="L79" t="inlineStr">
        <x:is>
          <x:t xml:space="preserve">POR_UNIDAD</x:t>
        </x:is>
      </x:c>
      <x:c r="M79" t="inlineStr">
        <x:is>
          <x:t xml:space="preserve">VALOR HEREDADO SIN CRONOMETRAJE</x:t>
        </x:is>
      </x:c>
      <x:c r="N79" s="34" t="n">
        <x:f>IFERROR(J79*INDEX('04_MAQUINAS'!$F$2:$F$18,MATCH(E79,'04_MAQUINAS'!$A$2:$A$18,0)),0)</x:f>
        <x:v>83.32133333333334</x:v>
      </x:c>
      <x:c r="O79" s="34" t="n">
        <x:f>IFERROR(J79*INDEX('04_MAQUINAS'!$I$2:$I$18,MATCH(E79,'04_MAQUINAS'!$A$2:$A$18,0))*INDEX('04_MAQUINAS'!$J$2:$J$18,MATCH(E79,'04_MAQUINAS'!$A$2:$A$18,0)),0)</x:f>
        <x:v>3.859093333333334</x:v>
      </x:c>
    </x:row>
    <x:row r="80">
      <x:c r="A80" t="inlineStr">
        <x:is>
          <x:t xml:space="preserve">P007</x:t>
        </x:is>
      </x:c>
      <x:c r="B80" t="inlineStr">
        <x:is>
          <x:t xml:space="preserve">Armario metálico</x:t>
        </x:is>
      </x:c>
      <x:c r="C80" t="n">
        <x:v>6</x:v>
      </x:c>
      <x:c r="D80" t="inlineStr">
        <x:is>
          <x:t xml:space="preserve">Aplicación electrostática de polvo</x:t>
        </x:is>
      </x:c>
      <x:c r="E80" t="inlineStr">
        <x:is>
          <x:t xml:space="preserve">Pistola manual de pintura electrostática en polvo</x:t>
        </x:is>
      </x:c>
      <x:c r="F80" t="n">
        <x:f>'08_PEDIDOS'!D8</x:f>
        <x:v>10</x:v>
      </x:c>
      <x:c r="G80" t="n">
        <x:f>'08_PEDIDOS'!I8</x:f>
        <x:v>10</x:v>
      </x:c>
      <x:c r="H80" t="n">
        <x:f>'05_RUTAS'!F80</x:f>
        <x:v>12</x:v>
      </x:c>
      <x:c r="I80" t="n">
        <x:f>'05_RUTAS'!G80</x:f>
        <x:v>6.58</x:v>
      </x:c>
      <x:c r="J80" s="14" t="n">
        <x:f>IF(OR(F80="",G80="",G80=0),"",(ROUNDUP(F80/G80,0)*H80+F80*I80)/60)</x:f>
        <x:v>1.2966666666666666</x:v>
      </x:c>
      <x:c r="K80" t="n">
        <x:f>INDEX('08_PEDIDOS'!$H$2:$H$97,MATCH(A80,'08_PEDIDOS'!$A$2:$A$97,0))</x:f>
        <x:v>1</x:v>
      </x:c>
      <x:c r="L80" t="inlineStr">
        <x:is>
          <x:t xml:space="preserve">POR_UNIDAD</x:t>
        </x:is>
      </x:c>
      <x:c r="M80" t="inlineStr">
        <x:is>
          <x:t xml:space="preserve">HIPOTESIS TECNICA</x:t>
        </x:is>
      </x:c>
      <x:c r="N80" s="34" t="n">
        <x:f>IFERROR(J80*INDEX('04_MAQUINAS'!$F$2:$F$18,MATCH(E80,'04_MAQUINAS'!$A$2:$A$18,0)),0)</x:f>
        <x:v>41.49333333333333</x:v>
      </x:c>
      <x:c r="O80" s="34" t="n">
        <x:f>IFERROR(J80*INDEX('04_MAQUINAS'!$I$2:$I$18,MATCH(E80,'04_MAQUINAS'!$A$2:$A$18,0))*INDEX('04_MAQUINAS'!$J$2:$J$18,MATCH(E80,'04_MAQUINAS'!$A$2:$A$18,0)),0)</x:f>
        <x:v>1.3614999999999997</x:v>
      </x:c>
    </x:row>
    <x:row r="81">
      <x:c r="A81" t="inlineStr">
        <x:is>
          <x:t xml:space="preserve">P007</x:t>
        </x:is>
      </x:c>
      <x:c r="B81" t="inlineStr">
        <x:is>
          <x:t xml:space="preserve">Armario metálico</x:t>
        </x:is>
      </x:c>
      <x:c r="C81" t="n">
        <x:v>7</x:v>
      </x:c>
      <x:c r="D81" t="inlineStr">
        <x:is>
          <x:t xml:space="preserve">Curado térmico en horno</x:t>
        </x:is>
      </x:c>
      <x:c r="E81" t="inlineStr">
        <x:is>
          <x:t xml:space="preserve">Horno de curado de pintura electrostática por lotes</x:t>
        </x:is>
      </x:c>
      <x:c r="F81" t="n">
        <x:f>'08_PEDIDOS'!D8</x:f>
        <x:v>10</x:v>
      </x:c>
      <x:c r="G81" t="n">
        <x:f>'08_PEDIDOS'!I8</x:f>
        <x:v>10</x:v>
      </x:c>
      <x:c r="H81" t="n">
        <x:f>'05_RUTAS'!F81</x:f>
        <x:v>45</x:v>
      </x:c>
      <x:c r="I81" t="n">
        <x:f>'05_RUTAS'!G81</x:f>
        <x:v>0</x:v>
      </x:c>
      <x:c r="J81" s="14" t="n">
        <x:f>IF(OR(F81="",G81="",G81=0),"",(ROUNDUP(F81/G81,0)*H81+F81*I81)/60)</x:f>
        <x:v>0.75</x:v>
      </x:c>
      <x:c r="K81" t="n">
        <x:f>INDEX('08_PEDIDOS'!$H$2:$H$97,MATCH(A81,'08_PEDIDOS'!$A$2:$A$97,0))</x:f>
        <x:v>1</x:v>
      </x:c>
      <x:c r="L81" t="inlineStr">
        <x:is>
          <x:t xml:space="preserve">POR_LOTE</x:t>
        </x:is>
      </x:c>
      <x:c r="M81" t="inlineStr">
        <x:is>
          <x:t xml:space="preserve">HIPOTESIS TECNICA</x:t>
        </x:is>
      </x:c>
      <x:c r="N81" s="34" t="n">
        <x:f>IFERROR(J81*INDEX('04_MAQUINAS'!$F$2:$F$18,MATCH(E81,'04_MAQUINAS'!$A$2:$A$18,0)),0)</x:f>
        <x:v>19.5</x:v>
      </x:c>
      <x:c r="O81" s="34" t="n">
        <x:f>IFERROR(J81*INDEX('04_MAQUINAS'!$I$2:$I$18,MATCH(E81,'04_MAQUINAS'!$A$2:$A$18,0))*INDEX('04_MAQUINAS'!$J$2:$J$18,MATCH(E81,'04_MAQUINAS'!$A$2:$A$18,0)),0)</x:f>
        <x:v>10.799999999999999</x:v>
      </x:c>
    </x:row>
    <x:row r="82">
      <x:c r="A82" t="inlineStr">
        <x:is>
          <x:t xml:space="preserve">P007</x:t>
        </x:is>
      </x:c>
      <x:c r="B82" t="inlineStr">
        <x:is>
          <x:t xml:space="preserve">Armario metálico</x:t>
        </x:is>
      </x:c>
      <x:c r="C82" t="n">
        <x:v>8</x:v>
      </x:c>
      <x:c r="D82" t="inlineStr">
        <x:is>
          <x:t xml:space="preserve">Colgado, traslado y enfriamiento</x:t>
        </x:is>
      </x:c>
      <x:c r="E82" t="inlineStr">
        <x:is>
          <x:t xml:space="preserve">Manipulación y enfriamiento de piezas</x:t>
        </x:is>
      </x:c>
      <x:c r="F82" t="n">
        <x:f>'08_PEDIDOS'!D8</x:f>
        <x:v>10</x:v>
      </x:c>
      <x:c r="G82" t="n">
        <x:f>'08_PEDIDOS'!I8</x:f>
        <x:v>10</x:v>
      </x:c>
      <x:c r="H82" t="n">
        <x:f>'05_RUTAS'!F82</x:f>
        <x:v>8</x:v>
      </x:c>
      <x:c r="I82" t="n">
        <x:f>'05_RUTAS'!G82</x:f>
        <x:v>2.36</x:v>
      </x:c>
      <x:c r="J82" s="14" t="n">
        <x:f>IF(OR(F82="",G82="",G82=0),"",(ROUNDUP(F82/G82,0)*H82+F82*I82)/60)</x:f>
        <x:v>0.5266666666666666</x:v>
      </x:c>
      <x:c r="K82" t="n">
        <x:f>INDEX('08_PEDIDOS'!$H$2:$H$97,MATCH(A82,'08_PEDIDOS'!$A$2:$A$97,0))</x:f>
        <x:v>1</x:v>
      </x:c>
      <x:c r="L82" t="inlineStr">
        <x:is>
          <x:t xml:space="preserve">POR_UNIDAD</x:t>
        </x:is>
      </x:c>
      <x:c r="M82" t="inlineStr">
        <x:is>
          <x:t xml:space="preserve">HIPOTESIS TECNICA</x:t>
        </x:is>
      </x:c>
      <x:c r="N82" s="34" t="n">
        <x:f>IFERROR(J82*INDEX('04_MAQUINAS'!$F$2:$F$18,MATCH(E82,'04_MAQUINAS'!$A$2:$A$18,0)),0)</x:f>
        <x:v>8.426666666666666</x:v>
      </x:c>
      <x:c r="O82" s="34" t="n">
        <x:f>IFERROR(J82*INDEX('04_MAQUINAS'!$I$2:$I$18,MATCH(E82,'04_MAQUINAS'!$A$2:$A$18,0))*INDEX('04_MAQUINAS'!$J$2:$J$18,MATCH(E82,'04_MAQUINAS'!$A$2:$A$18,0)),0)</x:f>
        <x:v>0.13166666666666665</x:v>
      </x:c>
    </x:row>
    <x:row r="83">
      <x:c r="A83" t="inlineStr">
        <x:is>
          <x:t xml:space="preserve">P007</x:t>
        </x:is>
      </x:c>
      <x:c r="B83" t="inlineStr">
        <x:is>
          <x:t xml:space="preserve">Armario metálico</x:t>
        </x:is>
      </x:c>
      <x:c r="C83" t="n">
        <x:v>9</x:v>
      </x:c>
      <x:c r="D83" t="inlineStr">
        <x:is>
          <x:t xml:space="preserve">Ensamblaje</x:t>
        </x:is>
      </x:c>
      <x:c r="E83" t="inlineStr">
        <x:is>
          <x:t xml:space="preserve">Mesa de armado</x:t>
        </x:is>
      </x:c>
      <x:c r="F83" t="n">
        <x:f>'08_PEDIDOS'!D8</x:f>
        <x:v>10</x:v>
      </x:c>
      <x:c r="G83" t="n">
        <x:f>'08_PEDIDOS'!I8</x:f>
        <x:v>10</x:v>
      </x:c>
      <x:c r="H83" t="n">
        <x:f>'05_RUTAS'!F83</x:f>
        <x:v>6</x:v>
      </x:c>
      <x:c r="I83" t="n">
        <x:f>'05_RUTAS'!G83</x:f>
        <x:v>27</x:v>
      </x:c>
      <x:c r="J83" s="14" t="n">
        <x:f>IF(OR(F83="",G83="",G83=0),"",(ROUNDUP(F83/G83,0)*H83+F83*I83)/60)</x:f>
        <x:v>4.6</x:v>
      </x:c>
      <x:c r="K83" t="n">
        <x:f>INDEX('08_PEDIDOS'!$H$2:$H$97,MATCH(A83,'08_PEDIDOS'!$A$2:$A$97,0))</x:f>
        <x:v>1</x:v>
      </x:c>
      <x:c r="L83" t="inlineStr">
        <x:is>
          <x:t xml:space="preserve">POR_UNIDAD</x:t>
        </x:is>
      </x:c>
      <x:c r="M83" t="inlineStr">
        <x:is>
          <x:t xml:space="preserve">VALOR HEREDADO SIN CRONOMETRAJE</x:t>
        </x:is>
      </x:c>
      <x:c r="N83" s="34" t="n">
        <x:f>IFERROR(J83*INDEX('04_MAQUINAS'!$F$2:$F$18,MATCH(E83,'04_MAQUINAS'!$A$2:$A$18,0)),0)</x:f>
        <x:v>87.39999999999999</x:v>
      </x:c>
      <x:c r="O83" s="34" t="n">
        <x:f>IFERROR(J83*INDEX('04_MAQUINAS'!$I$2:$I$18,MATCH(E83,'04_MAQUINAS'!$A$2:$A$18,0))*INDEX('04_MAQUINAS'!$J$2:$J$18,MATCH(E83,'04_MAQUINAS'!$A$2:$A$18,0)),0)</x:f>
        <x:v>1.38</x:v>
      </x:c>
    </x:row>
    <x:row r="84">
      <x:c r="A84" t="inlineStr">
        <x:is>
          <x:t xml:space="preserve">P007</x:t>
        </x:is>
      </x:c>
      <x:c r="B84" t="inlineStr">
        <x:is>
          <x:t xml:space="preserve">Armario metálico</x:t>
        </x:is>
      </x:c>
      <x:c r="C84" t="n">
        <x:v>10</x:v>
      </x:c>
      <x:c r="D84" t="inlineStr">
        <x:is>
          <x:t xml:space="preserve">Inspección de calidad</x:t>
        </x:is>
      </x:c>
      <x:c r="E84" t="inlineStr">
        <x:is>
          <x:t xml:space="preserve">Área de inspección</x:t>
        </x:is>
      </x:c>
      <x:c r="F84" t="n">
        <x:f>'08_PEDIDOS'!D8</x:f>
        <x:v>10</x:v>
      </x:c>
      <x:c r="G84" t="n">
        <x:f>'08_PEDIDOS'!I8</x:f>
        <x:v>10</x:v>
      </x:c>
      <x:c r="H84" t="n">
        <x:f>'05_RUTAS'!F84</x:f>
        <x:v>2</x:v>
      </x:c>
      <x:c r="I84" t="n">
        <x:f>'05_RUTAS'!G84</x:f>
        <x:v>3.45</x:v>
      </x:c>
      <x:c r="J84" s="14" t="n">
        <x:f>IF(OR(F84="",G84="",G84=0),"",(ROUNDUP(F84/G84,0)*H84+F84*I84)/60)</x:f>
        <x:v>0.6083333333333333</x:v>
      </x:c>
      <x:c r="K84" t="n">
        <x:f>INDEX('08_PEDIDOS'!$H$2:$H$97,MATCH(A84,'08_PEDIDOS'!$A$2:$A$97,0))</x:f>
        <x:v>1</x:v>
      </x:c>
      <x:c r="L84" t="inlineStr">
        <x:is>
          <x:t xml:space="preserve">POR_UNIDAD</x:t>
        </x:is>
      </x:c>
      <x:c r="M84" t="inlineStr">
        <x:is>
          <x:t xml:space="preserve">HIPOTESIS TECNICA</x:t>
        </x:is>
      </x:c>
      <x:c r="N84" s="34" t="n">
        <x:f>IFERROR(J84*INDEX('04_MAQUINAS'!$F$2:$F$18,MATCH(E84,'04_MAQUINAS'!$A$2:$A$18,0)),0)</x:f>
        <x:v>12.166666666666666</x:v>
      </x:c>
      <x:c r="O84" s="34" t="n">
        <x:f>IFERROR(J84*INDEX('04_MAQUINAS'!$I$2:$I$18,MATCH(E84,'04_MAQUINAS'!$A$2:$A$18,0))*INDEX('04_MAQUINAS'!$J$2:$J$18,MATCH(E84,'04_MAQUINAS'!$A$2:$A$18,0)),0)</x:f>
        <x:v>0.06083333333333333</x:v>
      </x:c>
    </x:row>
    <x:row r="85">
      <x:c r="A85" t="inlineStr">
        <x:is>
          <x:t xml:space="preserve">P007</x:t>
        </x:is>
      </x:c>
      <x:c r="B85" t="inlineStr">
        <x:is>
          <x:t xml:space="preserve">Armario metálico</x:t>
        </x:is>
      </x:c>
      <x:c r="C85" t="n">
        <x:v>11</x:v>
      </x:c>
      <x:c r="D85" t="inlineStr">
        <x:is>
          <x:t xml:space="preserve">Embalaje</x:t>
        </x:is>
      </x:c>
      <x:c r="E85" t="inlineStr">
        <x:is>
          <x:t xml:space="preserve">Zona de protección y embalaje</x:t>
        </x:is>
      </x:c>
      <x:c r="F85" t="n">
        <x:f>'08_PEDIDOS'!D8</x:f>
        <x:v>10</x:v>
      </x:c>
      <x:c r="G85" t="n">
        <x:f>'08_PEDIDOS'!I8</x:f>
        <x:v>10</x:v>
      </x:c>
      <x:c r="H85" t="n">
        <x:f>'05_RUTAS'!F85</x:f>
        <x:v>2</x:v>
      </x:c>
      <x:c r="I85" t="n">
        <x:f>'05_RUTAS'!G85</x:f>
        <x:v>4.67</x:v>
      </x:c>
      <x:c r="J85" s="14" t="n">
        <x:f>IF(OR(F85="",G85="",G85=0),"",(ROUNDUP(F85/G85,0)*H85+F85*I85)/60)</x:f>
        <x:v>0.8116666666666668</x:v>
      </x:c>
      <x:c r="K85" t="n">
        <x:f>INDEX('08_PEDIDOS'!$H$2:$H$97,MATCH(A85,'08_PEDIDOS'!$A$2:$A$97,0))</x:f>
        <x:v>1</x:v>
      </x:c>
      <x:c r="L85" t="inlineStr">
        <x:is>
          <x:t xml:space="preserve">POR_UNIDAD</x:t>
        </x:is>
      </x:c>
      <x:c r="M85" t="inlineStr">
        <x:is>
          <x:t xml:space="preserve">HIPOTESIS TECNICA</x:t>
        </x:is>
      </x:c>
      <x:c r="N85" s="34" t="n">
        <x:f>IFERROR(J85*INDEX('04_MAQUINAS'!$F$2:$F$18,MATCH(E85,'04_MAQUINAS'!$A$2:$A$18,0)),0)</x:f>
        <x:v>14.610000000000001</x:v>
      </x:c>
      <x:c r="O85" s="34" t="n">
        <x:f>IFERROR(J85*INDEX('04_MAQUINAS'!$I$2:$I$18,MATCH(E85,'04_MAQUINAS'!$A$2:$A$18,0))*INDEX('04_MAQUINAS'!$J$2:$J$18,MATCH(E85,'04_MAQUINAS'!$A$2:$A$18,0)),0)</x:f>
        <x:v>0.07305</x:v>
      </x:c>
    </x:row>
    <x:row r="86">
      <x:c r="A86" t="inlineStr">
        <x:is>
          <x:t xml:space="preserve">P008</x:t>
        </x:is>
      </x:c>
      <x:c r="B86" t="inlineStr">
        <x:is>
          <x:t xml:space="preserve">Estantería liviana metálica</x:t>
        </x:is>
      </x:c>
      <x:c r="C86" t="n">
        <x:v>1</x:v>
      </x:c>
      <x:c r="D86" t="inlineStr">
        <x:is>
          <x:t xml:space="preserve">Corte de planchas de acero</x:t>
        </x:is>
      </x:c>
      <x:c r="E86" t="inlineStr">
        <x:is>
          <x:t xml:space="preserve">Guillotina hidráulica para corte de planchas de acero</x:t>
        </x:is>
      </x:c>
      <x:c r="F86" t="n">
        <x:f>'08_PEDIDOS'!D9</x:f>
        <x:v>10</x:v>
      </x:c>
      <x:c r="G86" t="n">
        <x:f>'08_PEDIDOS'!I9</x:f>
        <x:v>10</x:v>
      </x:c>
      <x:c r="H86" t="n">
        <x:f>'05_RUTAS'!F86</x:f>
        <x:v>8</x:v>
      </x:c>
      <x:c r="I86" t="n">
        <x:f>'05_RUTAS'!G86</x:f>
        <x:v>35.92</x:v>
      </x:c>
      <x:c r="J86" s="14" t="n">
        <x:f>IF(OR(F86="",G86="",G86=0),"",(ROUNDUP(F86/G86,0)*H86+F86*I86)/60)</x:f>
        <x:v>6.120000000000001</x:v>
      </x:c>
      <x:c r="K86" t="n">
        <x:f>INDEX('08_PEDIDOS'!$H$2:$H$97,MATCH(A86,'08_PEDIDOS'!$A$2:$A$97,0))</x:f>
        <x:v>1</x:v>
      </x:c>
      <x:c r="L86" t="inlineStr">
        <x:is>
          <x:t xml:space="preserve">POR_UNIDAD</x:t>
        </x:is>
      </x:c>
      <x:c r="M86" t="inlineStr">
        <x:is>
          <x:t xml:space="preserve">VALOR HEREDADO SIN CRONOMETRAJE</x:t>
        </x:is>
      </x:c>
      <x:c r="N86" s="34" t="n">
        <x:f>IFERROR(J86*INDEX('04_MAQUINAS'!$F$2:$F$18,MATCH(E86,'04_MAQUINAS'!$A$2:$A$18,0)),0)</x:f>
        <x:v>146.88000000000002</x:v>
      </x:c>
      <x:c r="O86" s="34" t="n">
        <x:f>IFERROR(J86*INDEX('04_MAQUINAS'!$I$2:$I$18,MATCH(E86,'04_MAQUINAS'!$A$2:$A$18,0))*INDEX('04_MAQUINAS'!$J$2:$J$18,MATCH(E86,'04_MAQUINAS'!$A$2:$A$18,0)),0)</x:f>
        <x:v>16.830000000000002</x:v>
      </x:c>
    </x:row>
    <x:row r="87">
      <x:c r="A87" t="inlineStr">
        <x:is>
          <x:t xml:space="preserve">P008</x:t>
        </x:is>
      </x:c>
      <x:c r="B87" t="inlineStr">
        <x:is>
          <x:t xml:space="preserve">Estantería liviana metálica</x:t>
        </x:is>
      </x:c>
      <x:c r="C87" t="n">
        <x:v>2</x:v>
      </x:c>
      <x:c r="D87" t="inlineStr">
        <x:is>
          <x:t xml:space="preserve">Corte de tubos y perfiles</x:t>
        </x:is>
      </x:c>
      <x:c r="E87" t="inlineStr">
        <x:is>
          <x:t xml:space="preserve">Sierra de cinta para corte de tubos y perfiles</x:t>
        </x:is>
      </x:c>
      <x:c r="F87" t="n">
        <x:f>'08_PEDIDOS'!D9</x:f>
        <x:v>10</x:v>
      </x:c>
      <x:c r="G87" t="n">
        <x:f>'08_PEDIDOS'!I9</x:f>
        <x:v>10</x:v>
      </x:c>
      <x:c r="H87" t="n">
        <x:f>'05_RUTAS'!F87</x:f>
        <x:v>8</x:v>
      </x:c>
      <x:c r="I87" t="n">
        <x:f>'05_RUTAS'!G87</x:f>
        <x:v>32.28</x:v>
      </x:c>
      <x:c r="J87" s="14" t="n">
        <x:f>IF(OR(F87="",G87="",G87=0),"",(ROUNDUP(F87/G87,0)*H87+F87*I87)/60)</x:f>
        <x:v>5.513333333333334</x:v>
      </x:c>
      <x:c r="K87" t="n">
        <x:f>INDEX('08_PEDIDOS'!$H$2:$H$97,MATCH(A87,'08_PEDIDOS'!$A$2:$A$97,0))</x:f>
        <x:v>1</x:v>
      </x:c>
      <x:c r="L87" t="inlineStr">
        <x:is>
          <x:t xml:space="preserve">POR_UNIDAD</x:t>
        </x:is>
      </x:c>
      <x:c r="M87" t="inlineStr">
        <x:is>
          <x:t xml:space="preserve">VALOR HEREDADO SIN CRONOMETRAJE</x:t>
        </x:is>
      </x:c>
      <x:c r="N87" s="34" t="n">
        <x:f>IFERROR(J87*INDEX('04_MAQUINAS'!$F$2:$F$18,MATCH(E87,'04_MAQUINAS'!$A$2:$A$18,0)),0)</x:f>
        <x:v>121.29333333333334</x:v>
      </x:c>
      <x:c r="O87" s="34" t="n">
        <x:f>IFERROR(J87*INDEX('04_MAQUINAS'!$I$2:$I$18,MATCH(E87,'04_MAQUINAS'!$A$2:$A$18,0))*INDEX('04_MAQUINAS'!$J$2:$J$18,MATCH(E87,'04_MAQUINAS'!$A$2:$A$18,0)),0)</x:f>
        <x:v>2.481</x:v>
      </x:c>
    </x:row>
    <x:row r="88">
      <x:c r="A88" t="inlineStr">
        <x:is>
          <x:t xml:space="preserve">P008</x:t>
        </x:is>
      </x:c>
      <x:c r="B88" t="inlineStr">
        <x:is>
          <x:t xml:space="preserve">Estantería liviana metálica</x:t>
        </x:is>
      </x:c>
      <x:c r="C88" t="n">
        <x:v>3</x:v>
      </x:c>
      <x:c r="D88" t="inlineStr">
        <x:is>
          <x:t xml:space="preserve">Perforación</x:t>
        </x:is>
      </x:c>
      <x:c r="E88" t="inlineStr">
        <x:is>
          <x:t xml:space="preserve">Taladro de banco para perforación de acero</x:t>
        </x:is>
      </x:c>
      <x:c r="F88" t="n">
        <x:f>'08_PEDIDOS'!D9</x:f>
        <x:v>10</x:v>
      </x:c>
      <x:c r="G88" t="n">
        <x:f>'08_PEDIDOS'!I9</x:f>
        <x:v>10</x:v>
      </x:c>
      <x:c r="H88" t="n">
        <x:f>'05_RUTAS'!F88</x:f>
        <x:v>10</x:v>
      </x:c>
      <x:c r="I88" t="n">
        <x:f>'05_RUTAS'!G88</x:f>
        <x:v>54.8</x:v>
      </x:c>
      <x:c r="J88" s="14" t="n">
        <x:f>IF(OR(F88="",G88="",G88=0),"",(ROUNDUP(F88/G88,0)*H88+F88*I88)/60)</x:f>
        <x:v>9.3</x:v>
      </x:c>
      <x:c r="K88" t="n">
        <x:f>INDEX('08_PEDIDOS'!$H$2:$H$97,MATCH(A88,'08_PEDIDOS'!$A$2:$A$97,0))</x:f>
        <x:v>1</x:v>
      </x:c>
      <x:c r="L88" t="inlineStr">
        <x:is>
          <x:t xml:space="preserve">POR_UNIDAD</x:t>
        </x:is>
      </x:c>
      <x:c r="M88" t="inlineStr">
        <x:is>
          <x:t xml:space="preserve">VALOR HEREDADO SIN CRONOMETRAJE</x:t>
        </x:is>
      </x:c>
      <x:c r="N88" s="34" t="n">
        <x:f>IFERROR(J88*INDEX('04_MAQUINAS'!$F$2:$F$18,MATCH(E88,'04_MAQUINAS'!$A$2:$A$18,0)),0)</x:f>
        <x:v>204.60000000000002</x:v>
      </x:c>
      <x:c r="O88" s="34" t="n">
        <x:f>IFERROR(J88*INDEX('04_MAQUINAS'!$I$2:$I$18,MATCH(E88,'04_MAQUINAS'!$A$2:$A$18,0))*INDEX('04_MAQUINAS'!$J$2:$J$18,MATCH(E88,'04_MAQUINAS'!$A$2:$A$18,0)),0)</x:f>
        <x:v>2.5575000000000006</x:v>
      </x:c>
    </x:row>
    <x:row r="89">
      <x:c r="A89" t="inlineStr">
        <x:is>
          <x:t xml:space="preserve">P008</x:t>
        </x:is>
      </x:c>
      <x:c r="B89" t="inlineStr">
        <x:is>
          <x:t xml:space="preserve">Estantería liviana metálica</x:t>
        </x:is>
      </x:c>
      <x:c r="C89" t="n">
        <x:v>4</x:v>
      </x:c>
      <x:c r="D89" t="inlineStr">
        <x:is>
          <x:t xml:space="preserve">Plegado</x:t>
        </x:is>
      </x:c>
      <x:c r="E89" t="inlineStr">
        <x:is>
          <x:t xml:space="preserve">Plegadora hidráulica de chapa metálica</x:t>
        </x:is>
      </x:c>
      <x:c r="F89" t="n">
        <x:f>'08_PEDIDOS'!D9</x:f>
        <x:v>10</x:v>
      </x:c>
      <x:c r="G89" t="n">
        <x:f>'08_PEDIDOS'!I9</x:f>
        <x:v>10</x:v>
      </x:c>
      <x:c r="H89" t="n">
        <x:f>'05_RUTAS'!F89</x:f>
        <x:v>12</x:v>
      </x:c>
      <x:c r="I89" t="n">
        <x:f>'05_RUTAS'!G89</x:f>
        <x:v>85</x:v>
      </x:c>
      <x:c r="J89" s="14" t="n">
        <x:f>IF(OR(F89="",G89="",G89=0),"",(ROUNDUP(F89/G89,0)*H89+F89*I89)/60)</x:f>
        <x:v>14.366666666666667</x:v>
      </x:c>
      <x:c r="K89" t="n">
        <x:f>INDEX('08_PEDIDOS'!$H$2:$H$97,MATCH(A89,'08_PEDIDOS'!$A$2:$A$97,0))</x:f>
        <x:v>1</x:v>
      </x:c>
      <x:c r="L89" t="inlineStr">
        <x:is>
          <x:t xml:space="preserve">POR_UNIDAD</x:t>
        </x:is>
      </x:c>
      <x:c r="M89" t="inlineStr">
        <x:is>
          <x:t xml:space="preserve">VALOR HEREDADO SIN CRONOMETRAJE</x:t>
        </x:is>
      </x:c>
      <x:c r="N89" s="34" t="n">
        <x:f>IFERROR(J89*INDEX('04_MAQUINAS'!$F$2:$F$18,MATCH(E89,'04_MAQUINAS'!$A$2:$A$18,0)),0)</x:f>
        <x:v>402.26666666666665</x:v>
      </x:c>
      <x:c r="O89" s="34" t="n">
        <x:f>IFERROR(J89*INDEX('04_MAQUINAS'!$I$2:$I$18,MATCH(E89,'04_MAQUINAS'!$A$2:$A$18,0))*INDEX('04_MAQUINAS'!$J$2:$J$18,MATCH(E89,'04_MAQUINAS'!$A$2:$A$18,0)),0)</x:f>
        <x:v>35.5575</x:v>
      </x:c>
    </x:row>
    <x:row r="90">
      <x:c r="A90" t="inlineStr">
        <x:is>
          <x:t xml:space="preserve">P008</x:t>
        </x:is>
      </x:c>
      <x:c r="B90" t="inlineStr">
        <x:is>
          <x:t xml:space="preserve">Estantería liviana metálica</x:t>
        </x:is>
      </x:c>
      <x:c r="C90" t="n">
        <x:v>5</x:v>
      </x:c>
      <x:c r="D90" t="inlineStr">
        <x:is>
          <x:t xml:space="preserve">Desbarbado</x:t>
        </x:is>
      </x:c>
      <x:c r="E90" t="inlineStr">
        <x:is>
          <x:t xml:space="preserve">Mesa de desbarbado/esmerilado</x:t>
        </x:is>
      </x:c>
      <x:c r="F90" t="n">
        <x:f>'08_PEDIDOS'!D9</x:f>
        <x:v>10</x:v>
      </x:c>
      <x:c r="G90" t="n">
        <x:f>'08_PEDIDOS'!I9</x:f>
        <x:v>10</x:v>
      </x:c>
      <x:c r="H90" t="n">
        <x:f>'05_RUTAS'!F90</x:f>
        <x:v>3</x:v>
      </x:c>
      <x:c r="I90" t="n">
        <x:f>'05_RUTAS'!G90</x:f>
        <x:v>37.5</x:v>
      </x:c>
      <x:c r="J90" s="14" t="n">
        <x:f>IF(OR(F90="",G90="",G90=0),"",(ROUNDUP(F90/G90,0)*H90+F90*I90)/60)</x:f>
        <x:v>6.3</x:v>
      </x:c>
      <x:c r="K90" t="n">
        <x:f>INDEX('08_PEDIDOS'!$H$2:$H$97,MATCH(A90,'08_PEDIDOS'!$A$2:$A$97,0))</x:f>
        <x:v>1</x:v>
      </x:c>
      <x:c r="L90" t="inlineStr">
        <x:is>
          <x:t xml:space="preserve">POR_UNIDAD</x:t>
        </x:is>
      </x:c>
      <x:c r="M90" t="inlineStr">
        <x:is>
          <x:t xml:space="preserve">VALOR HEREDADO SIN CRONOMETRAJE</x:t>
        </x:is>
      </x:c>
      <x:c r="N90" s="34" t="n">
        <x:f>IFERROR(J90*INDEX('04_MAQUINAS'!$F$2:$F$18,MATCH(E90,'04_MAQUINAS'!$A$2:$A$18,0)),0)</x:f>
        <x:v>132.29999999999998</x:v>
      </x:c>
      <x:c r="O90" s="34" t="n">
        <x:f>IFERROR(J90*INDEX('04_MAQUINAS'!$I$2:$I$18,MATCH(E90,'04_MAQUINAS'!$A$2:$A$18,0))*INDEX('04_MAQUINAS'!$J$2:$J$18,MATCH(E90,'04_MAQUINAS'!$A$2:$A$18,0)),0)</x:f>
        <x:v>4.725</x:v>
      </x:c>
    </x:row>
    <x:row r="91">
      <x:c r="A91" t="inlineStr">
        <x:is>
          <x:t xml:space="preserve">P008</x:t>
        </x:is>
      </x:c>
      <x:c r="B91" t="inlineStr">
        <x:is>
          <x:t xml:space="preserve">Estantería liviana metálica</x:t>
        </x:is>
      </x:c>
      <x:c r="C91" t="n">
        <x:v>6</x:v>
      </x:c>
      <x:c r="D91" t="inlineStr">
        <x:is>
          <x:t xml:space="preserve">Preparación superficial</x:t>
        </x:is>
      </x:c>
      <x:c r="E91" t="inlineStr">
        <x:is>
          <x:t xml:space="preserve">Zona de preparación superficial</x:t>
        </x:is>
      </x:c>
      <x:c r="F91" t="n">
        <x:f>'08_PEDIDOS'!D9</x:f>
        <x:v>10</x:v>
      </x:c>
      <x:c r="G91" t="n">
        <x:f>'08_PEDIDOS'!I9</x:f>
        <x:v>10</x:v>
      </x:c>
      <x:c r="H91" t="n">
        <x:f>'05_RUTAS'!F91</x:f>
        <x:v>6</x:v>
      </x:c>
      <x:c r="I91" t="n">
        <x:f>'05_RUTAS'!G91</x:f>
        <x:v>24.4752</x:v>
      </x:c>
      <x:c r="J91" s="14" t="n">
        <x:f>IF(OR(F91="",G91="",G91=0),"",(ROUNDUP(F91/G91,0)*H91+F91*I91)/60)</x:f>
        <x:v>4.1792</x:v>
      </x:c>
      <x:c r="K91" t="n">
        <x:f>INDEX('08_PEDIDOS'!$H$2:$H$97,MATCH(A91,'08_PEDIDOS'!$A$2:$A$97,0))</x:f>
        <x:v>1</x:v>
      </x:c>
      <x:c r="L91" t="inlineStr">
        <x:is>
          <x:t xml:space="preserve">POR_UNIDAD</x:t>
        </x:is>
      </x:c>
      <x:c r="M91" t="inlineStr">
        <x:is>
          <x:t xml:space="preserve">VALOR HEREDADO SIN CRONOMETRAJE</x:t>
        </x:is>
      </x:c>
      <x:c r="N91" s="34" t="n">
        <x:f>IFERROR(J91*INDEX('04_MAQUINAS'!$F$2:$F$18,MATCH(E91,'04_MAQUINAS'!$A$2:$A$18,0)),0)</x:f>
        <x:v>79.4048</x:v>
      </x:c>
      <x:c r="O91" s="34" t="n">
        <x:f>IFERROR(J91*INDEX('04_MAQUINAS'!$I$2:$I$18,MATCH(E91,'04_MAQUINAS'!$A$2:$A$18,0))*INDEX('04_MAQUINAS'!$J$2:$J$18,MATCH(E91,'04_MAQUINAS'!$A$2:$A$18,0)),0)</x:f>
        <x:v>3.6776960000000005</x:v>
      </x:c>
    </x:row>
    <x:row r="92">
      <x:c r="A92" t="inlineStr">
        <x:is>
          <x:t xml:space="preserve">P008</x:t>
        </x:is>
      </x:c>
      <x:c r="B92" t="inlineStr">
        <x:is>
          <x:t xml:space="preserve">Estantería liviana metálica</x:t>
        </x:is>
      </x:c>
      <x:c r="C92" t="n">
        <x:v>7</x:v>
      </x:c>
      <x:c r="D92" t="inlineStr">
        <x:is>
          <x:t xml:space="preserve">Aplicación electrostática de polvo</x:t>
        </x:is>
      </x:c>
      <x:c r="E92" t="inlineStr">
        <x:is>
          <x:t xml:space="preserve">Pistola manual de pintura electrostática en polvo</x:t>
        </x:is>
      </x:c>
      <x:c r="F92" t="n">
        <x:f>'08_PEDIDOS'!D9</x:f>
        <x:v>10</x:v>
      </x:c>
      <x:c r="G92" t="n">
        <x:f>'08_PEDIDOS'!I9</x:f>
        <x:v>10</x:v>
      </x:c>
      <x:c r="H92" t="n">
        <x:f>'05_RUTAS'!F92</x:f>
        <x:v>12</x:v>
      </x:c>
      <x:c r="I92" t="n">
        <x:f>'05_RUTAS'!G92</x:f>
        <x:v>6.58</x:v>
      </x:c>
      <x:c r="J92" s="14" t="n">
        <x:f>IF(OR(F92="",G92="",G92=0),"",(ROUNDUP(F92/G92,0)*H92+F92*I92)/60)</x:f>
        <x:v>1.2966666666666666</x:v>
      </x:c>
      <x:c r="K92" t="n">
        <x:f>INDEX('08_PEDIDOS'!$H$2:$H$97,MATCH(A92,'08_PEDIDOS'!$A$2:$A$97,0))</x:f>
        <x:v>1</x:v>
      </x:c>
      <x:c r="L92" t="inlineStr">
        <x:is>
          <x:t xml:space="preserve">POR_UNIDAD</x:t>
        </x:is>
      </x:c>
      <x:c r="M92" t="inlineStr">
        <x:is>
          <x:t xml:space="preserve">HIPOTESIS TECNICA</x:t>
        </x:is>
      </x:c>
      <x:c r="N92" s="34" t="n">
        <x:f>IFERROR(J92*INDEX('04_MAQUINAS'!$F$2:$F$18,MATCH(E92,'04_MAQUINAS'!$A$2:$A$18,0)),0)</x:f>
        <x:v>41.49333333333333</x:v>
      </x:c>
      <x:c r="O92" s="34" t="n">
        <x:f>IFERROR(J92*INDEX('04_MAQUINAS'!$I$2:$I$18,MATCH(E92,'04_MAQUINAS'!$A$2:$A$18,0))*INDEX('04_MAQUINAS'!$J$2:$J$18,MATCH(E92,'04_MAQUINAS'!$A$2:$A$18,0)),0)</x:f>
        <x:v>1.3614999999999997</x:v>
      </x:c>
    </x:row>
    <x:row r="93">
      <x:c r="A93" t="inlineStr">
        <x:is>
          <x:t xml:space="preserve">P008</x:t>
        </x:is>
      </x:c>
      <x:c r="B93" t="inlineStr">
        <x:is>
          <x:t xml:space="preserve">Estantería liviana metálica</x:t>
        </x:is>
      </x:c>
      <x:c r="C93" t="n">
        <x:v>8</x:v>
      </x:c>
      <x:c r="D93" t="inlineStr">
        <x:is>
          <x:t xml:space="preserve">Curado térmico en horno</x:t>
        </x:is>
      </x:c>
      <x:c r="E93" t="inlineStr">
        <x:is>
          <x:t xml:space="preserve">Horno de curado de pintura electrostática por lotes</x:t>
        </x:is>
      </x:c>
      <x:c r="F93" t="n">
        <x:f>'08_PEDIDOS'!D9</x:f>
        <x:v>10</x:v>
      </x:c>
      <x:c r="G93" t="n">
        <x:f>'08_PEDIDOS'!I9</x:f>
        <x:v>10</x:v>
      </x:c>
      <x:c r="H93" t="n">
        <x:f>'05_RUTAS'!F93</x:f>
        <x:v>45</x:v>
      </x:c>
      <x:c r="I93" t="n">
        <x:f>'05_RUTAS'!G93</x:f>
        <x:v>0</x:v>
      </x:c>
      <x:c r="J93" s="14" t="n">
        <x:f>IF(OR(F93="",G93="",G93=0),"",(ROUNDUP(F93/G93,0)*H93+F93*I93)/60)</x:f>
        <x:v>0.75</x:v>
      </x:c>
      <x:c r="K93" t="n">
        <x:f>INDEX('08_PEDIDOS'!$H$2:$H$97,MATCH(A93,'08_PEDIDOS'!$A$2:$A$97,0))</x:f>
        <x:v>1</x:v>
      </x:c>
      <x:c r="L93" t="inlineStr">
        <x:is>
          <x:t xml:space="preserve">POR_LOTE</x:t>
        </x:is>
      </x:c>
      <x:c r="M93" t="inlineStr">
        <x:is>
          <x:t xml:space="preserve">HIPOTESIS TECNICA</x:t>
        </x:is>
      </x:c>
      <x:c r="N93" s="34" t="n">
        <x:f>IFERROR(J93*INDEX('04_MAQUINAS'!$F$2:$F$18,MATCH(E93,'04_MAQUINAS'!$A$2:$A$18,0)),0)</x:f>
        <x:v>19.5</x:v>
      </x:c>
      <x:c r="O93" s="34" t="n">
        <x:f>IFERROR(J93*INDEX('04_MAQUINAS'!$I$2:$I$18,MATCH(E93,'04_MAQUINAS'!$A$2:$A$18,0))*INDEX('04_MAQUINAS'!$J$2:$J$18,MATCH(E93,'04_MAQUINAS'!$A$2:$A$18,0)),0)</x:f>
        <x:v>10.799999999999999</x:v>
      </x:c>
    </x:row>
    <x:row r="94">
      <x:c r="A94" t="inlineStr">
        <x:is>
          <x:t xml:space="preserve">P008</x:t>
        </x:is>
      </x:c>
      <x:c r="B94" t="inlineStr">
        <x:is>
          <x:t xml:space="preserve">Estantería liviana metálica</x:t>
        </x:is>
      </x:c>
      <x:c r="C94" t="n">
        <x:v>9</x:v>
      </x:c>
      <x:c r="D94" t="inlineStr">
        <x:is>
          <x:t xml:space="preserve">Colgado, traslado y enfriamiento</x:t>
        </x:is>
      </x:c>
      <x:c r="E94" t="inlineStr">
        <x:is>
          <x:t xml:space="preserve">Manipulación y enfriamiento de piezas</x:t>
        </x:is>
      </x:c>
      <x:c r="F94" t="n">
        <x:f>'08_PEDIDOS'!D9</x:f>
        <x:v>10</x:v>
      </x:c>
      <x:c r="G94" t="n">
        <x:f>'08_PEDIDOS'!I9</x:f>
        <x:v>10</x:v>
      </x:c>
      <x:c r="H94" t="n">
        <x:f>'05_RUTAS'!F94</x:f>
        <x:v>8</x:v>
      </x:c>
      <x:c r="I94" t="n">
        <x:f>'05_RUTAS'!G94</x:f>
        <x:v>2.36</x:v>
      </x:c>
      <x:c r="J94" s="14" t="n">
        <x:f>IF(OR(F94="",G94="",G94=0),"",(ROUNDUP(F94/G94,0)*H94+F94*I94)/60)</x:f>
        <x:v>0.5266666666666666</x:v>
      </x:c>
      <x:c r="K94" t="n">
        <x:f>INDEX('08_PEDIDOS'!$H$2:$H$97,MATCH(A94,'08_PEDIDOS'!$A$2:$A$97,0))</x:f>
        <x:v>1</x:v>
      </x:c>
      <x:c r="L94" t="inlineStr">
        <x:is>
          <x:t xml:space="preserve">POR_UNIDAD</x:t>
        </x:is>
      </x:c>
      <x:c r="M94" t="inlineStr">
        <x:is>
          <x:t xml:space="preserve">HIPOTESIS TECNICA</x:t>
        </x:is>
      </x:c>
      <x:c r="N94" s="34" t="n">
        <x:f>IFERROR(J94*INDEX('04_MAQUINAS'!$F$2:$F$18,MATCH(E94,'04_MAQUINAS'!$A$2:$A$18,0)),0)</x:f>
        <x:v>8.426666666666666</x:v>
      </x:c>
      <x:c r="O94" s="34" t="n">
        <x:f>IFERROR(J94*INDEX('04_MAQUINAS'!$I$2:$I$18,MATCH(E94,'04_MAQUINAS'!$A$2:$A$18,0))*INDEX('04_MAQUINAS'!$J$2:$J$18,MATCH(E94,'04_MAQUINAS'!$A$2:$A$18,0)),0)</x:f>
        <x:v>0.13166666666666665</x:v>
      </x:c>
    </x:row>
    <x:row r="95">
      <x:c r="A95" t="inlineStr">
        <x:is>
          <x:t xml:space="preserve">P008</x:t>
        </x:is>
      </x:c>
      <x:c r="B95" t="inlineStr">
        <x:is>
          <x:t xml:space="preserve">Estantería liviana metálica</x:t>
        </x:is>
      </x:c>
      <x:c r="C95" t="n">
        <x:v>10</x:v>
      </x:c>
      <x:c r="D95" t="inlineStr">
        <x:is>
          <x:t xml:space="preserve">Ensamblaje</x:t>
        </x:is>
      </x:c>
      <x:c r="E95" t="inlineStr">
        <x:is>
          <x:t xml:space="preserve">Mesa de armado</x:t>
        </x:is>
      </x:c>
      <x:c r="F95" t="n">
        <x:f>'08_PEDIDOS'!D9</x:f>
        <x:v>10</x:v>
      </x:c>
      <x:c r="G95" t="n">
        <x:f>'08_PEDIDOS'!I9</x:f>
        <x:v>10</x:v>
      </x:c>
      <x:c r="H95" t="n">
        <x:f>'05_RUTAS'!F95</x:f>
        <x:v>6</x:v>
      </x:c>
      <x:c r="I95" t="n">
        <x:f>'05_RUTAS'!G95</x:f>
        <x:v>61.5</x:v>
      </x:c>
      <x:c r="J95" s="14" t="n">
        <x:f>IF(OR(F95="",G95="",G95=0),"",(ROUNDUP(F95/G95,0)*H95+F95*I95)/60)</x:f>
        <x:v>10.35</x:v>
      </x:c>
      <x:c r="K95" t="n">
        <x:f>INDEX('08_PEDIDOS'!$H$2:$H$97,MATCH(A95,'08_PEDIDOS'!$A$2:$A$97,0))</x:f>
        <x:v>1</x:v>
      </x:c>
      <x:c r="L95" t="inlineStr">
        <x:is>
          <x:t xml:space="preserve">POR_UNIDAD</x:t>
        </x:is>
      </x:c>
      <x:c r="M95" t="inlineStr">
        <x:is>
          <x:t xml:space="preserve">VALOR HEREDADO SIN CRONOMETRAJE</x:t>
        </x:is>
      </x:c>
      <x:c r="N95" s="34" t="n">
        <x:f>IFERROR(J95*INDEX('04_MAQUINAS'!$F$2:$F$18,MATCH(E95,'04_MAQUINAS'!$A$2:$A$18,0)),0)</x:f>
        <x:v>196.65</x:v>
      </x:c>
      <x:c r="O95" s="34" t="n">
        <x:f>IFERROR(J95*INDEX('04_MAQUINAS'!$I$2:$I$18,MATCH(E95,'04_MAQUINAS'!$A$2:$A$18,0))*INDEX('04_MAQUINAS'!$J$2:$J$18,MATCH(E95,'04_MAQUINAS'!$A$2:$A$18,0)),0)</x:f>
        <x:v>3.105</x:v>
      </x:c>
    </x:row>
    <x:row r="96">
      <x:c r="A96" t="inlineStr">
        <x:is>
          <x:t xml:space="preserve">P008</x:t>
        </x:is>
      </x:c>
      <x:c r="B96" t="inlineStr">
        <x:is>
          <x:t xml:space="preserve">Estantería liviana metálica</x:t>
        </x:is>
      </x:c>
      <x:c r="C96" t="n">
        <x:v>11</x:v>
      </x:c>
      <x:c r="D96" t="inlineStr">
        <x:is>
          <x:t xml:space="preserve">Inspección de calidad</x:t>
        </x:is>
      </x:c>
      <x:c r="E96" t="inlineStr">
        <x:is>
          <x:t xml:space="preserve">Área de inspección</x:t>
        </x:is>
      </x:c>
      <x:c r="F96" t="n">
        <x:f>'08_PEDIDOS'!D9</x:f>
        <x:v>10</x:v>
      </x:c>
      <x:c r="G96" t="n">
        <x:f>'08_PEDIDOS'!I9</x:f>
        <x:v>10</x:v>
      </x:c>
      <x:c r="H96" t="n">
        <x:f>'05_RUTAS'!F96</x:f>
        <x:v>2</x:v>
      </x:c>
      <x:c r="I96" t="n">
        <x:f>'05_RUTAS'!G96</x:f>
        <x:v>3.45</x:v>
      </x:c>
      <x:c r="J96" s="14" t="n">
        <x:f>IF(OR(F96="",G96="",G96=0),"",(ROUNDUP(F96/G96,0)*H96+F96*I96)/60)</x:f>
        <x:v>0.6083333333333333</x:v>
      </x:c>
      <x:c r="K96" t="n">
        <x:f>INDEX('08_PEDIDOS'!$H$2:$H$97,MATCH(A96,'08_PEDIDOS'!$A$2:$A$97,0))</x:f>
        <x:v>1</x:v>
      </x:c>
      <x:c r="L96" t="inlineStr">
        <x:is>
          <x:t xml:space="preserve">POR_UNIDAD</x:t>
        </x:is>
      </x:c>
      <x:c r="M96" t="inlineStr">
        <x:is>
          <x:t xml:space="preserve">HIPOTESIS TECNICA</x:t>
        </x:is>
      </x:c>
      <x:c r="N96" s="34" t="n">
        <x:f>IFERROR(J96*INDEX('04_MAQUINAS'!$F$2:$F$18,MATCH(E96,'04_MAQUINAS'!$A$2:$A$18,0)),0)</x:f>
        <x:v>12.166666666666666</x:v>
      </x:c>
      <x:c r="O96" s="34" t="n">
        <x:f>IFERROR(J96*INDEX('04_MAQUINAS'!$I$2:$I$18,MATCH(E96,'04_MAQUINAS'!$A$2:$A$18,0))*INDEX('04_MAQUINAS'!$J$2:$J$18,MATCH(E96,'04_MAQUINAS'!$A$2:$A$18,0)),0)</x:f>
        <x:v>0.06083333333333333</x:v>
      </x:c>
    </x:row>
    <x:row r="97">
      <x:c r="A97" t="inlineStr">
        <x:is>
          <x:t xml:space="preserve">P008</x:t>
        </x:is>
      </x:c>
      <x:c r="B97" t="inlineStr">
        <x:is>
          <x:t xml:space="preserve">Estantería liviana metálica</x:t>
        </x:is>
      </x:c>
      <x:c r="C97" t="n">
        <x:v>12</x:v>
      </x:c>
      <x:c r="D97" t="inlineStr">
        <x:is>
          <x:t xml:space="preserve">Embalaje</x:t>
        </x:is>
      </x:c>
      <x:c r="E97" t="inlineStr">
        <x:is>
          <x:t xml:space="preserve">Zona de protección y embalaje</x:t>
        </x:is>
      </x:c>
      <x:c r="F97" t="n">
        <x:f>'08_PEDIDOS'!D9</x:f>
        <x:v>10</x:v>
      </x:c>
      <x:c r="G97" t="n">
        <x:f>'08_PEDIDOS'!I9</x:f>
        <x:v>10</x:v>
      </x:c>
      <x:c r="H97" t="n">
        <x:f>'05_RUTAS'!F97</x:f>
        <x:v>2</x:v>
      </x:c>
      <x:c r="I97" t="n">
        <x:f>'05_RUTAS'!G97</x:f>
        <x:v>4.67</x:v>
      </x:c>
      <x:c r="J97" s="14" t="n">
        <x:f>IF(OR(F97="",G97="",G97=0),"",(ROUNDUP(F97/G97,0)*H97+F97*I97)/60)</x:f>
        <x:v>0.8116666666666668</x:v>
      </x:c>
      <x:c r="K97" t="n">
        <x:f>INDEX('08_PEDIDOS'!$H$2:$H$97,MATCH(A97,'08_PEDIDOS'!$A$2:$A$97,0))</x:f>
        <x:v>1</x:v>
      </x:c>
      <x:c r="L97" t="inlineStr">
        <x:is>
          <x:t xml:space="preserve">POR_UNIDAD</x:t>
        </x:is>
      </x:c>
      <x:c r="M97" t="inlineStr">
        <x:is>
          <x:t xml:space="preserve">HIPOTESIS TECNICA</x:t>
        </x:is>
      </x:c>
      <x:c r="N97" s="34" t="n">
        <x:f>IFERROR(J97*INDEX('04_MAQUINAS'!$F$2:$F$18,MATCH(E97,'04_MAQUINAS'!$A$2:$A$18,0)),0)</x:f>
        <x:v>14.610000000000001</x:v>
      </x:c>
      <x:c r="O97" s="34" t="n">
        <x:f>IFERROR(J97*INDEX('04_MAQUINAS'!$I$2:$I$18,MATCH(E97,'04_MAQUINAS'!$A$2:$A$18,0))*INDEX('04_MAQUINAS'!$J$2:$J$18,MATCH(E97,'04_MAQUINAS'!$A$2:$A$18,0)),0)</x:f>
        <x:v>0.07305</x:v>
      </x:c>
    </x:row>
    <x:row r="98">
      <x:c r="A98" t="inlineStr">
        <x:is>
          <x:t xml:space="preserve">P009</x:t>
        </x:is>
      </x:c>
      <x:c r="B98" t="inlineStr">
        <x:is>
          <x:t xml:space="preserve">Minirack metálico con bandejas</x:t>
        </x:is>
      </x:c>
      <x:c r="C98" t="n">
        <x:v>1</x:v>
      </x:c>
      <x:c r="D98" t="inlineStr">
        <x:is>
          <x:t xml:space="preserve">Corte de planchas de acero</x:t>
        </x:is>
      </x:c>
      <x:c r="E98" t="inlineStr">
        <x:is>
          <x:t xml:space="preserve">Guillotina hidráulica para corte de planchas de acero</x:t>
        </x:is>
      </x:c>
      <x:c r="F98" t="n">
        <x:f>'08_PEDIDOS'!D10</x:f>
        <x:v>12</x:v>
      </x:c>
      <x:c r="G98" t="n">
        <x:f>'08_PEDIDOS'!I10</x:f>
        <x:v>10</x:v>
      </x:c>
      <x:c r="H98" t="n">
        <x:f>'05_RUTAS'!F2</x:f>
        <x:v>8</x:v>
      </x:c>
      <x:c r="I98" t="n">
        <x:f>'05_RUTAS'!G2</x:f>
        <x:v>34.62</x:v>
      </x:c>
      <x:c r="J98" s="14" t="n">
        <x:f>IF(OR(F98="",G98="",G98=0),"",(ROUNDUP(F98/G98,0)*H98+F98*I98)/60)</x:f>
        <x:v>7.190666666666666</x:v>
      </x:c>
      <x:c r="K98" t="n">
        <x:f>INDEX('08_PEDIDOS'!$H$2:$H$97,MATCH(A98,'08_PEDIDOS'!$A$2:$A$97,0))</x:f>
        <x:v>2</x:v>
      </x:c>
      <x:c r="L98" t="inlineStr">
        <x:is>
          <x:t xml:space="preserve">POR_UNIDAD</x:t>
        </x:is>
      </x:c>
      <x:c r="M98" t="inlineStr">
        <x:is>
          <x:t xml:space="preserve">VALOR HEREDADO SIN CRONOMETRAJE</x:t>
        </x:is>
      </x:c>
      <x:c r="N98" s="34" t="n">
        <x:f>IFERROR(J98*INDEX('04_MAQUINAS'!$F$2:$F$18,MATCH(E98,'04_MAQUINAS'!$A$2:$A$18,0)),0)</x:f>
        <x:v>172.576</x:v>
      </x:c>
      <x:c r="O98" s="34" t="n">
        <x:f>IFERROR(J98*INDEX('04_MAQUINAS'!$I$2:$I$18,MATCH(E98,'04_MAQUINAS'!$A$2:$A$18,0))*INDEX('04_MAQUINAS'!$J$2:$J$18,MATCH(E98,'04_MAQUINAS'!$A$2:$A$18,0)),0)</x:f>
        <x:v>19.77433333333333</x:v>
      </x:c>
    </x:row>
    <x:row r="99">
      <x:c r="A99" t="inlineStr">
        <x:is>
          <x:t xml:space="preserve">P009</x:t>
        </x:is>
      </x:c>
      <x:c r="B99" t="inlineStr">
        <x:is>
          <x:t xml:space="preserve">Minirack metálico con bandejas</x:t>
        </x:is>
      </x:c>
      <x:c r="C99" t="n">
        <x:v>2</x:v>
      </x:c>
      <x:c r="D99" t="inlineStr">
        <x:is>
          <x:t xml:space="preserve">Corte de tubos y perfiles</x:t>
        </x:is>
      </x:c>
      <x:c r="E99" t="inlineStr">
        <x:is>
          <x:t xml:space="preserve">Sierra de cinta para corte de tubos y perfiles</x:t>
        </x:is>
      </x:c>
      <x:c r="F99" t="n">
        <x:f>'08_PEDIDOS'!D10</x:f>
        <x:v>12</x:v>
      </x:c>
      <x:c r="G99" t="n">
        <x:f>'08_PEDIDOS'!I10</x:f>
        <x:v>10</x:v>
      </x:c>
      <x:c r="H99" t="n">
        <x:f>'05_RUTAS'!F3</x:f>
        <x:v>8</x:v>
      </x:c>
      <x:c r="I99" t="n">
        <x:f>'05_RUTAS'!G3</x:f>
        <x:v>43.52</x:v>
      </x:c>
      <x:c r="J99" s="14" t="n">
        <x:f>IF(OR(F99="",G99="",G99=0),"",(ROUNDUP(F99/G99,0)*H99+F99*I99)/60)</x:f>
        <x:v>8.970666666666666</x:v>
      </x:c>
      <x:c r="K99" t="n">
        <x:f>INDEX('08_PEDIDOS'!$H$2:$H$97,MATCH(A99,'08_PEDIDOS'!$A$2:$A$97,0))</x:f>
        <x:v>2</x:v>
      </x:c>
      <x:c r="L99" t="inlineStr">
        <x:is>
          <x:t xml:space="preserve">POR_UNIDAD</x:t>
        </x:is>
      </x:c>
      <x:c r="M99" t="inlineStr">
        <x:is>
          <x:t xml:space="preserve">VALOR HEREDADO SIN CRONOMETRAJE</x:t>
        </x:is>
      </x:c>
      <x:c r="N99" s="34" t="n">
        <x:f>IFERROR(J99*INDEX('04_MAQUINAS'!$F$2:$F$18,MATCH(E99,'04_MAQUINAS'!$A$2:$A$18,0)),0)</x:f>
        <x:v>197.35466666666667</x:v>
      </x:c>
      <x:c r="O99" s="34" t="n">
        <x:f>IFERROR(J99*INDEX('04_MAQUINAS'!$I$2:$I$18,MATCH(E99,'04_MAQUINAS'!$A$2:$A$18,0))*INDEX('04_MAQUINAS'!$J$2:$J$18,MATCH(E99,'04_MAQUINAS'!$A$2:$A$18,0)),0)</x:f>
        <x:v>4.0367999999999995</x:v>
      </x:c>
    </x:row>
    <x:row r="100">
      <x:c r="A100" t="inlineStr">
        <x:is>
          <x:t xml:space="preserve">P009</x:t>
        </x:is>
      </x:c>
      <x:c r="B100" t="inlineStr">
        <x:is>
          <x:t xml:space="preserve">Minirack metálico con bandejas</x:t>
        </x:is>
      </x:c>
      <x:c r="C100" t="n">
        <x:v>3</x:v>
      </x:c>
      <x:c r="D100" t="inlineStr">
        <x:is>
          <x:t xml:space="preserve">Perforación</x:t>
        </x:is>
      </x:c>
      <x:c r="E100" t="inlineStr">
        <x:is>
          <x:t xml:space="preserve">Taladro de banco para perforación de acero</x:t>
        </x:is>
      </x:c>
      <x:c r="F100" t="n">
        <x:f>'08_PEDIDOS'!D10</x:f>
        <x:v>12</x:v>
      </x:c>
      <x:c r="G100" t="n">
        <x:f>'08_PEDIDOS'!I10</x:f>
        <x:v>10</x:v>
      </x:c>
      <x:c r="H100" t="n">
        <x:f>'05_RUTAS'!F4</x:f>
        <x:v>10</x:v>
      </x:c>
      <x:c r="I100" t="n">
        <x:f>'05_RUTAS'!G4</x:f>
        <x:v>63.2</x:v>
      </x:c>
      <x:c r="J100" s="14" t="n">
        <x:f>IF(OR(F100="",G100="",G100=0),"",(ROUNDUP(F100/G100,0)*H100+F100*I100)/60)</x:f>
        <x:v>12.973333333333334</x:v>
      </x:c>
      <x:c r="K100" t="n">
        <x:f>INDEX('08_PEDIDOS'!$H$2:$H$97,MATCH(A100,'08_PEDIDOS'!$A$2:$A$97,0))</x:f>
        <x:v>2</x:v>
      </x:c>
      <x:c r="L100" t="inlineStr">
        <x:is>
          <x:t xml:space="preserve">POR_UNIDAD</x:t>
        </x:is>
      </x:c>
      <x:c r="M100" t="inlineStr">
        <x:is>
          <x:t xml:space="preserve">VALOR HEREDADO SIN CRONOMETRAJE</x:t>
        </x:is>
      </x:c>
      <x:c r="N100" s="34" t="n">
        <x:f>IFERROR(J100*INDEX('04_MAQUINAS'!$F$2:$F$18,MATCH(E100,'04_MAQUINAS'!$A$2:$A$18,0)),0)</x:f>
        <x:v>285.41333333333336</x:v>
      </x:c>
      <x:c r="O100" s="34" t="n">
        <x:f>IFERROR(J100*INDEX('04_MAQUINAS'!$I$2:$I$18,MATCH(E100,'04_MAQUINAS'!$A$2:$A$18,0))*INDEX('04_MAQUINAS'!$J$2:$J$18,MATCH(E100,'04_MAQUINAS'!$A$2:$A$18,0)),0)</x:f>
        <x:v>3.567666666666667</x:v>
      </x:c>
    </x:row>
    <x:row r="101">
      <x:c r="A101" t="inlineStr">
        <x:is>
          <x:t xml:space="preserve">P009</x:t>
        </x:is>
      </x:c>
      <x:c r="B101" t="inlineStr">
        <x:is>
          <x:t xml:space="preserve">Minirack metálico con bandejas</x:t>
        </x:is>
      </x:c>
      <x:c r="C101" t="n">
        <x:v>4</x:v>
      </x:c>
      <x:c r="D101" t="inlineStr">
        <x:is>
          <x:t xml:space="preserve">Plegado</x:t>
        </x:is>
      </x:c>
      <x:c r="E101" t="inlineStr">
        <x:is>
          <x:t xml:space="preserve">Plegadora hidráulica de chapa metálica</x:t>
        </x:is>
      </x:c>
      <x:c r="F101" t="n">
        <x:f>'08_PEDIDOS'!D10</x:f>
        <x:v>12</x:v>
      </x:c>
      <x:c r="G101" t="n">
        <x:f>'08_PEDIDOS'!I10</x:f>
        <x:v>10</x:v>
      </x:c>
      <x:c r="H101" t="n">
        <x:f>'05_RUTAS'!F5</x:f>
        <x:v>12</x:v>
      </x:c>
      <x:c r="I101" t="n">
        <x:f>'05_RUTAS'!G5</x:f>
        <x:v>60</x:v>
      </x:c>
      <x:c r="J101" s="14" t="n">
        <x:f>IF(OR(F101="",G101="",G101=0),"",(ROUNDUP(F101/G101,0)*H101+F101*I101)/60)</x:f>
        <x:v>12.4</x:v>
      </x:c>
      <x:c r="K101" t="n">
        <x:f>INDEX('08_PEDIDOS'!$H$2:$H$97,MATCH(A101,'08_PEDIDOS'!$A$2:$A$97,0))</x:f>
        <x:v>2</x:v>
      </x:c>
      <x:c r="L101" t="inlineStr">
        <x:is>
          <x:t xml:space="preserve">POR_UNIDAD</x:t>
        </x:is>
      </x:c>
      <x:c r="M101" t="inlineStr">
        <x:is>
          <x:t xml:space="preserve">VALOR HEREDADO SIN CRONOMETRAJE</x:t>
        </x:is>
      </x:c>
      <x:c r="N101" s="34" t="n">
        <x:f>IFERROR(J101*INDEX('04_MAQUINAS'!$F$2:$F$18,MATCH(E101,'04_MAQUINAS'!$A$2:$A$18,0)),0)</x:f>
        <x:v>347.2</x:v>
      </x:c>
      <x:c r="O101" s="34" t="n">
        <x:f>IFERROR(J101*INDEX('04_MAQUINAS'!$I$2:$I$18,MATCH(E101,'04_MAQUINAS'!$A$2:$A$18,0))*INDEX('04_MAQUINAS'!$J$2:$J$18,MATCH(E101,'04_MAQUINAS'!$A$2:$A$18,0)),0)</x:f>
        <x:v>30.69</x:v>
      </x:c>
    </x:row>
    <x:row r="102">
      <x:c r="A102" t="inlineStr">
        <x:is>
          <x:t xml:space="preserve">P009</x:t>
        </x:is>
      </x:c>
      <x:c r="B102" t="inlineStr">
        <x:is>
          <x:t xml:space="preserve">Minirack metálico con bandejas</x:t>
        </x:is>
      </x:c>
      <x:c r="C102" t="n">
        <x:v>5</x:v>
      </x:c>
      <x:c r="D102" t="inlineStr">
        <x:is>
          <x:t xml:space="preserve">Soldadura</x:t>
        </x:is>
      </x:c>
      <x:c r="E102" t="inlineStr">
        <x:is>
          <x:t xml:space="preserve">Máquina de soldadura por arco MIG/MAG</x:t>
        </x:is>
      </x:c>
      <x:c r="F102" t="n">
        <x:f>'08_PEDIDOS'!D10</x:f>
        <x:v>12</x:v>
      </x:c>
      <x:c r="G102" t="n">
        <x:f>'08_PEDIDOS'!I10</x:f>
        <x:v>10</x:v>
      </x:c>
      <x:c r="H102" t="n">
        <x:f>'05_RUTAS'!F6</x:f>
        <x:v>10</x:v>
      </x:c>
      <x:c r="I102" t="n">
        <x:f>'05_RUTAS'!G6</x:f>
        <x:v>78.39999999999999</x:v>
      </x:c>
      <x:c r="J102" s="14" t="n">
        <x:f>IF(OR(F102="",G102="",G102=0),"",(ROUNDUP(F102/G102,0)*H102+F102*I102)/60)</x:f>
        <x:v>16.013333333333332</x:v>
      </x:c>
      <x:c r="K102" t="n">
        <x:f>INDEX('08_PEDIDOS'!$H$2:$H$97,MATCH(A102,'08_PEDIDOS'!$A$2:$A$97,0))</x:f>
        <x:v>2</x:v>
      </x:c>
      <x:c r="L102" t="inlineStr">
        <x:is>
          <x:t xml:space="preserve">POR_UNIDAD</x:t>
        </x:is>
      </x:c>
      <x:c r="M102" t="inlineStr">
        <x:is>
          <x:t xml:space="preserve">VALOR HEREDADO SIN CRONOMETRAJE</x:t>
        </x:is>
      </x:c>
      <x:c r="N102" s="34" t="n">
        <x:f>IFERROR(J102*INDEX('04_MAQUINAS'!$F$2:$F$18,MATCH(E102,'04_MAQUINAS'!$A$2:$A$18,0)),0)</x:f>
        <x:v>512.4266666666666</x:v>
      </x:c>
      <x:c r="O102" s="34" t="n">
        <x:f>IFERROR(J102*INDEX('04_MAQUINAS'!$I$2:$I$18,MATCH(E102,'04_MAQUINAS'!$A$2:$A$18,0))*INDEX('04_MAQUINAS'!$J$2:$J$18,MATCH(E102,'04_MAQUINAS'!$A$2:$A$18,0)),0)</x:f>
        <x:v>28.02333333333333</x:v>
      </x:c>
    </x:row>
    <x:row r="103">
      <x:c r="A103" t="inlineStr">
        <x:is>
          <x:t xml:space="preserve">P009</x:t>
        </x:is>
      </x:c>
      <x:c r="B103" t="inlineStr">
        <x:is>
          <x:t xml:space="preserve">Minirack metálico con bandejas</x:t>
        </x:is>
      </x:c>
      <x:c r="C103" t="n">
        <x:v>6</x:v>
      </x:c>
      <x:c r="D103" t="inlineStr">
        <x:is>
          <x:t xml:space="preserve">Desbarbado</x:t>
        </x:is>
      </x:c>
      <x:c r="E103" t="inlineStr">
        <x:is>
          <x:t xml:space="preserve">Mesa de desbarbado/esmerilado</x:t>
        </x:is>
      </x:c>
      <x:c r="F103" t="n">
        <x:f>'08_PEDIDOS'!D10</x:f>
        <x:v>12</x:v>
      </x:c>
      <x:c r="G103" t="n">
        <x:f>'08_PEDIDOS'!I10</x:f>
        <x:v>10</x:v>
      </x:c>
      <x:c r="H103" t="n">
        <x:f>'05_RUTAS'!F7</x:f>
        <x:v>3</x:v>
      </x:c>
      <x:c r="I103" t="n">
        <x:f>'05_RUTAS'!G7</x:f>
        <x:v>42</x:v>
      </x:c>
      <x:c r="J103" s="14" t="n">
        <x:f>IF(OR(F103="",G103="",G103=0),"",(ROUNDUP(F103/G103,0)*H103+F103*I103)/60)</x:f>
        <x:v>8.5</x:v>
      </x:c>
      <x:c r="K103" t="n">
        <x:f>INDEX('08_PEDIDOS'!$H$2:$H$97,MATCH(A103,'08_PEDIDOS'!$A$2:$A$97,0))</x:f>
        <x:v>2</x:v>
      </x:c>
      <x:c r="L103" t="inlineStr">
        <x:is>
          <x:t xml:space="preserve">POR_UNIDAD</x:t>
        </x:is>
      </x:c>
      <x:c r="M103" t="inlineStr">
        <x:is>
          <x:t xml:space="preserve">VALOR HEREDADO SIN CRONOMETRAJE</x:t>
        </x:is>
      </x:c>
      <x:c r="N103" s="34" t="n">
        <x:f>IFERROR(J103*INDEX('04_MAQUINAS'!$F$2:$F$18,MATCH(E103,'04_MAQUINAS'!$A$2:$A$18,0)),0)</x:f>
        <x:v>178.5</x:v>
      </x:c>
      <x:c r="O103" s="34" t="n">
        <x:f>IFERROR(J103*INDEX('04_MAQUINAS'!$I$2:$I$18,MATCH(E103,'04_MAQUINAS'!$A$2:$A$18,0))*INDEX('04_MAQUINAS'!$J$2:$J$18,MATCH(E103,'04_MAQUINAS'!$A$2:$A$18,0)),0)</x:f>
        <x:v>6.375</x:v>
      </x:c>
    </x:row>
    <x:row r="104">
      <x:c r="A104" t="inlineStr">
        <x:is>
          <x:t xml:space="preserve">P009</x:t>
        </x:is>
      </x:c>
      <x:c r="B104" t="inlineStr">
        <x:is>
          <x:t xml:space="preserve">Minirack metálico con bandejas</x:t>
        </x:is>
      </x:c>
      <x:c r="C104" t="n">
        <x:v>7</x:v>
      </x:c>
      <x:c r="D104" t="inlineStr">
        <x:is>
          <x:t xml:space="preserve">Preparación superficial</x:t>
        </x:is>
      </x:c>
      <x:c r="E104" t="inlineStr">
        <x:is>
          <x:t xml:space="preserve">Zona de preparación superficial</x:t>
        </x:is>
      </x:c>
      <x:c r="F104" t="n">
        <x:f>'08_PEDIDOS'!D10</x:f>
        <x:v>12</x:v>
      </x:c>
      <x:c r="G104" t="n">
        <x:f>'08_PEDIDOS'!I10</x:f>
        <x:v>10</x:v>
      </x:c>
      <x:c r="H104" t="n">
        <x:f>'05_RUTAS'!F8</x:f>
        <x:v>6</x:v>
      </x:c>
      <x:c r="I104" t="n">
        <x:f>'05_RUTAS'!G8</x:f>
        <x:v>29.7248</x:v>
      </x:c>
      <x:c r="J104" s="14" t="n">
        <x:f>IF(OR(F104="",G104="",G104=0),"",(ROUNDUP(F104/G104,0)*H104+F104*I104)/60)</x:f>
        <x:v>6.144959999999999</x:v>
      </x:c>
      <x:c r="K104" t="n">
        <x:f>INDEX('08_PEDIDOS'!$H$2:$H$97,MATCH(A104,'08_PEDIDOS'!$A$2:$A$97,0))</x:f>
        <x:v>2</x:v>
      </x:c>
      <x:c r="L104" t="inlineStr">
        <x:is>
          <x:t xml:space="preserve">POR_UNIDAD</x:t>
        </x:is>
      </x:c>
      <x:c r="M104" t="inlineStr">
        <x:is>
          <x:t xml:space="preserve">VALOR HEREDADO SIN CRONOMETRAJE</x:t>
        </x:is>
      </x:c>
      <x:c r="N104" s="34" t="n">
        <x:f>IFERROR(J104*INDEX('04_MAQUINAS'!$F$2:$F$18,MATCH(E104,'04_MAQUINAS'!$A$2:$A$18,0)),0)</x:f>
        <x:v>116.75423999999998</x:v>
      </x:c>
      <x:c r="O104" s="34" t="n">
        <x:f>IFERROR(J104*INDEX('04_MAQUINAS'!$I$2:$I$18,MATCH(E104,'04_MAQUINAS'!$A$2:$A$18,0))*INDEX('04_MAQUINAS'!$J$2:$J$18,MATCH(E104,'04_MAQUINAS'!$A$2:$A$18,0)),0)</x:f>
        <x:v>5.4075648</x:v>
      </x:c>
    </x:row>
    <x:row r="105">
      <x:c r="A105" t="inlineStr">
        <x:is>
          <x:t xml:space="preserve">P009</x:t>
        </x:is>
      </x:c>
      <x:c r="B105" t="inlineStr">
        <x:is>
          <x:t xml:space="preserve">Minirack metálico con bandejas</x:t>
        </x:is>
      </x:c>
      <x:c r="C105" t="n">
        <x:v>8</x:v>
      </x:c>
      <x:c r="D105" t="inlineStr">
        <x:is>
          <x:t xml:space="preserve">Aplicación electrostática de polvo</x:t>
        </x:is>
      </x:c>
      <x:c r="E105" t="inlineStr">
        <x:is>
          <x:t xml:space="preserve">Pistola manual de pintura electrostática en polvo</x:t>
        </x:is>
      </x:c>
      <x:c r="F105" t="n">
        <x:f>'08_PEDIDOS'!D10</x:f>
        <x:v>12</x:v>
      </x:c>
      <x:c r="G105" t="n">
        <x:f>'08_PEDIDOS'!I10</x:f>
        <x:v>10</x:v>
      </x:c>
      <x:c r="H105" t="n">
        <x:f>'05_RUTAS'!F9</x:f>
        <x:v>12</x:v>
      </x:c>
      <x:c r="I105" t="n">
        <x:f>'05_RUTAS'!G9</x:f>
        <x:v>8.02</x:v>
      </x:c>
      <x:c r="J105" s="14" t="n">
        <x:f>IF(OR(F105="",G105="",G105=0),"",(ROUNDUP(F105/G105,0)*H105+F105*I105)/60)</x:f>
        <x:v>2.004</x:v>
      </x:c>
      <x:c r="K105" t="n">
        <x:f>INDEX('08_PEDIDOS'!$H$2:$H$97,MATCH(A105,'08_PEDIDOS'!$A$2:$A$97,0))</x:f>
        <x:v>2</x:v>
      </x:c>
      <x:c r="L105" t="inlineStr">
        <x:is>
          <x:t xml:space="preserve">POR_UNIDAD</x:t>
        </x:is>
      </x:c>
      <x:c r="M105" t="inlineStr">
        <x:is>
          <x:t xml:space="preserve">HIPOTESIS TECNICA</x:t>
        </x:is>
      </x:c>
      <x:c r="N105" s="34" t="n">
        <x:f>IFERROR(J105*INDEX('04_MAQUINAS'!$F$2:$F$18,MATCH(E105,'04_MAQUINAS'!$A$2:$A$18,0)),0)</x:f>
        <x:v>64.128</x:v>
      </x:c>
      <x:c r="O105" s="34" t="n">
        <x:f>IFERROR(J105*INDEX('04_MAQUINAS'!$I$2:$I$18,MATCH(E105,'04_MAQUINAS'!$A$2:$A$18,0))*INDEX('04_MAQUINAS'!$J$2:$J$18,MATCH(E105,'04_MAQUINAS'!$A$2:$A$18,0)),0)</x:f>
        <x:v>2.1042</x:v>
      </x:c>
    </x:row>
    <x:row r="106">
      <x:c r="A106" t="inlineStr">
        <x:is>
          <x:t xml:space="preserve">P009</x:t>
        </x:is>
      </x:c>
      <x:c r="B106" t="inlineStr">
        <x:is>
          <x:t xml:space="preserve">Minirack metálico con bandejas</x:t>
        </x:is>
      </x:c>
      <x:c r="C106" t="n">
        <x:v>9</x:v>
      </x:c>
      <x:c r="D106" t="inlineStr">
        <x:is>
          <x:t xml:space="preserve">Curado térmico en horno</x:t>
        </x:is>
      </x:c>
      <x:c r="E106" t="inlineStr">
        <x:is>
          <x:t xml:space="preserve">Horno de curado de pintura electrostática por lotes</x:t>
        </x:is>
      </x:c>
      <x:c r="F106" t="n">
        <x:f>'08_PEDIDOS'!D10</x:f>
        <x:v>12</x:v>
      </x:c>
      <x:c r="G106" t="n">
        <x:f>'08_PEDIDOS'!I10</x:f>
        <x:v>10</x:v>
      </x:c>
      <x:c r="H106" t="n">
        <x:f>'05_RUTAS'!F10</x:f>
        <x:v>45</x:v>
      </x:c>
      <x:c r="I106" t="n">
        <x:f>'05_RUTAS'!G10</x:f>
        <x:v>0</x:v>
      </x:c>
      <x:c r="J106" s="14" t="n">
        <x:f>IF(OR(F106="",G106="",G106=0),"",(ROUNDUP(F106/G106,0)*H106+F106*I106)/60)</x:f>
        <x:v>1.5</x:v>
      </x:c>
      <x:c r="K106" t="n">
        <x:f>INDEX('08_PEDIDOS'!$H$2:$H$97,MATCH(A106,'08_PEDIDOS'!$A$2:$A$97,0))</x:f>
        <x:v>2</x:v>
      </x:c>
      <x:c r="L106" t="inlineStr">
        <x:is>
          <x:t xml:space="preserve">POR_LOTE</x:t>
        </x:is>
      </x:c>
      <x:c r="M106" t="inlineStr">
        <x:is>
          <x:t xml:space="preserve">HIPOTESIS TECNICA</x:t>
        </x:is>
      </x:c>
      <x:c r="N106" s="34" t="n">
        <x:f>IFERROR(J106*INDEX('04_MAQUINAS'!$F$2:$F$18,MATCH(E106,'04_MAQUINAS'!$A$2:$A$18,0)),0)</x:f>
        <x:v>39</x:v>
      </x:c>
      <x:c r="O106" s="34" t="n">
        <x:f>IFERROR(J106*INDEX('04_MAQUINAS'!$I$2:$I$18,MATCH(E106,'04_MAQUINAS'!$A$2:$A$18,0))*INDEX('04_MAQUINAS'!$J$2:$J$18,MATCH(E106,'04_MAQUINAS'!$A$2:$A$18,0)),0)</x:f>
        <x:v>21.599999999999998</x:v>
      </x:c>
    </x:row>
    <x:row r="107">
      <x:c r="A107" t="inlineStr">
        <x:is>
          <x:t xml:space="preserve">P009</x:t>
        </x:is>
      </x:c>
      <x:c r="B107" t="inlineStr">
        <x:is>
          <x:t xml:space="preserve">Minirack metálico con bandejas</x:t>
        </x:is>
      </x:c>
      <x:c r="C107" t="n">
        <x:v>10</x:v>
      </x:c>
      <x:c r="D107" t="inlineStr">
        <x:is>
          <x:t xml:space="preserve">Colgado, traslado y enfriamiento</x:t>
        </x:is>
      </x:c>
      <x:c r="E107" t="inlineStr">
        <x:is>
          <x:t xml:space="preserve">Manipulación y enfriamiento de piezas</x:t>
        </x:is>
      </x:c>
      <x:c r="F107" t="n">
        <x:f>'08_PEDIDOS'!D10</x:f>
        <x:v>12</x:v>
      </x:c>
      <x:c r="G107" t="n">
        <x:f>'08_PEDIDOS'!I10</x:f>
        <x:v>10</x:v>
      </x:c>
      <x:c r="H107" t="n">
        <x:f>'05_RUTAS'!F11</x:f>
        <x:v>8</x:v>
      </x:c>
      <x:c r="I107" t="n">
        <x:f>'05_RUTAS'!G11</x:f>
        <x:v>2.69</x:v>
      </x:c>
      <x:c r="J107" s="14" t="n">
        <x:f>IF(OR(F107="",G107="",G107=0),"",(ROUNDUP(F107/G107,0)*H107+F107*I107)/60)</x:f>
        <x:v>0.8046666666666666</x:v>
      </x:c>
      <x:c r="K107" t="n">
        <x:f>INDEX('08_PEDIDOS'!$H$2:$H$97,MATCH(A107,'08_PEDIDOS'!$A$2:$A$97,0))</x:f>
        <x:v>2</x:v>
      </x:c>
      <x:c r="L107" t="inlineStr">
        <x:is>
          <x:t xml:space="preserve">POR_UNIDAD</x:t>
        </x:is>
      </x:c>
      <x:c r="M107" t="inlineStr">
        <x:is>
          <x:t xml:space="preserve">HIPOTESIS TECNICA</x:t>
        </x:is>
      </x:c>
      <x:c r="N107" s="34" t="n">
        <x:f>IFERROR(J107*INDEX('04_MAQUINAS'!$F$2:$F$18,MATCH(E107,'04_MAQUINAS'!$A$2:$A$18,0)),0)</x:f>
        <x:v>12.874666666666666</x:v>
      </x:c>
      <x:c r="O107" s="34" t="n">
        <x:f>IFERROR(J107*INDEX('04_MAQUINAS'!$I$2:$I$18,MATCH(E107,'04_MAQUINAS'!$A$2:$A$18,0))*INDEX('04_MAQUINAS'!$J$2:$J$18,MATCH(E107,'04_MAQUINAS'!$A$2:$A$18,0)),0)</x:f>
        <x:v>0.20116666666666666</x:v>
      </x:c>
    </x:row>
    <x:row r="108">
      <x:c r="A108" t="inlineStr">
        <x:is>
          <x:t xml:space="preserve">P009</x:t>
        </x:is>
      </x:c>
      <x:c r="B108" t="inlineStr">
        <x:is>
          <x:t xml:space="preserve">Minirack metálico con bandejas</x:t>
        </x:is>
      </x:c>
      <x:c r="C108" t="n">
        <x:v>11</x:v>
      </x:c>
      <x:c r="D108" t="inlineStr">
        <x:is>
          <x:t xml:space="preserve">Ensamblaje</x:t>
        </x:is>
      </x:c>
      <x:c r="E108" t="inlineStr">
        <x:is>
          <x:t xml:space="preserve">Mesa de armado</x:t>
        </x:is>
      </x:c>
      <x:c r="F108" t="n">
        <x:f>'08_PEDIDOS'!D10</x:f>
        <x:v>12</x:v>
      </x:c>
      <x:c r="G108" t="n">
        <x:f>'08_PEDIDOS'!I10</x:f>
        <x:v>10</x:v>
      </x:c>
      <x:c r="H108" t="n">
        <x:f>'05_RUTAS'!F12</x:f>
        <x:v>6</x:v>
      </x:c>
      <x:c r="I108" t="n">
        <x:f>'05_RUTAS'!G12</x:f>
        <x:v>60</x:v>
      </x:c>
      <x:c r="J108" s="14" t="n">
        <x:f>IF(OR(F108="",G108="",G108=0),"",(ROUNDUP(F108/G108,0)*H108+F108*I108)/60)</x:f>
        <x:v>12.2</x:v>
      </x:c>
      <x:c r="K108" t="n">
        <x:f>INDEX('08_PEDIDOS'!$H$2:$H$97,MATCH(A108,'08_PEDIDOS'!$A$2:$A$97,0))</x:f>
        <x:v>2</x:v>
      </x:c>
      <x:c r="L108" t="inlineStr">
        <x:is>
          <x:t xml:space="preserve">POR_UNIDAD</x:t>
        </x:is>
      </x:c>
      <x:c r="M108" t="inlineStr">
        <x:is>
          <x:t xml:space="preserve">VALOR HEREDADO SIN CRONOMETRAJE</x:t>
        </x:is>
      </x:c>
      <x:c r="N108" s="34" t="n">
        <x:f>IFERROR(J108*INDEX('04_MAQUINAS'!$F$2:$F$18,MATCH(E108,'04_MAQUINAS'!$A$2:$A$18,0)),0)</x:f>
        <x:v>231.79999999999998</x:v>
      </x:c>
      <x:c r="O108" s="34" t="n">
        <x:f>IFERROR(J108*INDEX('04_MAQUINAS'!$I$2:$I$18,MATCH(E108,'04_MAQUINAS'!$A$2:$A$18,0))*INDEX('04_MAQUINAS'!$J$2:$J$18,MATCH(E108,'04_MAQUINAS'!$A$2:$A$18,0)),0)</x:f>
        <x:v>3.6599999999999997</x:v>
      </x:c>
    </x:row>
    <x:row r="109">
      <x:c r="A109" t="inlineStr">
        <x:is>
          <x:t xml:space="preserve">P009</x:t>
        </x:is>
      </x:c>
      <x:c r="B109" t="inlineStr">
        <x:is>
          <x:t xml:space="preserve">Minirack metálico con bandejas</x:t>
        </x:is>
      </x:c>
      <x:c r="C109" t="n">
        <x:v>12</x:v>
      </x:c>
      <x:c r="D109" t="inlineStr">
        <x:is>
          <x:t xml:space="preserve">Inspección de calidad</x:t>
        </x:is>
      </x:c>
      <x:c r="E109" t="inlineStr">
        <x:is>
          <x:t xml:space="preserve">Área de inspección</x:t>
        </x:is>
      </x:c>
      <x:c r="F109" t="n">
        <x:f>'08_PEDIDOS'!D10</x:f>
        <x:v>12</x:v>
      </x:c>
      <x:c r="G109" t="n">
        <x:f>'08_PEDIDOS'!I10</x:f>
        <x:v>10</x:v>
      </x:c>
      <x:c r="H109" t="n">
        <x:f>'05_RUTAS'!F13</x:f>
        <x:v>2</x:v>
      </x:c>
      <x:c r="I109" t="n">
        <x:f>'05_RUTAS'!G13</x:f>
        <x:v>3.86</x:v>
      </x:c>
      <x:c r="J109" s="14" t="n">
        <x:f>IF(OR(F109="",G109="",G109=0),"",(ROUNDUP(F109/G109,0)*H109+F109*I109)/60)</x:f>
        <x:v>0.8386666666666667</x:v>
      </x:c>
      <x:c r="K109" t="n">
        <x:f>INDEX('08_PEDIDOS'!$H$2:$H$97,MATCH(A109,'08_PEDIDOS'!$A$2:$A$97,0))</x:f>
        <x:v>2</x:v>
      </x:c>
      <x:c r="L109" t="inlineStr">
        <x:is>
          <x:t xml:space="preserve">POR_UNIDAD</x:t>
        </x:is>
      </x:c>
      <x:c r="M109" t="inlineStr">
        <x:is>
          <x:t xml:space="preserve">HIPOTESIS TECNICA</x:t>
        </x:is>
      </x:c>
      <x:c r="N109" s="34" t="n">
        <x:f>IFERROR(J109*INDEX('04_MAQUINAS'!$F$2:$F$18,MATCH(E109,'04_MAQUINAS'!$A$2:$A$18,0)),0)</x:f>
        <x:v>16.773333333333333</x:v>
      </x:c>
      <x:c r="O109" s="34" t="n">
        <x:f>IFERROR(J109*INDEX('04_MAQUINAS'!$I$2:$I$18,MATCH(E109,'04_MAQUINAS'!$A$2:$A$18,0))*INDEX('04_MAQUINAS'!$J$2:$J$18,MATCH(E109,'04_MAQUINAS'!$A$2:$A$18,0)),0)</x:f>
        <x:v>0.08386666666666667</x:v>
      </x:c>
    </x:row>
    <x:row r="110">
      <x:c r="A110" t="inlineStr">
        <x:is>
          <x:t xml:space="preserve">P009</x:t>
        </x:is>
      </x:c>
      <x:c r="B110" t="inlineStr">
        <x:is>
          <x:t xml:space="preserve">Minirack metálico con bandejas</x:t>
        </x:is>
      </x:c>
      <x:c r="C110" t="n">
        <x:v>13</x:v>
      </x:c>
      <x:c r="D110" t="inlineStr">
        <x:is>
          <x:t xml:space="preserve">Embalaje</x:t>
        </x:is>
      </x:c>
      <x:c r="E110" t="inlineStr">
        <x:is>
          <x:t xml:space="preserve">Zona de protección y embalaje</x:t>
        </x:is>
      </x:c>
      <x:c r="F110" t="n">
        <x:f>'08_PEDIDOS'!D10</x:f>
        <x:v>12</x:v>
      </x:c>
      <x:c r="G110" t="n">
        <x:f>'08_PEDIDOS'!I10</x:f>
        <x:v>10</x:v>
      </x:c>
      <x:c r="H110" t="n">
        <x:f>'05_RUTAS'!F14</x:f>
        <x:v>2</x:v>
      </x:c>
      <x:c r="I110" t="n">
        <x:f>'05_RUTAS'!G14</x:f>
        <x:v>5.3</x:v>
      </x:c>
      <x:c r="J110" s="14" t="n">
        <x:f>IF(OR(F110="",G110="",G110=0),"",(ROUNDUP(F110/G110,0)*H110+F110*I110)/60)</x:f>
        <x:v>1.1266666666666665</x:v>
      </x:c>
      <x:c r="K110" t="n">
        <x:f>INDEX('08_PEDIDOS'!$H$2:$H$97,MATCH(A110,'08_PEDIDOS'!$A$2:$A$97,0))</x:f>
        <x:v>2</x:v>
      </x:c>
      <x:c r="L110" t="inlineStr">
        <x:is>
          <x:t xml:space="preserve">POR_UNIDAD</x:t>
        </x:is>
      </x:c>
      <x:c r="M110" t="inlineStr">
        <x:is>
          <x:t xml:space="preserve">HIPOTESIS TECNICA</x:t>
        </x:is>
      </x:c>
      <x:c r="N110" s="34" t="n">
        <x:f>IFERROR(J110*INDEX('04_MAQUINAS'!$F$2:$F$18,MATCH(E110,'04_MAQUINAS'!$A$2:$A$18,0)),0)</x:f>
        <x:v>20.279999999999998</x:v>
      </x:c>
      <x:c r="O110" s="34" t="n">
        <x:f>IFERROR(J110*INDEX('04_MAQUINAS'!$I$2:$I$18,MATCH(E110,'04_MAQUINAS'!$A$2:$A$18,0))*INDEX('04_MAQUINAS'!$J$2:$J$18,MATCH(E110,'04_MAQUINAS'!$A$2:$A$18,0)),0)</x:f>
        <x:v>0.10139999999999998</x:v>
      </x:c>
    </x:row>
    <x:row r="111">
      <x:c r="A111" t="inlineStr">
        <x:is>
          <x:t xml:space="preserve">P010</x:t>
        </x:is>
      </x:c>
      <x:c r="B111" t="inlineStr">
        <x:is>
          <x:t xml:space="preserve">Estante reforzado modular</x:t>
        </x:is>
      </x:c>
      <x:c r="C111" t="n">
        <x:v>1</x:v>
      </x:c>
      <x:c r="D111" t="inlineStr">
        <x:is>
          <x:t xml:space="preserve">Corte de planchas de acero</x:t>
        </x:is>
      </x:c>
      <x:c r="E111" t="inlineStr">
        <x:is>
          <x:t xml:space="preserve">Guillotina hidráulica para corte de planchas de acero</x:t>
        </x:is>
      </x:c>
      <x:c r="F111" t="n">
        <x:f>'08_PEDIDOS'!D11</x:f>
        <x:v>12</x:v>
      </x:c>
      <x:c r="G111" t="n">
        <x:f>'08_PEDIDOS'!I11</x:f>
        <x:v>10</x:v>
      </x:c>
      <x:c r="H111" t="n">
        <x:f>'05_RUTAS'!F15</x:f>
        <x:v>8</x:v>
      </x:c>
      <x:c r="I111" t="n">
        <x:f>'05_RUTAS'!G15</x:f>
        <x:v>36.67</x:v>
      </x:c>
      <x:c r="J111" s="14" t="n">
        <x:f>IF(OR(F111="",G111="",G111=0),"",(ROUNDUP(F111/G111,0)*H111+F111*I111)/60)</x:f>
        <x:v>7.600666666666667</x:v>
      </x:c>
      <x:c r="K111" t="n">
        <x:f>INDEX('08_PEDIDOS'!$H$2:$H$97,MATCH(A111,'08_PEDIDOS'!$A$2:$A$97,0))</x:f>
        <x:v>2</x:v>
      </x:c>
      <x:c r="L111" t="inlineStr">
        <x:is>
          <x:t xml:space="preserve">POR_UNIDAD</x:t>
        </x:is>
      </x:c>
      <x:c r="M111" t="inlineStr">
        <x:is>
          <x:t xml:space="preserve">VALOR HEREDADO SIN CRONOMETRAJE</x:t>
        </x:is>
      </x:c>
      <x:c r="N111" s="34" t="n">
        <x:f>IFERROR(J111*INDEX('04_MAQUINAS'!$F$2:$F$18,MATCH(E111,'04_MAQUINAS'!$A$2:$A$18,0)),0)</x:f>
        <x:v>182.416</x:v>
      </x:c>
      <x:c r="O111" s="34" t="n">
        <x:f>IFERROR(J111*INDEX('04_MAQUINAS'!$I$2:$I$18,MATCH(E111,'04_MAQUINAS'!$A$2:$A$18,0))*INDEX('04_MAQUINAS'!$J$2:$J$18,MATCH(E111,'04_MAQUINAS'!$A$2:$A$18,0)),0)</x:f>
        <x:v>20.901833333333336</x:v>
      </x:c>
    </x:row>
    <x:row r="112">
      <x:c r="A112" t="inlineStr">
        <x:is>
          <x:t xml:space="preserve">P010</x:t>
        </x:is>
      </x:c>
      <x:c r="B112" t="inlineStr">
        <x:is>
          <x:t xml:space="preserve">Estante reforzado modular</x:t>
        </x:is>
      </x:c>
      <x:c r="C112" t="n">
        <x:v>2</x:v>
      </x:c>
      <x:c r="D112" t="inlineStr">
        <x:is>
          <x:t xml:space="preserve">Corte de tubos y perfiles</x:t>
        </x:is>
      </x:c>
      <x:c r="E112" t="inlineStr">
        <x:is>
          <x:t xml:space="preserve">Sierra de cinta para corte de tubos y perfiles</x:t>
        </x:is>
      </x:c>
      <x:c r="F112" t="n">
        <x:f>'08_PEDIDOS'!D11</x:f>
        <x:v>12</x:v>
      </x:c>
      <x:c r="G112" t="n">
        <x:f>'08_PEDIDOS'!I11</x:f>
        <x:v>10</x:v>
      </x:c>
      <x:c r="H112" t="n">
        <x:f>'05_RUTAS'!F16</x:f>
        <x:v>8</x:v>
      </x:c>
      <x:c r="I112" t="n">
        <x:f>'05_RUTAS'!G16</x:f>
        <x:v>52</x:v>
      </x:c>
      <x:c r="J112" s="14" t="n">
        <x:f>IF(OR(F112="",G112="",G112=0),"",(ROUNDUP(F112/G112,0)*H112+F112*I112)/60)</x:f>
        <x:v>10.666666666666666</x:v>
      </x:c>
      <x:c r="K112" t="n">
        <x:f>INDEX('08_PEDIDOS'!$H$2:$H$97,MATCH(A112,'08_PEDIDOS'!$A$2:$A$97,0))</x:f>
        <x:v>2</x:v>
      </x:c>
      <x:c r="L112" t="inlineStr">
        <x:is>
          <x:t xml:space="preserve">POR_UNIDAD</x:t>
        </x:is>
      </x:c>
      <x:c r="M112" t="inlineStr">
        <x:is>
          <x:t xml:space="preserve">VALOR HEREDADO SIN CRONOMETRAJE</x:t>
        </x:is>
      </x:c>
      <x:c r="N112" s="34" t="n">
        <x:f>IFERROR(J112*INDEX('04_MAQUINAS'!$F$2:$F$18,MATCH(E112,'04_MAQUINAS'!$A$2:$A$18,0)),0)</x:f>
        <x:v>234.66666666666666</x:v>
      </x:c>
      <x:c r="O112" s="34" t="n">
        <x:f>IFERROR(J112*INDEX('04_MAQUINAS'!$I$2:$I$18,MATCH(E112,'04_MAQUINAS'!$A$2:$A$18,0))*INDEX('04_MAQUINAS'!$J$2:$J$18,MATCH(E112,'04_MAQUINAS'!$A$2:$A$18,0)),0)</x:f>
        <x:v>4.8</x:v>
      </x:c>
    </x:row>
    <x:row r="113">
      <x:c r="A113" t="inlineStr">
        <x:is>
          <x:t xml:space="preserve">P010</x:t>
        </x:is>
      </x:c>
      <x:c r="B113" t="inlineStr">
        <x:is>
          <x:t xml:space="preserve">Estante reforzado modular</x:t>
        </x:is>
      </x:c>
      <x:c r="C113" t="n">
        <x:v>3</x:v>
      </x:c>
      <x:c r="D113" t="inlineStr">
        <x:is>
          <x:t xml:space="preserve">Perforación</x:t>
        </x:is>
      </x:c>
      <x:c r="E113" t="inlineStr">
        <x:is>
          <x:t xml:space="preserve">Taladro de banco para perforación de acero</x:t>
        </x:is>
      </x:c>
      <x:c r="F113" t="n">
        <x:f>'08_PEDIDOS'!D11</x:f>
        <x:v>12</x:v>
      </x:c>
      <x:c r="G113" t="n">
        <x:f>'08_PEDIDOS'!I11</x:f>
        <x:v>10</x:v>
      </x:c>
      <x:c r="H113" t="n">
        <x:f>'05_RUTAS'!F17</x:f>
        <x:v>10</x:v>
      </x:c>
      <x:c r="I113" t="n">
        <x:f>'05_RUTAS'!G17</x:f>
        <x:v>82.10000000000001</x:v>
      </x:c>
      <x:c r="J113" s="14" t="n">
        <x:f>IF(OR(F113="",G113="",G113=0),"",(ROUNDUP(F113/G113,0)*H113+F113*I113)/60)</x:f>
        <x:v>16.753333333333334</x:v>
      </x:c>
      <x:c r="K113" t="n">
        <x:f>INDEX('08_PEDIDOS'!$H$2:$H$97,MATCH(A113,'08_PEDIDOS'!$A$2:$A$97,0))</x:f>
        <x:v>2</x:v>
      </x:c>
      <x:c r="L113" t="inlineStr">
        <x:is>
          <x:t xml:space="preserve">POR_UNIDAD</x:t>
        </x:is>
      </x:c>
      <x:c r="M113" t="inlineStr">
        <x:is>
          <x:t xml:space="preserve">VALOR HEREDADO SIN CRONOMETRAJE</x:t>
        </x:is>
      </x:c>
      <x:c r="N113" s="34" t="n">
        <x:f>IFERROR(J113*INDEX('04_MAQUINAS'!$F$2:$F$18,MATCH(E113,'04_MAQUINAS'!$A$2:$A$18,0)),0)</x:f>
        <x:v>368.5733333333333</x:v>
      </x:c>
      <x:c r="O113" s="34" t="n">
        <x:f>IFERROR(J113*INDEX('04_MAQUINAS'!$I$2:$I$18,MATCH(E113,'04_MAQUINAS'!$A$2:$A$18,0))*INDEX('04_MAQUINAS'!$J$2:$J$18,MATCH(E113,'04_MAQUINAS'!$A$2:$A$18,0)),0)</x:f>
        <x:v>4.607166666666667</x:v>
      </x:c>
    </x:row>
    <x:row r="114">
      <x:c r="A114" t="inlineStr">
        <x:is>
          <x:t xml:space="preserve">P010</x:t>
        </x:is>
      </x:c>
      <x:c r="B114" t="inlineStr">
        <x:is>
          <x:t xml:space="preserve">Estante reforzado modular</x:t>
        </x:is>
      </x:c>
      <x:c r="C114" t="n">
        <x:v>4</x:v>
      </x:c>
      <x:c r="D114" t="inlineStr">
        <x:is>
          <x:t xml:space="preserve">Plegado</x:t>
        </x:is>
      </x:c>
      <x:c r="E114" t="inlineStr">
        <x:is>
          <x:t xml:space="preserve">Plegadora hidráulica de chapa metálica</x:t>
        </x:is>
      </x:c>
      <x:c r="F114" t="n">
        <x:f>'08_PEDIDOS'!D11</x:f>
        <x:v>12</x:v>
      </x:c>
      <x:c r="G114" t="n">
        <x:f>'08_PEDIDOS'!I11</x:f>
        <x:v>10</x:v>
      </x:c>
      <x:c r="H114" t="n">
        <x:f>'05_RUTAS'!F18</x:f>
        <x:v>12</x:v>
      </x:c>
      <x:c r="I114" t="n">
        <x:f>'05_RUTAS'!G18</x:f>
        <x:v>69</x:v>
      </x:c>
      <x:c r="J114" s="14" t="n">
        <x:f>IF(OR(F114="",G114="",G114=0),"",(ROUNDUP(F114/G114,0)*H114+F114*I114)/60)</x:f>
        <x:v>14.2</x:v>
      </x:c>
      <x:c r="K114" t="n">
        <x:f>INDEX('08_PEDIDOS'!$H$2:$H$97,MATCH(A114,'08_PEDIDOS'!$A$2:$A$97,0))</x:f>
        <x:v>2</x:v>
      </x:c>
      <x:c r="L114" t="inlineStr">
        <x:is>
          <x:t xml:space="preserve">POR_UNIDAD</x:t>
        </x:is>
      </x:c>
      <x:c r="M114" t="inlineStr">
        <x:is>
          <x:t xml:space="preserve">VALOR HEREDADO SIN CRONOMETRAJE</x:t>
        </x:is>
      </x:c>
      <x:c r="N114" s="34" t="n">
        <x:f>IFERROR(J114*INDEX('04_MAQUINAS'!$F$2:$F$18,MATCH(E114,'04_MAQUINAS'!$A$2:$A$18,0)),0)</x:f>
        <x:v>397.59999999999997</x:v>
      </x:c>
      <x:c r="O114" s="34" t="n">
        <x:f>IFERROR(J114*INDEX('04_MAQUINAS'!$I$2:$I$18,MATCH(E114,'04_MAQUINAS'!$A$2:$A$18,0))*INDEX('04_MAQUINAS'!$J$2:$J$18,MATCH(E114,'04_MAQUINAS'!$A$2:$A$18,0)),0)</x:f>
        <x:v>35.144999999999996</x:v>
      </x:c>
    </x:row>
    <x:row r="115">
      <x:c r="A115" t="inlineStr">
        <x:is>
          <x:t xml:space="preserve">P010</x:t>
        </x:is>
      </x:c>
      <x:c r="B115" t="inlineStr">
        <x:is>
          <x:t xml:space="preserve">Estante reforzado modular</x:t>
        </x:is>
      </x:c>
      <x:c r="C115" t="n">
        <x:v>5</x:v>
      </x:c>
      <x:c r="D115" t="inlineStr">
        <x:is>
          <x:t xml:space="preserve">Soldadura</x:t>
        </x:is>
      </x:c>
      <x:c r="E115" t="inlineStr">
        <x:is>
          <x:t xml:space="preserve">Máquina de soldadura por arco MIG/MAG</x:t>
        </x:is>
      </x:c>
      <x:c r="F115" t="n">
        <x:f>'08_PEDIDOS'!D11</x:f>
        <x:v>12</x:v>
      </x:c>
      <x:c r="G115" t="n">
        <x:f>'08_PEDIDOS'!I11</x:f>
        <x:v>10</x:v>
      </x:c>
      <x:c r="H115" t="n">
        <x:f>'05_RUTAS'!F19</x:f>
        <x:v>10</x:v>
      </x:c>
      <x:c r="I115" t="n">
        <x:f>'05_RUTAS'!G19</x:f>
        <x:v>78.39999999999999</x:v>
      </x:c>
      <x:c r="J115" s="14" t="n">
        <x:f>IF(OR(F115="",G115="",G115=0),"",(ROUNDUP(F115/G115,0)*H115+F115*I115)/60)</x:f>
        <x:v>16.013333333333332</x:v>
      </x:c>
      <x:c r="K115" t="n">
        <x:f>INDEX('08_PEDIDOS'!$H$2:$H$97,MATCH(A115,'08_PEDIDOS'!$A$2:$A$97,0))</x:f>
        <x:v>2</x:v>
      </x:c>
      <x:c r="L115" t="inlineStr">
        <x:is>
          <x:t xml:space="preserve">POR_UNIDAD</x:t>
        </x:is>
      </x:c>
      <x:c r="M115" t="inlineStr">
        <x:is>
          <x:t xml:space="preserve">VALOR HEREDADO SIN CRONOMETRAJE</x:t>
        </x:is>
      </x:c>
      <x:c r="N115" s="34" t="n">
        <x:f>IFERROR(J115*INDEX('04_MAQUINAS'!$F$2:$F$18,MATCH(E115,'04_MAQUINAS'!$A$2:$A$18,0)),0)</x:f>
        <x:v>512.4266666666666</x:v>
      </x:c>
      <x:c r="O115" s="34" t="n">
        <x:f>IFERROR(J115*INDEX('04_MAQUINAS'!$I$2:$I$18,MATCH(E115,'04_MAQUINAS'!$A$2:$A$18,0))*INDEX('04_MAQUINAS'!$J$2:$J$18,MATCH(E115,'04_MAQUINAS'!$A$2:$A$18,0)),0)</x:f>
        <x:v>28.02333333333333</x:v>
      </x:c>
    </x:row>
    <x:row r="116">
      <x:c r="A116" t="inlineStr">
        <x:is>
          <x:t xml:space="preserve">P010</x:t>
        </x:is>
      </x:c>
      <x:c r="B116" t="inlineStr">
        <x:is>
          <x:t xml:space="preserve">Estante reforzado modular</x:t>
        </x:is>
      </x:c>
      <x:c r="C116" t="n">
        <x:v>6</x:v>
      </x:c>
      <x:c r="D116" t="inlineStr">
        <x:is>
          <x:t xml:space="preserve">Desbarbado</x:t>
        </x:is>
      </x:c>
      <x:c r="E116" t="inlineStr">
        <x:is>
          <x:t xml:space="preserve">Mesa de desbarbado/esmerilado</x:t>
        </x:is>
      </x:c>
      <x:c r="F116" t="n">
        <x:f>'08_PEDIDOS'!D11</x:f>
        <x:v>12</x:v>
      </x:c>
      <x:c r="G116" t="n">
        <x:f>'08_PEDIDOS'!I11</x:f>
        <x:v>10</x:v>
      </x:c>
      <x:c r="H116" t="n">
        <x:f>'05_RUTAS'!F20</x:f>
        <x:v>3</x:v>
      </x:c>
      <x:c r="I116" t="n">
        <x:f>'05_RUTAS'!G20</x:f>
        <x:v>49.5</x:v>
      </x:c>
      <x:c r="J116" s="14" t="n">
        <x:f>IF(OR(F116="",G116="",G116=0),"",(ROUNDUP(F116/G116,0)*H116+F116*I116)/60)</x:f>
        <x:v>10</x:v>
      </x:c>
      <x:c r="K116" t="n">
        <x:f>INDEX('08_PEDIDOS'!$H$2:$H$97,MATCH(A116,'08_PEDIDOS'!$A$2:$A$97,0))</x:f>
        <x:v>2</x:v>
      </x:c>
      <x:c r="L116" t="inlineStr">
        <x:is>
          <x:t xml:space="preserve">POR_UNIDAD</x:t>
        </x:is>
      </x:c>
      <x:c r="M116" t="inlineStr">
        <x:is>
          <x:t xml:space="preserve">VALOR HEREDADO SIN CRONOMETRAJE</x:t>
        </x:is>
      </x:c>
      <x:c r="N116" s="34" t="n">
        <x:f>IFERROR(J116*INDEX('04_MAQUINAS'!$F$2:$F$18,MATCH(E116,'04_MAQUINAS'!$A$2:$A$18,0)),0)</x:f>
        <x:v>210</x:v>
      </x:c>
      <x:c r="O116" s="34" t="n">
        <x:f>IFERROR(J116*INDEX('04_MAQUINAS'!$I$2:$I$18,MATCH(E116,'04_MAQUINAS'!$A$2:$A$18,0))*INDEX('04_MAQUINAS'!$J$2:$J$18,MATCH(E116,'04_MAQUINAS'!$A$2:$A$18,0)),0)</x:f>
        <x:v>7.5</x:v>
      </x:c>
    </x:row>
    <x:row r="117">
      <x:c r="A117" t="inlineStr">
        <x:is>
          <x:t xml:space="preserve">P010</x:t>
        </x:is>
      </x:c>
      <x:c r="B117" t="inlineStr">
        <x:is>
          <x:t xml:space="preserve">Estante reforzado modular</x:t>
        </x:is>
      </x:c>
      <x:c r="C117" t="n">
        <x:v>7</x:v>
      </x:c>
      <x:c r="D117" t="inlineStr">
        <x:is>
          <x:t xml:space="preserve">Preparación superficial</x:t>
        </x:is>
      </x:c>
      <x:c r="E117" t="inlineStr">
        <x:is>
          <x:t xml:space="preserve">Zona de preparación superficial</x:t>
        </x:is>
      </x:c>
      <x:c r="F117" t="n">
        <x:f>'08_PEDIDOS'!D11</x:f>
        <x:v>12</x:v>
      </x:c>
      <x:c r="G117" t="n">
        <x:f>'08_PEDIDOS'!I11</x:f>
        <x:v>10</x:v>
      </x:c>
      <x:c r="H117" t="n">
        <x:f>'05_RUTAS'!F21</x:f>
        <x:v>6</x:v>
      </x:c>
      <x:c r="I117" t="n">
        <x:f>'05_RUTAS'!G21</x:f>
        <x:v>32.064</x:v>
      </x:c>
      <x:c r="J117" s="14" t="n">
        <x:f>IF(OR(F117="",G117="",G117=0),"",(ROUNDUP(F117/G117,0)*H117+F117*I117)/60)</x:f>
        <x:v>6.612800000000001</x:v>
      </x:c>
      <x:c r="K117" t="n">
        <x:f>INDEX('08_PEDIDOS'!$H$2:$H$97,MATCH(A117,'08_PEDIDOS'!$A$2:$A$97,0))</x:f>
        <x:v>2</x:v>
      </x:c>
      <x:c r="L117" t="inlineStr">
        <x:is>
          <x:t xml:space="preserve">POR_UNIDAD</x:t>
        </x:is>
      </x:c>
      <x:c r="M117" t="inlineStr">
        <x:is>
          <x:t xml:space="preserve">VALOR HEREDADO SIN CRONOMETRAJE</x:t>
        </x:is>
      </x:c>
      <x:c r="N117" s="34" t="n">
        <x:f>IFERROR(J117*INDEX('04_MAQUINAS'!$F$2:$F$18,MATCH(E117,'04_MAQUINAS'!$A$2:$A$18,0)),0)</x:f>
        <x:v>125.64320000000002</x:v>
      </x:c>
      <x:c r="O117" s="34" t="n">
        <x:f>IFERROR(J117*INDEX('04_MAQUINAS'!$I$2:$I$18,MATCH(E117,'04_MAQUINAS'!$A$2:$A$18,0))*INDEX('04_MAQUINAS'!$J$2:$J$18,MATCH(E117,'04_MAQUINAS'!$A$2:$A$18,0)),0)</x:f>
        <x:v>5.819264000000001</x:v>
      </x:c>
    </x:row>
    <x:row r="118">
      <x:c r="A118" t="inlineStr">
        <x:is>
          <x:t xml:space="preserve">P010</x:t>
        </x:is>
      </x:c>
      <x:c r="B118" t="inlineStr">
        <x:is>
          <x:t xml:space="preserve">Estante reforzado modular</x:t>
        </x:is>
      </x:c>
      <x:c r="C118" t="n">
        <x:v>8</x:v>
      </x:c>
      <x:c r="D118" t="inlineStr">
        <x:is>
          <x:t xml:space="preserve">Aplicación electrostática de polvo</x:t>
        </x:is>
      </x:c>
      <x:c r="E118" t="inlineStr">
        <x:is>
          <x:t xml:space="preserve">Pistola manual de pintura electrostática en polvo</x:t>
        </x:is>
      </x:c>
      <x:c r="F118" t="n">
        <x:f>'08_PEDIDOS'!D11</x:f>
        <x:v>12</x:v>
      </x:c>
      <x:c r="G118" t="n">
        <x:f>'08_PEDIDOS'!I11</x:f>
        <x:v>10</x:v>
      </x:c>
      <x:c r="H118" t="n">
        <x:f>'05_RUTAS'!F22</x:f>
        <x:v>12</x:v>
      </x:c>
      <x:c r="I118" t="n">
        <x:f>'05_RUTAS'!G22</x:f>
        <x:v>8.02</x:v>
      </x:c>
      <x:c r="J118" s="14" t="n">
        <x:f>IF(OR(F118="",G118="",G118=0),"",(ROUNDUP(F118/G118,0)*H118+F118*I118)/60)</x:f>
        <x:v>2.004</x:v>
      </x:c>
      <x:c r="K118" t="n">
        <x:f>INDEX('08_PEDIDOS'!$H$2:$H$97,MATCH(A118,'08_PEDIDOS'!$A$2:$A$97,0))</x:f>
        <x:v>2</x:v>
      </x:c>
      <x:c r="L118" t="inlineStr">
        <x:is>
          <x:t xml:space="preserve">POR_UNIDAD</x:t>
        </x:is>
      </x:c>
      <x:c r="M118" t="inlineStr">
        <x:is>
          <x:t xml:space="preserve">HIPOTESIS TECNICA</x:t>
        </x:is>
      </x:c>
      <x:c r="N118" s="34" t="n">
        <x:f>IFERROR(J118*INDEX('04_MAQUINAS'!$F$2:$F$18,MATCH(E118,'04_MAQUINAS'!$A$2:$A$18,0)),0)</x:f>
        <x:v>64.128</x:v>
      </x:c>
      <x:c r="O118" s="34" t="n">
        <x:f>IFERROR(J118*INDEX('04_MAQUINAS'!$I$2:$I$18,MATCH(E118,'04_MAQUINAS'!$A$2:$A$18,0))*INDEX('04_MAQUINAS'!$J$2:$J$18,MATCH(E118,'04_MAQUINAS'!$A$2:$A$18,0)),0)</x:f>
        <x:v>2.1042</x:v>
      </x:c>
    </x:row>
    <x:row r="119">
      <x:c r="A119" t="inlineStr">
        <x:is>
          <x:t xml:space="preserve">P010</x:t>
        </x:is>
      </x:c>
      <x:c r="B119" t="inlineStr">
        <x:is>
          <x:t xml:space="preserve">Estante reforzado modular</x:t>
        </x:is>
      </x:c>
      <x:c r="C119" t="n">
        <x:v>9</x:v>
      </x:c>
      <x:c r="D119" t="inlineStr">
        <x:is>
          <x:t xml:space="preserve">Curado térmico en horno</x:t>
        </x:is>
      </x:c>
      <x:c r="E119" t="inlineStr">
        <x:is>
          <x:t xml:space="preserve">Horno de curado de pintura electrostática por lotes</x:t>
        </x:is>
      </x:c>
      <x:c r="F119" t="n">
        <x:f>'08_PEDIDOS'!D11</x:f>
        <x:v>12</x:v>
      </x:c>
      <x:c r="G119" t="n">
        <x:f>'08_PEDIDOS'!I11</x:f>
        <x:v>10</x:v>
      </x:c>
      <x:c r="H119" t="n">
        <x:f>'05_RUTAS'!F23</x:f>
        <x:v>45</x:v>
      </x:c>
      <x:c r="I119" t="n">
        <x:f>'05_RUTAS'!G23</x:f>
        <x:v>0</x:v>
      </x:c>
      <x:c r="J119" s="14" t="n">
        <x:f>IF(OR(F119="",G119="",G119=0),"",(ROUNDUP(F119/G119,0)*H119+F119*I119)/60)</x:f>
        <x:v>1.5</x:v>
      </x:c>
      <x:c r="K119" t="n">
        <x:f>INDEX('08_PEDIDOS'!$H$2:$H$97,MATCH(A119,'08_PEDIDOS'!$A$2:$A$97,0))</x:f>
        <x:v>2</x:v>
      </x:c>
      <x:c r="L119" t="inlineStr">
        <x:is>
          <x:t xml:space="preserve">POR_LOTE</x:t>
        </x:is>
      </x:c>
      <x:c r="M119" t="inlineStr">
        <x:is>
          <x:t xml:space="preserve">HIPOTESIS TECNICA</x:t>
        </x:is>
      </x:c>
      <x:c r="N119" s="34" t="n">
        <x:f>IFERROR(J119*INDEX('04_MAQUINAS'!$F$2:$F$18,MATCH(E119,'04_MAQUINAS'!$A$2:$A$18,0)),0)</x:f>
        <x:v>39</x:v>
      </x:c>
      <x:c r="O119" s="34" t="n">
        <x:f>IFERROR(J119*INDEX('04_MAQUINAS'!$I$2:$I$18,MATCH(E119,'04_MAQUINAS'!$A$2:$A$18,0))*INDEX('04_MAQUINAS'!$J$2:$J$18,MATCH(E119,'04_MAQUINAS'!$A$2:$A$18,0)),0)</x:f>
        <x:v>21.599999999999998</x:v>
      </x:c>
    </x:row>
    <x:row r="120">
      <x:c r="A120" t="inlineStr">
        <x:is>
          <x:t xml:space="preserve">P010</x:t>
        </x:is>
      </x:c>
      <x:c r="B120" t="inlineStr">
        <x:is>
          <x:t xml:space="preserve">Estante reforzado modular</x:t>
        </x:is>
      </x:c>
      <x:c r="C120" t="n">
        <x:v>10</x:v>
      </x:c>
      <x:c r="D120" t="inlineStr">
        <x:is>
          <x:t xml:space="preserve">Colgado, traslado y enfriamiento</x:t>
        </x:is>
      </x:c>
      <x:c r="E120" t="inlineStr">
        <x:is>
          <x:t xml:space="preserve">Manipulación y enfriamiento de piezas</x:t>
        </x:is>
      </x:c>
      <x:c r="F120" t="n">
        <x:f>'08_PEDIDOS'!D11</x:f>
        <x:v>12</x:v>
      </x:c>
      <x:c r="G120" t="n">
        <x:f>'08_PEDIDOS'!I11</x:f>
        <x:v>10</x:v>
      </x:c>
      <x:c r="H120" t="n">
        <x:f>'05_RUTAS'!F24</x:f>
        <x:v>8</x:v>
      </x:c>
      <x:c r="I120" t="n">
        <x:f>'05_RUTAS'!G24</x:f>
        <x:v>2.69</x:v>
      </x:c>
      <x:c r="J120" s="14" t="n">
        <x:f>IF(OR(F120="",G120="",G120=0),"",(ROUNDUP(F120/G120,0)*H120+F120*I120)/60)</x:f>
        <x:v>0.8046666666666666</x:v>
      </x:c>
      <x:c r="K120" t="n">
        <x:f>INDEX('08_PEDIDOS'!$H$2:$H$97,MATCH(A120,'08_PEDIDOS'!$A$2:$A$97,0))</x:f>
        <x:v>2</x:v>
      </x:c>
      <x:c r="L120" t="inlineStr">
        <x:is>
          <x:t xml:space="preserve">POR_UNIDAD</x:t>
        </x:is>
      </x:c>
      <x:c r="M120" t="inlineStr">
        <x:is>
          <x:t xml:space="preserve">HIPOTESIS TECNICA</x:t>
        </x:is>
      </x:c>
      <x:c r="N120" s="34" t="n">
        <x:f>IFERROR(J120*INDEX('04_MAQUINAS'!$F$2:$F$18,MATCH(E120,'04_MAQUINAS'!$A$2:$A$18,0)),0)</x:f>
        <x:v>12.874666666666666</x:v>
      </x:c>
      <x:c r="O120" s="34" t="n">
        <x:f>IFERROR(J120*INDEX('04_MAQUINAS'!$I$2:$I$18,MATCH(E120,'04_MAQUINAS'!$A$2:$A$18,0))*INDEX('04_MAQUINAS'!$J$2:$J$18,MATCH(E120,'04_MAQUINAS'!$A$2:$A$18,0)),0)</x:f>
        <x:v>0.20116666666666666</x:v>
      </x:c>
    </x:row>
    <x:row r="121">
      <x:c r="A121" t="inlineStr">
        <x:is>
          <x:t xml:space="preserve">P010</x:t>
        </x:is>
      </x:c>
      <x:c r="B121" t="inlineStr">
        <x:is>
          <x:t xml:space="preserve">Estante reforzado modular</x:t>
        </x:is>
      </x:c>
      <x:c r="C121" t="n">
        <x:v>11</x:v>
      </x:c>
      <x:c r="D121" t="inlineStr">
        <x:is>
          <x:t xml:space="preserve">Ensamblaje</x:t>
        </x:is>
      </x:c>
      <x:c r="E121" t="inlineStr">
        <x:is>
          <x:t xml:space="preserve">Mesa de armado</x:t>
        </x:is>
      </x:c>
      <x:c r="F121" t="n">
        <x:f>'08_PEDIDOS'!D11</x:f>
        <x:v>12</x:v>
      </x:c>
      <x:c r="G121" t="n">
        <x:f>'08_PEDIDOS'!I11</x:f>
        <x:v>10</x:v>
      </x:c>
      <x:c r="H121" t="n">
        <x:f>'05_RUTAS'!F25</x:f>
        <x:v>6</x:v>
      </x:c>
      <x:c r="I121" t="n">
        <x:f>'05_RUTAS'!G25</x:f>
        <x:v>62.25</x:v>
      </x:c>
      <x:c r="J121" s="14" t="n">
        <x:f>IF(OR(F121="",G121="",G121=0),"",(ROUNDUP(F121/G121,0)*H121+F121*I121)/60)</x:f>
        <x:v>12.65</x:v>
      </x:c>
      <x:c r="K121" t="n">
        <x:f>INDEX('08_PEDIDOS'!$H$2:$H$97,MATCH(A121,'08_PEDIDOS'!$A$2:$A$97,0))</x:f>
        <x:v>2</x:v>
      </x:c>
      <x:c r="L121" t="inlineStr">
        <x:is>
          <x:t xml:space="preserve">POR_UNIDAD</x:t>
        </x:is>
      </x:c>
      <x:c r="M121" t="inlineStr">
        <x:is>
          <x:t xml:space="preserve">VALOR HEREDADO SIN CRONOMETRAJE</x:t>
        </x:is>
      </x:c>
      <x:c r="N121" s="34" t="n">
        <x:f>IFERROR(J121*INDEX('04_MAQUINAS'!$F$2:$F$18,MATCH(E121,'04_MAQUINAS'!$A$2:$A$18,0)),0)</x:f>
        <x:v>240.35</x:v>
      </x:c>
      <x:c r="O121" s="34" t="n">
        <x:f>IFERROR(J121*INDEX('04_MAQUINAS'!$I$2:$I$18,MATCH(E121,'04_MAQUINAS'!$A$2:$A$18,0))*INDEX('04_MAQUINAS'!$J$2:$J$18,MATCH(E121,'04_MAQUINAS'!$A$2:$A$18,0)),0)</x:f>
        <x:v>3.795</x:v>
      </x:c>
    </x:row>
    <x:row r="122">
      <x:c r="A122" t="inlineStr">
        <x:is>
          <x:t xml:space="preserve">P010</x:t>
        </x:is>
      </x:c>
      <x:c r="B122" t="inlineStr">
        <x:is>
          <x:t xml:space="preserve">Estante reforzado modular</x:t>
        </x:is>
      </x:c>
      <x:c r="C122" t="n">
        <x:v>12</x:v>
      </x:c>
      <x:c r="D122" t="inlineStr">
        <x:is>
          <x:t xml:space="preserve">Inspección de calidad</x:t>
        </x:is>
      </x:c>
      <x:c r="E122" t="inlineStr">
        <x:is>
          <x:t xml:space="preserve">Área de inspección</x:t>
        </x:is>
      </x:c>
      <x:c r="F122" t="n">
        <x:f>'08_PEDIDOS'!D11</x:f>
        <x:v>12</x:v>
      </x:c>
      <x:c r="G122" t="n">
        <x:f>'08_PEDIDOS'!I11</x:f>
        <x:v>10</x:v>
      </x:c>
      <x:c r="H122" t="n">
        <x:f>'05_RUTAS'!F26</x:f>
        <x:v>2</x:v>
      </x:c>
      <x:c r="I122" t="n">
        <x:f>'05_RUTAS'!G26</x:f>
        <x:v>3.86</x:v>
      </x:c>
      <x:c r="J122" s="14" t="n">
        <x:f>IF(OR(F122="",G122="",G122=0),"",(ROUNDUP(F122/G122,0)*H122+F122*I122)/60)</x:f>
        <x:v>0.8386666666666667</x:v>
      </x:c>
      <x:c r="K122" t="n">
        <x:f>INDEX('08_PEDIDOS'!$H$2:$H$97,MATCH(A122,'08_PEDIDOS'!$A$2:$A$97,0))</x:f>
        <x:v>2</x:v>
      </x:c>
      <x:c r="L122" t="inlineStr">
        <x:is>
          <x:t xml:space="preserve">POR_UNIDAD</x:t>
        </x:is>
      </x:c>
      <x:c r="M122" t="inlineStr">
        <x:is>
          <x:t xml:space="preserve">HIPOTESIS TECNICA</x:t>
        </x:is>
      </x:c>
      <x:c r="N122" s="34" t="n">
        <x:f>IFERROR(J122*INDEX('04_MAQUINAS'!$F$2:$F$18,MATCH(E122,'04_MAQUINAS'!$A$2:$A$18,0)),0)</x:f>
        <x:v>16.773333333333333</x:v>
      </x:c>
      <x:c r="O122" s="34" t="n">
        <x:f>IFERROR(J122*INDEX('04_MAQUINAS'!$I$2:$I$18,MATCH(E122,'04_MAQUINAS'!$A$2:$A$18,0))*INDEX('04_MAQUINAS'!$J$2:$J$18,MATCH(E122,'04_MAQUINAS'!$A$2:$A$18,0)),0)</x:f>
        <x:v>0.08386666666666667</x:v>
      </x:c>
    </x:row>
    <x:row r="123">
      <x:c r="A123" t="inlineStr">
        <x:is>
          <x:t xml:space="preserve">P010</x:t>
        </x:is>
      </x:c>
      <x:c r="B123" t="inlineStr">
        <x:is>
          <x:t xml:space="preserve">Estante reforzado modular</x:t>
        </x:is>
      </x:c>
      <x:c r="C123" t="n">
        <x:v>13</x:v>
      </x:c>
      <x:c r="D123" t="inlineStr">
        <x:is>
          <x:t xml:space="preserve">Embalaje</x:t>
        </x:is>
      </x:c>
      <x:c r="E123" t="inlineStr">
        <x:is>
          <x:t xml:space="preserve">Zona de protección y embalaje</x:t>
        </x:is>
      </x:c>
      <x:c r="F123" t="n">
        <x:f>'08_PEDIDOS'!D11</x:f>
        <x:v>12</x:v>
      </x:c>
      <x:c r="G123" t="n">
        <x:f>'08_PEDIDOS'!I11</x:f>
        <x:v>10</x:v>
      </x:c>
      <x:c r="H123" t="n">
        <x:f>'05_RUTAS'!F27</x:f>
        <x:v>2</x:v>
      </x:c>
      <x:c r="I123" t="n">
        <x:f>'05_RUTAS'!G27</x:f>
        <x:v>5.3</x:v>
      </x:c>
      <x:c r="J123" s="14" t="n">
        <x:f>IF(OR(F123="",G123="",G123=0),"",(ROUNDUP(F123/G123,0)*H123+F123*I123)/60)</x:f>
        <x:v>1.1266666666666665</x:v>
      </x:c>
      <x:c r="K123" t="n">
        <x:f>INDEX('08_PEDIDOS'!$H$2:$H$97,MATCH(A123,'08_PEDIDOS'!$A$2:$A$97,0))</x:f>
        <x:v>2</x:v>
      </x:c>
      <x:c r="L123" t="inlineStr">
        <x:is>
          <x:t xml:space="preserve">POR_UNIDAD</x:t>
        </x:is>
      </x:c>
      <x:c r="M123" t="inlineStr">
        <x:is>
          <x:t xml:space="preserve">HIPOTESIS TECNICA</x:t>
        </x:is>
      </x:c>
      <x:c r="N123" s="34" t="n">
        <x:f>IFERROR(J123*INDEX('04_MAQUINAS'!$F$2:$F$18,MATCH(E123,'04_MAQUINAS'!$A$2:$A$18,0)),0)</x:f>
        <x:v>20.279999999999998</x:v>
      </x:c>
      <x:c r="O123" s="34" t="n">
        <x:f>IFERROR(J123*INDEX('04_MAQUINAS'!$I$2:$I$18,MATCH(E123,'04_MAQUINAS'!$A$2:$A$18,0))*INDEX('04_MAQUINAS'!$J$2:$J$18,MATCH(E123,'04_MAQUINAS'!$A$2:$A$18,0)),0)</x:f>
        <x:v>0.10139999999999998</x:v>
      </x:c>
    </x:row>
    <x:row r="124">
      <x:c r="A124" t="inlineStr">
        <x:is>
          <x:t xml:space="preserve">P011</x:t>
        </x:is>
      </x:c>
      <x:c r="B124" t="inlineStr">
        <x:is>
          <x:t xml:space="preserve">Góndola central comercial</x:t>
        </x:is>
      </x:c>
      <x:c r="C124" t="n">
        <x:v>1</x:v>
      </x:c>
      <x:c r="D124" t="inlineStr">
        <x:is>
          <x:t xml:space="preserve">Corte de planchas de acero</x:t>
        </x:is>
      </x:c>
      <x:c r="E124" t="inlineStr">
        <x:is>
          <x:t xml:space="preserve">Guillotina hidráulica para corte de planchas de acero</x:t>
        </x:is>
      </x:c>
      <x:c r="F124" t="n">
        <x:f>'08_PEDIDOS'!D12</x:f>
        <x:v>7</x:v>
      </x:c>
      <x:c r="G124" t="n">
        <x:f>'08_PEDIDOS'!I12</x:f>
        <x:v>10</x:v>
      </x:c>
      <x:c r="H124" t="n">
        <x:f>'05_RUTAS'!F28</x:f>
        <x:v>8</x:v>
      </x:c>
      <x:c r="I124" t="n">
        <x:f>'05_RUTAS'!G28</x:f>
        <x:v>90.38</x:v>
      </x:c>
      <x:c r="J124" s="14" t="n">
        <x:f>IF(OR(F124="",G124="",G124=0),"",(ROUNDUP(F124/G124,0)*H124+F124*I124)/60)</x:f>
        <x:v>10.677666666666665</x:v>
      </x:c>
      <x:c r="K124" t="n">
        <x:f>INDEX('08_PEDIDOS'!$H$2:$H$97,MATCH(A124,'08_PEDIDOS'!$A$2:$A$97,0))</x:f>
        <x:v>2</x:v>
      </x:c>
      <x:c r="L124" t="inlineStr">
        <x:is>
          <x:t xml:space="preserve">POR_UNIDAD</x:t>
        </x:is>
      </x:c>
      <x:c r="M124" t="inlineStr">
        <x:is>
          <x:t xml:space="preserve">VALOR HEREDADO SIN CRONOMETRAJE</x:t>
        </x:is>
      </x:c>
      <x:c r="N124" s="34" t="n">
        <x:f>IFERROR(J124*INDEX('04_MAQUINAS'!$F$2:$F$18,MATCH(E124,'04_MAQUINAS'!$A$2:$A$18,0)),0)</x:f>
        <x:v>256.26399999999995</x:v>
      </x:c>
      <x:c r="O124" s="34" t="n">
        <x:f>IFERROR(J124*INDEX('04_MAQUINAS'!$I$2:$I$18,MATCH(E124,'04_MAQUINAS'!$A$2:$A$18,0))*INDEX('04_MAQUINAS'!$J$2:$J$18,MATCH(E124,'04_MAQUINAS'!$A$2:$A$18,0)),0)</x:f>
        <x:v>29.36358333333333</x:v>
      </x:c>
    </x:row>
    <x:row r="125">
      <x:c r="A125" t="inlineStr">
        <x:is>
          <x:t xml:space="preserve">P011</x:t>
        </x:is>
      </x:c>
      <x:c r="B125" t="inlineStr">
        <x:is>
          <x:t xml:space="preserve">Góndola central comercial</x:t>
        </x:is>
      </x:c>
      <x:c r="C125" t="n">
        <x:v>2</x:v>
      </x:c>
      <x:c r="D125" t="inlineStr">
        <x:is>
          <x:t xml:space="preserve">Corte de tubos y perfiles</x:t>
        </x:is>
      </x:c>
      <x:c r="E125" t="inlineStr">
        <x:is>
          <x:t xml:space="preserve">Sierra de cinta para corte de tubos y perfiles</x:t>
        </x:is>
      </x:c>
      <x:c r="F125" t="n">
        <x:f>'08_PEDIDOS'!D12</x:f>
        <x:v>7</x:v>
      </x:c>
      <x:c r="G125" t="n">
        <x:f>'08_PEDIDOS'!I12</x:f>
        <x:v>10</x:v>
      </x:c>
      <x:c r="H125" t="n">
        <x:f>'05_RUTAS'!F29</x:f>
        <x:v>8</x:v>
      </x:c>
      <x:c r="I125" t="n">
        <x:f>'05_RUTAS'!G29</x:f>
        <x:v>5.98</x:v>
      </x:c>
      <x:c r="J125" s="14" t="n">
        <x:f>IF(OR(F125="",G125="",G125=0),"",(ROUNDUP(F125/G125,0)*H125+F125*I125)/60)</x:f>
        <x:v>0.831</x:v>
      </x:c>
      <x:c r="K125" t="n">
        <x:f>INDEX('08_PEDIDOS'!$H$2:$H$97,MATCH(A125,'08_PEDIDOS'!$A$2:$A$97,0))</x:f>
        <x:v>2</x:v>
      </x:c>
      <x:c r="L125" t="inlineStr">
        <x:is>
          <x:t xml:space="preserve">POR_UNIDAD</x:t>
        </x:is>
      </x:c>
      <x:c r="M125" t="inlineStr">
        <x:is>
          <x:t xml:space="preserve">VALOR HEREDADO SIN CRONOMETRAJE</x:t>
        </x:is>
      </x:c>
      <x:c r="N125" s="34" t="n">
        <x:f>IFERROR(J125*INDEX('04_MAQUINAS'!$F$2:$F$18,MATCH(E125,'04_MAQUINAS'!$A$2:$A$18,0)),0)</x:f>
        <x:v>18.282</x:v>
      </x:c>
      <x:c r="O125" s="34" t="n">
        <x:f>IFERROR(J125*INDEX('04_MAQUINAS'!$I$2:$I$18,MATCH(E125,'04_MAQUINAS'!$A$2:$A$18,0))*INDEX('04_MAQUINAS'!$J$2:$J$18,MATCH(E125,'04_MAQUINAS'!$A$2:$A$18,0)),0)</x:f>
        <x:v>0.37394999999999995</x:v>
      </x:c>
    </x:row>
    <x:row r="126">
      <x:c r="A126" t="inlineStr">
        <x:is>
          <x:t xml:space="preserve">P011</x:t>
        </x:is>
      </x:c>
      <x:c r="B126" t="inlineStr">
        <x:is>
          <x:t xml:space="preserve">Góndola central comercial</x:t>
        </x:is>
      </x:c>
      <x:c r="C126" t="n">
        <x:v>3</x:v>
      </x:c>
      <x:c r="D126" t="inlineStr">
        <x:is>
          <x:t xml:space="preserve">Perforación</x:t>
        </x:is>
      </x:c>
      <x:c r="E126" t="inlineStr">
        <x:is>
          <x:t xml:space="preserve">Taladro de banco para perforación de acero</x:t>
        </x:is>
      </x:c>
      <x:c r="F126" t="n">
        <x:f>'08_PEDIDOS'!D12</x:f>
        <x:v>7</x:v>
      </x:c>
      <x:c r="G126" t="n">
        <x:f>'08_PEDIDOS'!I12</x:f>
        <x:v>10</x:v>
      </x:c>
      <x:c r="H126" t="n">
        <x:f>'05_RUTAS'!F30</x:f>
        <x:v>10</x:v>
      </x:c>
      <x:c r="I126" t="n">
        <x:f>'05_RUTAS'!G30</x:f>
        <x:v>97</x:v>
      </x:c>
      <x:c r="J126" s="14" t="n">
        <x:f>IF(OR(F126="",G126="",G126=0),"",(ROUNDUP(F126/G126,0)*H126+F126*I126)/60)</x:f>
        <x:v>11.483333333333333</x:v>
      </x:c>
      <x:c r="K126" t="n">
        <x:f>INDEX('08_PEDIDOS'!$H$2:$H$97,MATCH(A126,'08_PEDIDOS'!$A$2:$A$97,0))</x:f>
        <x:v>2</x:v>
      </x:c>
      <x:c r="L126" t="inlineStr">
        <x:is>
          <x:t xml:space="preserve">POR_UNIDAD</x:t>
        </x:is>
      </x:c>
      <x:c r="M126" t="inlineStr">
        <x:is>
          <x:t xml:space="preserve">VALOR HEREDADO SIN CRONOMETRAJE</x:t>
        </x:is>
      </x:c>
      <x:c r="N126" s="34" t="n">
        <x:f>IFERROR(J126*INDEX('04_MAQUINAS'!$F$2:$F$18,MATCH(E126,'04_MAQUINAS'!$A$2:$A$18,0)),0)</x:f>
        <x:v>252.63333333333333</x:v>
      </x:c>
      <x:c r="O126" s="34" t="n">
        <x:f>IFERROR(J126*INDEX('04_MAQUINAS'!$I$2:$I$18,MATCH(E126,'04_MAQUINAS'!$A$2:$A$18,0))*INDEX('04_MAQUINAS'!$J$2:$J$18,MATCH(E126,'04_MAQUINAS'!$A$2:$A$18,0)),0)</x:f>
        <x:v>3.1579166666666665</x:v>
      </x:c>
    </x:row>
    <x:row r="127">
      <x:c r="A127" t="inlineStr">
        <x:is>
          <x:t xml:space="preserve">P011</x:t>
        </x:is>
      </x:c>
      <x:c r="B127" t="inlineStr">
        <x:is>
          <x:t xml:space="preserve">Góndola central comercial</x:t>
        </x:is>
      </x:c>
      <x:c r="C127" t="n">
        <x:v>4</x:v>
      </x:c>
      <x:c r="D127" t="inlineStr">
        <x:is>
          <x:t xml:space="preserve">Plegado</x:t>
        </x:is>
      </x:c>
      <x:c r="E127" t="inlineStr">
        <x:is>
          <x:t xml:space="preserve">Plegadora hidráulica de chapa metálica</x:t>
        </x:is>
      </x:c>
      <x:c r="F127" t="n">
        <x:f>'08_PEDIDOS'!D12</x:f>
        <x:v>7</x:v>
      </x:c>
      <x:c r="G127" t="n">
        <x:f>'08_PEDIDOS'!I12</x:f>
        <x:v>10</x:v>
      </x:c>
      <x:c r="H127" t="n">
        <x:f>'05_RUTAS'!F31</x:f>
        <x:v>12</x:v>
      </x:c>
      <x:c r="I127" t="n">
        <x:f>'05_RUTAS'!G31</x:f>
        <x:v>196</x:v>
      </x:c>
      <x:c r="J127" s="14" t="n">
        <x:f>IF(OR(F127="",G127="",G127=0),"",(ROUNDUP(F127/G127,0)*H127+F127*I127)/60)</x:f>
        <x:v>23.066666666666666</x:v>
      </x:c>
      <x:c r="K127" t="n">
        <x:f>INDEX('08_PEDIDOS'!$H$2:$H$97,MATCH(A127,'08_PEDIDOS'!$A$2:$A$97,0))</x:f>
        <x:v>2</x:v>
      </x:c>
      <x:c r="L127" t="inlineStr">
        <x:is>
          <x:t xml:space="preserve">POR_UNIDAD</x:t>
        </x:is>
      </x:c>
      <x:c r="M127" t="inlineStr">
        <x:is>
          <x:t xml:space="preserve">VALOR HEREDADO SIN CRONOMETRAJE</x:t>
        </x:is>
      </x:c>
      <x:c r="N127" s="34" t="n">
        <x:f>IFERROR(J127*INDEX('04_MAQUINAS'!$F$2:$F$18,MATCH(E127,'04_MAQUINAS'!$A$2:$A$18,0)),0)</x:f>
        <x:v>645.8666666666667</x:v>
      </x:c>
      <x:c r="O127" s="34" t="n">
        <x:f>IFERROR(J127*INDEX('04_MAQUINAS'!$I$2:$I$18,MATCH(E127,'04_MAQUINAS'!$A$2:$A$18,0))*INDEX('04_MAQUINAS'!$J$2:$J$18,MATCH(E127,'04_MAQUINAS'!$A$2:$A$18,0)),0)</x:f>
        <x:v>57.089999999999996</x:v>
      </x:c>
    </x:row>
    <x:row r="128">
      <x:c r="A128" t="inlineStr">
        <x:is>
          <x:t xml:space="preserve">P011</x:t>
        </x:is>
      </x:c>
      <x:c r="B128" t="inlineStr">
        <x:is>
          <x:t xml:space="preserve">Góndola central comercial</x:t>
        </x:is>
      </x:c>
      <x:c r="C128" t="n">
        <x:v>5</x:v>
      </x:c>
      <x:c r="D128" t="inlineStr">
        <x:is>
          <x:t xml:space="preserve">Desbarbado</x:t>
        </x:is>
      </x:c>
      <x:c r="E128" t="inlineStr">
        <x:is>
          <x:t xml:space="preserve">Mesa de desbarbado/esmerilado</x:t>
        </x:is>
      </x:c>
      <x:c r="F128" t="n">
        <x:f>'08_PEDIDOS'!D12</x:f>
        <x:v>7</x:v>
      </x:c>
      <x:c r="G128" t="n">
        <x:f>'08_PEDIDOS'!I12</x:f>
        <x:v>10</x:v>
      </x:c>
      <x:c r="H128" t="n">
        <x:f>'05_RUTAS'!F32</x:f>
        <x:v>3</x:v>
      </x:c>
      <x:c r="I128" t="n">
        <x:f>'05_RUTAS'!G32</x:f>
        <x:v>51</x:v>
      </x:c>
      <x:c r="J128" s="14" t="n">
        <x:f>IF(OR(F128="",G128="",G128=0),"",(ROUNDUP(F128/G128,0)*H128+F128*I128)/60)</x:f>
        <x:v>6</x:v>
      </x:c>
      <x:c r="K128" t="n">
        <x:f>INDEX('08_PEDIDOS'!$H$2:$H$97,MATCH(A128,'08_PEDIDOS'!$A$2:$A$97,0))</x:f>
        <x:v>2</x:v>
      </x:c>
      <x:c r="L128" t="inlineStr">
        <x:is>
          <x:t xml:space="preserve">POR_UNIDAD</x:t>
        </x:is>
      </x:c>
      <x:c r="M128" t="inlineStr">
        <x:is>
          <x:t xml:space="preserve">VALOR HEREDADO SIN CRONOMETRAJE</x:t>
        </x:is>
      </x:c>
      <x:c r="N128" s="34" t="n">
        <x:f>IFERROR(J128*INDEX('04_MAQUINAS'!$F$2:$F$18,MATCH(E128,'04_MAQUINAS'!$A$2:$A$18,0)),0)</x:f>
        <x:v>126</x:v>
      </x:c>
      <x:c r="O128" s="34" t="n">
        <x:f>IFERROR(J128*INDEX('04_MAQUINAS'!$I$2:$I$18,MATCH(E128,'04_MAQUINAS'!$A$2:$A$18,0))*INDEX('04_MAQUINAS'!$J$2:$J$18,MATCH(E128,'04_MAQUINAS'!$A$2:$A$18,0)),0)</x:f>
        <x:v>4.5</x:v>
      </x:c>
    </x:row>
    <x:row r="129">
      <x:c r="A129" t="inlineStr">
        <x:is>
          <x:t xml:space="preserve">P011</x:t>
        </x:is>
      </x:c>
      <x:c r="B129" t="inlineStr">
        <x:is>
          <x:t xml:space="preserve">Góndola central comercial</x:t>
        </x:is>
      </x:c>
      <x:c r="C129" t="n">
        <x:v>6</x:v>
      </x:c>
      <x:c r="D129" t="inlineStr">
        <x:is>
          <x:t xml:space="preserve">Preparación superficial</x:t>
        </x:is>
      </x:c>
      <x:c r="E129" t="inlineStr">
        <x:is>
          <x:t xml:space="preserve">Zona de preparación superficial</x:t>
        </x:is>
      </x:c>
      <x:c r="F129" t="n">
        <x:f>'08_PEDIDOS'!D12</x:f>
        <x:v>7</x:v>
      </x:c>
      <x:c r="G129" t="n">
        <x:f>'08_PEDIDOS'!I12</x:f>
        <x:v>10</x:v>
      </x:c>
      <x:c r="H129" t="n">
        <x:f>'05_RUTAS'!F33</x:f>
        <x:v>6</x:v>
      </x:c>
      <x:c r="I129" t="n">
        <x:f>'05_RUTAS'!G33</x:f>
        <x:v>40.5152</x:v>
      </x:c>
      <x:c r="J129" s="14" t="n">
        <x:f>IF(OR(F129="",G129="",G129=0),"",(ROUNDUP(F129/G129,0)*H129+F129*I129)/60)</x:f>
        <x:v>4.826773333333334</x:v>
      </x:c>
      <x:c r="K129" t="n">
        <x:f>INDEX('08_PEDIDOS'!$H$2:$H$97,MATCH(A129,'08_PEDIDOS'!$A$2:$A$97,0))</x:f>
        <x:v>2</x:v>
      </x:c>
      <x:c r="L129" t="inlineStr">
        <x:is>
          <x:t xml:space="preserve">POR_UNIDAD</x:t>
        </x:is>
      </x:c>
      <x:c r="M129" t="inlineStr">
        <x:is>
          <x:t xml:space="preserve">VALOR HEREDADO SIN CRONOMETRAJE</x:t>
        </x:is>
      </x:c>
      <x:c r="N129" s="34" t="n">
        <x:f>IFERROR(J129*INDEX('04_MAQUINAS'!$F$2:$F$18,MATCH(E129,'04_MAQUINAS'!$A$2:$A$18,0)),0)</x:f>
        <x:v>91.70869333333334</x:v>
      </x:c>
      <x:c r="O129" s="34" t="n">
        <x:f>IFERROR(J129*INDEX('04_MAQUINAS'!$I$2:$I$18,MATCH(E129,'04_MAQUINAS'!$A$2:$A$18,0))*INDEX('04_MAQUINAS'!$J$2:$J$18,MATCH(E129,'04_MAQUINAS'!$A$2:$A$18,0)),0)</x:f>
        <x:v>4.247560533333334</x:v>
      </x:c>
    </x:row>
    <x:row r="130">
      <x:c r="A130" t="inlineStr">
        <x:is>
          <x:t xml:space="preserve">P011</x:t>
        </x:is>
      </x:c>
      <x:c r="B130" t="inlineStr">
        <x:is>
          <x:t xml:space="preserve">Góndola central comercial</x:t>
        </x:is>
      </x:c>
      <x:c r="C130" t="n">
        <x:v>7</x:v>
      </x:c>
      <x:c r="D130" t="inlineStr">
        <x:is>
          <x:t xml:space="preserve">Aplicación electrostática de polvo</x:t>
        </x:is>
      </x:c>
      <x:c r="E130" t="inlineStr">
        <x:is>
          <x:t xml:space="preserve">Pistola manual de pintura electrostática en polvo</x:t>
        </x:is>
      </x:c>
      <x:c r="F130" t="n">
        <x:f>'08_PEDIDOS'!D12</x:f>
        <x:v>7</x:v>
      </x:c>
      <x:c r="G130" t="n">
        <x:f>'08_PEDIDOS'!I12</x:f>
        <x:v>10</x:v>
      </x:c>
      <x:c r="H130" t="n">
        <x:f>'05_RUTAS'!F34</x:f>
        <x:v>12</x:v>
      </x:c>
      <x:c r="I130" t="n">
        <x:f>'05_RUTAS'!G34</x:f>
        <x:v>7.76</x:v>
      </x:c>
      <x:c r="J130" s="14" t="n">
        <x:f>IF(OR(F130="",G130="",G130=0),"",(ROUNDUP(F130/G130,0)*H130+F130*I130)/60)</x:f>
        <x:v>1.1053333333333333</x:v>
      </x:c>
      <x:c r="K130" t="n">
        <x:f>INDEX('08_PEDIDOS'!$H$2:$H$97,MATCH(A130,'08_PEDIDOS'!$A$2:$A$97,0))</x:f>
        <x:v>2</x:v>
      </x:c>
      <x:c r="L130" t="inlineStr">
        <x:is>
          <x:t xml:space="preserve">POR_UNIDAD</x:t>
        </x:is>
      </x:c>
      <x:c r="M130" t="inlineStr">
        <x:is>
          <x:t xml:space="preserve">HIPOTESIS TECNICA</x:t>
        </x:is>
      </x:c>
      <x:c r="N130" s="34" t="n">
        <x:f>IFERROR(J130*INDEX('04_MAQUINAS'!$F$2:$F$18,MATCH(E130,'04_MAQUINAS'!$A$2:$A$18,0)),0)</x:f>
        <x:v>35.370666666666665</x:v>
      </x:c>
      <x:c r="O130" s="34" t="n">
        <x:f>IFERROR(J130*INDEX('04_MAQUINAS'!$I$2:$I$18,MATCH(E130,'04_MAQUINAS'!$A$2:$A$18,0))*INDEX('04_MAQUINAS'!$J$2:$J$18,MATCH(E130,'04_MAQUINAS'!$A$2:$A$18,0)),0)</x:f>
        <x:v>1.1605999999999999</x:v>
      </x:c>
    </x:row>
    <x:row r="131">
      <x:c r="A131" t="inlineStr">
        <x:is>
          <x:t xml:space="preserve">P011</x:t>
        </x:is>
      </x:c>
      <x:c r="B131" t="inlineStr">
        <x:is>
          <x:t xml:space="preserve">Góndola central comercial</x:t>
        </x:is>
      </x:c>
      <x:c r="C131" t="n">
        <x:v>8</x:v>
      </x:c>
      <x:c r="D131" t="inlineStr">
        <x:is>
          <x:t xml:space="preserve">Curado térmico en horno</x:t>
        </x:is>
      </x:c>
      <x:c r="E131" t="inlineStr">
        <x:is>
          <x:t xml:space="preserve">Horno de curado de pintura electrostática por lotes</x:t>
        </x:is>
      </x:c>
      <x:c r="F131" t="n">
        <x:f>'08_PEDIDOS'!D12</x:f>
        <x:v>7</x:v>
      </x:c>
      <x:c r="G131" t="n">
        <x:f>'08_PEDIDOS'!I12</x:f>
        <x:v>10</x:v>
      </x:c>
      <x:c r="H131" t="n">
        <x:f>'05_RUTAS'!F35</x:f>
        <x:v>45</x:v>
      </x:c>
      <x:c r="I131" t="n">
        <x:f>'05_RUTAS'!G35</x:f>
        <x:v>0</x:v>
      </x:c>
      <x:c r="J131" s="14" t="n">
        <x:f>IF(OR(F131="",G131="",G131=0),"",(ROUNDUP(F131/G131,0)*H131+F131*I131)/60)</x:f>
        <x:v>0.75</x:v>
      </x:c>
      <x:c r="K131" t="n">
        <x:f>INDEX('08_PEDIDOS'!$H$2:$H$97,MATCH(A131,'08_PEDIDOS'!$A$2:$A$97,0))</x:f>
        <x:v>2</x:v>
      </x:c>
      <x:c r="L131" t="inlineStr">
        <x:is>
          <x:t xml:space="preserve">POR_LOTE</x:t>
        </x:is>
      </x:c>
      <x:c r="M131" t="inlineStr">
        <x:is>
          <x:t xml:space="preserve">HIPOTESIS TECNICA</x:t>
        </x:is>
      </x:c>
      <x:c r="N131" s="34" t="n">
        <x:f>IFERROR(J131*INDEX('04_MAQUINAS'!$F$2:$F$18,MATCH(E131,'04_MAQUINAS'!$A$2:$A$18,0)),0)</x:f>
        <x:v>19.5</x:v>
      </x:c>
      <x:c r="O131" s="34" t="n">
        <x:f>IFERROR(J131*INDEX('04_MAQUINAS'!$I$2:$I$18,MATCH(E131,'04_MAQUINAS'!$A$2:$A$18,0))*INDEX('04_MAQUINAS'!$J$2:$J$18,MATCH(E131,'04_MAQUINAS'!$A$2:$A$18,0)),0)</x:f>
        <x:v>10.799999999999999</x:v>
      </x:c>
    </x:row>
    <x:row r="132">
      <x:c r="A132" t="inlineStr">
        <x:is>
          <x:t xml:space="preserve">P011</x:t>
        </x:is>
      </x:c>
      <x:c r="B132" t="inlineStr">
        <x:is>
          <x:t xml:space="preserve">Góndola central comercial</x:t>
        </x:is>
      </x:c>
      <x:c r="C132" t="n">
        <x:v>9</x:v>
      </x:c>
      <x:c r="D132" t="inlineStr">
        <x:is>
          <x:t xml:space="preserve">Colgado, traslado y enfriamiento</x:t>
        </x:is>
      </x:c>
      <x:c r="E132" t="inlineStr">
        <x:is>
          <x:t xml:space="preserve">Manipulación y enfriamiento de piezas</x:t>
        </x:is>
      </x:c>
      <x:c r="F132" t="n">
        <x:f>'08_PEDIDOS'!D12</x:f>
        <x:v>7</x:v>
      </x:c>
      <x:c r="G132" t="n">
        <x:f>'08_PEDIDOS'!I12</x:f>
        <x:v>10</x:v>
      </x:c>
      <x:c r="H132" t="n">
        <x:f>'05_RUTAS'!F36</x:f>
        <x:v>8</x:v>
      </x:c>
      <x:c r="I132" t="n">
        <x:f>'05_RUTAS'!G36</x:f>
        <x:v>2.63</x:v>
      </x:c>
      <x:c r="J132" s="14" t="n">
        <x:f>IF(OR(F132="",G132="",G132=0),"",(ROUNDUP(F132/G132,0)*H132+F132*I132)/60)</x:f>
        <x:v>0.44016666666666665</x:v>
      </x:c>
      <x:c r="K132" t="n">
        <x:f>INDEX('08_PEDIDOS'!$H$2:$H$97,MATCH(A132,'08_PEDIDOS'!$A$2:$A$97,0))</x:f>
        <x:v>2</x:v>
      </x:c>
      <x:c r="L132" t="inlineStr">
        <x:is>
          <x:t xml:space="preserve">POR_UNIDAD</x:t>
        </x:is>
      </x:c>
      <x:c r="M132" t="inlineStr">
        <x:is>
          <x:t xml:space="preserve">HIPOTESIS TECNICA</x:t>
        </x:is>
      </x:c>
      <x:c r="N132" s="34" t="n">
        <x:f>IFERROR(J132*INDEX('04_MAQUINAS'!$F$2:$F$18,MATCH(E132,'04_MAQUINAS'!$A$2:$A$18,0)),0)</x:f>
        <x:v>7.042666666666666</x:v>
      </x:c>
      <x:c r="O132" s="34" t="n">
        <x:f>IFERROR(J132*INDEX('04_MAQUINAS'!$I$2:$I$18,MATCH(E132,'04_MAQUINAS'!$A$2:$A$18,0))*INDEX('04_MAQUINAS'!$J$2:$J$18,MATCH(E132,'04_MAQUINAS'!$A$2:$A$18,0)),0)</x:f>
        <x:v>0.11004166666666666</x:v>
      </x:c>
    </x:row>
    <x:row r="133">
      <x:c r="A133" t="inlineStr">
        <x:is>
          <x:t xml:space="preserve">P011</x:t>
        </x:is>
      </x:c>
      <x:c r="B133" t="inlineStr">
        <x:is>
          <x:t xml:space="preserve">Góndola central comercial</x:t>
        </x:is>
      </x:c>
      <x:c r="C133" t="n">
        <x:v>10</x:v>
      </x:c>
      <x:c r="D133" t="inlineStr">
        <x:is>
          <x:t xml:space="preserve">Ensamblaje</x:t>
        </x:is>
      </x:c>
      <x:c r="E133" t="inlineStr">
        <x:is>
          <x:t xml:space="preserve">Mesa de armado</x:t>
        </x:is>
      </x:c>
      <x:c r="F133" t="n">
        <x:f>'08_PEDIDOS'!D12</x:f>
        <x:v>7</x:v>
      </x:c>
      <x:c r="G133" t="n">
        <x:f>'08_PEDIDOS'!I12</x:f>
        <x:v>10</x:v>
      </x:c>
      <x:c r="H133" t="n">
        <x:f>'05_RUTAS'!F37</x:f>
        <x:v>6</x:v>
      </x:c>
      <x:c r="I133" t="n">
        <x:f>'05_RUTAS'!G37</x:f>
        <x:v>69</x:v>
      </x:c>
      <x:c r="J133" s="14" t="n">
        <x:f>IF(OR(F133="",G133="",G133=0),"",(ROUNDUP(F133/G133,0)*H133+F133*I133)/60)</x:f>
        <x:v>8.15</x:v>
      </x:c>
      <x:c r="K133" t="n">
        <x:f>INDEX('08_PEDIDOS'!$H$2:$H$97,MATCH(A133,'08_PEDIDOS'!$A$2:$A$97,0))</x:f>
        <x:v>2</x:v>
      </x:c>
      <x:c r="L133" t="inlineStr">
        <x:is>
          <x:t xml:space="preserve">POR_UNIDAD</x:t>
        </x:is>
      </x:c>
      <x:c r="M133" t="inlineStr">
        <x:is>
          <x:t xml:space="preserve">VALOR HEREDADO SIN CRONOMETRAJE</x:t>
        </x:is>
      </x:c>
      <x:c r="N133" s="34" t="n">
        <x:f>IFERROR(J133*INDEX('04_MAQUINAS'!$F$2:$F$18,MATCH(E133,'04_MAQUINAS'!$A$2:$A$18,0)),0)</x:f>
        <x:v>154.85</x:v>
      </x:c>
      <x:c r="O133" s="34" t="n">
        <x:f>IFERROR(J133*INDEX('04_MAQUINAS'!$I$2:$I$18,MATCH(E133,'04_MAQUINAS'!$A$2:$A$18,0))*INDEX('04_MAQUINAS'!$J$2:$J$18,MATCH(E133,'04_MAQUINAS'!$A$2:$A$18,0)),0)</x:f>
        <x:v>2.445</x:v>
      </x:c>
    </x:row>
    <x:row r="134">
      <x:c r="A134" t="inlineStr">
        <x:is>
          <x:t xml:space="preserve">P011</x:t>
        </x:is>
      </x:c>
      <x:c r="B134" t="inlineStr">
        <x:is>
          <x:t xml:space="preserve">Góndola central comercial</x:t>
        </x:is>
      </x:c>
      <x:c r="C134" t="n">
        <x:v>11</x:v>
      </x:c>
      <x:c r="D134" t="inlineStr">
        <x:is>
          <x:t xml:space="preserve">Inspección de calidad</x:t>
        </x:is>
      </x:c>
      <x:c r="E134" t="inlineStr">
        <x:is>
          <x:t xml:space="preserve">Área de inspección</x:t>
        </x:is>
      </x:c>
      <x:c r="F134" t="n">
        <x:f>'08_PEDIDOS'!D12</x:f>
        <x:v>7</x:v>
      </x:c>
      <x:c r="G134" t="n">
        <x:f>'08_PEDIDOS'!I12</x:f>
        <x:v>10</x:v>
      </x:c>
      <x:c r="H134" t="n">
        <x:f>'05_RUTAS'!F38</x:f>
        <x:v>2</x:v>
      </x:c>
      <x:c r="I134" t="n">
        <x:f>'05_RUTAS'!G38</x:f>
        <x:v>3.79</x:v>
      </x:c>
      <x:c r="J134" s="14" t="n">
        <x:f>IF(OR(F134="",G134="",G134=0),"",(ROUNDUP(F134/G134,0)*H134+F134*I134)/60)</x:f>
        <x:v>0.47550000000000003</x:v>
      </x:c>
      <x:c r="K134" t="n">
        <x:f>INDEX('08_PEDIDOS'!$H$2:$H$97,MATCH(A134,'08_PEDIDOS'!$A$2:$A$97,0))</x:f>
        <x:v>2</x:v>
      </x:c>
      <x:c r="L134" t="inlineStr">
        <x:is>
          <x:t xml:space="preserve">POR_UNIDAD</x:t>
        </x:is>
      </x:c>
      <x:c r="M134" t="inlineStr">
        <x:is>
          <x:t xml:space="preserve">HIPOTESIS TECNICA</x:t>
        </x:is>
      </x:c>
      <x:c r="N134" s="34" t="n">
        <x:f>IFERROR(J134*INDEX('04_MAQUINAS'!$F$2:$F$18,MATCH(E134,'04_MAQUINAS'!$A$2:$A$18,0)),0)</x:f>
        <x:v>9.510000000000002</x:v>
      </x:c>
      <x:c r="O134" s="34" t="n">
        <x:f>IFERROR(J134*INDEX('04_MAQUINAS'!$I$2:$I$18,MATCH(E134,'04_MAQUINAS'!$A$2:$A$18,0))*INDEX('04_MAQUINAS'!$J$2:$J$18,MATCH(E134,'04_MAQUINAS'!$A$2:$A$18,0)),0)</x:f>
        <x:v>0.04755000000000001</x:v>
      </x:c>
    </x:row>
    <x:row r="135">
      <x:c r="A135" t="inlineStr">
        <x:is>
          <x:t xml:space="preserve">P011</x:t>
        </x:is>
      </x:c>
      <x:c r="B135" t="inlineStr">
        <x:is>
          <x:t xml:space="preserve">Góndola central comercial</x:t>
        </x:is>
      </x:c>
      <x:c r="C135" t="n">
        <x:v>12</x:v>
      </x:c>
      <x:c r="D135" t="inlineStr">
        <x:is>
          <x:t xml:space="preserve">Embalaje</x:t>
        </x:is>
      </x:c>
      <x:c r="E135" t="inlineStr">
        <x:is>
          <x:t xml:space="preserve">Zona de protección y embalaje</x:t>
        </x:is>
      </x:c>
      <x:c r="F135" t="n">
        <x:f>'08_PEDIDOS'!D12</x:f>
        <x:v>7</x:v>
      </x:c>
      <x:c r="G135" t="n">
        <x:f>'08_PEDIDOS'!I12</x:f>
        <x:v>10</x:v>
      </x:c>
      <x:c r="H135" t="n">
        <x:f>'05_RUTAS'!F39</x:f>
        <x:v>2</x:v>
      </x:c>
      <x:c r="I135" t="n">
        <x:f>'05_RUTAS'!G39</x:f>
        <x:v>5.18</x:v>
      </x:c>
      <x:c r="J135" s="14" t="n">
        <x:f>IF(OR(F135="",G135="",G135=0),"",(ROUNDUP(F135/G135,0)*H135+F135*I135)/60)</x:f>
        <x:v>0.6376666666666666</x:v>
      </x:c>
      <x:c r="K135" t="n">
        <x:f>INDEX('08_PEDIDOS'!$H$2:$H$97,MATCH(A135,'08_PEDIDOS'!$A$2:$A$97,0))</x:f>
        <x:v>2</x:v>
      </x:c>
      <x:c r="L135" t="inlineStr">
        <x:is>
          <x:t xml:space="preserve">POR_UNIDAD</x:t>
        </x:is>
      </x:c>
      <x:c r="M135" t="inlineStr">
        <x:is>
          <x:t xml:space="preserve">HIPOTESIS TECNICA</x:t>
        </x:is>
      </x:c>
      <x:c r="N135" s="34" t="n">
        <x:f>IFERROR(J135*INDEX('04_MAQUINAS'!$F$2:$F$18,MATCH(E135,'04_MAQUINAS'!$A$2:$A$18,0)),0)</x:f>
        <x:v>11.477999999999998</x:v>
      </x:c>
      <x:c r="O135" s="34" t="n">
        <x:f>IFERROR(J135*INDEX('04_MAQUINAS'!$I$2:$I$18,MATCH(E135,'04_MAQUINAS'!$A$2:$A$18,0))*INDEX('04_MAQUINAS'!$J$2:$J$18,MATCH(E135,'04_MAQUINAS'!$A$2:$A$18,0)),0)</x:f>
        <x:v>0.05738999999999999</x:v>
      </x:c>
    </x:row>
    <x:row r="136">
      <x:c r="A136" t="inlineStr">
        <x:is>
          <x:t xml:space="preserve">P012</x:t>
        </x:is>
      </x:c>
      <x:c r="B136" t="inlineStr">
        <x:is>
          <x:t xml:space="preserve">Góndola mural</x:t>
        </x:is>
      </x:c>
      <x:c r="C136" t="n">
        <x:v>1</x:v>
      </x:c>
      <x:c r="D136" t="inlineStr">
        <x:is>
          <x:t xml:space="preserve">Corte de planchas de acero</x:t>
        </x:is>
      </x:c>
      <x:c r="E136" t="inlineStr">
        <x:is>
          <x:t xml:space="preserve">Guillotina hidráulica para corte de planchas de acero</x:t>
        </x:is>
      </x:c>
      <x:c r="F136" t="n">
        <x:f>'08_PEDIDOS'!D13</x:f>
        <x:v>7</x:v>
      </x:c>
      <x:c r="G136" t="n">
        <x:f>'08_PEDIDOS'!I13</x:f>
        <x:v>10</x:v>
      </x:c>
      <x:c r="H136" t="n">
        <x:f>'05_RUTAS'!F40</x:f>
        <x:v>8</x:v>
      </x:c>
      <x:c r="I136" t="n">
        <x:f>'05_RUTAS'!G40</x:f>
        <x:v>56.975</x:v>
      </x:c>
      <x:c r="J136" s="14" t="n">
        <x:f>IF(OR(F136="",G136="",G136=0),"",(ROUNDUP(F136/G136,0)*H136+F136*I136)/60)</x:f>
        <x:v>6.7804166666666665</x:v>
      </x:c>
      <x:c r="K136" t="n">
        <x:f>INDEX('08_PEDIDOS'!$H$2:$H$97,MATCH(A136,'08_PEDIDOS'!$A$2:$A$97,0))</x:f>
        <x:v>2</x:v>
      </x:c>
      <x:c r="L136" t="inlineStr">
        <x:is>
          <x:t xml:space="preserve">POR_UNIDAD</x:t>
        </x:is>
      </x:c>
      <x:c r="M136" t="inlineStr">
        <x:is>
          <x:t xml:space="preserve">VALOR HEREDADO SIN CRONOMETRAJE</x:t>
        </x:is>
      </x:c>
      <x:c r="N136" s="34" t="n">
        <x:f>IFERROR(J136*INDEX('04_MAQUINAS'!$F$2:$F$18,MATCH(E136,'04_MAQUINAS'!$A$2:$A$18,0)),0)</x:f>
        <x:v>162.73</x:v>
      </x:c>
      <x:c r="O136" s="34" t="n">
        <x:f>IFERROR(J136*INDEX('04_MAQUINAS'!$I$2:$I$18,MATCH(E136,'04_MAQUINAS'!$A$2:$A$18,0))*INDEX('04_MAQUINAS'!$J$2:$J$18,MATCH(E136,'04_MAQUINAS'!$A$2:$A$18,0)),0)</x:f>
        <x:v>18.646145833333332</x:v>
      </x:c>
    </x:row>
    <x:row r="137">
      <x:c r="A137" t="inlineStr">
        <x:is>
          <x:t xml:space="preserve">P012</x:t>
        </x:is>
      </x:c>
      <x:c r="B137" t="inlineStr">
        <x:is>
          <x:t xml:space="preserve">Góndola mural</x:t>
        </x:is>
      </x:c>
      <x:c r="C137" t="n">
        <x:v>2</x:v>
      </x:c>
      <x:c r="D137" t="inlineStr">
        <x:is>
          <x:t xml:space="preserve">Corte de tubos y perfiles</x:t>
        </x:is>
      </x:c>
      <x:c r="E137" t="inlineStr">
        <x:is>
          <x:t xml:space="preserve">Sierra de cinta para corte de tubos y perfiles</x:t>
        </x:is>
      </x:c>
      <x:c r="F137" t="n">
        <x:f>'08_PEDIDOS'!D13</x:f>
        <x:v>7</x:v>
      </x:c>
      <x:c r="G137" t="n">
        <x:f>'08_PEDIDOS'!I13</x:f>
        <x:v>10</x:v>
      </x:c>
      <x:c r="H137" t="n">
        <x:f>'05_RUTAS'!F41</x:f>
        <x:v>8</x:v>
      </x:c>
      <x:c r="I137" t="n">
        <x:f>'05_RUTAS'!G41</x:f>
        <x:v>6.279999999999999</x:v>
      </x:c>
      <x:c r="J137" s="14" t="n">
        <x:f>IF(OR(F137="",G137="",G137=0),"",(ROUNDUP(F137/G137,0)*H137+F137*I137)/60)</x:f>
        <x:v>0.8659999999999999</x:v>
      </x:c>
      <x:c r="K137" t="n">
        <x:f>INDEX('08_PEDIDOS'!$H$2:$H$97,MATCH(A137,'08_PEDIDOS'!$A$2:$A$97,0))</x:f>
        <x:v>2</x:v>
      </x:c>
      <x:c r="L137" t="inlineStr">
        <x:is>
          <x:t xml:space="preserve">POR_UNIDAD</x:t>
        </x:is>
      </x:c>
      <x:c r="M137" t="inlineStr">
        <x:is>
          <x:t xml:space="preserve">VALOR HEREDADO SIN CRONOMETRAJE</x:t>
        </x:is>
      </x:c>
      <x:c r="N137" s="34" t="n">
        <x:f>IFERROR(J137*INDEX('04_MAQUINAS'!$F$2:$F$18,MATCH(E137,'04_MAQUINAS'!$A$2:$A$18,0)),0)</x:f>
        <x:v>19.051999999999996</x:v>
      </x:c>
      <x:c r="O137" s="34" t="n">
        <x:f>IFERROR(J137*INDEX('04_MAQUINAS'!$I$2:$I$18,MATCH(E137,'04_MAQUINAS'!$A$2:$A$18,0))*INDEX('04_MAQUINAS'!$J$2:$J$18,MATCH(E137,'04_MAQUINAS'!$A$2:$A$18,0)),0)</x:f>
        <x:v>0.3897</x:v>
      </x:c>
    </x:row>
    <x:row r="138">
      <x:c r="A138" t="inlineStr">
        <x:is>
          <x:t xml:space="preserve">P012</x:t>
        </x:is>
      </x:c>
      <x:c r="B138" t="inlineStr">
        <x:is>
          <x:t xml:space="preserve">Góndola mural</x:t>
        </x:is>
      </x:c>
      <x:c r="C138" t="n">
        <x:v>3</x:v>
      </x:c>
      <x:c r="D138" t="inlineStr">
        <x:is>
          <x:t xml:space="preserve">Perforación</x:t>
        </x:is>
      </x:c>
      <x:c r="E138" t="inlineStr">
        <x:is>
          <x:t xml:space="preserve">Taladro de banco para perforación de acero</x:t>
        </x:is>
      </x:c>
      <x:c r="F138" t="n">
        <x:f>'08_PEDIDOS'!D13</x:f>
        <x:v>7</x:v>
      </x:c>
      <x:c r="G138" t="n">
        <x:f>'08_PEDIDOS'!I13</x:f>
        <x:v>10</x:v>
      </x:c>
      <x:c r="H138" t="n">
        <x:f>'05_RUTAS'!F42</x:f>
        <x:v>10</x:v>
      </x:c>
      <x:c r="I138" t="n">
        <x:f>'05_RUTAS'!G42</x:f>
        <x:v>67</x:v>
      </x:c>
      <x:c r="J138" s="14" t="n">
        <x:f>IF(OR(F138="",G138="",G138=0),"",(ROUNDUP(F138/G138,0)*H138+F138*I138)/60)</x:f>
        <x:v>7.983333333333333</x:v>
      </x:c>
      <x:c r="K138" t="n">
        <x:f>INDEX('08_PEDIDOS'!$H$2:$H$97,MATCH(A138,'08_PEDIDOS'!$A$2:$A$97,0))</x:f>
        <x:v>2</x:v>
      </x:c>
      <x:c r="L138" t="inlineStr">
        <x:is>
          <x:t xml:space="preserve">POR_UNIDAD</x:t>
        </x:is>
      </x:c>
      <x:c r="M138" t="inlineStr">
        <x:is>
          <x:t xml:space="preserve">VALOR HEREDADO SIN CRONOMETRAJE</x:t>
        </x:is>
      </x:c>
      <x:c r="N138" s="34" t="n">
        <x:f>IFERROR(J138*INDEX('04_MAQUINAS'!$F$2:$F$18,MATCH(E138,'04_MAQUINAS'!$A$2:$A$18,0)),0)</x:f>
        <x:v>175.63333333333333</x:v>
      </x:c>
      <x:c r="O138" s="34" t="n">
        <x:f>IFERROR(J138*INDEX('04_MAQUINAS'!$I$2:$I$18,MATCH(E138,'04_MAQUINAS'!$A$2:$A$18,0))*INDEX('04_MAQUINAS'!$J$2:$J$18,MATCH(E138,'04_MAQUINAS'!$A$2:$A$18,0)),0)</x:f>
        <x:v>2.195416666666667</x:v>
      </x:c>
    </x:row>
    <x:row r="139">
      <x:c r="A139" t="inlineStr">
        <x:is>
          <x:t xml:space="preserve">P012</x:t>
        </x:is>
      </x:c>
      <x:c r="B139" t="inlineStr">
        <x:is>
          <x:t xml:space="preserve">Góndola mural</x:t>
        </x:is>
      </x:c>
      <x:c r="C139" t="n">
        <x:v>4</x:v>
      </x:c>
      <x:c r="D139" t="inlineStr">
        <x:is>
          <x:t xml:space="preserve">Plegado</x:t>
        </x:is>
      </x:c>
      <x:c r="E139" t="inlineStr">
        <x:is>
          <x:t xml:space="preserve">Plegadora hidráulica de chapa metálica</x:t>
        </x:is>
      </x:c>
      <x:c r="F139" t="n">
        <x:f>'08_PEDIDOS'!D13</x:f>
        <x:v>7</x:v>
      </x:c>
      <x:c r="G139" t="n">
        <x:f>'08_PEDIDOS'!I13</x:f>
        <x:v>10</x:v>
      </x:c>
      <x:c r="H139" t="n">
        <x:f>'05_RUTAS'!F43</x:f>
        <x:v>12</x:v>
      </x:c>
      <x:c r="I139" t="n">
        <x:f>'05_RUTAS'!G43</x:f>
        <x:v>124</x:v>
      </x:c>
      <x:c r="J139" s="14" t="n">
        <x:f>IF(OR(F139="",G139="",G139=0),"",(ROUNDUP(F139/G139,0)*H139+F139*I139)/60)</x:f>
        <x:v>14.666666666666666</x:v>
      </x:c>
      <x:c r="K139" t="n">
        <x:f>INDEX('08_PEDIDOS'!$H$2:$H$97,MATCH(A139,'08_PEDIDOS'!$A$2:$A$97,0))</x:f>
        <x:v>2</x:v>
      </x:c>
      <x:c r="L139" t="inlineStr">
        <x:is>
          <x:t xml:space="preserve">POR_UNIDAD</x:t>
        </x:is>
      </x:c>
      <x:c r="M139" t="inlineStr">
        <x:is>
          <x:t xml:space="preserve">VALOR HEREDADO SIN CRONOMETRAJE</x:t>
        </x:is>
      </x:c>
      <x:c r="N139" s="34" t="n">
        <x:f>IFERROR(J139*INDEX('04_MAQUINAS'!$F$2:$F$18,MATCH(E139,'04_MAQUINAS'!$A$2:$A$18,0)),0)</x:f>
        <x:v>410.66666666666663</x:v>
      </x:c>
      <x:c r="O139" s="34" t="n">
        <x:f>IFERROR(J139*INDEX('04_MAQUINAS'!$I$2:$I$18,MATCH(E139,'04_MAQUINAS'!$A$2:$A$18,0))*INDEX('04_MAQUINAS'!$J$2:$J$18,MATCH(E139,'04_MAQUINAS'!$A$2:$A$18,0)),0)</x:f>
        <x:v>36.3</x:v>
      </x:c>
    </x:row>
    <x:row r="140">
      <x:c r="A140" t="inlineStr">
        <x:is>
          <x:t xml:space="preserve">P012</x:t>
        </x:is>
      </x:c>
      <x:c r="B140" t="inlineStr">
        <x:is>
          <x:t xml:space="preserve">Góndola mural</x:t>
        </x:is>
      </x:c>
      <x:c r="C140" t="n">
        <x:v>5</x:v>
      </x:c>
      <x:c r="D140" t="inlineStr">
        <x:is>
          <x:t xml:space="preserve">Soldadura</x:t>
        </x:is>
      </x:c>
      <x:c r="E140" t="inlineStr">
        <x:is>
          <x:t xml:space="preserve">Máquina de soldadura por arco MIG/MAG</x:t>
        </x:is>
      </x:c>
      <x:c r="F140" t="n">
        <x:f>'08_PEDIDOS'!D13</x:f>
        <x:v>7</x:v>
      </x:c>
      <x:c r="G140" t="n">
        <x:f>'08_PEDIDOS'!I13</x:f>
        <x:v>10</x:v>
      </x:c>
      <x:c r="H140" t="n">
        <x:f>'05_RUTAS'!F44</x:f>
        <x:v>10</x:v>
      </x:c>
      <x:c r="I140" t="n">
        <x:f>'05_RUTAS'!G44</x:f>
        <x:v>5.6</x:v>
      </x:c>
      <x:c r="J140" s="14" t="n">
        <x:f>IF(OR(F140="",G140="",G140=0),"",(ROUNDUP(F140/G140,0)*H140+F140*I140)/60)</x:f>
        <x:v>0.82</x:v>
      </x:c>
      <x:c r="K140" t="n">
        <x:f>INDEX('08_PEDIDOS'!$H$2:$H$97,MATCH(A140,'08_PEDIDOS'!$A$2:$A$97,0))</x:f>
        <x:v>2</x:v>
      </x:c>
      <x:c r="L140" t="inlineStr">
        <x:is>
          <x:t xml:space="preserve">POR_UNIDAD</x:t>
        </x:is>
      </x:c>
      <x:c r="M140" t="inlineStr">
        <x:is>
          <x:t xml:space="preserve">VALOR HEREDADO SIN CRONOMETRAJE</x:t>
        </x:is>
      </x:c>
      <x:c r="N140" s="34" t="n">
        <x:f>IFERROR(J140*INDEX('04_MAQUINAS'!$F$2:$F$18,MATCH(E140,'04_MAQUINAS'!$A$2:$A$18,0)),0)</x:f>
        <x:v>26.24</x:v>
      </x:c>
      <x:c r="O140" s="34" t="n">
        <x:f>IFERROR(J140*INDEX('04_MAQUINAS'!$I$2:$I$18,MATCH(E140,'04_MAQUINAS'!$A$2:$A$18,0))*INDEX('04_MAQUINAS'!$J$2:$J$18,MATCH(E140,'04_MAQUINAS'!$A$2:$A$18,0)),0)</x:f>
        <x:v>1.4349999999999998</x:v>
      </x:c>
    </x:row>
    <x:row r="141">
      <x:c r="A141" t="inlineStr">
        <x:is>
          <x:t xml:space="preserve">P012</x:t>
        </x:is>
      </x:c>
      <x:c r="B141" t="inlineStr">
        <x:is>
          <x:t xml:space="preserve">Góndola mural</x:t>
        </x:is>
      </x:c>
      <x:c r="C141" t="n">
        <x:v>6</x:v>
      </x:c>
      <x:c r="D141" t="inlineStr">
        <x:is>
          <x:t xml:space="preserve">Desbarbado</x:t>
        </x:is>
      </x:c>
      <x:c r="E141" t="inlineStr">
        <x:is>
          <x:t xml:space="preserve">Mesa de desbarbado/esmerilado</x:t>
        </x:is>
      </x:c>
      <x:c r="F141" t="n">
        <x:f>'08_PEDIDOS'!D13</x:f>
        <x:v>7</x:v>
      </x:c>
      <x:c r="G141" t="n">
        <x:f>'08_PEDIDOS'!I13</x:f>
        <x:v>10</x:v>
      </x:c>
      <x:c r="H141" t="n">
        <x:f>'05_RUTAS'!F45</x:f>
        <x:v>3</x:v>
      </x:c>
      <x:c r="I141" t="n">
        <x:f>'05_RUTAS'!G45</x:f>
        <x:v>33</x:v>
      </x:c>
      <x:c r="J141" s="14" t="n">
        <x:f>IF(OR(F141="",G141="",G141=0),"",(ROUNDUP(F141/G141,0)*H141+F141*I141)/60)</x:f>
        <x:v>3.9</x:v>
      </x:c>
      <x:c r="K141" t="n">
        <x:f>INDEX('08_PEDIDOS'!$H$2:$H$97,MATCH(A141,'08_PEDIDOS'!$A$2:$A$97,0))</x:f>
        <x:v>2</x:v>
      </x:c>
      <x:c r="L141" t="inlineStr">
        <x:is>
          <x:t xml:space="preserve">POR_UNIDAD</x:t>
        </x:is>
      </x:c>
      <x:c r="M141" t="inlineStr">
        <x:is>
          <x:t xml:space="preserve">VALOR HEREDADO SIN CRONOMETRAJE</x:t>
        </x:is>
      </x:c>
      <x:c r="N141" s="34" t="n">
        <x:f>IFERROR(J141*INDEX('04_MAQUINAS'!$F$2:$F$18,MATCH(E141,'04_MAQUINAS'!$A$2:$A$18,0)),0)</x:f>
        <x:v>81.89999999999999</x:v>
      </x:c>
      <x:c r="O141" s="34" t="n">
        <x:f>IFERROR(J141*INDEX('04_MAQUINAS'!$I$2:$I$18,MATCH(E141,'04_MAQUINAS'!$A$2:$A$18,0))*INDEX('04_MAQUINAS'!$J$2:$J$18,MATCH(E141,'04_MAQUINAS'!$A$2:$A$18,0)),0)</x:f>
        <x:v>2.925</x:v>
      </x:c>
    </x:row>
    <x:row r="142">
      <x:c r="A142" t="inlineStr">
        <x:is>
          <x:t xml:space="preserve">P012</x:t>
        </x:is>
      </x:c>
      <x:c r="B142" t="inlineStr">
        <x:is>
          <x:t xml:space="preserve">Góndola mural</x:t>
        </x:is>
      </x:c>
      <x:c r="C142" t="n">
        <x:v>7</x:v>
      </x:c>
      <x:c r="D142" t="inlineStr">
        <x:is>
          <x:t xml:space="preserve">Preparación superficial</x:t>
        </x:is>
      </x:c>
      <x:c r="E142" t="inlineStr">
        <x:is>
          <x:t xml:space="preserve">Zona de preparación superficial</x:t>
        </x:is>
      </x:c>
      <x:c r="F142" t="n">
        <x:f>'08_PEDIDOS'!D13</x:f>
        <x:v>7</x:v>
      </x:c>
      <x:c r="G142" t="n">
        <x:f>'08_PEDIDOS'!I13</x:f>
        <x:v>10</x:v>
      </x:c>
      <x:c r="H142" t="n">
        <x:f>'05_RUTAS'!F46</x:f>
        <x:v>6</x:v>
      </x:c>
      <x:c r="I142" t="n">
        <x:f>'05_RUTAS'!G46</x:f>
        <x:v>27.0712</x:v>
      </x:c>
      <x:c r="J142" s="14" t="n">
        <x:f>IF(OR(F142="",G142="",G142=0),"",(ROUNDUP(F142/G142,0)*H142+F142*I142)/60)</x:f>
        <x:v>3.258306666666667</x:v>
      </x:c>
      <x:c r="K142" t="n">
        <x:f>INDEX('08_PEDIDOS'!$H$2:$H$97,MATCH(A142,'08_PEDIDOS'!$A$2:$A$97,0))</x:f>
        <x:v>2</x:v>
      </x:c>
      <x:c r="L142" t="inlineStr">
        <x:is>
          <x:t xml:space="preserve">POR_UNIDAD</x:t>
        </x:is>
      </x:c>
      <x:c r="M142" t="inlineStr">
        <x:is>
          <x:t xml:space="preserve">VALOR HEREDADO SIN CRONOMETRAJE</x:t>
        </x:is>
      </x:c>
      <x:c r="N142" s="34" t="n">
        <x:f>IFERROR(J142*INDEX('04_MAQUINAS'!$F$2:$F$18,MATCH(E142,'04_MAQUINAS'!$A$2:$A$18,0)),0)</x:f>
        <x:v>61.90782666666667</x:v>
      </x:c>
      <x:c r="O142" s="34" t="n">
        <x:f>IFERROR(J142*INDEX('04_MAQUINAS'!$I$2:$I$18,MATCH(E142,'04_MAQUINAS'!$A$2:$A$18,0))*INDEX('04_MAQUINAS'!$J$2:$J$18,MATCH(E142,'04_MAQUINAS'!$A$2:$A$18,0)),0)</x:f>
        <x:v>2.8673098666666674</x:v>
      </x:c>
    </x:row>
    <x:row r="143">
      <x:c r="A143" t="inlineStr">
        <x:is>
          <x:t xml:space="preserve">P012</x:t>
        </x:is>
      </x:c>
      <x:c r="B143" t="inlineStr">
        <x:is>
          <x:t xml:space="preserve">Góndola mural</x:t>
        </x:is>
      </x:c>
      <x:c r="C143" t="n">
        <x:v>8</x:v>
      </x:c>
      <x:c r="D143" t="inlineStr">
        <x:is>
          <x:t xml:space="preserve">Aplicación electrostática de polvo</x:t>
        </x:is>
      </x:c>
      <x:c r="E143" t="inlineStr">
        <x:is>
          <x:t xml:space="preserve">Pistola manual de pintura electrostática en polvo</x:t>
        </x:is>
      </x:c>
      <x:c r="F143" t="n">
        <x:f>'08_PEDIDOS'!D13</x:f>
        <x:v>7</x:v>
      </x:c>
      <x:c r="G143" t="n">
        <x:f>'08_PEDIDOS'!I13</x:f>
        <x:v>10</x:v>
      </x:c>
      <x:c r="H143" t="n">
        <x:f>'05_RUTAS'!F47</x:f>
        <x:v>12</x:v>
      </x:c>
      <x:c r="I143" t="n">
        <x:f>'05_RUTAS'!G47</x:f>
        <x:v>7.34</x:v>
      </x:c>
      <x:c r="J143" s="14" t="n">
        <x:f>IF(OR(F143="",G143="",G143=0),"",(ROUNDUP(F143/G143,0)*H143+F143*I143)/60)</x:f>
        <x:v>1.0563333333333333</x:v>
      </x:c>
      <x:c r="K143" t="n">
        <x:f>INDEX('08_PEDIDOS'!$H$2:$H$97,MATCH(A143,'08_PEDIDOS'!$A$2:$A$97,0))</x:f>
        <x:v>2</x:v>
      </x:c>
      <x:c r="L143" t="inlineStr">
        <x:is>
          <x:t xml:space="preserve">POR_UNIDAD</x:t>
        </x:is>
      </x:c>
      <x:c r="M143" t="inlineStr">
        <x:is>
          <x:t xml:space="preserve">HIPOTESIS TECNICA</x:t>
        </x:is>
      </x:c>
      <x:c r="N143" s="34" t="n">
        <x:f>IFERROR(J143*INDEX('04_MAQUINAS'!$F$2:$F$18,MATCH(E143,'04_MAQUINAS'!$A$2:$A$18,0)),0)</x:f>
        <x:v>33.80266666666667</x:v>
      </x:c>
      <x:c r="O143" s="34" t="n">
        <x:f>IFERROR(J143*INDEX('04_MAQUINAS'!$I$2:$I$18,MATCH(E143,'04_MAQUINAS'!$A$2:$A$18,0))*INDEX('04_MAQUINAS'!$J$2:$J$18,MATCH(E143,'04_MAQUINAS'!$A$2:$A$18,0)),0)</x:f>
        <x:v>1.1091499999999999</x:v>
      </x:c>
    </x:row>
    <x:row r="144">
      <x:c r="A144" t="inlineStr">
        <x:is>
          <x:t xml:space="preserve">P012</x:t>
        </x:is>
      </x:c>
      <x:c r="B144" t="inlineStr">
        <x:is>
          <x:t xml:space="preserve">Góndola mural</x:t>
        </x:is>
      </x:c>
      <x:c r="C144" t="n">
        <x:v>9</x:v>
      </x:c>
      <x:c r="D144" t="inlineStr">
        <x:is>
          <x:t xml:space="preserve">Curado térmico en horno</x:t>
        </x:is>
      </x:c>
      <x:c r="E144" t="inlineStr">
        <x:is>
          <x:t xml:space="preserve">Horno de curado de pintura electrostática por lotes</x:t>
        </x:is>
      </x:c>
      <x:c r="F144" t="n">
        <x:f>'08_PEDIDOS'!D13</x:f>
        <x:v>7</x:v>
      </x:c>
      <x:c r="G144" t="n">
        <x:f>'08_PEDIDOS'!I13</x:f>
        <x:v>10</x:v>
      </x:c>
      <x:c r="H144" t="n">
        <x:f>'05_RUTAS'!F48</x:f>
        <x:v>45</x:v>
      </x:c>
      <x:c r="I144" t="n">
        <x:f>'05_RUTAS'!G48</x:f>
        <x:v>0</x:v>
      </x:c>
      <x:c r="J144" s="14" t="n">
        <x:f>IF(OR(F144="",G144="",G144=0),"",(ROUNDUP(F144/G144,0)*H144+F144*I144)/60)</x:f>
        <x:v>0.75</x:v>
      </x:c>
      <x:c r="K144" t="n">
        <x:f>INDEX('08_PEDIDOS'!$H$2:$H$97,MATCH(A144,'08_PEDIDOS'!$A$2:$A$97,0))</x:f>
        <x:v>2</x:v>
      </x:c>
      <x:c r="L144" t="inlineStr">
        <x:is>
          <x:t xml:space="preserve">POR_LOTE</x:t>
        </x:is>
      </x:c>
      <x:c r="M144" t="inlineStr">
        <x:is>
          <x:t xml:space="preserve">HIPOTESIS TECNICA</x:t>
        </x:is>
      </x:c>
      <x:c r="N144" s="34" t="n">
        <x:f>IFERROR(J144*INDEX('04_MAQUINAS'!$F$2:$F$18,MATCH(E144,'04_MAQUINAS'!$A$2:$A$18,0)),0)</x:f>
        <x:v>19.5</x:v>
      </x:c>
      <x:c r="O144" s="34" t="n">
        <x:f>IFERROR(J144*INDEX('04_MAQUINAS'!$I$2:$I$18,MATCH(E144,'04_MAQUINAS'!$A$2:$A$18,0))*INDEX('04_MAQUINAS'!$J$2:$J$18,MATCH(E144,'04_MAQUINAS'!$A$2:$A$18,0)),0)</x:f>
        <x:v>10.799999999999999</x:v>
      </x:c>
    </x:row>
    <x:row r="145">
      <x:c r="A145" t="inlineStr">
        <x:is>
          <x:t xml:space="preserve">P012</x:t>
        </x:is>
      </x:c>
      <x:c r="B145" t="inlineStr">
        <x:is>
          <x:t xml:space="preserve">Góndola mural</x:t>
        </x:is>
      </x:c>
      <x:c r="C145" t="n">
        <x:v>10</x:v>
      </x:c>
      <x:c r="D145" t="inlineStr">
        <x:is>
          <x:t xml:space="preserve">Colgado, traslado y enfriamiento</x:t>
        </x:is>
      </x:c>
      <x:c r="E145" t="inlineStr">
        <x:is>
          <x:t xml:space="preserve">Manipulación y enfriamiento de piezas</x:t>
        </x:is>
      </x:c>
      <x:c r="F145" t="n">
        <x:f>'08_PEDIDOS'!D13</x:f>
        <x:v>7</x:v>
      </x:c>
      <x:c r="G145" t="n">
        <x:f>'08_PEDIDOS'!I13</x:f>
        <x:v>10</x:v>
      </x:c>
      <x:c r="H145" t="n">
        <x:f>'05_RUTAS'!F49</x:f>
        <x:v>8</x:v>
      </x:c>
      <x:c r="I145" t="n">
        <x:f>'05_RUTAS'!G49</x:f>
        <x:v>2.54</x:v>
      </x:c>
      <x:c r="J145" s="14" t="n">
        <x:f>IF(OR(F145="",G145="",G145=0),"",(ROUNDUP(F145/G145,0)*H145+F145*I145)/60)</x:f>
        <x:v>0.4296666666666667</x:v>
      </x:c>
      <x:c r="K145" t="n">
        <x:f>INDEX('08_PEDIDOS'!$H$2:$H$97,MATCH(A145,'08_PEDIDOS'!$A$2:$A$97,0))</x:f>
        <x:v>2</x:v>
      </x:c>
      <x:c r="L145" t="inlineStr">
        <x:is>
          <x:t xml:space="preserve">POR_UNIDAD</x:t>
        </x:is>
      </x:c>
      <x:c r="M145" t="inlineStr">
        <x:is>
          <x:t xml:space="preserve">HIPOTESIS TECNICA</x:t>
        </x:is>
      </x:c>
      <x:c r="N145" s="34" t="n">
        <x:f>IFERROR(J145*INDEX('04_MAQUINAS'!$F$2:$F$18,MATCH(E145,'04_MAQUINAS'!$A$2:$A$18,0)),0)</x:f>
        <x:v>6.874666666666667</x:v>
      </x:c>
      <x:c r="O145" s="34" t="n">
        <x:f>IFERROR(J145*INDEX('04_MAQUINAS'!$I$2:$I$18,MATCH(E145,'04_MAQUINAS'!$A$2:$A$18,0))*INDEX('04_MAQUINAS'!$J$2:$J$18,MATCH(E145,'04_MAQUINAS'!$A$2:$A$18,0)),0)</x:f>
        <x:v>0.10741666666666667</x:v>
      </x:c>
    </x:row>
    <x:row r="146">
      <x:c r="A146" t="inlineStr">
        <x:is>
          <x:t xml:space="preserve">P012</x:t>
        </x:is>
      </x:c>
      <x:c r="B146" t="inlineStr">
        <x:is>
          <x:t xml:space="preserve">Góndola mural</x:t>
        </x:is>
      </x:c>
      <x:c r="C146" t="n">
        <x:v>11</x:v>
      </x:c>
      <x:c r="D146" t="inlineStr">
        <x:is>
          <x:t xml:space="preserve">Ensamblaje</x:t>
        </x:is>
      </x:c>
      <x:c r="E146" t="inlineStr">
        <x:is>
          <x:t xml:space="preserve">Mesa de armado</x:t>
        </x:is>
      </x:c>
      <x:c r="F146" t="n">
        <x:f>'08_PEDIDOS'!D13</x:f>
        <x:v>7</x:v>
      </x:c>
      <x:c r="G146" t="n">
        <x:f>'08_PEDIDOS'!I13</x:f>
        <x:v>10</x:v>
      </x:c>
      <x:c r="H146" t="n">
        <x:f>'05_RUTAS'!F50</x:f>
        <x:v>6</x:v>
      </x:c>
      <x:c r="I146" t="n">
        <x:f>'05_RUTAS'!G50</x:f>
        <x:v>48.75</x:v>
      </x:c>
      <x:c r="J146" s="14" t="n">
        <x:f>IF(OR(F146="",G146="",G146=0),"",(ROUNDUP(F146/G146,0)*H146+F146*I146)/60)</x:f>
        <x:v>5.7875</x:v>
      </x:c>
      <x:c r="K146" t="n">
        <x:f>INDEX('08_PEDIDOS'!$H$2:$H$97,MATCH(A146,'08_PEDIDOS'!$A$2:$A$97,0))</x:f>
        <x:v>2</x:v>
      </x:c>
      <x:c r="L146" t="inlineStr">
        <x:is>
          <x:t xml:space="preserve">POR_UNIDAD</x:t>
        </x:is>
      </x:c>
      <x:c r="M146" t="inlineStr">
        <x:is>
          <x:t xml:space="preserve">VALOR HEREDADO SIN CRONOMETRAJE</x:t>
        </x:is>
      </x:c>
      <x:c r="N146" s="34" t="n">
        <x:f>IFERROR(J146*INDEX('04_MAQUINAS'!$F$2:$F$18,MATCH(E146,'04_MAQUINAS'!$A$2:$A$18,0)),0)</x:f>
        <x:v>109.96249999999999</x:v>
      </x:c>
      <x:c r="O146" s="34" t="n">
        <x:f>IFERROR(J146*INDEX('04_MAQUINAS'!$I$2:$I$18,MATCH(E146,'04_MAQUINAS'!$A$2:$A$18,0))*INDEX('04_MAQUINAS'!$J$2:$J$18,MATCH(E146,'04_MAQUINAS'!$A$2:$A$18,0)),0)</x:f>
        <x:v>1.7362499999999998</x:v>
      </x:c>
    </x:row>
    <x:row r="147">
      <x:c r="A147" t="inlineStr">
        <x:is>
          <x:t xml:space="preserve">P012</x:t>
        </x:is>
      </x:c>
      <x:c r="B147" t="inlineStr">
        <x:is>
          <x:t xml:space="preserve">Góndola mural</x:t>
        </x:is>
      </x:c>
      <x:c r="C147" t="n">
        <x:v>12</x:v>
      </x:c>
      <x:c r="D147" t="inlineStr">
        <x:is>
          <x:t xml:space="preserve">Inspección de calidad</x:t>
        </x:is>
      </x:c>
      <x:c r="E147" t="inlineStr">
        <x:is>
          <x:t xml:space="preserve">Área de inspección</x:t>
        </x:is>
      </x:c>
      <x:c r="F147" t="n">
        <x:f>'08_PEDIDOS'!D13</x:f>
        <x:v>7</x:v>
      </x:c>
      <x:c r="G147" t="n">
        <x:f>'08_PEDIDOS'!I13</x:f>
        <x:v>10</x:v>
      </x:c>
      <x:c r="H147" t="n">
        <x:f>'05_RUTAS'!F51</x:f>
        <x:v>2</x:v>
      </x:c>
      <x:c r="I147" t="n">
        <x:f>'05_RUTAS'!G51</x:f>
        <x:v>3.67</x:v>
      </x:c>
      <x:c r="J147" s="14" t="n">
        <x:f>IF(OR(F147="",G147="",G147=0),"",(ROUNDUP(F147/G147,0)*H147+F147*I147)/60)</x:f>
        <x:v>0.46149999999999997</x:v>
      </x:c>
      <x:c r="K147" t="n">
        <x:f>INDEX('08_PEDIDOS'!$H$2:$H$97,MATCH(A147,'08_PEDIDOS'!$A$2:$A$97,0))</x:f>
        <x:v>2</x:v>
      </x:c>
      <x:c r="L147" t="inlineStr">
        <x:is>
          <x:t xml:space="preserve">POR_UNIDAD</x:t>
        </x:is>
      </x:c>
      <x:c r="M147" t="inlineStr">
        <x:is>
          <x:t xml:space="preserve">HIPOTESIS TECNICA</x:t>
        </x:is>
      </x:c>
      <x:c r="N147" s="34" t="n">
        <x:f>IFERROR(J147*INDEX('04_MAQUINAS'!$F$2:$F$18,MATCH(E147,'04_MAQUINAS'!$A$2:$A$18,0)),0)</x:f>
        <x:v>9.229999999999999</x:v>
      </x:c>
      <x:c r="O147" s="34" t="n">
        <x:f>IFERROR(J147*INDEX('04_MAQUINAS'!$I$2:$I$18,MATCH(E147,'04_MAQUINAS'!$A$2:$A$18,0))*INDEX('04_MAQUINAS'!$J$2:$J$18,MATCH(E147,'04_MAQUINAS'!$A$2:$A$18,0)),0)</x:f>
        <x:v>0.04615</x:v>
      </x:c>
    </x:row>
    <x:row r="148">
      <x:c r="A148" t="inlineStr">
        <x:is>
          <x:t xml:space="preserve">P012</x:t>
        </x:is>
      </x:c>
      <x:c r="B148" t="inlineStr">
        <x:is>
          <x:t xml:space="preserve">Góndola mural</x:t>
        </x:is>
      </x:c>
      <x:c r="C148" t="n">
        <x:v>13</x:v>
      </x:c>
      <x:c r="D148" t="inlineStr">
        <x:is>
          <x:t xml:space="preserve">Embalaje</x:t>
        </x:is>
      </x:c>
      <x:c r="E148" t="inlineStr">
        <x:is>
          <x:t xml:space="preserve">Zona de protección y embalaje</x:t>
        </x:is>
      </x:c>
      <x:c r="F148" t="n">
        <x:f>'08_PEDIDOS'!D13</x:f>
        <x:v>7</x:v>
      </x:c>
      <x:c r="G148" t="n">
        <x:f>'08_PEDIDOS'!I13</x:f>
        <x:v>10</x:v>
      </x:c>
      <x:c r="H148" t="n">
        <x:f>'05_RUTAS'!F52</x:f>
        <x:v>2</x:v>
      </x:c>
      <x:c r="I148" t="n">
        <x:f>'05_RUTAS'!G52</x:f>
        <x:v>5</x:v>
      </x:c>
      <x:c r="J148" s="14" t="n">
        <x:f>IF(OR(F148="",G148="",G148=0),"",(ROUNDUP(F148/G148,0)*H148+F148*I148)/60)</x:f>
        <x:v>0.6166666666666667</x:v>
      </x:c>
      <x:c r="K148" t="n">
        <x:f>INDEX('08_PEDIDOS'!$H$2:$H$97,MATCH(A148,'08_PEDIDOS'!$A$2:$A$97,0))</x:f>
        <x:v>2</x:v>
      </x:c>
      <x:c r="L148" t="inlineStr">
        <x:is>
          <x:t xml:space="preserve">POR_UNIDAD</x:t>
        </x:is>
      </x:c>
      <x:c r="M148" t="inlineStr">
        <x:is>
          <x:t xml:space="preserve">HIPOTESIS TECNICA</x:t>
        </x:is>
      </x:c>
      <x:c r="N148" s="34" t="n">
        <x:f>IFERROR(J148*INDEX('04_MAQUINAS'!$F$2:$F$18,MATCH(E148,'04_MAQUINAS'!$A$2:$A$18,0)),0)</x:f>
        <x:v>11.100000000000001</x:v>
      </x:c>
      <x:c r="O148" s="34" t="n">
        <x:f>IFERROR(J148*INDEX('04_MAQUINAS'!$I$2:$I$18,MATCH(E148,'04_MAQUINAS'!$A$2:$A$18,0))*INDEX('04_MAQUINAS'!$J$2:$J$18,MATCH(E148,'04_MAQUINAS'!$A$2:$A$18,0)),0)</x:f>
        <x:v>0.0555</x:v>
      </x:c>
    </x:row>
    <x:row r="149">
      <x:c r="A149" t="inlineStr">
        <x:is>
          <x:t xml:space="preserve">P013</x:t>
        </x:is>
      </x:c>
      <x:c r="B149" t="inlineStr">
        <x:is>
          <x:t xml:space="preserve">Locker de 4 puertas</x:t>
        </x:is>
      </x:c>
      <x:c r="C149" t="n">
        <x:v>1</x:v>
      </x:c>
      <x:c r="D149" t="inlineStr">
        <x:is>
          <x:t xml:space="preserve">Corte de planchas de acero</x:t>
        </x:is>
      </x:c>
      <x:c r="E149" t="inlineStr">
        <x:is>
          <x:t xml:space="preserve">Guillotina hidráulica para corte de planchas de acero</x:t>
        </x:is>
      </x:c>
      <x:c r="F149" t="n">
        <x:f>'08_PEDIDOS'!D14</x:f>
        <x:v>5</x:v>
      </x:c>
      <x:c r="G149" t="n">
        <x:f>'08_PEDIDOS'!I14</x:f>
        <x:v>10</x:v>
      </x:c>
      <x:c r="H149" t="n">
        <x:f>'05_RUTAS'!F53</x:f>
        <x:v>8</x:v>
      </x:c>
      <x:c r="I149" t="n">
        <x:f>'05_RUTAS'!G53</x:f>
        <x:v>40.245</x:v>
      </x:c>
      <x:c r="J149" s="14" t="n">
        <x:f>IF(OR(F149="",G149="",G149=0),"",(ROUNDUP(F149/G149,0)*H149+F149*I149)/60)</x:f>
        <x:v>3.487083333333333</x:v>
      </x:c>
      <x:c r="K149" t="n">
        <x:f>INDEX('08_PEDIDOS'!$H$2:$H$97,MATCH(A149,'08_PEDIDOS'!$A$2:$A$97,0))</x:f>
        <x:v>2</x:v>
      </x:c>
      <x:c r="L149" t="inlineStr">
        <x:is>
          <x:t xml:space="preserve">POR_UNIDAD</x:t>
        </x:is>
      </x:c>
      <x:c r="M149" t="inlineStr">
        <x:is>
          <x:t xml:space="preserve">VALOR HEREDADO SIN CRONOMETRAJE</x:t>
        </x:is>
      </x:c>
      <x:c r="N149" s="34" t="n">
        <x:f>IFERROR(J149*INDEX('04_MAQUINAS'!$F$2:$F$18,MATCH(E149,'04_MAQUINAS'!$A$2:$A$18,0)),0)</x:f>
        <x:v>83.69</x:v>
      </x:c>
      <x:c r="O149" s="34" t="n">
        <x:f>IFERROR(J149*INDEX('04_MAQUINAS'!$I$2:$I$18,MATCH(E149,'04_MAQUINAS'!$A$2:$A$18,0))*INDEX('04_MAQUINAS'!$J$2:$J$18,MATCH(E149,'04_MAQUINAS'!$A$2:$A$18,0)),0)</x:f>
        <x:v>9.589479166666665</x:v>
      </x:c>
    </x:row>
    <x:row r="150">
      <x:c r="A150" t="inlineStr">
        <x:is>
          <x:t xml:space="preserve">P013</x:t>
        </x:is>
      </x:c>
      <x:c r="B150" t="inlineStr">
        <x:is>
          <x:t xml:space="preserve">Locker de 4 puertas</x:t>
        </x:is>
      </x:c>
      <x:c r="C150" t="n">
        <x:v>2</x:v>
      </x:c>
      <x:c r="D150" t="inlineStr">
        <x:is>
          <x:t xml:space="preserve">Perforación</x:t>
        </x:is>
      </x:c>
      <x:c r="E150" t="inlineStr">
        <x:is>
          <x:t xml:space="preserve">Taladro de banco para perforación de acero</x:t>
        </x:is>
      </x:c>
      <x:c r="F150" t="n">
        <x:f>'08_PEDIDOS'!D14</x:f>
        <x:v>5</x:v>
      </x:c>
      <x:c r="G150" t="n">
        <x:f>'08_PEDIDOS'!I14</x:f>
        <x:v>10</x:v>
      </x:c>
      <x:c r="H150" t="n">
        <x:f>'05_RUTAS'!F54</x:f>
        <x:v>10</x:v>
      </x:c>
      <x:c r="I150" t="n">
        <x:f>'05_RUTAS'!G54</x:f>
        <x:v>14.8</x:v>
      </x:c>
      <x:c r="J150" s="14" t="n">
        <x:f>IF(OR(F150="",G150="",G150=0),"",(ROUNDUP(F150/G150,0)*H150+F150*I150)/60)</x:f>
        <x:v>1.4</x:v>
      </x:c>
      <x:c r="K150" t="n">
        <x:f>INDEX('08_PEDIDOS'!$H$2:$H$97,MATCH(A150,'08_PEDIDOS'!$A$2:$A$97,0))</x:f>
        <x:v>2</x:v>
      </x:c>
      <x:c r="L150" t="inlineStr">
        <x:is>
          <x:t xml:space="preserve">POR_UNIDAD</x:t>
        </x:is>
      </x:c>
      <x:c r="M150" t="inlineStr">
        <x:is>
          <x:t xml:space="preserve">VALOR HEREDADO SIN CRONOMETRAJE</x:t>
        </x:is>
      </x:c>
      <x:c r="N150" s="34" t="n">
        <x:f>IFERROR(J150*INDEX('04_MAQUINAS'!$F$2:$F$18,MATCH(E150,'04_MAQUINAS'!$A$2:$A$18,0)),0)</x:f>
        <x:v>30.799999999999997</x:v>
      </x:c>
      <x:c r="O150" s="34" t="n">
        <x:f>IFERROR(J150*INDEX('04_MAQUINAS'!$I$2:$I$18,MATCH(E150,'04_MAQUINAS'!$A$2:$A$18,0))*INDEX('04_MAQUINAS'!$J$2:$J$18,MATCH(E150,'04_MAQUINAS'!$A$2:$A$18,0)),0)</x:f>
        <x:v>0.385</x:v>
      </x:c>
    </x:row>
    <x:row r="151">
      <x:c r="A151" t="inlineStr">
        <x:is>
          <x:t xml:space="preserve">P013</x:t>
        </x:is>
      </x:c>
      <x:c r="B151" t="inlineStr">
        <x:is>
          <x:t xml:space="preserve">Locker de 4 puertas</x:t>
        </x:is>
      </x:c>
      <x:c r="C151" t="n">
        <x:v>3</x:v>
      </x:c>
      <x:c r="D151" t="inlineStr">
        <x:is>
          <x:t xml:space="preserve">Plegado</x:t>
        </x:is>
      </x:c>
      <x:c r="E151" t="inlineStr">
        <x:is>
          <x:t xml:space="preserve">Plegadora hidráulica de chapa metálica</x:t>
        </x:is>
      </x:c>
      <x:c r="F151" t="n">
        <x:f>'08_PEDIDOS'!D14</x:f>
        <x:v>5</x:v>
      </x:c>
      <x:c r="G151" t="n">
        <x:f>'08_PEDIDOS'!I14</x:f>
        <x:v>10</x:v>
      </x:c>
      <x:c r="H151" t="n">
        <x:f>'05_RUTAS'!F55</x:f>
        <x:v>12</x:v>
      </x:c>
      <x:c r="I151" t="n">
        <x:f>'05_RUTAS'!G55</x:f>
        <x:v>104</x:v>
      </x:c>
      <x:c r="J151" s="14" t="n">
        <x:f>IF(OR(F151="",G151="",G151=0),"",(ROUNDUP(F151/G151,0)*H151+F151*I151)/60)</x:f>
        <x:v>8.866666666666667</x:v>
      </x:c>
      <x:c r="K151" t="n">
        <x:f>INDEX('08_PEDIDOS'!$H$2:$H$97,MATCH(A151,'08_PEDIDOS'!$A$2:$A$97,0))</x:f>
        <x:v>2</x:v>
      </x:c>
      <x:c r="L151" t="inlineStr">
        <x:is>
          <x:t xml:space="preserve">POR_UNIDAD</x:t>
        </x:is>
      </x:c>
      <x:c r="M151" t="inlineStr">
        <x:is>
          <x:t xml:space="preserve">VALOR HEREDADO SIN CRONOMETRAJE</x:t>
        </x:is>
      </x:c>
      <x:c r="N151" s="34" t="n">
        <x:f>IFERROR(J151*INDEX('04_MAQUINAS'!$F$2:$F$18,MATCH(E151,'04_MAQUINAS'!$A$2:$A$18,0)),0)</x:f>
        <x:v>248.26666666666668</x:v>
      </x:c>
      <x:c r="O151" s="34" t="n">
        <x:f>IFERROR(J151*INDEX('04_MAQUINAS'!$I$2:$I$18,MATCH(E151,'04_MAQUINAS'!$A$2:$A$18,0))*INDEX('04_MAQUINAS'!$J$2:$J$18,MATCH(E151,'04_MAQUINAS'!$A$2:$A$18,0)),0)</x:f>
        <x:v>21.945</x:v>
      </x:c>
    </x:row>
    <x:row r="152">
      <x:c r="A152" t="inlineStr">
        <x:is>
          <x:t xml:space="preserve">P013</x:t>
        </x:is>
      </x:c>
      <x:c r="B152" t="inlineStr">
        <x:is>
          <x:t xml:space="preserve">Locker de 4 puertas</x:t>
        </x:is>
      </x:c>
      <x:c r="C152" t="n">
        <x:v>4</x:v>
      </x:c>
      <x:c r="D152" t="inlineStr">
        <x:is>
          <x:t xml:space="preserve">Desbarbado</x:t>
        </x:is>
      </x:c>
      <x:c r="E152" t="inlineStr">
        <x:is>
          <x:t xml:space="preserve">Mesa de desbarbado/esmerilado</x:t>
        </x:is>
      </x:c>
      <x:c r="F152" t="n">
        <x:f>'08_PEDIDOS'!D14</x:f>
        <x:v>5</x:v>
      </x:c>
      <x:c r="G152" t="n">
        <x:f>'08_PEDIDOS'!I14</x:f>
        <x:v>10</x:v>
      </x:c>
      <x:c r="H152" t="n">
        <x:f>'05_RUTAS'!F56</x:f>
        <x:v>3</x:v>
      </x:c>
      <x:c r="I152" t="n">
        <x:f>'05_RUTAS'!G56</x:f>
        <x:v>18</x:v>
      </x:c>
      <x:c r="J152" s="14" t="n">
        <x:f>IF(OR(F152="",G152="",G152=0),"",(ROUNDUP(F152/G152,0)*H152+F152*I152)/60)</x:f>
        <x:v>1.55</x:v>
      </x:c>
      <x:c r="K152" t="n">
        <x:f>INDEX('08_PEDIDOS'!$H$2:$H$97,MATCH(A152,'08_PEDIDOS'!$A$2:$A$97,0))</x:f>
        <x:v>2</x:v>
      </x:c>
      <x:c r="L152" t="inlineStr">
        <x:is>
          <x:t xml:space="preserve">POR_UNIDAD</x:t>
        </x:is>
      </x:c>
      <x:c r="M152" t="inlineStr">
        <x:is>
          <x:t xml:space="preserve">VALOR HEREDADO SIN CRONOMETRAJE</x:t>
        </x:is>
      </x:c>
      <x:c r="N152" s="34" t="n">
        <x:f>IFERROR(J152*INDEX('04_MAQUINAS'!$F$2:$F$18,MATCH(E152,'04_MAQUINAS'!$A$2:$A$18,0)),0)</x:f>
        <x:v>32.550000000000004</x:v>
      </x:c>
      <x:c r="O152" s="34" t="n">
        <x:f>IFERROR(J152*INDEX('04_MAQUINAS'!$I$2:$I$18,MATCH(E152,'04_MAQUINAS'!$A$2:$A$18,0))*INDEX('04_MAQUINAS'!$J$2:$J$18,MATCH(E152,'04_MAQUINAS'!$A$2:$A$18,0)),0)</x:f>
        <x:v>1.1625</x:v>
      </x:c>
    </x:row>
    <x:row r="153">
      <x:c r="A153" t="inlineStr">
        <x:is>
          <x:t xml:space="preserve">P013</x:t>
        </x:is>
      </x:c>
      <x:c r="B153" t="inlineStr">
        <x:is>
          <x:t xml:space="preserve">Locker de 4 puertas</x:t>
        </x:is>
      </x:c>
      <x:c r="C153" t="n">
        <x:v>5</x:v>
      </x:c>
      <x:c r="D153" t="inlineStr">
        <x:is>
          <x:t xml:space="preserve">Preparación superficial</x:t>
        </x:is>
      </x:c>
      <x:c r="E153" t="inlineStr">
        <x:is>
          <x:t xml:space="preserve">Zona de preparación superficial</x:t>
        </x:is>
      </x:c>
      <x:c r="F153" t="n">
        <x:f>'08_PEDIDOS'!D14</x:f>
        <x:v>5</x:v>
      </x:c>
      <x:c r="G153" t="n">
        <x:f>'08_PEDIDOS'!I14</x:f>
        <x:v>10</x:v>
      </x:c>
      <x:c r="H153" t="n">
        <x:f>'05_RUTAS'!F57</x:f>
        <x:v>6</x:v>
      </x:c>
      <x:c r="I153" t="n">
        <x:f>'05_RUTAS'!G57</x:f>
        <x:v>26.324</x:v>
      </x:c>
      <x:c r="J153" s="14" t="n">
        <x:f>IF(OR(F153="",G153="",G153=0),"",(ROUNDUP(F153/G153,0)*H153+F153*I153)/60)</x:f>
        <x:v>2.2936666666666667</x:v>
      </x:c>
      <x:c r="K153" t="n">
        <x:f>INDEX('08_PEDIDOS'!$H$2:$H$97,MATCH(A153,'08_PEDIDOS'!$A$2:$A$97,0))</x:f>
        <x:v>2</x:v>
      </x:c>
      <x:c r="L153" t="inlineStr">
        <x:is>
          <x:t xml:space="preserve">POR_UNIDAD</x:t>
        </x:is>
      </x:c>
      <x:c r="M153" t="inlineStr">
        <x:is>
          <x:t xml:space="preserve">VALOR HEREDADO SIN CRONOMETRAJE</x:t>
        </x:is>
      </x:c>
      <x:c r="N153" s="34" t="n">
        <x:f>IFERROR(J153*INDEX('04_MAQUINAS'!$F$2:$F$18,MATCH(E153,'04_MAQUINAS'!$A$2:$A$18,0)),0)</x:f>
        <x:v>43.57966666666667</x:v>
      </x:c>
      <x:c r="O153" s="34" t="n">
        <x:f>IFERROR(J153*INDEX('04_MAQUINAS'!$I$2:$I$18,MATCH(E153,'04_MAQUINAS'!$A$2:$A$18,0))*INDEX('04_MAQUINAS'!$J$2:$J$18,MATCH(E153,'04_MAQUINAS'!$A$2:$A$18,0)),0)</x:f>
        <x:v>2.018426666666667</x:v>
      </x:c>
    </x:row>
    <x:row r="154">
      <x:c r="A154" t="inlineStr">
        <x:is>
          <x:t xml:space="preserve">P013</x:t>
        </x:is>
      </x:c>
      <x:c r="B154" t="inlineStr">
        <x:is>
          <x:t xml:space="preserve">Locker de 4 puertas</x:t>
        </x:is>
      </x:c>
      <x:c r="C154" t="n">
        <x:v>6</x:v>
      </x:c>
      <x:c r="D154" t="inlineStr">
        <x:is>
          <x:t xml:space="preserve">Aplicación electrostática de polvo</x:t>
        </x:is>
      </x:c>
      <x:c r="E154" t="inlineStr">
        <x:is>
          <x:t xml:space="preserve">Pistola manual de pintura electrostática en polvo</x:t>
        </x:is>
      </x:c>
      <x:c r="F154" t="n">
        <x:f>'08_PEDIDOS'!D14</x:f>
        <x:v>5</x:v>
      </x:c>
      <x:c r="G154" t="n">
        <x:f>'08_PEDIDOS'!I14</x:f>
        <x:v>10</x:v>
      </x:c>
      <x:c r="H154" t="n">
        <x:f>'05_RUTAS'!F58</x:f>
        <x:v>12</x:v>
      </x:c>
      <x:c r="I154" t="n">
        <x:f>'05_RUTAS'!G58</x:f>
        <x:v>6.83</x:v>
      </x:c>
      <x:c r="J154" s="14" t="n">
        <x:f>IF(OR(F154="",G154="",G154=0),"",(ROUNDUP(F154/G154,0)*H154+F154*I154)/60)</x:f>
        <x:v>0.7691666666666667</x:v>
      </x:c>
      <x:c r="K154" t="n">
        <x:f>INDEX('08_PEDIDOS'!$H$2:$H$97,MATCH(A154,'08_PEDIDOS'!$A$2:$A$97,0))</x:f>
        <x:v>2</x:v>
      </x:c>
      <x:c r="L154" t="inlineStr">
        <x:is>
          <x:t xml:space="preserve">POR_UNIDAD</x:t>
        </x:is>
      </x:c>
      <x:c r="M154" t="inlineStr">
        <x:is>
          <x:t xml:space="preserve">HIPOTESIS TECNICA</x:t>
        </x:is>
      </x:c>
      <x:c r="N154" s="34" t="n">
        <x:f>IFERROR(J154*INDEX('04_MAQUINAS'!$F$2:$F$18,MATCH(E154,'04_MAQUINAS'!$A$2:$A$18,0)),0)</x:f>
        <x:v>24.613333333333333</x:v>
      </x:c>
      <x:c r="O154" s="34" t="n">
        <x:f>IFERROR(J154*INDEX('04_MAQUINAS'!$I$2:$I$18,MATCH(E154,'04_MAQUINAS'!$A$2:$A$18,0))*INDEX('04_MAQUINAS'!$J$2:$J$18,MATCH(E154,'04_MAQUINAS'!$A$2:$A$18,0)),0)</x:f>
        <x:v>0.807625</x:v>
      </x:c>
    </x:row>
    <x:row r="155">
      <x:c r="A155" t="inlineStr">
        <x:is>
          <x:t xml:space="preserve">P013</x:t>
        </x:is>
      </x:c>
      <x:c r="B155" t="inlineStr">
        <x:is>
          <x:t xml:space="preserve">Locker de 4 puertas</x:t>
        </x:is>
      </x:c>
      <x:c r="C155" t="n">
        <x:v>7</x:v>
      </x:c>
      <x:c r="D155" t="inlineStr">
        <x:is>
          <x:t xml:space="preserve">Curado térmico en horno</x:t>
        </x:is>
      </x:c>
      <x:c r="E155" t="inlineStr">
        <x:is>
          <x:t xml:space="preserve">Horno de curado de pintura electrostática por lotes</x:t>
        </x:is>
      </x:c>
      <x:c r="F155" t="n">
        <x:f>'08_PEDIDOS'!D14</x:f>
        <x:v>5</x:v>
      </x:c>
      <x:c r="G155" t="n">
        <x:f>'08_PEDIDOS'!I14</x:f>
        <x:v>10</x:v>
      </x:c>
      <x:c r="H155" t="n">
        <x:f>'05_RUTAS'!F59</x:f>
        <x:v>45</x:v>
      </x:c>
      <x:c r="I155" t="n">
        <x:f>'05_RUTAS'!G59</x:f>
        <x:v>0</x:v>
      </x:c>
      <x:c r="J155" s="14" t="n">
        <x:f>IF(OR(F155="",G155="",G155=0),"",(ROUNDUP(F155/G155,0)*H155+F155*I155)/60)</x:f>
        <x:v>0.75</x:v>
      </x:c>
      <x:c r="K155" t="n">
        <x:f>INDEX('08_PEDIDOS'!$H$2:$H$97,MATCH(A155,'08_PEDIDOS'!$A$2:$A$97,0))</x:f>
        <x:v>2</x:v>
      </x:c>
      <x:c r="L155" t="inlineStr">
        <x:is>
          <x:t xml:space="preserve">POR_LOTE</x:t>
        </x:is>
      </x:c>
      <x:c r="M155" t="inlineStr">
        <x:is>
          <x:t xml:space="preserve">HIPOTESIS TECNICA</x:t>
        </x:is>
      </x:c>
      <x:c r="N155" s="34" t="n">
        <x:f>IFERROR(J155*INDEX('04_MAQUINAS'!$F$2:$F$18,MATCH(E155,'04_MAQUINAS'!$A$2:$A$18,0)),0)</x:f>
        <x:v>19.5</x:v>
      </x:c>
      <x:c r="O155" s="34" t="n">
        <x:f>IFERROR(J155*INDEX('04_MAQUINAS'!$I$2:$I$18,MATCH(E155,'04_MAQUINAS'!$A$2:$A$18,0))*INDEX('04_MAQUINAS'!$J$2:$J$18,MATCH(E155,'04_MAQUINAS'!$A$2:$A$18,0)),0)</x:f>
        <x:v>10.799999999999999</x:v>
      </x:c>
    </x:row>
    <x:row r="156">
      <x:c r="A156" t="inlineStr">
        <x:is>
          <x:t xml:space="preserve">P013</x:t>
        </x:is>
      </x:c>
      <x:c r="B156" t="inlineStr">
        <x:is>
          <x:t xml:space="preserve">Locker de 4 puertas</x:t>
        </x:is>
      </x:c>
      <x:c r="C156" t="n">
        <x:v>8</x:v>
      </x:c>
      <x:c r="D156" t="inlineStr">
        <x:is>
          <x:t xml:space="preserve">Colgado, traslado y enfriamiento</x:t>
        </x:is>
      </x:c>
      <x:c r="E156" t="inlineStr">
        <x:is>
          <x:t xml:space="preserve">Manipulación y enfriamiento de piezas</x:t>
        </x:is>
      </x:c>
      <x:c r="F156" t="n">
        <x:f>'08_PEDIDOS'!D14</x:f>
        <x:v>5</x:v>
      </x:c>
      <x:c r="G156" t="n">
        <x:f>'08_PEDIDOS'!I14</x:f>
        <x:v>10</x:v>
      </x:c>
      <x:c r="H156" t="n">
        <x:f>'05_RUTAS'!F60</x:f>
        <x:v>8</x:v>
      </x:c>
      <x:c r="I156" t="n">
        <x:f>'05_RUTAS'!G60</x:f>
        <x:v>2.42</x:v>
      </x:c>
      <x:c r="J156" s="14" t="n">
        <x:f>IF(OR(F156="",G156="",G156=0),"",(ROUNDUP(F156/G156,0)*H156+F156*I156)/60)</x:f>
        <x:v>0.335</x:v>
      </x:c>
      <x:c r="K156" t="n">
        <x:f>INDEX('08_PEDIDOS'!$H$2:$H$97,MATCH(A156,'08_PEDIDOS'!$A$2:$A$97,0))</x:f>
        <x:v>2</x:v>
      </x:c>
      <x:c r="L156" t="inlineStr">
        <x:is>
          <x:t xml:space="preserve">POR_UNIDAD</x:t>
        </x:is>
      </x:c>
      <x:c r="M156" t="inlineStr">
        <x:is>
          <x:t xml:space="preserve">HIPOTESIS TECNICA</x:t>
        </x:is>
      </x:c>
      <x:c r="N156" s="34" t="n">
        <x:f>IFERROR(J156*INDEX('04_MAQUINAS'!$F$2:$F$18,MATCH(E156,'04_MAQUINAS'!$A$2:$A$18,0)),0)</x:f>
        <x:v>5.36</x:v>
      </x:c>
      <x:c r="O156" s="34" t="n">
        <x:f>IFERROR(J156*INDEX('04_MAQUINAS'!$I$2:$I$18,MATCH(E156,'04_MAQUINAS'!$A$2:$A$18,0))*INDEX('04_MAQUINAS'!$J$2:$J$18,MATCH(E156,'04_MAQUINAS'!$A$2:$A$18,0)),0)</x:f>
        <x:v>0.08375</x:v>
      </x:c>
    </x:row>
    <x:row r="157">
      <x:c r="A157" t="inlineStr">
        <x:is>
          <x:t xml:space="preserve">P013</x:t>
        </x:is>
      </x:c>
      <x:c r="B157" t="inlineStr">
        <x:is>
          <x:t xml:space="preserve">Locker de 4 puertas</x:t>
        </x:is>
      </x:c>
      <x:c r="C157" t="n">
        <x:v>9</x:v>
      </x:c>
      <x:c r="D157" t="inlineStr">
        <x:is>
          <x:t xml:space="preserve">Ensamblaje</x:t>
        </x:is>
      </x:c>
      <x:c r="E157" t="inlineStr">
        <x:is>
          <x:t xml:space="preserve">Mesa de armado</x:t>
        </x:is>
      </x:c>
      <x:c r="F157" t="n">
        <x:f>'08_PEDIDOS'!D14</x:f>
        <x:v>5</x:v>
      </x:c>
      <x:c r="G157" t="n">
        <x:f>'08_PEDIDOS'!I14</x:f>
        <x:v>10</x:v>
      </x:c>
      <x:c r="H157" t="n">
        <x:f>'05_RUTAS'!F61</x:f>
        <x:v>6</x:v>
      </x:c>
      <x:c r="I157" t="n">
        <x:f>'05_RUTAS'!G61</x:f>
        <x:v>42</x:v>
      </x:c>
      <x:c r="J157" s="14" t="n">
        <x:f>IF(OR(F157="",G157="",G157=0),"",(ROUNDUP(F157/G157,0)*H157+F157*I157)/60)</x:f>
        <x:v>3.6</x:v>
      </x:c>
      <x:c r="K157" t="n">
        <x:f>INDEX('08_PEDIDOS'!$H$2:$H$97,MATCH(A157,'08_PEDIDOS'!$A$2:$A$97,0))</x:f>
        <x:v>2</x:v>
      </x:c>
      <x:c r="L157" t="inlineStr">
        <x:is>
          <x:t xml:space="preserve">POR_UNIDAD</x:t>
        </x:is>
      </x:c>
      <x:c r="M157" t="inlineStr">
        <x:is>
          <x:t xml:space="preserve">VALOR HEREDADO SIN CRONOMETRAJE</x:t>
        </x:is>
      </x:c>
      <x:c r="N157" s="34" t="n">
        <x:f>IFERROR(J157*INDEX('04_MAQUINAS'!$F$2:$F$18,MATCH(E157,'04_MAQUINAS'!$A$2:$A$18,0)),0)</x:f>
        <x:v>68.4</x:v>
      </x:c>
      <x:c r="O157" s="34" t="n">
        <x:f>IFERROR(J157*INDEX('04_MAQUINAS'!$I$2:$I$18,MATCH(E157,'04_MAQUINAS'!$A$2:$A$18,0))*INDEX('04_MAQUINAS'!$J$2:$J$18,MATCH(E157,'04_MAQUINAS'!$A$2:$A$18,0)),0)</x:f>
        <x:v>1.08</x:v>
      </x:c>
    </x:row>
    <x:row r="158">
      <x:c r="A158" t="inlineStr">
        <x:is>
          <x:t xml:space="preserve">P013</x:t>
        </x:is>
      </x:c>
      <x:c r="B158" t="inlineStr">
        <x:is>
          <x:t xml:space="preserve">Locker de 4 puertas</x:t>
        </x:is>
      </x:c>
      <x:c r="C158" t="n">
        <x:v>10</x:v>
      </x:c>
      <x:c r="D158" t="inlineStr">
        <x:is>
          <x:t xml:space="preserve">Inspección de calidad</x:t>
        </x:is>
      </x:c>
      <x:c r="E158" t="inlineStr">
        <x:is>
          <x:t xml:space="preserve">Área de inspección</x:t>
        </x:is>
      </x:c>
      <x:c r="F158" t="n">
        <x:f>'08_PEDIDOS'!D14</x:f>
        <x:v>5</x:v>
      </x:c>
      <x:c r="G158" t="n">
        <x:f>'08_PEDIDOS'!I14</x:f>
        <x:v>10</x:v>
      </x:c>
      <x:c r="H158" t="n">
        <x:f>'05_RUTAS'!F62</x:f>
        <x:v>2</x:v>
      </x:c>
      <x:c r="I158" t="n">
        <x:f>'05_RUTAS'!G62</x:f>
        <x:v>3.52</x:v>
      </x:c>
      <x:c r="J158" s="14" t="n">
        <x:f>IF(OR(F158="",G158="",G158=0),"",(ROUNDUP(F158/G158,0)*H158+F158*I158)/60)</x:f>
        <x:v>0.3266666666666667</x:v>
      </x:c>
      <x:c r="K158" t="n">
        <x:f>INDEX('08_PEDIDOS'!$H$2:$H$97,MATCH(A158,'08_PEDIDOS'!$A$2:$A$97,0))</x:f>
        <x:v>2</x:v>
      </x:c>
      <x:c r="L158" t="inlineStr">
        <x:is>
          <x:t xml:space="preserve">POR_UNIDAD</x:t>
        </x:is>
      </x:c>
      <x:c r="M158" t="inlineStr">
        <x:is>
          <x:t xml:space="preserve">HIPOTESIS TECNICA</x:t>
        </x:is>
      </x:c>
      <x:c r="N158" s="34" t="n">
        <x:f>IFERROR(J158*INDEX('04_MAQUINAS'!$F$2:$F$18,MATCH(E158,'04_MAQUINAS'!$A$2:$A$18,0)),0)</x:f>
        <x:v>6.533333333333334</x:v>
      </x:c>
      <x:c r="O158" s="34" t="n">
        <x:f>IFERROR(J158*INDEX('04_MAQUINAS'!$I$2:$I$18,MATCH(E158,'04_MAQUINAS'!$A$2:$A$18,0))*INDEX('04_MAQUINAS'!$J$2:$J$18,MATCH(E158,'04_MAQUINAS'!$A$2:$A$18,0)),0)</x:f>
        <x:v>0.03266666666666667</x:v>
      </x:c>
    </x:row>
    <x:row r="159">
      <x:c r="A159" t="inlineStr">
        <x:is>
          <x:t xml:space="preserve">P013</x:t>
        </x:is>
      </x:c>
      <x:c r="B159" t="inlineStr">
        <x:is>
          <x:t xml:space="preserve">Locker de 4 puertas</x:t>
        </x:is>
      </x:c>
      <x:c r="C159" t="n">
        <x:v>11</x:v>
      </x:c>
      <x:c r="D159" t="inlineStr">
        <x:is>
          <x:t xml:space="preserve">Embalaje</x:t>
        </x:is>
      </x:c>
      <x:c r="E159" t="inlineStr">
        <x:is>
          <x:t xml:space="preserve">Zona de protección y embalaje</x:t>
        </x:is>
      </x:c>
      <x:c r="F159" t="n">
        <x:f>'08_PEDIDOS'!D14</x:f>
        <x:v>5</x:v>
      </x:c>
      <x:c r="G159" t="n">
        <x:f>'08_PEDIDOS'!I14</x:f>
        <x:v>10</x:v>
      </x:c>
      <x:c r="H159" t="n">
        <x:f>'05_RUTAS'!F63</x:f>
        <x:v>2</x:v>
      </x:c>
      <x:c r="I159" t="n">
        <x:f>'05_RUTAS'!G63</x:f>
        <x:v>4.78</x:v>
      </x:c>
      <x:c r="J159" s="14" t="n">
        <x:f>IF(OR(F159="",G159="",G159=0),"",(ROUNDUP(F159/G159,0)*H159+F159*I159)/60)</x:f>
        <x:v>0.4316666666666667</x:v>
      </x:c>
      <x:c r="K159" t="n">
        <x:f>INDEX('08_PEDIDOS'!$H$2:$H$97,MATCH(A159,'08_PEDIDOS'!$A$2:$A$97,0))</x:f>
        <x:v>2</x:v>
      </x:c>
      <x:c r="L159" t="inlineStr">
        <x:is>
          <x:t xml:space="preserve">POR_UNIDAD</x:t>
        </x:is>
      </x:c>
      <x:c r="M159" t="inlineStr">
        <x:is>
          <x:t xml:space="preserve">HIPOTESIS TECNICA</x:t>
        </x:is>
      </x:c>
      <x:c r="N159" s="34" t="n">
        <x:f>IFERROR(J159*INDEX('04_MAQUINAS'!$F$2:$F$18,MATCH(E159,'04_MAQUINAS'!$A$2:$A$18,0)),0)</x:f>
        <x:v>7.7700000000000005</x:v>
      </x:c>
      <x:c r="O159" s="34" t="n">
        <x:f>IFERROR(J159*INDEX('04_MAQUINAS'!$I$2:$I$18,MATCH(E159,'04_MAQUINAS'!$A$2:$A$18,0))*INDEX('04_MAQUINAS'!$J$2:$J$18,MATCH(E159,'04_MAQUINAS'!$A$2:$A$18,0)),0)</x:f>
        <x:v>0.03885</x:v>
      </x:c>
    </x:row>
    <x:row r="160">
      <x:c r="A160" t="inlineStr">
        <x:is>
          <x:t xml:space="preserve">P014</x:t>
        </x:is>
      </x:c>
      <x:c r="B160" t="inlineStr">
        <x:is>
          <x:t xml:space="preserve">Locker de 6 puertas</x:t>
        </x:is>
      </x:c>
      <x:c r="C160" t="n">
        <x:v>1</x:v>
      </x:c>
      <x:c r="D160" t="inlineStr">
        <x:is>
          <x:t xml:space="preserve">Corte de planchas de acero</x:t>
        </x:is>
      </x:c>
      <x:c r="E160" t="inlineStr">
        <x:is>
          <x:t xml:space="preserve">Guillotina hidráulica para corte de planchas de acero</x:t>
        </x:is>
      </x:c>
      <x:c r="F160" t="n">
        <x:f>'08_PEDIDOS'!D15</x:f>
        <x:v>6</x:v>
      </x:c>
      <x:c r="G160" t="n">
        <x:f>'08_PEDIDOS'!I15</x:f>
        <x:v>10</x:v>
      </x:c>
      <x:c r="H160" t="n">
        <x:f>'05_RUTAS'!F64</x:f>
        <x:v>8</x:v>
      </x:c>
      <x:c r="I160" t="n">
        <x:f>'05_RUTAS'!G64</x:f>
        <x:v>57.14</x:v>
      </x:c>
      <x:c r="J160" s="14" t="n">
        <x:f>IF(OR(F160="",G160="",G160=0),"",(ROUNDUP(F160/G160,0)*H160+F160*I160)/60)</x:f>
        <x:v>5.847333333333334</x:v>
      </x:c>
      <x:c r="K160" t="n">
        <x:f>INDEX('08_PEDIDOS'!$H$2:$H$97,MATCH(A160,'08_PEDIDOS'!$A$2:$A$97,0))</x:f>
        <x:v>2</x:v>
      </x:c>
      <x:c r="L160" t="inlineStr">
        <x:is>
          <x:t xml:space="preserve">POR_UNIDAD</x:t>
        </x:is>
      </x:c>
      <x:c r="M160" t="inlineStr">
        <x:is>
          <x:t xml:space="preserve">VALOR HEREDADO SIN CRONOMETRAJE</x:t>
        </x:is>
      </x:c>
      <x:c r="N160" s="34" t="n">
        <x:f>IFERROR(J160*INDEX('04_MAQUINAS'!$F$2:$F$18,MATCH(E160,'04_MAQUINAS'!$A$2:$A$18,0)),0)</x:f>
        <x:v>140.336</x:v>
      </x:c>
      <x:c r="O160" s="34" t="n">
        <x:f>IFERROR(J160*INDEX('04_MAQUINAS'!$I$2:$I$18,MATCH(E160,'04_MAQUINAS'!$A$2:$A$18,0))*INDEX('04_MAQUINAS'!$J$2:$J$18,MATCH(E160,'04_MAQUINAS'!$A$2:$A$18,0)),0)</x:f>
        <x:v>16.08016666666667</x:v>
      </x:c>
    </x:row>
    <x:row r="161">
      <x:c r="A161" t="inlineStr">
        <x:is>
          <x:t xml:space="preserve">P014</x:t>
        </x:is>
      </x:c>
      <x:c r="B161" t="inlineStr">
        <x:is>
          <x:t xml:space="preserve">Locker de 6 puertas</x:t>
        </x:is>
      </x:c>
      <x:c r="C161" t="n">
        <x:v>2</x:v>
      </x:c>
      <x:c r="D161" t="inlineStr">
        <x:is>
          <x:t xml:space="preserve">Perforación</x:t>
        </x:is>
      </x:c>
      <x:c r="E161" t="inlineStr">
        <x:is>
          <x:t xml:space="preserve">Taladro de banco para perforación de acero</x:t>
        </x:is>
      </x:c>
      <x:c r="F161" t="n">
        <x:f>'08_PEDIDOS'!D15</x:f>
        <x:v>6</x:v>
      </x:c>
      <x:c r="G161" t="n">
        <x:f>'08_PEDIDOS'!I15</x:f>
        <x:v>10</x:v>
      </x:c>
      <x:c r="H161" t="n">
        <x:f>'05_RUTAS'!F65</x:f>
        <x:v>10</x:v>
      </x:c>
      <x:c r="I161" t="n">
        <x:f>'05_RUTAS'!G65</x:f>
        <x:v>27</x:v>
      </x:c>
      <x:c r="J161" s="14" t="n">
        <x:f>IF(OR(F161="",G161="",G161=0),"",(ROUNDUP(F161/G161,0)*H161+F161*I161)/60)</x:f>
        <x:v>2.8666666666666667</x:v>
      </x:c>
      <x:c r="K161" t="n">
        <x:f>INDEX('08_PEDIDOS'!$H$2:$H$97,MATCH(A161,'08_PEDIDOS'!$A$2:$A$97,0))</x:f>
        <x:v>2</x:v>
      </x:c>
      <x:c r="L161" t="inlineStr">
        <x:is>
          <x:t xml:space="preserve">POR_UNIDAD</x:t>
        </x:is>
      </x:c>
      <x:c r="M161" t="inlineStr">
        <x:is>
          <x:t xml:space="preserve">VALOR HEREDADO SIN CRONOMETRAJE</x:t>
        </x:is>
      </x:c>
      <x:c r="N161" s="34" t="n">
        <x:f>IFERROR(J161*INDEX('04_MAQUINAS'!$F$2:$F$18,MATCH(E161,'04_MAQUINAS'!$A$2:$A$18,0)),0)</x:f>
        <x:v>63.06666666666667</x:v>
      </x:c>
      <x:c r="O161" s="34" t="n">
        <x:f>IFERROR(J161*INDEX('04_MAQUINAS'!$I$2:$I$18,MATCH(E161,'04_MAQUINAS'!$A$2:$A$18,0))*INDEX('04_MAQUINAS'!$J$2:$J$18,MATCH(E161,'04_MAQUINAS'!$A$2:$A$18,0)),0)</x:f>
        <x:v>0.7883333333333334</x:v>
      </x:c>
    </x:row>
    <x:row r="162">
      <x:c r="A162" t="inlineStr">
        <x:is>
          <x:t xml:space="preserve">P014</x:t>
        </x:is>
      </x:c>
      <x:c r="B162" t="inlineStr">
        <x:is>
          <x:t xml:space="preserve">Locker de 6 puertas</x:t>
        </x:is>
      </x:c>
      <x:c r="C162" t="n">
        <x:v>3</x:v>
      </x:c>
      <x:c r="D162" t="inlineStr">
        <x:is>
          <x:t xml:space="preserve">Plegado</x:t>
        </x:is>
      </x:c>
      <x:c r="E162" t="inlineStr">
        <x:is>
          <x:t xml:space="preserve">Plegadora hidráulica de chapa metálica</x:t>
        </x:is>
      </x:c>
      <x:c r="F162" t="n">
        <x:f>'08_PEDIDOS'!D15</x:f>
        <x:v>6</x:v>
      </x:c>
      <x:c r="G162" t="n">
        <x:f>'08_PEDIDOS'!I15</x:f>
        <x:v>10</x:v>
      </x:c>
      <x:c r="H162" t="n">
        <x:f>'05_RUTAS'!F66</x:f>
        <x:v>12</x:v>
      </x:c>
      <x:c r="I162" t="n">
        <x:f>'05_RUTAS'!G66</x:f>
        <x:v>149</x:v>
      </x:c>
      <x:c r="J162" s="14" t="n">
        <x:f>IF(OR(F162="",G162="",G162=0),"",(ROUNDUP(F162/G162,0)*H162+F162*I162)/60)</x:f>
        <x:v>15.1</x:v>
      </x:c>
      <x:c r="K162" t="n">
        <x:f>INDEX('08_PEDIDOS'!$H$2:$H$97,MATCH(A162,'08_PEDIDOS'!$A$2:$A$97,0))</x:f>
        <x:v>2</x:v>
      </x:c>
      <x:c r="L162" t="inlineStr">
        <x:is>
          <x:t xml:space="preserve">POR_UNIDAD</x:t>
        </x:is>
      </x:c>
      <x:c r="M162" t="inlineStr">
        <x:is>
          <x:t xml:space="preserve">VALOR HEREDADO SIN CRONOMETRAJE</x:t>
        </x:is>
      </x:c>
      <x:c r="N162" s="34" t="n">
        <x:f>IFERROR(J162*INDEX('04_MAQUINAS'!$F$2:$F$18,MATCH(E162,'04_MAQUINAS'!$A$2:$A$18,0)),0)</x:f>
        <x:v>422.8</x:v>
      </x:c>
      <x:c r="O162" s="34" t="n">
        <x:f>IFERROR(J162*INDEX('04_MAQUINAS'!$I$2:$I$18,MATCH(E162,'04_MAQUINAS'!$A$2:$A$18,0))*INDEX('04_MAQUINAS'!$J$2:$J$18,MATCH(E162,'04_MAQUINAS'!$A$2:$A$18,0)),0)</x:f>
        <x:v>37.3725</x:v>
      </x:c>
    </x:row>
    <x:row r="163">
      <x:c r="A163" t="inlineStr">
        <x:is>
          <x:t xml:space="preserve">P014</x:t>
        </x:is>
      </x:c>
      <x:c r="B163" t="inlineStr">
        <x:is>
          <x:t xml:space="preserve">Locker de 6 puertas</x:t>
        </x:is>
      </x:c>
      <x:c r="C163" t="n">
        <x:v>4</x:v>
      </x:c>
      <x:c r="D163" t="inlineStr">
        <x:is>
          <x:t xml:space="preserve">Desbarbado</x:t>
        </x:is>
      </x:c>
      <x:c r="E163" t="inlineStr">
        <x:is>
          <x:t xml:space="preserve">Mesa de desbarbado/esmerilado</x:t>
        </x:is>
      </x:c>
      <x:c r="F163" t="n">
        <x:f>'08_PEDIDOS'!D15</x:f>
        <x:v>6</x:v>
      </x:c>
      <x:c r="G163" t="n">
        <x:f>'08_PEDIDOS'!I15</x:f>
        <x:v>10</x:v>
      </x:c>
      <x:c r="H163" t="n">
        <x:f>'05_RUTAS'!F67</x:f>
        <x:v>3</x:v>
      </x:c>
      <x:c r="I163" t="n">
        <x:f>'05_RUTAS'!G67</x:f>
        <x:v>25.5</x:v>
      </x:c>
      <x:c r="J163" s="14" t="n">
        <x:f>IF(OR(F163="",G163="",G163=0),"",(ROUNDUP(F163/G163,0)*H163+F163*I163)/60)</x:f>
        <x:v>2.6</x:v>
      </x:c>
      <x:c r="K163" t="n">
        <x:f>INDEX('08_PEDIDOS'!$H$2:$H$97,MATCH(A163,'08_PEDIDOS'!$A$2:$A$97,0))</x:f>
        <x:v>2</x:v>
      </x:c>
      <x:c r="L163" t="inlineStr">
        <x:is>
          <x:t xml:space="preserve">POR_UNIDAD</x:t>
        </x:is>
      </x:c>
      <x:c r="M163" t="inlineStr">
        <x:is>
          <x:t xml:space="preserve">VALOR HEREDADO SIN CRONOMETRAJE</x:t>
        </x:is>
      </x:c>
      <x:c r="N163" s="34" t="n">
        <x:f>IFERROR(J163*INDEX('04_MAQUINAS'!$F$2:$F$18,MATCH(E163,'04_MAQUINAS'!$A$2:$A$18,0)),0)</x:f>
        <x:v>54.6</x:v>
      </x:c>
      <x:c r="O163" s="34" t="n">
        <x:f>IFERROR(J163*INDEX('04_MAQUINAS'!$I$2:$I$18,MATCH(E163,'04_MAQUINAS'!$A$2:$A$18,0))*INDEX('04_MAQUINAS'!$J$2:$J$18,MATCH(E163,'04_MAQUINAS'!$A$2:$A$18,0)),0)</x:f>
        <x:v>1.9500000000000002</x:v>
      </x:c>
    </x:row>
    <x:row r="164">
      <x:c r="A164" t="inlineStr">
        <x:is>
          <x:t xml:space="preserve">P014</x:t>
        </x:is>
      </x:c>
      <x:c r="B164" t="inlineStr">
        <x:is>
          <x:t xml:space="preserve">Locker de 6 puertas</x:t>
        </x:is>
      </x:c>
      <x:c r="C164" t="n">
        <x:v>5</x:v>
      </x:c>
      <x:c r="D164" t="inlineStr">
        <x:is>
          <x:t xml:space="preserve">Preparación superficial</x:t>
        </x:is>
      </x:c>
      <x:c r="E164" t="inlineStr">
        <x:is>
          <x:t xml:space="preserve">Zona de preparación superficial</x:t>
        </x:is>
      </x:c>
      <x:c r="F164" t="n">
        <x:f>'08_PEDIDOS'!D15</x:f>
        <x:v>6</x:v>
      </x:c>
      <x:c r="G164" t="n">
        <x:f>'08_PEDIDOS'!I15</x:f>
        <x:v>10</x:v>
      </x:c>
      <x:c r="H164" t="n">
        <x:f>'05_RUTAS'!F68</x:f>
        <x:v>6</x:v>
      </x:c>
      <x:c r="I164" t="n">
        <x:f>'05_RUTAS'!G68</x:f>
        <x:v>37.528</x:v>
      </x:c>
      <x:c r="J164" s="14" t="n">
        <x:f>IF(OR(F164="",G164="",G164=0),"",(ROUNDUP(F164/G164,0)*H164+F164*I164)/60)</x:f>
        <x:v>3.8528000000000002</x:v>
      </x:c>
      <x:c r="K164" t="n">
        <x:f>INDEX('08_PEDIDOS'!$H$2:$H$97,MATCH(A164,'08_PEDIDOS'!$A$2:$A$97,0))</x:f>
        <x:v>2</x:v>
      </x:c>
      <x:c r="L164" t="inlineStr">
        <x:is>
          <x:t xml:space="preserve">POR_UNIDAD</x:t>
        </x:is>
      </x:c>
      <x:c r="M164" t="inlineStr">
        <x:is>
          <x:t xml:space="preserve">VALOR HEREDADO SIN CRONOMETRAJE</x:t>
        </x:is>
      </x:c>
      <x:c r="N164" s="34" t="n">
        <x:f>IFERROR(J164*INDEX('04_MAQUINAS'!$F$2:$F$18,MATCH(E164,'04_MAQUINAS'!$A$2:$A$18,0)),0)</x:f>
        <x:v>73.20320000000001</x:v>
      </x:c>
      <x:c r="O164" s="34" t="n">
        <x:f>IFERROR(J164*INDEX('04_MAQUINAS'!$I$2:$I$18,MATCH(E164,'04_MAQUINAS'!$A$2:$A$18,0))*INDEX('04_MAQUINAS'!$J$2:$J$18,MATCH(E164,'04_MAQUINAS'!$A$2:$A$18,0)),0)</x:f>
        <x:v>3.390464000000001</x:v>
      </x:c>
    </x:row>
    <x:row r="165">
      <x:c r="A165" t="inlineStr">
        <x:is>
          <x:t xml:space="preserve">P014</x:t>
        </x:is>
      </x:c>
      <x:c r="B165" t="inlineStr">
        <x:is>
          <x:t xml:space="preserve">Locker de 6 puertas</x:t>
        </x:is>
      </x:c>
      <x:c r="C165" t="n">
        <x:v>6</x:v>
      </x:c>
      <x:c r="D165" t="inlineStr">
        <x:is>
          <x:t xml:space="preserve">Aplicación electrostática de polvo</x:t>
        </x:is>
      </x:c>
      <x:c r="E165" t="inlineStr">
        <x:is>
          <x:t xml:space="preserve">Pistola manual de pintura electrostática en polvo</x:t>
        </x:is>
      </x:c>
      <x:c r="F165" t="n">
        <x:f>'08_PEDIDOS'!D15</x:f>
        <x:v>6</x:v>
      </x:c>
      <x:c r="G165" t="n">
        <x:f>'08_PEDIDOS'!I15</x:f>
        <x:v>10</x:v>
      </x:c>
      <x:c r="H165" t="n">
        <x:f>'05_RUTAS'!F69</x:f>
        <x:v>12</x:v>
      </x:c>
      <x:c r="I165" t="n">
        <x:f>'05_RUTAS'!G69</x:f>
        <x:v>6.83</x:v>
      </x:c>
      <x:c r="J165" s="14" t="n">
        <x:f>IF(OR(F165="",G165="",G165=0),"",(ROUNDUP(F165/G165,0)*H165+F165*I165)/60)</x:f>
        <x:v>0.8830000000000001</x:v>
      </x:c>
      <x:c r="K165" t="n">
        <x:f>INDEX('08_PEDIDOS'!$H$2:$H$97,MATCH(A165,'08_PEDIDOS'!$A$2:$A$97,0))</x:f>
        <x:v>2</x:v>
      </x:c>
      <x:c r="L165" t="inlineStr">
        <x:is>
          <x:t xml:space="preserve">POR_UNIDAD</x:t>
        </x:is>
      </x:c>
      <x:c r="M165" t="inlineStr">
        <x:is>
          <x:t xml:space="preserve">HIPOTESIS TECNICA</x:t>
        </x:is>
      </x:c>
      <x:c r="N165" s="34" t="n">
        <x:f>IFERROR(J165*INDEX('04_MAQUINAS'!$F$2:$F$18,MATCH(E165,'04_MAQUINAS'!$A$2:$A$18,0)),0)</x:f>
        <x:v>28.256000000000004</x:v>
      </x:c>
      <x:c r="O165" s="34" t="n">
        <x:f>IFERROR(J165*INDEX('04_MAQUINAS'!$I$2:$I$18,MATCH(E165,'04_MAQUINAS'!$A$2:$A$18,0))*INDEX('04_MAQUINAS'!$J$2:$J$18,MATCH(E165,'04_MAQUINAS'!$A$2:$A$18,0)),0)</x:f>
        <x:v>0.9271500000000001</x:v>
      </x:c>
    </x:row>
    <x:row r="166">
      <x:c r="A166" t="inlineStr">
        <x:is>
          <x:t xml:space="preserve">P014</x:t>
        </x:is>
      </x:c>
      <x:c r="B166" t="inlineStr">
        <x:is>
          <x:t xml:space="preserve">Locker de 6 puertas</x:t>
        </x:is>
      </x:c>
      <x:c r="C166" t="n">
        <x:v>7</x:v>
      </x:c>
      <x:c r="D166" t="inlineStr">
        <x:is>
          <x:t xml:space="preserve">Curado térmico en horno</x:t>
        </x:is>
      </x:c>
      <x:c r="E166" t="inlineStr">
        <x:is>
          <x:t xml:space="preserve">Horno de curado de pintura electrostática por lotes</x:t>
        </x:is>
      </x:c>
      <x:c r="F166" t="n">
        <x:f>'08_PEDIDOS'!D15</x:f>
        <x:v>6</x:v>
      </x:c>
      <x:c r="G166" t="n">
        <x:f>'08_PEDIDOS'!I15</x:f>
        <x:v>10</x:v>
      </x:c>
      <x:c r="H166" t="n">
        <x:f>'05_RUTAS'!F70</x:f>
        <x:v>45</x:v>
      </x:c>
      <x:c r="I166" t="n">
        <x:f>'05_RUTAS'!G70</x:f>
        <x:v>0</x:v>
      </x:c>
      <x:c r="J166" s="14" t="n">
        <x:f>IF(OR(F166="",G166="",G166=0),"",(ROUNDUP(F166/G166,0)*H166+F166*I166)/60)</x:f>
        <x:v>0.75</x:v>
      </x:c>
      <x:c r="K166" t="n">
        <x:f>INDEX('08_PEDIDOS'!$H$2:$H$97,MATCH(A166,'08_PEDIDOS'!$A$2:$A$97,0))</x:f>
        <x:v>2</x:v>
      </x:c>
      <x:c r="L166" t="inlineStr">
        <x:is>
          <x:t xml:space="preserve">POR_LOTE</x:t>
        </x:is>
      </x:c>
      <x:c r="M166" t="inlineStr">
        <x:is>
          <x:t xml:space="preserve">HIPOTESIS TECNICA</x:t>
        </x:is>
      </x:c>
      <x:c r="N166" s="34" t="n">
        <x:f>IFERROR(J166*INDEX('04_MAQUINAS'!$F$2:$F$18,MATCH(E166,'04_MAQUINAS'!$A$2:$A$18,0)),0)</x:f>
        <x:v>19.5</x:v>
      </x:c>
      <x:c r="O166" s="34" t="n">
        <x:f>IFERROR(J166*INDEX('04_MAQUINAS'!$I$2:$I$18,MATCH(E166,'04_MAQUINAS'!$A$2:$A$18,0))*INDEX('04_MAQUINAS'!$J$2:$J$18,MATCH(E166,'04_MAQUINAS'!$A$2:$A$18,0)),0)</x:f>
        <x:v>10.799999999999999</x:v>
      </x:c>
    </x:row>
    <x:row r="167">
      <x:c r="A167" t="inlineStr">
        <x:is>
          <x:t xml:space="preserve">P014</x:t>
        </x:is>
      </x:c>
      <x:c r="B167" t="inlineStr">
        <x:is>
          <x:t xml:space="preserve">Locker de 6 puertas</x:t>
        </x:is>
      </x:c>
      <x:c r="C167" t="n">
        <x:v>8</x:v>
      </x:c>
      <x:c r="D167" t="inlineStr">
        <x:is>
          <x:t xml:space="preserve">Colgado, traslado y enfriamiento</x:t>
        </x:is>
      </x:c>
      <x:c r="E167" t="inlineStr">
        <x:is>
          <x:t xml:space="preserve">Manipulación y enfriamiento de piezas</x:t>
        </x:is>
      </x:c>
      <x:c r="F167" t="n">
        <x:f>'08_PEDIDOS'!D15</x:f>
        <x:v>6</x:v>
      </x:c>
      <x:c r="G167" t="n">
        <x:f>'08_PEDIDOS'!I15</x:f>
        <x:v>10</x:v>
      </x:c>
      <x:c r="H167" t="n">
        <x:f>'05_RUTAS'!F71</x:f>
        <x:v>8</x:v>
      </x:c>
      <x:c r="I167" t="n">
        <x:f>'05_RUTAS'!G71</x:f>
        <x:v>2.42</x:v>
      </x:c>
      <x:c r="J167" s="14" t="n">
        <x:f>IF(OR(F167="",G167="",G167=0),"",(ROUNDUP(F167/G167,0)*H167+F167*I167)/60)</x:f>
        <x:v>0.37533333333333335</x:v>
      </x:c>
      <x:c r="K167" t="n">
        <x:f>INDEX('08_PEDIDOS'!$H$2:$H$97,MATCH(A167,'08_PEDIDOS'!$A$2:$A$97,0))</x:f>
        <x:v>2</x:v>
      </x:c>
      <x:c r="L167" t="inlineStr">
        <x:is>
          <x:t xml:space="preserve">POR_UNIDAD</x:t>
        </x:is>
      </x:c>
      <x:c r="M167" t="inlineStr">
        <x:is>
          <x:t xml:space="preserve">HIPOTESIS TECNICA</x:t>
        </x:is>
      </x:c>
      <x:c r="N167" s="34" t="n">
        <x:f>IFERROR(J167*INDEX('04_MAQUINAS'!$F$2:$F$18,MATCH(E167,'04_MAQUINAS'!$A$2:$A$18,0)),0)</x:f>
        <x:v>6.005333333333334</x:v>
      </x:c>
      <x:c r="O167" s="34" t="n">
        <x:f>IFERROR(J167*INDEX('04_MAQUINAS'!$I$2:$I$18,MATCH(E167,'04_MAQUINAS'!$A$2:$A$18,0))*INDEX('04_MAQUINAS'!$J$2:$J$18,MATCH(E167,'04_MAQUINAS'!$A$2:$A$18,0)),0)</x:f>
        <x:v>0.09383333333333334</x:v>
      </x:c>
    </x:row>
    <x:row r="168">
      <x:c r="A168" t="inlineStr">
        <x:is>
          <x:t xml:space="preserve">P014</x:t>
        </x:is>
      </x:c>
      <x:c r="B168" t="inlineStr">
        <x:is>
          <x:t xml:space="preserve">Locker de 6 puertas</x:t>
        </x:is>
      </x:c>
      <x:c r="C168" t="n">
        <x:v>9</x:v>
      </x:c>
      <x:c r="D168" t="inlineStr">
        <x:is>
          <x:t xml:space="preserve">Ensamblaje</x:t>
        </x:is>
      </x:c>
      <x:c r="E168" t="inlineStr">
        <x:is>
          <x:t xml:space="preserve">Mesa de armado</x:t>
        </x:is>
      </x:c>
      <x:c r="F168" t="n">
        <x:f>'08_PEDIDOS'!D15</x:f>
        <x:v>6</x:v>
      </x:c>
      <x:c r="G168" t="n">
        <x:f>'08_PEDIDOS'!I15</x:f>
        <x:v>10</x:v>
      </x:c>
      <x:c r="H168" t="n">
        <x:f>'05_RUTAS'!F72</x:f>
        <x:v>6</x:v>
      </x:c>
      <x:c r="I168" t="n">
        <x:f>'05_RUTAS'!G72</x:f>
        <x:v>56.25</x:v>
      </x:c>
      <x:c r="J168" s="14" t="n">
        <x:f>IF(OR(F168="",G168="",G168=0),"",(ROUNDUP(F168/G168,0)*H168+F168*I168)/60)</x:f>
        <x:v>5.725</x:v>
      </x:c>
      <x:c r="K168" t="n">
        <x:f>INDEX('08_PEDIDOS'!$H$2:$H$97,MATCH(A168,'08_PEDIDOS'!$A$2:$A$97,0))</x:f>
        <x:v>2</x:v>
      </x:c>
      <x:c r="L168" t="inlineStr">
        <x:is>
          <x:t xml:space="preserve">POR_UNIDAD</x:t>
        </x:is>
      </x:c>
      <x:c r="M168" t="inlineStr">
        <x:is>
          <x:t xml:space="preserve">VALOR HEREDADO SIN CRONOMETRAJE</x:t>
        </x:is>
      </x:c>
      <x:c r="N168" s="34" t="n">
        <x:f>IFERROR(J168*INDEX('04_MAQUINAS'!$F$2:$F$18,MATCH(E168,'04_MAQUINAS'!$A$2:$A$18,0)),0)</x:f>
        <x:v>108.77499999999999</x:v>
      </x:c>
      <x:c r="O168" s="34" t="n">
        <x:f>IFERROR(J168*INDEX('04_MAQUINAS'!$I$2:$I$18,MATCH(E168,'04_MAQUINAS'!$A$2:$A$18,0))*INDEX('04_MAQUINAS'!$J$2:$J$18,MATCH(E168,'04_MAQUINAS'!$A$2:$A$18,0)),0)</x:f>
        <x:v>1.7174999999999998</x:v>
      </x:c>
    </x:row>
    <x:row r="169">
      <x:c r="A169" t="inlineStr">
        <x:is>
          <x:t xml:space="preserve">P014</x:t>
        </x:is>
      </x:c>
      <x:c r="B169" t="inlineStr">
        <x:is>
          <x:t xml:space="preserve">Locker de 6 puertas</x:t>
        </x:is>
      </x:c>
      <x:c r="C169" t="n">
        <x:v>10</x:v>
      </x:c>
      <x:c r="D169" t="inlineStr">
        <x:is>
          <x:t xml:space="preserve">Inspección de calidad</x:t>
        </x:is>
      </x:c>
      <x:c r="E169" t="inlineStr">
        <x:is>
          <x:t xml:space="preserve">Área de inspección</x:t>
        </x:is>
      </x:c>
      <x:c r="F169" t="n">
        <x:f>'08_PEDIDOS'!D15</x:f>
        <x:v>6</x:v>
      </x:c>
      <x:c r="G169" t="n">
        <x:f>'08_PEDIDOS'!I15</x:f>
        <x:v>10</x:v>
      </x:c>
      <x:c r="H169" t="n">
        <x:f>'05_RUTAS'!F73</x:f>
        <x:v>2</x:v>
      </x:c>
      <x:c r="I169" t="n">
        <x:f>'05_RUTAS'!G73</x:f>
        <x:v>3.52</x:v>
      </x:c>
      <x:c r="J169" s="14" t="n">
        <x:f>IF(OR(F169="",G169="",G169=0),"",(ROUNDUP(F169/G169,0)*H169+F169*I169)/60)</x:f>
        <x:v>0.38533333333333336</x:v>
      </x:c>
      <x:c r="K169" t="n">
        <x:f>INDEX('08_PEDIDOS'!$H$2:$H$97,MATCH(A169,'08_PEDIDOS'!$A$2:$A$97,0))</x:f>
        <x:v>2</x:v>
      </x:c>
      <x:c r="L169" t="inlineStr">
        <x:is>
          <x:t xml:space="preserve">POR_UNIDAD</x:t>
        </x:is>
      </x:c>
      <x:c r="M169" t="inlineStr">
        <x:is>
          <x:t xml:space="preserve">HIPOTESIS TECNICA</x:t>
        </x:is>
      </x:c>
      <x:c r="N169" s="34" t="n">
        <x:f>IFERROR(J169*INDEX('04_MAQUINAS'!$F$2:$F$18,MATCH(E169,'04_MAQUINAS'!$A$2:$A$18,0)),0)</x:f>
        <x:v>7.706666666666667</x:v>
      </x:c>
      <x:c r="O169" s="34" t="n">
        <x:f>IFERROR(J169*INDEX('04_MAQUINAS'!$I$2:$I$18,MATCH(E169,'04_MAQUINAS'!$A$2:$A$18,0))*INDEX('04_MAQUINAS'!$J$2:$J$18,MATCH(E169,'04_MAQUINAS'!$A$2:$A$18,0)),0)</x:f>
        <x:v>0.038533333333333336</x:v>
      </x:c>
    </x:row>
    <x:row r="170">
      <x:c r="A170" t="inlineStr">
        <x:is>
          <x:t xml:space="preserve">P014</x:t>
        </x:is>
      </x:c>
      <x:c r="B170" t="inlineStr">
        <x:is>
          <x:t xml:space="preserve">Locker de 6 puertas</x:t>
        </x:is>
      </x:c>
      <x:c r="C170" t="n">
        <x:v>11</x:v>
      </x:c>
      <x:c r="D170" t="inlineStr">
        <x:is>
          <x:t xml:space="preserve">Embalaje</x:t>
        </x:is>
      </x:c>
      <x:c r="E170" t="inlineStr">
        <x:is>
          <x:t xml:space="preserve">Zona de protección y embalaje</x:t>
        </x:is>
      </x:c>
      <x:c r="F170" t="n">
        <x:f>'08_PEDIDOS'!D15</x:f>
        <x:v>6</x:v>
      </x:c>
      <x:c r="G170" t="n">
        <x:f>'08_PEDIDOS'!I15</x:f>
        <x:v>10</x:v>
      </x:c>
      <x:c r="H170" t="n">
        <x:f>'05_RUTAS'!F74</x:f>
        <x:v>2</x:v>
      </x:c>
      <x:c r="I170" t="n">
        <x:f>'05_RUTAS'!G74</x:f>
        <x:v>4.78</x:v>
      </x:c>
      <x:c r="J170" s="14" t="n">
        <x:f>IF(OR(F170="",G170="",G170=0),"",(ROUNDUP(F170/G170,0)*H170+F170*I170)/60)</x:f>
        <x:v>0.5113333333333333</x:v>
      </x:c>
      <x:c r="K170" t="n">
        <x:f>INDEX('08_PEDIDOS'!$H$2:$H$97,MATCH(A170,'08_PEDIDOS'!$A$2:$A$97,0))</x:f>
        <x:v>2</x:v>
      </x:c>
      <x:c r="L170" t="inlineStr">
        <x:is>
          <x:t xml:space="preserve">POR_UNIDAD</x:t>
        </x:is>
      </x:c>
      <x:c r="M170" t="inlineStr">
        <x:is>
          <x:t xml:space="preserve">HIPOTESIS TECNICA</x:t>
        </x:is>
      </x:c>
      <x:c r="N170" s="34" t="n">
        <x:f>IFERROR(J170*INDEX('04_MAQUINAS'!$F$2:$F$18,MATCH(E170,'04_MAQUINAS'!$A$2:$A$18,0)),0)</x:f>
        <x:v>9.203999999999999</x:v>
      </x:c>
      <x:c r="O170" s="34" t="n">
        <x:f>IFERROR(J170*INDEX('04_MAQUINAS'!$I$2:$I$18,MATCH(E170,'04_MAQUINAS'!$A$2:$A$18,0))*INDEX('04_MAQUINAS'!$J$2:$J$18,MATCH(E170,'04_MAQUINAS'!$A$2:$A$18,0)),0)</x:f>
        <x:v>0.04601999999999999</x:v>
      </x:c>
    </x:row>
    <x:row r="171">
      <x:c r="A171" t="inlineStr">
        <x:is>
          <x:t xml:space="preserve">P015</x:t>
        </x:is>
      </x:c>
      <x:c r="B171" t="inlineStr">
        <x:is>
          <x:t xml:space="preserve">Armario metálico</x:t>
        </x:is>
      </x:c>
      <x:c r="C171" t="n">
        <x:v>1</x:v>
      </x:c>
      <x:c r="D171" t="inlineStr">
        <x:is>
          <x:t xml:space="preserve">Corte de planchas de acero</x:t>
        </x:is>
      </x:c>
      <x:c r="E171" t="inlineStr">
        <x:is>
          <x:t xml:space="preserve">Guillotina hidráulica para corte de planchas de acero</x:t>
        </x:is>
      </x:c>
      <x:c r="F171" t="n">
        <x:f>'08_PEDIDOS'!D16</x:f>
        <x:v>10</x:v>
      </x:c>
      <x:c r="G171" t="n">
        <x:f>'08_PEDIDOS'!I16</x:f>
        <x:v>10</x:v>
      </x:c>
      <x:c r="H171" t="n">
        <x:f>'05_RUTAS'!F75</x:f>
        <x:v>8</x:v>
      </x:c>
      <x:c r="I171" t="n">
        <x:f>'05_RUTAS'!G75</x:f>
        <x:v>35.56</x:v>
      </x:c>
      <x:c r="J171" s="14" t="n">
        <x:f>IF(OR(F171="",G171="",G171=0),"",(ROUNDUP(F171/G171,0)*H171+F171*I171)/60)</x:f>
        <x:v>6.0600000000000005</x:v>
      </x:c>
      <x:c r="K171" t="n">
        <x:f>INDEX('08_PEDIDOS'!$H$2:$H$97,MATCH(A171,'08_PEDIDOS'!$A$2:$A$97,0))</x:f>
        <x:v>2</x:v>
      </x:c>
      <x:c r="L171" t="inlineStr">
        <x:is>
          <x:t xml:space="preserve">POR_UNIDAD</x:t>
        </x:is>
      </x:c>
      <x:c r="M171" t="inlineStr">
        <x:is>
          <x:t xml:space="preserve">VALOR HEREDADO SIN CRONOMETRAJE</x:t>
        </x:is>
      </x:c>
      <x:c r="N171" s="34" t="n">
        <x:f>IFERROR(J171*INDEX('04_MAQUINAS'!$F$2:$F$18,MATCH(E171,'04_MAQUINAS'!$A$2:$A$18,0)),0)</x:f>
        <x:v>145.44</x:v>
      </x:c>
      <x:c r="O171" s="34" t="n">
        <x:f>IFERROR(J171*INDEX('04_MAQUINAS'!$I$2:$I$18,MATCH(E171,'04_MAQUINAS'!$A$2:$A$18,0))*INDEX('04_MAQUINAS'!$J$2:$J$18,MATCH(E171,'04_MAQUINAS'!$A$2:$A$18,0)),0)</x:f>
        <x:v>16.665000000000003</x:v>
      </x:c>
    </x:row>
    <x:row r="172">
      <x:c r="A172" t="inlineStr">
        <x:is>
          <x:t xml:space="preserve">P015</x:t>
        </x:is>
      </x:c>
      <x:c r="B172" t="inlineStr">
        <x:is>
          <x:t xml:space="preserve">Armario metálico</x:t>
        </x:is>
      </x:c>
      <x:c r="C172" t="n">
        <x:v>2</x:v>
      </x:c>
      <x:c r="D172" t="inlineStr">
        <x:is>
          <x:t xml:space="preserve">Perforación</x:t>
        </x:is>
      </x:c>
      <x:c r="E172" t="inlineStr">
        <x:is>
          <x:t xml:space="preserve">Taladro de banco para perforación de acero</x:t>
        </x:is>
      </x:c>
      <x:c r="F172" t="n">
        <x:f>'08_PEDIDOS'!D16</x:f>
        <x:v>10</x:v>
      </x:c>
      <x:c r="G172" t="n">
        <x:f>'08_PEDIDOS'!I16</x:f>
        <x:v>10</x:v>
      </x:c>
      <x:c r="H172" t="n">
        <x:f>'05_RUTAS'!F76</x:f>
        <x:v>10</x:v>
      </x:c>
      <x:c r="I172" t="n">
        <x:f>'05_RUTAS'!G76</x:f>
        <x:v>5.800000000000001</x:v>
      </x:c>
      <x:c r="J172" s="14" t="n">
        <x:f>IF(OR(F172="",G172="",G172=0),"",(ROUNDUP(F172/G172,0)*H172+F172*I172)/60)</x:f>
        <x:v>1.1333333333333333</x:v>
      </x:c>
      <x:c r="K172" t="n">
        <x:f>INDEX('08_PEDIDOS'!$H$2:$H$97,MATCH(A172,'08_PEDIDOS'!$A$2:$A$97,0))</x:f>
        <x:v>2</x:v>
      </x:c>
      <x:c r="L172" t="inlineStr">
        <x:is>
          <x:t xml:space="preserve">POR_UNIDAD</x:t>
        </x:is>
      </x:c>
      <x:c r="M172" t="inlineStr">
        <x:is>
          <x:t xml:space="preserve">VALOR HEREDADO SIN CRONOMETRAJE</x:t>
        </x:is>
      </x:c>
      <x:c r="N172" s="34" t="n">
        <x:f>IFERROR(J172*INDEX('04_MAQUINAS'!$F$2:$F$18,MATCH(E172,'04_MAQUINAS'!$A$2:$A$18,0)),0)</x:f>
        <x:v>24.933333333333334</x:v>
      </x:c>
      <x:c r="O172" s="34" t="n">
        <x:f>IFERROR(J172*INDEX('04_MAQUINAS'!$I$2:$I$18,MATCH(E172,'04_MAQUINAS'!$A$2:$A$18,0))*INDEX('04_MAQUINAS'!$J$2:$J$18,MATCH(E172,'04_MAQUINAS'!$A$2:$A$18,0)),0)</x:f>
        <x:v>0.3116666666666667</x:v>
      </x:c>
    </x:row>
    <x:row r="173">
      <x:c r="A173" t="inlineStr">
        <x:is>
          <x:t xml:space="preserve">P015</x:t>
        </x:is>
      </x:c>
      <x:c r="B173" t="inlineStr">
        <x:is>
          <x:t xml:space="preserve">Armario metálico</x:t>
        </x:is>
      </x:c>
      <x:c r="C173" t="n">
        <x:v>3</x:v>
      </x:c>
      <x:c r="D173" t="inlineStr">
        <x:is>
          <x:t xml:space="preserve">Plegado</x:t>
        </x:is>
      </x:c>
      <x:c r="E173" t="inlineStr">
        <x:is>
          <x:t xml:space="preserve">Plegadora hidráulica de chapa metálica</x:t>
        </x:is>
      </x:c>
      <x:c r="F173" t="n">
        <x:f>'08_PEDIDOS'!D16</x:f>
        <x:v>10</x:v>
      </x:c>
      <x:c r="G173" t="n">
        <x:f>'08_PEDIDOS'!I16</x:f>
        <x:v>10</x:v>
      </x:c>
      <x:c r="H173" t="n">
        <x:f>'05_RUTAS'!F77</x:f>
        <x:v>12</x:v>
      </x:c>
      <x:c r="I173" t="n">
        <x:f>'05_RUTAS'!G77</x:f>
        <x:v>86</x:v>
      </x:c>
      <x:c r="J173" s="14" t="n">
        <x:f>IF(OR(F173="",G173="",G173=0),"",(ROUNDUP(F173/G173,0)*H173+F173*I173)/60)</x:f>
        <x:v>14.533333333333333</x:v>
      </x:c>
      <x:c r="K173" t="n">
        <x:f>INDEX('08_PEDIDOS'!$H$2:$H$97,MATCH(A173,'08_PEDIDOS'!$A$2:$A$97,0))</x:f>
        <x:v>2</x:v>
      </x:c>
      <x:c r="L173" t="inlineStr">
        <x:is>
          <x:t xml:space="preserve">POR_UNIDAD</x:t>
        </x:is>
      </x:c>
      <x:c r="M173" t="inlineStr">
        <x:is>
          <x:t xml:space="preserve">VALOR HEREDADO SIN CRONOMETRAJE</x:t>
        </x:is>
      </x:c>
      <x:c r="N173" s="34" t="n">
        <x:f>IFERROR(J173*INDEX('04_MAQUINAS'!$F$2:$F$18,MATCH(E173,'04_MAQUINAS'!$A$2:$A$18,0)),0)</x:f>
        <x:v>406.93333333333334</x:v>
      </x:c>
      <x:c r="O173" s="34" t="n">
        <x:f>IFERROR(J173*INDEX('04_MAQUINAS'!$I$2:$I$18,MATCH(E173,'04_MAQUINAS'!$A$2:$A$18,0))*INDEX('04_MAQUINAS'!$J$2:$J$18,MATCH(E173,'04_MAQUINAS'!$A$2:$A$18,0)),0)</x:f>
        <x:v>35.970000000000006</x:v>
      </x:c>
    </x:row>
    <x:row r="174">
      <x:c r="A174" t="inlineStr">
        <x:is>
          <x:t xml:space="preserve">P015</x:t>
        </x:is>
      </x:c>
      <x:c r="B174" t="inlineStr">
        <x:is>
          <x:t xml:space="preserve">Armario metálico</x:t>
        </x:is>
      </x:c>
      <x:c r="C174" t="n">
        <x:v>4</x:v>
      </x:c>
      <x:c r="D174" t="inlineStr">
        <x:is>
          <x:t xml:space="preserve">Desbarbado</x:t>
        </x:is>
      </x:c>
      <x:c r="E174" t="inlineStr">
        <x:is>
          <x:t xml:space="preserve">Mesa de desbarbado/esmerilado</x:t>
        </x:is>
      </x:c>
      <x:c r="F174" t="n">
        <x:f>'08_PEDIDOS'!D16</x:f>
        <x:v>10</x:v>
      </x:c>
      <x:c r="G174" t="n">
        <x:f>'08_PEDIDOS'!I16</x:f>
        <x:v>10</x:v>
      </x:c>
      <x:c r="H174" t="n">
        <x:f>'05_RUTAS'!F78</x:f>
        <x:v>3</x:v>
      </x:c>
      <x:c r="I174" t="n">
        <x:f>'05_RUTAS'!G78</x:f>
        <x:v>15</x:v>
      </x:c>
      <x:c r="J174" s="14" t="n">
        <x:f>IF(OR(F174="",G174="",G174=0),"",(ROUNDUP(F174/G174,0)*H174+F174*I174)/60)</x:f>
        <x:v>2.55</x:v>
      </x:c>
      <x:c r="K174" t="n">
        <x:f>INDEX('08_PEDIDOS'!$H$2:$H$97,MATCH(A174,'08_PEDIDOS'!$A$2:$A$97,0))</x:f>
        <x:v>2</x:v>
      </x:c>
      <x:c r="L174" t="inlineStr">
        <x:is>
          <x:t xml:space="preserve">POR_UNIDAD</x:t>
        </x:is>
      </x:c>
      <x:c r="M174" t="inlineStr">
        <x:is>
          <x:t xml:space="preserve">VALOR HEREDADO SIN CRONOMETRAJE</x:t>
        </x:is>
      </x:c>
      <x:c r="N174" s="34" t="n">
        <x:f>IFERROR(J174*INDEX('04_MAQUINAS'!$F$2:$F$18,MATCH(E174,'04_MAQUINAS'!$A$2:$A$18,0)),0)</x:f>
        <x:v>53.55</x:v>
      </x:c>
      <x:c r="O174" s="34" t="n">
        <x:f>IFERROR(J174*INDEX('04_MAQUINAS'!$I$2:$I$18,MATCH(E174,'04_MAQUINAS'!$A$2:$A$18,0))*INDEX('04_MAQUINAS'!$J$2:$J$18,MATCH(E174,'04_MAQUINAS'!$A$2:$A$18,0)),0)</x:f>
        <x:v>1.9124999999999999</x:v>
      </x:c>
    </x:row>
    <x:row r="175">
      <x:c r="A175" t="inlineStr">
        <x:is>
          <x:t xml:space="preserve">P015</x:t>
        </x:is>
      </x:c>
      <x:c r="B175" t="inlineStr">
        <x:is>
          <x:t xml:space="preserve">Armario metálico</x:t>
        </x:is>
      </x:c>
      <x:c r="C175" t="n">
        <x:v>5</x:v>
      </x:c>
      <x:c r="D175" t="inlineStr">
        <x:is>
          <x:t xml:space="preserve">Preparación superficial</x:t>
        </x:is>
      </x:c>
      <x:c r="E175" t="inlineStr">
        <x:is>
          <x:t xml:space="preserve">Zona de preparación superficial</x:t>
        </x:is>
      </x:c>
      <x:c r="F175" t="n">
        <x:f>'08_PEDIDOS'!D16</x:f>
        <x:v>10</x:v>
      </x:c>
      <x:c r="G175" t="n">
        <x:f>'08_PEDIDOS'!I16</x:f>
        <x:v>10</x:v>
      </x:c>
      <x:c r="H175" t="n">
        <x:f>'05_RUTAS'!F79</x:f>
        <x:v>6</x:v>
      </x:c>
      <x:c r="I175" t="n">
        <x:f>'05_RUTAS'!G79</x:f>
        <x:v>25.712</x:v>
      </x:c>
      <x:c r="J175" s="14" t="n">
        <x:f>IF(OR(F175="",G175="",G175=0),"",(ROUNDUP(F175/G175,0)*H175+F175*I175)/60)</x:f>
        <x:v>4.3853333333333335</x:v>
      </x:c>
      <x:c r="K175" t="n">
        <x:f>INDEX('08_PEDIDOS'!$H$2:$H$97,MATCH(A175,'08_PEDIDOS'!$A$2:$A$97,0))</x:f>
        <x:v>2</x:v>
      </x:c>
      <x:c r="L175" t="inlineStr">
        <x:is>
          <x:t xml:space="preserve">POR_UNIDAD</x:t>
        </x:is>
      </x:c>
      <x:c r="M175" t="inlineStr">
        <x:is>
          <x:t xml:space="preserve">VALOR HEREDADO SIN CRONOMETRAJE</x:t>
        </x:is>
      </x:c>
      <x:c r="N175" s="34" t="n">
        <x:f>IFERROR(J175*INDEX('04_MAQUINAS'!$F$2:$F$18,MATCH(E175,'04_MAQUINAS'!$A$2:$A$18,0)),0)</x:f>
        <x:v>83.32133333333334</x:v>
      </x:c>
      <x:c r="O175" s="34" t="n">
        <x:f>IFERROR(J175*INDEX('04_MAQUINAS'!$I$2:$I$18,MATCH(E175,'04_MAQUINAS'!$A$2:$A$18,0))*INDEX('04_MAQUINAS'!$J$2:$J$18,MATCH(E175,'04_MAQUINAS'!$A$2:$A$18,0)),0)</x:f>
        <x:v>3.859093333333334</x:v>
      </x:c>
    </x:row>
    <x:row r="176">
      <x:c r="A176" t="inlineStr">
        <x:is>
          <x:t xml:space="preserve">P015</x:t>
        </x:is>
      </x:c>
      <x:c r="B176" t="inlineStr">
        <x:is>
          <x:t xml:space="preserve">Armario metálico</x:t>
        </x:is>
      </x:c>
      <x:c r="C176" t="n">
        <x:v>6</x:v>
      </x:c>
      <x:c r="D176" t="inlineStr">
        <x:is>
          <x:t xml:space="preserve">Aplicación electrostática de polvo</x:t>
        </x:is>
      </x:c>
      <x:c r="E176" t="inlineStr">
        <x:is>
          <x:t xml:space="preserve">Pistola manual de pintura electrostática en polvo</x:t>
        </x:is>
      </x:c>
      <x:c r="F176" t="n">
        <x:f>'08_PEDIDOS'!D16</x:f>
        <x:v>10</x:v>
      </x:c>
      <x:c r="G176" t="n">
        <x:f>'08_PEDIDOS'!I16</x:f>
        <x:v>10</x:v>
      </x:c>
      <x:c r="H176" t="n">
        <x:f>'05_RUTAS'!F80</x:f>
        <x:v>12</x:v>
      </x:c>
      <x:c r="I176" t="n">
        <x:f>'05_RUTAS'!G80</x:f>
        <x:v>6.58</x:v>
      </x:c>
      <x:c r="J176" s="14" t="n">
        <x:f>IF(OR(F176="",G176="",G176=0),"",(ROUNDUP(F176/G176,0)*H176+F176*I176)/60)</x:f>
        <x:v>1.2966666666666666</x:v>
      </x:c>
      <x:c r="K176" t="n">
        <x:f>INDEX('08_PEDIDOS'!$H$2:$H$97,MATCH(A176,'08_PEDIDOS'!$A$2:$A$97,0))</x:f>
        <x:v>2</x:v>
      </x:c>
      <x:c r="L176" t="inlineStr">
        <x:is>
          <x:t xml:space="preserve">POR_UNIDAD</x:t>
        </x:is>
      </x:c>
      <x:c r="M176" t="inlineStr">
        <x:is>
          <x:t xml:space="preserve">HIPOTESIS TECNICA</x:t>
        </x:is>
      </x:c>
      <x:c r="N176" s="34" t="n">
        <x:f>IFERROR(J176*INDEX('04_MAQUINAS'!$F$2:$F$18,MATCH(E176,'04_MAQUINAS'!$A$2:$A$18,0)),0)</x:f>
        <x:v>41.49333333333333</x:v>
      </x:c>
      <x:c r="O176" s="34" t="n">
        <x:f>IFERROR(J176*INDEX('04_MAQUINAS'!$I$2:$I$18,MATCH(E176,'04_MAQUINAS'!$A$2:$A$18,0))*INDEX('04_MAQUINAS'!$J$2:$J$18,MATCH(E176,'04_MAQUINAS'!$A$2:$A$18,0)),0)</x:f>
        <x:v>1.3614999999999997</x:v>
      </x:c>
    </x:row>
    <x:row r="177">
      <x:c r="A177" t="inlineStr">
        <x:is>
          <x:t xml:space="preserve">P015</x:t>
        </x:is>
      </x:c>
      <x:c r="B177" t="inlineStr">
        <x:is>
          <x:t xml:space="preserve">Armario metálico</x:t>
        </x:is>
      </x:c>
      <x:c r="C177" t="n">
        <x:v>7</x:v>
      </x:c>
      <x:c r="D177" t="inlineStr">
        <x:is>
          <x:t xml:space="preserve">Curado térmico en horno</x:t>
        </x:is>
      </x:c>
      <x:c r="E177" t="inlineStr">
        <x:is>
          <x:t xml:space="preserve">Horno de curado de pintura electrostática por lotes</x:t>
        </x:is>
      </x:c>
      <x:c r="F177" t="n">
        <x:f>'08_PEDIDOS'!D16</x:f>
        <x:v>10</x:v>
      </x:c>
      <x:c r="G177" t="n">
        <x:f>'08_PEDIDOS'!I16</x:f>
        <x:v>10</x:v>
      </x:c>
      <x:c r="H177" t="n">
        <x:f>'05_RUTAS'!F81</x:f>
        <x:v>45</x:v>
      </x:c>
      <x:c r="I177" t="n">
        <x:f>'05_RUTAS'!G81</x:f>
        <x:v>0</x:v>
      </x:c>
      <x:c r="J177" s="14" t="n">
        <x:f>IF(OR(F177="",G177="",G177=0),"",(ROUNDUP(F177/G177,0)*H177+F177*I177)/60)</x:f>
        <x:v>0.75</x:v>
      </x:c>
      <x:c r="K177" t="n">
        <x:f>INDEX('08_PEDIDOS'!$H$2:$H$97,MATCH(A177,'08_PEDIDOS'!$A$2:$A$97,0))</x:f>
        <x:v>2</x:v>
      </x:c>
      <x:c r="L177" t="inlineStr">
        <x:is>
          <x:t xml:space="preserve">POR_LOTE</x:t>
        </x:is>
      </x:c>
      <x:c r="M177" t="inlineStr">
        <x:is>
          <x:t xml:space="preserve">HIPOTESIS TECNICA</x:t>
        </x:is>
      </x:c>
      <x:c r="N177" s="34" t="n">
        <x:f>IFERROR(J177*INDEX('04_MAQUINAS'!$F$2:$F$18,MATCH(E177,'04_MAQUINAS'!$A$2:$A$18,0)),0)</x:f>
        <x:v>19.5</x:v>
      </x:c>
      <x:c r="O177" s="34" t="n">
        <x:f>IFERROR(J177*INDEX('04_MAQUINAS'!$I$2:$I$18,MATCH(E177,'04_MAQUINAS'!$A$2:$A$18,0))*INDEX('04_MAQUINAS'!$J$2:$J$18,MATCH(E177,'04_MAQUINAS'!$A$2:$A$18,0)),0)</x:f>
        <x:v>10.799999999999999</x:v>
      </x:c>
    </x:row>
    <x:row r="178">
      <x:c r="A178" t="inlineStr">
        <x:is>
          <x:t xml:space="preserve">P015</x:t>
        </x:is>
      </x:c>
      <x:c r="B178" t="inlineStr">
        <x:is>
          <x:t xml:space="preserve">Armario metálico</x:t>
        </x:is>
      </x:c>
      <x:c r="C178" t="n">
        <x:v>8</x:v>
      </x:c>
      <x:c r="D178" t="inlineStr">
        <x:is>
          <x:t xml:space="preserve">Colgado, traslado y enfriamiento</x:t>
        </x:is>
      </x:c>
      <x:c r="E178" t="inlineStr">
        <x:is>
          <x:t xml:space="preserve">Manipulación y enfriamiento de piezas</x:t>
        </x:is>
      </x:c>
      <x:c r="F178" t="n">
        <x:f>'08_PEDIDOS'!D16</x:f>
        <x:v>10</x:v>
      </x:c>
      <x:c r="G178" t="n">
        <x:f>'08_PEDIDOS'!I16</x:f>
        <x:v>10</x:v>
      </x:c>
      <x:c r="H178" t="n">
        <x:f>'05_RUTAS'!F82</x:f>
        <x:v>8</x:v>
      </x:c>
      <x:c r="I178" t="n">
        <x:f>'05_RUTAS'!G82</x:f>
        <x:v>2.36</x:v>
      </x:c>
      <x:c r="J178" s="14" t="n">
        <x:f>IF(OR(F178="",G178="",G178=0),"",(ROUNDUP(F178/G178,0)*H178+F178*I178)/60)</x:f>
        <x:v>0.5266666666666666</x:v>
      </x:c>
      <x:c r="K178" t="n">
        <x:f>INDEX('08_PEDIDOS'!$H$2:$H$97,MATCH(A178,'08_PEDIDOS'!$A$2:$A$97,0))</x:f>
        <x:v>2</x:v>
      </x:c>
      <x:c r="L178" t="inlineStr">
        <x:is>
          <x:t xml:space="preserve">POR_UNIDAD</x:t>
        </x:is>
      </x:c>
      <x:c r="M178" t="inlineStr">
        <x:is>
          <x:t xml:space="preserve">HIPOTESIS TECNICA</x:t>
        </x:is>
      </x:c>
      <x:c r="N178" s="34" t="n">
        <x:f>IFERROR(J178*INDEX('04_MAQUINAS'!$F$2:$F$18,MATCH(E178,'04_MAQUINAS'!$A$2:$A$18,0)),0)</x:f>
        <x:v>8.426666666666666</x:v>
      </x:c>
      <x:c r="O178" s="34" t="n">
        <x:f>IFERROR(J178*INDEX('04_MAQUINAS'!$I$2:$I$18,MATCH(E178,'04_MAQUINAS'!$A$2:$A$18,0))*INDEX('04_MAQUINAS'!$J$2:$J$18,MATCH(E178,'04_MAQUINAS'!$A$2:$A$18,0)),0)</x:f>
        <x:v>0.13166666666666665</x:v>
      </x:c>
    </x:row>
    <x:row r="179">
      <x:c r="A179" t="inlineStr">
        <x:is>
          <x:t xml:space="preserve">P015</x:t>
        </x:is>
      </x:c>
      <x:c r="B179" t="inlineStr">
        <x:is>
          <x:t xml:space="preserve">Armario metálico</x:t>
        </x:is>
      </x:c>
      <x:c r="C179" t="n">
        <x:v>9</x:v>
      </x:c>
      <x:c r="D179" t="inlineStr">
        <x:is>
          <x:t xml:space="preserve">Ensamblaje</x:t>
        </x:is>
      </x:c>
      <x:c r="E179" t="inlineStr">
        <x:is>
          <x:t xml:space="preserve">Mesa de armado</x:t>
        </x:is>
      </x:c>
      <x:c r="F179" t="n">
        <x:f>'08_PEDIDOS'!D16</x:f>
        <x:v>10</x:v>
      </x:c>
      <x:c r="G179" t="n">
        <x:f>'08_PEDIDOS'!I16</x:f>
        <x:v>10</x:v>
      </x:c>
      <x:c r="H179" t="n">
        <x:f>'05_RUTAS'!F83</x:f>
        <x:v>6</x:v>
      </x:c>
      <x:c r="I179" t="n">
        <x:f>'05_RUTAS'!G83</x:f>
        <x:v>27</x:v>
      </x:c>
      <x:c r="J179" s="14" t="n">
        <x:f>IF(OR(F179="",G179="",G179=0),"",(ROUNDUP(F179/G179,0)*H179+F179*I179)/60)</x:f>
        <x:v>4.6</x:v>
      </x:c>
      <x:c r="K179" t="n">
        <x:f>INDEX('08_PEDIDOS'!$H$2:$H$97,MATCH(A179,'08_PEDIDOS'!$A$2:$A$97,0))</x:f>
        <x:v>2</x:v>
      </x:c>
      <x:c r="L179" t="inlineStr">
        <x:is>
          <x:t xml:space="preserve">POR_UNIDAD</x:t>
        </x:is>
      </x:c>
      <x:c r="M179" t="inlineStr">
        <x:is>
          <x:t xml:space="preserve">VALOR HEREDADO SIN CRONOMETRAJE</x:t>
        </x:is>
      </x:c>
      <x:c r="N179" s="34" t="n">
        <x:f>IFERROR(J179*INDEX('04_MAQUINAS'!$F$2:$F$18,MATCH(E179,'04_MAQUINAS'!$A$2:$A$18,0)),0)</x:f>
        <x:v>87.39999999999999</x:v>
      </x:c>
      <x:c r="O179" s="34" t="n">
        <x:f>IFERROR(J179*INDEX('04_MAQUINAS'!$I$2:$I$18,MATCH(E179,'04_MAQUINAS'!$A$2:$A$18,0))*INDEX('04_MAQUINAS'!$J$2:$J$18,MATCH(E179,'04_MAQUINAS'!$A$2:$A$18,0)),0)</x:f>
        <x:v>1.38</x:v>
      </x:c>
    </x:row>
    <x:row r="180">
      <x:c r="A180" t="inlineStr">
        <x:is>
          <x:t xml:space="preserve">P015</x:t>
        </x:is>
      </x:c>
      <x:c r="B180" t="inlineStr">
        <x:is>
          <x:t xml:space="preserve">Armario metálico</x:t>
        </x:is>
      </x:c>
      <x:c r="C180" t="n">
        <x:v>10</x:v>
      </x:c>
      <x:c r="D180" t="inlineStr">
        <x:is>
          <x:t xml:space="preserve">Inspección de calidad</x:t>
        </x:is>
      </x:c>
      <x:c r="E180" t="inlineStr">
        <x:is>
          <x:t xml:space="preserve">Área de inspección</x:t>
        </x:is>
      </x:c>
      <x:c r="F180" t="n">
        <x:f>'08_PEDIDOS'!D16</x:f>
        <x:v>10</x:v>
      </x:c>
      <x:c r="G180" t="n">
        <x:f>'08_PEDIDOS'!I16</x:f>
        <x:v>10</x:v>
      </x:c>
      <x:c r="H180" t="n">
        <x:f>'05_RUTAS'!F84</x:f>
        <x:v>2</x:v>
      </x:c>
      <x:c r="I180" t="n">
        <x:f>'05_RUTAS'!G84</x:f>
        <x:v>3.45</x:v>
      </x:c>
      <x:c r="J180" s="14" t="n">
        <x:f>IF(OR(F180="",G180="",G180=0),"",(ROUNDUP(F180/G180,0)*H180+F180*I180)/60)</x:f>
        <x:v>0.6083333333333333</x:v>
      </x:c>
      <x:c r="K180" t="n">
        <x:f>INDEX('08_PEDIDOS'!$H$2:$H$97,MATCH(A180,'08_PEDIDOS'!$A$2:$A$97,0))</x:f>
        <x:v>2</x:v>
      </x:c>
      <x:c r="L180" t="inlineStr">
        <x:is>
          <x:t xml:space="preserve">POR_UNIDAD</x:t>
        </x:is>
      </x:c>
      <x:c r="M180" t="inlineStr">
        <x:is>
          <x:t xml:space="preserve">HIPOTESIS TECNICA</x:t>
        </x:is>
      </x:c>
      <x:c r="N180" s="34" t="n">
        <x:f>IFERROR(J180*INDEX('04_MAQUINAS'!$F$2:$F$18,MATCH(E180,'04_MAQUINAS'!$A$2:$A$18,0)),0)</x:f>
        <x:v>12.166666666666666</x:v>
      </x:c>
      <x:c r="O180" s="34" t="n">
        <x:f>IFERROR(J180*INDEX('04_MAQUINAS'!$I$2:$I$18,MATCH(E180,'04_MAQUINAS'!$A$2:$A$18,0))*INDEX('04_MAQUINAS'!$J$2:$J$18,MATCH(E180,'04_MAQUINAS'!$A$2:$A$18,0)),0)</x:f>
        <x:v>0.06083333333333333</x:v>
      </x:c>
    </x:row>
    <x:row r="181">
      <x:c r="A181" t="inlineStr">
        <x:is>
          <x:t xml:space="preserve">P015</x:t>
        </x:is>
      </x:c>
      <x:c r="B181" t="inlineStr">
        <x:is>
          <x:t xml:space="preserve">Armario metálico</x:t>
        </x:is>
      </x:c>
      <x:c r="C181" t="n">
        <x:v>11</x:v>
      </x:c>
      <x:c r="D181" t="inlineStr">
        <x:is>
          <x:t xml:space="preserve">Embalaje</x:t>
        </x:is>
      </x:c>
      <x:c r="E181" t="inlineStr">
        <x:is>
          <x:t xml:space="preserve">Zona de protección y embalaje</x:t>
        </x:is>
      </x:c>
      <x:c r="F181" t="n">
        <x:f>'08_PEDIDOS'!D16</x:f>
        <x:v>10</x:v>
      </x:c>
      <x:c r="G181" t="n">
        <x:f>'08_PEDIDOS'!I16</x:f>
        <x:v>10</x:v>
      </x:c>
      <x:c r="H181" t="n">
        <x:f>'05_RUTAS'!F85</x:f>
        <x:v>2</x:v>
      </x:c>
      <x:c r="I181" t="n">
        <x:f>'05_RUTAS'!G85</x:f>
        <x:v>4.67</x:v>
      </x:c>
      <x:c r="J181" s="14" t="n">
        <x:f>IF(OR(F181="",G181="",G181=0),"",(ROUNDUP(F181/G181,0)*H181+F181*I181)/60)</x:f>
        <x:v>0.8116666666666668</x:v>
      </x:c>
      <x:c r="K181" t="n">
        <x:f>INDEX('08_PEDIDOS'!$H$2:$H$97,MATCH(A181,'08_PEDIDOS'!$A$2:$A$97,0))</x:f>
        <x:v>2</x:v>
      </x:c>
      <x:c r="L181" t="inlineStr">
        <x:is>
          <x:t xml:space="preserve">POR_UNIDAD</x:t>
        </x:is>
      </x:c>
      <x:c r="M181" t="inlineStr">
        <x:is>
          <x:t xml:space="preserve">HIPOTESIS TECNICA</x:t>
        </x:is>
      </x:c>
      <x:c r="N181" s="34" t="n">
        <x:f>IFERROR(J181*INDEX('04_MAQUINAS'!$F$2:$F$18,MATCH(E181,'04_MAQUINAS'!$A$2:$A$18,0)),0)</x:f>
        <x:v>14.610000000000001</x:v>
      </x:c>
      <x:c r="O181" s="34" t="n">
        <x:f>IFERROR(J181*INDEX('04_MAQUINAS'!$I$2:$I$18,MATCH(E181,'04_MAQUINAS'!$A$2:$A$18,0))*INDEX('04_MAQUINAS'!$J$2:$J$18,MATCH(E181,'04_MAQUINAS'!$A$2:$A$18,0)),0)</x:f>
        <x:v>0.07305</x:v>
      </x:c>
    </x:row>
    <x:row r="182">
      <x:c r="A182" t="inlineStr">
        <x:is>
          <x:t xml:space="preserve">P016</x:t>
        </x:is>
      </x:c>
      <x:c r="B182" t="inlineStr">
        <x:is>
          <x:t xml:space="preserve">Estantería liviana metálica</x:t>
        </x:is>
      </x:c>
      <x:c r="C182" t="n">
        <x:v>1</x:v>
      </x:c>
      <x:c r="D182" t="inlineStr">
        <x:is>
          <x:t xml:space="preserve">Corte de planchas de acero</x:t>
        </x:is>
      </x:c>
      <x:c r="E182" t="inlineStr">
        <x:is>
          <x:t xml:space="preserve">Guillotina hidráulica para corte de planchas de acero</x:t>
        </x:is>
      </x:c>
      <x:c r="F182" t="n">
        <x:f>'08_PEDIDOS'!D17</x:f>
        <x:v>10</x:v>
      </x:c>
      <x:c r="G182" t="n">
        <x:f>'08_PEDIDOS'!I17</x:f>
        <x:v>10</x:v>
      </x:c>
      <x:c r="H182" t="n">
        <x:f>'05_RUTAS'!F86</x:f>
        <x:v>8</x:v>
      </x:c>
      <x:c r="I182" t="n">
        <x:f>'05_RUTAS'!G86</x:f>
        <x:v>35.92</x:v>
      </x:c>
      <x:c r="J182" s="14" t="n">
        <x:f>IF(OR(F182="",G182="",G182=0),"",(ROUNDUP(F182/G182,0)*H182+F182*I182)/60)</x:f>
        <x:v>6.120000000000001</x:v>
      </x:c>
      <x:c r="K182" t="n">
        <x:f>INDEX('08_PEDIDOS'!$H$2:$H$97,MATCH(A182,'08_PEDIDOS'!$A$2:$A$97,0))</x:f>
        <x:v>2</x:v>
      </x:c>
      <x:c r="L182" t="inlineStr">
        <x:is>
          <x:t xml:space="preserve">POR_UNIDAD</x:t>
        </x:is>
      </x:c>
      <x:c r="M182" t="inlineStr">
        <x:is>
          <x:t xml:space="preserve">VALOR HEREDADO SIN CRONOMETRAJE</x:t>
        </x:is>
      </x:c>
      <x:c r="N182" s="34" t="n">
        <x:f>IFERROR(J182*INDEX('04_MAQUINAS'!$F$2:$F$18,MATCH(E182,'04_MAQUINAS'!$A$2:$A$18,0)),0)</x:f>
        <x:v>146.88000000000002</x:v>
      </x:c>
      <x:c r="O182" s="34" t="n">
        <x:f>IFERROR(J182*INDEX('04_MAQUINAS'!$I$2:$I$18,MATCH(E182,'04_MAQUINAS'!$A$2:$A$18,0))*INDEX('04_MAQUINAS'!$J$2:$J$18,MATCH(E182,'04_MAQUINAS'!$A$2:$A$18,0)),0)</x:f>
        <x:v>16.830000000000002</x:v>
      </x:c>
    </x:row>
    <x:row r="183">
      <x:c r="A183" t="inlineStr">
        <x:is>
          <x:t xml:space="preserve">P016</x:t>
        </x:is>
      </x:c>
      <x:c r="B183" t="inlineStr">
        <x:is>
          <x:t xml:space="preserve">Estantería liviana metálica</x:t>
        </x:is>
      </x:c>
      <x:c r="C183" t="n">
        <x:v>2</x:v>
      </x:c>
      <x:c r="D183" t="inlineStr">
        <x:is>
          <x:t xml:space="preserve">Corte de tubos y perfiles</x:t>
        </x:is>
      </x:c>
      <x:c r="E183" t="inlineStr">
        <x:is>
          <x:t xml:space="preserve">Sierra de cinta para corte de tubos y perfiles</x:t>
        </x:is>
      </x:c>
      <x:c r="F183" t="n">
        <x:f>'08_PEDIDOS'!D17</x:f>
        <x:v>10</x:v>
      </x:c>
      <x:c r="G183" t="n">
        <x:f>'08_PEDIDOS'!I17</x:f>
        <x:v>10</x:v>
      </x:c>
      <x:c r="H183" t="n">
        <x:f>'05_RUTAS'!F87</x:f>
        <x:v>8</x:v>
      </x:c>
      <x:c r="I183" t="n">
        <x:f>'05_RUTAS'!G87</x:f>
        <x:v>32.28</x:v>
      </x:c>
      <x:c r="J183" s="14" t="n">
        <x:f>IF(OR(F183="",G183="",G183=0),"",(ROUNDUP(F183/G183,0)*H183+F183*I183)/60)</x:f>
        <x:v>5.513333333333334</x:v>
      </x:c>
      <x:c r="K183" t="n">
        <x:f>INDEX('08_PEDIDOS'!$H$2:$H$97,MATCH(A183,'08_PEDIDOS'!$A$2:$A$97,0))</x:f>
        <x:v>2</x:v>
      </x:c>
      <x:c r="L183" t="inlineStr">
        <x:is>
          <x:t xml:space="preserve">POR_UNIDAD</x:t>
        </x:is>
      </x:c>
      <x:c r="M183" t="inlineStr">
        <x:is>
          <x:t xml:space="preserve">VALOR HEREDADO SIN CRONOMETRAJE</x:t>
        </x:is>
      </x:c>
      <x:c r="N183" s="34" t="n">
        <x:f>IFERROR(J183*INDEX('04_MAQUINAS'!$F$2:$F$18,MATCH(E183,'04_MAQUINAS'!$A$2:$A$18,0)),0)</x:f>
        <x:v>121.29333333333334</x:v>
      </x:c>
      <x:c r="O183" s="34" t="n">
        <x:f>IFERROR(J183*INDEX('04_MAQUINAS'!$I$2:$I$18,MATCH(E183,'04_MAQUINAS'!$A$2:$A$18,0))*INDEX('04_MAQUINAS'!$J$2:$J$18,MATCH(E183,'04_MAQUINAS'!$A$2:$A$18,0)),0)</x:f>
        <x:v>2.481</x:v>
      </x:c>
    </x:row>
    <x:row r="184">
      <x:c r="A184" t="inlineStr">
        <x:is>
          <x:t xml:space="preserve">P016</x:t>
        </x:is>
      </x:c>
      <x:c r="B184" t="inlineStr">
        <x:is>
          <x:t xml:space="preserve">Estantería liviana metálica</x:t>
        </x:is>
      </x:c>
      <x:c r="C184" t="n">
        <x:v>3</x:v>
      </x:c>
      <x:c r="D184" t="inlineStr">
        <x:is>
          <x:t xml:space="preserve">Perforación</x:t>
        </x:is>
      </x:c>
      <x:c r="E184" t="inlineStr">
        <x:is>
          <x:t xml:space="preserve">Taladro de banco para perforación de acero</x:t>
        </x:is>
      </x:c>
      <x:c r="F184" t="n">
        <x:f>'08_PEDIDOS'!D17</x:f>
        <x:v>10</x:v>
      </x:c>
      <x:c r="G184" t="n">
        <x:f>'08_PEDIDOS'!I17</x:f>
        <x:v>10</x:v>
      </x:c>
      <x:c r="H184" t="n">
        <x:f>'05_RUTAS'!F88</x:f>
        <x:v>10</x:v>
      </x:c>
      <x:c r="I184" t="n">
        <x:f>'05_RUTAS'!G88</x:f>
        <x:v>54.8</x:v>
      </x:c>
      <x:c r="J184" s="14" t="n">
        <x:f>IF(OR(F184="",G184="",G184=0),"",(ROUNDUP(F184/G184,0)*H184+F184*I184)/60)</x:f>
        <x:v>9.3</x:v>
      </x:c>
      <x:c r="K184" t="n">
        <x:f>INDEX('08_PEDIDOS'!$H$2:$H$97,MATCH(A184,'08_PEDIDOS'!$A$2:$A$97,0))</x:f>
        <x:v>2</x:v>
      </x:c>
      <x:c r="L184" t="inlineStr">
        <x:is>
          <x:t xml:space="preserve">POR_UNIDAD</x:t>
        </x:is>
      </x:c>
      <x:c r="M184" t="inlineStr">
        <x:is>
          <x:t xml:space="preserve">VALOR HEREDADO SIN CRONOMETRAJE</x:t>
        </x:is>
      </x:c>
      <x:c r="N184" s="34" t="n">
        <x:f>IFERROR(J184*INDEX('04_MAQUINAS'!$F$2:$F$18,MATCH(E184,'04_MAQUINAS'!$A$2:$A$18,0)),0)</x:f>
        <x:v>204.60000000000002</x:v>
      </x:c>
      <x:c r="O184" s="34" t="n">
        <x:f>IFERROR(J184*INDEX('04_MAQUINAS'!$I$2:$I$18,MATCH(E184,'04_MAQUINAS'!$A$2:$A$18,0))*INDEX('04_MAQUINAS'!$J$2:$J$18,MATCH(E184,'04_MAQUINAS'!$A$2:$A$18,0)),0)</x:f>
        <x:v>2.5575000000000006</x:v>
      </x:c>
    </x:row>
    <x:row r="185">
      <x:c r="A185" t="inlineStr">
        <x:is>
          <x:t xml:space="preserve">P016</x:t>
        </x:is>
      </x:c>
      <x:c r="B185" t="inlineStr">
        <x:is>
          <x:t xml:space="preserve">Estantería liviana metálica</x:t>
        </x:is>
      </x:c>
      <x:c r="C185" t="n">
        <x:v>4</x:v>
      </x:c>
      <x:c r="D185" t="inlineStr">
        <x:is>
          <x:t xml:space="preserve">Plegado</x:t>
        </x:is>
      </x:c>
      <x:c r="E185" t="inlineStr">
        <x:is>
          <x:t xml:space="preserve">Plegadora hidráulica de chapa metálica</x:t>
        </x:is>
      </x:c>
      <x:c r="F185" t="n">
        <x:f>'08_PEDIDOS'!D17</x:f>
        <x:v>10</x:v>
      </x:c>
      <x:c r="G185" t="n">
        <x:f>'08_PEDIDOS'!I17</x:f>
        <x:v>10</x:v>
      </x:c>
      <x:c r="H185" t="n">
        <x:f>'05_RUTAS'!F89</x:f>
        <x:v>12</x:v>
      </x:c>
      <x:c r="I185" t="n">
        <x:f>'05_RUTAS'!G89</x:f>
        <x:v>85</x:v>
      </x:c>
      <x:c r="J185" s="14" t="n">
        <x:f>IF(OR(F185="",G185="",G185=0),"",(ROUNDUP(F185/G185,0)*H185+F185*I185)/60)</x:f>
        <x:v>14.366666666666667</x:v>
      </x:c>
      <x:c r="K185" t="n">
        <x:f>INDEX('08_PEDIDOS'!$H$2:$H$97,MATCH(A185,'08_PEDIDOS'!$A$2:$A$97,0))</x:f>
        <x:v>2</x:v>
      </x:c>
      <x:c r="L185" t="inlineStr">
        <x:is>
          <x:t xml:space="preserve">POR_UNIDAD</x:t>
        </x:is>
      </x:c>
      <x:c r="M185" t="inlineStr">
        <x:is>
          <x:t xml:space="preserve">VALOR HEREDADO SIN CRONOMETRAJE</x:t>
        </x:is>
      </x:c>
      <x:c r="N185" s="34" t="n">
        <x:f>IFERROR(J185*INDEX('04_MAQUINAS'!$F$2:$F$18,MATCH(E185,'04_MAQUINAS'!$A$2:$A$18,0)),0)</x:f>
        <x:v>402.26666666666665</x:v>
      </x:c>
      <x:c r="O185" s="34" t="n">
        <x:f>IFERROR(J185*INDEX('04_MAQUINAS'!$I$2:$I$18,MATCH(E185,'04_MAQUINAS'!$A$2:$A$18,0))*INDEX('04_MAQUINAS'!$J$2:$J$18,MATCH(E185,'04_MAQUINAS'!$A$2:$A$18,0)),0)</x:f>
        <x:v>35.5575</x:v>
      </x:c>
    </x:row>
    <x:row r="186">
      <x:c r="A186" t="inlineStr">
        <x:is>
          <x:t xml:space="preserve">P016</x:t>
        </x:is>
      </x:c>
      <x:c r="B186" t="inlineStr">
        <x:is>
          <x:t xml:space="preserve">Estantería liviana metálica</x:t>
        </x:is>
      </x:c>
      <x:c r="C186" t="n">
        <x:v>5</x:v>
      </x:c>
      <x:c r="D186" t="inlineStr">
        <x:is>
          <x:t xml:space="preserve">Desbarbado</x:t>
        </x:is>
      </x:c>
      <x:c r="E186" t="inlineStr">
        <x:is>
          <x:t xml:space="preserve">Mesa de desbarbado/esmerilado</x:t>
        </x:is>
      </x:c>
      <x:c r="F186" t="n">
        <x:f>'08_PEDIDOS'!D17</x:f>
        <x:v>10</x:v>
      </x:c>
      <x:c r="G186" t="n">
        <x:f>'08_PEDIDOS'!I17</x:f>
        <x:v>10</x:v>
      </x:c>
      <x:c r="H186" t="n">
        <x:f>'05_RUTAS'!F90</x:f>
        <x:v>3</x:v>
      </x:c>
      <x:c r="I186" t="n">
        <x:f>'05_RUTAS'!G90</x:f>
        <x:v>37.5</x:v>
      </x:c>
      <x:c r="J186" s="14" t="n">
        <x:f>IF(OR(F186="",G186="",G186=0),"",(ROUNDUP(F186/G186,0)*H186+F186*I186)/60)</x:f>
        <x:v>6.3</x:v>
      </x:c>
      <x:c r="K186" t="n">
        <x:f>INDEX('08_PEDIDOS'!$H$2:$H$97,MATCH(A186,'08_PEDIDOS'!$A$2:$A$97,0))</x:f>
        <x:v>2</x:v>
      </x:c>
      <x:c r="L186" t="inlineStr">
        <x:is>
          <x:t xml:space="preserve">POR_UNIDAD</x:t>
        </x:is>
      </x:c>
      <x:c r="M186" t="inlineStr">
        <x:is>
          <x:t xml:space="preserve">VALOR HEREDADO SIN CRONOMETRAJE</x:t>
        </x:is>
      </x:c>
      <x:c r="N186" s="34" t="n">
        <x:f>IFERROR(J186*INDEX('04_MAQUINAS'!$F$2:$F$18,MATCH(E186,'04_MAQUINAS'!$A$2:$A$18,0)),0)</x:f>
        <x:v>132.29999999999998</x:v>
      </x:c>
      <x:c r="O186" s="34" t="n">
        <x:f>IFERROR(J186*INDEX('04_MAQUINAS'!$I$2:$I$18,MATCH(E186,'04_MAQUINAS'!$A$2:$A$18,0))*INDEX('04_MAQUINAS'!$J$2:$J$18,MATCH(E186,'04_MAQUINAS'!$A$2:$A$18,0)),0)</x:f>
        <x:v>4.725</x:v>
      </x:c>
    </x:row>
    <x:row r="187">
      <x:c r="A187" t="inlineStr">
        <x:is>
          <x:t xml:space="preserve">P016</x:t>
        </x:is>
      </x:c>
      <x:c r="B187" t="inlineStr">
        <x:is>
          <x:t xml:space="preserve">Estantería liviana metálica</x:t>
        </x:is>
      </x:c>
      <x:c r="C187" t="n">
        <x:v>6</x:v>
      </x:c>
      <x:c r="D187" t="inlineStr">
        <x:is>
          <x:t xml:space="preserve">Preparación superficial</x:t>
        </x:is>
      </x:c>
      <x:c r="E187" t="inlineStr">
        <x:is>
          <x:t xml:space="preserve">Zona de preparación superficial</x:t>
        </x:is>
      </x:c>
      <x:c r="F187" t="n">
        <x:f>'08_PEDIDOS'!D17</x:f>
        <x:v>10</x:v>
      </x:c>
      <x:c r="G187" t="n">
        <x:f>'08_PEDIDOS'!I17</x:f>
        <x:v>10</x:v>
      </x:c>
      <x:c r="H187" t="n">
        <x:f>'05_RUTAS'!F91</x:f>
        <x:v>6</x:v>
      </x:c>
      <x:c r="I187" t="n">
        <x:f>'05_RUTAS'!G91</x:f>
        <x:v>24.4752</x:v>
      </x:c>
      <x:c r="J187" s="14" t="n">
        <x:f>IF(OR(F187="",G187="",G187=0),"",(ROUNDUP(F187/G187,0)*H187+F187*I187)/60)</x:f>
        <x:v>4.1792</x:v>
      </x:c>
      <x:c r="K187" t="n">
        <x:f>INDEX('08_PEDIDOS'!$H$2:$H$97,MATCH(A187,'08_PEDIDOS'!$A$2:$A$97,0))</x:f>
        <x:v>2</x:v>
      </x:c>
      <x:c r="L187" t="inlineStr">
        <x:is>
          <x:t xml:space="preserve">POR_UNIDAD</x:t>
        </x:is>
      </x:c>
      <x:c r="M187" t="inlineStr">
        <x:is>
          <x:t xml:space="preserve">VALOR HEREDADO SIN CRONOMETRAJE</x:t>
        </x:is>
      </x:c>
      <x:c r="N187" s="34" t="n">
        <x:f>IFERROR(J187*INDEX('04_MAQUINAS'!$F$2:$F$18,MATCH(E187,'04_MAQUINAS'!$A$2:$A$18,0)),0)</x:f>
        <x:v>79.4048</x:v>
      </x:c>
      <x:c r="O187" s="34" t="n">
        <x:f>IFERROR(J187*INDEX('04_MAQUINAS'!$I$2:$I$18,MATCH(E187,'04_MAQUINAS'!$A$2:$A$18,0))*INDEX('04_MAQUINAS'!$J$2:$J$18,MATCH(E187,'04_MAQUINAS'!$A$2:$A$18,0)),0)</x:f>
        <x:v>3.6776960000000005</x:v>
      </x:c>
    </x:row>
    <x:row r="188">
      <x:c r="A188" t="inlineStr">
        <x:is>
          <x:t xml:space="preserve">P016</x:t>
        </x:is>
      </x:c>
      <x:c r="B188" t="inlineStr">
        <x:is>
          <x:t xml:space="preserve">Estantería liviana metálica</x:t>
        </x:is>
      </x:c>
      <x:c r="C188" t="n">
        <x:v>7</x:v>
      </x:c>
      <x:c r="D188" t="inlineStr">
        <x:is>
          <x:t xml:space="preserve">Aplicación electrostática de polvo</x:t>
        </x:is>
      </x:c>
      <x:c r="E188" t="inlineStr">
        <x:is>
          <x:t xml:space="preserve">Pistola manual de pintura electrostática en polvo</x:t>
        </x:is>
      </x:c>
      <x:c r="F188" t="n">
        <x:f>'08_PEDIDOS'!D17</x:f>
        <x:v>10</x:v>
      </x:c>
      <x:c r="G188" t="n">
        <x:f>'08_PEDIDOS'!I17</x:f>
        <x:v>10</x:v>
      </x:c>
      <x:c r="H188" t="n">
        <x:f>'05_RUTAS'!F92</x:f>
        <x:v>12</x:v>
      </x:c>
      <x:c r="I188" t="n">
        <x:f>'05_RUTAS'!G92</x:f>
        <x:v>6.58</x:v>
      </x:c>
      <x:c r="J188" s="14" t="n">
        <x:f>IF(OR(F188="",G188="",G188=0),"",(ROUNDUP(F188/G188,0)*H188+F188*I188)/60)</x:f>
        <x:v>1.2966666666666666</x:v>
      </x:c>
      <x:c r="K188" t="n">
        <x:f>INDEX('08_PEDIDOS'!$H$2:$H$97,MATCH(A188,'08_PEDIDOS'!$A$2:$A$97,0))</x:f>
        <x:v>2</x:v>
      </x:c>
      <x:c r="L188" t="inlineStr">
        <x:is>
          <x:t xml:space="preserve">POR_UNIDAD</x:t>
        </x:is>
      </x:c>
      <x:c r="M188" t="inlineStr">
        <x:is>
          <x:t xml:space="preserve">HIPOTESIS TECNICA</x:t>
        </x:is>
      </x:c>
      <x:c r="N188" s="34" t="n">
        <x:f>IFERROR(J188*INDEX('04_MAQUINAS'!$F$2:$F$18,MATCH(E188,'04_MAQUINAS'!$A$2:$A$18,0)),0)</x:f>
        <x:v>41.49333333333333</x:v>
      </x:c>
      <x:c r="O188" s="34" t="n">
        <x:f>IFERROR(J188*INDEX('04_MAQUINAS'!$I$2:$I$18,MATCH(E188,'04_MAQUINAS'!$A$2:$A$18,0))*INDEX('04_MAQUINAS'!$J$2:$J$18,MATCH(E188,'04_MAQUINAS'!$A$2:$A$18,0)),0)</x:f>
        <x:v>1.3614999999999997</x:v>
      </x:c>
    </x:row>
    <x:row r="189">
      <x:c r="A189" t="inlineStr">
        <x:is>
          <x:t xml:space="preserve">P016</x:t>
        </x:is>
      </x:c>
      <x:c r="B189" t="inlineStr">
        <x:is>
          <x:t xml:space="preserve">Estantería liviana metálica</x:t>
        </x:is>
      </x:c>
      <x:c r="C189" t="n">
        <x:v>8</x:v>
      </x:c>
      <x:c r="D189" t="inlineStr">
        <x:is>
          <x:t xml:space="preserve">Curado térmico en horno</x:t>
        </x:is>
      </x:c>
      <x:c r="E189" t="inlineStr">
        <x:is>
          <x:t xml:space="preserve">Horno de curado de pintura electrostática por lotes</x:t>
        </x:is>
      </x:c>
      <x:c r="F189" t="n">
        <x:f>'08_PEDIDOS'!D17</x:f>
        <x:v>10</x:v>
      </x:c>
      <x:c r="G189" t="n">
        <x:f>'08_PEDIDOS'!I17</x:f>
        <x:v>10</x:v>
      </x:c>
      <x:c r="H189" t="n">
        <x:f>'05_RUTAS'!F93</x:f>
        <x:v>45</x:v>
      </x:c>
      <x:c r="I189" t="n">
        <x:f>'05_RUTAS'!G93</x:f>
        <x:v>0</x:v>
      </x:c>
      <x:c r="J189" s="14" t="n">
        <x:f>IF(OR(F189="",G189="",G189=0),"",(ROUNDUP(F189/G189,0)*H189+F189*I189)/60)</x:f>
        <x:v>0.75</x:v>
      </x:c>
      <x:c r="K189" t="n">
        <x:f>INDEX('08_PEDIDOS'!$H$2:$H$97,MATCH(A189,'08_PEDIDOS'!$A$2:$A$97,0))</x:f>
        <x:v>2</x:v>
      </x:c>
      <x:c r="L189" t="inlineStr">
        <x:is>
          <x:t xml:space="preserve">POR_LOTE</x:t>
        </x:is>
      </x:c>
      <x:c r="M189" t="inlineStr">
        <x:is>
          <x:t xml:space="preserve">HIPOTESIS TECNICA</x:t>
        </x:is>
      </x:c>
      <x:c r="N189" s="34" t="n">
        <x:f>IFERROR(J189*INDEX('04_MAQUINAS'!$F$2:$F$18,MATCH(E189,'04_MAQUINAS'!$A$2:$A$18,0)),0)</x:f>
        <x:v>19.5</x:v>
      </x:c>
      <x:c r="O189" s="34" t="n">
        <x:f>IFERROR(J189*INDEX('04_MAQUINAS'!$I$2:$I$18,MATCH(E189,'04_MAQUINAS'!$A$2:$A$18,0))*INDEX('04_MAQUINAS'!$J$2:$J$18,MATCH(E189,'04_MAQUINAS'!$A$2:$A$18,0)),0)</x:f>
        <x:v>10.799999999999999</x:v>
      </x:c>
    </x:row>
    <x:row r="190">
      <x:c r="A190" t="inlineStr">
        <x:is>
          <x:t xml:space="preserve">P016</x:t>
        </x:is>
      </x:c>
      <x:c r="B190" t="inlineStr">
        <x:is>
          <x:t xml:space="preserve">Estantería liviana metálica</x:t>
        </x:is>
      </x:c>
      <x:c r="C190" t="n">
        <x:v>9</x:v>
      </x:c>
      <x:c r="D190" t="inlineStr">
        <x:is>
          <x:t xml:space="preserve">Colgado, traslado y enfriamiento</x:t>
        </x:is>
      </x:c>
      <x:c r="E190" t="inlineStr">
        <x:is>
          <x:t xml:space="preserve">Manipulación y enfriamiento de piezas</x:t>
        </x:is>
      </x:c>
      <x:c r="F190" t="n">
        <x:f>'08_PEDIDOS'!D17</x:f>
        <x:v>10</x:v>
      </x:c>
      <x:c r="G190" t="n">
        <x:f>'08_PEDIDOS'!I17</x:f>
        <x:v>10</x:v>
      </x:c>
      <x:c r="H190" t="n">
        <x:f>'05_RUTAS'!F94</x:f>
        <x:v>8</x:v>
      </x:c>
      <x:c r="I190" t="n">
        <x:f>'05_RUTAS'!G94</x:f>
        <x:v>2.36</x:v>
      </x:c>
      <x:c r="J190" s="14" t="n">
        <x:f>IF(OR(F190="",G190="",G190=0),"",(ROUNDUP(F190/G190,0)*H190+F190*I190)/60)</x:f>
        <x:v>0.5266666666666666</x:v>
      </x:c>
      <x:c r="K190" t="n">
        <x:f>INDEX('08_PEDIDOS'!$H$2:$H$97,MATCH(A190,'08_PEDIDOS'!$A$2:$A$97,0))</x:f>
        <x:v>2</x:v>
      </x:c>
      <x:c r="L190" t="inlineStr">
        <x:is>
          <x:t xml:space="preserve">POR_UNIDAD</x:t>
        </x:is>
      </x:c>
      <x:c r="M190" t="inlineStr">
        <x:is>
          <x:t xml:space="preserve">HIPOTESIS TECNICA</x:t>
        </x:is>
      </x:c>
      <x:c r="N190" s="34" t="n">
        <x:f>IFERROR(J190*INDEX('04_MAQUINAS'!$F$2:$F$18,MATCH(E190,'04_MAQUINAS'!$A$2:$A$18,0)),0)</x:f>
        <x:v>8.426666666666666</x:v>
      </x:c>
      <x:c r="O190" s="34" t="n">
        <x:f>IFERROR(J190*INDEX('04_MAQUINAS'!$I$2:$I$18,MATCH(E190,'04_MAQUINAS'!$A$2:$A$18,0))*INDEX('04_MAQUINAS'!$J$2:$J$18,MATCH(E190,'04_MAQUINAS'!$A$2:$A$18,0)),0)</x:f>
        <x:v>0.13166666666666665</x:v>
      </x:c>
    </x:row>
    <x:row r="191">
      <x:c r="A191" t="inlineStr">
        <x:is>
          <x:t xml:space="preserve">P016</x:t>
        </x:is>
      </x:c>
      <x:c r="B191" t="inlineStr">
        <x:is>
          <x:t xml:space="preserve">Estantería liviana metálica</x:t>
        </x:is>
      </x:c>
      <x:c r="C191" t="n">
        <x:v>10</x:v>
      </x:c>
      <x:c r="D191" t="inlineStr">
        <x:is>
          <x:t xml:space="preserve">Ensamblaje</x:t>
        </x:is>
      </x:c>
      <x:c r="E191" t="inlineStr">
        <x:is>
          <x:t xml:space="preserve">Mesa de armado</x:t>
        </x:is>
      </x:c>
      <x:c r="F191" t="n">
        <x:f>'08_PEDIDOS'!D17</x:f>
        <x:v>10</x:v>
      </x:c>
      <x:c r="G191" t="n">
        <x:f>'08_PEDIDOS'!I17</x:f>
        <x:v>10</x:v>
      </x:c>
      <x:c r="H191" t="n">
        <x:f>'05_RUTAS'!F95</x:f>
        <x:v>6</x:v>
      </x:c>
      <x:c r="I191" t="n">
        <x:f>'05_RUTAS'!G95</x:f>
        <x:v>61.5</x:v>
      </x:c>
      <x:c r="J191" s="14" t="n">
        <x:f>IF(OR(F191="",G191="",G191=0),"",(ROUNDUP(F191/G191,0)*H191+F191*I191)/60)</x:f>
        <x:v>10.35</x:v>
      </x:c>
      <x:c r="K191" t="n">
        <x:f>INDEX('08_PEDIDOS'!$H$2:$H$97,MATCH(A191,'08_PEDIDOS'!$A$2:$A$97,0))</x:f>
        <x:v>2</x:v>
      </x:c>
      <x:c r="L191" t="inlineStr">
        <x:is>
          <x:t xml:space="preserve">POR_UNIDAD</x:t>
        </x:is>
      </x:c>
      <x:c r="M191" t="inlineStr">
        <x:is>
          <x:t xml:space="preserve">VALOR HEREDADO SIN CRONOMETRAJE</x:t>
        </x:is>
      </x:c>
      <x:c r="N191" s="34" t="n">
        <x:f>IFERROR(J191*INDEX('04_MAQUINAS'!$F$2:$F$18,MATCH(E191,'04_MAQUINAS'!$A$2:$A$18,0)),0)</x:f>
        <x:v>196.65</x:v>
      </x:c>
      <x:c r="O191" s="34" t="n">
        <x:f>IFERROR(J191*INDEX('04_MAQUINAS'!$I$2:$I$18,MATCH(E191,'04_MAQUINAS'!$A$2:$A$18,0))*INDEX('04_MAQUINAS'!$J$2:$J$18,MATCH(E191,'04_MAQUINAS'!$A$2:$A$18,0)),0)</x:f>
        <x:v>3.105</x:v>
      </x:c>
    </x:row>
    <x:row r="192">
      <x:c r="A192" t="inlineStr">
        <x:is>
          <x:t xml:space="preserve">P016</x:t>
        </x:is>
      </x:c>
      <x:c r="B192" t="inlineStr">
        <x:is>
          <x:t xml:space="preserve">Estantería liviana metálica</x:t>
        </x:is>
      </x:c>
      <x:c r="C192" t="n">
        <x:v>11</x:v>
      </x:c>
      <x:c r="D192" t="inlineStr">
        <x:is>
          <x:t xml:space="preserve">Inspección de calidad</x:t>
        </x:is>
      </x:c>
      <x:c r="E192" t="inlineStr">
        <x:is>
          <x:t xml:space="preserve">Área de inspección</x:t>
        </x:is>
      </x:c>
      <x:c r="F192" t="n">
        <x:f>'08_PEDIDOS'!D17</x:f>
        <x:v>10</x:v>
      </x:c>
      <x:c r="G192" t="n">
        <x:f>'08_PEDIDOS'!I17</x:f>
        <x:v>10</x:v>
      </x:c>
      <x:c r="H192" t="n">
        <x:f>'05_RUTAS'!F96</x:f>
        <x:v>2</x:v>
      </x:c>
      <x:c r="I192" t="n">
        <x:f>'05_RUTAS'!G96</x:f>
        <x:v>3.45</x:v>
      </x:c>
      <x:c r="J192" s="14" t="n">
        <x:f>IF(OR(F192="",G192="",G192=0),"",(ROUNDUP(F192/G192,0)*H192+F192*I192)/60)</x:f>
        <x:v>0.6083333333333333</x:v>
      </x:c>
      <x:c r="K192" t="n">
        <x:f>INDEX('08_PEDIDOS'!$H$2:$H$97,MATCH(A192,'08_PEDIDOS'!$A$2:$A$97,0))</x:f>
        <x:v>2</x:v>
      </x:c>
      <x:c r="L192" t="inlineStr">
        <x:is>
          <x:t xml:space="preserve">POR_UNIDAD</x:t>
        </x:is>
      </x:c>
      <x:c r="M192" t="inlineStr">
        <x:is>
          <x:t xml:space="preserve">HIPOTESIS TECNICA</x:t>
        </x:is>
      </x:c>
      <x:c r="N192" s="34" t="n">
        <x:f>IFERROR(J192*INDEX('04_MAQUINAS'!$F$2:$F$18,MATCH(E192,'04_MAQUINAS'!$A$2:$A$18,0)),0)</x:f>
        <x:v>12.166666666666666</x:v>
      </x:c>
      <x:c r="O192" s="34" t="n">
        <x:f>IFERROR(J192*INDEX('04_MAQUINAS'!$I$2:$I$18,MATCH(E192,'04_MAQUINAS'!$A$2:$A$18,0))*INDEX('04_MAQUINAS'!$J$2:$J$18,MATCH(E192,'04_MAQUINAS'!$A$2:$A$18,0)),0)</x:f>
        <x:v>0.06083333333333333</x:v>
      </x:c>
    </x:row>
    <x:row r="193">
      <x:c r="A193" t="inlineStr">
        <x:is>
          <x:t xml:space="preserve">P016</x:t>
        </x:is>
      </x:c>
      <x:c r="B193" t="inlineStr">
        <x:is>
          <x:t xml:space="preserve">Estantería liviana metálica</x:t>
        </x:is>
      </x:c>
      <x:c r="C193" t="n">
        <x:v>12</x:v>
      </x:c>
      <x:c r="D193" t="inlineStr">
        <x:is>
          <x:t xml:space="preserve">Embalaje</x:t>
        </x:is>
      </x:c>
      <x:c r="E193" t="inlineStr">
        <x:is>
          <x:t xml:space="preserve">Zona de protección y embalaje</x:t>
        </x:is>
      </x:c>
      <x:c r="F193" t="n">
        <x:f>'08_PEDIDOS'!D17</x:f>
        <x:v>10</x:v>
      </x:c>
      <x:c r="G193" t="n">
        <x:f>'08_PEDIDOS'!I17</x:f>
        <x:v>10</x:v>
      </x:c>
      <x:c r="H193" t="n">
        <x:f>'05_RUTAS'!F97</x:f>
        <x:v>2</x:v>
      </x:c>
      <x:c r="I193" t="n">
        <x:f>'05_RUTAS'!G97</x:f>
        <x:v>4.67</x:v>
      </x:c>
      <x:c r="J193" s="14" t="n">
        <x:f>IF(OR(F193="",G193="",G193=0),"",(ROUNDUP(F193/G193,0)*H193+F193*I193)/60)</x:f>
        <x:v>0.8116666666666668</x:v>
      </x:c>
      <x:c r="K193" t="n">
        <x:f>INDEX('08_PEDIDOS'!$H$2:$H$97,MATCH(A193,'08_PEDIDOS'!$A$2:$A$97,0))</x:f>
        <x:v>2</x:v>
      </x:c>
      <x:c r="L193" t="inlineStr">
        <x:is>
          <x:t xml:space="preserve">POR_UNIDAD</x:t>
        </x:is>
      </x:c>
      <x:c r="M193" t="inlineStr">
        <x:is>
          <x:t xml:space="preserve">HIPOTESIS TECNICA</x:t>
        </x:is>
      </x:c>
      <x:c r="N193" s="34" t="n">
        <x:f>IFERROR(J193*INDEX('04_MAQUINAS'!$F$2:$F$18,MATCH(E193,'04_MAQUINAS'!$A$2:$A$18,0)),0)</x:f>
        <x:v>14.610000000000001</x:v>
      </x:c>
      <x:c r="O193" s="34" t="n">
        <x:f>IFERROR(J193*INDEX('04_MAQUINAS'!$I$2:$I$18,MATCH(E193,'04_MAQUINAS'!$A$2:$A$18,0))*INDEX('04_MAQUINAS'!$J$2:$J$18,MATCH(E193,'04_MAQUINAS'!$A$2:$A$18,0)),0)</x:f>
        <x:v>0.07305</x:v>
      </x:c>
    </x:row>
    <x:row r="194">
      <x:c r="A194" t="inlineStr">
        <x:is>
          <x:t xml:space="preserve">P017</x:t>
        </x:is>
      </x:c>
      <x:c r="B194" t="inlineStr">
        <x:is>
          <x:t xml:space="preserve">Minirack metálico con bandejas</x:t>
        </x:is>
      </x:c>
      <x:c r="C194" t="n">
        <x:v>1</x:v>
      </x:c>
      <x:c r="D194" t="inlineStr">
        <x:is>
          <x:t xml:space="preserve">Corte de planchas de acero</x:t>
        </x:is>
      </x:c>
      <x:c r="E194" t="inlineStr">
        <x:is>
          <x:t xml:space="preserve">Guillotina hidráulica para corte de planchas de acero</x:t>
        </x:is>
      </x:c>
      <x:c r="F194" t="n">
        <x:f>'08_PEDIDOS'!D18</x:f>
        <x:v>12</x:v>
      </x:c>
      <x:c r="G194" t="n">
        <x:f>'08_PEDIDOS'!I18</x:f>
        <x:v>10</x:v>
      </x:c>
      <x:c r="H194" t="n">
        <x:f>'05_RUTAS'!F2</x:f>
        <x:v>8</x:v>
      </x:c>
      <x:c r="I194" t="n">
        <x:f>'05_RUTAS'!G2</x:f>
        <x:v>34.62</x:v>
      </x:c>
      <x:c r="J194" s="14" t="n">
        <x:f>IF(OR(F194="",G194="",G194=0),"",(ROUNDUP(F194/G194,0)*H194+F194*I194)/60)</x:f>
        <x:v>7.190666666666666</x:v>
      </x:c>
      <x:c r="K194" t="n">
        <x:f>INDEX('08_PEDIDOS'!$H$2:$H$97,MATCH(A194,'08_PEDIDOS'!$A$2:$A$97,0))</x:f>
        <x:v>3</x:v>
      </x:c>
      <x:c r="L194" t="inlineStr">
        <x:is>
          <x:t xml:space="preserve">POR_UNIDAD</x:t>
        </x:is>
      </x:c>
      <x:c r="M194" t="inlineStr">
        <x:is>
          <x:t xml:space="preserve">VALOR HEREDADO SIN CRONOMETRAJE</x:t>
        </x:is>
      </x:c>
      <x:c r="N194" s="34" t="n">
        <x:f>IFERROR(J194*INDEX('04_MAQUINAS'!$F$2:$F$18,MATCH(E194,'04_MAQUINAS'!$A$2:$A$18,0)),0)</x:f>
        <x:v>172.576</x:v>
      </x:c>
      <x:c r="O194" s="34" t="n">
        <x:f>IFERROR(J194*INDEX('04_MAQUINAS'!$I$2:$I$18,MATCH(E194,'04_MAQUINAS'!$A$2:$A$18,0))*INDEX('04_MAQUINAS'!$J$2:$J$18,MATCH(E194,'04_MAQUINAS'!$A$2:$A$18,0)),0)</x:f>
        <x:v>19.77433333333333</x:v>
      </x:c>
    </x:row>
    <x:row r="195">
      <x:c r="A195" t="inlineStr">
        <x:is>
          <x:t xml:space="preserve">P017</x:t>
        </x:is>
      </x:c>
      <x:c r="B195" t="inlineStr">
        <x:is>
          <x:t xml:space="preserve">Minirack metálico con bandejas</x:t>
        </x:is>
      </x:c>
      <x:c r="C195" t="n">
        <x:v>2</x:v>
      </x:c>
      <x:c r="D195" t="inlineStr">
        <x:is>
          <x:t xml:space="preserve">Corte de tubos y perfiles</x:t>
        </x:is>
      </x:c>
      <x:c r="E195" t="inlineStr">
        <x:is>
          <x:t xml:space="preserve">Sierra de cinta para corte de tubos y perfiles</x:t>
        </x:is>
      </x:c>
      <x:c r="F195" t="n">
        <x:f>'08_PEDIDOS'!D18</x:f>
        <x:v>12</x:v>
      </x:c>
      <x:c r="G195" t="n">
        <x:f>'08_PEDIDOS'!I18</x:f>
        <x:v>10</x:v>
      </x:c>
      <x:c r="H195" t="n">
        <x:f>'05_RUTAS'!F3</x:f>
        <x:v>8</x:v>
      </x:c>
      <x:c r="I195" t="n">
        <x:f>'05_RUTAS'!G3</x:f>
        <x:v>43.52</x:v>
      </x:c>
      <x:c r="J195" s="14" t="n">
        <x:f>IF(OR(F195="",G195="",G195=0),"",(ROUNDUP(F195/G195,0)*H195+F195*I195)/60)</x:f>
        <x:v>8.970666666666666</x:v>
      </x:c>
      <x:c r="K195" t="n">
        <x:f>INDEX('08_PEDIDOS'!$H$2:$H$97,MATCH(A195,'08_PEDIDOS'!$A$2:$A$97,0))</x:f>
        <x:v>3</x:v>
      </x:c>
      <x:c r="L195" t="inlineStr">
        <x:is>
          <x:t xml:space="preserve">POR_UNIDAD</x:t>
        </x:is>
      </x:c>
      <x:c r="M195" t="inlineStr">
        <x:is>
          <x:t xml:space="preserve">VALOR HEREDADO SIN CRONOMETRAJE</x:t>
        </x:is>
      </x:c>
      <x:c r="N195" s="34" t="n">
        <x:f>IFERROR(J195*INDEX('04_MAQUINAS'!$F$2:$F$18,MATCH(E195,'04_MAQUINAS'!$A$2:$A$18,0)),0)</x:f>
        <x:v>197.35466666666667</x:v>
      </x:c>
      <x:c r="O195" s="34" t="n">
        <x:f>IFERROR(J195*INDEX('04_MAQUINAS'!$I$2:$I$18,MATCH(E195,'04_MAQUINAS'!$A$2:$A$18,0))*INDEX('04_MAQUINAS'!$J$2:$J$18,MATCH(E195,'04_MAQUINAS'!$A$2:$A$18,0)),0)</x:f>
        <x:v>4.0367999999999995</x:v>
      </x:c>
    </x:row>
    <x:row r="196">
      <x:c r="A196" t="inlineStr">
        <x:is>
          <x:t xml:space="preserve">P017</x:t>
        </x:is>
      </x:c>
      <x:c r="B196" t="inlineStr">
        <x:is>
          <x:t xml:space="preserve">Minirack metálico con bandejas</x:t>
        </x:is>
      </x:c>
      <x:c r="C196" t="n">
        <x:v>3</x:v>
      </x:c>
      <x:c r="D196" t="inlineStr">
        <x:is>
          <x:t xml:space="preserve">Perforación</x:t>
        </x:is>
      </x:c>
      <x:c r="E196" t="inlineStr">
        <x:is>
          <x:t xml:space="preserve">Taladro de banco para perforación de acero</x:t>
        </x:is>
      </x:c>
      <x:c r="F196" t="n">
        <x:f>'08_PEDIDOS'!D18</x:f>
        <x:v>12</x:v>
      </x:c>
      <x:c r="G196" t="n">
        <x:f>'08_PEDIDOS'!I18</x:f>
        <x:v>10</x:v>
      </x:c>
      <x:c r="H196" t="n">
        <x:f>'05_RUTAS'!F4</x:f>
        <x:v>10</x:v>
      </x:c>
      <x:c r="I196" t="n">
        <x:f>'05_RUTAS'!G4</x:f>
        <x:v>63.2</x:v>
      </x:c>
      <x:c r="J196" s="14" t="n">
        <x:f>IF(OR(F196="",G196="",G196=0),"",(ROUNDUP(F196/G196,0)*H196+F196*I196)/60)</x:f>
        <x:v>12.973333333333334</x:v>
      </x:c>
      <x:c r="K196" t="n">
        <x:f>INDEX('08_PEDIDOS'!$H$2:$H$97,MATCH(A196,'08_PEDIDOS'!$A$2:$A$97,0))</x:f>
        <x:v>3</x:v>
      </x:c>
      <x:c r="L196" t="inlineStr">
        <x:is>
          <x:t xml:space="preserve">POR_UNIDAD</x:t>
        </x:is>
      </x:c>
      <x:c r="M196" t="inlineStr">
        <x:is>
          <x:t xml:space="preserve">VALOR HEREDADO SIN CRONOMETRAJE</x:t>
        </x:is>
      </x:c>
      <x:c r="N196" s="34" t="n">
        <x:f>IFERROR(J196*INDEX('04_MAQUINAS'!$F$2:$F$18,MATCH(E196,'04_MAQUINAS'!$A$2:$A$18,0)),0)</x:f>
        <x:v>285.41333333333336</x:v>
      </x:c>
      <x:c r="O196" s="34" t="n">
        <x:f>IFERROR(J196*INDEX('04_MAQUINAS'!$I$2:$I$18,MATCH(E196,'04_MAQUINAS'!$A$2:$A$18,0))*INDEX('04_MAQUINAS'!$J$2:$J$18,MATCH(E196,'04_MAQUINAS'!$A$2:$A$18,0)),0)</x:f>
        <x:v>3.567666666666667</x:v>
      </x:c>
    </x:row>
    <x:row r="197">
      <x:c r="A197" t="inlineStr">
        <x:is>
          <x:t xml:space="preserve">P017</x:t>
        </x:is>
      </x:c>
      <x:c r="B197" t="inlineStr">
        <x:is>
          <x:t xml:space="preserve">Minirack metálico con bandejas</x:t>
        </x:is>
      </x:c>
      <x:c r="C197" t="n">
        <x:v>4</x:v>
      </x:c>
      <x:c r="D197" t="inlineStr">
        <x:is>
          <x:t xml:space="preserve">Plegado</x:t>
        </x:is>
      </x:c>
      <x:c r="E197" t="inlineStr">
        <x:is>
          <x:t xml:space="preserve">Plegadora hidráulica de chapa metálica</x:t>
        </x:is>
      </x:c>
      <x:c r="F197" t="n">
        <x:f>'08_PEDIDOS'!D18</x:f>
        <x:v>12</x:v>
      </x:c>
      <x:c r="G197" t="n">
        <x:f>'08_PEDIDOS'!I18</x:f>
        <x:v>10</x:v>
      </x:c>
      <x:c r="H197" t="n">
        <x:f>'05_RUTAS'!F5</x:f>
        <x:v>12</x:v>
      </x:c>
      <x:c r="I197" t="n">
        <x:f>'05_RUTAS'!G5</x:f>
        <x:v>60</x:v>
      </x:c>
      <x:c r="J197" s="14" t="n">
        <x:f>IF(OR(F197="",G197="",G197=0),"",(ROUNDUP(F197/G197,0)*H197+F197*I197)/60)</x:f>
        <x:v>12.4</x:v>
      </x:c>
      <x:c r="K197" t="n">
        <x:f>INDEX('08_PEDIDOS'!$H$2:$H$97,MATCH(A197,'08_PEDIDOS'!$A$2:$A$97,0))</x:f>
        <x:v>3</x:v>
      </x:c>
      <x:c r="L197" t="inlineStr">
        <x:is>
          <x:t xml:space="preserve">POR_UNIDAD</x:t>
        </x:is>
      </x:c>
      <x:c r="M197" t="inlineStr">
        <x:is>
          <x:t xml:space="preserve">VALOR HEREDADO SIN CRONOMETRAJE</x:t>
        </x:is>
      </x:c>
      <x:c r="N197" s="34" t="n">
        <x:f>IFERROR(J197*INDEX('04_MAQUINAS'!$F$2:$F$18,MATCH(E197,'04_MAQUINAS'!$A$2:$A$18,0)),0)</x:f>
        <x:v>347.2</x:v>
      </x:c>
      <x:c r="O197" s="34" t="n">
        <x:f>IFERROR(J197*INDEX('04_MAQUINAS'!$I$2:$I$18,MATCH(E197,'04_MAQUINAS'!$A$2:$A$18,0))*INDEX('04_MAQUINAS'!$J$2:$J$18,MATCH(E197,'04_MAQUINAS'!$A$2:$A$18,0)),0)</x:f>
        <x:v>30.69</x:v>
      </x:c>
    </x:row>
    <x:row r="198">
      <x:c r="A198" t="inlineStr">
        <x:is>
          <x:t xml:space="preserve">P017</x:t>
        </x:is>
      </x:c>
      <x:c r="B198" t="inlineStr">
        <x:is>
          <x:t xml:space="preserve">Minirack metálico con bandejas</x:t>
        </x:is>
      </x:c>
      <x:c r="C198" t="n">
        <x:v>5</x:v>
      </x:c>
      <x:c r="D198" t="inlineStr">
        <x:is>
          <x:t xml:space="preserve">Soldadura</x:t>
        </x:is>
      </x:c>
      <x:c r="E198" t="inlineStr">
        <x:is>
          <x:t xml:space="preserve">Máquina de soldadura por arco MIG/MAG</x:t>
        </x:is>
      </x:c>
      <x:c r="F198" t="n">
        <x:f>'08_PEDIDOS'!D18</x:f>
        <x:v>12</x:v>
      </x:c>
      <x:c r="G198" t="n">
        <x:f>'08_PEDIDOS'!I18</x:f>
        <x:v>10</x:v>
      </x:c>
      <x:c r="H198" t="n">
        <x:f>'05_RUTAS'!F6</x:f>
        <x:v>10</x:v>
      </x:c>
      <x:c r="I198" t="n">
        <x:f>'05_RUTAS'!G6</x:f>
        <x:v>78.39999999999999</x:v>
      </x:c>
      <x:c r="J198" s="14" t="n">
        <x:f>IF(OR(F198="",G198="",G198=0),"",(ROUNDUP(F198/G198,0)*H198+F198*I198)/60)</x:f>
        <x:v>16.013333333333332</x:v>
      </x:c>
      <x:c r="K198" t="n">
        <x:f>INDEX('08_PEDIDOS'!$H$2:$H$97,MATCH(A198,'08_PEDIDOS'!$A$2:$A$97,0))</x:f>
        <x:v>3</x:v>
      </x:c>
      <x:c r="L198" t="inlineStr">
        <x:is>
          <x:t xml:space="preserve">POR_UNIDAD</x:t>
        </x:is>
      </x:c>
      <x:c r="M198" t="inlineStr">
        <x:is>
          <x:t xml:space="preserve">VALOR HEREDADO SIN CRONOMETRAJE</x:t>
        </x:is>
      </x:c>
      <x:c r="N198" s="34" t="n">
        <x:f>IFERROR(J198*INDEX('04_MAQUINAS'!$F$2:$F$18,MATCH(E198,'04_MAQUINAS'!$A$2:$A$18,0)),0)</x:f>
        <x:v>512.4266666666666</x:v>
      </x:c>
      <x:c r="O198" s="34" t="n">
        <x:f>IFERROR(J198*INDEX('04_MAQUINAS'!$I$2:$I$18,MATCH(E198,'04_MAQUINAS'!$A$2:$A$18,0))*INDEX('04_MAQUINAS'!$J$2:$J$18,MATCH(E198,'04_MAQUINAS'!$A$2:$A$18,0)),0)</x:f>
        <x:v>28.02333333333333</x:v>
      </x:c>
    </x:row>
    <x:row r="199">
      <x:c r="A199" t="inlineStr">
        <x:is>
          <x:t xml:space="preserve">P017</x:t>
        </x:is>
      </x:c>
      <x:c r="B199" t="inlineStr">
        <x:is>
          <x:t xml:space="preserve">Minirack metálico con bandejas</x:t>
        </x:is>
      </x:c>
      <x:c r="C199" t="n">
        <x:v>6</x:v>
      </x:c>
      <x:c r="D199" t="inlineStr">
        <x:is>
          <x:t xml:space="preserve">Desbarbado</x:t>
        </x:is>
      </x:c>
      <x:c r="E199" t="inlineStr">
        <x:is>
          <x:t xml:space="preserve">Mesa de desbarbado/esmerilado</x:t>
        </x:is>
      </x:c>
      <x:c r="F199" t="n">
        <x:f>'08_PEDIDOS'!D18</x:f>
        <x:v>12</x:v>
      </x:c>
      <x:c r="G199" t="n">
        <x:f>'08_PEDIDOS'!I18</x:f>
        <x:v>10</x:v>
      </x:c>
      <x:c r="H199" t="n">
        <x:f>'05_RUTAS'!F7</x:f>
        <x:v>3</x:v>
      </x:c>
      <x:c r="I199" t="n">
        <x:f>'05_RUTAS'!G7</x:f>
        <x:v>42</x:v>
      </x:c>
      <x:c r="J199" s="14" t="n">
        <x:f>IF(OR(F199="",G199="",G199=0),"",(ROUNDUP(F199/G199,0)*H199+F199*I199)/60)</x:f>
        <x:v>8.5</x:v>
      </x:c>
      <x:c r="K199" t="n">
        <x:f>INDEX('08_PEDIDOS'!$H$2:$H$97,MATCH(A199,'08_PEDIDOS'!$A$2:$A$97,0))</x:f>
        <x:v>3</x:v>
      </x:c>
      <x:c r="L199" t="inlineStr">
        <x:is>
          <x:t xml:space="preserve">POR_UNIDAD</x:t>
        </x:is>
      </x:c>
      <x:c r="M199" t="inlineStr">
        <x:is>
          <x:t xml:space="preserve">VALOR HEREDADO SIN CRONOMETRAJE</x:t>
        </x:is>
      </x:c>
      <x:c r="N199" s="34" t="n">
        <x:f>IFERROR(J199*INDEX('04_MAQUINAS'!$F$2:$F$18,MATCH(E199,'04_MAQUINAS'!$A$2:$A$18,0)),0)</x:f>
        <x:v>178.5</x:v>
      </x:c>
      <x:c r="O199" s="34" t="n">
        <x:f>IFERROR(J199*INDEX('04_MAQUINAS'!$I$2:$I$18,MATCH(E199,'04_MAQUINAS'!$A$2:$A$18,0))*INDEX('04_MAQUINAS'!$J$2:$J$18,MATCH(E199,'04_MAQUINAS'!$A$2:$A$18,0)),0)</x:f>
        <x:v>6.375</x:v>
      </x:c>
    </x:row>
    <x:row r="200">
      <x:c r="A200" t="inlineStr">
        <x:is>
          <x:t xml:space="preserve">P017</x:t>
        </x:is>
      </x:c>
      <x:c r="B200" t="inlineStr">
        <x:is>
          <x:t xml:space="preserve">Minirack metálico con bandejas</x:t>
        </x:is>
      </x:c>
      <x:c r="C200" t="n">
        <x:v>7</x:v>
      </x:c>
      <x:c r="D200" t="inlineStr">
        <x:is>
          <x:t xml:space="preserve">Preparación superficial</x:t>
        </x:is>
      </x:c>
      <x:c r="E200" t="inlineStr">
        <x:is>
          <x:t xml:space="preserve">Zona de preparación superficial</x:t>
        </x:is>
      </x:c>
      <x:c r="F200" t="n">
        <x:f>'08_PEDIDOS'!D18</x:f>
        <x:v>12</x:v>
      </x:c>
      <x:c r="G200" t="n">
        <x:f>'08_PEDIDOS'!I18</x:f>
        <x:v>10</x:v>
      </x:c>
      <x:c r="H200" t="n">
        <x:f>'05_RUTAS'!F8</x:f>
        <x:v>6</x:v>
      </x:c>
      <x:c r="I200" t="n">
        <x:f>'05_RUTAS'!G8</x:f>
        <x:v>29.7248</x:v>
      </x:c>
      <x:c r="J200" s="14" t="n">
        <x:f>IF(OR(F200="",G200="",G200=0),"",(ROUNDUP(F200/G200,0)*H200+F200*I200)/60)</x:f>
        <x:v>6.144959999999999</x:v>
      </x:c>
      <x:c r="K200" t="n">
        <x:f>INDEX('08_PEDIDOS'!$H$2:$H$97,MATCH(A200,'08_PEDIDOS'!$A$2:$A$97,0))</x:f>
        <x:v>3</x:v>
      </x:c>
      <x:c r="L200" t="inlineStr">
        <x:is>
          <x:t xml:space="preserve">POR_UNIDAD</x:t>
        </x:is>
      </x:c>
      <x:c r="M200" t="inlineStr">
        <x:is>
          <x:t xml:space="preserve">VALOR HEREDADO SIN CRONOMETRAJE</x:t>
        </x:is>
      </x:c>
      <x:c r="N200" s="34" t="n">
        <x:f>IFERROR(J200*INDEX('04_MAQUINAS'!$F$2:$F$18,MATCH(E200,'04_MAQUINAS'!$A$2:$A$18,0)),0)</x:f>
        <x:v>116.75423999999998</x:v>
      </x:c>
      <x:c r="O200" s="34" t="n">
        <x:f>IFERROR(J200*INDEX('04_MAQUINAS'!$I$2:$I$18,MATCH(E200,'04_MAQUINAS'!$A$2:$A$18,0))*INDEX('04_MAQUINAS'!$J$2:$J$18,MATCH(E200,'04_MAQUINAS'!$A$2:$A$18,0)),0)</x:f>
        <x:v>5.4075648</x:v>
      </x:c>
    </x:row>
    <x:row r="201">
      <x:c r="A201" t="inlineStr">
        <x:is>
          <x:t xml:space="preserve">P017</x:t>
        </x:is>
      </x:c>
      <x:c r="B201" t="inlineStr">
        <x:is>
          <x:t xml:space="preserve">Minirack metálico con bandejas</x:t>
        </x:is>
      </x:c>
      <x:c r="C201" t="n">
        <x:v>8</x:v>
      </x:c>
      <x:c r="D201" t="inlineStr">
        <x:is>
          <x:t xml:space="preserve">Aplicación electrostática de polvo</x:t>
        </x:is>
      </x:c>
      <x:c r="E201" t="inlineStr">
        <x:is>
          <x:t xml:space="preserve">Pistola manual de pintura electrostática en polvo</x:t>
        </x:is>
      </x:c>
      <x:c r="F201" t="n">
        <x:f>'08_PEDIDOS'!D18</x:f>
        <x:v>12</x:v>
      </x:c>
      <x:c r="G201" t="n">
        <x:f>'08_PEDIDOS'!I18</x:f>
        <x:v>10</x:v>
      </x:c>
      <x:c r="H201" t="n">
        <x:f>'05_RUTAS'!F9</x:f>
        <x:v>12</x:v>
      </x:c>
      <x:c r="I201" t="n">
        <x:f>'05_RUTAS'!G9</x:f>
        <x:v>8.02</x:v>
      </x:c>
      <x:c r="J201" s="14" t="n">
        <x:f>IF(OR(F201="",G201="",G201=0),"",(ROUNDUP(F201/G201,0)*H201+F201*I201)/60)</x:f>
        <x:v>2.004</x:v>
      </x:c>
      <x:c r="K201" t="n">
        <x:f>INDEX('08_PEDIDOS'!$H$2:$H$97,MATCH(A201,'08_PEDIDOS'!$A$2:$A$97,0))</x:f>
        <x:v>3</x:v>
      </x:c>
      <x:c r="L201" t="inlineStr">
        <x:is>
          <x:t xml:space="preserve">POR_UNIDAD</x:t>
        </x:is>
      </x:c>
      <x:c r="M201" t="inlineStr">
        <x:is>
          <x:t xml:space="preserve">HIPOTESIS TECNICA</x:t>
        </x:is>
      </x:c>
      <x:c r="N201" s="34" t="n">
        <x:f>IFERROR(J201*INDEX('04_MAQUINAS'!$F$2:$F$18,MATCH(E201,'04_MAQUINAS'!$A$2:$A$18,0)),0)</x:f>
        <x:v>64.128</x:v>
      </x:c>
      <x:c r="O201" s="34" t="n">
        <x:f>IFERROR(J201*INDEX('04_MAQUINAS'!$I$2:$I$18,MATCH(E201,'04_MAQUINAS'!$A$2:$A$18,0))*INDEX('04_MAQUINAS'!$J$2:$J$18,MATCH(E201,'04_MAQUINAS'!$A$2:$A$18,0)),0)</x:f>
        <x:v>2.1042</x:v>
      </x:c>
    </x:row>
    <x:row r="202">
      <x:c r="A202" t="inlineStr">
        <x:is>
          <x:t xml:space="preserve">P017</x:t>
        </x:is>
      </x:c>
      <x:c r="B202" t="inlineStr">
        <x:is>
          <x:t xml:space="preserve">Minirack metálico con bandejas</x:t>
        </x:is>
      </x:c>
      <x:c r="C202" t="n">
        <x:v>9</x:v>
      </x:c>
      <x:c r="D202" t="inlineStr">
        <x:is>
          <x:t xml:space="preserve">Curado térmico en horno</x:t>
        </x:is>
      </x:c>
      <x:c r="E202" t="inlineStr">
        <x:is>
          <x:t xml:space="preserve">Horno de curado de pintura electrostática por lotes</x:t>
        </x:is>
      </x:c>
      <x:c r="F202" t="n">
        <x:f>'08_PEDIDOS'!D18</x:f>
        <x:v>12</x:v>
      </x:c>
      <x:c r="G202" t="n">
        <x:f>'08_PEDIDOS'!I18</x:f>
        <x:v>10</x:v>
      </x:c>
      <x:c r="H202" t="n">
        <x:f>'05_RUTAS'!F10</x:f>
        <x:v>45</x:v>
      </x:c>
      <x:c r="I202" t="n">
        <x:f>'05_RUTAS'!G10</x:f>
        <x:v>0</x:v>
      </x:c>
      <x:c r="J202" s="14" t="n">
        <x:f>IF(OR(F202="",G202="",G202=0),"",(ROUNDUP(F202/G202,0)*H202+F202*I202)/60)</x:f>
        <x:v>1.5</x:v>
      </x:c>
      <x:c r="K202" t="n">
        <x:f>INDEX('08_PEDIDOS'!$H$2:$H$97,MATCH(A202,'08_PEDIDOS'!$A$2:$A$97,0))</x:f>
        <x:v>3</x:v>
      </x:c>
      <x:c r="L202" t="inlineStr">
        <x:is>
          <x:t xml:space="preserve">POR_LOTE</x:t>
        </x:is>
      </x:c>
      <x:c r="M202" t="inlineStr">
        <x:is>
          <x:t xml:space="preserve">HIPOTESIS TECNICA</x:t>
        </x:is>
      </x:c>
      <x:c r="N202" s="34" t="n">
        <x:f>IFERROR(J202*INDEX('04_MAQUINAS'!$F$2:$F$18,MATCH(E202,'04_MAQUINAS'!$A$2:$A$18,0)),0)</x:f>
        <x:v>39</x:v>
      </x:c>
      <x:c r="O202" s="34" t="n">
        <x:f>IFERROR(J202*INDEX('04_MAQUINAS'!$I$2:$I$18,MATCH(E202,'04_MAQUINAS'!$A$2:$A$18,0))*INDEX('04_MAQUINAS'!$J$2:$J$18,MATCH(E202,'04_MAQUINAS'!$A$2:$A$18,0)),0)</x:f>
        <x:v>21.599999999999998</x:v>
      </x:c>
    </x:row>
    <x:row r="203">
      <x:c r="A203" t="inlineStr">
        <x:is>
          <x:t xml:space="preserve">P017</x:t>
        </x:is>
      </x:c>
      <x:c r="B203" t="inlineStr">
        <x:is>
          <x:t xml:space="preserve">Minirack metálico con bandejas</x:t>
        </x:is>
      </x:c>
      <x:c r="C203" t="n">
        <x:v>10</x:v>
      </x:c>
      <x:c r="D203" t="inlineStr">
        <x:is>
          <x:t xml:space="preserve">Colgado, traslado y enfriamiento</x:t>
        </x:is>
      </x:c>
      <x:c r="E203" t="inlineStr">
        <x:is>
          <x:t xml:space="preserve">Manipulación y enfriamiento de piezas</x:t>
        </x:is>
      </x:c>
      <x:c r="F203" t="n">
        <x:f>'08_PEDIDOS'!D18</x:f>
        <x:v>12</x:v>
      </x:c>
      <x:c r="G203" t="n">
        <x:f>'08_PEDIDOS'!I18</x:f>
        <x:v>10</x:v>
      </x:c>
      <x:c r="H203" t="n">
        <x:f>'05_RUTAS'!F11</x:f>
        <x:v>8</x:v>
      </x:c>
      <x:c r="I203" t="n">
        <x:f>'05_RUTAS'!G11</x:f>
        <x:v>2.69</x:v>
      </x:c>
      <x:c r="J203" s="14" t="n">
        <x:f>IF(OR(F203="",G203="",G203=0),"",(ROUNDUP(F203/G203,0)*H203+F203*I203)/60)</x:f>
        <x:v>0.8046666666666666</x:v>
      </x:c>
      <x:c r="K203" t="n">
        <x:f>INDEX('08_PEDIDOS'!$H$2:$H$97,MATCH(A203,'08_PEDIDOS'!$A$2:$A$97,0))</x:f>
        <x:v>3</x:v>
      </x:c>
      <x:c r="L203" t="inlineStr">
        <x:is>
          <x:t xml:space="preserve">POR_UNIDAD</x:t>
        </x:is>
      </x:c>
      <x:c r="M203" t="inlineStr">
        <x:is>
          <x:t xml:space="preserve">HIPOTESIS TECNICA</x:t>
        </x:is>
      </x:c>
      <x:c r="N203" s="34" t="n">
        <x:f>IFERROR(J203*INDEX('04_MAQUINAS'!$F$2:$F$18,MATCH(E203,'04_MAQUINAS'!$A$2:$A$18,0)),0)</x:f>
        <x:v>12.874666666666666</x:v>
      </x:c>
      <x:c r="O203" s="34" t="n">
        <x:f>IFERROR(J203*INDEX('04_MAQUINAS'!$I$2:$I$18,MATCH(E203,'04_MAQUINAS'!$A$2:$A$18,0))*INDEX('04_MAQUINAS'!$J$2:$J$18,MATCH(E203,'04_MAQUINAS'!$A$2:$A$18,0)),0)</x:f>
        <x:v>0.20116666666666666</x:v>
      </x:c>
    </x:row>
    <x:row r="204">
      <x:c r="A204" t="inlineStr">
        <x:is>
          <x:t xml:space="preserve">P017</x:t>
        </x:is>
      </x:c>
      <x:c r="B204" t="inlineStr">
        <x:is>
          <x:t xml:space="preserve">Minirack metálico con bandejas</x:t>
        </x:is>
      </x:c>
      <x:c r="C204" t="n">
        <x:v>11</x:v>
      </x:c>
      <x:c r="D204" t="inlineStr">
        <x:is>
          <x:t xml:space="preserve">Ensamblaje</x:t>
        </x:is>
      </x:c>
      <x:c r="E204" t="inlineStr">
        <x:is>
          <x:t xml:space="preserve">Mesa de armado</x:t>
        </x:is>
      </x:c>
      <x:c r="F204" t="n">
        <x:f>'08_PEDIDOS'!D18</x:f>
        <x:v>12</x:v>
      </x:c>
      <x:c r="G204" t="n">
        <x:f>'08_PEDIDOS'!I18</x:f>
        <x:v>10</x:v>
      </x:c>
      <x:c r="H204" t="n">
        <x:f>'05_RUTAS'!F12</x:f>
        <x:v>6</x:v>
      </x:c>
      <x:c r="I204" t="n">
        <x:f>'05_RUTAS'!G12</x:f>
        <x:v>60</x:v>
      </x:c>
      <x:c r="J204" s="14" t="n">
        <x:f>IF(OR(F204="",G204="",G204=0),"",(ROUNDUP(F204/G204,0)*H204+F204*I204)/60)</x:f>
        <x:v>12.2</x:v>
      </x:c>
      <x:c r="K204" t="n">
        <x:f>INDEX('08_PEDIDOS'!$H$2:$H$97,MATCH(A204,'08_PEDIDOS'!$A$2:$A$97,0))</x:f>
        <x:v>3</x:v>
      </x:c>
      <x:c r="L204" t="inlineStr">
        <x:is>
          <x:t xml:space="preserve">POR_UNIDAD</x:t>
        </x:is>
      </x:c>
      <x:c r="M204" t="inlineStr">
        <x:is>
          <x:t xml:space="preserve">VALOR HEREDADO SIN CRONOMETRAJE</x:t>
        </x:is>
      </x:c>
      <x:c r="N204" s="34" t="n">
        <x:f>IFERROR(J204*INDEX('04_MAQUINAS'!$F$2:$F$18,MATCH(E204,'04_MAQUINAS'!$A$2:$A$18,0)),0)</x:f>
        <x:v>231.79999999999998</x:v>
      </x:c>
      <x:c r="O204" s="34" t="n">
        <x:f>IFERROR(J204*INDEX('04_MAQUINAS'!$I$2:$I$18,MATCH(E204,'04_MAQUINAS'!$A$2:$A$18,0))*INDEX('04_MAQUINAS'!$J$2:$J$18,MATCH(E204,'04_MAQUINAS'!$A$2:$A$18,0)),0)</x:f>
        <x:v>3.6599999999999997</x:v>
      </x:c>
    </x:row>
    <x:row r="205">
      <x:c r="A205" t="inlineStr">
        <x:is>
          <x:t xml:space="preserve">P017</x:t>
        </x:is>
      </x:c>
      <x:c r="B205" t="inlineStr">
        <x:is>
          <x:t xml:space="preserve">Minirack metálico con bandejas</x:t>
        </x:is>
      </x:c>
      <x:c r="C205" t="n">
        <x:v>12</x:v>
      </x:c>
      <x:c r="D205" t="inlineStr">
        <x:is>
          <x:t xml:space="preserve">Inspección de calidad</x:t>
        </x:is>
      </x:c>
      <x:c r="E205" t="inlineStr">
        <x:is>
          <x:t xml:space="preserve">Área de inspección</x:t>
        </x:is>
      </x:c>
      <x:c r="F205" t="n">
        <x:f>'08_PEDIDOS'!D18</x:f>
        <x:v>12</x:v>
      </x:c>
      <x:c r="G205" t="n">
        <x:f>'08_PEDIDOS'!I18</x:f>
        <x:v>10</x:v>
      </x:c>
      <x:c r="H205" t="n">
        <x:f>'05_RUTAS'!F13</x:f>
        <x:v>2</x:v>
      </x:c>
      <x:c r="I205" t="n">
        <x:f>'05_RUTAS'!G13</x:f>
        <x:v>3.86</x:v>
      </x:c>
      <x:c r="J205" s="14" t="n">
        <x:f>IF(OR(F205="",G205="",G205=0),"",(ROUNDUP(F205/G205,0)*H205+F205*I205)/60)</x:f>
        <x:v>0.8386666666666667</x:v>
      </x:c>
      <x:c r="K205" t="n">
        <x:f>INDEX('08_PEDIDOS'!$H$2:$H$97,MATCH(A205,'08_PEDIDOS'!$A$2:$A$97,0))</x:f>
        <x:v>3</x:v>
      </x:c>
      <x:c r="L205" t="inlineStr">
        <x:is>
          <x:t xml:space="preserve">POR_UNIDAD</x:t>
        </x:is>
      </x:c>
      <x:c r="M205" t="inlineStr">
        <x:is>
          <x:t xml:space="preserve">HIPOTESIS TECNICA</x:t>
        </x:is>
      </x:c>
      <x:c r="N205" s="34" t="n">
        <x:f>IFERROR(J205*INDEX('04_MAQUINAS'!$F$2:$F$18,MATCH(E205,'04_MAQUINAS'!$A$2:$A$18,0)),0)</x:f>
        <x:v>16.773333333333333</x:v>
      </x:c>
      <x:c r="O205" s="34" t="n">
        <x:f>IFERROR(J205*INDEX('04_MAQUINAS'!$I$2:$I$18,MATCH(E205,'04_MAQUINAS'!$A$2:$A$18,0))*INDEX('04_MAQUINAS'!$J$2:$J$18,MATCH(E205,'04_MAQUINAS'!$A$2:$A$18,0)),0)</x:f>
        <x:v>0.08386666666666667</x:v>
      </x:c>
    </x:row>
    <x:row r="206">
      <x:c r="A206" t="inlineStr">
        <x:is>
          <x:t xml:space="preserve">P017</x:t>
        </x:is>
      </x:c>
      <x:c r="B206" t="inlineStr">
        <x:is>
          <x:t xml:space="preserve">Minirack metálico con bandejas</x:t>
        </x:is>
      </x:c>
      <x:c r="C206" t="n">
        <x:v>13</x:v>
      </x:c>
      <x:c r="D206" t="inlineStr">
        <x:is>
          <x:t xml:space="preserve">Embalaje</x:t>
        </x:is>
      </x:c>
      <x:c r="E206" t="inlineStr">
        <x:is>
          <x:t xml:space="preserve">Zona de protección y embalaje</x:t>
        </x:is>
      </x:c>
      <x:c r="F206" t="n">
        <x:f>'08_PEDIDOS'!D18</x:f>
        <x:v>12</x:v>
      </x:c>
      <x:c r="G206" t="n">
        <x:f>'08_PEDIDOS'!I18</x:f>
        <x:v>10</x:v>
      </x:c>
      <x:c r="H206" t="n">
        <x:f>'05_RUTAS'!F14</x:f>
        <x:v>2</x:v>
      </x:c>
      <x:c r="I206" t="n">
        <x:f>'05_RUTAS'!G14</x:f>
        <x:v>5.3</x:v>
      </x:c>
      <x:c r="J206" s="14" t="n">
        <x:f>IF(OR(F206="",G206="",G206=0),"",(ROUNDUP(F206/G206,0)*H206+F206*I206)/60)</x:f>
        <x:v>1.1266666666666665</x:v>
      </x:c>
      <x:c r="K206" t="n">
        <x:f>INDEX('08_PEDIDOS'!$H$2:$H$97,MATCH(A206,'08_PEDIDOS'!$A$2:$A$97,0))</x:f>
        <x:v>3</x:v>
      </x:c>
      <x:c r="L206" t="inlineStr">
        <x:is>
          <x:t xml:space="preserve">POR_UNIDAD</x:t>
        </x:is>
      </x:c>
      <x:c r="M206" t="inlineStr">
        <x:is>
          <x:t xml:space="preserve">HIPOTESIS TECNICA</x:t>
        </x:is>
      </x:c>
      <x:c r="N206" s="34" t="n">
        <x:f>IFERROR(J206*INDEX('04_MAQUINAS'!$F$2:$F$18,MATCH(E206,'04_MAQUINAS'!$A$2:$A$18,0)),0)</x:f>
        <x:v>20.279999999999998</x:v>
      </x:c>
      <x:c r="O206" s="34" t="n">
        <x:f>IFERROR(J206*INDEX('04_MAQUINAS'!$I$2:$I$18,MATCH(E206,'04_MAQUINAS'!$A$2:$A$18,0))*INDEX('04_MAQUINAS'!$J$2:$J$18,MATCH(E206,'04_MAQUINAS'!$A$2:$A$18,0)),0)</x:f>
        <x:v>0.10139999999999998</x:v>
      </x:c>
    </x:row>
    <x:row r="207">
      <x:c r="A207" t="inlineStr">
        <x:is>
          <x:t xml:space="preserve">P018</x:t>
        </x:is>
      </x:c>
      <x:c r="B207" t="inlineStr">
        <x:is>
          <x:t xml:space="preserve">Estante reforzado modular</x:t>
        </x:is>
      </x:c>
      <x:c r="C207" t="n">
        <x:v>1</x:v>
      </x:c>
      <x:c r="D207" t="inlineStr">
        <x:is>
          <x:t xml:space="preserve">Corte de planchas de acero</x:t>
        </x:is>
      </x:c>
      <x:c r="E207" t="inlineStr">
        <x:is>
          <x:t xml:space="preserve">Guillotina hidráulica para corte de planchas de acero</x:t>
        </x:is>
      </x:c>
      <x:c r="F207" t="n">
        <x:f>'08_PEDIDOS'!D19</x:f>
        <x:v>12</x:v>
      </x:c>
      <x:c r="G207" t="n">
        <x:f>'08_PEDIDOS'!I19</x:f>
        <x:v>10</x:v>
      </x:c>
      <x:c r="H207" t="n">
        <x:f>'05_RUTAS'!F15</x:f>
        <x:v>8</x:v>
      </x:c>
      <x:c r="I207" t="n">
        <x:f>'05_RUTAS'!G15</x:f>
        <x:v>36.67</x:v>
      </x:c>
      <x:c r="J207" s="14" t="n">
        <x:f>IF(OR(F207="",G207="",G207=0),"",(ROUNDUP(F207/G207,0)*H207+F207*I207)/60)</x:f>
        <x:v>7.600666666666667</x:v>
      </x:c>
      <x:c r="K207" t="n">
        <x:f>INDEX('08_PEDIDOS'!$H$2:$H$97,MATCH(A207,'08_PEDIDOS'!$A$2:$A$97,0))</x:f>
        <x:v>3</x:v>
      </x:c>
      <x:c r="L207" t="inlineStr">
        <x:is>
          <x:t xml:space="preserve">POR_UNIDAD</x:t>
        </x:is>
      </x:c>
      <x:c r="M207" t="inlineStr">
        <x:is>
          <x:t xml:space="preserve">VALOR HEREDADO SIN CRONOMETRAJE</x:t>
        </x:is>
      </x:c>
      <x:c r="N207" s="34" t="n">
        <x:f>IFERROR(J207*INDEX('04_MAQUINAS'!$F$2:$F$18,MATCH(E207,'04_MAQUINAS'!$A$2:$A$18,0)),0)</x:f>
        <x:v>182.416</x:v>
      </x:c>
      <x:c r="O207" s="34" t="n">
        <x:f>IFERROR(J207*INDEX('04_MAQUINAS'!$I$2:$I$18,MATCH(E207,'04_MAQUINAS'!$A$2:$A$18,0))*INDEX('04_MAQUINAS'!$J$2:$J$18,MATCH(E207,'04_MAQUINAS'!$A$2:$A$18,0)),0)</x:f>
        <x:v>20.901833333333336</x:v>
      </x:c>
    </x:row>
    <x:row r="208">
      <x:c r="A208" t="inlineStr">
        <x:is>
          <x:t xml:space="preserve">P018</x:t>
        </x:is>
      </x:c>
      <x:c r="B208" t="inlineStr">
        <x:is>
          <x:t xml:space="preserve">Estante reforzado modular</x:t>
        </x:is>
      </x:c>
      <x:c r="C208" t="n">
        <x:v>2</x:v>
      </x:c>
      <x:c r="D208" t="inlineStr">
        <x:is>
          <x:t xml:space="preserve">Corte de tubos y perfiles</x:t>
        </x:is>
      </x:c>
      <x:c r="E208" t="inlineStr">
        <x:is>
          <x:t xml:space="preserve">Sierra de cinta para corte de tubos y perfiles</x:t>
        </x:is>
      </x:c>
      <x:c r="F208" t="n">
        <x:f>'08_PEDIDOS'!D19</x:f>
        <x:v>12</x:v>
      </x:c>
      <x:c r="G208" t="n">
        <x:f>'08_PEDIDOS'!I19</x:f>
        <x:v>10</x:v>
      </x:c>
      <x:c r="H208" t="n">
        <x:f>'05_RUTAS'!F16</x:f>
        <x:v>8</x:v>
      </x:c>
      <x:c r="I208" t="n">
        <x:f>'05_RUTAS'!G16</x:f>
        <x:v>52</x:v>
      </x:c>
      <x:c r="J208" s="14" t="n">
        <x:f>IF(OR(F208="",G208="",G208=0),"",(ROUNDUP(F208/G208,0)*H208+F208*I208)/60)</x:f>
        <x:v>10.666666666666666</x:v>
      </x:c>
      <x:c r="K208" t="n">
        <x:f>INDEX('08_PEDIDOS'!$H$2:$H$97,MATCH(A208,'08_PEDIDOS'!$A$2:$A$97,0))</x:f>
        <x:v>3</x:v>
      </x:c>
      <x:c r="L208" t="inlineStr">
        <x:is>
          <x:t xml:space="preserve">POR_UNIDAD</x:t>
        </x:is>
      </x:c>
      <x:c r="M208" t="inlineStr">
        <x:is>
          <x:t xml:space="preserve">VALOR HEREDADO SIN CRONOMETRAJE</x:t>
        </x:is>
      </x:c>
      <x:c r="N208" s="34" t="n">
        <x:f>IFERROR(J208*INDEX('04_MAQUINAS'!$F$2:$F$18,MATCH(E208,'04_MAQUINAS'!$A$2:$A$18,0)),0)</x:f>
        <x:v>234.66666666666666</x:v>
      </x:c>
      <x:c r="O208" s="34" t="n">
        <x:f>IFERROR(J208*INDEX('04_MAQUINAS'!$I$2:$I$18,MATCH(E208,'04_MAQUINAS'!$A$2:$A$18,0))*INDEX('04_MAQUINAS'!$J$2:$J$18,MATCH(E208,'04_MAQUINAS'!$A$2:$A$18,0)),0)</x:f>
        <x:v>4.8</x:v>
      </x:c>
    </x:row>
    <x:row r="209">
      <x:c r="A209" t="inlineStr">
        <x:is>
          <x:t xml:space="preserve">P018</x:t>
        </x:is>
      </x:c>
      <x:c r="B209" t="inlineStr">
        <x:is>
          <x:t xml:space="preserve">Estante reforzado modular</x:t>
        </x:is>
      </x:c>
      <x:c r="C209" t="n">
        <x:v>3</x:v>
      </x:c>
      <x:c r="D209" t="inlineStr">
        <x:is>
          <x:t xml:space="preserve">Perforación</x:t>
        </x:is>
      </x:c>
      <x:c r="E209" t="inlineStr">
        <x:is>
          <x:t xml:space="preserve">Taladro de banco para perforación de acero</x:t>
        </x:is>
      </x:c>
      <x:c r="F209" t="n">
        <x:f>'08_PEDIDOS'!D19</x:f>
        <x:v>12</x:v>
      </x:c>
      <x:c r="G209" t="n">
        <x:f>'08_PEDIDOS'!I19</x:f>
        <x:v>10</x:v>
      </x:c>
      <x:c r="H209" t="n">
        <x:f>'05_RUTAS'!F17</x:f>
        <x:v>10</x:v>
      </x:c>
      <x:c r="I209" t="n">
        <x:f>'05_RUTAS'!G17</x:f>
        <x:v>82.10000000000001</x:v>
      </x:c>
      <x:c r="J209" s="14" t="n">
        <x:f>IF(OR(F209="",G209="",G209=0),"",(ROUNDUP(F209/G209,0)*H209+F209*I209)/60)</x:f>
        <x:v>16.753333333333334</x:v>
      </x:c>
      <x:c r="K209" t="n">
        <x:f>INDEX('08_PEDIDOS'!$H$2:$H$97,MATCH(A209,'08_PEDIDOS'!$A$2:$A$97,0))</x:f>
        <x:v>3</x:v>
      </x:c>
      <x:c r="L209" t="inlineStr">
        <x:is>
          <x:t xml:space="preserve">POR_UNIDAD</x:t>
        </x:is>
      </x:c>
      <x:c r="M209" t="inlineStr">
        <x:is>
          <x:t xml:space="preserve">VALOR HEREDADO SIN CRONOMETRAJE</x:t>
        </x:is>
      </x:c>
      <x:c r="N209" s="34" t="n">
        <x:f>IFERROR(J209*INDEX('04_MAQUINAS'!$F$2:$F$18,MATCH(E209,'04_MAQUINAS'!$A$2:$A$18,0)),0)</x:f>
        <x:v>368.5733333333333</x:v>
      </x:c>
      <x:c r="O209" s="34" t="n">
        <x:f>IFERROR(J209*INDEX('04_MAQUINAS'!$I$2:$I$18,MATCH(E209,'04_MAQUINAS'!$A$2:$A$18,0))*INDEX('04_MAQUINAS'!$J$2:$J$18,MATCH(E209,'04_MAQUINAS'!$A$2:$A$18,0)),0)</x:f>
        <x:v>4.607166666666667</x:v>
      </x:c>
    </x:row>
    <x:row r="210">
      <x:c r="A210" t="inlineStr">
        <x:is>
          <x:t xml:space="preserve">P018</x:t>
        </x:is>
      </x:c>
      <x:c r="B210" t="inlineStr">
        <x:is>
          <x:t xml:space="preserve">Estante reforzado modular</x:t>
        </x:is>
      </x:c>
      <x:c r="C210" t="n">
        <x:v>4</x:v>
      </x:c>
      <x:c r="D210" t="inlineStr">
        <x:is>
          <x:t xml:space="preserve">Plegado</x:t>
        </x:is>
      </x:c>
      <x:c r="E210" t="inlineStr">
        <x:is>
          <x:t xml:space="preserve">Plegadora hidráulica de chapa metálica</x:t>
        </x:is>
      </x:c>
      <x:c r="F210" t="n">
        <x:f>'08_PEDIDOS'!D19</x:f>
        <x:v>12</x:v>
      </x:c>
      <x:c r="G210" t="n">
        <x:f>'08_PEDIDOS'!I19</x:f>
        <x:v>10</x:v>
      </x:c>
      <x:c r="H210" t="n">
        <x:f>'05_RUTAS'!F18</x:f>
        <x:v>12</x:v>
      </x:c>
      <x:c r="I210" t="n">
        <x:f>'05_RUTAS'!G18</x:f>
        <x:v>69</x:v>
      </x:c>
      <x:c r="J210" s="14" t="n">
        <x:f>IF(OR(F210="",G210="",G210=0),"",(ROUNDUP(F210/G210,0)*H210+F210*I210)/60)</x:f>
        <x:v>14.2</x:v>
      </x:c>
      <x:c r="K210" t="n">
        <x:f>INDEX('08_PEDIDOS'!$H$2:$H$97,MATCH(A210,'08_PEDIDOS'!$A$2:$A$97,0))</x:f>
        <x:v>3</x:v>
      </x:c>
      <x:c r="L210" t="inlineStr">
        <x:is>
          <x:t xml:space="preserve">POR_UNIDAD</x:t>
        </x:is>
      </x:c>
      <x:c r="M210" t="inlineStr">
        <x:is>
          <x:t xml:space="preserve">VALOR HEREDADO SIN CRONOMETRAJE</x:t>
        </x:is>
      </x:c>
      <x:c r="N210" s="34" t="n">
        <x:f>IFERROR(J210*INDEX('04_MAQUINAS'!$F$2:$F$18,MATCH(E210,'04_MAQUINAS'!$A$2:$A$18,0)),0)</x:f>
        <x:v>397.59999999999997</x:v>
      </x:c>
      <x:c r="O210" s="34" t="n">
        <x:f>IFERROR(J210*INDEX('04_MAQUINAS'!$I$2:$I$18,MATCH(E210,'04_MAQUINAS'!$A$2:$A$18,0))*INDEX('04_MAQUINAS'!$J$2:$J$18,MATCH(E210,'04_MAQUINAS'!$A$2:$A$18,0)),0)</x:f>
        <x:v>35.144999999999996</x:v>
      </x:c>
    </x:row>
    <x:row r="211">
      <x:c r="A211" t="inlineStr">
        <x:is>
          <x:t xml:space="preserve">P018</x:t>
        </x:is>
      </x:c>
      <x:c r="B211" t="inlineStr">
        <x:is>
          <x:t xml:space="preserve">Estante reforzado modular</x:t>
        </x:is>
      </x:c>
      <x:c r="C211" t="n">
        <x:v>5</x:v>
      </x:c>
      <x:c r="D211" t="inlineStr">
        <x:is>
          <x:t xml:space="preserve">Soldadura</x:t>
        </x:is>
      </x:c>
      <x:c r="E211" t="inlineStr">
        <x:is>
          <x:t xml:space="preserve">Máquina de soldadura por arco MIG/MAG</x:t>
        </x:is>
      </x:c>
      <x:c r="F211" t="n">
        <x:f>'08_PEDIDOS'!D19</x:f>
        <x:v>12</x:v>
      </x:c>
      <x:c r="G211" t="n">
        <x:f>'08_PEDIDOS'!I19</x:f>
        <x:v>10</x:v>
      </x:c>
      <x:c r="H211" t="n">
        <x:f>'05_RUTAS'!F19</x:f>
        <x:v>10</x:v>
      </x:c>
      <x:c r="I211" t="n">
        <x:f>'05_RUTAS'!G19</x:f>
        <x:v>78.39999999999999</x:v>
      </x:c>
      <x:c r="J211" s="14" t="n">
        <x:f>IF(OR(F211="",G211="",G211=0),"",(ROUNDUP(F211/G211,0)*H211+F211*I211)/60)</x:f>
        <x:v>16.013333333333332</x:v>
      </x:c>
      <x:c r="K211" t="n">
        <x:f>INDEX('08_PEDIDOS'!$H$2:$H$97,MATCH(A211,'08_PEDIDOS'!$A$2:$A$97,0))</x:f>
        <x:v>3</x:v>
      </x:c>
      <x:c r="L211" t="inlineStr">
        <x:is>
          <x:t xml:space="preserve">POR_UNIDAD</x:t>
        </x:is>
      </x:c>
      <x:c r="M211" t="inlineStr">
        <x:is>
          <x:t xml:space="preserve">VALOR HEREDADO SIN CRONOMETRAJE</x:t>
        </x:is>
      </x:c>
      <x:c r="N211" s="34" t="n">
        <x:f>IFERROR(J211*INDEX('04_MAQUINAS'!$F$2:$F$18,MATCH(E211,'04_MAQUINAS'!$A$2:$A$18,0)),0)</x:f>
        <x:v>512.4266666666666</x:v>
      </x:c>
      <x:c r="O211" s="34" t="n">
        <x:f>IFERROR(J211*INDEX('04_MAQUINAS'!$I$2:$I$18,MATCH(E211,'04_MAQUINAS'!$A$2:$A$18,0))*INDEX('04_MAQUINAS'!$J$2:$J$18,MATCH(E211,'04_MAQUINAS'!$A$2:$A$18,0)),0)</x:f>
        <x:v>28.02333333333333</x:v>
      </x:c>
    </x:row>
    <x:row r="212">
      <x:c r="A212" t="inlineStr">
        <x:is>
          <x:t xml:space="preserve">P018</x:t>
        </x:is>
      </x:c>
      <x:c r="B212" t="inlineStr">
        <x:is>
          <x:t xml:space="preserve">Estante reforzado modular</x:t>
        </x:is>
      </x:c>
      <x:c r="C212" t="n">
        <x:v>6</x:v>
      </x:c>
      <x:c r="D212" t="inlineStr">
        <x:is>
          <x:t xml:space="preserve">Desbarbado</x:t>
        </x:is>
      </x:c>
      <x:c r="E212" t="inlineStr">
        <x:is>
          <x:t xml:space="preserve">Mesa de desbarbado/esmerilado</x:t>
        </x:is>
      </x:c>
      <x:c r="F212" t="n">
        <x:f>'08_PEDIDOS'!D19</x:f>
        <x:v>12</x:v>
      </x:c>
      <x:c r="G212" t="n">
        <x:f>'08_PEDIDOS'!I19</x:f>
        <x:v>10</x:v>
      </x:c>
      <x:c r="H212" t="n">
        <x:f>'05_RUTAS'!F20</x:f>
        <x:v>3</x:v>
      </x:c>
      <x:c r="I212" t="n">
        <x:f>'05_RUTAS'!G20</x:f>
        <x:v>49.5</x:v>
      </x:c>
      <x:c r="J212" s="14" t="n">
        <x:f>IF(OR(F212="",G212="",G212=0),"",(ROUNDUP(F212/G212,0)*H212+F212*I212)/60)</x:f>
        <x:v>10</x:v>
      </x:c>
      <x:c r="K212" t="n">
        <x:f>INDEX('08_PEDIDOS'!$H$2:$H$97,MATCH(A212,'08_PEDIDOS'!$A$2:$A$97,0))</x:f>
        <x:v>3</x:v>
      </x:c>
      <x:c r="L212" t="inlineStr">
        <x:is>
          <x:t xml:space="preserve">POR_UNIDAD</x:t>
        </x:is>
      </x:c>
      <x:c r="M212" t="inlineStr">
        <x:is>
          <x:t xml:space="preserve">VALOR HEREDADO SIN CRONOMETRAJE</x:t>
        </x:is>
      </x:c>
      <x:c r="N212" s="34" t="n">
        <x:f>IFERROR(J212*INDEX('04_MAQUINAS'!$F$2:$F$18,MATCH(E212,'04_MAQUINAS'!$A$2:$A$18,0)),0)</x:f>
        <x:v>210</x:v>
      </x:c>
      <x:c r="O212" s="34" t="n">
        <x:f>IFERROR(J212*INDEX('04_MAQUINAS'!$I$2:$I$18,MATCH(E212,'04_MAQUINAS'!$A$2:$A$18,0))*INDEX('04_MAQUINAS'!$J$2:$J$18,MATCH(E212,'04_MAQUINAS'!$A$2:$A$18,0)),0)</x:f>
        <x:v>7.5</x:v>
      </x:c>
    </x:row>
    <x:row r="213">
      <x:c r="A213" t="inlineStr">
        <x:is>
          <x:t xml:space="preserve">P018</x:t>
        </x:is>
      </x:c>
      <x:c r="B213" t="inlineStr">
        <x:is>
          <x:t xml:space="preserve">Estante reforzado modular</x:t>
        </x:is>
      </x:c>
      <x:c r="C213" t="n">
        <x:v>7</x:v>
      </x:c>
      <x:c r="D213" t="inlineStr">
        <x:is>
          <x:t xml:space="preserve">Preparación superficial</x:t>
        </x:is>
      </x:c>
      <x:c r="E213" t="inlineStr">
        <x:is>
          <x:t xml:space="preserve">Zona de preparación superficial</x:t>
        </x:is>
      </x:c>
      <x:c r="F213" t="n">
        <x:f>'08_PEDIDOS'!D19</x:f>
        <x:v>12</x:v>
      </x:c>
      <x:c r="G213" t="n">
        <x:f>'08_PEDIDOS'!I19</x:f>
        <x:v>10</x:v>
      </x:c>
      <x:c r="H213" t="n">
        <x:f>'05_RUTAS'!F21</x:f>
        <x:v>6</x:v>
      </x:c>
      <x:c r="I213" t="n">
        <x:f>'05_RUTAS'!G21</x:f>
        <x:v>32.064</x:v>
      </x:c>
      <x:c r="J213" s="14" t="n">
        <x:f>IF(OR(F213="",G213="",G213=0),"",(ROUNDUP(F213/G213,0)*H213+F213*I213)/60)</x:f>
        <x:v>6.612800000000001</x:v>
      </x:c>
      <x:c r="K213" t="n">
        <x:f>INDEX('08_PEDIDOS'!$H$2:$H$97,MATCH(A213,'08_PEDIDOS'!$A$2:$A$97,0))</x:f>
        <x:v>3</x:v>
      </x:c>
      <x:c r="L213" t="inlineStr">
        <x:is>
          <x:t xml:space="preserve">POR_UNIDAD</x:t>
        </x:is>
      </x:c>
      <x:c r="M213" t="inlineStr">
        <x:is>
          <x:t xml:space="preserve">VALOR HEREDADO SIN CRONOMETRAJE</x:t>
        </x:is>
      </x:c>
      <x:c r="N213" s="34" t="n">
        <x:f>IFERROR(J213*INDEX('04_MAQUINAS'!$F$2:$F$18,MATCH(E213,'04_MAQUINAS'!$A$2:$A$18,0)),0)</x:f>
        <x:v>125.64320000000002</x:v>
      </x:c>
      <x:c r="O213" s="34" t="n">
        <x:f>IFERROR(J213*INDEX('04_MAQUINAS'!$I$2:$I$18,MATCH(E213,'04_MAQUINAS'!$A$2:$A$18,0))*INDEX('04_MAQUINAS'!$J$2:$J$18,MATCH(E213,'04_MAQUINAS'!$A$2:$A$18,0)),0)</x:f>
        <x:v>5.819264000000001</x:v>
      </x:c>
    </x:row>
    <x:row r="214">
      <x:c r="A214" t="inlineStr">
        <x:is>
          <x:t xml:space="preserve">P018</x:t>
        </x:is>
      </x:c>
      <x:c r="B214" t="inlineStr">
        <x:is>
          <x:t xml:space="preserve">Estante reforzado modular</x:t>
        </x:is>
      </x:c>
      <x:c r="C214" t="n">
        <x:v>8</x:v>
      </x:c>
      <x:c r="D214" t="inlineStr">
        <x:is>
          <x:t xml:space="preserve">Aplicación electrostática de polvo</x:t>
        </x:is>
      </x:c>
      <x:c r="E214" t="inlineStr">
        <x:is>
          <x:t xml:space="preserve">Pistola manual de pintura electrostática en polvo</x:t>
        </x:is>
      </x:c>
      <x:c r="F214" t="n">
        <x:f>'08_PEDIDOS'!D19</x:f>
        <x:v>12</x:v>
      </x:c>
      <x:c r="G214" t="n">
        <x:f>'08_PEDIDOS'!I19</x:f>
        <x:v>10</x:v>
      </x:c>
      <x:c r="H214" t="n">
        <x:f>'05_RUTAS'!F22</x:f>
        <x:v>12</x:v>
      </x:c>
      <x:c r="I214" t="n">
        <x:f>'05_RUTAS'!G22</x:f>
        <x:v>8.02</x:v>
      </x:c>
      <x:c r="J214" s="14" t="n">
        <x:f>IF(OR(F214="",G214="",G214=0),"",(ROUNDUP(F214/G214,0)*H214+F214*I214)/60)</x:f>
        <x:v>2.004</x:v>
      </x:c>
      <x:c r="K214" t="n">
        <x:f>INDEX('08_PEDIDOS'!$H$2:$H$97,MATCH(A214,'08_PEDIDOS'!$A$2:$A$97,0))</x:f>
        <x:v>3</x:v>
      </x:c>
      <x:c r="L214" t="inlineStr">
        <x:is>
          <x:t xml:space="preserve">POR_UNIDAD</x:t>
        </x:is>
      </x:c>
      <x:c r="M214" t="inlineStr">
        <x:is>
          <x:t xml:space="preserve">HIPOTESIS TECNICA</x:t>
        </x:is>
      </x:c>
      <x:c r="N214" s="34" t="n">
        <x:f>IFERROR(J214*INDEX('04_MAQUINAS'!$F$2:$F$18,MATCH(E214,'04_MAQUINAS'!$A$2:$A$18,0)),0)</x:f>
        <x:v>64.128</x:v>
      </x:c>
      <x:c r="O214" s="34" t="n">
        <x:f>IFERROR(J214*INDEX('04_MAQUINAS'!$I$2:$I$18,MATCH(E214,'04_MAQUINAS'!$A$2:$A$18,0))*INDEX('04_MAQUINAS'!$J$2:$J$18,MATCH(E214,'04_MAQUINAS'!$A$2:$A$18,0)),0)</x:f>
        <x:v>2.1042</x:v>
      </x:c>
    </x:row>
    <x:row r="215">
      <x:c r="A215" t="inlineStr">
        <x:is>
          <x:t xml:space="preserve">P018</x:t>
        </x:is>
      </x:c>
      <x:c r="B215" t="inlineStr">
        <x:is>
          <x:t xml:space="preserve">Estante reforzado modular</x:t>
        </x:is>
      </x:c>
      <x:c r="C215" t="n">
        <x:v>9</x:v>
      </x:c>
      <x:c r="D215" t="inlineStr">
        <x:is>
          <x:t xml:space="preserve">Curado térmico en horno</x:t>
        </x:is>
      </x:c>
      <x:c r="E215" t="inlineStr">
        <x:is>
          <x:t xml:space="preserve">Horno de curado de pintura electrostática por lotes</x:t>
        </x:is>
      </x:c>
      <x:c r="F215" t="n">
        <x:f>'08_PEDIDOS'!D19</x:f>
        <x:v>12</x:v>
      </x:c>
      <x:c r="G215" t="n">
        <x:f>'08_PEDIDOS'!I19</x:f>
        <x:v>10</x:v>
      </x:c>
      <x:c r="H215" t="n">
        <x:f>'05_RUTAS'!F23</x:f>
        <x:v>45</x:v>
      </x:c>
      <x:c r="I215" t="n">
        <x:f>'05_RUTAS'!G23</x:f>
        <x:v>0</x:v>
      </x:c>
      <x:c r="J215" s="14" t="n">
        <x:f>IF(OR(F215="",G215="",G215=0),"",(ROUNDUP(F215/G215,0)*H215+F215*I215)/60)</x:f>
        <x:v>1.5</x:v>
      </x:c>
      <x:c r="K215" t="n">
        <x:f>INDEX('08_PEDIDOS'!$H$2:$H$97,MATCH(A215,'08_PEDIDOS'!$A$2:$A$97,0))</x:f>
        <x:v>3</x:v>
      </x:c>
      <x:c r="L215" t="inlineStr">
        <x:is>
          <x:t xml:space="preserve">POR_LOTE</x:t>
        </x:is>
      </x:c>
      <x:c r="M215" t="inlineStr">
        <x:is>
          <x:t xml:space="preserve">HIPOTESIS TECNICA</x:t>
        </x:is>
      </x:c>
      <x:c r="N215" s="34" t="n">
        <x:f>IFERROR(J215*INDEX('04_MAQUINAS'!$F$2:$F$18,MATCH(E215,'04_MAQUINAS'!$A$2:$A$18,0)),0)</x:f>
        <x:v>39</x:v>
      </x:c>
      <x:c r="O215" s="34" t="n">
        <x:f>IFERROR(J215*INDEX('04_MAQUINAS'!$I$2:$I$18,MATCH(E215,'04_MAQUINAS'!$A$2:$A$18,0))*INDEX('04_MAQUINAS'!$J$2:$J$18,MATCH(E215,'04_MAQUINAS'!$A$2:$A$18,0)),0)</x:f>
        <x:v>21.599999999999998</x:v>
      </x:c>
    </x:row>
    <x:row r="216">
      <x:c r="A216" t="inlineStr">
        <x:is>
          <x:t xml:space="preserve">P018</x:t>
        </x:is>
      </x:c>
      <x:c r="B216" t="inlineStr">
        <x:is>
          <x:t xml:space="preserve">Estante reforzado modular</x:t>
        </x:is>
      </x:c>
      <x:c r="C216" t="n">
        <x:v>10</x:v>
      </x:c>
      <x:c r="D216" t="inlineStr">
        <x:is>
          <x:t xml:space="preserve">Colgado, traslado y enfriamiento</x:t>
        </x:is>
      </x:c>
      <x:c r="E216" t="inlineStr">
        <x:is>
          <x:t xml:space="preserve">Manipulación y enfriamiento de piezas</x:t>
        </x:is>
      </x:c>
      <x:c r="F216" t="n">
        <x:f>'08_PEDIDOS'!D19</x:f>
        <x:v>12</x:v>
      </x:c>
      <x:c r="G216" t="n">
        <x:f>'08_PEDIDOS'!I19</x:f>
        <x:v>10</x:v>
      </x:c>
      <x:c r="H216" t="n">
        <x:f>'05_RUTAS'!F24</x:f>
        <x:v>8</x:v>
      </x:c>
      <x:c r="I216" t="n">
        <x:f>'05_RUTAS'!G24</x:f>
        <x:v>2.69</x:v>
      </x:c>
      <x:c r="J216" s="14" t="n">
        <x:f>IF(OR(F216="",G216="",G216=0),"",(ROUNDUP(F216/G216,0)*H216+F216*I216)/60)</x:f>
        <x:v>0.8046666666666666</x:v>
      </x:c>
      <x:c r="K216" t="n">
        <x:f>INDEX('08_PEDIDOS'!$H$2:$H$97,MATCH(A216,'08_PEDIDOS'!$A$2:$A$97,0))</x:f>
        <x:v>3</x:v>
      </x:c>
      <x:c r="L216" t="inlineStr">
        <x:is>
          <x:t xml:space="preserve">POR_UNIDAD</x:t>
        </x:is>
      </x:c>
      <x:c r="M216" t="inlineStr">
        <x:is>
          <x:t xml:space="preserve">HIPOTESIS TECNICA</x:t>
        </x:is>
      </x:c>
      <x:c r="N216" s="34" t="n">
        <x:f>IFERROR(J216*INDEX('04_MAQUINAS'!$F$2:$F$18,MATCH(E216,'04_MAQUINAS'!$A$2:$A$18,0)),0)</x:f>
        <x:v>12.874666666666666</x:v>
      </x:c>
      <x:c r="O216" s="34" t="n">
        <x:f>IFERROR(J216*INDEX('04_MAQUINAS'!$I$2:$I$18,MATCH(E216,'04_MAQUINAS'!$A$2:$A$18,0))*INDEX('04_MAQUINAS'!$J$2:$J$18,MATCH(E216,'04_MAQUINAS'!$A$2:$A$18,0)),0)</x:f>
        <x:v>0.20116666666666666</x:v>
      </x:c>
    </x:row>
    <x:row r="217">
      <x:c r="A217" t="inlineStr">
        <x:is>
          <x:t xml:space="preserve">P018</x:t>
        </x:is>
      </x:c>
      <x:c r="B217" t="inlineStr">
        <x:is>
          <x:t xml:space="preserve">Estante reforzado modular</x:t>
        </x:is>
      </x:c>
      <x:c r="C217" t="n">
        <x:v>11</x:v>
      </x:c>
      <x:c r="D217" t="inlineStr">
        <x:is>
          <x:t xml:space="preserve">Ensamblaje</x:t>
        </x:is>
      </x:c>
      <x:c r="E217" t="inlineStr">
        <x:is>
          <x:t xml:space="preserve">Mesa de armado</x:t>
        </x:is>
      </x:c>
      <x:c r="F217" t="n">
        <x:f>'08_PEDIDOS'!D19</x:f>
        <x:v>12</x:v>
      </x:c>
      <x:c r="G217" t="n">
        <x:f>'08_PEDIDOS'!I19</x:f>
        <x:v>10</x:v>
      </x:c>
      <x:c r="H217" t="n">
        <x:f>'05_RUTAS'!F25</x:f>
        <x:v>6</x:v>
      </x:c>
      <x:c r="I217" t="n">
        <x:f>'05_RUTAS'!G25</x:f>
        <x:v>62.25</x:v>
      </x:c>
      <x:c r="J217" s="14" t="n">
        <x:f>IF(OR(F217="",G217="",G217=0),"",(ROUNDUP(F217/G217,0)*H217+F217*I217)/60)</x:f>
        <x:v>12.65</x:v>
      </x:c>
      <x:c r="K217" t="n">
        <x:f>INDEX('08_PEDIDOS'!$H$2:$H$97,MATCH(A217,'08_PEDIDOS'!$A$2:$A$97,0))</x:f>
        <x:v>3</x:v>
      </x:c>
      <x:c r="L217" t="inlineStr">
        <x:is>
          <x:t xml:space="preserve">POR_UNIDAD</x:t>
        </x:is>
      </x:c>
      <x:c r="M217" t="inlineStr">
        <x:is>
          <x:t xml:space="preserve">VALOR HEREDADO SIN CRONOMETRAJE</x:t>
        </x:is>
      </x:c>
      <x:c r="N217" s="34" t="n">
        <x:f>IFERROR(J217*INDEX('04_MAQUINAS'!$F$2:$F$18,MATCH(E217,'04_MAQUINAS'!$A$2:$A$18,0)),0)</x:f>
        <x:v>240.35</x:v>
      </x:c>
      <x:c r="O217" s="34" t="n">
        <x:f>IFERROR(J217*INDEX('04_MAQUINAS'!$I$2:$I$18,MATCH(E217,'04_MAQUINAS'!$A$2:$A$18,0))*INDEX('04_MAQUINAS'!$J$2:$J$18,MATCH(E217,'04_MAQUINAS'!$A$2:$A$18,0)),0)</x:f>
        <x:v>3.795</x:v>
      </x:c>
    </x:row>
    <x:row r="218">
      <x:c r="A218" t="inlineStr">
        <x:is>
          <x:t xml:space="preserve">P018</x:t>
        </x:is>
      </x:c>
      <x:c r="B218" t="inlineStr">
        <x:is>
          <x:t xml:space="preserve">Estante reforzado modular</x:t>
        </x:is>
      </x:c>
      <x:c r="C218" t="n">
        <x:v>12</x:v>
      </x:c>
      <x:c r="D218" t="inlineStr">
        <x:is>
          <x:t xml:space="preserve">Inspección de calidad</x:t>
        </x:is>
      </x:c>
      <x:c r="E218" t="inlineStr">
        <x:is>
          <x:t xml:space="preserve">Área de inspección</x:t>
        </x:is>
      </x:c>
      <x:c r="F218" t="n">
        <x:f>'08_PEDIDOS'!D19</x:f>
        <x:v>12</x:v>
      </x:c>
      <x:c r="G218" t="n">
        <x:f>'08_PEDIDOS'!I19</x:f>
        <x:v>10</x:v>
      </x:c>
      <x:c r="H218" t="n">
        <x:f>'05_RUTAS'!F26</x:f>
        <x:v>2</x:v>
      </x:c>
      <x:c r="I218" t="n">
        <x:f>'05_RUTAS'!G26</x:f>
        <x:v>3.86</x:v>
      </x:c>
      <x:c r="J218" s="14" t="n">
        <x:f>IF(OR(F218="",G218="",G218=0),"",(ROUNDUP(F218/G218,0)*H218+F218*I218)/60)</x:f>
        <x:v>0.8386666666666667</x:v>
      </x:c>
      <x:c r="K218" t="n">
        <x:f>INDEX('08_PEDIDOS'!$H$2:$H$97,MATCH(A218,'08_PEDIDOS'!$A$2:$A$97,0))</x:f>
        <x:v>3</x:v>
      </x:c>
      <x:c r="L218" t="inlineStr">
        <x:is>
          <x:t xml:space="preserve">POR_UNIDAD</x:t>
        </x:is>
      </x:c>
      <x:c r="M218" t="inlineStr">
        <x:is>
          <x:t xml:space="preserve">HIPOTESIS TECNICA</x:t>
        </x:is>
      </x:c>
      <x:c r="N218" s="34" t="n">
        <x:f>IFERROR(J218*INDEX('04_MAQUINAS'!$F$2:$F$18,MATCH(E218,'04_MAQUINAS'!$A$2:$A$18,0)),0)</x:f>
        <x:v>16.773333333333333</x:v>
      </x:c>
      <x:c r="O218" s="34" t="n">
        <x:f>IFERROR(J218*INDEX('04_MAQUINAS'!$I$2:$I$18,MATCH(E218,'04_MAQUINAS'!$A$2:$A$18,0))*INDEX('04_MAQUINAS'!$J$2:$J$18,MATCH(E218,'04_MAQUINAS'!$A$2:$A$18,0)),0)</x:f>
        <x:v>0.08386666666666667</x:v>
      </x:c>
    </x:row>
    <x:row r="219">
      <x:c r="A219" t="inlineStr">
        <x:is>
          <x:t xml:space="preserve">P018</x:t>
        </x:is>
      </x:c>
      <x:c r="B219" t="inlineStr">
        <x:is>
          <x:t xml:space="preserve">Estante reforzado modular</x:t>
        </x:is>
      </x:c>
      <x:c r="C219" t="n">
        <x:v>13</x:v>
      </x:c>
      <x:c r="D219" t="inlineStr">
        <x:is>
          <x:t xml:space="preserve">Embalaje</x:t>
        </x:is>
      </x:c>
      <x:c r="E219" t="inlineStr">
        <x:is>
          <x:t xml:space="preserve">Zona de protección y embalaje</x:t>
        </x:is>
      </x:c>
      <x:c r="F219" t="n">
        <x:f>'08_PEDIDOS'!D19</x:f>
        <x:v>12</x:v>
      </x:c>
      <x:c r="G219" t="n">
        <x:f>'08_PEDIDOS'!I19</x:f>
        <x:v>10</x:v>
      </x:c>
      <x:c r="H219" t="n">
        <x:f>'05_RUTAS'!F27</x:f>
        <x:v>2</x:v>
      </x:c>
      <x:c r="I219" t="n">
        <x:f>'05_RUTAS'!G27</x:f>
        <x:v>5.3</x:v>
      </x:c>
      <x:c r="J219" s="14" t="n">
        <x:f>IF(OR(F219="",G219="",G219=0),"",(ROUNDUP(F219/G219,0)*H219+F219*I219)/60)</x:f>
        <x:v>1.1266666666666665</x:v>
      </x:c>
      <x:c r="K219" t="n">
        <x:f>INDEX('08_PEDIDOS'!$H$2:$H$97,MATCH(A219,'08_PEDIDOS'!$A$2:$A$97,0))</x:f>
        <x:v>3</x:v>
      </x:c>
      <x:c r="L219" t="inlineStr">
        <x:is>
          <x:t xml:space="preserve">POR_UNIDAD</x:t>
        </x:is>
      </x:c>
      <x:c r="M219" t="inlineStr">
        <x:is>
          <x:t xml:space="preserve">HIPOTESIS TECNICA</x:t>
        </x:is>
      </x:c>
      <x:c r="N219" s="34" t="n">
        <x:f>IFERROR(J219*INDEX('04_MAQUINAS'!$F$2:$F$18,MATCH(E219,'04_MAQUINAS'!$A$2:$A$18,0)),0)</x:f>
        <x:v>20.279999999999998</x:v>
      </x:c>
      <x:c r="O219" s="34" t="n">
        <x:f>IFERROR(J219*INDEX('04_MAQUINAS'!$I$2:$I$18,MATCH(E219,'04_MAQUINAS'!$A$2:$A$18,0))*INDEX('04_MAQUINAS'!$J$2:$J$18,MATCH(E219,'04_MAQUINAS'!$A$2:$A$18,0)),0)</x:f>
        <x:v>0.10139999999999998</x:v>
      </x:c>
    </x:row>
    <x:row r="220">
      <x:c r="A220" t="inlineStr">
        <x:is>
          <x:t xml:space="preserve">P019</x:t>
        </x:is>
      </x:c>
      <x:c r="B220" t="inlineStr">
        <x:is>
          <x:t xml:space="preserve">Góndola central comercial</x:t>
        </x:is>
      </x:c>
      <x:c r="C220" t="n">
        <x:v>1</x:v>
      </x:c>
      <x:c r="D220" t="inlineStr">
        <x:is>
          <x:t xml:space="preserve">Corte de planchas de acero</x:t>
        </x:is>
      </x:c>
      <x:c r="E220" t="inlineStr">
        <x:is>
          <x:t xml:space="preserve">Guillotina hidráulica para corte de planchas de acero</x:t>
        </x:is>
      </x:c>
      <x:c r="F220" t="n">
        <x:f>'08_PEDIDOS'!D20</x:f>
        <x:v>6</x:v>
      </x:c>
      <x:c r="G220" t="n">
        <x:f>'08_PEDIDOS'!I20</x:f>
        <x:v>10</x:v>
      </x:c>
      <x:c r="H220" t="n">
        <x:f>'05_RUTAS'!F28</x:f>
        <x:v>8</x:v>
      </x:c>
      <x:c r="I220" t="n">
        <x:f>'05_RUTAS'!G28</x:f>
        <x:v>90.38</x:v>
      </x:c>
      <x:c r="J220" s="14" t="n">
        <x:f>IF(OR(F220="",G220="",G220=0),"",(ROUNDUP(F220/G220,0)*H220+F220*I220)/60)</x:f>
        <x:v>9.171333333333333</x:v>
      </x:c>
      <x:c r="K220" t="n">
        <x:f>INDEX('08_PEDIDOS'!$H$2:$H$97,MATCH(A220,'08_PEDIDOS'!$A$2:$A$97,0))</x:f>
        <x:v>3</x:v>
      </x:c>
      <x:c r="L220" t="inlineStr">
        <x:is>
          <x:t xml:space="preserve">POR_UNIDAD</x:t>
        </x:is>
      </x:c>
      <x:c r="M220" t="inlineStr">
        <x:is>
          <x:t xml:space="preserve">VALOR HEREDADO SIN CRONOMETRAJE</x:t>
        </x:is>
      </x:c>
      <x:c r="N220" s="34" t="n">
        <x:f>IFERROR(J220*INDEX('04_MAQUINAS'!$F$2:$F$18,MATCH(E220,'04_MAQUINAS'!$A$2:$A$18,0)),0)</x:f>
        <x:v>220.112</x:v>
      </x:c>
      <x:c r="O220" s="34" t="n">
        <x:f>IFERROR(J220*INDEX('04_MAQUINAS'!$I$2:$I$18,MATCH(E220,'04_MAQUINAS'!$A$2:$A$18,0))*INDEX('04_MAQUINAS'!$J$2:$J$18,MATCH(E220,'04_MAQUINAS'!$A$2:$A$18,0)),0)</x:f>
        <x:v>25.221166666666665</x:v>
      </x:c>
    </x:row>
    <x:row r="221">
      <x:c r="A221" t="inlineStr">
        <x:is>
          <x:t xml:space="preserve">P019</x:t>
        </x:is>
      </x:c>
      <x:c r="B221" t="inlineStr">
        <x:is>
          <x:t xml:space="preserve">Góndola central comercial</x:t>
        </x:is>
      </x:c>
      <x:c r="C221" t="n">
        <x:v>2</x:v>
      </x:c>
      <x:c r="D221" t="inlineStr">
        <x:is>
          <x:t xml:space="preserve">Corte de tubos y perfiles</x:t>
        </x:is>
      </x:c>
      <x:c r="E221" t="inlineStr">
        <x:is>
          <x:t xml:space="preserve">Sierra de cinta para corte de tubos y perfiles</x:t>
        </x:is>
      </x:c>
      <x:c r="F221" t="n">
        <x:f>'08_PEDIDOS'!D20</x:f>
        <x:v>6</x:v>
      </x:c>
      <x:c r="G221" t="n">
        <x:f>'08_PEDIDOS'!I20</x:f>
        <x:v>10</x:v>
      </x:c>
      <x:c r="H221" t="n">
        <x:f>'05_RUTAS'!F29</x:f>
        <x:v>8</x:v>
      </x:c>
      <x:c r="I221" t="n">
        <x:f>'05_RUTAS'!G29</x:f>
        <x:v>5.98</x:v>
      </x:c>
      <x:c r="J221" s="14" t="n">
        <x:f>IF(OR(F221="",G221="",G221=0),"",(ROUNDUP(F221/G221,0)*H221+F221*I221)/60)</x:f>
        <x:v>0.7313333333333334</x:v>
      </x:c>
      <x:c r="K221" t="n">
        <x:f>INDEX('08_PEDIDOS'!$H$2:$H$97,MATCH(A221,'08_PEDIDOS'!$A$2:$A$97,0))</x:f>
        <x:v>3</x:v>
      </x:c>
      <x:c r="L221" t="inlineStr">
        <x:is>
          <x:t xml:space="preserve">POR_UNIDAD</x:t>
        </x:is>
      </x:c>
      <x:c r="M221" t="inlineStr">
        <x:is>
          <x:t xml:space="preserve">VALOR HEREDADO SIN CRONOMETRAJE</x:t>
        </x:is>
      </x:c>
      <x:c r="N221" s="34" t="n">
        <x:f>IFERROR(J221*INDEX('04_MAQUINAS'!$F$2:$F$18,MATCH(E221,'04_MAQUINAS'!$A$2:$A$18,0)),0)</x:f>
        <x:v>16.089333333333336</x:v>
      </x:c>
      <x:c r="O221" s="34" t="n">
        <x:f>IFERROR(J221*INDEX('04_MAQUINAS'!$I$2:$I$18,MATCH(E221,'04_MAQUINAS'!$A$2:$A$18,0))*INDEX('04_MAQUINAS'!$J$2:$J$18,MATCH(E221,'04_MAQUINAS'!$A$2:$A$18,0)),0)</x:f>
        <x:v>0.3291</x:v>
      </x:c>
    </x:row>
    <x:row r="222">
      <x:c r="A222" t="inlineStr">
        <x:is>
          <x:t xml:space="preserve">P019</x:t>
        </x:is>
      </x:c>
      <x:c r="B222" t="inlineStr">
        <x:is>
          <x:t xml:space="preserve">Góndola central comercial</x:t>
        </x:is>
      </x:c>
      <x:c r="C222" t="n">
        <x:v>3</x:v>
      </x:c>
      <x:c r="D222" t="inlineStr">
        <x:is>
          <x:t xml:space="preserve">Perforación</x:t>
        </x:is>
      </x:c>
      <x:c r="E222" t="inlineStr">
        <x:is>
          <x:t xml:space="preserve">Taladro de banco para perforación de acero</x:t>
        </x:is>
      </x:c>
      <x:c r="F222" t="n">
        <x:f>'08_PEDIDOS'!D20</x:f>
        <x:v>6</x:v>
      </x:c>
      <x:c r="G222" t="n">
        <x:f>'08_PEDIDOS'!I20</x:f>
        <x:v>10</x:v>
      </x:c>
      <x:c r="H222" t="n">
        <x:f>'05_RUTAS'!F30</x:f>
        <x:v>10</x:v>
      </x:c>
      <x:c r="I222" t="n">
        <x:f>'05_RUTAS'!G30</x:f>
        <x:v>97</x:v>
      </x:c>
      <x:c r="J222" s="14" t="n">
        <x:f>IF(OR(F222="",G222="",G222=0),"",(ROUNDUP(F222/G222,0)*H222+F222*I222)/60)</x:f>
        <x:v>9.866666666666667</x:v>
      </x:c>
      <x:c r="K222" t="n">
        <x:f>INDEX('08_PEDIDOS'!$H$2:$H$97,MATCH(A222,'08_PEDIDOS'!$A$2:$A$97,0))</x:f>
        <x:v>3</x:v>
      </x:c>
      <x:c r="L222" t="inlineStr">
        <x:is>
          <x:t xml:space="preserve">POR_UNIDAD</x:t>
        </x:is>
      </x:c>
      <x:c r="M222" t="inlineStr">
        <x:is>
          <x:t xml:space="preserve">VALOR HEREDADO SIN CRONOMETRAJE</x:t>
        </x:is>
      </x:c>
      <x:c r="N222" s="34" t="n">
        <x:f>IFERROR(J222*INDEX('04_MAQUINAS'!$F$2:$F$18,MATCH(E222,'04_MAQUINAS'!$A$2:$A$18,0)),0)</x:f>
        <x:v>217.06666666666666</x:v>
      </x:c>
      <x:c r="O222" s="34" t="n">
        <x:f>IFERROR(J222*INDEX('04_MAQUINAS'!$I$2:$I$18,MATCH(E222,'04_MAQUINAS'!$A$2:$A$18,0))*INDEX('04_MAQUINAS'!$J$2:$J$18,MATCH(E222,'04_MAQUINAS'!$A$2:$A$18,0)),0)</x:f>
        <x:v>2.713333333333334</x:v>
      </x:c>
    </x:row>
    <x:row r="223">
      <x:c r="A223" t="inlineStr">
        <x:is>
          <x:t xml:space="preserve">P019</x:t>
        </x:is>
      </x:c>
      <x:c r="B223" t="inlineStr">
        <x:is>
          <x:t xml:space="preserve">Góndola central comercial</x:t>
        </x:is>
      </x:c>
      <x:c r="C223" t="n">
        <x:v>4</x:v>
      </x:c>
      <x:c r="D223" t="inlineStr">
        <x:is>
          <x:t xml:space="preserve">Plegado</x:t>
        </x:is>
      </x:c>
      <x:c r="E223" t="inlineStr">
        <x:is>
          <x:t xml:space="preserve">Plegadora hidráulica de chapa metálica</x:t>
        </x:is>
      </x:c>
      <x:c r="F223" t="n">
        <x:f>'08_PEDIDOS'!D20</x:f>
        <x:v>6</x:v>
      </x:c>
      <x:c r="G223" t="n">
        <x:f>'08_PEDIDOS'!I20</x:f>
        <x:v>10</x:v>
      </x:c>
      <x:c r="H223" t="n">
        <x:f>'05_RUTAS'!F31</x:f>
        <x:v>12</x:v>
      </x:c>
      <x:c r="I223" t="n">
        <x:f>'05_RUTAS'!G31</x:f>
        <x:v>196</x:v>
      </x:c>
      <x:c r="J223" s="14" t="n">
        <x:f>IF(OR(F223="",G223="",G223=0),"",(ROUNDUP(F223/G223,0)*H223+F223*I223)/60)</x:f>
        <x:v>19.8</x:v>
      </x:c>
      <x:c r="K223" t="n">
        <x:f>INDEX('08_PEDIDOS'!$H$2:$H$97,MATCH(A223,'08_PEDIDOS'!$A$2:$A$97,0))</x:f>
        <x:v>3</x:v>
      </x:c>
      <x:c r="L223" t="inlineStr">
        <x:is>
          <x:t xml:space="preserve">POR_UNIDAD</x:t>
        </x:is>
      </x:c>
      <x:c r="M223" t="inlineStr">
        <x:is>
          <x:t xml:space="preserve">VALOR HEREDADO SIN CRONOMETRAJE</x:t>
        </x:is>
      </x:c>
      <x:c r="N223" s="34" t="n">
        <x:f>IFERROR(J223*INDEX('04_MAQUINAS'!$F$2:$F$18,MATCH(E223,'04_MAQUINAS'!$A$2:$A$18,0)),0)</x:f>
        <x:v>554.4</x:v>
      </x:c>
      <x:c r="O223" s="34" t="n">
        <x:f>IFERROR(J223*INDEX('04_MAQUINAS'!$I$2:$I$18,MATCH(E223,'04_MAQUINAS'!$A$2:$A$18,0))*INDEX('04_MAQUINAS'!$J$2:$J$18,MATCH(E223,'04_MAQUINAS'!$A$2:$A$18,0)),0)</x:f>
        <x:v>49.005</x:v>
      </x:c>
    </x:row>
    <x:row r="224">
      <x:c r="A224" t="inlineStr">
        <x:is>
          <x:t xml:space="preserve">P019</x:t>
        </x:is>
      </x:c>
      <x:c r="B224" t="inlineStr">
        <x:is>
          <x:t xml:space="preserve">Góndola central comercial</x:t>
        </x:is>
      </x:c>
      <x:c r="C224" t="n">
        <x:v>5</x:v>
      </x:c>
      <x:c r="D224" t="inlineStr">
        <x:is>
          <x:t xml:space="preserve">Desbarbado</x:t>
        </x:is>
      </x:c>
      <x:c r="E224" t="inlineStr">
        <x:is>
          <x:t xml:space="preserve">Mesa de desbarbado/esmerilado</x:t>
        </x:is>
      </x:c>
      <x:c r="F224" t="n">
        <x:f>'08_PEDIDOS'!D20</x:f>
        <x:v>6</x:v>
      </x:c>
      <x:c r="G224" t="n">
        <x:f>'08_PEDIDOS'!I20</x:f>
        <x:v>10</x:v>
      </x:c>
      <x:c r="H224" t="n">
        <x:f>'05_RUTAS'!F32</x:f>
        <x:v>3</x:v>
      </x:c>
      <x:c r="I224" t="n">
        <x:f>'05_RUTAS'!G32</x:f>
        <x:v>51</x:v>
      </x:c>
      <x:c r="J224" s="14" t="n">
        <x:f>IF(OR(F224="",G224="",G224=0),"",(ROUNDUP(F224/G224,0)*H224+F224*I224)/60)</x:f>
        <x:v>5.15</x:v>
      </x:c>
      <x:c r="K224" t="n">
        <x:f>INDEX('08_PEDIDOS'!$H$2:$H$97,MATCH(A224,'08_PEDIDOS'!$A$2:$A$97,0))</x:f>
        <x:v>3</x:v>
      </x:c>
      <x:c r="L224" t="inlineStr">
        <x:is>
          <x:t xml:space="preserve">POR_UNIDAD</x:t>
        </x:is>
      </x:c>
      <x:c r="M224" t="inlineStr">
        <x:is>
          <x:t xml:space="preserve">VALOR HEREDADO SIN CRONOMETRAJE</x:t>
        </x:is>
      </x:c>
      <x:c r="N224" s="34" t="n">
        <x:f>IFERROR(J224*INDEX('04_MAQUINAS'!$F$2:$F$18,MATCH(E224,'04_MAQUINAS'!$A$2:$A$18,0)),0)</x:f>
        <x:v>108.15</x:v>
      </x:c>
      <x:c r="O224" s="34" t="n">
        <x:f>IFERROR(J224*INDEX('04_MAQUINAS'!$I$2:$I$18,MATCH(E224,'04_MAQUINAS'!$A$2:$A$18,0))*INDEX('04_MAQUINAS'!$J$2:$J$18,MATCH(E224,'04_MAQUINAS'!$A$2:$A$18,0)),0)</x:f>
        <x:v>3.8625000000000003</x:v>
      </x:c>
    </x:row>
    <x:row r="225">
      <x:c r="A225" t="inlineStr">
        <x:is>
          <x:t xml:space="preserve">P019</x:t>
        </x:is>
      </x:c>
      <x:c r="B225" t="inlineStr">
        <x:is>
          <x:t xml:space="preserve">Góndola central comercial</x:t>
        </x:is>
      </x:c>
      <x:c r="C225" t="n">
        <x:v>6</x:v>
      </x:c>
      <x:c r="D225" t="inlineStr">
        <x:is>
          <x:t xml:space="preserve">Preparación superficial</x:t>
        </x:is>
      </x:c>
      <x:c r="E225" t="inlineStr">
        <x:is>
          <x:t xml:space="preserve">Zona de preparación superficial</x:t>
        </x:is>
      </x:c>
      <x:c r="F225" t="n">
        <x:f>'08_PEDIDOS'!D20</x:f>
        <x:v>6</x:v>
      </x:c>
      <x:c r="G225" t="n">
        <x:f>'08_PEDIDOS'!I20</x:f>
        <x:v>10</x:v>
      </x:c>
      <x:c r="H225" t="n">
        <x:f>'05_RUTAS'!F33</x:f>
        <x:v>6</x:v>
      </x:c>
      <x:c r="I225" t="n">
        <x:f>'05_RUTAS'!G33</x:f>
        <x:v>40.5152</x:v>
      </x:c>
      <x:c r="J225" s="14" t="n">
        <x:f>IF(OR(F225="",G225="",G225=0),"",(ROUNDUP(F225/G225,0)*H225+F225*I225)/60)</x:f>
        <x:v>4.1515200000000005</x:v>
      </x:c>
      <x:c r="K225" t="n">
        <x:f>INDEX('08_PEDIDOS'!$H$2:$H$97,MATCH(A225,'08_PEDIDOS'!$A$2:$A$97,0))</x:f>
        <x:v>3</x:v>
      </x:c>
      <x:c r="L225" t="inlineStr">
        <x:is>
          <x:t xml:space="preserve">POR_UNIDAD</x:t>
        </x:is>
      </x:c>
      <x:c r="M225" t="inlineStr">
        <x:is>
          <x:t xml:space="preserve">VALOR HEREDADO SIN CRONOMETRAJE</x:t>
        </x:is>
      </x:c>
      <x:c r="N225" s="34" t="n">
        <x:f>IFERROR(J225*INDEX('04_MAQUINAS'!$F$2:$F$18,MATCH(E225,'04_MAQUINAS'!$A$2:$A$18,0)),0)</x:f>
        <x:v>78.87888000000001</x:v>
      </x:c>
      <x:c r="O225" s="34" t="n">
        <x:f>IFERROR(J225*INDEX('04_MAQUINAS'!$I$2:$I$18,MATCH(E225,'04_MAQUINAS'!$A$2:$A$18,0))*INDEX('04_MAQUINAS'!$J$2:$J$18,MATCH(E225,'04_MAQUINAS'!$A$2:$A$18,0)),0)</x:f>
        <x:v>3.6533376000000013</x:v>
      </x:c>
    </x:row>
    <x:row r="226">
      <x:c r="A226" t="inlineStr">
        <x:is>
          <x:t xml:space="preserve">P019</x:t>
        </x:is>
      </x:c>
      <x:c r="B226" t="inlineStr">
        <x:is>
          <x:t xml:space="preserve">Góndola central comercial</x:t>
        </x:is>
      </x:c>
      <x:c r="C226" t="n">
        <x:v>7</x:v>
      </x:c>
      <x:c r="D226" t="inlineStr">
        <x:is>
          <x:t xml:space="preserve">Aplicación electrostática de polvo</x:t>
        </x:is>
      </x:c>
      <x:c r="E226" t="inlineStr">
        <x:is>
          <x:t xml:space="preserve">Pistola manual de pintura electrostática en polvo</x:t>
        </x:is>
      </x:c>
      <x:c r="F226" t="n">
        <x:f>'08_PEDIDOS'!D20</x:f>
        <x:v>6</x:v>
      </x:c>
      <x:c r="G226" t="n">
        <x:f>'08_PEDIDOS'!I20</x:f>
        <x:v>10</x:v>
      </x:c>
      <x:c r="H226" t="n">
        <x:f>'05_RUTAS'!F34</x:f>
        <x:v>12</x:v>
      </x:c>
      <x:c r="I226" t="n">
        <x:f>'05_RUTAS'!G34</x:f>
        <x:v>7.76</x:v>
      </x:c>
      <x:c r="J226" s="14" t="n">
        <x:f>IF(OR(F226="",G226="",G226=0),"",(ROUNDUP(F226/G226,0)*H226+F226*I226)/60)</x:f>
        <x:v>0.9760000000000001</x:v>
      </x:c>
      <x:c r="K226" t="n">
        <x:f>INDEX('08_PEDIDOS'!$H$2:$H$97,MATCH(A226,'08_PEDIDOS'!$A$2:$A$97,0))</x:f>
        <x:v>3</x:v>
      </x:c>
      <x:c r="L226" t="inlineStr">
        <x:is>
          <x:t xml:space="preserve">POR_UNIDAD</x:t>
        </x:is>
      </x:c>
      <x:c r="M226" t="inlineStr">
        <x:is>
          <x:t xml:space="preserve">HIPOTESIS TECNICA</x:t>
        </x:is>
      </x:c>
      <x:c r="N226" s="34" t="n">
        <x:f>IFERROR(J226*INDEX('04_MAQUINAS'!$F$2:$F$18,MATCH(E226,'04_MAQUINAS'!$A$2:$A$18,0)),0)</x:f>
        <x:v>31.232000000000003</x:v>
      </x:c>
      <x:c r="O226" s="34" t="n">
        <x:f>IFERROR(J226*INDEX('04_MAQUINAS'!$I$2:$I$18,MATCH(E226,'04_MAQUINAS'!$A$2:$A$18,0))*INDEX('04_MAQUINAS'!$J$2:$J$18,MATCH(E226,'04_MAQUINAS'!$A$2:$A$18,0)),0)</x:f>
        <x:v>1.0248000000000002</x:v>
      </x:c>
    </x:row>
    <x:row r="227">
      <x:c r="A227" t="inlineStr">
        <x:is>
          <x:t xml:space="preserve">P019</x:t>
        </x:is>
      </x:c>
      <x:c r="B227" t="inlineStr">
        <x:is>
          <x:t xml:space="preserve">Góndola central comercial</x:t>
        </x:is>
      </x:c>
      <x:c r="C227" t="n">
        <x:v>8</x:v>
      </x:c>
      <x:c r="D227" t="inlineStr">
        <x:is>
          <x:t xml:space="preserve">Curado térmico en horno</x:t>
        </x:is>
      </x:c>
      <x:c r="E227" t="inlineStr">
        <x:is>
          <x:t xml:space="preserve">Horno de curado de pintura electrostática por lotes</x:t>
        </x:is>
      </x:c>
      <x:c r="F227" t="n">
        <x:f>'08_PEDIDOS'!D20</x:f>
        <x:v>6</x:v>
      </x:c>
      <x:c r="G227" t="n">
        <x:f>'08_PEDIDOS'!I20</x:f>
        <x:v>10</x:v>
      </x:c>
      <x:c r="H227" t="n">
        <x:f>'05_RUTAS'!F35</x:f>
        <x:v>45</x:v>
      </x:c>
      <x:c r="I227" t="n">
        <x:f>'05_RUTAS'!G35</x:f>
        <x:v>0</x:v>
      </x:c>
      <x:c r="J227" s="14" t="n">
        <x:f>IF(OR(F227="",G227="",G227=0),"",(ROUNDUP(F227/G227,0)*H227+F227*I227)/60)</x:f>
        <x:v>0.75</x:v>
      </x:c>
      <x:c r="K227" t="n">
        <x:f>INDEX('08_PEDIDOS'!$H$2:$H$97,MATCH(A227,'08_PEDIDOS'!$A$2:$A$97,0))</x:f>
        <x:v>3</x:v>
      </x:c>
      <x:c r="L227" t="inlineStr">
        <x:is>
          <x:t xml:space="preserve">POR_LOTE</x:t>
        </x:is>
      </x:c>
      <x:c r="M227" t="inlineStr">
        <x:is>
          <x:t xml:space="preserve">HIPOTESIS TECNICA</x:t>
        </x:is>
      </x:c>
      <x:c r="N227" s="34" t="n">
        <x:f>IFERROR(J227*INDEX('04_MAQUINAS'!$F$2:$F$18,MATCH(E227,'04_MAQUINAS'!$A$2:$A$18,0)),0)</x:f>
        <x:v>19.5</x:v>
      </x:c>
      <x:c r="O227" s="34" t="n">
        <x:f>IFERROR(J227*INDEX('04_MAQUINAS'!$I$2:$I$18,MATCH(E227,'04_MAQUINAS'!$A$2:$A$18,0))*INDEX('04_MAQUINAS'!$J$2:$J$18,MATCH(E227,'04_MAQUINAS'!$A$2:$A$18,0)),0)</x:f>
        <x:v>10.799999999999999</x:v>
      </x:c>
    </x:row>
    <x:row r="228">
      <x:c r="A228" t="inlineStr">
        <x:is>
          <x:t xml:space="preserve">P019</x:t>
        </x:is>
      </x:c>
      <x:c r="B228" t="inlineStr">
        <x:is>
          <x:t xml:space="preserve">Góndola central comercial</x:t>
        </x:is>
      </x:c>
      <x:c r="C228" t="n">
        <x:v>9</x:v>
      </x:c>
      <x:c r="D228" t="inlineStr">
        <x:is>
          <x:t xml:space="preserve">Colgado, traslado y enfriamiento</x:t>
        </x:is>
      </x:c>
      <x:c r="E228" t="inlineStr">
        <x:is>
          <x:t xml:space="preserve">Manipulación y enfriamiento de piezas</x:t>
        </x:is>
      </x:c>
      <x:c r="F228" t="n">
        <x:f>'08_PEDIDOS'!D20</x:f>
        <x:v>6</x:v>
      </x:c>
      <x:c r="G228" t="n">
        <x:f>'08_PEDIDOS'!I20</x:f>
        <x:v>10</x:v>
      </x:c>
      <x:c r="H228" t="n">
        <x:f>'05_RUTAS'!F36</x:f>
        <x:v>8</x:v>
      </x:c>
      <x:c r="I228" t="n">
        <x:f>'05_RUTAS'!G36</x:f>
        <x:v>2.63</x:v>
      </x:c>
      <x:c r="J228" s="14" t="n">
        <x:f>IF(OR(F228="",G228="",G228=0),"",(ROUNDUP(F228/G228,0)*H228+F228*I228)/60)</x:f>
        <x:v>0.39633333333333337</x:v>
      </x:c>
      <x:c r="K228" t="n">
        <x:f>INDEX('08_PEDIDOS'!$H$2:$H$97,MATCH(A228,'08_PEDIDOS'!$A$2:$A$97,0))</x:f>
        <x:v>3</x:v>
      </x:c>
      <x:c r="L228" t="inlineStr">
        <x:is>
          <x:t xml:space="preserve">POR_UNIDAD</x:t>
        </x:is>
      </x:c>
      <x:c r="M228" t="inlineStr">
        <x:is>
          <x:t xml:space="preserve">HIPOTESIS TECNICA</x:t>
        </x:is>
      </x:c>
      <x:c r="N228" s="34" t="n">
        <x:f>IFERROR(J228*INDEX('04_MAQUINAS'!$F$2:$F$18,MATCH(E228,'04_MAQUINAS'!$A$2:$A$18,0)),0)</x:f>
        <x:v>6.341333333333334</x:v>
      </x:c>
      <x:c r="O228" s="34" t="n">
        <x:f>IFERROR(J228*INDEX('04_MAQUINAS'!$I$2:$I$18,MATCH(E228,'04_MAQUINAS'!$A$2:$A$18,0))*INDEX('04_MAQUINAS'!$J$2:$J$18,MATCH(E228,'04_MAQUINAS'!$A$2:$A$18,0)),0)</x:f>
        <x:v>0.09908333333333334</x:v>
      </x:c>
    </x:row>
    <x:row r="229">
      <x:c r="A229" t="inlineStr">
        <x:is>
          <x:t xml:space="preserve">P019</x:t>
        </x:is>
      </x:c>
      <x:c r="B229" t="inlineStr">
        <x:is>
          <x:t xml:space="preserve">Góndola central comercial</x:t>
        </x:is>
      </x:c>
      <x:c r="C229" t="n">
        <x:v>10</x:v>
      </x:c>
      <x:c r="D229" t="inlineStr">
        <x:is>
          <x:t xml:space="preserve">Ensamblaje</x:t>
        </x:is>
      </x:c>
      <x:c r="E229" t="inlineStr">
        <x:is>
          <x:t xml:space="preserve">Mesa de armado</x:t>
        </x:is>
      </x:c>
      <x:c r="F229" t="n">
        <x:f>'08_PEDIDOS'!D20</x:f>
        <x:v>6</x:v>
      </x:c>
      <x:c r="G229" t="n">
        <x:f>'08_PEDIDOS'!I20</x:f>
        <x:v>10</x:v>
      </x:c>
      <x:c r="H229" t="n">
        <x:f>'05_RUTAS'!F37</x:f>
        <x:v>6</x:v>
      </x:c>
      <x:c r="I229" t="n">
        <x:f>'05_RUTAS'!G37</x:f>
        <x:v>69</x:v>
      </x:c>
      <x:c r="J229" s="14" t="n">
        <x:f>IF(OR(F229="",G229="",G229=0),"",(ROUNDUP(F229/G229,0)*H229+F229*I229)/60)</x:f>
        <x:v>7</x:v>
      </x:c>
      <x:c r="K229" t="n">
        <x:f>INDEX('08_PEDIDOS'!$H$2:$H$97,MATCH(A229,'08_PEDIDOS'!$A$2:$A$97,0))</x:f>
        <x:v>3</x:v>
      </x:c>
      <x:c r="L229" t="inlineStr">
        <x:is>
          <x:t xml:space="preserve">POR_UNIDAD</x:t>
        </x:is>
      </x:c>
      <x:c r="M229" t="inlineStr">
        <x:is>
          <x:t xml:space="preserve">VALOR HEREDADO SIN CRONOMETRAJE</x:t>
        </x:is>
      </x:c>
      <x:c r="N229" s="34" t="n">
        <x:f>IFERROR(J229*INDEX('04_MAQUINAS'!$F$2:$F$18,MATCH(E229,'04_MAQUINAS'!$A$2:$A$18,0)),0)</x:f>
        <x:v>133</x:v>
      </x:c>
      <x:c r="O229" s="34" t="n">
        <x:f>IFERROR(J229*INDEX('04_MAQUINAS'!$I$2:$I$18,MATCH(E229,'04_MAQUINAS'!$A$2:$A$18,0))*INDEX('04_MAQUINAS'!$J$2:$J$18,MATCH(E229,'04_MAQUINAS'!$A$2:$A$18,0)),0)</x:f>
        <x:v>2.1</x:v>
      </x:c>
    </x:row>
    <x:row r="230">
      <x:c r="A230" t="inlineStr">
        <x:is>
          <x:t xml:space="preserve">P019</x:t>
        </x:is>
      </x:c>
      <x:c r="B230" t="inlineStr">
        <x:is>
          <x:t xml:space="preserve">Góndola central comercial</x:t>
        </x:is>
      </x:c>
      <x:c r="C230" t="n">
        <x:v>11</x:v>
      </x:c>
      <x:c r="D230" t="inlineStr">
        <x:is>
          <x:t xml:space="preserve">Inspección de calidad</x:t>
        </x:is>
      </x:c>
      <x:c r="E230" t="inlineStr">
        <x:is>
          <x:t xml:space="preserve">Área de inspección</x:t>
        </x:is>
      </x:c>
      <x:c r="F230" t="n">
        <x:f>'08_PEDIDOS'!D20</x:f>
        <x:v>6</x:v>
      </x:c>
      <x:c r="G230" t="n">
        <x:f>'08_PEDIDOS'!I20</x:f>
        <x:v>10</x:v>
      </x:c>
      <x:c r="H230" t="n">
        <x:f>'05_RUTAS'!F38</x:f>
        <x:v>2</x:v>
      </x:c>
      <x:c r="I230" t="n">
        <x:f>'05_RUTAS'!G38</x:f>
        <x:v>3.79</x:v>
      </x:c>
      <x:c r="J230" s="14" t="n">
        <x:f>IF(OR(F230="",G230="",G230=0),"",(ROUNDUP(F230/G230,0)*H230+F230*I230)/60)</x:f>
        <x:v>0.4123333333333334</x:v>
      </x:c>
      <x:c r="K230" t="n">
        <x:f>INDEX('08_PEDIDOS'!$H$2:$H$97,MATCH(A230,'08_PEDIDOS'!$A$2:$A$97,0))</x:f>
        <x:v>3</x:v>
      </x:c>
      <x:c r="L230" t="inlineStr">
        <x:is>
          <x:t xml:space="preserve">POR_UNIDAD</x:t>
        </x:is>
      </x:c>
      <x:c r="M230" t="inlineStr">
        <x:is>
          <x:t xml:space="preserve">HIPOTESIS TECNICA</x:t>
        </x:is>
      </x:c>
      <x:c r="N230" s="34" t="n">
        <x:f>IFERROR(J230*INDEX('04_MAQUINAS'!$F$2:$F$18,MATCH(E230,'04_MAQUINAS'!$A$2:$A$18,0)),0)</x:f>
        <x:v>8.246666666666668</x:v>
      </x:c>
      <x:c r="O230" s="34" t="n">
        <x:f>IFERROR(J230*INDEX('04_MAQUINAS'!$I$2:$I$18,MATCH(E230,'04_MAQUINAS'!$A$2:$A$18,0))*INDEX('04_MAQUINAS'!$J$2:$J$18,MATCH(E230,'04_MAQUINAS'!$A$2:$A$18,0)),0)</x:f>
        <x:v>0.041233333333333344</x:v>
      </x:c>
    </x:row>
    <x:row r="231">
      <x:c r="A231" t="inlineStr">
        <x:is>
          <x:t xml:space="preserve">P019</x:t>
        </x:is>
      </x:c>
      <x:c r="B231" t="inlineStr">
        <x:is>
          <x:t xml:space="preserve">Góndola central comercial</x:t>
        </x:is>
      </x:c>
      <x:c r="C231" t="n">
        <x:v>12</x:v>
      </x:c>
      <x:c r="D231" t="inlineStr">
        <x:is>
          <x:t xml:space="preserve">Embalaje</x:t>
        </x:is>
      </x:c>
      <x:c r="E231" t="inlineStr">
        <x:is>
          <x:t xml:space="preserve">Zona de protección y embalaje</x:t>
        </x:is>
      </x:c>
      <x:c r="F231" t="n">
        <x:f>'08_PEDIDOS'!D20</x:f>
        <x:v>6</x:v>
      </x:c>
      <x:c r="G231" t="n">
        <x:f>'08_PEDIDOS'!I20</x:f>
        <x:v>10</x:v>
      </x:c>
      <x:c r="H231" t="n">
        <x:f>'05_RUTAS'!F39</x:f>
        <x:v>2</x:v>
      </x:c>
      <x:c r="I231" t="n">
        <x:f>'05_RUTAS'!G39</x:f>
        <x:v>5.18</x:v>
      </x:c>
      <x:c r="J231" s="14" t="n">
        <x:f>IF(OR(F231="",G231="",G231=0),"",(ROUNDUP(F231/G231,0)*H231+F231*I231)/60)</x:f>
        <x:v>0.5513333333333333</x:v>
      </x:c>
      <x:c r="K231" t="n">
        <x:f>INDEX('08_PEDIDOS'!$H$2:$H$97,MATCH(A231,'08_PEDIDOS'!$A$2:$A$97,0))</x:f>
        <x:v>3</x:v>
      </x:c>
      <x:c r="L231" t="inlineStr">
        <x:is>
          <x:t xml:space="preserve">POR_UNIDAD</x:t>
        </x:is>
      </x:c>
      <x:c r="M231" t="inlineStr">
        <x:is>
          <x:t xml:space="preserve">HIPOTESIS TECNICA</x:t>
        </x:is>
      </x:c>
      <x:c r="N231" s="34" t="n">
        <x:f>IFERROR(J231*INDEX('04_MAQUINAS'!$F$2:$F$18,MATCH(E231,'04_MAQUINAS'!$A$2:$A$18,0)),0)</x:f>
        <x:v>9.924</x:v>
      </x:c>
      <x:c r="O231" s="34" t="n">
        <x:f>IFERROR(J231*INDEX('04_MAQUINAS'!$I$2:$I$18,MATCH(E231,'04_MAQUINAS'!$A$2:$A$18,0))*INDEX('04_MAQUINAS'!$J$2:$J$18,MATCH(E231,'04_MAQUINAS'!$A$2:$A$18,0)),0)</x:f>
        <x:v>0.04962</x:v>
      </x:c>
    </x:row>
    <x:row r="232">
      <x:c r="A232" t="inlineStr">
        <x:is>
          <x:t xml:space="preserve">P020</x:t>
        </x:is>
      </x:c>
      <x:c r="B232" t="inlineStr">
        <x:is>
          <x:t xml:space="preserve">Góndola mural</x:t>
        </x:is>
      </x:c>
      <x:c r="C232" t="n">
        <x:v>1</x:v>
      </x:c>
      <x:c r="D232" t="inlineStr">
        <x:is>
          <x:t xml:space="preserve">Corte de planchas de acero</x:t>
        </x:is>
      </x:c>
      <x:c r="E232" t="inlineStr">
        <x:is>
          <x:t xml:space="preserve">Guillotina hidráulica para corte de planchas de acero</x:t>
        </x:is>
      </x:c>
      <x:c r="F232" t="n">
        <x:f>'08_PEDIDOS'!D21</x:f>
        <x:v>7</x:v>
      </x:c>
      <x:c r="G232" t="n">
        <x:f>'08_PEDIDOS'!I21</x:f>
        <x:v>10</x:v>
      </x:c>
      <x:c r="H232" t="n">
        <x:f>'05_RUTAS'!F40</x:f>
        <x:v>8</x:v>
      </x:c>
      <x:c r="I232" t="n">
        <x:f>'05_RUTAS'!G40</x:f>
        <x:v>56.975</x:v>
      </x:c>
      <x:c r="J232" s="14" t="n">
        <x:f>IF(OR(F232="",G232="",G232=0),"",(ROUNDUP(F232/G232,0)*H232+F232*I232)/60)</x:f>
        <x:v>6.7804166666666665</x:v>
      </x:c>
      <x:c r="K232" t="n">
        <x:f>INDEX('08_PEDIDOS'!$H$2:$H$97,MATCH(A232,'08_PEDIDOS'!$A$2:$A$97,0))</x:f>
        <x:v>3</x:v>
      </x:c>
      <x:c r="L232" t="inlineStr">
        <x:is>
          <x:t xml:space="preserve">POR_UNIDAD</x:t>
        </x:is>
      </x:c>
      <x:c r="M232" t="inlineStr">
        <x:is>
          <x:t xml:space="preserve">VALOR HEREDADO SIN CRONOMETRAJE</x:t>
        </x:is>
      </x:c>
      <x:c r="N232" s="34" t="n">
        <x:f>IFERROR(J232*INDEX('04_MAQUINAS'!$F$2:$F$18,MATCH(E232,'04_MAQUINAS'!$A$2:$A$18,0)),0)</x:f>
        <x:v>162.73</x:v>
      </x:c>
      <x:c r="O232" s="34" t="n">
        <x:f>IFERROR(J232*INDEX('04_MAQUINAS'!$I$2:$I$18,MATCH(E232,'04_MAQUINAS'!$A$2:$A$18,0))*INDEX('04_MAQUINAS'!$J$2:$J$18,MATCH(E232,'04_MAQUINAS'!$A$2:$A$18,0)),0)</x:f>
        <x:v>18.646145833333332</x:v>
      </x:c>
    </x:row>
    <x:row r="233">
      <x:c r="A233" t="inlineStr">
        <x:is>
          <x:t xml:space="preserve">P020</x:t>
        </x:is>
      </x:c>
      <x:c r="B233" t="inlineStr">
        <x:is>
          <x:t xml:space="preserve">Góndola mural</x:t>
        </x:is>
      </x:c>
      <x:c r="C233" t="n">
        <x:v>2</x:v>
      </x:c>
      <x:c r="D233" t="inlineStr">
        <x:is>
          <x:t xml:space="preserve">Corte de tubos y perfiles</x:t>
        </x:is>
      </x:c>
      <x:c r="E233" t="inlineStr">
        <x:is>
          <x:t xml:space="preserve">Sierra de cinta para corte de tubos y perfiles</x:t>
        </x:is>
      </x:c>
      <x:c r="F233" t="n">
        <x:f>'08_PEDIDOS'!D21</x:f>
        <x:v>7</x:v>
      </x:c>
      <x:c r="G233" t="n">
        <x:f>'08_PEDIDOS'!I21</x:f>
        <x:v>10</x:v>
      </x:c>
      <x:c r="H233" t="n">
        <x:f>'05_RUTAS'!F41</x:f>
        <x:v>8</x:v>
      </x:c>
      <x:c r="I233" t="n">
        <x:f>'05_RUTAS'!G41</x:f>
        <x:v>6.279999999999999</x:v>
      </x:c>
      <x:c r="J233" s="14" t="n">
        <x:f>IF(OR(F233="",G233="",G233=0),"",(ROUNDUP(F233/G233,0)*H233+F233*I233)/60)</x:f>
        <x:v>0.8659999999999999</x:v>
      </x:c>
      <x:c r="K233" t="n">
        <x:f>INDEX('08_PEDIDOS'!$H$2:$H$97,MATCH(A233,'08_PEDIDOS'!$A$2:$A$97,0))</x:f>
        <x:v>3</x:v>
      </x:c>
      <x:c r="L233" t="inlineStr">
        <x:is>
          <x:t xml:space="preserve">POR_UNIDAD</x:t>
        </x:is>
      </x:c>
      <x:c r="M233" t="inlineStr">
        <x:is>
          <x:t xml:space="preserve">VALOR HEREDADO SIN CRONOMETRAJE</x:t>
        </x:is>
      </x:c>
      <x:c r="N233" s="34" t="n">
        <x:f>IFERROR(J233*INDEX('04_MAQUINAS'!$F$2:$F$18,MATCH(E233,'04_MAQUINAS'!$A$2:$A$18,0)),0)</x:f>
        <x:v>19.051999999999996</x:v>
      </x:c>
      <x:c r="O233" s="34" t="n">
        <x:f>IFERROR(J233*INDEX('04_MAQUINAS'!$I$2:$I$18,MATCH(E233,'04_MAQUINAS'!$A$2:$A$18,0))*INDEX('04_MAQUINAS'!$J$2:$J$18,MATCH(E233,'04_MAQUINAS'!$A$2:$A$18,0)),0)</x:f>
        <x:v>0.3897</x:v>
      </x:c>
    </x:row>
    <x:row r="234">
      <x:c r="A234" t="inlineStr">
        <x:is>
          <x:t xml:space="preserve">P020</x:t>
        </x:is>
      </x:c>
      <x:c r="B234" t="inlineStr">
        <x:is>
          <x:t xml:space="preserve">Góndola mural</x:t>
        </x:is>
      </x:c>
      <x:c r="C234" t="n">
        <x:v>3</x:v>
      </x:c>
      <x:c r="D234" t="inlineStr">
        <x:is>
          <x:t xml:space="preserve">Perforación</x:t>
        </x:is>
      </x:c>
      <x:c r="E234" t="inlineStr">
        <x:is>
          <x:t xml:space="preserve">Taladro de banco para perforación de acero</x:t>
        </x:is>
      </x:c>
      <x:c r="F234" t="n">
        <x:f>'08_PEDIDOS'!D21</x:f>
        <x:v>7</x:v>
      </x:c>
      <x:c r="G234" t="n">
        <x:f>'08_PEDIDOS'!I21</x:f>
        <x:v>10</x:v>
      </x:c>
      <x:c r="H234" t="n">
        <x:f>'05_RUTAS'!F42</x:f>
        <x:v>10</x:v>
      </x:c>
      <x:c r="I234" t="n">
        <x:f>'05_RUTAS'!G42</x:f>
        <x:v>67</x:v>
      </x:c>
      <x:c r="J234" s="14" t="n">
        <x:f>IF(OR(F234="",G234="",G234=0),"",(ROUNDUP(F234/G234,0)*H234+F234*I234)/60)</x:f>
        <x:v>7.983333333333333</x:v>
      </x:c>
      <x:c r="K234" t="n">
        <x:f>INDEX('08_PEDIDOS'!$H$2:$H$97,MATCH(A234,'08_PEDIDOS'!$A$2:$A$97,0))</x:f>
        <x:v>3</x:v>
      </x:c>
      <x:c r="L234" t="inlineStr">
        <x:is>
          <x:t xml:space="preserve">POR_UNIDAD</x:t>
        </x:is>
      </x:c>
      <x:c r="M234" t="inlineStr">
        <x:is>
          <x:t xml:space="preserve">VALOR HEREDADO SIN CRONOMETRAJE</x:t>
        </x:is>
      </x:c>
      <x:c r="N234" s="34" t="n">
        <x:f>IFERROR(J234*INDEX('04_MAQUINAS'!$F$2:$F$18,MATCH(E234,'04_MAQUINAS'!$A$2:$A$18,0)),0)</x:f>
        <x:v>175.63333333333333</x:v>
      </x:c>
      <x:c r="O234" s="34" t="n">
        <x:f>IFERROR(J234*INDEX('04_MAQUINAS'!$I$2:$I$18,MATCH(E234,'04_MAQUINAS'!$A$2:$A$18,0))*INDEX('04_MAQUINAS'!$J$2:$J$18,MATCH(E234,'04_MAQUINAS'!$A$2:$A$18,0)),0)</x:f>
        <x:v>2.195416666666667</x:v>
      </x:c>
    </x:row>
    <x:row r="235">
      <x:c r="A235" t="inlineStr">
        <x:is>
          <x:t xml:space="preserve">P020</x:t>
        </x:is>
      </x:c>
      <x:c r="B235" t="inlineStr">
        <x:is>
          <x:t xml:space="preserve">Góndola mural</x:t>
        </x:is>
      </x:c>
      <x:c r="C235" t="n">
        <x:v>4</x:v>
      </x:c>
      <x:c r="D235" t="inlineStr">
        <x:is>
          <x:t xml:space="preserve">Plegado</x:t>
        </x:is>
      </x:c>
      <x:c r="E235" t="inlineStr">
        <x:is>
          <x:t xml:space="preserve">Plegadora hidráulica de chapa metálica</x:t>
        </x:is>
      </x:c>
      <x:c r="F235" t="n">
        <x:f>'08_PEDIDOS'!D21</x:f>
        <x:v>7</x:v>
      </x:c>
      <x:c r="G235" t="n">
        <x:f>'08_PEDIDOS'!I21</x:f>
        <x:v>10</x:v>
      </x:c>
      <x:c r="H235" t="n">
        <x:f>'05_RUTAS'!F43</x:f>
        <x:v>12</x:v>
      </x:c>
      <x:c r="I235" t="n">
        <x:f>'05_RUTAS'!G43</x:f>
        <x:v>124</x:v>
      </x:c>
      <x:c r="J235" s="14" t="n">
        <x:f>IF(OR(F235="",G235="",G235=0),"",(ROUNDUP(F235/G235,0)*H235+F235*I235)/60)</x:f>
        <x:v>14.666666666666666</x:v>
      </x:c>
      <x:c r="K235" t="n">
        <x:f>INDEX('08_PEDIDOS'!$H$2:$H$97,MATCH(A235,'08_PEDIDOS'!$A$2:$A$97,0))</x:f>
        <x:v>3</x:v>
      </x:c>
      <x:c r="L235" t="inlineStr">
        <x:is>
          <x:t xml:space="preserve">POR_UNIDAD</x:t>
        </x:is>
      </x:c>
      <x:c r="M235" t="inlineStr">
        <x:is>
          <x:t xml:space="preserve">VALOR HEREDADO SIN CRONOMETRAJE</x:t>
        </x:is>
      </x:c>
      <x:c r="N235" s="34" t="n">
        <x:f>IFERROR(J235*INDEX('04_MAQUINAS'!$F$2:$F$18,MATCH(E235,'04_MAQUINAS'!$A$2:$A$18,0)),0)</x:f>
        <x:v>410.66666666666663</x:v>
      </x:c>
      <x:c r="O235" s="34" t="n">
        <x:f>IFERROR(J235*INDEX('04_MAQUINAS'!$I$2:$I$18,MATCH(E235,'04_MAQUINAS'!$A$2:$A$18,0))*INDEX('04_MAQUINAS'!$J$2:$J$18,MATCH(E235,'04_MAQUINAS'!$A$2:$A$18,0)),0)</x:f>
        <x:v>36.3</x:v>
      </x:c>
    </x:row>
    <x:row r="236">
      <x:c r="A236" t="inlineStr">
        <x:is>
          <x:t xml:space="preserve">P020</x:t>
        </x:is>
      </x:c>
      <x:c r="B236" t="inlineStr">
        <x:is>
          <x:t xml:space="preserve">Góndola mural</x:t>
        </x:is>
      </x:c>
      <x:c r="C236" t="n">
        <x:v>5</x:v>
      </x:c>
      <x:c r="D236" t="inlineStr">
        <x:is>
          <x:t xml:space="preserve">Soldadura</x:t>
        </x:is>
      </x:c>
      <x:c r="E236" t="inlineStr">
        <x:is>
          <x:t xml:space="preserve">Máquina de soldadura por arco MIG/MAG</x:t>
        </x:is>
      </x:c>
      <x:c r="F236" t="n">
        <x:f>'08_PEDIDOS'!D21</x:f>
        <x:v>7</x:v>
      </x:c>
      <x:c r="G236" t="n">
        <x:f>'08_PEDIDOS'!I21</x:f>
        <x:v>10</x:v>
      </x:c>
      <x:c r="H236" t="n">
        <x:f>'05_RUTAS'!F44</x:f>
        <x:v>10</x:v>
      </x:c>
      <x:c r="I236" t="n">
        <x:f>'05_RUTAS'!G44</x:f>
        <x:v>5.6</x:v>
      </x:c>
      <x:c r="J236" s="14" t="n">
        <x:f>IF(OR(F236="",G236="",G236=0),"",(ROUNDUP(F236/G236,0)*H236+F236*I236)/60)</x:f>
        <x:v>0.82</x:v>
      </x:c>
      <x:c r="K236" t="n">
        <x:f>INDEX('08_PEDIDOS'!$H$2:$H$97,MATCH(A236,'08_PEDIDOS'!$A$2:$A$97,0))</x:f>
        <x:v>3</x:v>
      </x:c>
      <x:c r="L236" t="inlineStr">
        <x:is>
          <x:t xml:space="preserve">POR_UNIDAD</x:t>
        </x:is>
      </x:c>
      <x:c r="M236" t="inlineStr">
        <x:is>
          <x:t xml:space="preserve">VALOR HEREDADO SIN CRONOMETRAJE</x:t>
        </x:is>
      </x:c>
      <x:c r="N236" s="34" t="n">
        <x:f>IFERROR(J236*INDEX('04_MAQUINAS'!$F$2:$F$18,MATCH(E236,'04_MAQUINAS'!$A$2:$A$18,0)),0)</x:f>
        <x:v>26.24</x:v>
      </x:c>
      <x:c r="O236" s="34" t="n">
        <x:f>IFERROR(J236*INDEX('04_MAQUINAS'!$I$2:$I$18,MATCH(E236,'04_MAQUINAS'!$A$2:$A$18,0))*INDEX('04_MAQUINAS'!$J$2:$J$18,MATCH(E236,'04_MAQUINAS'!$A$2:$A$18,0)),0)</x:f>
        <x:v>1.4349999999999998</x:v>
      </x:c>
    </x:row>
    <x:row r="237">
      <x:c r="A237" t="inlineStr">
        <x:is>
          <x:t xml:space="preserve">P020</x:t>
        </x:is>
      </x:c>
      <x:c r="B237" t="inlineStr">
        <x:is>
          <x:t xml:space="preserve">Góndola mural</x:t>
        </x:is>
      </x:c>
      <x:c r="C237" t="n">
        <x:v>6</x:v>
      </x:c>
      <x:c r="D237" t="inlineStr">
        <x:is>
          <x:t xml:space="preserve">Desbarbado</x:t>
        </x:is>
      </x:c>
      <x:c r="E237" t="inlineStr">
        <x:is>
          <x:t xml:space="preserve">Mesa de desbarbado/esmerilado</x:t>
        </x:is>
      </x:c>
      <x:c r="F237" t="n">
        <x:f>'08_PEDIDOS'!D21</x:f>
        <x:v>7</x:v>
      </x:c>
      <x:c r="G237" t="n">
        <x:f>'08_PEDIDOS'!I21</x:f>
        <x:v>10</x:v>
      </x:c>
      <x:c r="H237" t="n">
        <x:f>'05_RUTAS'!F45</x:f>
        <x:v>3</x:v>
      </x:c>
      <x:c r="I237" t="n">
        <x:f>'05_RUTAS'!G45</x:f>
        <x:v>33</x:v>
      </x:c>
      <x:c r="J237" s="14" t="n">
        <x:f>IF(OR(F237="",G237="",G237=0),"",(ROUNDUP(F237/G237,0)*H237+F237*I237)/60)</x:f>
        <x:v>3.9</x:v>
      </x:c>
      <x:c r="K237" t="n">
        <x:f>INDEX('08_PEDIDOS'!$H$2:$H$97,MATCH(A237,'08_PEDIDOS'!$A$2:$A$97,0))</x:f>
        <x:v>3</x:v>
      </x:c>
      <x:c r="L237" t="inlineStr">
        <x:is>
          <x:t xml:space="preserve">POR_UNIDAD</x:t>
        </x:is>
      </x:c>
      <x:c r="M237" t="inlineStr">
        <x:is>
          <x:t xml:space="preserve">VALOR HEREDADO SIN CRONOMETRAJE</x:t>
        </x:is>
      </x:c>
      <x:c r="N237" s="34" t="n">
        <x:f>IFERROR(J237*INDEX('04_MAQUINAS'!$F$2:$F$18,MATCH(E237,'04_MAQUINAS'!$A$2:$A$18,0)),0)</x:f>
        <x:v>81.89999999999999</x:v>
      </x:c>
      <x:c r="O237" s="34" t="n">
        <x:f>IFERROR(J237*INDEX('04_MAQUINAS'!$I$2:$I$18,MATCH(E237,'04_MAQUINAS'!$A$2:$A$18,0))*INDEX('04_MAQUINAS'!$J$2:$J$18,MATCH(E237,'04_MAQUINAS'!$A$2:$A$18,0)),0)</x:f>
        <x:v>2.925</x:v>
      </x:c>
    </x:row>
    <x:row r="238">
      <x:c r="A238" t="inlineStr">
        <x:is>
          <x:t xml:space="preserve">P020</x:t>
        </x:is>
      </x:c>
      <x:c r="B238" t="inlineStr">
        <x:is>
          <x:t xml:space="preserve">Góndola mural</x:t>
        </x:is>
      </x:c>
      <x:c r="C238" t="n">
        <x:v>7</x:v>
      </x:c>
      <x:c r="D238" t="inlineStr">
        <x:is>
          <x:t xml:space="preserve">Preparación superficial</x:t>
        </x:is>
      </x:c>
      <x:c r="E238" t="inlineStr">
        <x:is>
          <x:t xml:space="preserve">Zona de preparación superficial</x:t>
        </x:is>
      </x:c>
      <x:c r="F238" t="n">
        <x:f>'08_PEDIDOS'!D21</x:f>
        <x:v>7</x:v>
      </x:c>
      <x:c r="G238" t="n">
        <x:f>'08_PEDIDOS'!I21</x:f>
        <x:v>10</x:v>
      </x:c>
      <x:c r="H238" t="n">
        <x:f>'05_RUTAS'!F46</x:f>
        <x:v>6</x:v>
      </x:c>
      <x:c r="I238" t="n">
        <x:f>'05_RUTAS'!G46</x:f>
        <x:v>27.0712</x:v>
      </x:c>
      <x:c r="J238" s="14" t="n">
        <x:f>IF(OR(F238="",G238="",G238=0),"",(ROUNDUP(F238/G238,0)*H238+F238*I238)/60)</x:f>
        <x:v>3.258306666666667</x:v>
      </x:c>
      <x:c r="K238" t="n">
        <x:f>INDEX('08_PEDIDOS'!$H$2:$H$97,MATCH(A238,'08_PEDIDOS'!$A$2:$A$97,0))</x:f>
        <x:v>3</x:v>
      </x:c>
      <x:c r="L238" t="inlineStr">
        <x:is>
          <x:t xml:space="preserve">POR_UNIDAD</x:t>
        </x:is>
      </x:c>
      <x:c r="M238" t="inlineStr">
        <x:is>
          <x:t xml:space="preserve">VALOR HEREDADO SIN CRONOMETRAJE</x:t>
        </x:is>
      </x:c>
      <x:c r="N238" s="34" t="n">
        <x:f>IFERROR(J238*INDEX('04_MAQUINAS'!$F$2:$F$18,MATCH(E238,'04_MAQUINAS'!$A$2:$A$18,0)),0)</x:f>
        <x:v>61.90782666666667</x:v>
      </x:c>
      <x:c r="O238" s="34" t="n">
        <x:f>IFERROR(J238*INDEX('04_MAQUINAS'!$I$2:$I$18,MATCH(E238,'04_MAQUINAS'!$A$2:$A$18,0))*INDEX('04_MAQUINAS'!$J$2:$J$18,MATCH(E238,'04_MAQUINAS'!$A$2:$A$18,0)),0)</x:f>
        <x:v>2.8673098666666674</x:v>
      </x:c>
    </x:row>
    <x:row r="239">
      <x:c r="A239" t="inlineStr">
        <x:is>
          <x:t xml:space="preserve">P020</x:t>
        </x:is>
      </x:c>
      <x:c r="B239" t="inlineStr">
        <x:is>
          <x:t xml:space="preserve">Góndola mural</x:t>
        </x:is>
      </x:c>
      <x:c r="C239" t="n">
        <x:v>8</x:v>
      </x:c>
      <x:c r="D239" t="inlineStr">
        <x:is>
          <x:t xml:space="preserve">Aplicación electrostática de polvo</x:t>
        </x:is>
      </x:c>
      <x:c r="E239" t="inlineStr">
        <x:is>
          <x:t xml:space="preserve">Pistola manual de pintura electrostática en polvo</x:t>
        </x:is>
      </x:c>
      <x:c r="F239" t="n">
        <x:f>'08_PEDIDOS'!D21</x:f>
        <x:v>7</x:v>
      </x:c>
      <x:c r="G239" t="n">
        <x:f>'08_PEDIDOS'!I21</x:f>
        <x:v>10</x:v>
      </x:c>
      <x:c r="H239" t="n">
        <x:f>'05_RUTAS'!F47</x:f>
        <x:v>12</x:v>
      </x:c>
      <x:c r="I239" t="n">
        <x:f>'05_RUTAS'!G47</x:f>
        <x:v>7.34</x:v>
      </x:c>
      <x:c r="J239" s="14" t="n">
        <x:f>IF(OR(F239="",G239="",G239=0),"",(ROUNDUP(F239/G239,0)*H239+F239*I239)/60)</x:f>
        <x:v>1.0563333333333333</x:v>
      </x:c>
      <x:c r="K239" t="n">
        <x:f>INDEX('08_PEDIDOS'!$H$2:$H$97,MATCH(A239,'08_PEDIDOS'!$A$2:$A$97,0))</x:f>
        <x:v>3</x:v>
      </x:c>
      <x:c r="L239" t="inlineStr">
        <x:is>
          <x:t xml:space="preserve">POR_UNIDAD</x:t>
        </x:is>
      </x:c>
      <x:c r="M239" t="inlineStr">
        <x:is>
          <x:t xml:space="preserve">HIPOTESIS TECNICA</x:t>
        </x:is>
      </x:c>
      <x:c r="N239" s="34" t="n">
        <x:f>IFERROR(J239*INDEX('04_MAQUINAS'!$F$2:$F$18,MATCH(E239,'04_MAQUINAS'!$A$2:$A$18,0)),0)</x:f>
        <x:v>33.80266666666667</x:v>
      </x:c>
      <x:c r="O239" s="34" t="n">
        <x:f>IFERROR(J239*INDEX('04_MAQUINAS'!$I$2:$I$18,MATCH(E239,'04_MAQUINAS'!$A$2:$A$18,0))*INDEX('04_MAQUINAS'!$J$2:$J$18,MATCH(E239,'04_MAQUINAS'!$A$2:$A$18,0)),0)</x:f>
        <x:v>1.1091499999999999</x:v>
      </x:c>
    </x:row>
    <x:row r="240">
      <x:c r="A240" t="inlineStr">
        <x:is>
          <x:t xml:space="preserve">P020</x:t>
        </x:is>
      </x:c>
      <x:c r="B240" t="inlineStr">
        <x:is>
          <x:t xml:space="preserve">Góndola mural</x:t>
        </x:is>
      </x:c>
      <x:c r="C240" t="n">
        <x:v>9</x:v>
      </x:c>
      <x:c r="D240" t="inlineStr">
        <x:is>
          <x:t xml:space="preserve">Curado térmico en horno</x:t>
        </x:is>
      </x:c>
      <x:c r="E240" t="inlineStr">
        <x:is>
          <x:t xml:space="preserve">Horno de curado de pintura electrostática por lotes</x:t>
        </x:is>
      </x:c>
      <x:c r="F240" t="n">
        <x:f>'08_PEDIDOS'!D21</x:f>
        <x:v>7</x:v>
      </x:c>
      <x:c r="G240" t="n">
        <x:f>'08_PEDIDOS'!I21</x:f>
        <x:v>10</x:v>
      </x:c>
      <x:c r="H240" t="n">
        <x:f>'05_RUTAS'!F48</x:f>
        <x:v>45</x:v>
      </x:c>
      <x:c r="I240" t="n">
        <x:f>'05_RUTAS'!G48</x:f>
        <x:v>0</x:v>
      </x:c>
      <x:c r="J240" s="14" t="n">
        <x:f>IF(OR(F240="",G240="",G240=0),"",(ROUNDUP(F240/G240,0)*H240+F240*I240)/60)</x:f>
        <x:v>0.75</x:v>
      </x:c>
      <x:c r="K240" t="n">
        <x:f>INDEX('08_PEDIDOS'!$H$2:$H$97,MATCH(A240,'08_PEDIDOS'!$A$2:$A$97,0))</x:f>
        <x:v>3</x:v>
      </x:c>
      <x:c r="L240" t="inlineStr">
        <x:is>
          <x:t xml:space="preserve">POR_LOTE</x:t>
        </x:is>
      </x:c>
      <x:c r="M240" t="inlineStr">
        <x:is>
          <x:t xml:space="preserve">HIPOTESIS TECNICA</x:t>
        </x:is>
      </x:c>
      <x:c r="N240" s="34" t="n">
        <x:f>IFERROR(J240*INDEX('04_MAQUINAS'!$F$2:$F$18,MATCH(E240,'04_MAQUINAS'!$A$2:$A$18,0)),0)</x:f>
        <x:v>19.5</x:v>
      </x:c>
      <x:c r="O240" s="34" t="n">
        <x:f>IFERROR(J240*INDEX('04_MAQUINAS'!$I$2:$I$18,MATCH(E240,'04_MAQUINAS'!$A$2:$A$18,0))*INDEX('04_MAQUINAS'!$J$2:$J$18,MATCH(E240,'04_MAQUINAS'!$A$2:$A$18,0)),0)</x:f>
        <x:v>10.799999999999999</x:v>
      </x:c>
    </x:row>
    <x:row r="241">
      <x:c r="A241" t="inlineStr">
        <x:is>
          <x:t xml:space="preserve">P020</x:t>
        </x:is>
      </x:c>
      <x:c r="B241" t="inlineStr">
        <x:is>
          <x:t xml:space="preserve">Góndola mural</x:t>
        </x:is>
      </x:c>
      <x:c r="C241" t="n">
        <x:v>10</x:v>
      </x:c>
      <x:c r="D241" t="inlineStr">
        <x:is>
          <x:t xml:space="preserve">Colgado, traslado y enfriamiento</x:t>
        </x:is>
      </x:c>
      <x:c r="E241" t="inlineStr">
        <x:is>
          <x:t xml:space="preserve">Manipulación y enfriamiento de piezas</x:t>
        </x:is>
      </x:c>
      <x:c r="F241" t="n">
        <x:f>'08_PEDIDOS'!D21</x:f>
        <x:v>7</x:v>
      </x:c>
      <x:c r="G241" t="n">
        <x:f>'08_PEDIDOS'!I21</x:f>
        <x:v>10</x:v>
      </x:c>
      <x:c r="H241" t="n">
        <x:f>'05_RUTAS'!F49</x:f>
        <x:v>8</x:v>
      </x:c>
      <x:c r="I241" t="n">
        <x:f>'05_RUTAS'!G49</x:f>
        <x:v>2.54</x:v>
      </x:c>
      <x:c r="J241" s="14" t="n">
        <x:f>IF(OR(F241="",G241="",G241=0),"",(ROUNDUP(F241/G241,0)*H241+F241*I241)/60)</x:f>
        <x:v>0.4296666666666667</x:v>
      </x:c>
      <x:c r="K241" t="n">
        <x:f>INDEX('08_PEDIDOS'!$H$2:$H$97,MATCH(A241,'08_PEDIDOS'!$A$2:$A$97,0))</x:f>
        <x:v>3</x:v>
      </x:c>
      <x:c r="L241" t="inlineStr">
        <x:is>
          <x:t xml:space="preserve">POR_UNIDAD</x:t>
        </x:is>
      </x:c>
      <x:c r="M241" t="inlineStr">
        <x:is>
          <x:t xml:space="preserve">HIPOTESIS TECNICA</x:t>
        </x:is>
      </x:c>
      <x:c r="N241" s="34" t="n">
        <x:f>IFERROR(J241*INDEX('04_MAQUINAS'!$F$2:$F$18,MATCH(E241,'04_MAQUINAS'!$A$2:$A$18,0)),0)</x:f>
        <x:v>6.874666666666667</x:v>
      </x:c>
      <x:c r="O241" s="34" t="n">
        <x:f>IFERROR(J241*INDEX('04_MAQUINAS'!$I$2:$I$18,MATCH(E241,'04_MAQUINAS'!$A$2:$A$18,0))*INDEX('04_MAQUINAS'!$J$2:$J$18,MATCH(E241,'04_MAQUINAS'!$A$2:$A$18,0)),0)</x:f>
        <x:v>0.10741666666666667</x:v>
      </x:c>
    </x:row>
    <x:row r="242">
      <x:c r="A242" t="inlineStr">
        <x:is>
          <x:t xml:space="preserve">P020</x:t>
        </x:is>
      </x:c>
      <x:c r="B242" t="inlineStr">
        <x:is>
          <x:t xml:space="preserve">Góndola mural</x:t>
        </x:is>
      </x:c>
      <x:c r="C242" t="n">
        <x:v>11</x:v>
      </x:c>
      <x:c r="D242" t="inlineStr">
        <x:is>
          <x:t xml:space="preserve">Ensamblaje</x:t>
        </x:is>
      </x:c>
      <x:c r="E242" t="inlineStr">
        <x:is>
          <x:t xml:space="preserve">Mesa de armado</x:t>
        </x:is>
      </x:c>
      <x:c r="F242" t="n">
        <x:f>'08_PEDIDOS'!D21</x:f>
        <x:v>7</x:v>
      </x:c>
      <x:c r="G242" t="n">
        <x:f>'08_PEDIDOS'!I21</x:f>
        <x:v>10</x:v>
      </x:c>
      <x:c r="H242" t="n">
        <x:f>'05_RUTAS'!F50</x:f>
        <x:v>6</x:v>
      </x:c>
      <x:c r="I242" t="n">
        <x:f>'05_RUTAS'!G50</x:f>
        <x:v>48.75</x:v>
      </x:c>
      <x:c r="J242" s="14" t="n">
        <x:f>IF(OR(F242="",G242="",G242=0),"",(ROUNDUP(F242/G242,0)*H242+F242*I242)/60)</x:f>
        <x:v>5.7875</x:v>
      </x:c>
      <x:c r="K242" t="n">
        <x:f>INDEX('08_PEDIDOS'!$H$2:$H$97,MATCH(A242,'08_PEDIDOS'!$A$2:$A$97,0))</x:f>
        <x:v>3</x:v>
      </x:c>
      <x:c r="L242" t="inlineStr">
        <x:is>
          <x:t xml:space="preserve">POR_UNIDAD</x:t>
        </x:is>
      </x:c>
      <x:c r="M242" t="inlineStr">
        <x:is>
          <x:t xml:space="preserve">VALOR HEREDADO SIN CRONOMETRAJE</x:t>
        </x:is>
      </x:c>
      <x:c r="N242" s="34" t="n">
        <x:f>IFERROR(J242*INDEX('04_MAQUINAS'!$F$2:$F$18,MATCH(E242,'04_MAQUINAS'!$A$2:$A$18,0)),0)</x:f>
        <x:v>109.96249999999999</x:v>
      </x:c>
      <x:c r="O242" s="34" t="n">
        <x:f>IFERROR(J242*INDEX('04_MAQUINAS'!$I$2:$I$18,MATCH(E242,'04_MAQUINAS'!$A$2:$A$18,0))*INDEX('04_MAQUINAS'!$J$2:$J$18,MATCH(E242,'04_MAQUINAS'!$A$2:$A$18,0)),0)</x:f>
        <x:v>1.7362499999999998</x:v>
      </x:c>
    </x:row>
    <x:row r="243">
      <x:c r="A243" t="inlineStr">
        <x:is>
          <x:t xml:space="preserve">P020</x:t>
        </x:is>
      </x:c>
      <x:c r="B243" t="inlineStr">
        <x:is>
          <x:t xml:space="preserve">Góndola mural</x:t>
        </x:is>
      </x:c>
      <x:c r="C243" t="n">
        <x:v>12</x:v>
      </x:c>
      <x:c r="D243" t="inlineStr">
        <x:is>
          <x:t xml:space="preserve">Inspección de calidad</x:t>
        </x:is>
      </x:c>
      <x:c r="E243" t="inlineStr">
        <x:is>
          <x:t xml:space="preserve">Área de inspección</x:t>
        </x:is>
      </x:c>
      <x:c r="F243" t="n">
        <x:f>'08_PEDIDOS'!D21</x:f>
        <x:v>7</x:v>
      </x:c>
      <x:c r="G243" t="n">
        <x:f>'08_PEDIDOS'!I21</x:f>
        <x:v>10</x:v>
      </x:c>
      <x:c r="H243" t="n">
        <x:f>'05_RUTAS'!F51</x:f>
        <x:v>2</x:v>
      </x:c>
      <x:c r="I243" t="n">
        <x:f>'05_RUTAS'!G51</x:f>
        <x:v>3.67</x:v>
      </x:c>
      <x:c r="J243" s="14" t="n">
        <x:f>IF(OR(F243="",G243="",G243=0),"",(ROUNDUP(F243/G243,0)*H243+F243*I243)/60)</x:f>
        <x:v>0.46149999999999997</x:v>
      </x:c>
      <x:c r="K243" t="n">
        <x:f>INDEX('08_PEDIDOS'!$H$2:$H$97,MATCH(A243,'08_PEDIDOS'!$A$2:$A$97,0))</x:f>
        <x:v>3</x:v>
      </x:c>
      <x:c r="L243" t="inlineStr">
        <x:is>
          <x:t xml:space="preserve">POR_UNIDAD</x:t>
        </x:is>
      </x:c>
      <x:c r="M243" t="inlineStr">
        <x:is>
          <x:t xml:space="preserve">HIPOTESIS TECNICA</x:t>
        </x:is>
      </x:c>
      <x:c r="N243" s="34" t="n">
        <x:f>IFERROR(J243*INDEX('04_MAQUINAS'!$F$2:$F$18,MATCH(E243,'04_MAQUINAS'!$A$2:$A$18,0)),0)</x:f>
        <x:v>9.229999999999999</x:v>
      </x:c>
      <x:c r="O243" s="34" t="n">
        <x:f>IFERROR(J243*INDEX('04_MAQUINAS'!$I$2:$I$18,MATCH(E243,'04_MAQUINAS'!$A$2:$A$18,0))*INDEX('04_MAQUINAS'!$J$2:$J$18,MATCH(E243,'04_MAQUINAS'!$A$2:$A$18,0)),0)</x:f>
        <x:v>0.04615</x:v>
      </x:c>
    </x:row>
    <x:row r="244">
      <x:c r="A244" t="inlineStr">
        <x:is>
          <x:t xml:space="preserve">P020</x:t>
        </x:is>
      </x:c>
      <x:c r="B244" t="inlineStr">
        <x:is>
          <x:t xml:space="preserve">Góndola mural</x:t>
        </x:is>
      </x:c>
      <x:c r="C244" t="n">
        <x:v>13</x:v>
      </x:c>
      <x:c r="D244" t="inlineStr">
        <x:is>
          <x:t xml:space="preserve">Embalaje</x:t>
        </x:is>
      </x:c>
      <x:c r="E244" t="inlineStr">
        <x:is>
          <x:t xml:space="preserve">Zona de protección y embalaje</x:t>
        </x:is>
      </x:c>
      <x:c r="F244" t="n">
        <x:f>'08_PEDIDOS'!D21</x:f>
        <x:v>7</x:v>
      </x:c>
      <x:c r="G244" t="n">
        <x:f>'08_PEDIDOS'!I21</x:f>
        <x:v>10</x:v>
      </x:c>
      <x:c r="H244" t="n">
        <x:f>'05_RUTAS'!F52</x:f>
        <x:v>2</x:v>
      </x:c>
      <x:c r="I244" t="n">
        <x:f>'05_RUTAS'!G52</x:f>
        <x:v>5</x:v>
      </x:c>
      <x:c r="J244" s="14" t="n">
        <x:f>IF(OR(F244="",G244="",G244=0),"",(ROUNDUP(F244/G244,0)*H244+F244*I244)/60)</x:f>
        <x:v>0.6166666666666667</x:v>
      </x:c>
      <x:c r="K244" t="n">
        <x:f>INDEX('08_PEDIDOS'!$H$2:$H$97,MATCH(A244,'08_PEDIDOS'!$A$2:$A$97,0))</x:f>
        <x:v>3</x:v>
      </x:c>
      <x:c r="L244" t="inlineStr">
        <x:is>
          <x:t xml:space="preserve">POR_UNIDAD</x:t>
        </x:is>
      </x:c>
      <x:c r="M244" t="inlineStr">
        <x:is>
          <x:t xml:space="preserve">HIPOTESIS TECNICA</x:t>
        </x:is>
      </x:c>
      <x:c r="N244" s="34" t="n">
        <x:f>IFERROR(J244*INDEX('04_MAQUINAS'!$F$2:$F$18,MATCH(E244,'04_MAQUINAS'!$A$2:$A$18,0)),0)</x:f>
        <x:v>11.100000000000001</x:v>
      </x:c>
      <x:c r="O244" s="34" t="n">
        <x:f>IFERROR(J244*INDEX('04_MAQUINAS'!$I$2:$I$18,MATCH(E244,'04_MAQUINAS'!$A$2:$A$18,0))*INDEX('04_MAQUINAS'!$J$2:$J$18,MATCH(E244,'04_MAQUINAS'!$A$2:$A$18,0)),0)</x:f>
        <x:v>0.0555</x:v>
      </x:c>
    </x:row>
    <x:row r="245">
      <x:c r="A245" t="inlineStr">
        <x:is>
          <x:t xml:space="preserve">P021</x:t>
        </x:is>
      </x:c>
      <x:c r="B245" t="inlineStr">
        <x:is>
          <x:t xml:space="preserve">Locker de 4 puertas</x:t>
        </x:is>
      </x:c>
      <x:c r="C245" t="n">
        <x:v>1</x:v>
      </x:c>
      <x:c r="D245" t="inlineStr">
        <x:is>
          <x:t xml:space="preserve">Corte de planchas de acero</x:t>
        </x:is>
      </x:c>
      <x:c r="E245" t="inlineStr">
        <x:is>
          <x:t xml:space="preserve">Guillotina hidráulica para corte de planchas de acero</x:t>
        </x:is>
      </x:c>
      <x:c r="F245" t="n">
        <x:f>'08_PEDIDOS'!D22</x:f>
        <x:v>5</x:v>
      </x:c>
      <x:c r="G245" t="n">
        <x:f>'08_PEDIDOS'!I22</x:f>
        <x:v>10</x:v>
      </x:c>
      <x:c r="H245" t="n">
        <x:f>'05_RUTAS'!F53</x:f>
        <x:v>8</x:v>
      </x:c>
      <x:c r="I245" t="n">
        <x:f>'05_RUTAS'!G53</x:f>
        <x:v>40.245</x:v>
      </x:c>
      <x:c r="J245" s="14" t="n">
        <x:f>IF(OR(F245="",G245="",G245=0),"",(ROUNDUP(F245/G245,0)*H245+F245*I245)/60)</x:f>
        <x:v>3.487083333333333</x:v>
      </x:c>
      <x:c r="K245" t="n">
        <x:f>INDEX('08_PEDIDOS'!$H$2:$H$97,MATCH(A245,'08_PEDIDOS'!$A$2:$A$97,0))</x:f>
        <x:v>3</x:v>
      </x:c>
      <x:c r="L245" t="inlineStr">
        <x:is>
          <x:t xml:space="preserve">POR_UNIDAD</x:t>
        </x:is>
      </x:c>
      <x:c r="M245" t="inlineStr">
        <x:is>
          <x:t xml:space="preserve">VALOR HEREDADO SIN CRONOMETRAJE</x:t>
        </x:is>
      </x:c>
      <x:c r="N245" s="34" t="n">
        <x:f>IFERROR(J245*INDEX('04_MAQUINAS'!$F$2:$F$18,MATCH(E245,'04_MAQUINAS'!$A$2:$A$18,0)),0)</x:f>
        <x:v>83.69</x:v>
      </x:c>
      <x:c r="O245" s="34" t="n">
        <x:f>IFERROR(J245*INDEX('04_MAQUINAS'!$I$2:$I$18,MATCH(E245,'04_MAQUINAS'!$A$2:$A$18,0))*INDEX('04_MAQUINAS'!$J$2:$J$18,MATCH(E245,'04_MAQUINAS'!$A$2:$A$18,0)),0)</x:f>
        <x:v>9.589479166666665</x:v>
      </x:c>
    </x:row>
    <x:row r="246">
      <x:c r="A246" t="inlineStr">
        <x:is>
          <x:t xml:space="preserve">P021</x:t>
        </x:is>
      </x:c>
      <x:c r="B246" t="inlineStr">
        <x:is>
          <x:t xml:space="preserve">Locker de 4 puertas</x:t>
        </x:is>
      </x:c>
      <x:c r="C246" t="n">
        <x:v>2</x:v>
      </x:c>
      <x:c r="D246" t="inlineStr">
        <x:is>
          <x:t xml:space="preserve">Perforación</x:t>
        </x:is>
      </x:c>
      <x:c r="E246" t="inlineStr">
        <x:is>
          <x:t xml:space="preserve">Taladro de banco para perforación de acero</x:t>
        </x:is>
      </x:c>
      <x:c r="F246" t="n">
        <x:f>'08_PEDIDOS'!D22</x:f>
        <x:v>5</x:v>
      </x:c>
      <x:c r="G246" t="n">
        <x:f>'08_PEDIDOS'!I22</x:f>
        <x:v>10</x:v>
      </x:c>
      <x:c r="H246" t="n">
        <x:f>'05_RUTAS'!F54</x:f>
        <x:v>10</x:v>
      </x:c>
      <x:c r="I246" t="n">
        <x:f>'05_RUTAS'!G54</x:f>
        <x:v>14.8</x:v>
      </x:c>
      <x:c r="J246" s="14" t="n">
        <x:f>IF(OR(F246="",G246="",G246=0),"",(ROUNDUP(F246/G246,0)*H246+F246*I246)/60)</x:f>
        <x:v>1.4</x:v>
      </x:c>
      <x:c r="K246" t="n">
        <x:f>INDEX('08_PEDIDOS'!$H$2:$H$97,MATCH(A246,'08_PEDIDOS'!$A$2:$A$97,0))</x:f>
        <x:v>3</x:v>
      </x:c>
      <x:c r="L246" t="inlineStr">
        <x:is>
          <x:t xml:space="preserve">POR_UNIDAD</x:t>
        </x:is>
      </x:c>
      <x:c r="M246" t="inlineStr">
        <x:is>
          <x:t xml:space="preserve">VALOR HEREDADO SIN CRONOMETRAJE</x:t>
        </x:is>
      </x:c>
      <x:c r="N246" s="34" t="n">
        <x:f>IFERROR(J246*INDEX('04_MAQUINAS'!$F$2:$F$18,MATCH(E246,'04_MAQUINAS'!$A$2:$A$18,0)),0)</x:f>
        <x:v>30.799999999999997</x:v>
      </x:c>
      <x:c r="O246" s="34" t="n">
        <x:f>IFERROR(J246*INDEX('04_MAQUINAS'!$I$2:$I$18,MATCH(E246,'04_MAQUINAS'!$A$2:$A$18,0))*INDEX('04_MAQUINAS'!$J$2:$J$18,MATCH(E246,'04_MAQUINAS'!$A$2:$A$18,0)),0)</x:f>
        <x:v>0.385</x:v>
      </x:c>
    </x:row>
    <x:row r="247">
      <x:c r="A247" t="inlineStr">
        <x:is>
          <x:t xml:space="preserve">P021</x:t>
        </x:is>
      </x:c>
      <x:c r="B247" t="inlineStr">
        <x:is>
          <x:t xml:space="preserve">Locker de 4 puertas</x:t>
        </x:is>
      </x:c>
      <x:c r="C247" t="n">
        <x:v>3</x:v>
      </x:c>
      <x:c r="D247" t="inlineStr">
        <x:is>
          <x:t xml:space="preserve">Plegado</x:t>
        </x:is>
      </x:c>
      <x:c r="E247" t="inlineStr">
        <x:is>
          <x:t xml:space="preserve">Plegadora hidráulica de chapa metálica</x:t>
        </x:is>
      </x:c>
      <x:c r="F247" t="n">
        <x:f>'08_PEDIDOS'!D22</x:f>
        <x:v>5</x:v>
      </x:c>
      <x:c r="G247" t="n">
        <x:f>'08_PEDIDOS'!I22</x:f>
        <x:v>10</x:v>
      </x:c>
      <x:c r="H247" t="n">
        <x:f>'05_RUTAS'!F55</x:f>
        <x:v>12</x:v>
      </x:c>
      <x:c r="I247" t="n">
        <x:f>'05_RUTAS'!G55</x:f>
        <x:v>104</x:v>
      </x:c>
      <x:c r="J247" s="14" t="n">
        <x:f>IF(OR(F247="",G247="",G247=0),"",(ROUNDUP(F247/G247,0)*H247+F247*I247)/60)</x:f>
        <x:v>8.866666666666667</x:v>
      </x:c>
      <x:c r="K247" t="n">
        <x:f>INDEX('08_PEDIDOS'!$H$2:$H$97,MATCH(A247,'08_PEDIDOS'!$A$2:$A$97,0))</x:f>
        <x:v>3</x:v>
      </x:c>
      <x:c r="L247" t="inlineStr">
        <x:is>
          <x:t xml:space="preserve">POR_UNIDAD</x:t>
        </x:is>
      </x:c>
      <x:c r="M247" t="inlineStr">
        <x:is>
          <x:t xml:space="preserve">VALOR HEREDADO SIN CRONOMETRAJE</x:t>
        </x:is>
      </x:c>
      <x:c r="N247" s="34" t="n">
        <x:f>IFERROR(J247*INDEX('04_MAQUINAS'!$F$2:$F$18,MATCH(E247,'04_MAQUINAS'!$A$2:$A$18,0)),0)</x:f>
        <x:v>248.26666666666668</x:v>
      </x:c>
      <x:c r="O247" s="34" t="n">
        <x:f>IFERROR(J247*INDEX('04_MAQUINAS'!$I$2:$I$18,MATCH(E247,'04_MAQUINAS'!$A$2:$A$18,0))*INDEX('04_MAQUINAS'!$J$2:$J$18,MATCH(E247,'04_MAQUINAS'!$A$2:$A$18,0)),0)</x:f>
        <x:v>21.945</x:v>
      </x:c>
    </x:row>
    <x:row r="248">
      <x:c r="A248" t="inlineStr">
        <x:is>
          <x:t xml:space="preserve">P021</x:t>
        </x:is>
      </x:c>
      <x:c r="B248" t="inlineStr">
        <x:is>
          <x:t xml:space="preserve">Locker de 4 puertas</x:t>
        </x:is>
      </x:c>
      <x:c r="C248" t="n">
        <x:v>4</x:v>
      </x:c>
      <x:c r="D248" t="inlineStr">
        <x:is>
          <x:t xml:space="preserve">Desbarbado</x:t>
        </x:is>
      </x:c>
      <x:c r="E248" t="inlineStr">
        <x:is>
          <x:t xml:space="preserve">Mesa de desbarbado/esmerilado</x:t>
        </x:is>
      </x:c>
      <x:c r="F248" t="n">
        <x:f>'08_PEDIDOS'!D22</x:f>
        <x:v>5</x:v>
      </x:c>
      <x:c r="G248" t="n">
        <x:f>'08_PEDIDOS'!I22</x:f>
        <x:v>10</x:v>
      </x:c>
      <x:c r="H248" t="n">
        <x:f>'05_RUTAS'!F56</x:f>
        <x:v>3</x:v>
      </x:c>
      <x:c r="I248" t="n">
        <x:f>'05_RUTAS'!G56</x:f>
        <x:v>18</x:v>
      </x:c>
      <x:c r="J248" s="14" t="n">
        <x:f>IF(OR(F248="",G248="",G248=0),"",(ROUNDUP(F248/G248,0)*H248+F248*I248)/60)</x:f>
        <x:v>1.55</x:v>
      </x:c>
      <x:c r="K248" t="n">
        <x:f>INDEX('08_PEDIDOS'!$H$2:$H$97,MATCH(A248,'08_PEDIDOS'!$A$2:$A$97,0))</x:f>
        <x:v>3</x:v>
      </x:c>
      <x:c r="L248" t="inlineStr">
        <x:is>
          <x:t xml:space="preserve">POR_UNIDAD</x:t>
        </x:is>
      </x:c>
      <x:c r="M248" t="inlineStr">
        <x:is>
          <x:t xml:space="preserve">VALOR HEREDADO SIN CRONOMETRAJE</x:t>
        </x:is>
      </x:c>
      <x:c r="N248" s="34" t="n">
        <x:f>IFERROR(J248*INDEX('04_MAQUINAS'!$F$2:$F$18,MATCH(E248,'04_MAQUINAS'!$A$2:$A$18,0)),0)</x:f>
        <x:v>32.550000000000004</x:v>
      </x:c>
      <x:c r="O248" s="34" t="n">
        <x:f>IFERROR(J248*INDEX('04_MAQUINAS'!$I$2:$I$18,MATCH(E248,'04_MAQUINAS'!$A$2:$A$18,0))*INDEX('04_MAQUINAS'!$J$2:$J$18,MATCH(E248,'04_MAQUINAS'!$A$2:$A$18,0)),0)</x:f>
        <x:v>1.1625</x:v>
      </x:c>
    </x:row>
    <x:row r="249">
      <x:c r="A249" t="inlineStr">
        <x:is>
          <x:t xml:space="preserve">P021</x:t>
        </x:is>
      </x:c>
      <x:c r="B249" t="inlineStr">
        <x:is>
          <x:t xml:space="preserve">Locker de 4 puertas</x:t>
        </x:is>
      </x:c>
      <x:c r="C249" t="n">
        <x:v>5</x:v>
      </x:c>
      <x:c r="D249" t="inlineStr">
        <x:is>
          <x:t xml:space="preserve">Preparación superficial</x:t>
        </x:is>
      </x:c>
      <x:c r="E249" t="inlineStr">
        <x:is>
          <x:t xml:space="preserve">Zona de preparación superficial</x:t>
        </x:is>
      </x:c>
      <x:c r="F249" t="n">
        <x:f>'08_PEDIDOS'!D22</x:f>
        <x:v>5</x:v>
      </x:c>
      <x:c r="G249" t="n">
        <x:f>'08_PEDIDOS'!I22</x:f>
        <x:v>10</x:v>
      </x:c>
      <x:c r="H249" t="n">
        <x:f>'05_RUTAS'!F57</x:f>
        <x:v>6</x:v>
      </x:c>
      <x:c r="I249" t="n">
        <x:f>'05_RUTAS'!G57</x:f>
        <x:v>26.324</x:v>
      </x:c>
      <x:c r="J249" s="14" t="n">
        <x:f>IF(OR(F249="",G249="",G249=0),"",(ROUNDUP(F249/G249,0)*H249+F249*I249)/60)</x:f>
        <x:v>2.2936666666666667</x:v>
      </x:c>
      <x:c r="K249" t="n">
        <x:f>INDEX('08_PEDIDOS'!$H$2:$H$97,MATCH(A249,'08_PEDIDOS'!$A$2:$A$97,0))</x:f>
        <x:v>3</x:v>
      </x:c>
      <x:c r="L249" t="inlineStr">
        <x:is>
          <x:t xml:space="preserve">POR_UNIDAD</x:t>
        </x:is>
      </x:c>
      <x:c r="M249" t="inlineStr">
        <x:is>
          <x:t xml:space="preserve">VALOR HEREDADO SIN CRONOMETRAJE</x:t>
        </x:is>
      </x:c>
      <x:c r="N249" s="34" t="n">
        <x:f>IFERROR(J249*INDEX('04_MAQUINAS'!$F$2:$F$18,MATCH(E249,'04_MAQUINAS'!$A$2:$A$18,0)),0)</x:f>
        <x:v>43.57966666666667</x:v>
      </x:c>
      <x:c r="O249" s="34" t="n">
        <x:f>IFERROR(J249*INDEX('04_MAQUINAS'!$I$2:$I$18,MATCH(E249,'04_MAQUINAS'!$A$2:$A$18,0))*INDEX('04_MAQUINAS'!$J$2:$J$18,MATCH(E249,'04_MAQUINAS'!$A$2:$A$18,0)),0)</x:f>
        <x:v>2.018426666666667</x:v>
      </x:c>
    </x:row>
    <x:row r="250">
      <x:c r="A250" t="inlineStr">
        <x:is>
          <x:t xml:space="preserve">P021</x:t>
        </x:is>
      </x:c>
      <x:c r="B250" t="inlineStr">
        <x:is>
          <x:t xml:space="preserve">Locker de 4 puertas</x:t>
        </x:is>
      </x:c>
      <x:c r="C250" t="n">
        <x:v>6</x:v>
      </x:c>
      <x:c r="D250" t="inlineStr">
        <x:is>
          <x:t xml:space="preserve">Aplicación electrostática de polvo</x:t>
        </x:is>
      </x:c>
      <x:c r="E250" t="inlineStr">
        <x:is>
          <x:t xml:space="preserve">Pistola manual de pintura electrostática en polvo</x:t>
        </x:is>
      </x:c>
      <x:c r="F250" t="n">
        <x:f>'08_PEDIDOS'!D22</x:f>
        <x:v>5</x:v>
      </x:c>
      <x:c r="G250" t="n">
        <x:f>'08_PEDIDOS'!I22</x:f>
        <x:v>10</x:v>
      </x:c>
      <x:c r="H250" t="n">
        <x:f>'05_RUTAS'!F58</x:f>
        <x:v>12</x:v>
      </x:c>
      <x:c r="I250" t="n">
        <x:f>'05_RUTAS'!G58</x:f>
        <x:v>6.83</x:v>
      </x:c>
      <x:c r="J250" s="14" t="n">
        <x:f>IF(OR(F250="",G250="",G250=0),"",(ROUNDUP(F250/G250,0)*H250+F250*I250)/60)</x:f>
        <x:v>0.7691666666666667</x:v>
      </x:c>
      <x:c r="K250" t="n">
        <x:f>INDEX('08_PEDIDOS'!$H$2:$H$97,MATCH(A250,'08_PEDIDOS'!$A$2:$A$97,0))</x:f>
        <x:v>3</x:v>
      </x:c>
      <x:c r="L250" t="inlineStr">
        <x:is>
          <x:t xml:space="preserve">POR_UNIDAD</x:t>
        </x:is>
      </x:c>
      <x:c r="M250" t="inlineStr">
        <x:is>
          <x:t xml:space="preserve">HIPOTESIS TECNICA</x:t>
        </x:is>
      </x:c>
      <x:c r="N250" s="34" t="n">
        <x:f>IFERROR(J250*INDEX('04_MAQUINAS'!$F$2:$F$18,MATCH(E250,'04_MAQUINAS'!$A$2:$A$18,0)),0)</x:f>
        <x:v>24.613333333333333</x:v>
      </x:c>
      <x:c r="O250" s="34" t="n">
        <x:f>IFERROR(J250*INDEX('04_MAQUINAS'!$I$2:$I$18,MATCH(E250,'04_MAQUINAS'!$A$2:$A$18,0))*INDEX('04_MAQUINAS'!$J$2:$J$18,MATCH(E250,'04_MAQUINAS'!$A$2:$A$18,0)),0)</x:f>
        <x:v>0.807625</x:v>
      </x:c>
    </x:row>
    <x:row r="251">
      <x:c r="A251" t="inlineStr">
        <x:is>
          <x:t xml:space="preserve">P021</x:t>
        </x:is>
      </x:c>
      <x:c r="B251" t="inlineStr">
        <x:is>
          <x:t xml:space="preserve">Locker de 4 puertas</x:t>
        </x:is>
      </x:c>
      <x:c r="C251" t="n">
        <x:v>7</x:v>
      </x:c>
      <x:c r="D251" t="inlineStr">
        <x:is>
          <x:t xml:space="preserve">Curado térmico en horno</x:t>
        </x:is>
      </x:c>
      <x:c r="E251" t="inlineStr">
        <x:is>
          <x:t xml:space="preserve">Horno de curado de pintura electrostática por lotes</x:t>
        </x:is>
      </x:c>
      <x:c r="F251" t="n">
        <x:f>'08_PEDIDOS'!D22</x:f>
        <x:v>5</x:v>
      </x:c>
      <x:c r="G251" t="n">
        <x:f>'08_PEDIDOS'!I22</x:f>
        <x:v>10</x:v>
      </x:c>
      <x:c r="H251" t="n">
        <x:f>'05_RUTAS'!F59</x:f>
        <x:v>45</x:v>
      </x:c>
      <x:c r="I251" t="n">
        <x:f>'05_RUTAS'!G59</x:f>
        <x:v>0</x:v>
      </x:c>
      <x:c r="J251" s="14" t="n">
        <x:f>IF(OR(F251="",G251="",G251=0),"",(ROUNDUP(F251/G251,0)*H251+F251*I251)/60)</x:f>
        <x:v>0.75</x:v>
      </x:c>
      <x:c r="K251" t="n">
        <x:f>INDEX('08_PEDIDOS'!$H$2:$H$97,MATCH(A251,'08_PEDIDOS'!$A$2:$A$97,0))</x:f>
        <x:v>3</x:v>
      </x:c>
      <x:c r="L251" t="inlineStr">
        <x:is>
          <x:t xml:space="preserve">POR_LOTE</x:t>
        </x:is>
      </x:c>
      <x:c r="M251" t="inlineStr">
        <x:is>
          <x:t xml:space="preserve">HIPOTESIS TECNICA</x:t>
        </x:is>
      </x:c>
      <x:c r="N251" s="34" t="n">
        <x:f>IFERROR(J251*INDEX('04_MAQUINAS'!$F$2:$F$18,MATCH(E251,'04_MAQUINAS'!$A$2:$A$18,0)),0)</x:f>
        <x:v>19.5</x:v>
      </x:c>
      <x:c r="O251" s="34" t="n">
        <x:f>IFERROR(J251*INDEX('04_MAQUINAS'!$I$2:$I$18,MATCH(E251,'04_MAQUINAS'!$A$2:$A$18,0))*INDEX('04_MAQUINAS'!$J$2:$J$18,MATCH(E251,'04_MAQUINAS'!$A$2:$A$18,0)),0)</x:f>
        <x:v>10.799999999999999</x:v>
      </x:c>
    </x:row>
    <x:row r="252">
      <x:c r="A252" t="inlineStr">
        <x:is>
          <x:t xml:space="preserve">P021</x:t>
        </x:is>
      </x:c>
      <x:c r="B252" t="inlineStr">
        <x:is>
          <x:t xml:space="preserve">Locker de 4 puertas</x:t>
        </x:is>
      </x:c>
      <x:c r="C252" t="n">
        <x:v>8</x:v>
      </x:c>
      <x:c r="D252" t="inlineStr">
        <x:is>
          <x:t xml:space="preserve">Colgado, traslado y enfriamiento</x:t>
        </x:is>
      </x:c>
      <x:c r="E252" t="inlineStr">
        <x:is>
          <x:t xml:space="preserve">Manipulación y enfriamiento de piezas</x:t>
        </x:is>
      </x:c>
      <x:c r="F252" t="n">
        <x:f>'08_PEDIDOS'!D22</x:f>
        <x:v>5</x:v>
      </x:c>
      <x:c r="G252" t="n">
        <x:f>'08_PEDIDOS'!I22</x:f>
        <x:v>10</x:v>
      </x:c>
      <x:c r="H252" t="n">
        <x:f>'05_RUTAS'!F60</x:f>
        <x:v>8</x:v>
      </x:c>
      <x:c r="I252" t="n">
        <x:f>'05_RUTAS'!G60</x:f>
        <x:v>2.42</x:v>
      </x:c>
      <x:c r="J252" s="14" t="n">
        <x:f>IF(OR(F252="",G252="",G252=0),"",(ROUNDUP(F252/G252,0)*H252+F252*I252)/60)</x:f>
        <x:v>0.335</x:v>
      </x:c>
      <x:c r="K252" t="n">
        <x:f>INDEX('08_PEDIDOS'!$H$2:$H$97,MATCH(A252,'08_PEDIDOS'!$A$2:$A$97,0))</x:f>
        <x:v>3</x:v>
      </x:c>
      <x:c r="L252" t="inlineStr">
        <x:is>
          <x:t xml:space="preserve">POR_UNIDAD</x:t>
        </x:is>
      </x:c>
      <x:c r="M252" t="inlineStr">
        <x:is>
          <x:t xml:space="preserve">HIPOTESIS TECNICA</x:t>
        </x:is>
      </x:c>
      <x:c r="N252" s="34" t="n">
        <x:f>IFERROR(J252*INDEX('04_MAQUINAS'!$F$2:$F$18,MATCH(E252,'04_MAQUINAS'!$A$2:$A$18,0)),0)</x:f>
        <x:v>5.36</x:v>
      </x:c>
      <x:c r="O252" s="34" t="n">
        <x:f>IFERROR(J252*INDEX('04_MAQUINAS'!$I$2:$I$18,MATCH(E252,'04_MAQUINAS'!$A$2:$A$18,0))*INDEX('04_MAQUINAS'!$J$2:$J$18,MATCH(E252,'04_MAQUINAS'!$A$2:$A$18,0)),0)</x:f>
        <x:v>0.08375</x:v>
      </x:c>
    </x:row>
    <x:row r="253">
      <x:c r="A253" t="inlineStr">
        <x:is>
          <x:t xml:space="preserve">P021</x:t>
        </x:is>
      </x:c>
      <x:c r="B253" t="inlineStr">
        <x:is>
          <x:t xml:space="preserve">Locker de 4 puertas</x:t>
        </x:is>
      </x:c>
      <x:c r="C253" t="n">
        <x:v>9</x:v>
      </x:c>
      <x:c r="D253" t="inlineStr">
        <x:is>
          <x:t xml:space="preserve">Ensamblaje</x:t>
        </x:is>
      </x:c>
      <x:c r="E253" t="inlineStr">
        <x:is>
          <x:t xml:space="preserve">Mesa de armado</x:t>
        </x:is>
      </x:c>
      <x:c r="F253" t="n">
        <x:f>'08_PEDIDOS'!D22</x:f>
        <x:v>5</x:v>
      </x:c>
      <x:c r="G253" t="n">
        <x:f>'08_PEDIDOS'!I22</x:f>
        <x:v>10</x:v>
      </x:c>
      <x:c r="H253" t="n">
        <x:f>'05_RUTAS'!F61</x:f>
        <x:v>6</x:v>
      </x:c>
      <x:c r="I253" t="n">
        <x:f>'05_RUTAS'!G61</x:f>
        <x:v>42</x:v>
      </x:c>
      <x:c r="J253" s="14" t="n">
        <x:f>IF(OR(F253="",G253="",G253=0),"",(ROUNDUP(F253/G253,0)*H253+F253*I253)/60)</x:f>
        <x:v>3.6</x:v>
      </x:c>
      <x:c r="K253" t="n">
        <x:f>INDEX('08_PEDIDOS'!$H$2:$H$97,MATCH(A253,'08_PEDIDOS'!$A$2:$A$97,0))</x:f>
        <x:v>3</x:v>
      </x:c>
      <x:c r="L253" t="inlineStr">
        <x:is>
          <x:t xml:space="preserve">POR_UNIDAD</x:t>
        </x:is>
      </x:c>
      <x:c r="M253" t="inlineStr">
        <x:is>
          <x:t xml:space="preserve">VALOR HEREDADO SIN CRONOMETRAJE</x:t>
        </x:is>
      </x:c>
      <x:c r="N253" s="34" t="n">
        <x:f>IFERROR(J253*INDEX('04_MAQUINAS'!$F$2:$F$18,MATCH(E253,'04_MAQUINAS'!$A$2:$A$18,0)),0)</x:f>
        <x:v>68.4</x:v>
      </x:c>
      <x:c r="O253" s="34" t="n">
        <x:f>IFERROR(J253*INDEX('04_MAQUINAS'!$I$2:$I$18,MATCH(E253,'04_MAQUINAS'!$A$2:$A$18,0))*INDEX('04_MAQUINAS'!$J$2:$J$18,MATCH(E253,'04_MAQUINAS'!$A$2:$A$18,0)),0)</x:f>
        <x:v>1.08</x:v>
      </x:c>
    </x:row>
    <x:row r="254">
      <x:c r="A254" t="inlineStr">
        <x:is>
          <x:t xml:space="preserve">P021</x:t>
        </x:is>
      </x:c>
      <x:c r="B254" t="inlineStr">
        <x:is>
          <x:t xml:space="preserve">Locker de 4 puertas</x:t>
        </x:is>
      </x:c>
      <x:c r="C254" t="n">
        <x:v>10</x:v>
      </x:c>
      <x:c r="D254" t="inlineStr">
        <x:is>
          <x:t xml:space="preserve">Inspección de calidad</x:t>
        </x:is>
      </x:c>
      <x:c r="E254" t="inlineStr">
        <x:is>
          <x:t xml:space="preserve">Área de inspección</x:t>
        </x:is>
      </x:c>
      <x:c r="F254" t="n">
        <x:f>'08_PEDIDOS'!D22</x:f>
        <x:v>5</x:v>
      </x:c>
      <x:c r="G254" t="n">
        <x:f>'08_PEDIDOS'!I22</x:f>
        <x:v>10</x:v>
      </x:c>
      <x:c r="H254" t="n">
        <x:f>'05_RUTAS'!F62</x:f>
        <x:v>2</x:v>
      </x:c>
      <x:c r="I254" t="n">
        <x:f>'05_RUTAS'!G62</x:f>
        <x:v>3.52</x:v>
      </x:c>
      <x:c r="J254" s="14" t="n">
        <x:f>IF(OR(F254="",G254="",G254=0),"",(ROUNDUP(F254/G254,0)*H254+F254*I254)/60)</x:f>
        <x:v>0.3266666666666667</x:v>
      </x:c>
      <x:c r="K254" t="n">
        <x:f>INDEX('08_PEDIDOS'!$H$2:$H$97,MATCH(A254,'08_PEDIDOS'!$A$2:$A$97,0))</x:f>
        <x:v>3</x:v>
      </x:c>
      <x:c r="L254" t="inlineStr">
        <x:is>
          <x:t xml:space="preserve">POR_UNIDAD</x:t>
        </x:is>
      </x:c>
      <x:c r="M254" t="inlineStr">
        <x:is>
          <x:t xml:space="preserve">HIPOTESIS TECNICA</x:t>
        </x:is>
      </x:c>
      <x:c r="N254" s="34" t="n">
        <x:f>IFERROR(J254*INDEX('04_MAQUINAS'!$F$2:$F$18,MATCH(E254,'04_MAQUINAS'!$A$2:$A$18,0)),0)</x:f>
        <x:v>6.533333333333334</x:v>
      </x:c>
      <x:c r="O254" s="34" t="n">
        <x:f>IFERROR(J254*INDEX('04_MAQUINAS'!$I$2:$I$18,MATCH(E254,'04_MAQUINAS'!$A$2:$A$18,0))*INDEX('04_MAQUINAS'!$J$2:$J$18,MATCH(E254,'04_MAQUINAS'!$A$2:$A$18,0)),0)</x:f>
        <x:v>0.03266666666666667</x:v>
      </x:c>
    </x:row>
    <x:row r="255">
      <x:c r="A255" t="inlineStr">
        <x:is>
          <x:t xml:space="preserve">P021</x:t>
        </x:is>
      </x:c>
      <x:c r="B255" t="inlineStr">
        <x:is>
          <x:t xml:space="preserve">Locker de 4 puertas</x:t>
        </x:is>
      </x:c>
      <x:c r="C255" t="n">
        <x:v>11</x:v>
      </x:c>
      <x:c r="D255" t="inlineStr">
        <x:is>
          <x:t xml:space="preserve">Embalaje</x:t>
        </x:is>
      </x:c>
      <x:c r="E255" t="inlineStr">
        <x:is>
          <x:t xml:space="preserve">Zona de protección y embalaje</x:t>
        </x:is>
      </x:c>
      <x:c r="F255" t="n">
        <x:f>'08_PEDIDOS'!D22</x:f>
        <x:v>5</x:v>
      </x:c>
      <x:c r="G255" t="n">
        <x:f>'08_PEDIDOS'!I22</x:f>
        <x:v>10</x:v>
      </x:c>
      <x:c r="H255" t="n">
        <x:f>'05_RUTAS'!F63</x:f>
        <x:v>2</x:v>
      </x:c>
      <x:c r="I255" t="n">
        <x:f>'05_RUTAS'!G63</x:f>
        <x:v>4.78</x:v>
      </x:c>
      <x:c r="J255" s="14" t="n">
        <x:f>IF(OR(F255="",G255="",G255=0),"",(ROUNDUP(F255/G255,0)*H255+F255*I255)/60)</x:f>
        <x:v>0.4316666666666667</x:v>
      </x:c>
      <x:c r="K255" t="n">
        <x:f>INDEX('08_PEDIDOS'!$H$2:$H$97,MATCH(A255,'08_PEDIDOS'!$A$2:$A$97,0))</x:f>
        <x:v>3</x:v>
      </x:c>
      <x:c r="L255" t="inlineStr">
        <x:is>
          <x:t xml:space="preserve">POR_UNIDAD</x:t>
        </x:is>
      </x:c>
      <x:c r="M255" t="inlineStr">
        <x:is>
          <x:t xml:space="preserve">HIPOTESIS TECNICA</x:t>
        </x:is>
      </x:c>
      <x:c r="N255" s="34" t="n">
        <x:f>IFERROR(J255*INDEX('04_MAQUINAS'!$F$2:$F$18,MATCH(E255,'04_MAQUINAS'!$A$2:$A$18,0)),0)</x:f>
        <x:v>7.7700000000000005</x:v>
      </x:c>
      <x:c r="O255" s="34" t="n">
        <x:f>IFERROR(J255*INDEX('04_MAQUINAS'!$I$2:$I$18,MATCH(E255,'04_MAQUINAS'!$A$2:$A$18,0))*INDEX('04_MAQUINAS'!$J$2:$J$18,MATCH(E255,'04_MAQUINAS'!$A$2:$A$18,0)),0)</x:f>
        <x:v>0.03885</x:v>
      </x:c>
    </x:row>
    <x:row r="256">
      <x:c r="A256" t="inlineStr">
        <x:is>
          <x:t xml:space="preserve">P022</x:t>
        </x:is>
      </x:c>
      <x:c r="B256" t="inlineStr">
        <x:is>
          <x:t xml:space="preserve">Locker de 6 puertas</x:t>
        </x:is>
      </x:c>
      <x:c r="C256" t="n">
        <x:v>1</x:v>
      </x:c>
      <x:c r="D256" t="inlineStr">
        <x:is>
          <x:t xml:space="preserve">Corte de planchas de acero</x:t>
        </x:is>
      </x:c>
      <x:c r="E256" t="inlineStr">
        <x:is>
          <x:t xml:space="preserve">Guillotina hidráulica para corte de planchas de acero</x:t>
        </x:is>
      </x:c>
      <x:c r="F256" t="n">
        <x:f>'08_PEDIDOS'!D23</x:f>
        <x:v>6</x:v>
      </x:c>
      <x:c r="G256" t="n">
        <x:f>'08_PEDIDOS'!I23</x:f>
        <x:v>10</x:v>
      </x:c>
      <x:c r="H256" t="n">
        <x:f>'05_RUTAS'!F64</x:f>
        <x:v>8</x:v>
      </x:c>
      <x:c r="I256" t="n">
        <x:f>'05_RUTAS'!G64</x:f>
        <x:v>57.14</x:v>
      </x:c>
      <x:c r="J256" s="14" t="n">
        <x:f>IF(OR(F256="",G256="",G256=0),"",(ROUNDUP(F256/G256,0)*H256+F256*I256)/60)</x:f>
        <x:v>5.847333333333334</x:v>
      </x:c>
      <x:c r="K256" t="n">
        <x:f>INDEX('08_PEDIDOS'!$H$2:$H$97,MATCH(A256,'08_PEDIDOS'!$A$2:$A$97,0))</x:f>
        <x:v>3</x:v>
      </x:c>
      <x:c r="L256" t="inlineStr">
        <x:is>
          <x:t xml:space="preserve">POR_UNIDAD</x:t>
        </x:is>
      </x:c>
      <x:c r="M256" t="inlineStr">
        <x:is>
          <x:t xml:space="preserve">VALOR HEREDADO SIN CRONOMETRAJE</x:t>
        </x:is>
      </x:c>
      <x:c r="N256" s="34" t="n">
        <x:f>IFERROR(J256*INDEX('04_MAQUINAS'!$F$2:$F$18,MATCH(E256,'04_MAQUINAS'!$A$2:$A$18,0)),0)</x:f>
        <x:v>140.336</x:v>
      </x:c>
      <x:c r="O256" s="34" t="n">
        <x:f>IFERROR(J256*INDEX('04_MAQUINAS'!$I$2:$I$18,MATCH(E256,'04_MAQUINAS'!$A$2:$A$18,0))*INDEX('04_MAQUINAS'!$J$2:$J$18,MATCH(E256,'04_MAQUINAS'!$A$2:$A$18,0)),0)</x:f>
        <x:v>16.08016666666667</x:v>
      </x:c>
    </x:row>
    <x:row r="257">
      <x:c r="A257" t="inlineStr">
        <x:is>
          <x:t xml:space="preserve">P022</x:t>
        </x:is>
      </x:c>
      <x:c r="B257" t="inlineStr">
        <x:is>
          <x:t xml:space="preserve">Locker de 6 puertas</x:t>
        </x:is>
      </x:c>
      <x:c r="C257" t="n">
        <x:v>2</x:v>
      </x:c>
      <x:c r="D257" t="inlineStr">
        <x:is>
          <x:t xml:space="preserve">Perforación</x:t>
        </x:is>
      </x:c>
      <x:c r="E257" t="inlineStr">
        <x:is>
          <x:t xml:space="preserve">Taladro de banco para perforación de acero</x:t>
        </x:is>
      </x:c>
      <x:c r="F257" t="n">
        <x:f>'08_PEDIDOS'!D23</x:f>
        <x:v>6</x:v>
      </x:c>
      <x:c r="G257" t="n">
        <x:f>'08_PEDIDOS'!I23</x:f>
        <x:v>10</x:v>
      </x:c>
      <x:c r="H257" t="n">
        <x:f>'05_RUTAS'!F65</x:f>
        <x:v>10</x:v>
      </x:c>
      <x:c r="I257" t="n">
        <x:f>'05_RUTAS'!G65</x:f>
        <x:v>27</x:v>
      </x:c>
      <x:c r="J257" s="14" t="n">
        <x:f>IF(OR(F257="",G257="",G257=0),"",(ROUNDUP(F257/G257,0)*H257+F257*I257)/60)</x:f>
        <x:v>2.8666666666666667</x:v>
      </x:c>
      <x:c r="K257" t="n">
        <x:f>INDEX('08_PEDIDOS'!$H$2:$H$97,MATCH(A257,'08_PEDIDOS'!$A$2:$A$97,0))</x:f>
        <x:v>3</x:v>
      </x:c>
      <x:c r="L257" t="inlineStr">
        <x:is>
          <x:t xml:space="preserve">POR_UNIDAD</x:t>
        </x:is>
      </x:c>
      <x:c r="M257" t="inlineStr">
        <x:is>
          <x:t xml:space="preserve">VALOR HEREDADO SIN CRONOMETRAJE</x:t>
        </x:is>
      </x:c>
      <x:c r="N257" s="34" t="n">
        <x:f>IFERROR(J257*INDEX('04_MAQUINAS'!$F$2:$F$18,MATCH(E257,'04_MAQUINAS'!$A$2:$A$18,0)),0)</x:f>
        <x:v>63.06666666666667</x:v>
      </x:c>
      <x:c r="O257" s="34" t="n">
        <x:f>IFERROR(J257*INDEX('04_MAQUINAS'!$I$2:$I$18,MATCH(E257,'04_MAQUINAS'!$A$2:$A$18,0))*INDEX('04_MAQUINAS'!$J$2:$J$18,MATCH(E257,'04_MAQUINAS'!$A$2:$A$18,0)),0)</x:f>
        <x:v>0.7883333333333334</x:v>
      </x:c>
    </x:row>
    <x:row r="258">
      <x:c r="A258" t="inlineStr">
        <x:is>
          <x:t xml:space="preserve">P022</x:t>
        </x:is>
      </x:c>
      <x:c r="B258" t="inlineStr">
        <x:is>
          <x:t xml:space="preserve">Locker de 6 puertas</x:t>
        </x:is>
      </x:c>
      <x:c r="C258" t="n">
        <x:v>3</x:v>
      </x:c>
      <x:c r="D258" t="inlineStr">
        <x:is>
          <x:t xml:space="preserve">Plegado</x:t>
        </x:is>
      </x:c>
      <x:c r="E258" t="inlineStr">
        <x:is>
          <x:t xml:space="preserve">Plegadora hidráulica de chapa metálica</x:t>
        </x:is>
      </x:c>
      <x:c r="F258" t="n">
        <x:f>'08_PEDIDOS'!D23</x:f>
        <x:v>6</x:v>
      </x:c>
      <x:c r="G258" t="n">
        <x:f>'08_PEDIDOS'!I23</x:f>
        <x:v>10</x:v>
      </x:c>
      <x:c r="H258" t="n">
        <x:f>'05_RUTAS'!F66</x:f>
        <x:v>12</x:v>
      </x:c>
      <x:c r="I258" t="n">
        <x:f>'05_RUTAS'!G66</x:f>
        <x:v>149</x:v>
      </x:c>
      <x:c r="J258" s="14" t="n">
        <x:f>IF(OR(F258="",G258="",G258=0),"",(ROUNDUP(F258/G258,0)*H258+F258*I258)/60)</x:f>
        <x:v>15.1</x:v>
      </x:c>
      <x:c r="K258" t="n">
        <x:f>INDEX('08_PEDIDOS'!$H$2:$H$97,MATCH(A258,'08_PEDIDOS'!$A$2:$A$97,0))</x:f>
        <x:v>3</x:v>
      </x:c>
      <x:c r="L258" t="inlineStr">
        <x:is>
          <x:t xml:space="preserve">POR_UNIDAD</x:t>
        </x:is>
      </x:c>
      <x:c r="M258" t="inlineStr">
        <x:is>
          <x:t xml:space="preserve">VALOR HEREDADO SIN CRONOMETRAJE</x:t>
        </x:is>
      </x:c>
      <x:c r="N258" s="34" t="n">
        <x:f>IFERROR(J258*INDEX('04_MAQUINAS'!$F$2:$F$18,MATCH(E258,'04_MAQUINAS'!$A$2:$A$18,0)),0)</x:f>
        <x:v>422.8</x:v>
      </x:c>
      <x:c r="O258" s="34" t="n">
        <x:f>IFERROR(J258*INDEX('04_MAQUINAS'!$I$2:$I$18,MATCH(E258,'04_MAQUINAS'!$A$2:$A$18,0))*INDEX('04_MAQUINAS'!$J$2:$J$18,MATCH(E258,'04_MAQUINAS'!$A$2:$A$18,0)),0)</x:f>
        <x:v>37.3725</x:v>
      </x:c>
    </x:row>
    <x:row r="259">
      <x:c r="A259" t="inlineStr">
        <x:is>
          <x:t xml:space="preserve">P022</x:t>
        </x:is>
      </x:c>
      <x:c r="B259" t="inlineStr">
        <x:is>
          <x:t xml:space="preserve">Locker de 6 puertas</x:t>
        </x:is>
      </x:c>
      <x:c r="C259" t="n">
        <x:v>4</x:v>
      </x:c>
      <x:c r="D259" t="inlineStr">
        <x:is>
          <x:t xml:space="preserve">Desbarbado</x:t>
        </x:is>
      </x:c>
      <x:c r="E259" t="inlineStr">
        <x:is>
          <x:t xml:space="preserve">Mesa de desbarbado/esmerilado</x:t>
        </x:is>
      </x:c>
      <x:c r="F259" t="n">
        <x:f>'08_PEDIDOS'!D23</x:f>
        <x:v>6</x:v>
      </x:c>
      <x:c r="G259" t="n">
        <x:f>'08_PEDIDOS'!I23</x:f>
        <x:v>10</x:v>
      </x:c>
      <x:c r="H259" t="n">
        <x:f>'05_RUTAS'!F67</x:f>
        <x:v>3</x:v>
      </x:c>
      <x:c r="I259" t="n">
        <x:f>'05_RUTAS'!G67</x:f>
        <x:v>25.5</x:v>
      </x:c>
      <x:c r="J259" s="14" t="n">
        <x:f>IF(OR(F259="",G259="",G259=0),"",(ROUNDUP(F259/G259,0)*H259+F259*I259)/60)</x:f>
        <x:v>2.6</x:v>
      </x:c>
      <x:c r="K259" t="n">
        <x:f>INDEX('08_PEDIDOS'!$H$2:$H$97,MATCH(A259,'08_PEDIDOS'!$A$2:$A$97,0))</x:f>
        <x:v>3</x:v>
      </x:c>
      <x:c r="L259" t="inlineStr">
        <x:is>
          <x:t xml:space="preserve">POR_UNIDAD</x:t>
        </x:is>
      </x:c>
      <x:c r="M259" t="inlineStr">
        <x:is>
          <x:t xml:space="preserve">VALOR HEREDADO SIN CRONOMETRAJE</x:t>
        </x:is>
      </x:c>
      <x:c r="N259" s="34" t="n">
        <x:f>IFERROR(J259*INDEX('04_MAQUINAS'!$F$2:$F$18,MATCH(E259,'04_MAQUINAS'!$A$2:$A$18,0)),0)</x:f>
        <x:v>54.6</x:v>
      </x:c>
      <x:c r="O259" s="34" t="n">
        <x:f>IFERROR(J259*INDEX('04_MAQUINAS'!$I$2:$I$18,MATCH(E259,'04_MAQUINAS'!$A$2:$A$18,0))*INDEX('04_MAQUINAS'!$J$2:$J$18,MATCH(E259,'04_MAQUINAS'!$A$2:$A$18,0)),0)</x:f>
        <x:v>1.9500000000000002</x:v>
      </x:c>
    </x:row>
    <x:row r="260">
      <x:c r="A260" t="inlineStr">
        <x:is>
          <x:t xml:space="preserve">P022</x:t>
        </x:is>
      </x:c>
      <x:c r="B260" t="inlineStr">
        <x:is>
          <x:t xml:space="preserve">Locker de 6 puertas</x:t>
        </x:is>
      </x:c>
      <x:c r="C260" t="n">
        <x:v>5</x:v>
      </x:c>
      <x:c r="D260" t="inlineStr">
        <x:is>
          <x:t xml:space="preserve">Preparación superficial</x:t>
        </x:is>
      </x:c>
      <x:c r="E260" t="inlineStr">
        <x:is>
          <x:t xml:space="preserve">Zona de preparación superficial</x:t>
        </x:is>
      </x:c>
      <x:c r="F260" t="n">
        <x:f>'08_PEDIDOS'!D23</x:f>
        <x:v>6</x:v>
      </x:c>
      <x:c r="G260" t="n">
        <x:f>'08_PEDIDOS'!I23</x:f>
        <x:v>10</x:v>
      </x:c>
      <x:c r="H260" t="n">
        <x:f>'05_RUTAS'!F68</x:f>
        <x:v>6</x:v>
      </x:c>
      <x:c r="I260" t="n">
        <x:f>'05_RUTAS'!G68</x:f>
        <x:v>37.528</x:v>
      </x:c>
      <x:c r="J260" s="14" t="n">
        <x:f>IF(OR(F260="",G260="",G260=0),"",(ROUNDUP(F260/G260,0)*H260+F260*I260)/60)</x:f>
        <x:v>3.8528000000000002</x:v>
      </x:c>
      <x:c r="K260" t="n">
        <x:f>INDEX('08_PEDIDOS'!$H$2:$H$97,MATCH(A260,'08_PEDIDOS'!$A$2:$A$97,0))</x:f>
        <x:v>3</x:v>
      </x:c>
      <x:c r="L260" t="inlineStr">
        <x:is>
          <x:t xml:space="preserve">POR_UNIDAD</x:t>
        </x:is>
      </x:c>
      <x:c r="M260" t="inlineStr">
        <x:is>
          <x:t xml:space="preserve">VALOR HEREDADO SIN CRONOMETRAJE</x:t>
        </x:is>
      </x:c>
      <x:c r="N260" s="34" t="n">
        <x:f>IFERROR(J260*INDEX('04_MAQUINAS'!$F$2:$F$18,MATCH(E260,'04_MAQUINAS'!$A$2:$A$18,0)),0)</x:f>
        <x:v>73.20320000000001</x:v>
      </x:c>
      <x:c r="O260" s="34" t="n">
        <x:f>IFERROR(J260*INDEX('04_MAQUINAS'!$I$2:$I$18,MATCH(E260,'04_MAQUINAS'!$A$2:$A$18,0))*INDEX('04_MAQUINAS'!$J$2:$J$18,MATCH(E260,'04_MAQUINAS'!$A$2:$A$18,0)),0)</x:f>
        <x:v>3.390464000000001</x:v>
      </x:c>
    </x:row>
    <x:row r="261">
      <x:c r="A261" t="inlineStr">
        <x:is>
          <x:t xml:space="preserve">P022</x:t>
        </x:is>
      </x:c>
      <x:c r="B261" t="inlineStr">
        <x:is>
          <x:t xml:space="preserve">Locker de 6 puertas</x:t>
        </x:is>
      </x:c>
      <x:c r="C261" t="n">
        <x:v>6</x:v>
      </x:c>
      <x:c r="D261" t="inlineStr">
        <x:is>
          <x:t xml:space="preserve">Aplicación electrostática de polvo</x:t>
        </x:is>
      </x:c>
      <x:c r="E261" t="inlineStr">
        <x:is>
          <x:t xml:space="preserve">Pistola manual de pintura electrostática en polvo</x:t>
        </x:is>
      </x:c>
      <x:c r="F261" t="n">
        <x:f>'08_PEDIDOS'!D23</x:f>
        <x:v>6</x:v>
      </x:c>
      <x:c r="G261" t="n">
        <x:f>'08_PEDIDOS'!I23</x:f>
        <x:v>10</x:v>
      </x:c>
      <x:c r="H261" t="n">
        <x:f>'05_RUTAS'!F69</x:f>
        <x:v>12</x:v>
      </x:c>
      <x:c r="I261" t="n">
        <x:f>'05_RUTAS'!G69</x:f>
        <x:v>6.83</x:v>
      </x:c>
      <x:c r="J261" s="14" t="n">
        <x:f>IF(OR(F261="",G261="",G261=0),"",(ROUNDUP(F261/G261,0)*H261+F261*I261)/60)</x:f>
        <x:v>0.8830000000000001</x:v>
      </x:c>
      <x:c r="K261" t="n">
        <x:f>INDEX('08_PEDIDOS'!$H$2:$H$97,MATCH(A261,'08_PEDIDOS'!$A$2:$A$97,0))</x:f>
        <x:v>3</x:v>
      </x:c>
      <x:c r="L261" t="inlineStr">
        <x:is>
          <x:t xml:space="preserve">POR_UNIDAD</x:t>
        </x:is>
      </x:c>
      <x:c r="M261" t="inlineStr">
        <x:is>
          <x:t xml:space="preserve">HIPOTESIS TECNICA</x:t>
        </x:is>
      </x:c>
      <x:c r="N261" s="34" t="n">
        <x:f>IFERROR(J261*INDEX('04_MAQUINAS'!$F$2:$F$18,MATCH(E261,'04_MAQUINAS'!$A$2:$A$18,0)),0)</x:f>
        <x:v>28.256000000000004</x:v>
      </x:c>
      <x:c r="O261" s="34" t="n">
        <x:f>IFERROR(J261*INDEX('04_MAQUINAS'!$I$2:$I$18,MATCH(E261,'04_MAQUINAS'!$A$2:$A$18,0))*INDEX('04_MAQUINAS'!$J$2:$J$18,MATCH(E261,'04_MAQUINAS'!$A$2:$A$18,0)),0)</x:f>
        <x:v>0.9271500000000001</x:v>
      </x:c>
    </x:row>
    <x:row r="262">
      <x:c r="A262" t="inlineStr">
        <x:is>
          <x:t xml:space="preserve">P022</x:t>
        </x:is>
      </x:c>
      <x:c r="B262" t="inlineStr">
        <x:is>
          <x:t xml:space="preserve">Locker de 6 puertas</x:t>
        </x:is>
      </x:c>
      <x:c r="C262" t="n">
        <x:v>7</x:v>
      </x:c>
      <x:c r="D262" t="inlineStr">
        <x:is>
          <x:t xml:space="preserve">Curado térmico en horno</x:t>
        </x:is>
      </x:c>
      <x:c r="E262" t="inlineStr">
        <x:is>
          <x:t xml:space="preserve">Horno de curado de pintura electrostática por lotes</x:t>
        </x:is>
      </x:c>
      <x:c r="F262" t="n">
        <x:f>'08_PEDIDOS'!D23</x:f>
        <x:v>6</x:v>
      </x:c>
      <x:c r="G262" t="n">
        <x:f>'08_PEDIDOS'!I23</x:f>
        <x:v>10</x:v>
      </x:c>
      <x:c r="H262" t="n">
        <x:f>'05_RUTAS'!F70</x:f>
        <x:v>45</x:v>
      </x:c>
      <x:c r="I262" t="n">
        <x:f>'05_RUTAS'!G70</x:f>
        <x:v>0</x:v>
      </x:c>
      <x:c r="J262" s="14" t="n">
        <x:f>IF(OR(F262="",G262="",G262=0),"",(ROUNDUP(F262/G262,0)*H262+F262*I262)/60)</x:f>
        <x:v>0.75</x:v>
      </x:c>
      <x:c r="K262" t="n">
        <x:f>INDEX('08_PEDIDOS'!$H$2:$H$97,MATCH(A262,'08_PEDIDOS'!$A$2:$A$97,0))</x:f>
        <x:v>3</x:v>
      </x:c>
      <x:c r="L262" t="inlineStr">
        <x:is>
          <x:t xml:space="preserve">POR_LOTE</x:t>
        </x:is>
      </x:c>
      <x:c r="M262" t="inlineStr">
        <x:is>
          <x:t xml:space="preserve">HIPOTESIS TECNICA</x:t>
        </x:is>
      </x:c>
      <x:c r="N262" s="34" t="n">
        <x:f>IFERROR(J262*INDEX('04_MAQUINAS'!$F$2:$F$18,MATCH(E262,'04_MAQUINAS'!$A$2:$A$18,0)),0)</x:f>
        <x:v>19.5</x:v>
      </x:c>
      <x:c r="O262" s="34" t="n">
        <x:f>IFERROR(J262*INDEX('04_MAQUINAS'!$I$2:$I$18,MATCH(E262,'04_MAQUINAS'!$A$2:$A$18,0))*INDEX('04_MAQUINAS'!$J$2:$J$18,MATCH(E262,'04_MAQUINAS'!$A$2:$A$18,0)),0)</x:f>
        <x:v>10.799999999999999</x:v>
      </x:c>
    </x:row>
    <x:row r="263">
      <x:c r="A263" t="inlineStr">
        <x:is>
          <x:t xml:space="preserve">P022</x:t>
        </x:is>
      </x:c>
      <x:c r="B263" t="inlineStr">
        <x:is>
          <x:t xml:space="preserve">Locker de 6 puertas</x:t>
        </x:is>
      </x:c>
      <x:c r="C263" t="n">
        <x:v>8</x:v>
      </x:c>
      <x:c r="D263" t="inlineStr">
        <x:is>
          <x:t xml:space="preserve">Colgado, traslado y enfriamiento</x:t>
        </x:is>
      </x:c>
      <x:c r="E263" t="inlineStr">
        <x:is>
          <x:t xml:space="preserve">Manipulación y enfriamiento de piezas</x:t>
        </x:is>
      </x:c>
      <x:c r="F263" t="n">
        <x:f>'08_PEDIDOS'!D23</x:f>
        <x:v>6</x:v>
      </x:c>
      <x:c r="G263" t="n">
        <x:f>'08_PEDIDOS'!I23</x:f>
        <x:v>10</x:v>
      </x:c>
      <x:c r="H263" t="n">
        <x:f>'05_RUTAS'!F71</x:f>
        <x:v>8</x:v>
      </x:c>
      <x:c r="I263" t="n">
        <x:f>'05_RUTAS'!G71</x:f>
        <x:v>2.42</x:v>
      </x:c>
      <x:c r="J263" s="14" t="n">
        <x:f>IF(OR(F263="",G263="",G263=0),"",(ROUNDUP(F263/G263,0)*H263+F263*I263)/60)</x:f>
        <x:v>0.37533333333333335</x:v>
      </x:c>
      <x:c r="K263" t="n">
        <x:f>INDEX('08_PEDIDOS'!$H$2:$H$97,MATCH(A263,'08_PEDIDOS'!$A$2:$A$97,0))</x:f>
        <x:v>3</x:v>
      </x:c>
      <x:c r="L263" t="inlineStr">
        <x:is>
          <x:t xml:space="preserve">POR_UNIDAD</x:t>
        </x:is>
      </x:c>
      <x:c r="M263" t="inlineStr">
        <x:is>
          <x:t xml:space="preserve">HIPOTESIS TECNICA</x:t>
        </x:is>
      </x:c>
      <x:c r="N263" s="34" t="n">
        <x:f>IFERROR(J263*INDEX('04_MAQUINAS'!$F$2:$F$18,MATCH(E263,'04_MAQUINAS'!$A$2:$A$18,0)),0)</x:f>
        <x:v>6.005333333333334</x:v>
      </x:c>
      <x:c r="O263" s="34" t="n">
        <x:f>IFERROR(J263*INDEX('04_MAQUINAS'!$I$2:$I$18,MATCH(E263,'04_MAQUINAS'!$A$2:$A$18,0))*INDEX('04_MAQUINAS'!$J$2:$J$18,MATCH(E263,'04_MAQUINAS'!$A$2:$A$18,0)),0)</x:f>
        <x:v>0.09383333333333334</x:v>
      </x:c>
    </x:row>
    <x:row r="264">
      <x:c r="A264" t="inlineStr">
        <x:is>
          <x:t xml:space="preserve">P022</x:t>
        </x:is>
      </x:c>
      <x:c r="B264" t="inlineStr">
        <x:is>
          <x:t xml:space="preserve">Locker de 6 puertas</x:t>
        </x:is>
      </x:c>
      <x:c r="C264" t="n">
        <x:v>9</x:v>
      </x:c>
      <x:c r="D264" t="inlineStr">
        <x:is>
          <x:t xml:space="preserve">Ensamblaje</x:t>
        </x:is>
      </x:c>
      <x:c r="E264" t="inlineStr">
        <x:is>
          <x:t xml:space="preserve">Mesa de armado</x:t>
        </x:is>
      </x:c>
      <x:c r="F264" t="n">
        <x:f>'08_PEDIDOS'!D23</x:f>
        <x:v>6</x:v>
      </x:c>
      <x:c r="G264" t="n">
        <x:f>'08_PEDIDOS'!I23</x:f>
        <x:v>10</x:v>
      </x:c>
      <x:c r="H264" t="n">
        <x:f>'05_RUTAS'!F72</x:f>
        <x:v>6</x:v>
      </x:c>
      <x:c r="I264" t="n">
        <x:f>'05_RUTAS'!G72</x:f>
        <x:v>56.25</x:v>
      </x:c>
      <x:c r="J264" s="14" t="n">
        <x:f>IF(OR(F264="",G264="",G264=0),"",(ROUNDUP(F264/G264,0)*H264+F264*I264)/60)</x:f>
        <x:v>5.725</x:v>
      </x:c>
      <x:c r="K264" t="n">
        <x:f>INDEX('08_PEDIDOS'!$H$2:$H$97,MATCH(A264,'08_PEDIDOS'!$A$2:$A$97,0))</x:f>
        <x:v>3</x:v>
      </x:c>
      <x:c r="L264" t="inlineStr">
        <x:is>
          <x:t xml:space="preserve">POR_UNIDAD</x:t>
        </x:is>
      </x:c>
      <x:c r="M264" t="inlineStr">
        <x:is>
          <x:t xml:space="preserve">VALOR HEREDADO SIN CRONOMETRAJE</x:t>
        </x:is>
      </x:c>
      <x:c r="N264" s="34" t="n">
        <x:f>IFERROR(J264*INDEX('04_MAQUINAS'!$F$2:$F$18,MATCH(E264,'04_MAQUINAS'!$A$2:$A$18,0)),0)</x:f>
        <x:v>108.77499999999999</x:v>
      </x:c>
      <x:c r="O264" s="34" t="n">
        <x:f>IFERROR(J264*INDEX('04_MAQUINAS'!$I$2:$I$18,MATCH(E264,'04_MAQUINAS'!$A$2:$A$18,0))*INDEX('04_MAQUINAS'!$J$2:$J$18,MATCH(E264,'04_MAQUINAS'!$A$2:$A$18,0)),0)</x:f>
        <x:v>1.7174999999999998</x:v>
      </x:c>
    </x:row>
    <x:row r="265">
      <x:c r="A265" t="inlineStr">
        <x:is>
          <x:t xml:space="preserve">P022</x:t>
        </x:is>
      </x:c>
      <x:c r="B265" t="inlineStr">
        <x:is>
          <x:t xml:space="preserve">Locker de 6 puertas</x:t>
        </x:is>
      </x:c>
      <x:c r="C265" t="n">
        <x:v>10</x:v>
      </x:c>
      <x:c r="D265" t="inlineStr">
        <x:is>
          <x:t xml:space="preserve">Inspección de calidad</x:t>
        </x:is>
      </x:c>
      <x:c r="E265" t="inlineStr">
        <x:is>
          <x:t xml:space="preserve">Área de inspección</x:t>
        </x:is>
      </x:c>
      <x:c r="F265" t="n">
        <x:f>'08_PEDIDOS'!D23</x:f>
        <x:v>6</x:v>
      </x:c>
      <x:c r="G265" t="n">
        <x:f>'08_PEDIDOS'!I23</x:f>
        <x:v>10</x:v>
      </x:c>
      <x:c r="H265" t="n">
        <x:f>'05_RUTAS'!F73</x:f>
        <x:v>2</x:v>
      </x:c>
      <x:c r="I265" t="n">
        <x:f>'05_RUTAS'!G73</x:f>
        <x:v>3.52</x:v>
      </x:c>
      <x:c r="J265" s="14" t="n">
        <x:f>IF(OR(F265="",G265="",G265=0),"",(ROUNDUP(F265/G265,0)*H265+F265*I265)/60)</x:f>
        <x:v>0.38533333333333336</x:v>
      </x:c>
      <x:c r="K265" t="n">
        <x:f>INDEX('08_PEDIDOS'!$H$2:$H$97,MATCH(A265,'08_PEDIDOS'!$A$2:$A$97,0))</x:f>
        <x:v>3</x:v>
      </x:c>
      <x:c r="L265" t="inlineStr">
        <x:is>
          <x:t xml:space="preserve">POR_UNIDAD</x:t>
        </x:is>
      </x:c>
      <x:c r="M265" t="inlineStr">
        <x:is>
          <x:t xml:space="preserve">HIPOTESIS TECNICA</x:t>
        </x:is>
      </x:c>
      <x:c r="N265" s="34" t="n">
        <x:f>IFERROR(J265*INDEX('04_MAQUINAS'!$F$2:$F$18,MATCH(E265,'04_MAQUINAS'!$A$2:$A$18,0)),0)</x:f>
        <x:v>7.706666666666667</x:v>
      </x:c>
      <x:c r="O265" s="34" t="n">
        <x:f>IFERROR(J265*INDEX('04_MAQUINAS'!$I$2:$I$18,MATCH(E265,'04_MAQUINAS'!$A$2:$A$18,0))*INDEX('04_MAQUINAS'!$J$2:$J$18,MATCH(E265,'04_MAQUINAS'!$A$2:$A$18,0)),0)</x:f>
        <x:v>0.038533333333333336</x:v>
      </x:c>
    </x:row>
    <x:row r="266">
      <x:c r="A266" t="inlineStr">
        <x:is>
          <x:t xml:space="preserve">P022</x:t>
        </x:is>
      </x:c>
      <x:c r="B266" t="inlineStr">
        <x:is>
          <x:t xml:space="preserve">Locker de 6 puertas</x:t>
        </x:is>
      </x:c>
      <x:c r="C266" t="n">
        <x:v>11</x:v>
      </x:c>
      <x:c r="D266" t="inlineStr">
        <x:is>
          <x:t xml:space="preserve">Embalaje</x:t>
        </x:is>
      </x:c>
      <x:c r="E266" t="inlineStr">
        <x:is>
          <x:t xml:space="preserve">Zona de protección y embalaje</x:t>
        </x:is>
      </x:c>
      <x:c r="F266" t="n">
        <x:f>'08_PEDIDOS'!D23</x:f>
        <x:v>6</x:v>
      </x:c>
      <x:c r="G266" t="n">
        <x:f>'08_PEDIDOS'!I23</x:f>
        <x:v>10</x:v>
      </x:c>
      <x:c r="H266" t="n">
        <x:f>'05_RUTAS'!F74</x:f>
        <x:v>2</x:v>
      </x:c>
      <x:c r="I266" t="n">
        <x:f>'05_RUTAS'!G74</x:f>
        <x:v>4.78</x:v>
      </x:c>
      <x:c r="J266" s="14" t="n">
        <x:f>IF(OR(F266="",G266="",G266=0),"",(ROUNDUP(F266/G266,0)*H266+F266*I266)/60)</x:f>
        <x:v>0.5113333333333333</x:v>
      </x:c>
      <x:c r="K266" t="n">
        <x:f>INDEX('08_PEDIDOS'!$H$2:$H$97,MATCH(A266,'08_PEDIDOS'!$A$2:$A$97,0))</x:f>
        <x:v>3</x:v>
      </x:c>
      <x:c r="L266" t="inlineStr">
        <x:is>
          <x:t xml:space="preserve">POR_UNIDAD</x:t>
        </x:is>
      </x:c>
      <x:c r="M266" t="inlineStr">
        <x:is>
          <x:t xml:space="preserve">HIPOTESIS TECNICA</x:t>
        </x:is>
      </x:c>
      <x:c r="N266" s="34" t="n">
        <x:f>IFERROR(J266*INDEX('04_MAQUINAS'!$F$2:$F$18,MATCH(E266,'04_MAQUINAS'!$A$2:$A$18,0)),0)</x:f>
        <x:v>9.203999999999999</x:v>
      </x:c>
      <x:c r="O266" s="34" t="n">
        <x:f>IFERROR(J266*INDEX('04_MAQUINAS'!$I$2:$I$18,MATCH(E266,'04_MAQUINAS'!$A$2:$A$18,0))*INDEX('04_MAQUINAS'!$J$2:$J$18,MATCH(E266,'04_MAQUINAS'!$A$2:$A$18,0)),0)</x:f>
        <x:v>0.04601999999999999</x:v>
      </x:c>
    </x:row>
    <x:row r="267">
      <x:c r="A267" t="inlineStr">
        <x:is>
          <x:t xml:space="preserve">P023</x:t>
        </x:is>
      </x:c>
      <x:c r="B267" t="inlineStr">
        <x:is>
          <x:t xml:space="preserve">Armario metálico</x:t>
        </x:is>
      </x:c>
      <x:c r="C267" t="n">
        <x:v>1</x:v>
      </x:c>
      <x:c r="D267" t="inlineStr">
        <x:is>
          <x:t xml:space="preserve">Corte de planchas de acero</x:t>
        </x:is>
      </x:c>
      <x:c r="E267" t="inlineStr">
        <x:is>
          <x:t xml:space="preserve">Guillotina hidráulica para corte de planchas de acero</x:t>
        </x:is>
      </x:c>
      <x:c r="F267" t="n">
        <x:f>'08_PEDIDOS'!D24</x:f>
        <x:v>10</x:v>
      </x:c>
      <x:c r="G267" t="n">
        <x:f>'08_PEDIDOS'!I24</x:f>
        <x:v>10</x:v>
      </x:c>
      <x:c r="H267" t="n">
        <x:f>'05_RUTAS'!F75</x:f>
        <x:v>8</x:v>
      </x:c>
      <x:c r="I267" t="n">
        <x:f>'05_RUTAS'!G75</x:f>
        <x:v>35.56</x:v>
      </x:c>
      <x:c r="J267" s="14" t="n">
        <x:f>IF(OR(F267="",G267="",G267=0),"",(ROUNDUP(F267/G267,0)*H267+F267*I267)/60)</x:f>
        <x:v>6.0600000000000005</x:v>
      </x:c>
      <x:c r="K267" t="n">
        <x:f>INDEX('08_PEDIDOS'!$H$2:$H$97,MATCH(A267,'08_PEDIDOS'!$A$2:$A$97,0))</x:f>
        <x:v>3</x:v>
      </x:c>
      <x:c r="L267" t="inlineStr">
        <x:is>
          <x:t xml:space="preserve">POR_UNIDAD</x:t>
        </x:is>
      </x:c>
      <x:c r="M267" t="inlineStr">
        <x:is>
          <x:t xml:space="preserve">VALOR HEREDADO SIN CRONOMETRAJE</x:t>
        </x:is>
      </x:c>
      <x:c r="N267" s="34" t="n">
        <x:f>IFERROR(J267*INDEX('04_MAQUINAS'!$F$2:$F$18,MATCH(E267,'04_MAQUINAS'!$A$2:$A$18,0)),0)</x:f>
        <x:v>145.44</x:v>
      </x:c>
      <x:c r="O267" s="34" t="n">
        <x:f>IFERROR(J267*INDEX('04_MAQUINAS'!$I$2:$I$18,MATCH(E267,'04_MAQUINAS'!$A$2:$A$18,0))*INDEX('04_MAQUINAS'!$J$2:$J$18,MATCH(E267,'04_MAQUINAS'!$A$2:$A$18,0)),0)</x:f>
        <x:v>16.665000000000003</x:v>
      </x:c>
    </x:row>
    <x:row r="268">
      <x:c r="A268" t="inlineStr">
        <x:is>
          <x:t xml:space="preserve">P023</x:t>
        </x:is>
      </x:c>
      <x:c r="B268" t="inlineStr">
        <x:is>
          <x:t xml:space="preserve">Armario metálico</x:t>
        </x:is>
      </x:c>
      <x:c r="C268" t="n">
        <x:v>2</x:v>
      </x:c>
      <x:c r="D268" t="inlineStr">
        <x:is>
          <x:t xml:space="preserve">Perforación</x:t>
        </x:is>
      </x:c>
      <x:c r="E268" t="inlineStr">
        <x:is>
          <x:t xml:space="preserve">Taladro de banco para perforación de acero</x:t>
        </x:is>
      </x:c>
      <x:c r="F268" t="n">
        <x:f>'08_PEDIDOS'!D24</x:f>
        <x:v>10</x:v>
      </x:c>
      <x:c r="G268" t="n">
        <x:f>'08_PEDIDOS'!I24</x:f>
        <x:v>10</x:v>
      </x:c>
      <x:c r="H268" t="n">
        <x:f>'05_RUTAS'!F76</x:f>
        <x:v>10</x:v>
      </x:c>
      <x:c r="I268" t="n">
        <x:f>'05_RUTAS'!G76</x:f>
        <x:v>5.800000000000001</x:v>
      </x:c>
      <x:c r="J268" s="14" t="n">
        <x:f>IF(OR(F268="",G268="",G268=0),"",(ROUNDUP(F268/G268,0)*H268+F268*I268)/60)</x:f>
        <x:v>1.1333333333333333</x:v>
      </x:c>
      <x:c r="K268" t="n">
        <x:f>INDEX('08_PEDIDOS'!$H$2:$H$97,MATCH(A268,'08_PEDIDOS'!$A$2:$A$97,0))</x:f>
        <x:v>3</x:v>
      </x:c>
      <x:c r="L268" t="inlineStr">
        <x:is>
          <x:t xml:space="preserve">POR_UNIDAD</x:t>
        </x:is>
      </x:c>
      <x:c r="M268" t="inlineStr">
        <x:is>
          <x:t xml:space="preserve">VALOR HEREDADO SIN CRONOMETRAJE</x:t>
        </x:is>
      </x:c>
      <x:c r="N268" s="34" t="n">
        <x:f>IFERROR(J268*INDEX('04_MAQUINAS'!$F$2:$F$18,MATCH(E268,'04_MAQUINAS'!$A$2:$A$18,0)),0)</x:f>
        <x:v>24.933333333333334</x:v>
      </x:c>
      <x:c r="O268" s="34" t="n">
        <x:f>IFERROR(J268*INDEX('04_MAQUINAS'!$I$2:$I$18,MATCH(E268,'04_MAQUINAS'!$A$2:$A$18,0))*INDEX('04_MAQUINAS'!$J$2:$J$18,MATCH(E268,'04_MAQUINAS'!$A$2:$A$18,0)),0)</x:f>
        <x:v>0.3116666666666667</x:v>
      </x:c>
    </x:row>
    <x:row r="269">
      <x:c r="A269" t="inlineStr">
        <x:is>
          <x:t xml:space="preserve">P023</x:t>
        </x:is>
      </x:c>
      <x:c r="B269" t="inlineStr">
        <x:is>
          <x:t xml:space="preserve">Armario metálico</x:t>
        </x:is>
      </x:c>
      <x:c r="C269" t="n">
        <x:v>3</x:v>
      </x:c>
      <x:c r="D269" t="inlineStr">
        <x:is>
          <x:t xml:space="preserve">Plegado</x:t>
        </x:is>
      </x:c>
      <x:c r="E269" t="inlineStr">
        <x:is>
          <x:t xml:space="preserve">Plegadora hidráulica de chapa metálica</x:t>
        </x:is>
      </x:c>
      <x:c r="F269" t="n">
        <x:f>'08_PEDIDOS'!D24</x:f>
        <x:v>10</x:v>
      </x:c>
      <x:c r="G269" t="n">
        <x:f>'08_PEDIDOS'!I24</x:f>
        <x:v>10</x:v>
      </x:c>
      <x:c r="H269" t="n">
        <x:f>'05_RUTAS'!F77</x:f>
        <x:v>12</x:v>
      </x:c>
      <x:c r="I269" t="n">
        <x:f>'05_RUTAS'!G77</x:f>
        <x:v>86</x:v>
      </x:c>
      <x:c r="J269" s="14" t="n">
        <x:f>IF(OR(F269="",G269="",G269=0),"",(ROUNDUP(F269/G269,0)*H269+F269*I269)/60)</x:f>
        <x:v>14.533333333333333</x:v>
      </x:c>
      <x:c r="K269" t="n">
        <x:f>INDEX('08_PEDIDOS'!$H$2:$H$97,MATCH(A269,'08_PEDIDOS'!$A$2:$A$97,0))</x:f>
        <x:v>3</x:v>
      </x:c>
      <x:c r="L269" t="inlineStr">
        <x:is>
          <x:t xml:space="preserve">POR_UNIDAD</x:t>
        </x:is>
      </x:c>
      <x:c r="M269" t="inlineStr">
        <x:is>
          <x:t xml:space="preserve">VALOR HEREDADO SIN CRONOMETRAJE</x:t>
        </x:is>
      </x:c>
      <x:c r="N269" s="34" t="n">
        <x:f>IFERROR(J269*INDEX('04_MAQUINAS'!$F$2:$F$18,MATCH(E269,'04_MAQUINAS'!$A$2:$A$18,0)),0)</x:f>
        <x:v>406.93333333333334</x:v>
      </x:c>
      <x:c r="O269" s="34" t="n">
        <x:f>IFERROR(J269*INDEX('04_MAQUINAS'!$I$2:$I$18,MATCH(E269,'04_MAQUINAS'!$A$2:$A$18,0))*INDEX('04_MAQUINAS'!$J$2:$J$18,MATCH(E269,'04_MAQUINAS'!$A$2:$A$18,0)),0)</x:f>
        <x:v>35.970000000000006</x:v>
      </x:c>
    </x:row>
    <x:row r="270">
      <x:c r="A270" t="inlineStr">
        <x:is>
          <x:t xml:space="preserve">P023</x:t>
        </x:is>
      </x:c>
      <x:c r="B270" t="inlineStr">
        <x:is>
          <x:t xml:space="preserve">Armario metálico</x:t>
        </x:is>
      </x:c>
      <x:c r="C270" t="n">
        <x:v>4</x:v>
      </x:c>
      <x:c r="D270" t="inlineStr">
        <x:is>
          <x:t xml:space="preserve">Desbarbado</x:t>
        </x:is>
      </x:c>
      <x:c r="E270" t="inlineStr">
        <x:is>
          <x:t xml:space="preserve">Mesa de desbarbado/esmerilado</x:t>
        </x:is>
      </x:c>
      <x:c r="F270" t="n">
        <x:f>'08_PEDIDOS'!D24</x:f>
        <x:v>10</x:v>
      </x:c>
      <x:c r="G270" t="n">
        <x:f>'08_PEDIDOS'!I24</x:f>
        <x:v>10</x:v>
      </x:c>
      <x:c r="H270" t="n">
        <x:f>'05_RUTAS'!F78</x:f>
        <x:v>3</x:v>
      </x:c>
      <x:c r="I270" t="n">
        <x:f>'05_RUTAS'!G78</x:f>
        <x:v>15</x:v>
      </x:c>
      <x:c r="J270" s="14" t="n">
        <x:f>IF(OR(F270="",G270="",G270=0),"",(ROUNDUP(F270/G270,0)*H270+F270*I270)/60)</x:f>
        <x:v>2.55</x:v>
      </x:c>
      <x:c r="K270" t="n">
        <x:f>INDEX('08_PEDIDOS'!$H$2:$H$97,MATCH(A270,'08_PEDIDOS'!$A$2:$A$97,0))</x:f>
        <x:v>3</x:v>
      </x:c>
      <x:c r="L270" t="inlineStr">
        <x:is>
          <x:t xml:space="preserve">POR_UNIDAD</x:t>
        </x:is>
      </x:c>
      <x:c r="M270" t="inlineStr">
        <x:is>
          <x:t xml:space="preserve">VALOR HEREDADO SIN CRONOMETRAJE</x:t>
        </x:is>
      </x:c>
      <x:c r="N270" s="34" t="n">
        <x:f>IFERROR(J270*INDEX('04_MAQUINAS'!$F$2:$F$18,MATCH(E270,'04_MAQUINAS'!$A$2:$A$18,0)),0)</x:f>
        <x:v>53.55</x:v>
      </x:c>
      <x:c r="O270" s="34" t="n">
        <x:f>IFERROR(J270*INDEX('04_MAQUINAS'!$I$2:$I$18,MATCH(E270,'04_MAQUINAS'!$A$2:$A$18,0))*INDEX('04_MAQUINAS'!$J$2:$J$18,MATCH(E270,'04_MAQUINAS'!$A$2:$A$18,0)),0)</x:f>
        <x:v>1.9124999999999999</x:v>
      </x:c>
    </x:row>
    <x:row r="271">
      <x:c r="A271" t="inlineStr">
        <x:is>
          <x:t xml:space="preserve">P023</x:t>
        </x:is>
      </x:c>
      <x:c r="B271" t="inlineStr">
        <x:is>
          <x:t xml:space="preserve">Armario metálico</x:t>
        </x:is>
      </x:c>
      <x:c r="C271" t="n">
        <x:v>5</x:v>
      </x:c>
      <x:c r="D271" t="inlineStr">
        <x:is>
          <x:t xml:space="preserve">Preparación superficial</x:t>
        </x:is>
      </x:c>
      <x:c r="E271" t="inlineStr">
        <x:is>
          <x:t xml:space="preserve">Zona de preparación superficial</x:t>
        </x:is>
      </x:c>
      <x:c r="F271" t="n">
        <x:f>'08_PEDIDOS'!D24</x:f>
        <x:v>10</x:v>
      </x:c>
      <x:c r="G271" t="n">
        <x:f>'08_PEDIDOS'!I24</x:f>
        <x:v>10</x:v>
      </x:c>
      <x:c r="H271" t="n">
        <x:f>'05_RUTAS'!F79</x:f>
        <x:v>6</x:v>
      </x:c>
      <x:c r="I271" t="n">
        <x:f>'05_RUTAS'!G79</x:f>
        <x:v>25.712</x:v>
      </x:c>
      <x:c r="J271" s="14" t="n">
        <x:f>IF(OR(F271="",G271="",G271=0),"",(ROUNDUP(F271/G271,0)*H271+F271*I271)/60)</x:f>
        <x:v>4.3853333333333335</x:v>
      </x:c>
      <x:c r="K271" t="n">
        <x:f>INDEX('08_PEDIDOS'!$H$2:$H$97,MATCH(A271,'08_PEDIDOS'!$A$2:$A$97,0))</x:f>
        <x:v>3</x:v>
      </x:c>
      <x:c r="L271" t="inlineStr">
        <x:is>
          <x:t xml:space="preserve">POR_UNIDAD</x:t>
        </x:is>
      </x:c>
      <x:c r="M271" t="inlineStr">
        <x:is>
          <x:t xml:space="preserve">VALOR HEREDADO SIN CRONOMETRAJE</x:t>
        </x:is>
      </x:c>
      <x:c r="N271" s="34" t="n">
        <x:f>IFERROR(J271*INDEX('04_MAQUINAS'!$F$2:$F$18,MATCH(E271,'04_MAQUINAS'!$A$2:$A$18,0)),0)</x:f>
        <x:v>83.32133333333334</x:v>
      </x:c>
      <x:c r="O271" s="34" t="n">
        <x:f>IFERROR(J271*INDEX('04_MAQUINAS'!$I$2:$I$18,MATCH(E271,'04_MAQUINAS'!$A$2:$A$18,0))*INDEX('04_MAQUINAS'!$J$2:$J$18,MATCH(E271,'04_MAQUINAS'!$A$2:$A$18,0)),0)</x:f>
        <x:v>3.859093333333334</x:v>
      </x:c>
    </x:row>
    <x:row r="272">
      <x:c r="A272" t="inlineStr">
        <x:is>
          <x:t xml:space="preserve">P023</x:t>
        </x:is>
      </x:c>
      <x:c r="B272" t="inlineStr">
        <x:is>
          <x:t xml:space="preserve">Armario metálico</x:t>
        </x:is>
      </x:c>
      <x:c r="C272" t="n">
        <x:v>6</x:v>
      </x:c>
      <x:c r="D272" t="inlineStr">
        <x:is>
          <x:t xml:space="preserve">Aplicación electrostática de polvo</x:t>
        </x:is>
      </x:c>
      <x:c r="E272" t="inlineStr">
        <x:is>
          <x:t xml:space="preserve">Pistola manual de pintura electrostática en polvo</x:t>
        </x:is>
      </x:c>
      <x:c r="F272" t="n">
        <x:f>'08_PEDIDOS'!D24</x:f>
        <x:v>10</x:v>
      </x:c>
      <x:c r="G272" t="n">
        <x:f>'08_PEDIDOS'!I24</x:f>
        <x:v>10</x:v>
      </x:c>
      <x:c r="H272" t="n">
        <x:f>'05_RUTAS'!F80</x:f>
        <x:v>12</x:v>
      </x:c>
      <x:c r="I272" t="n">
        <x:f>'05_RUTAS'!G80</x:f>
        <x:v>6.58</x:v>
      </x:c>
      <x:c r="J272" s="14" t="n">
        <x:f>IF(OR(F272="",G272="",G272=0),"",(ROUNDUP(F272/G272,0)*H272+F272*I272)/60)</x:f>
        <x:v>1.2966666666666666</x:v>
      </x:c>
      <x:c r="K272" t="n">
        <x:f>INDEX('08_PEDIDOS'!$H$2:$H$97,MATCH(A272,'08_PEDIDOS'!$A$2:$A$97,0))</x:f>
        <x:v>3</x:v>
      </x:c>
      <x:c r="L272" t="inlineStr">
        <x:is>
          <x:t xml:space="preserve">POR_UNIDAD</x:t>
        </x:is>
      </x:c>
      <x:c r="M272" t="inlineStr">
        <x:is>
          <x:t xml:space="preserve">HIPOTESIS TECNICA</x:t>
        </x:is>
      </x:c>
      <x:c r="N272" s="34" t="n">
        <x:f>IFERROR(J272*INDEX('04_MAQUINAS'!$F$2:$F$18,MATCH(E272,'04_MAQUINAS'!$A$2:$A$18,0)),0)</x:f>
        <x:v>41.49333333333333</x:v>
      </x:c>
      <x:c r="O272" s="34" t="n">
        <x:f>IFERROR(J272*INDEX('04_MAQUINAS'!$I$2:$I$18,MATCH(E272,'04_MAQUINAS'!$A$2:$A$18,0))*INDEX('04_MAQUINAS'!$J$2:$J$18,MATCH(E272,'04_MAQUINAS'!$A$2:$A$18,0)),0)</x:f>
        <x:v>1.3614999999999997</x:v>
      </x:c>
    </x:row>
    <x:row r="273">
      <x:c r="A273" t="inlineStr">
        <x:is>
          <x:t xml:space="preserve">P023</x:t>
        </x:is>
      </x:c>
      <x:c r="B273" t="inlineStr">
        <x:is>
          <x:t xml:space="preserve">Armario metálico</x:t>
        </x:is>
      </x:c>
      <x:c r="C273" t="n">
        <x:v>7</x:v>
      </x:c>
      <x:c r="D273" t="inlineStr">
        <x:is>
          <x:t xml:space="preserve">Curado térmico en horno</x:t>
        </x:is>
      </x:c>
      <x:c r="E273" t="inlineStr">
        <x:is>
          <x:t xml:space="preserve">Horno de curado de pintura electrostática por lotes</x:t>
        </x:is>
      </x:c>
      <x:c r="F273" t="n">
        <x:f>'08_PEDIDOS'!D24</x:f>
        <x:v>10</x:v>
      </x:c>
      <x:c r="G273" t="n">
        <x:f>'08_PEDIDOS'!I24</x:f>
        <x:v>10</x:v>
      </x:c>
      <x:c r="H273" t="n">
        <x:f>'05_RUTAS'!F81</x:f>
        <x:v>45</x:v>
      </x:c>
      <x:c r="I273" t="n">
        <x:f>'05_RUTAS'!G81</x:f>
        <x:v>0</x:v>
      </x:c>
      <x:c r="J273" s="14" t="n">
        <x:f>IF(OR(F273="",G273="",G273=0),"",(ROUNDUP(F273/G273,0)*H273+F273*I273)/60)</x:f>
        <x:v>0.75</x:v>
      </x:c>
      <x:c r="K273" t="n">
        <x:f>INDEX('08_PEDIDOS'!$H$2:$H$97,MATCH(A273,'08_PEDIDOS'!$A$2:$A$97,0))</x:f>
        <x:v>3</x:v>
      </x:c>
      <x:c r="L273" t="inlineStr">
        <x:is>
          <x:t xml:space="preserve">POR_LOTE</x:t>
        </x:is>
      </x:c>
      <x:c r="M273" t="inlineStr">
        <x:is>
          <x:t xml:space="preserve">HIPOTESIS TECNICA</x:t>
        </x:is>
      </x:c>
      <x:c r="N273" s="34" t="n">
        <x:f>IFERROR(J273*INDEX('04_MAQUINAS'!$F$2:$F$18,MATCH(E273,'04_MAQUINAS'!$A$2:$A$18,0)),0)</x:f>
        <x:v>19.5</x:v>
      </x:c>
      <x:c r="O273" s="34" t="n">
        <x:f>IFERROR(J273*INDEX('04_MAQUINAS'!$I$2:$I$18,MATCH(E273,'04_MAQUINAS'!$A$2:$A$18,0))*INDEX('04_MAQUINAS'!$J$2:$J$18,MATCH(E273,'04_MAQUINAS'!$A$2:$A$18,0)),0)</x:f>
        <x:v>10.799999999999999</x:v>
      </x:c>
    </x:row>
    <x:row r="274">
      <x:c r="A274" t="inlineStr">
        <x:is>
          <x:t xml:space="preserve">P023</x:t>
        </x:is>
      </x:c>
      <x:c r="B274" t="inlineStr">
        <x:is>
          <x:t xml:space="preserve">Armario metálico</x:t>
        </x:is>
      </x:c>
      <x:c r="C274" t="n">
        <x:v>8</x:v>
      </x:c>
      <x:c r="D274" t="inlineStr">
        <x:is>
          <x:t xml:space="preserve">Colgado, traslado y enfriamiento</x:t>
        </x:is>
      </x:c>
      <x:c r="E274" t="inlineStr">
        <x:is>
          <x:t xml:space="preserve">Manipulación y enfriamiento de piezas</x:t>
        </x:is>
      </x:c>
      <x:c r="F274" t="n">
        <x:f>'08_PEDIDOS'!D24</x:f>
        <x:v>10</x:v>
      </x:c>
      <x:c r="G274" t="n">
        <x:f>'08_PEDIDOS'!I24</x:f>
        <x:v>10</x:v>
      </x:c>
      <x:c r="H274" t="n">
        <x:f>'05_RUTAS'!F82</x:f>
        <x:v>8</x:v>
      </x:c>
      <x:c r="I274" t="n">
        <x:f>'05_RUTAS'!G82</x:f>
        <x:v>2.36</x:v>
      </x:c>
      <x:c r="J274" s="14" t="n">
        <x:f>IF(OR(F274="",G274="",G274=0),"",(ROUNDUP(F274/G274,0)*H274+F274*I274)/60)</x:f>
        <x:v>0.5266666666666666</x:v>
      </x:c>
      <x:c r="K274" t="n">
        <x:f>INDEX('08_PEDIDOS'!$H$2:$H$97,MATCH(A274,'08_PEDIDOS'!$A$2:$A$97,0))</x:f>
        <x:v>3</x:v>
      </x:c>
      <x:c r="L274" t="inlineStr">
        <x:is>
          <x:t xml:space="preserve">POR_UNIDAD</x:t>
        </x:is>
      </x:c>
      <x:c r="M274" t="inlineStr">
        <x:is>
          <x:t xml:space="preserve">HIPOTESIS TECNICA</x:t>
        </x:is>
      </x:c>
      <x:c r="N274" s="34" t="n">
        <x:f>IFERROR(J274*INDEX('04_MAQUINAS'!$F$2:$F$18,MATCH(E274,'04_MAQUINAS'!$A$2:$A$18,0)),0)</x:f>
        <x:v>8.426666666666666</x:v>
      </x:c>
      <x:c r="O274" s="34" t="n">
        <x:f>IFERROR(J274*INDEX('04_MAQUINAS'!$I$2:$I$18,MATCH(E274,'04_MAQUINAS'!$A$2:$A$18,0))*INDEX('04_MAQUINAS'!$J$2:$J$18,MATCH(E274,'04_MAQUINAS'!$A$2:$A$18,0)),0)</x:f>
        <x:v>0.13166666666666665</x:v>
      </x:c>
    </x:row>
    <x:row r="275">
      <x:c r="A275" t="inlineStr">
        <x:is>
          <x:t xml:space="preserve">P023</x:t>
        </x:is>
      </x:c>
      <x:c r="B275" t="inlineStr">
        <x:is>
          <x:t xml:space="preserve">Armario metálico</x:t>
        </x:is>
      </x:c>
      <x:c r="C275" t="n">
        <x:v>9</x:v>
      </x:c>
      <x:c r="D275" t="inlineStr">
        <x:is>
          <x:t xml:space="preserve">Ensamblaje</x:t>
        </x:is>
      </x:c>
      <x:c r="E275" t="inlineStr">
        <x:is>
          <x:t xml:space="preserve">Mesa de armado</x:t>
        </x:is>
      </x:c>
      <x:c r="F275" t="n">
        <x:f>'08_PEDIDOS'!D24</x:f>
        <x:v>10</x:v>
      </x:c>
      <x:c r="G275" t="n">
        <x:f>'08_PEDIDOS'!I24</x:f>
        <x:v>10</x:v>
      </x:c>
      <x:c r="H275" t="n">
        <x:f>'05_RUTAS'!F83</x:f>
        <x:v>6</x:v>
      </x:c>
      <x:c r="I275" t="n">
        <x:f>'05_RUTAS'!G83</x:f>
        <x:v>27</x:v>
      </x:c>
      <x:c r="J275" s="14" t="n">
        <x:f>IF(OR(F275="",G275="",G275=0),"",(ROUNDUP(F275/G275,0)*H275+F275*I275)/60)</x:f>
        <x:v>4.6</x:v>
      </x:c>
      <x:c r="K275" t="n">
        <x:f>INDEX('08_PEDIDOS'!$H$2:$H$97,MATCH(A275,'08_PEDIDOS'!$A$2:$A$97,0))</x:f>
        <x:v>3</x:v>
      </x:c>
      <x:c r="L275" t="inlineStr">
        <x:is>
          <x:t xml:space="preserve">POR_UNIDAD</x:t>
        </x:is>
      </x:c>
      <x:c r="M275" t="inlineStr">
        <x:is>
          <x:t xml:space="preserve">VALOR HEREDADO SIN CRONOMETRAJE</x:t>
        </x:is>
      </x:c>
      <x:c r="N275" s="34" t="n">
        <x:f>IFERROR(J275*INDEX('04_MAQUINAS'!$F$2:$F$18,MATCH(E275,'04_MAQUINAS'!$A$2:$A$18,0)),0)</x:f>
        <x:v>87.39999999999999</x:v>
      </x:c>
      <x:c r="O275" s="34" t="n">
        <x:f>IFERROR(J275*INDEX('04_MAQUINAS'!$I$2:$I$18,MATCH(E275,'04_MAQUINAS'!$A$2:$A$18,0))*INDEX('04_MAQUINAS'!$J$2:$J$18,MATCH(E275,'04_MAQUINAS'!$A$2:$A$18,0)),0)</x:f>
        <x:v>1.38</x:v>
      </x:c>
    </x:row>
    <x:row r="276">
      <x:c r="A276" t="inlineStr">
        <x:is>
          <x:t xml:space="preserve">P023</x:t>
        </x:is>
      </x:c>
      <x:c r="B276" t="inlineStr">
        <x:is>
          <x:t xml:space="preserve">Armario metálico</x:t>
        </x:is>
      </x:c>
      <x:c r="C276" t="n">
        <x:v>10</x:v>
      </x:c>
      <x:c r="D276" t="inlineStr">
        <x:is>
          <x:t xml:space="preserve">Inspección de calidad</x:t>
        </x:is>
      </x:c>
      <x:c r="E276" t="inlineStr">
        <x:is>
          <x:t xml:space="preserve">Área de inspección</x:t>
        </x:is>
      </x:c>
      <x:c r="F276" t="n">
        <x:f>'08_PEDIDOS'!D24</x:f>
        <x:v>10</x:v>
      </x:c>
      <x:c r="G276" t="n">
        <x:f>'08_PEDIDOS'!I24</x:f>
        <x:v>10</x:v>
      </x:c>
      <x:c r="H276" t="n">
        <x:f>'05_RUTAS'!F84</x:f>
        <x:v>2</x:v>
      </x:c>
      <x:c r="I276" t="n">
        <x:f>'05_RUTAS'!G84</x:f>
        <x:v>3.45</x:v>
      </x:c>
      <x:c r="J276" s="14" t="n">
        <x:f>IF(OR(F276="",G276="",G276=0),"",(ROUNDUP(F276/G276,0)*H276+F276*I276)/60)</x:f>
        <x:v>0.6083333333333333</x:v>
      </x:c>
      <x:c r="K276" t="n">
        <x:f>INDEX('08_PEDIDOS'!$H$2:$H$97,MATCH(A276,'08_PEDIDOS'!$A$2:$A$97,0))</x:f>
        <x:v>3</x:v>
      </x:c>
      <x:c r="L276" t="inlineStr">
        <x:is>
          <x:t xml:space="preserve">POR_UNIDAD</x:t>
        </x:is>
      </x:c>
      <x:c r="M276" t="inlineStr">
        <x:is>
          <x:t xml:space="preserve">HIPOTESIS TECNICA</x:t>
        </x:is>
      </x:c>
      <x:c r="N276" s="34" t="n">
        <x:f>IFERROR(J276*INDEX('04_MAQUINAS'!$F$2:$F$18,MATCH(E276,'04_MAQUINAS'!$A$2:$A$18,0)),0)</x:f>
        <x:v>12.166666666666666</x:v>
      </x:c>
      <x:c r="O276" s="34" t="n">
        <x:f>IFERROR(J276*INDEX('04_MAQUINAS'!$I$2:$I$18,MATCH(E276,'04_MAQUINAS'!$A$2:$A$18,0))*INDEX('04_MAQUINAS'!$J$2:$J$18,MATCH(E276,'04_MAQUINAS'!$A$2:$A$18,0)),0)</x:f>
        <x:v>0.06083333333333333</x:v>
      </x:c>
    </x:row>
    <x:row r="277">
      <x:c r="A277" t="inlineStr">
        <x:is>
          <x:t xml:space="preserve">P023</x:t>
        </x:is>
      </x:c>
      <x:c r="B277" t="inlineStr">
        <x:is>
          <x:t xml:space="preserve">Armario metálico</x:t>
        </x:is>
      </x:c>
      <x:c r="C277" t="n">
        <x:v>11</x:v>
      </x:c>
      <x:c r="D277" t="inlineStr">
        <x:is>
          <x:t xml:space="preserve">Embalaje</x:t>
        </x:is>
      </x:c>
      <x:c r="E277" t="inlineStr">
        <x:is>
          <x:t xml:space="preserve">Zona de protección y embalaje</x:t>
        </x:is>
      </x:c>
      <x:c r="F277" t="n">
        <x:f>'08_PEDIDOS'!D24</x:f>
        <x:v>10</x:v>
      </x:c>
      <x:c r="G277" t="n">
        <x:f>'08_PEDIDOS'!I24</x:f>
        <x:v>10</x:v>
      </x:c>
      <x:c r="H277" t="n">
        <x:f>'05_RUTAS'!F85</x:f>
        <x:v>2</x:v>
      </x:c>
      <x:c r="I277" t="n">
        <x:f>'05_RUTAS'!G85</x:f>
        <x:v>4.67</x:v>
      </x:c>
      <x:c r="J277" s="14" t="n">
        <x:f>IF(OR(F277="",G277="",G277=0),"",(ROUNDUP(F277/G277,0)*H277+F277*I277)/60)</x:f>
        <x:v>0.8116666666666668</x:v>
      </x:c>
      <x:c r="K277" t="n">
        <x:f>INDEX('08_PEDIDOS'!$H$2:$H$97,MATCH(A277,'08_PEDIDOS'!$A$2:$A$97,0))</x:f>
        <x:v>3</x:v>
      </x:c>
      <x:c r="L277" t="inlineStr">
        <x:is>
          <x:t xml:space="preserve">POR_UNIDAD</x:t>
        </x:is>
      </x:c>
      <x:c r="M277" t="inlineStr">
        <x:is>
          <x:t xml:space="preserve">HIPOTESIS TECNICA</x:t>
        </x:is>
      </x:c>
      <x:c r="N277" s="34" t="n">
        <x:f>IFERROR(J277*INDEX('04_MAQUINAS'!$F$2:$F$18,MATCH(E277,'04_MAQUINAS'!$A$2:$A$18,0)),0)</x:f>
        <x:v>14.610000000000001</x:v>
      </x:c>
      <x:c r="O277" s="34" t="n">
        <x:f>IFERROR(J277*INDEX('04_MAQUINAS'!$I$2:$I$18,MATCH(E277,'04_MAQUINAS'!$A$2:$A$18,0))*INDEX('04_MAQUINAS'!$J$2:$J$18,MATCH(E277,'04_MAQUINAS'!$A$2:$A$18,0)),0)</x:f>
        <x:v>0.07305</x:v>
      </x:c>
    </x:row>
    <x:row r="278">
      <x:c r="A278" t="inlineStr">
        <x:is>
          <x:t xml:space="preserve">P024</x:t>
        </x:is>
      </x:c>
      <x:c r="B278" t="inlineStr">
        <x:is>
          <x:t xml:space="preserve">Estantería liviana metálica</x:t>
        </x:is>
      </x:c>
      <x:c r="C278" t="n">
        <x:v>1</x:v>
      </x:c>
      <x:c r="D278" t="inlineStr">
        <x:is>
          <x:t xml:space="preserve">Corte de planchas de acero</x:t>
        </x:is>
      </x:c>
      <x:c r="E278" t="inlineStr">
        <x:is>
          <x:t xml:space="preserve">Guillotina hidráulica para corte de planchas de acero</x:t>
        </x:is>
      </x:c>
      <x:c r="F278" t="n">
        <x:f>'08_PEDIDOS'!D25</x:f>
        <x:v>10</x:v>
      </x:c>
      <x:c r="G278" t="n">
        <x:f>'08_PEDIDOS'!I25</x:f>
        <x:v>10</x:v>
      </x:c>
      <x:c r="H278" t="n">
        <x:f>'05_RUTAS'!F86</x:f>
        <x:v>8</x:v>
      </x:c>
      <x:c r="I278" t="n">
        <x:f>'05_RUTAS'!G86</x:f>
        <x:v>35.92</x:v>
      </x:c>
      <x:c r="J278" s="14" t="n">
        <x:f>IF(OR(F278="",G278="",G278=0),"",(ROUNDUP(F278/G278,0)*H278+F278*I278)/60)</x:f>
        <x:v>6.120000000000001</x:v>
      </x:c>
      <x:c r="K278" t="n">
        <x:f>INDEX('08_PEDIDOS'!$H$2:$H$97,MATCH(A278,'08_PEDIDOS'!$A$2:$A$97,0))</x:f>
        <x:v>3</x:v>
      </x:c>
      <x:c r="L278" t="inlineStr">
        <x:is>
          <x:t xml:space="preserve">POR_UNIDAD</x:t>
        </x:is>
      </x:c>
      <x:c r="M278" t="inlineStr">
        <x:is>
          <x:t xml:space="preserve">VALOR HEREDADO SIN CRONOMETRAJE</x:t>
        </x:is>
      </x:c>
      <x:c r="N278" s="34" t="n">
        <x:f>IFERROR(J278*INDEX('04_MAQUINAS'!$F$2:$F$18,MATCH(E278,'04_MAQUINAS'!$A$2:$A$18,0)),0)</x:f>
        <x:v>146.88000000000002</x:v>
      </x:c>
      <x:c r="O278" s="34" t="n">
        <x:f>IFERROR(J278*INDEX('04_MAQUINAS'!$I$2:$I$18,MATCH(E278,'04_MAQUINAS'!$A$2:$A$18,0))*INDEX('04_MAQUINAS'!$J$2:$J$18,MATCH(E278,'04_MAQUINAS'!$A$2:$A$18,0)),0)</x:f>
        <x:v>16.830000000000002</x:v>
      </x:c>
    </x:row>
    <x:row r="279">
      <x:c r="A279" t="inlineStr">
        <x:is>
          <x:t xml:space="preserve">P024</x:t>
        </x:is>
      </x:c>
      <x:c r="B279" t="inlineStr">
        <x:is>
          <x:t xml:space="preserve">Estantería liviana metálica</x:t>
        </x:is>
      </x:c>
      <x:c r="C279" t="n">
        <x:v>2</x:v>
      </x:c>
      <x:c r="D279" t="inlineStr">
        <x:is>
          <x:t xml:space="preserve">Corte de tubos y perfiles</x:t>
        </x:is>
      </x:c>
      <x:c r="E279" t="inlineStr">
        <x:is>
          <x:t xml:space="preserve">Sierra de cinta para corte de tubos y perfiles</x:t>
        </x:is>
      </x:c>
      <x:c r="F279" t="n">
        <x:f>'08_PEDIDOS'!D25</x:f>
        <x:v>10</x:v>
      </x:c>
      <x:c r="G279" t="n">
        <x:f>'08_PEDIDOS'!I25</x:f>
        <x:v>10</x:v>
      </x:c>
      <x:c r="H279" t="n">
        <x:f>'05_RUTAS'!F87</x:f>
        <x:v>8</x:v>
      </x:c>
      <x:c r="I279" t="n">
        <x:f>'05_RUTAS'!G87</x:f>
        <x:v>32.28</x:v>
      </x:c>
      <x:c r="J279" s="14" t="n">
        <x:f>IF(OR(F279="",G279="",G279=0),"",(ROUNDUP(F279/G279,0)*H279+F279*I279)/60)</x:f>
        <x:v>5.513333333333334</x:v>
      </x:c>
      <x:c r="K279" t="n">
        <x:f>INDEX('08_PEDIDOS'!$H$2:$H$97,MATCH(A279,'08_PEDIDOS'!$A$2:$A$97,0))</x:f>
        <x:v>3</x:v>
      </x:c>
      <x:c r="L279" t="inlineStr">
        <x:is>
          <x:t xml:space="preserve">POR_UNIDAD</x:t>
        </x:is>
      </x:c>
      <x:c r="M279" t="inlineStr">
        <x:is>
          <x:t xml:space="preserve">VALOR HEREDADO SIN CRONOMETRAJE</x:t>
        </x:is>
      </x:c>
      <x:c r="N279" s="34" t="n">
        <x:f>IFERROR(J279*INDEX('04_MAQUINAS'!$F$2:$F$18,MATCH(E279,'04_MAQUINAS'!$A$2:$A$18,0)),0)</x:f>
        <x:v>121.29333333333334</x:v>
      </x:c>
      <x:c r="O279" s="34" t="n">
        <x:f>IFERROR(J279*INDEX('04_MAQUINAS'!$I$2:$I$18,MATCH(E279,'04_MAQUINAS'!$A$2:$A$18,0))*INDEX('04_MAQUINAS'!$J$2:$J$18,MATCH(E279,'04_MAQUINAS'!$A$2:$A$18,0)),0)</x:f>
        <x:v>2.481</x:v>
      </x:c>
    </x:row>
    <x:row r="280">
      <x:c r="A280" t="inlineStr">
        <x:is>
          <x:t xml:space="preserve">P024</x:t>
        </x:is>
      </x:c>
      <x:c r="B280" t="inlineStr">
        <x:is>
          <x:t xml:space="preserve">Estantería liviana metálica</x:t>
        </x:is>
      </x:c>
      <x:c r="C280" t="n">
        <x:v>3</x:v>
      </x:c>
      <x:c r="D280" t="inlineStr">
        <x:is>
          <x:t xml:space="preserve">Perforación</x:t>
        </x:is>
      </x:c>
      <x:c r="E280" t="inlineStr">
        <x:is>
          <x:t xml:space="preserve">Taladro de banco para perforación de acero</x:t>
        </x:is>
      </x:c>
      <x:c r="F280" t="n">
        <x:f>'08_PEDIDOS'!D25</x:f>
        <x:v>10</x:v>
      </x:c>
      <x:c r="G280" t="n">
        <x:f>'08_PEDIDOS'!I25</x:f>
        <x:v>10</x:v>
      </x:c>
      <x:c r="H280" t="n">
        <x:f>'05_RUTAS'!F88</x:f>
        <x:v>10</x:v>
      </x:c>
      <x:c r="I280" t="n">
        <x:f>'05_RUTAS'!G88</x:f>
        <x:v>54.8</x:v>
      </x:c>
      <x:c r="J280" s="14" t="n">
        <x:f>IF(OR(F280="",G280="",G280=0),"",(ROUNDUP(F280/G280,0)*H280+F280*I280)/60)</x:f>
        <x:v>9.3</x:v>
      </x:c>
      <x:c r="K280" t="n">
        <x:f>INDEX('08_PEDIDOS'!$H$2:$H$97,MATCH(A280,'08_PEDIDOS'!$A$2:$A$97,0))</x:f>
        <x:v>3</x:v>
      </x:c>
      <x:c r="L280" t="inlineStr">
        <x:is>
          <x:t xml:space="preserve">POR_UNIDAD</x:t>
        </x:is>
      </x:c>
      <x:c r="M280" t="inlineStr">
        <x:is>
          <x:t xml:space="preserve">VALOR HEREDADO SIN CRONOMETRAJE</x:t>
        </x:is>
      </x:c>
      <x:c r="N280" s="34" t="n">
        <x:f>IFERROR(J280*INDEX('04_MAQUINAS'!$F$2:$F$18,MATCH(E280,'04_MAQUINAS'!$A$2:$A$18,0)),0)</x:f>
        <x:v>204.60000000000002</x:v>
      </x:c>
      <x:c r="O280" s="34" t="n">
        <x:f>IFERROR(J280*INDEX('04_MAQUINAS'!$I$2:$I$18,MATCH(E280,'04_MAQUINAS'!$A$2:$A$18,0))*INDEX('04_MAQUINAS'!$J$2:$J$18,MATCH(E280,'04_MAQUINAS'!$A$2:$A$18,0)),0)</x:f>
        <x:v>2.5575000000000006</x:v>
      </x:c>
    </x:row>
    <x:row r="281">
      <x:c r="A281" t="inlineStr">
        <x:is>
          <x:t xml:space="preserve">P024</x:t>
        </x:is>
      </x:c>
      <x:c r="B281" t="inlineStr">
        <x:is>
          <x:t xml:space="preserve">Estantería liviana metálica</x:t>
        </x:is>
      </x:c>
      <x:c r="C281" t="n">
        <x:v>4</x:v>
      </x:c>
      <x:c r="D281" t="inlineStr">
        <x:is>
          <x:t xml:space="preserve">Plegado</x:t>
        </x:is>
      </x:c>
      <x:c r="E281" t="inlineStr">
        <x:is>
          <x:t xml:space="preserve">Plegadora hidráulica de chapa metálica</x:t>
        </x:is>
      </x:c>
      <x:c r="F281" t="n">
        <x:f>'08_PEDIDOS'!D25</x:f>
        <x:v>10</x:v>
      </x:c>
      <x:c r="G281" t="n">
        <x:f>'08_PEDIDOS'!I25</x:f>
        <x:v>10</x:v>
      </x:c>
      <x:c r="H281" t="n">
        <x:f>'05_RUTAS'!F89</x:f>
        <x:v>12</x:v>
      </x:c>
      <x:c r="I281" t="n">
        <x:f>'05_RUTAS'!G89</x:f>
        <x:v>85</x:v>
      </x:c>
      <x:c r="J281" s="14" t="n">
        <x:f>IF(OR(F281="",G281="",G281=0),"",(ROUNDUP(F281/G281,0)*H281+F281*I281)/60)</x:f>
        <x:v>14.366666666666667</x:v>
      </x:c>
      <x:c r="K281" t="n">
        <x:f>INDEX('08_PEDIDOS'!$H$2:$H$97,MATCH(A281,'08_PEDIDOS'!$A$2:$A$97,0))</x:f>
        <x:v>3</x:v>
      </x:c>
      <x:c r="L281" t="inlineStr">
        <x:is>
          <x:t xml:space="preserve">POR_UNIDAD</x:t>
        </x:is>
      </x:c>
      <x:c r="M281" t="inlineStr">
        <x:is>
          <x:t xml:space="preserve">VALOR HEREDADO SIN CRONOMETRAJE</x:t>
        </x:is>
      </x:c>
      <x:c r="N281" s="34" t="n">
        <x:f>IFERROR(J281*INDEX('04_MAQUINAS'!$F$2:$F$18,MATCH(E281,'04_MAQUINAS'!$A$2:$A$18,0)),0)</x:f>
        <x:v>402.26666666666665</x:v>
      </x:c>
      <x:c r="O281" s="34" t="n">
        <x:f>IFERROR(J281*INDEX('04_MAQUINAS'!$I$2:$I$18,MATCH(E281,'04_MAQUINAS'!$A$2:$A$18,0))*INDEX('04_MAQUINAS'!$J$2:$J$18,MATCH(E281,'04_MAQUINAS'!$A$2:$A$18,0)),0)</x:f>
        <x:v>35.5575</x:v>
      </x:c>
    </x:row>
    <x:row r="282">
      <x:c r="A282" t="inlineStr">
        <x:is>
          <x:t xml:space="preserve">P024</x:t>
        </x:is>
      </x:c>
      <x:c r="B282" t="inlineStr">
        <x:is>
          <x:t xml:space="preserve">Estantería liviana metálica</x:t>
        </x:is>
      </x:c>
      <x:c r="C282" t="n">
        <x:v>5</x:v>
      </x:c>
      <x:c r="D282" t="inlineStr">
        <x:is>
          <x:t xml:space="preserve">Desbarbado</x:t>
        </x:is>
      </x:c>
      <x:c r="E282" t="inlineStr">
        <x:is>
          <x:t xml:space="preserve">Mesa de desbarbado/esmerilado</x:t>
        </x:is>
      </x:c>
      <x:c r="F282" t="n">
        <x:f>'08_PEDIDOS'!D25</x:f>
        <x:v>10</x:v>
      </x:c>
      <x:c r="G282" t="n">
        <x:f>'08_PEDIDOS'!I25</x:f>
        <x:v>10</x:v>
      </x:c>
      <x:c r="H282" t="n">
        <x:f>'05_RUTAS'!F90</x:f>
        <x:v>3</x:v>
      </x:c>
      <x:c r="I282" t="n">
        <x:f>'05_RUTAS'!G90</x:f>
        <x:v>37.5</x:v>
      </x:c>
      <x:c r="J282" s="14" t="n">
        <x:f>IF(OR(F282="",G282="",G282=0),"",(ROUNDUP(F282/G282,0)*H282+F282*I282)/60)</x:f>
        <x:v>6.3</x:v>
      </x:c>
      <x:c r="K282" t="n">
        <x:f>INDEX('08_PEDIDOS'!$H$2:$H$97,MATCH(A282,'08_PEDIDOS'!$A$2:$A$97,0))</x:f>
        <x:v>3</x:v>
      </x:c>
      <x:c r="L282" t="inlineStr">
        <x:is>
          <x:t xml:space="preserve">POR_UNIDAD</x:t>
        </x:is>
      </x:c>
      <x:c r="M282" t="inlineStr">
        <x:is>
          <x:t xml:space="preserve">VALOR HEREDADO SIN CRONOMETRAJE</x:t>
        </x:is>
      </x:c>
      <x:c r="N282" s="34" t="n">
        <x:f>IFERROR(J282*INDEX('04_MAQUINAS'!$F$2:$F$18,MATCH(E282,'04_MAQUINAS'!$A$2:$A$18,0)),0)</x:f>
        <x:v>132.29999999999998</x:v>
      </x:c>
      <x:c r="O282" s="34" t="n">
        <x:f>IFERROR(J282*INDEX('04_MAQUINAS'!$I$2:$I$18,MATCH(E282,'04_MAQUINAS'!$A$2:$A$18,0))*INDEX('04_MAQUINAS'!$J$2:$J$18,MATCH(E282,'04_MAQUINAS'!$A$2:$A$18,0)),0)</x:f>
        <x:v>4.725</x:v>
      </x:c>
    </x:row>
    <x:row r="283">
      <x:c r="A283" t="inlineStr">
        <x:is>
          <x:t xml:space="preserve">P024</x:t>
        </x:is>
      </x:c>
      <x:c r="B283" t="inlineStr">
        <x:is>
          <x:t xml:space="preserve">Estantería liviana metálica</x:t>
        </x:is>
      </x:c>
      <x:c r="C283" t="n">
        <x:v>6</x:v>
      </x:c>
      <x:c r="D283" t="inlineStr">
        <x:is>
          <x:t xml:space="preserve">Preparación superficial</x:t>
        </x:is>
      </x:c>
      <x:c r="E283" t="inlineStr">
        <x:is>
          <x:t xml:space="preserve">Zona de preparación superficial</x:t>
        </x:is>
      </x:c>
      <x:c r="F283" t="n">
        <x:f>'08_PEDIDOS'!D25</x:f>
        <x:v>10</x:v>
      </x:c>
      <x:c r="G283" t="n">
        <x:f>'08_PEDIDOS'!I25</x:f>
        <x:v>10</x:v>
      </x:c>
      <x:c r="H283" t="n">
        <x:f>'05_RUTAS'!F91</x:f>
        <x:v>6</x:v>
      </x:c>
      <x:c r="I283" t="n">
        <x:f>'05_RUTAS'!G91</x:f>
        <x:v>24.4752</x:v>
      </x:c>
      <x:c r="J283" s="14" t="n">
        <x:f>IF(OR(F283="",G283="",G283=0),"",(ROUNDUP(F283/G283,0)*H283+F283*I283)/60)</x:f>
        <x:v>4.1792</x:v>
      </x:c>
      <x:c r="K283" t="n">
        <x:f>INDEX('08_PEDIDOS'!$H$2:$H$97,MATCH(A283,'08_PEDIDOS'!$A$2:$A$97,0))</x:f>
        <x:v>3</x:v>
      </x:c>
      <x:c r="L283" t="inlineStr">
        <x:is>
          <x:t xml:space="preserve">POR_UNIDAD</x:t>
        </x:is>
      </x:c>
      <x:c r="M283" t="inlineStr">
        <x:is>
          <x:t xml:space="preserve">VALOR HEREDADO SIN CRONOMETRAJE</x:t>
        </x:is>
      </x:c>
      <x:c r="N283" s="34" t="n">
        <x:f>IFERROR(J283*INDEX('04_MAQUINAS'!$F$2:$F$18,MATCH(E283,'04_MAQUINAS'!$A$2:$A$18,0)),0)</x:f>
        <x:v>79.4048</x:v>
      </x:c>
      <x:c r="O283" s="34" t="n">
        <x:f>IFERROR(J283*INDEX('04_MAQUINAS'!$I$2:$I$18,MATCH(E283,'04_MAQUINAS'!$A$2:$A$18,0))*INDEX('04_MAQUINAS'!$J$2:$J$18,MATCH(E283,'04_MAQUINAS'!$A$2:$A$18,0)),0)</x:f>
        <x:v>3.6776960000000005</x:v>
      </x:c>
    </x:row>
    <x:row r="284">
      <x:c r="A284" t="inlineStr">
        <x:is>
          <x:t xml:space="preserve">P024</x:t>
        </x:is>
      </x:c>
      <x:c r="B284" t="inlineStr">
        <x:is>
          <x:t xml:space="preserve">Estantería liviana metálica</x:t>
        </x:is>
      </x:c>
      <x:c r="C284" t="n">
        <x:v>7</x:v>
      </x:c>
      <x:c r="D284" t="inlineStr">
        <x:is>
          <x:t xml:space="preserve">Aplicación electrostática de polvo</x:t>
        </x:is>
      </x:c>
      <x:c r="E284" t="inlineStr">
        <x:is>
          <x:t xml:space="preserve">Pistola manual de pintura electrostática en polvo</x:t>
        </x:is>
      </x:c>
      <x:c r="F284" t="n">
        <x:f>'08_PEDIDOS'!D25</x:f>
        <x:v>10</x:v>
      </x:c>
      <x:c r="G284" t="n">
        <x:f>'08_PEDIDOS'!I25</x:f>
        <x:v>10</x:v>
      </x:c>
      <x:c r="H284" t="n">
        <x:f>'05_RUTAS'!F92</x:f>
        <x:v>12</x:v>
      </x:c>
      <x:c r="I284" t="n">
        <x:f>'05_RUTAS'!G92</x:f>
        <x:v>6.58</x:v>
      </x:c>
      <x:c r="J284" s="14" t="n">
        <x:f>IF(OR(F284="",G284="",G284=0),"",(ROUNDUP(F284/G284,0)*H284+F284*I284)/60)</x:f>
        <x:v>1.2966666666666666</x:v>
      </x:c>
      <x:c r="K284" t="n">
        <x:f>INDEX('08_PEDIDOS'!$H$2:$H$97,MATCH(A284,'08_PEDIDOS'!$A$2:$A$97,0))</x:f>
        <x:v>3</x:v>
      </x:c>
      <x:c r="L284" t="inlineStr">
        <x:is>
          <x:t xml:space="preserve">POR_UNIDAD</x:t>
        </x:is>
      </x:c>
      <x:c r="M284" t="inlineStr">
        <x:is>
          <x:t xml:space="preserve">HIPOTESIS TECNICA</x:t>
        </x:is>
      </x:c>
      <x:c r="N284" s="34" t="n">
        <x:f>IFERROR(J284*INDEX('04_MAQUINAS'!$F$2:$F$18,MATCH(E284,'04_MAQUINAS'!$A$2:$A$18,0)),0)</x:f>
        <x:v>41.49333333333333</x:v>
      </x:c>
      <x:c r="O284" s="34" t="n">
        <x:f>IFERROR(J284*INDEX('04_MAQUINAS'!$I$2:$I$18,MATCH(E284,'04_MAQUINAS'!$A$2:$A$18,0))*INDEX('04_MAQUINAS'!$J$2:$J$18,MATCH(E284,'04_MAQUINAS'!$A$2:$A$18,0)),0)</x:f>
        <x:v>1.3614999999999997</x:v>
      </x:c>
    </x:row>
    <x:row r="285">
      <x:c r="A285" t="inlineStr">
        <x:is>
          <x:t xml:space="preserve">P024</x:t>
        </x:is>
      </x:c>
      <x:c r="B285" t="inlineStr">
        <x:is>
          <x:t xml:space="preserve">Estantería liviana metálica</x:t>
        </x:is>
      </x:c>
      <x:c r="C285" t="n">
        <x:v>8</x:v>
      </x:c>
      <x:c r="D285" t="inlineStr">
        <x:is>
          <x:t xml:space="preserve">Curado térmico en horno</x:t>
        </x:is>
      </x:c>
      <x:c r="E285" t="inlineStr">
        <x:is>
          <x:t xml:space="preserve">Horno de curado de pintura electrostática por lotes</x:t>
        </x:is>
      </x:c>
      <x:c r="F285" t="n">
        <x:f>'08_PEDIDOS'!D25</x:f>
        <x:v>10</x:v>
      </x:c>
      <x:c r="G285" t="n">
        <x:f>'08_PEDIDOS'!I25</x:f>
        <x:v>10</x:v>
      </x:c>
      <x:c r="H285" t="n">
        <x:f>'05_RUTAS'!F93</x:f>
        <x:v>45</x:v>
      </x:c>
      <x:c r="I285" t="n">
        <x:f>'05_RUTAS'!G93</x:f>
        <x:v>0</x:v>
      </x:c>
      <x:c r="J285" s="14" t="n">
        <x:f>IF(OR(F285="",G285="",G285=0),"",(ROUNDUP(F285/G285,0)*H285+F285*I285)/60)</x:f>
        <x:v>0.75</x:v>
      </x:c>
      <x:c r="K285" t="n">
        <x:f>INDEX('08_PEDIDOS'!$H$2:$H$97,MATCH(A285,'08_PEDIDOS'!$A$2:$A$97,0))</x:f>
        <x:v>3</x:v>
      </x:c>
      <x:c r="L285" t="inlineStr">
        <x:is>
          <x:t xml:space="preserve">POR_LOTE</x:t>
        </x:is>
      </x:c>
      <x:c r="M285" t="inlineStr">
        <x:is>
          <x:t xml:space="preserve">HIPOTESIS TECNICA</x:t>
        </x:is>
      </x:c>
      <x:c r="N285" s="34" t="n">
        <x:f>IFERROR(J285*INDEX('04_MAQUINAS'!$F$2:$F$18,MATCH(E285,'04_MAQUINAS'!$A$2:$A$18,0)),0)</x:f>
        <x:v>19.5</x:v>
      </x:c>
      <x:c r="O285" s="34" t="n">
        <x:f>IFERROR(J285*INDEX('04_MAQUINAS'!$I$2:$I$18,MATCH(E285,'04_MAQUINAS'!$A$2:$A$18,0))*INDEX('04_MAQUINAS'!$J$2:$J$18,MATCH(E285,'04_MAQUINAS'!$A$2:$A$18,0)),0)</x:f>
        <x:v>10.799999999999999</x:v>
      </x:c>
    </x:row>
    <x:row r="286">
      <x:c r="A286" t="inlineStr">
        <x:is>
          <x:t xml:space="preserve">P024</x:t>
        </x:is>
      </x:c>
      <x:c r="B286" t="inlineStr">
        <x:is>
          <x:t xml:space="preserve">Estantería liviana metálica</x:t>
        </x:is>
      </x:c>
      <x:c r="C286" t="n">
        <x:v>9</x:v>
      </x:c>
      <x:c r="D286" t="inlineStr">
        <x:is>
          <x:t xml:space="preserve">Colgado, traslado y enfriamiento</x:t>
        </x:is>
      </x:c>
      <x:c r="E286" t="inlineStr">
        <x:is>
          <x:t xml:space="preserve">Manipulación y enfriamiento de piezas</x:t>
        </x:is>
      </x:c>
      <x:c r="F286" t="n">
        <x:f>'08_PEDIDOS'!D25</x:f>
        <x:v>10</x:v>
      </x:c>
      <x:c r="G286" t="n">
        <x:f>'08_PEDIDOS'!I25</x:f>
        <x:v>10</x:v>
      </x:c>
      <x:c r="H286" t="n">
        <x:f>'05_RUTAS'!F94</x:f>
        <x:v>8</x:v>
      </x:c>
      <x:c r="I286" t="n">
        <x:f>'05_RUTAS'!G94</x:f>
        <x:v>2.36</x:v>
      </x:c>
      <x:c r="J286" s="14" t="n">
        <x:f>IF(OR(F286="",G286="",G286=0),"",(ROUNDUP(F286/G286,0)*H286+F286*I286)/60)</x:f>
        <x:v>0.5266666666666666</x:v>
      </x:c>
      <x:c r="K286" t="n">
        <x:f>INDEX('08_PEDIDOS'!$H$2:$H$97,MATCH(A286,'08_PEDIDOS'!$A$2:$A$97,0))</x:f>
        <x:v>3</x:v>
      </x:c>
      <x:c r="L286" t="inlineStr">
        <x:is>
          <x:t xml:space="preserve">POR_UNIDAD</x:t>
        </x:is>
      </x:c>
      <x:c r="M286" t="inlineStr">
        <x:is>
          <x:t xml:space="preserve">HIPOTESIS TECNICA</x:t>
        </x:is>
      </x:c>
      <x:c r="N286" s="34" t="n">
        <x:f>IFERROR(J286*INDEX('04_MAQUINAS'!$F$2:$F$18,MATCH(E286,'04_MAQUINAS'!$A$2:$A$18,0)),0)</x:f>
        <x:v>8.426666666666666</x:v>
      </x:c>
      <x:c r="O286" s="34" t="n">
        <x:f>IFERROR(J286*INDEX('04_MAQUINAS'!$I$2:$I$18,MATCH(E286,'04_MAQUINAS'!$A$2:$A$18,0))*INDEX('04_MAQUINAS'!$J$2:$J$18,MATCH(E286,'04_MAQUINAS'!$A$2:$A$18,0)),0)</x:f>
        <x:v>0.13166666666666665</x:v>
      </x:c>
    </x:row>
    <x:row r="287">
      <x:c r="A287" t="inlineStr">
        <x:is>
          <x:t xml:space="preserve">P024</x:t>
        </x:is>
      </x:c>
      <x:c r="B287" t="inlineStr">
        <x:is>
          <x:t xml:space="preserve">Estantería liviana metálica</x:t>
        </x:is>
      </x:c>
      <x:c r="C287" t="n">
        <x:v>10</x:v>
      </x:c>
      <x:c r="D287" t="inlineStr">
        <x:is>
          <x:t xml:space="preserve">Ensamblaje</x:t>
        </x:is>
      </x:c>
      <x:c r="E287" t="inlineStr">
        <x:is>
          <x:t xml:space="preserve">Mesa de armado</x:t>
        </x:is>
      </x:c>
      <x:c r="F287" t="n">
        <x:f>'08_PEDIDOS'!D25</x:f>
        <x:v>10</x:v>
      </x:c>
      <x:c r="G287" t="n">
        <x:f>'08_PEDIDOS'!I25</x:f>
        <x:v>10</x:v>
      </x:c>
      <x:c r="H287" t="n">
        <x:f>'05_RUTAS'!F95</x:f>
        <x:v>6</x:v>
      </x:c>
      <x:c r="I287" t="n">
        <x:f>'05_RUTAS'!G95</x:f>
        <x:v>61.5</x:v>
      </x:c>
      <x:c r="J287" s="14" t="n">
        <x:f>IF(OR(F287="",G287="",G287=0),"",(ROUNDUP(F287/G287,0)*H287+F287*I287)/60)</x:f>
        <x:v>10.35</x:v>
      </x:c>
      <x:c r="K287" t="n">
        <x:f>INDEX('08_PEDIDOS'!$H$2:$H$97,MATCH(A287,'08_PEDIDOS'!$A$2:$A$97,0))</x:f>
        <x:v>3</x:v>
      </x:c>
      <x:c r="L287" t="inlineStr">
        <x:is>
          <x:t xml:space="preserve">POR_UNIDAD</x:t>
        </x:is>
      </x:c>
      <x:c r="M287" t="inlineStr">
        <x:is>
          <x:t xml:space="preserve">VALOR HEREDADO SIN CRONOMETRAJE</x:t>
        </x:is>
      </x:c>
      <x:c r="N287" s="34" t="n">
        <x:f>IFERROR(J287*INDEX('04_MAQUINAS'!$F$2:$F$18,MATCH(E287,'04_MAQUINAS'!$A$2:$A$18,0)),0)</x:f>
        <x:v>196.65</x:v>
      </x:c>
      <x:c r="O287" s="34" t="n">
        <x:f>IFERROR(J287*INDEX('04_MAQUINAS'!$I$2:$I$18,MATCH(E287,'04_MAQUINAS'!$A$2:$A$18,0))*INDEX('04_MAQUINAS'!$J$2:$J$18,MATCH(E287,'04_MAQUINAS'!$A$2:$A$18,0)),0)</x:f>
        <x:v>3.105</x:v>
      </x:c>
    </x:row>
    <x:row r="288">
      <x:c r="A288" t="inlineStr">
        <x:is>
          <x:t xml:space="preserve">P024</x:t>
        </x:is>
      </x:c>
      <x:c r="B288" t="inlineStr">
        <x:is>
          <x:t xml:space="preserve">Estantería liviana metálica</x:t>
        </x:is>
      </x:c>
      <x:c r="C288" t="n">
        <x:v>11</x:v>
      </x:c>
      <x:c r="D288" t="inlineStr">
        <x:is>
          <x:t xml:space="preserve">Inspección de calidad</x:t>
        </x:is>
      </x:c>
      <x:c r="E288" t="inlineStr">
        <x:is>
          <x:t xml:space="preserve">Área de inspección</x:t>
        </x:is>
      </x:c>
      <x:c r="F288" t="n">
        <x:f>'08_PEDIDOS'!D25</x:f>
        <x:v>10</x:v>
      </x:c>
      <x:c r="G288" t="n">
        <x:f>'08_PEDIDOS'!I25</x:f>
        <x:v>10</x:v>
      </x:c>
      <x:c r="H288" t="n">
        <x:f>'05_RUTAS'!F96</x:f>
        <x:v>2</x:v>
      </x:c>
      <x:c r="I288" t="n">
        <x:f>'05_RUTAS'!G96</x:f>
        <x:v>3.45</x:v>
      </x:c>
      <x:c r="J288" s="14" t="n">
        <x:f>IF(OR(F288="",G288="",G288=0),"",(ROUNDUP(F288/G288,0)*H288+F288*I288)/60)</x:f>
        <x:v>0.6083333333333333</x:v>
      </x:c>
      <x:c r="K288" t="n">
        <x:f>INDEX('08_PEDIDOS'!$H$2:$H$97,MATCH(A288,'08_PEDIDOS'!$A$2:$A$97,0))</x:f>
        <x:v>3</x:v>
      </x:c>
      <x:c r="L288" t="inlineStr">
        <x:is>
          <x:t xml:space="preserve">POR_UNIDAD</x:t>
        </x:is>
      </x:c>
      <x:c r="M288" t="inlineStr">
        <x:is>
          <x:t xml:space="preserve">HIPOTESIS TECNICA</x:t>
        </x:is>
      </x:c>
      <x:c r="N288" s="34" t="n">
        <x:f>IFERROR(J288*INDEX('04_MAQUINAS'!$F$2:$F$18,MATCH(E288,'04_MAQUINAS'!$A$2:$A$18,0)),0)</x:f>
        <x:v>12.166666666666666</x:v>
      </x:c>
      <x:c r="O288" s="34" t="n">
        <x:f>IFERROR(J288*INDEX('04_MAQUINAS'!$I$2:$I$18,MATCH(E288,'04_MAQUINAS'!$A$2:$A$18,0))*INDEX('04_MAQUINAS'!$J$2:$J$18,MATCH(E288,'04_MAQUINAS'!$A$2:$A$18,0)),0)</x:f>
        <x:v>0.06083333333333333</x:v>
      </x:c>
    </x:row>
    <x:row r="289">
      <x:c r="A289" t="inlineStr">
        <x:is>
          <x:t xml:space="preserve">P024</x:t>
        </x:is>
      </x:c>
      <x:c r="B289" t="inlineStr">
        <x:is>
          <x:t xml:space="preserve">Estantería liviana metálica</x:t>
        </x:is>
      </x:c>
      <x:c r="C289" t="n">
        <x:v>12</x:v>
      </x:c>
      <x:c r="D289" t="inlineStr">
        <x:is>
          <x:t xml:space="preserve">Embalaje</x:t>
        </x:is>
      </x:c>
      <x:c r="E289" t="inlineStr">
        <x:is>
          <x:t xml:space="preserve">Zona de protección y embalaje</x:t>
        </x:is>
      </x:c>
      <x:c r="F289" t="n">
        <x:f>'08_PEDIDOS'!D25</x:f>
        <x:v>10</x:v>
      </x:c>
      <x:c r="G289" t="n">
        <x:f>'08_PEDIDOS'!I25</x:f>
        <x:v>10</x:v>
      </x:c>
      <x:c r="H289" t="n">
        <x:f>'05_RUTAS'!F97</x:f>
        <x:v>2</x:v>
      </x:c>
      <x:c r="I289" t="n">
        <x:f>'05_RUTAS'!G97</x:f>
        <x:v>4.67</x:v>
      </x:c>
      <x:c r="J289" s="14" t="n">
        <x:f>IF(OR(F289="",G289="",G289=0),"",(ROUNDUP(F289/G289,0)*H289+F289*I289)/60)</x:f>
        <x:v>0.8116666666666668</x:v>
      </x:c>
      <x:c r="K289" t="n">
        <x:f>INDEX('08_PEDIDOS'!$H$2:$H$97,MATCH(A289,'08_PEDIDOS'!$A$2:$A$97,0))</x:f>
        <x:v>3</x:v>
      </x:c>
      <x:c r="L289" t="inlineStr">
        <x:is>
          <x:t xml:space="preserve">POR_UNIDAD</x:t>
        </x:is>
      </x:c>
      <x:c r="M289" t="inlineStr">
        <x:is>
          <x:t xml:space="preserve">HIPOTESIS TECNICA</x:t>
        </x:is>
      </x:c>
      <x:c r="N289" s="34" t="n">
        <x:f>IFERROR(J289*INDEX('04_MAQUINAS'!$F$2:$F$18,MATCH(E289,'04_MAQUINAS'!$A$2:$A$18,0)),0)</x:f>
        <x:v>14.610000000000001</x:v>
      </x:c>
      <x:c r="O289" s="34" t="n">
        <x:f>IFERROR(J289*INDEX('04_MAQUINAS'!$I$2:$I$18,MATCH(E289,'04_MAQUINAS'!$A$2:$A$18,0))*INDEX('04_MAQUINAS'!$J$2:$J$18,MATCH(E289,'04_MAQUINAS'!$A$2:$A$18,0)),0)</x:f>
        <x:v>0.07305</x:v>
      </x:c>
    </x:row>
    <x:row r="290">
      <x:c r="A290" t="inlineStr">
        <x:is>
          <x:t xml:space="preserve">P025</x:t>
        </x:is>
      </x:c>
      <x:c r="B290" t="inlineStr">
        <x:is>
          <x:t xml:space="preserve">Minirack metálico con bandejas</x:t>
        </x:is>
      </x:c>
      <x:c r="C290" t="n">
        <x:v>1</x:v>
      </x:c>
      <x:c r="D290" t="inlineStr">
        <x:is>
          <x:t xml:space="preserve">Corte de planchas de acero</x:t>
        </x:is>
      </x:c>
      <x:c r="E290" t="inlineStr">
        <x:is>
          <x:t xml:space="preserve">Guillotina hidráulica para corte de planchas de acero</x:t>
        </x:is>
      </x:c>
      <x:c r="F290" t="n">
        <x:f>'08_PEDIDOS'!D26</x:f>
        <x:v>12</x:v>
      </x:c>
      <x:c r="G290" t="n">
        <x:f>'08_PEDIDOS'!I26</x:f>
        <x:v>10</x:v>
      </x:c>
      <x:c r="H290" t="n">
        <x:f>'05_RUTAS'!F2</x:f>
        <x:v>8</x:v>
      </x:c>
      <x:c r="I290" t="n">
        <x:f>'05_RUTAS'!G2</x:f>
        <x:v>34.62</x:v>
      </x:c>
      <x:c r="J290" s="14" t="n">
        <x:f>IF(OR(F290="",G290="",G290=0),"",(ROUNDUP(F290/G290,0)*H290+F290*I290)/60)</x:f>
        <x:v>7.190666666666666</x:v>
      </x:c>
      <x:c r="K290" t="n">
        <x:f>INDEX('08_PEDIDOS'!$H$2:$H$97,MATCH(A290,'08_PEDIDOS'!$A$2:$A$97,0))</x:f>
        <x:v>4</x:v>
      </x:c>
      <x:c r="L290" t="inlineStr">
        <x:is>
          <x:t xml:space="preserve">POR_UNIDAD</x:t>
        </x:is>
      </x:c>
      <x:c r="M290" t="inlineStr">
        <x:is>
          <x:t xml:space="preserve">VALOR HEREDADO SIN CRONOMETRAJE</x:t>
        </x:is>
      </x:c>
      <x:c r="N290" s="34" t="n">
        <x:f>IFERROR(J290*INDEX('04_MAQUINAS'!$F$2:$F$18,MATCH(E290,'04_MAQUINAS'!$A$2:$A$18,0)),0)</x:f>
        <x:v>172.576</x:v>
      </x:c>
      <x:c r="O290" s="34" t="n">
        <x:f>IFERROR(J290*INDEX('04_MAQUINAS'!$I$2:$I$18,MATCH(E290,'04_MAQUINAS'!$A$2:$A$18,0))*INDEX('04_MAQUINAS'!$J$2:$J$18,MATCH(E290,'04_MAQUINAS'!$A$2:$A$18,0)),0)</x:f>
        <x:v>19.77433333333333</x:v>
      </x:c>
    </x:row>
    <x:row r="291">
      <x:c r="A291" t="inlineStr">
        <x:is>
          <x:t xml:space="preserve">P025</x:t>
        </x:is>
      </x:c>
      <x:c r="B291" t="inlineStr">
        <x:is>
          <x:t xml:space="preserve">Minirack metálico con bandejas</x:t>
        </x:is>
      </x:c>
      <x:c r="C291" t="n">
        <x:v>2</x:v>
      </x:c>
      <x:c r="D291" t="inlineStr">
        <x:is>
          <x:t xml:space="preserve">Corte de tubos y perfiles</x:t>
        </x:is>
      </x:c>
      <x:c r="E291" t="inlineStr">
        <x:is>
          <x:t xml:space="preserve">Sierra de cinta para corte de tubos y perfiles</x:t>
        </x:is>
      </x:c>
      <x:c r="F291" t="n">
        <x:f>'08_PEDIDOS'!D26</x:f>
        <x:v>12</x:v>
      </x:c>
      <x:c r="G291" t="n">
        <x:f>'08_PEDIDOS'!I26</x:f>
        <x:v>10</x:v>
      </x:c>
      <x:c r="H291" t="n">
        <x:f>'05_RUTAS'!F3</x:f>
        <x:v>8</x:v>
      </x:c>
      <x:c r="I291" t="n">
        <x:f>'05_RUTAS'!G3</x:f>
        <x:v>43.52</x:v>
      </x:c>
      <x:c r="J291" s="14" t="n">
        <x:f>IF(OR(F291="",G291="",G291=0),"",(ROUNDUP(F291/G291,0)*H291+F291*I291)/60)</x:f>
        <x:v>8.970666666666666</x:v>
      </x:c>
      <x:c r="K291" t="n">
        <x:f>INDEX('08_PEDIDOS'!$H$2:$H$97,MATCH(A291,'08_PEDIDOS'!$A$2:$A$97,0))</x:f>
        <x:v>4</x:v>
      </x:c>
      <x:c r="L291" t="inlineStr">
        <x:is>
          <x:t xml:space="preserve">POR_UNIDAD</x:t>
        </x:is>
      </x:c>
      <x:c r="M291" t="inlineStr">
        <x:is>
          <x:t xml:space="preserve">VALOR HEREDADO SIN CRONOMETRAJE</x:t>
        </x:is>
      </x:c>
      <x:c r="N291" s="34" t="n">
        <x:f>IFERROR(J291*INDEX('04_MAQUINAS'!$F$2:$F$18,MATCH(E291,'04_MAQUINAS'!$A$2:$A$18,0)),0)</x:f>
        <x:v>197.35466666666667</x:v>
      </x:c>
      <x:c r="O291" s="34" t="n">
        <x:f>IFERROR(J291*INDEX('04_MAQUINAS'!$I$2:$I$18,MATCH(E291,'04_MAQUINAS'!$A$2:$A$18,0))*INDEX('04_MAQUINAS'!$J$2:$J$18,MATCH(E291,'04_MAQUINAS'!$A$2:$A$18,0)),0)</x:f>
        <x:v>4.0367999999999995</x:v>
      </x:c>
    </x:row>
    <x:row r="292">
      <x:c r="A292" t="inlineStr">
        <x:is>
          <x:t xml:space="preserve">P025</x:t>
        </x:is>
      </x:c>
      <x:c r="B292" t="inlineStr">
        <x:is>
          <x:t xml:space="preserve">Minirack metálico con bandejas</x:t>
        </x:is>
      </x:c>
      <x:c r="C292" t="n">
        <x:v>3</x:v>
      </x:c>
      <x:c r="D292" t="inlineStr">
        <x:is>
          <x:t xml:space="preserve">Perforación</x:t>
        </x:is>
      </x:c>
      <x:c r="E292" t="inlineStr">
        <x:is>
          <x:t xml:space="preserve">Taladro de banco para perforación de acero</x:t>
        </x:is>
      </x:c>
      <x:c r="F292" t="n">
        <x:f>'08_PEDIDOS'!D26</x:f>
        <x:v>12</x:v>
      </x:c>
      <x:c r="G292" t="n">
        <x:f>'08_PEDIDOS'!I26</x:f>
        <x:v>10</x:v>
      </x:c>
      <x:c r="H292" t="n">
        <x:f>'05_RUTAS'!F4</x:f>
        <x:v>10</x:v>
      </x:c>
      <x:c r="I292" t="n">
        <x:f>'05_RUTAS'!G4</x:f>
        <x:v>63.2</x:v>
      </x:c>
      <x:c r="J292" s="14" t="n">
        <x:f>IF(OR(F292="",G292="",G292=0),"",(ROUNDUP(F292/G292,0)*H292+F292*I292)/60)</x:f>
        <x:v>12.973333333333334</x:v>
      </x:c>
      <x:c r="K292" t="n">
        <x:f>INDEX('08_PEDIDOS'!$H$2:$H$97,MATCH(A292,'08_PEDIDOS'!$A$2:$A$97,0))</x:f>
        <x:v>4</x:v>
      </x:c>
      <x:c r="L292" t="inlineStr">
        <x:is>
          <x:t xml:space="preserve">POR_UNIDAD</x:t>
        </x:is>
      </x:c>
      <x:c r="M292" t="inlineStr">
        <x:is>
          <x:t xml:space="preserve">VALOR HEREDADO SIN CRONOMETRAJE</x:t>
        </x:is>
      </x:c>
      <x:c r="N292" s="34" t="n">
        <x:f>IFERROR(J292*INDEX('04_MAQUINAS'!$F$2:$F$18,MATCH(E292,'04_MAQUINAS'!$A$2:$A$18,0)),0)</x:f>
        <x:v>285.41333333333336</x:v>
      </x:c>
      <x:c r="O292" s="34" t="n">
        <x:f>IFERROR(J292*INDEX('04_MAQUINAS'!$I$2:$I$18,MATCH(E292,'04_MAQUINAS'!$A$2:$A$18,0))*INDEX('04_MAQUINAS'!$J$2:$J$18,MATCH(E292,'04_MAQUINAS'!$A$2:$A$18,0)),0)</x:f>
        <x:v>3.567666666666667</x:v>
      </x:c>
    </x:row>
    <x:row r="293">
      <x:c r="A293" t="inlineStr">
        <x:is>
          <x:t xml:space="preserve">P025</x:t>
        </x:is>
      </x:c>
      <x:c r="B293" t="inlineStr">
        <x:is>
          <x:t xml:space="preserve">Minirack metálico con bandejas</x:t>
        </x:is>
      </x:c>
      <x:c r="C293" t="n">
        <x:v>4</x:v>
      </x:c>
      <x:c r="D293" t="inlineStr">
        <x:is>
          <x:t xml:space="preserve">Plegado</x:t>
        </x:is>
      </x:c>
      <x:c r="E293" t="inlineStr">
        <x:is>
          <x:t xml:space="preserve">Plegadora hidráulica de chapa metálica</x:t>
        </x:is>
      </x:c>
      <x:c r="F293" t="n">
        <x:f>'08_PEDIDOS'!D26</x:f>
        <x:v>12</x:v>
      </x:c>
      <x:c r="G293" t="n">
        <x:f>'08_PEDIDOS'!I26</x:f>
        <x:v>10</x:v>
      </x:c>
      <x:c r="H293" t="n">
        <x:f>'05_RUTAS'!F5</x:f>
        <x:v>12</x:v>
      </x:c>
      <x:c r="I293" t="n">
        <x:f>'05_RUTAS'!G5</x:f>
        <x:v>60</x:v>
      </x:c>
      <x:c r="J293" s="14" t="n">
        <x:f>IF(OR(F293="",G293="",G293=0),"",(ROUNDUP(F293/G293,0)*H293+F293*I293)/60)</x:f>
        <x:v>12.4</x:v>
      </x:c>
      <x:c r="K293" t="n">
        <x:f>INDEX('08_PEDIDOS'!$H$2:$H$97,MATCH(A293,'08_PEDIDOS'!$A$2:$A$97,0))</x:f>
        <x:v>4</x:v>
      </x:c>
      <x:c r="L293" t="inlineStr">
        <x:is>
          <x:t xml:space="preserve">POR_UNIDAD</x:t>
        </x:is>
      </x:c>
      <x:c r="M293" t="inlineStr">
        <x:is>
          <x:t xml:space="preserve">VALOR HEREDADO SIN CRONOMETRAJE</x:t>
        </x:is>
      </x:c>
      <x:c r="N293" s="34" t="n">
        <x:f>IFERROR(J293*INDEX('04_MAQUINAS'!$F$2:$F$18,MATCH(E293,'04_MAQUINAS'!$A$2:$A$18,0)),0)</x:f>
        <x:v>347.2</x:v>
      </x:c>
      <x:c r="O293" s="34" t="n">
        <x:f>IFERROR(J293*INDEX('04_MAQUINAS'!$I$2:$I$18,MATCH(E293,'04_MAQUINAS'!$A$2:$A$18,0))*INDEX('04_MAQUINAS'!$J$2:$J$18,MATCH(E293,'04_MAQUINAS'!$A$2:$A$18,0)),0)</x:f>
        <x:v>30.69</x:v>
      </x:c>
    </x:row>
    <x:row r="294">
      <x:c r="A294" t="inlineStr">
        <x:is>
          <x:t xml:space="preserve">P025</x:t>
        </x:is>
      </x:c>
      <x:c r="B294" t="inlineStr">
        <x:is>
          <x:t xml:space="preserve">Minirack metálico con bandejas</x:t>
        </x:is>
      </x:c>
      <x:c r="C294" t="n">
        <x:v>5</x:v>
      </x:c>
      <x:c r="D294" t="inlineStr">
        <x:is>
          <x:t xml:space="preserve">Soldadura</x:t>
        </x:is>
      </x:c>
      <x:c r="E294" t="inlineStr">
        <x:is>
          <x:t xml:space="preserve">Máquina de soldadura por arco MIG/MAG</x:t>
        </x:is>
      </x:c>
      <x:c r="F294" t="n">
        <x:f>'08_PEDIDOS'!D26</x:f>
        <x:v>12</x:v>
      </x:c>
      <x:c r="G294" t="n">
        <x:f>'08_PEDIDOS'!I26</x:f>
        <x:v>10</x:v>
      </x:c>
      <x:c r="H294" t="n">
        <x:f>'05_RUTAS'!F6</x:f>
        <x:v>10</x:v>
      </x:c>
      <x:c r="I294" t="n">
        <x:f>'05_RUTAS'!G6</x:f>
        <x:v>78.39999999999999</x:v>
      </x:c>
      <x:c r="J294" s="14" t="n">
        <x:f>IF(OR(F294="",G294="",G294=0),"",(ROUNDUP(F294/G294,0)*H294+F294*I294)/60)</x:f>
        <x:v>16.013333333333332</x:v>
      </x:c>
      <x:c r="K294" t="n">
        <x:f>INDEX('08_PEDIDOS'!$H$2:$H$97,MATCH(A294,'08_PEDIDOS'!$A$2:$A$97,0))</x:f>
        <x:v>4</x:v>
      </x:c>
      <x:c r="L294" t="inlineStr">
        <x:is>
          <x:t xml:space="preserve">POR_UNIDAD</x:t>
        </x:is>
      </x:c>
      <x:c r="M294" t="inlineStr">
        <x:is>
          <x:t xml:space="preserve">VALOR HEREDADO SIN CRONOMETRAJE</x:t>
        </x:is>
      </x:c>
      <x:c r="N294" s="34" t="n">
        <x:f>IFERROR(J294*INDEX('04_MAQUINAS'!$F$2:$F$18,MATCH(E294,'04_MAQUINAS'!$A$2:$A$18,0)),0)</x:f>
        <x:v>512.4266666666666</x:v>
      </x:c>
      <x:c r="O294" s="34" t="n">
        <x:f>IFERROR(J294*INDEX('04_MAQUINAS'!$I$2:$I$18,MATCH(E294,'04_MAQUINAS'!$A$2:$A$18,0))*INDEX('04_MAQUINAS'!$J$2:$J$18,MATCH(E294,'04_MAQUINAS'!$A$2:$A$18,0)),0)</x:f>
        <x:v>28.02333333333333</x:v>
      </x:c>
    </x:row>
    <x:row r="295">
      <x:c r="A295" t="inlineStr">
        <x:is>
          <x:t xml:space="preserve">P025</x:t>
        </x:is>
      </x:c>
      <x:c r="B295" t="inlineStr">
        <x:is>
          <x:t xml:space="preserve">Minirack metálico con bandejas</x:t>
        </x:is>
      </x:c>
      <x:c r="C295" t="n">
        <x:v>6</x:v>
      </x:c>
      <x:c r="D295" t="inlineStr">
        <x:is>
          <x:t xml:space="preserve">Desbarbado</x:t>
        </x:is>
      </x:c>
      <x:c r="E295" t="inlineStr">
        <x:is>
          <x:t xml:space="preserve">Mesa de desbarbado/esmerilado</x:t>
        </x:is>
      </x:c>
      <x:c r="F295" t="n">
        <x:f>'08_PEDIDOS'!D26</x:f>
        <x:v>12</x:v>
      </x:c>
      <x:c r="G295" t="n">
        <x:f>'08_PEDIDOS'!I26</x:f>
        <x:v>10</x:v>
      </x:c>
      <x:c r="H295" t="n">
        <x:f>'05_RUTAS'!F7</x:f>
        <x:v>3</x:v>
      </x:c>
      <x:c r="I295" t="n">
        <x:f>'05_RUTAS'!G7</x:f>
        <x:v>42</x:v>
      </x:c>
      <x:c r="J295" s="14" t="n">
        <x:f>IF(OR(F295="",G295="",G295=0),"",(ROUNDUP(F295/G295,0)*H295+F295*I295)/60)</x:f>
        <x:v>8.5</x:v>
      </x:c>
      <x:c r="K295" t="n">
        <x:f>INDEX('08_PEDIDOS'!$H$2:$H$97,MATCH(A295,'08_PEDIDOS'!$A$2:$A$97,0))</x:f>
        <x:v>4</x:v>
      </x:c>
      <x:c r="L295" t="inlineStr">
        <x:is>
          <x:t xml:space="preserve">POR_UNIDAD</x:t>
        </x:is>
      </x:c>
      <x:c r="M295" t="inlineStr">
        <x:is>
          <x:t xml:space="preserve">VALOR HEREDADO SIN CRONOMETRAJE</x:t>
        </x:is>
      </x:c>
      <x:c r="N295" s="34" t="n">
        <x:f>IFERROR(J295*INDEX('04_MAQUINAS'!$F$2:$F$18,MATCH(E295,'04_MAQUINAS'!$A$2:$A$18,0)),0)</x:f>
        <x:v>178.5</x:v>
      </x:c>
      <x:c r="O295" s="34" t="n">
        <x:f>IFERROR(J295*INDEX('04_MAQUINAS'!$I$2:$I$18,MATCH(E295,'04_MAQUINAS'!$A$2:$A$18,0))*INDEX('04_MAQUINAS'!$J$2:$J$18,MATCH(E295,'04_MAQUINAS'!$A$2:$A$18,0)),0)</x:f>
        <x:v>6.375</x:v>
      </x:c>
    </x:row>
    <x:row r="296">
      <x:c r="A296" t="inlineStr">
        <x:is>
          <x:t xml:space="preserve">P025</x:t>
        </x:is>
      </x:c>
      <x:c r="B296" t="inlineStr">
        <x:is>
          <x:t xml:space="preserve">Minirack metálico con bandejas</x:t>
        </x:is>
      </x:c>
      <x:c r="C296" t="n">
        <x:v>7</x:v>
      </x:c>
      <x:c r="D296" t="inlineStr">
        <x:is>
          <x:t xml:space="preserve">Preparación superficial</x:t>
        </x:is>
      </x:c>
      <x:c r="E296" t="inlineStr">
        <x:is>
          <x:t xml:space="preserve">Zona de preparación superficial</x:t>
        </x:is>
      </x:c>
      <x:c r="F296" t="n">
        <x:f>'08_PEDIDOS'!D26</x:f>
        <x:v>12</x:v>
      </x:c>
      <x:c r="G296" t="n">
        <x:f>'08_PEDIDOS'!I26</x:f>
        <x:v>10</x:v>
      </x:c>
      <x:c r="H296" t="n">
        <x:f>'05_RUTAS'!F8</x:f>
        <x:v>6</x:v>
      </x:c>
      <x:c r="I296" t="n">
        <x:f>'05_RUTAS'!G8</x:f>
        <x:v>29.7248</x:v>
      </x:c>
      <x:c r="J296" s="14" t="n">
        <x:f>IF(OR(F296="",G296="",G296=0),"",(ROUNDUP(F296/G296,0)*H296+F296*I296)/60)</x:f>
        <x:v>6.144959999999999</x:v>
      </x:c>
      <x:c r="K296" t="n">
        <x:f>INDEX('08_PEDIDOS'!$H$2:$H$97,MATCH(A296,'08_PEDIDOS'!$A$2:$A$97,0))</x:f>
        <x:v>4</x:v>
      </x:c>
      <x:c r="L296" t="inlineStr">
        <x:is>
          <x:t xml:space="preserve">POR_UNIDAD</x:t>
        </x:is>
      </x:c>
      <x:c r="M296" t="inlineStr">
        <x:is>
          <x:t xml:space="preserve">VALOR HEREDADO SIN CRONOMETRAJE</x:t>
        </x:is>
      </x:c>
      <x:c r="N296" s="34" t="n">
        <x:f>IFERROR(J296*INDEX('04_MAQUINAS'!$F$2:$F$18,MATCH(E296,'04_MAQUINAS'!$A$2:$A$18,0)),0)</x:f>
        <x:v>116.75423999999998</x:v>
      </x:c>
      <x:c r="O296" s="34" t="n">
        <x:f>IFERROR(J296*INDEX('04_MAQUINAS'!$I$2:$I$18,MATCH(E296,'04_MAQUINAS'!$A$2:$A$18,0))*INDEX('04_MAQUINAS'!$J$2:$J$18,MATCH(E296,'04_MAQUINAS'!$A$2:$A$18,0)),0)</x:f>
        <x:v>5.4075648</x:v>
      </x:c>
    </x:row>
    <x:row r="297">
      <x:c r="A297" t="inlineStr">
        <x:is>
          <x:t xml:space="preserve">P025</x:t>
        </x:is>
      </x:c>
      <x:c r="B297" t="inlineStr">
        <x:is>
          <x:t xml:space="preserve">Minirack metálico con bandejas</x:t>
        </x:is>
      </x:c>
      <x:c r="C297" t="n">
        <x:v>8</x:v>
      </x:c>
      <x:c r="D297" t="inlineStr">
        <x:is>
          <x:t xml:space="preserve">Aplicación electrostática de polvo</x:t>
        </x:is>
      </x:c>
      <x:c r="E297" t="inlineStr">
        <x:is>
          <x:t xml:space="preserve">Pistola manual de pintura electrostática en polvo</x:t>
        </x:is>
      </x:c>
      <x:c r="F297" t="n">
        <x:f>'08_PEDIDOS'!D26</x:f>
        <x:v>12</x:v>
      </x:c>
      <x:c r="G297" t="n">
        <x:f>'08_PEDIDOS'!I26</x:f>
        <x:v>10</x:v>
      </x:c>
      <x:c r="H297" t="n">
        <x:f>'05_RUTAS'!F9</x:f>
        <x:v>12</x:v>
      </x:c>
      <x:c r="I297" t="n">
        <x:f>'05_RUTAS'!G9</x:f>
        <x:v>8.02</x:v>
      </x:c>
      <x:c r="J297" s="14" t="n">
        <x:f>IF(OR(F297="",G297="",G297=0),"",(ROUNDUP(F297/G297,0)*H297+F297*I297)/60)</x:f>
        <x:v>2.004</x:v>
      </x:c>
      <x:c r="K297" t="n">
        <x:f>INDEX('08_PEDIDOS'!$H$2:$H$97,MATCH(A297,'08_PEDIDOS'!$A$2:$A$97,0))</x:f>
        <x:v>4</x:v>
      </x:c>
      <x:c r="L297" t="inlineStr">
        <x:is>
          <x:t xml:space="preserve">POR_UNIDAD</x:t>
        </x:is>
      </x:c>
      <x:c r="M297" t="inlineStr">
        <x:is>
          <x:t xml:space="preserve">HIPOTESIS TECNICA</x:t>
        </x:is>
      </x:c>
      <x:c r="N297" s="34" t="n">
        <x:f>IFERROR(J297*INDEX('04_MAQUINAS'!$F$2:$F$18,MATCH(E297,'04_MAQUINAS'!$A$2:$A$18,0)),0)</x:f>
        <x:v>64.128</x:v>
      </x:c>
      <x:c r="O297" s="34" t="n">
        <x:f>IFERROR(J297*INDEX('04_MAQUINAS'!$I$2:$I$18,MATCH(E297,'04_MAQUINAS'!$A$2:$A$18,0))*INDEX('04_MAQUINAS'!$J$2:$J$18,MATCH(E297,'04_MAQUINAS'!$A$2:$A$18,0)),0)</x:f>
        <x:v>2.1042</x:v>
      </x:c>
    </x:row>
    <x:row r="298">
      <x:c r="A298" t="inlineStr">
        <x:is>
          <x:t xml:space="preserve">P025</x:t>
        </x:is>
      </x:c>
      <x:c r="B298" t="inlineStr">
        <x:is>
          <x:t xml:space="preserve">Minirack metálico con bandejas</x:t>
        </x:is>
      </x:c>
      <x:c r="C298" t="n">
        <x:v>9</x:v>
      </x:c>
      <x:c r="D298" t="inlineStr">
        <x:is>
          <x:t xml:space="preserve">Curado térmico en horno</x:t>
        </x:is>
      </x:c>
      <x:c r="E298" t="inlineStr">
        <x:is>
          <x:t xml:space="preserve">Horno de curado de pintura electrostática por lotes</x:t>
        </x:is>
      </x:c>
      <x:c r="F298" t="n">
        <x:f>'08_PEDIDOS'!D26</x:f>
        <x:v>12</x:v>
      </x:c>
      <x:c r="G298" t="n">
        <x:f>'08_PEDIDOS'!I26</x:f>
        <x:v>10</x:v>
      </x:c>
      <x:c r="H298" t="n">
        <x:f>'05_RUTAS'!F10</x:f>
        <x:v>45</x:v>
      </x:c>
      <x:c r="I298" t="n">
        <x:f>'05_RUTAS'!G10</x:f>
        <x:v>0</x:v>
      </x:c>
      <x:c r="J298" s="14" t="n">
        <x:f>IF(OR(F298="",G298="",G298=0),"",(ROUNDUP(F298/G298,0)*H298+F298*I298)/60)</x:f>
        <x:v>1.5</x:v>
      </x:c>
      <x:c r="K298" t="n">
        <x:f>INDEX('08_PEDIDOS'!$H$2:$H$97,MATCH(A298,'08_PEDIDOS'!$A$2:$A$97,0))</x:f>
        <x:v>4</x:v>
      </x:c>
      <x:c r="L298" t="inlineStr">
        <x:is>
          <x:t xml:space="preserve">POR_LOTE</x:t>
        </x:is>
      </x:c>
      <x:c r="M298" t="inlineStr">
        <x:is>
          <x:t xml:space="preserve">HIPOTESIS TECNICA</x:t>
        </x:is>
      </x:c>
      <x:c r="N298" s="34" t="n">
        <x:f>IFERROR(J298*INDEX('04_MAQUINAS'!$F$2:$F$18,MATCH(E298,'04_MAQUINAS'!$A$2:$A$18,0)),0)</x:f>
        <x:v>39</x:v>
      </x:c>
      <x:c r="O298" s="34" t="n">
        <x:f>IFERROR(J298*INDEX('04_MAQUINAS'!$I$2:$I$18,MATCH(E298,'04_MAQUINAS'!$A$2:$A$18,0))*INDEX('04_MAQUINAS'!$J$2:$J$18,MATCH(E298,'04_MAQUINAS'!$A$2:$A$18,0)),0)</x:f>
        <x:v>21.599999999999998</x:v>
      </x:c>
    </x:row>
    <x:row r="299">
      <x:c r="A299" t="inlineStr">
        <x:is>
          <x:t xml:space="preserve">P025</x:t>
        </x:is>
      </x:c>
      <x:c r="B299" t="inlineStr">
        <x:is>
          <x:t xml:space="preserve">Minirack metálico con bandejas</x:t>
        </x:is>
      </x:c>
      <x:c r="C299" t="n">
        <x:v>10</x:v>
      </x:c>
      <x:c r="D299" t="inlineStr">
        <x:is>
          <x:t xml:space="preserve">Colgado, traslado y enfriamiento</x:t>
        </x:is>
      </x:c>
      <x:c r="E299" t="inlineStr">
        <x:is>
          <x:t xml:space="preserve">Manipulación y enfriamiento de piezas</x:t>
        </x:is>
      </x:c>
      <x:c r="F299" t="n">
        <x:f>'08_PEDIDOS'!D26</x:f>
        <x:v>12</x:v>
      </x:c>
      <x:c r="G299" t="n">
        <x:f>'08_PEDIDOS'!I26</x:f>
        <x:v>10</x:v>
      </x:c>
      <x:c r="H299" t="n">
        <x:f>'05_RUTAS'!F11</x:f>
        <x:v>8</x:v>
      </x:c>
      <x:c r="I299" t="n">
        <x:f>'05_RUTAS'!G11</x:f>
        <x:v>2.69</x:v>
      </x:c>
      <x:c r="J299" s="14" t="n">
        <x:f>IF(OR(F299="",G299="",G299=0),"",(ROUNDUP(F299/G299,0)*H299+F299*I299)/60)</x:f>
        <x:v>0.8046666666666666</x:v>
      </x:c>
      <x:c r="K299" t="n">
        <x:f>INDEX('08_PEDIDOS'!$H$2:$H$97,MATCH(A299,'08_PEDIDOS'!$A$2:$A$97,0))</x:f>
        <x:v>4</x:v>
      </x:c>
      <x:c r="L299" t="inlineStr">
        <x:is>
          <x:t xml:space="preserve">POR_UNIDAD</x:t>
        </x:is>
      </x:c>
      <x:c r="M299" t="inlineStr">
        <x:is>
          <x:t xml:space="preserve">HIPOTESIS TECNICA</x:t>
        </x:is>
      </x:c>
      <x:c r="N299" s="34" t="n">
        <x:f>IFERROR(J299*INDEX('04_MAQUINAS'!$F$2:$F$18,MATCH(E299,'04_MAQUINAS'!$A$2:$A$18,0)),0)</x:f>
        <x:v>12.874666666666666</x:v>
      </x:c>
      <x:c r="O299" s="34" t="n">
        <x:f>IFERROR(J299*INDEX('04_MAQUINAS'!$I$2:$I$18,MATCH(E299,'04_MAQUINAS'!$A$2:$A$18,0))*INDEX('04_MAQUINAS'!$J$2:$J$18,MATCH(E299,'04_MAQUINAS'!$A$2:$A$18,0)),0)</x:f>
        <x:v>0.20116666666666666</x:v>
      </x:c>
    </x:row>
    <x:row r="300">
      <x:c r="A300" t="inlineStr">
        <x:is>
          <x:t xml:space="preserve">P025</x:t>
        </x:is>
      </x:c>
      <x:c r="B300" t="inlineStr">
        <x:is>
          <x:t xml:space="preserve">Minirack metálico con bandejas</x:t>
        </x:is>
      </x:c>
      <x:c r="C300" t="n">
        <x:v>11</x:v>
      </x:c>
      <x:c r="D300" t="inlineStr">
        <x:is>
          <x:t xml:space="preserve">Ensamblaje</x:t>
        </x:is>
      </x:c>
      <x:c r="E300" t="inlineStr">
        <x:is>
          <x:t xml:space="preserve">Mesa de armado</x:t>
        </x:is>
      </x:c>
      <x:c r="F300" t="n">
        <x:f>'08_PEDIDOS'!D26</x:f>
        <x:v>12</x:v>
      </x:c>
      <x:c r="G300" t="n">
        <x:f>'08_PEDIDOS'!I26</x:f>
        <x:v>10</x:v>
      </x:c>
      <x:c r="H300" t="n">
        <x:f>'05_RUTAS'!F12</x:f>
        <x:v>6</x:v>
      </x:c>
      <x:c r="I300" t="n">
        <x:f>'05_RUTAS'!G12</x:f>
        <x:v>60</x:v>
      </x:c>
      <x:c r="J300" s="14" t="n">
        <x:f>IF(OR(F300="",G300="",G300=0),"",(ROUNDUP(F300/G300,0)*H300+F300*I300)/60)</x:f>
        <x:v>12.2</x:v>
      </x:c>
      <x:c r="K300" t="n">
        <x:f>INDEX('08_PEDIDOS'!$H$2:$H$97,MATCH(A300,'08_PEDIDOS'!$A$2:$A$97,0))</x:f>
        <x:v>4</x:v>
      </x:c>
      <x:c r="L300" t="inlineStr">
        <x:is>
          <x:t xml:space="preserve">POR_UNIDAD</x:t>
        </x:is>
      </x:c>
      <x:c r="M300" t="inlineStr">
        <x:is>
          <x:t xml:space="preserve">VALOR HEREDADO SIN CRONOMETRAJE</x:t>
        </x:is>
      </x:c>
      <x:c r="N300" s="34" t="n">
        <x:f>IFERROR(J300*INDEX('04_MAQUINAS'!$F$2:$F$18,MATCH(E300,'04_MAQUINAS'!$A$2:$A$18,0)),0)</x:f>
        <x:v>231.79999999999998</x:v>
      </x:c>
      <x:c r="O300" s="34" t="n">
        <x:f>IFERROR(J300*INDEX('04_MAQUINAS'!$I$2:$I$18,MATCH(E300,'04_MAQUINAS'!$A$2:$A$18,0))*INDEX('04_MAQUINAS'!$J$2:$J$18,MATCH(E300,'04_MAQUINAS'!$A$2:$A$18,0)),0)</x:f>
        <x:v>3.6599999999999997</x:v>
      </x:c>
    </x:row>
    <x:row r="301">
      <x:c r="A301" t="inlineStr">
        <x:is>
          <x:t xml:space="preserve">P025</x:t>
        </x:is>
      </x:c>
      <x:c r="B301" t="inlineStr">
        <x:is>
          <x:t xml:space="preserve">Minirack metálico con bandejas</x:t>
        </x:is>
      </x:c>
      <x:c r="C301" t="n">
        <x:v>12</x:v>
      </x:c>
      <x:c r="D301" t="inlineStr">
        <x:is>
          <x:t xml:space="preserve">Inspección de calidad</x:t>
        </x:is>
      </x:c>
      <x:c r="E301" t="inlineStr">
        <x:is>
          <x:t xml:space="preserve">Área de inspección</x:t>
        </x:is>
      </x:c>
      <x:c r="F301" t="n">
        <x:f>'08_PEDIDOS'!D26</x:f>
        <x:v>12</x:v>
      </x:c>
      <x:c r="G301" t="n">
        <x:f>'08_PEDIDOS'!I26</x:f>
        <x:v>10</x:v>
      </x:c>
      <x:c r="H301" t="n">
        <x:f>'05_RUTAS'!F13</x:f>
        <x:v>2</x:v>
      </x:c>
      <x:c r="I301" t="n">
        <x:f>'05_RUTAS'!G13</x:f>
        <x:v>3.86</x:v>
      </x:c>
      <x:c r="J301" s="14" t="n">
        <x:f>IF(OR(F301="",G301="",G301=0),"",(ROUNDUP(F301/G301,0)*H301+F301*I301)/60)</x:f>
        <x:v>0.8386666666666667</x:v>
      </x:c>
      <x:c r="K301" t="n">
        <x:f>INDEX('08_PEDIDOS'!$H$2:$H$97,MATCH(A301,'08_PEDIDOS'!$A$2:$A$97,0))</x:f>
        <x:v>4</x:v>
      </x:c>
      <x:c r="L301" t="inlineStr">
        <x:is>
          <x:t xml:space="preserve">POR_UNIDAD</x:t>
        </x:is>
      </x:c>
      <x:c r="M301" t="inlineStr">
        <x:is>
          <x:t xml:space="preserve">HIPOTESIS TECNICA</x:t>
        </x:is>
      </x:c>
      <x:c r="N301" s="34" t="n">
        <x:f>IFERROR(J301*INDEX('04_MAQUINAS'!$F$2:$F$18,MATCH(E301,'04_MAQUINAS'!$A$2:$A$18,0)),0)</x:f>
        <x:v>16.773333333333333</x:v>
      </x:c>
      <x:c r="O301" s="34" t="n">
        <x:f>IFERROR(J301*INDEX('04_MAQUINAS'!$I$2:$I$18,MATCH(E301,'04_MAQUINAS'!$A$2:$A$18,0))*INDEX('04_MAQUINAS'!$J$2:$J$18,MATCH(E301,'04_MAQUINAS'!$A$2:$A$18,0)),0)</x:f>
        <x:v>0.08386666666666667</x:v>
      </x:c>
    </x:row>
    <x:row r="302">
      <x:c r="A302" t="inlineStr">
        <x:is>
          <x:t xml:space="preserve">P025</x:t>
        </x:is>
      </x:c>
      <x:c r="B302" t="inlineStr">
        <x:is>
          <x:t xml:space="preserve">Minirack metálico con bandejas</x:t>
        </x:is>
      </x:c>
      <x:c r="C302" t="n">
        <x:v>13</x:v>
      </x:c>
      <x:c r="D302" t="inlineStr">
        <x:is>
          <x:t xml:space="preserve">Embalaje</x:t>
        </x:is>
      </x:c>
      <x:c r="E302" t="inlineStr">
        <x:is>
          <x:t xml:space="preserve">Zona de protección y embalaje</x:t>
        </x:is>
      </x:c>
      <x:c r="F302" t="n">
        <x:f>'08_PEDIDOS'!D26</x:f>
        <x:v>12</x:v>
      </x:c>
      <x:c r="G302" t="n">
        <x:f>'08_PEDIDOS'!I26</x:f>
        <x:v>10</x:v>
      </x:c>
      <x:c r="H302" t="n">
        <x:f>'05_RUTAS'!F14</x:f>
        <x:v>2</x:v>
      </x:c>
      <x:c r="I302" t="n">
        <x:f>'05_RUTAS'!G14</x:f>
        <x:v>5.3</x:v>
      </x:c>
      <x:c r="J302" s="14" t="n">
        <x:f>IF(OR(F302="",G302="",G302=0),"",(ROUNDUP(F302/G302,0)*H302+F302*I302)/60)</x:f>
        <x:v>1.1266666666666665</x:v>
      </x:c>
      <x:c r="K302" t="n">
        <x:f>INDEX('08_PEDIDOS'!$H$2:$H$97,MATCH(A302,'08_PEDIDOS'!$A$2:$A$97,0))</x:f>
        <x:v>4</x:v>
      </x:c>
      <x:c r="L302" t="inlineStr">
        <x:is>
          <x:t xml:space="preserve">POR_UNIDAD</x:t>
        </x:is>
      </x:c>
      <x:c r="M302" t="inlineStr">
        <x:is>
          <x:t xml:space="preserve">HIPOTESIS TECNICA</x:t>
        </x:is>
      </x:c>
      <x:c r="N302" s="34" t="n">
        <x:f>IFERROR(J302*INDEX('04_MAQUINAS'!$F$2:$F$18,MATCH(E302,'04_MAQUINAS'!$A$2:$A$18,0)),0)</x:f>
        <x:v>20.279999999999998</x:v>
      </x:c>
      <x:c r="O302" s="34" t="n">
        <x:f>IFERROR(J302*INDEX('04_MAQUINAS'!$I$2:$I$18,MATCH(E302,'04_MAQUINAS'!$A$2:$A$18,0))*INDEX('04_MAQUINAS'!$J$2:$J$18,MATCH(E302,'04_MAQUINAS'!$A$2:$A$18,0)),0)</x:f>
        <x:v>0.10139999999999998</x:v>
      </x:c>
    </x:row>
    <x:row r="303">
      <x:c r="A303" t="inlineStr">
        <x:is>
          <x:t xml:space="preserve">P026</x:t>
        </x:is>
      </x:c>
      <x:c r="B303" t="inlineStr">
        <x:is>
          <x:t xml:space="preserve">Estante reforzado modular</x:t>
        </x:is>
      </x:c>
      <x:c r="C303" t="n">
        <x:v>1</x:v>
      </x:c>
      <x:c r="D303" t="inlineStr">
        <x:is>
          <x:t xml:space="preserve">Corte de planchas de acero</x:t>
        </x:is>
      </x:c>
      <x:c r="E303" t="inlineStr">
        <x:is>
          <x:t xml:space="preserve">Guillotina hidráulica para corte de planchas de acero</x:t>
        </x:is>
      </x:c>
      <x:c r="F303" t="n">
        <x:f>'08_PEDIDOS'!D27</x:f>
        <x:v>12</x:v>
      </x:c>
      <x:c r="G303" t="n">
        <x:f>'08_PEDIDOS'!I27</x:f>
        <x:v>10</x:v>
      </x:c>
      <x:c r="H303" t="n">
        <x:f>'05_RUTAS'!F15</x:f>
        <x:v>8</x:v>
      </x:c>
      <x:c r="I303" t="n">
        <x:f>'05_RUTAS'!G15</x:f>
        <x:v>36.67</x:v>
      </x:c>
      <x:c r="J303" s="14" t="n">
        <x:f>IF(OR(F303="",G303="",G303=0),"",(ROUNDUP(F303/G303,0)*H303+F303*I303)/60)</x:f>
        <x:v>7.600666666666667</x:v>
      </x:c>
      <x:c r="K303" t="n">
        <x:f>INDEX('08_PEDIDOS'!$H$2:$H$97,MATCH(A303,'08_PEDIDOS'!$A$2:$A$97,0))</x:f>
        <x:v>4</x:v>
      </x:c>
      <x:c r="L303" t="inlineStr">
        <x:is>
          <x:t xml:space="preserve">POR_UNIDAD</x:t>
        </x:is>
      </x:c>
      <x:c r="M303" t="inlineStr">
        <x:is>
          <x:t xml:space="preserve">VALOR HEREDADO SIN CRONOMETRAJE</x:t>
        </x:is>
      </x:c>
      <x:c r="N303" s="34" t="n">
        <x:f>IFERROR(J303*INDEX('04_MAQUINAS'!$F$2:$F$18,MATCH(E303,'04_MAQUINAS'!$A$2:$A$18,0)),0)</x:f>
        <x:v>182.416</x:v>
      </x:c>
      <x:c r="O303" s="34" t="n">
        <x:f>IFERROR(J303*INDEX('04_MAQUINAS'!$I$2:$I$18,MATCH(E303,'04_MAQUINAS'!$A$2:$A$18,0))*INDEX('04_MAQUINAS'!$J$2:$J$18,MATCH(E303,'04_MAQUINAS'!$A$2:$A$18,0)),0)</x:f>
        <x:v>20.901833333333336</x:v>
      </x:c>
    </x:row>
    <x:row r="304">
      <x:c r="A304" t="inlineStr">
        <x:is>
          <x:t xml:space="preserve">P026</x:t>
        </x:is>
      </x:c>
      <x:c r="B304" t="inlineStr">
        <x:is>
          <x:t xml:space="preserve">Estante reforzado modular</x:t>
        </x:is>
      </x:c>
      <x:c r="C304" t="n">
        <x:v>2</x:v>
      </x:c>
      <x:c r="D304" t="inlineStr">
        <x:is>
          <x:t xml:space="preserve">Corte de tubos y perfiles</x:t>
        </x:is>
      </x:c>
      <x:c r="E304" t="inlineStr">
        <x:is>
          <x:t xml:space="preserve">Sierra de cinta para corte de tubos y perfiles</x:t>
        </x:is>
      </x:c>
      <x:c r="F304" t="n">
        <x:f>'08_PEDIDOS'!D27</x:f>
        <x:v>12</x:v>
      </x:c>
      <x:c r="G304" t="n">
        <x:f>'08_PEDIDOS'!I27</x:f>
        <x:v>10</x:v>
      </x:c>
      <x:c r="H304" t="n">
        <x:f>'05_RUTAS'!F16</x:f>
        <x:v>8</x:v>
      </x:c>
      <x:c r="I304" t="n">
        <x:f>'05_RUTAS'!G16</x:f>
        <x:v>52</x:v>
      </x:c>
      <x:c r="J304" s="14" t="n">
        <x:f>IF(OR(F304="",G304="",G304=0),"",(ROUNDUP(F304/G304,0)*H304+F304*I304)/60)</x:f>
        <x:v>10.666666666666666</x:v>
      </x:c>
      <x:c r="K304" t="n">
        <x:f>INDEX('08_PEDIDOS'!$H$2:$H$97,MATCH(A304,'08_PEDIDOS'!$A$2:$A$97,0))</x:f>
        <x:v>4</x:v>
      </x:c>
      <x:c r="L304" t="inlineStr">
        <x:is>
          <x:t xml:space="preserve">POR_UNIDAD</x:t>
        </x:is>
      </x:c>
      <x:c r="M304" t="inlineStr">
        <x:is>
          <x:t xml:space="preserve">VALOR HEREDADO SIN CRONOMETRAJE</x:t>
        </x:is>
      </x:c>
      <x:c r="N304" s="34" t="n">
        <x:f>IFERROR(J304*INDEX('04_MAQUINAS'!$F$2:$F$18,MATCH(E304,'04_MAQUINAS'!$A$2:$A$18,0)),0)</x:f>
        <x:v>234.66666666666666</x:v>
      </x:c>
      <x:c r="O304" s="34" t="n">
        <x:f>IFERROR(J304*INDEX('04_MAQUINAS'!$I$2:$I$18,MATCH(E304,'04_MAQUINAS'!$A$2:$A$18,0))*INDEX('04_MAQUINAS'!$J$2:$J$18,MATCH(E304,'04_MAQUINAS'!$A$2:$A$18,0)),0)</x:f>
        <x:v>4.8</x:v>
      </x:c>
    </x:row>
    <x:row r="305">
      <x:c r="A305" t="inlineStr">
        <x:is>
          <x:t xml:space="preserve">P026</x:t>
        </x:is>
      </x:c>
      <x:c r="B305" t="inlineStr">
        <x:is>
          <x:t xml:space="preserve">Estante reforzado modular</x:t>
        </x:is>
      </x:c>
      <x:c r="C305" t="n">
        <x:v>3</x:v>
      </x:c>
      <x:c r="D305" t="inlineStr">
        <x:is>
          <x:t xml:space="preserve">Perforación</x:t>
        </x:is>
      </x:c>
      <x:c r="E305" t="inlineStr">
        <x:is>
          <x:t xml:space="preserve">Taladro de banco para perforación de acero</x:t>
        </x:is>
      </x:c>
      <x:c r="F305" t="n">
        <x:f>'08_PEDIDOS'!D27</x:f>
        <x:v>12</x:v>
      </x:c>
      <x:c r="G305" t="n">
        <x:f>'08_PEDIDOS'!I27</x:f>
        <x:v>10</x:v>
      </x:c>
      <x:c r="H305" t="n">
        <x:f>'05_RUTAS'!F17</x:f>
        <x:v>10</x:v>
      </x:c>
      <x:c r="I305" t="n">
        <x:f>'05_RUTAS'!G17</x:f>
        <x:v>82.10000000000001</x:v>
      </x:c>
      <x:c r="J305" s="14" t="n">
        <x:f>IF(OR(F305="",G305="",G305=0),"",(ROUNDUP(F305/G305,0)*H305+F305*I305)/60)</x:f>
        <x:v>16.753333333333334</x:v>
      </x:c>
      <x:c r="K305" t="n">
        <x:f>INDEX('08_PEDIDOS'!$H$2:$H$97,MATCH(A305,'08_PEDIDOS'!$A$2:$A$97,0))</x:f>
        <x:v>4</x:v>
      </x:c>
      <x:c r="L305" t="inlineStr">
        <x:is>
          <x:t xml:space="preserve">POR_UNIDAD</x:t>
        </x:is>
      </x:c>
      <x:c r="M305" t="inlineStr">
        <x:is>
          <x:t xml:space="preserve">VALOR HEREDADO SIN CRONOMETRAJE</x:t>
        </x:is>
      </x:c>
      <x:c r="N305" s="34" t="n">
        <x:f>IFERROR(J305*INDEX('04_MAQUINAS'!$F$2:$F$18,MATCH(E305,'04_MAQUINAS'!$A$2:$A$18,0)),0)</x:f>
        <x:v>368.5733333333333</x:v>
      </x:c>
      <x:c r="O305" s="34" t="n">
        <x:f>IFERROR(J305*INDEX('04_MAQUINAS'!$I$2:$I$18,MATCH(E305,'04_MAQUINAS'!$A$2:$A$18,0))*INDEX('04_MAQUINAS'!$J$2:$J$18,MATCH(E305,'04_MAQUINAS'!$A$2:$A$18,0)),0)</x:f>
        <x:v>4.607166666666667</x:v>
      </x:c>
    </x:row>
    <x:row r="306">
      <x:c r="A306" t="inlineStr">
        <x:is>
          <x:t xml:space="preserve">P026</x:t>
        </x:is>
      </x:c>
      <x:c r="B306" t="inlineStr">
        <x:is>
          <x:t xml:space="preserve">Estante reforzado modular</x:t>
        </x:is>
      </x:c>
      <x:c r="C306" t="n">
        <x:v>4</x:v>
      </x:c>
      <x:c r="D306" t="inlineStr">
        <x:is>
          <x:t xml:space="preserve">Plegado</x:t>
        </x:is>
      </x:c>
      <x:c r="E306" t="inlineStr">
        <x:is>
          <x:t xml:space="preserve">Plegadora hidráulica de chapa metálica</x:t>
        </x:is>
      </x:c>
      <x:c r="F306" t="n">
        <x:f>'08_PEDIDOS'!D27</x:f>
        <x:v>12</x:v>
      </x:c>
      <x:c r="G306" t="n">
        <x:f>'08_PEDIDOS'!I27</x:f>
        <x:v>10</x:v>
      </x:c>
      <x:c r="H306" t="n">
        <x:f>'05_RUTAS'!F18</x:f>
        <x:v>12</x:v>
      </x:c>
      <x:c r="I306" t="n">
        <x:f>'05_RUTAS'!G18</x:f>
        <x:v>69</x:v>
      </x:c>
      <x:c r="J306" s="14" t="n">
        <x:f>IF(OR(F306="",G306="",G306=0),"",(ROUNDUP(F306/G306,0)*H306+F306*I306)/60)</x:f>
        <x:v>14.2</x:v>
      </x:c>
      <x:c r="K306" t="n">
        <x:f>INDEX('08_PEDIDOS'!$H$2:$H$97,MATCH(A306,'08_PEDIDOS'!$A$2:$A$97,0))</x:f>
        <x:v>4</x:v>
      </x:c>
      <x:c r="L306" t="inlineStr">
        <x:is>
          <x:t xml:space="preserve">POR_UNIDAD</x:t>
        </x:is>
      </x:c>
      <x:c r="M306" t="inlineStr">
        <x:is>
          <x:t xml:space="preserve">VALOR HEREDADO SIN CRONOMETRAJE</x:t>
        </x:is>
      </x:c>
      <x:c r="N306" s="34" t="n">
        <x:f>IFERROR(J306*INDEX('04_MAQUINAS'!$F$2:$F$18,MATCH(E306,'04_MAQUINAS'!$A$2:$A$18,0)),0)</x:f>
        <x:v>397.59999999999997</x:v>
      </x:c>
      <x:c r="O306" s="34" t="n">
        <x:f>IFERROR(J306*INDEX('04_MAQUINAS'!$I$2:$I$18,MATCH(E306,'04_MAQUINAS'!$A$2:$A$18,0))*INDEX('04_MAQUINAS'!$J$2:$J$18,MATCH(E306,'04_MAQUINAS'!$A$2:$A$18,0)),0)</x:f>
        <x:v>35.144999999999996</x:v>
      </x:c>
    </x:row>
    <x:row r="307">
      <x:c r="A307" t="inlineStr">
        <x:is>
          <x:t xml:space="preserve">P026</x:t>
        </x:is>
      </x:c>
      <x:c r="B307" t="inlineStr">
        <x:is>
          <x:t xml:space="preserve">Estante reforzado modular</x:t>
        </x:is>
      </x:c>
      <x:c r="C307" t="n">
        <x:v>5</x:v>
      </x:c>
      <x:c r="D307" t="inlineStr">
        <x:is>
          <x:t xml:space="preserve">Soldadura</x:t>
        </x:is>
      </x:c>
      <x:c r="E307" t="inlineStr">
        <x:is>
          <x:t xml:space="preserve">Máquina de soldadura por arco MIG/MAG</x:t>
        </x:is>
      </x:c>
      <x:c r="F307" t="n">
        <x:f>'08_PEDIDOS'!D27</x:f>
        <x:v>12</x:v>
      </x:c>
      <x:c r="G307" t="n">
        <x:f>'08_PEDIDOS'!I27</x:f>
        <x:v>10</x:v>
      </x:c>
      <x:c r="H307" t="n">
        <x:f>'05_RUTAS'!F19</x:f>
        <x:v>10</x:v>
      </x:c>
      <x:c r="I307" t="n">
        <x:f>'05_RUTAS'!G19</x:f>
        <x:v>78.39999999999999</x:v>
      </x:c>
      <x:c r="J307" s="14" t="n">
        <x:f>IF(OR(F307="",G307="",G307=0),"",(ROUNDUP(F307/G307,0)*H307+F307*I307)/60)</x:f>
        <x:v>16.013333333333332</x:v>
      </x:c>
      <x:c r="K307" t="n">
        <x:f>INDEX('08_PEDIDOS'!$H$2:$H$97,MATCH(A307,'08_PEDIDOS'!$A$2:$A$97,0))</x:f>
        <x:v>4</x:v>
      </x:c>
      <x:c r="L307" t="inlineStr">
        <x:is>
          <x:t xml:space="preserve">POR_UNIDAD</x:t>
        </x:is>
      </x:c>
      <x:c r="M307" t="inlineStr">
        <x:is>
          <x:t xml:space="preserve">VALOR HEREDADO SIN CRONOMETRAJE</x:t>
        </x:is>
      </x:c>
      <x:c r="N307" s="34" t="n">
        <x:f>IFERROR(J307*INDEX('04_MAQUINAS'!$F$2:$F$18,MATCH(E307,'04_MAQUINAS'!$A$2:$A$18,0)),0)</x:f>
        <x:v>512.4266666666666</x:v>
      </x:c>
      <x:c r="O307" s="34" t="n">
        <x:f>IFERROR(J307*INDEX('04_MAQUINAS'!$I$2:$I$18,MATCH(E307,'04_MAQUINAS'!$A$2:$A$18,0))*INDEX('04_MAQUINAS'!$J$2:$J$18,MATCH(E307,'04_MAQUINAS'!$A$2:$A$18,0)),0)</x:f>
        <x:v>28.02333333333333</x:v>
      </x:c>
    </x:row>
    <x:row r="308">
      <x:c r="A308" t="inlineStr">
        <x:is>
          <x:t xml:space="preserve">P026</x:t>
        </x:is>
      </x:c>
      <x:c r="B308" t="inlineStr">
        <x:is>
          <x:t xml:space="preserve">Estante reforzado modular</x:t>
        </x:is>
      </x:c>
      <x:c r="C308" t="n">
        <x:v>6</x:v>
      </x:c>
      <x:c r="D308" t="inlineStr">
        <x:is>
          <x:t xml:space="preserve">Desbarbado</x:t>
        </x:is>
      </x:c>
      <x:c r="E308" t="inlineStr">
        <x:is>
          <x:t xml:space="preserve">Mesa de desbarbado/esmerilado</x:t>
        </x:is>
      </x:c>
      <x:c r="F308" t="n">
        <x:f>'08_PEDIDOS'!D27</x:f>
        <x:v>12</x:v>
      </x:c>
      <x:c r="G308" t="n">
        <x:f>'08_PEDIDOS'!I27</x:f>
        <x:v>10</x:v>
      </x:c>
      <x:c r="H308" t="n">
        <x:f>'05_RUTAS'!F20</x:f>
        <x:v>3</x:v>
      </x:c>
      <x:c r="I308" t="n">
        <x:f>'05_RUTAS'!G20</x:f>
        <x:v>49.5</x:v>
      </x:c>
      <x:c r="J308" s="14" t="n">
        <x:f>IF(OR(F308="",G308="",G308=0),"",(ROUNDUP(F308/G308,0)*H308+F308*I308)/60)</x:f>
        <x:v>10</x:v>
      </x:c>
      <x:c r="K308" t="n">
        <x:f>INDEX('08_PEDIDOS'!$H$2:$H$97,MATCH(A308,'08_PEDIDOS'!$A$2:$A$97,0))</x:f>
        <x:v>4</x:v>
      </x:c>
      <x:c r="L308" t="inlineStr">
        <x:is>
          <x:t xml:space="preserve">POR_UNIDAD</x:t>
        </x:is>
      </x:c>
      <x:c r="M308" t="inlineStr">
        <x:is>
          <x:t xml:space="preserve">VALOR HEREDADO SIN CRONOMETRAJE</x:t>
        </x:is>
      </x:c>
      <x:c r="N308" s="34" t="n">
        <x:f>IFERROR(J308*INDEX('04_MAQUINAS'!$F$2:$F$18,MATCH(E308,'04_MAQUINAS'!$A$2:$A$18,0)),0)</x:f>
        <x:v>210</x:v>
      </x:c>
      <x:c r="O308" s="34" t="n">
        <x:f>IFERROR(J308*INDEX('04_MAQUINAS'!$I$2:$I$18,MATCH(E308,'04_MAQUINAS'!$A$2:$A$18,0))*INDEX('04_MAQUINAS'!$J$2:$J$18,MATCH(E308,'04_MAQUINAS'!$A$2:$A$18,0)),0)</x:f>
        <x:v>7.5</x:v>
      </x:c>
    </x:row>
    <x:row r="309">
      <x:c r="A309" t="inlineStr">
        <x:is>
          <x:t xml:space="preserve">P026</x:t>
        </x:is>
      </x:c>
      <x:c r="B309" t="inlineStr">
        <x:is>
          <x:t xml:space="preserve">Estante reforzado modular</x:t>
        </x:is>
      </x:c>
      <x:c r="C309" t="n">
        <x:v>7</x:v>
      </x:c>
      <x:c r="D309" t="inlineStr">
        <x:is>
          <x:t xml:space="preserve">Preparación superficial</x:t>
        </x:is>
      </x:c>
      <x:c r="E309" t="inlineStr">
        <x:is>
          <x:t xml:space="preserve">Zona de preparación superficial</x:t>
        </x:is>
      </x:c>
      <x:c r="F309" t="n">
        <x:f>'08_PEDIDOS'!D27</x:f>
        <x:v>12</x:v>
      </x:c>
      <x:c r="G309" t="n">
        <x:f>'08_PEDIDOS'!I27</x:f>
        <x:v>10</x:v>
      </x:c>
      <x:c r="H309" t="n">
        <x:f>'05_RUTAS'!F21</x:f>
        <x:v>6</x:v>
      </x:c>
      <x:c r="I309" t="n">
        <x:f>'05_RUTAS'!G21</x:f>
        <x:v>32.064</x:v>
      </x:c>
      <x:c r="J309" s="14" t="n">
        <x:f>IF(OR(F309="",G309="",G309=0),"",(ROUNDUP(F309/G309,0)*H309+F309*I309)/60)</x:f>
        <x:v>6.612800000000001</x:v>
      </x:c>
      <x:c r="K309" t="n">
        <x:f>INDEX('08_PEDIDOS'!$H$2:$H$97,MATCH(A309,'08_PEDIDOS'!$A$2:$A$97,0))</x:f>
        <x:v>4</x:v>
      </x:c>
      <x:c r="L309" t="inlineStr">
        <x:is>
          <x:t xml:space="preserve">POR_UNIDAD</x:t>
        </x:is>
      </x:c>
      <x:c r="M309" t="inlineStr">
        <x:is>
          <x:t xml:space="preserve">VALOR HEREDADO SIN CRONOMETRAJE</x:t>
        </x:is>
      </x:c>
      <x:c r="N309" s="34" t="n">
        <x:f>IFERROR(J309*INDEX('04_MAQUINAS'!$F$2:$F$18,MATCH(E309,'04_MAQUINAS'!$A$2:$A$18,0)),0)</x:f>
        <x:v>125.64320000000002</x:v>
      </x:c>
      <x:c r="O309" s="34" t="n">
        <x:f>IFERROR(J309*INDEX('04_MAQUINAS'!$I$2:$I$18,MATCH(E309,'04_MAQUINAS'!$A$2:$A$18,0))*INDEX('04_MAQUINAS'!$J$2:$J$18,MATCH(E309,'04_MAQUINAS'!$A$2:$A$18,0)),0)</x:f>
        <x:v>5.819264000000001</x:v>
      </x:c>
    </x:row>
    <x:row r="310">
      <x:c r="A310" t="inlineStr">
        <x:is>
          <x:t xml:space="preserve">P026</x:t>
        </x:is>
      </x:c>
      <x:c r="B310" t="inlineStr">
        <x:is>
          <x:t xml:space="preserve">Estante reforzado modular</x:t>
        </x:is>
      </x:c>
      <x:c r="C310" t="n">
        <x:v>8</x:v>
      </x:c>
      <x:c r="D310" t="inlineStr">
        <x:is>
          <x:t xml:space="preserve">Aplicación electrostática de polvo</x:t>
        </x:is>
      </x:c>
      <x:c r="E310" t="inlineStr">
        <x:is>
          <x:t xml:space="preserve">Pistola manual de pintura electrostática en polvo</x:t>
        </x:is>
      </x:c>
      <x:c r="F310" t="n">
        <x:f>'08_PEDIDOS'!D27</x:f>
        <x:v>12</x:v>
      </x:c>
      <x:c r="G310" t="n">
        <x:f>'08_PEDIDOS'!I27</x:f>
        <x:v>10</x:v>
      </x:c>
      <x:c r="H310" t="n">
        <x:f>'05_RUTAS'!F22</x:f>
        <x:v>12</x:v>
      </x:c>
      <x:c r="I310" t="n">
        <x:f>'05_RUTAS'!G22</x:f>
        <x:v>8.02</x:v>
      </x:c>
      <x:c r="J310" s="14" t="n">
        <x:f>IF(OR(F310="",G310="",G310=0),"",(ROUNDUP(F310/G310,0)*H310+F310*I310)/60)</x:f>
        <x:v>2.004</x:v>
      </x:c>
      <x:c r="K310" t="n">
        <x:f>INDEX('08_PEDIDOS'!$H$2:$H$97,MATCH(A310,'08_PEDIDOS'!$A$2:$A$97,0))</x:f>
        <x:v>4</x:v>
      </x:c>
      <x:c r="L310" t="inlineStr">
        <x:is>
          <x:t xml:space="preserve">POR_UNIDAD</x:t>
        </x:is>
      </x:c>
      <x:c r="M310" t="inlineStr">
        <x:is>
          <x:t xml:space="preserve">HIPOTESIS TECNICA</x:t>
        </x:is>
      </x:c>
      <x:c r="N310" s="34" t="n">
        <x:f>IFERROR(J310*INDEX('04_MAQUINAS'!$F$2:$F$18,MATCH(E310,'04_MAQUINAS'!$A$2:$A$18,0)),0)</x:f>
        <x:v>64.128</x:v>
      </x:c>
      <x:c r="O310" s="34" t="n">
        <x:f>IFERROR(J310*INDEX('04_MAQUINAS'!$I$2:$I$18,MATCH(E310,'04_MAQUINAS'!$A$2:$A$18,0))*INDEX('04_MAQUINAS'!$J$2:$J$18,MATCH(E310,'04_MAQUINAS'!$A$2:$A$18,0)),0)</x:f>
        <x:v>2.1042</x:v>
      </x:c>
    </x:row>
    <x:row r="311">
      <x:c r="A311" t="inlineStr">
        <x:is>
          <x:t xml:space="preserve">P026</x:t>
        </x:is>
      </x:c>
      <x:c r="B311" t="inlineStr">
        <x:is>
          <x:t xml:space="preserve">Estante reforzado modular</x:t>
        </x:is>
      </x:c>
      <x:c r="C311" t="n">
        <x:v>9</x:v>
      </x:c>
      <x:c r="D311" t="inlineStr">
        <x:is>
          <x:t xml:space="preserve">Curado térmico en horno</x:t>
        </x:is>
      </x:c>
      <x:c r="E311" t="inlineStr">
        <x:is>
          <x:t xml:space="preserve">Horno de curado de pintura electrostática por lotes</x:t>
        </x:is>
      </x:c>
      <x:c r="F311" t="n">
        <x:f>'08_PEDIDOS'!D27</x:f>
        <x:v>12</x:v>
      </x:c>
      <x:c r="G311" t="n">
        <x:f>'08_PEDIDOS'!I27</x:f>
        <x:v>10</x:v>
      </x:c>
      <x:c r="H311" t="n">
        <x:f>'05_RUTAS'!F23</x:f>
        <x:v>45</x:v>
      </x:c>
      <x:c r="I311" t="n">
        <x:f>'05_RUTAS'!G23</x:f>
        <x:v>0</x:v>
      </x:c>
      <x:c r="J311" s="14" t="n">
        <x:f>IF(OR(F311="",G311="",G311=0),"",(ROUNDUP(F311/G311,0)*H311+F311*I311)/60)</x:f>
        <x:v>1.5</x:v>
      </x:c>
      <x:c r="K311" t="n">
        <x:f>INDEX('08_PEDIDOS'!$H$2:$H$97,MATCH(A311,'08_PEDIDOS'!$A$2:$A$97,0))</x:f>
        <x:v>4</x:v>
      </x:c>
      <x:c r="L311" t="inlineStr">
        <x:is>
          <x:t xml:space="preserve">POR_LOTE</x:t>
        </x:is>
      </x:c>
      <x:c r="M311" t="inlineStr">
        <x:is>
          <x:t xml:space="preserve">HIPOTESIS TECNICA</x:t>
        </x:is>
      </x:c>
      <x:c r="N311" s="34" t="n">
        <x:f>IFERROR(J311*INDEX('04_MAQUINAS'!$F$2:$F$18,MATCH(E311,'04_MAQUINAS'!$A$2:$A$18,0)),0)</x:f>
        <x:v>39</x:v>
      </x:c>
      <x:c r="O311" s="34" t="n">
        <x:f>IFERROR(J311*INDEX('04_MAQUINAS'!$I$2:$I$18,MATCH(E311,'04_MAQUINAS'!$A$2:$A$18,0))*INDEX('04_MAQUINAS'!$J$2:$J$18,MATCH(E311,'04_MAQUINAS'!$A$2:$A$18,0)),0)</x:f>
        <x:v>21.599999999999998</x:v>
      </x:c>
    </x:row>
    <x:row r="312">
      <x:c r="A312" t="inlineStr">
        <x:is>
          <x:t xml:space="preserve">P026</x:t>
        </x:is>
      </x:c>
      <x:c r="B312" t="inlineStr">
        <x:is>
          <x:t xml:space="preserve">Estante reforzado modular</x:t>
        </x:is>
      </x:c>
      <x:c r="C312" t="n">
        <x:v>10</x:v>
      </x:c>
      <x:c r="D312" t="inlineStr">
        <x:is>
          <x:t xml:space="preserve">Colgado, traslado y enfriamiento</x:t>
        </x:is>
      </x:c>
      <x:c r="E312" t="inlineStr">
        <x:is>
          <x:t xml:space="preserve">Manipulación y enfriamiento de piezas</x:t>
        </x:is>
      </x:c>
      <x:c r="F312" t="n">
        <x:f>'08_PEDIDOS'!D27</x:f>
        <x:v>12</x:v>
      </x:c>
      <x:c r="G312" t="n">
        <x:f>'08_PEDIDOS'!I27</x:f>
        <x:v>10</x:v>
      </x:c>
      <x:c r="H312" t="n">
        <x:f>'05_RUTAS'!F24</x:f>
        <x:v>8</x:v>
      </x:c>
      <x:c r="I312" t="n">
        <x:f>'05_RUTAS'!G24</x:f>
        <x:v>2.69</x:v>
      </x:c>
      <x:c r="J312" s="14" t="n">
        <x:f>IF(OR(F312="",G312="",G312=0),"",(ROUNDUP(F312/G312,0)*H312+F312*I312)/60)</x:f>
        <x:v>0.8046666666666666</x:v>
      </x:c>
      <x:c r="K312" t="n">
        <x:f>INDEX('08_PEDIDOS'!$H$2:$H$97,MATCH(A312,'08_PEDIDOS'!$A$2:$A$97,0))</x:f>
        <x:v>4</x:v>
      </x:c>
      <x:c r="L312" t="inlineStr">
        <x:is>
          <x:t xml:space="preserve">POR_UNIDAD</x:t>
        </x:is>
      </x:c>
      <x:c r="M312" t="inlineStr">
        <x:is>
          <x:t xml:space="preserve">HIPOTESIS TECNICA</x:t>
        </x:is>
      </x:c>
      <x:c r="N312" s="34" t="n">
        <x:f>IFERROR(J312*INDEX('04_MAQUINAS'!$F$2:$F$18,MATCH(E312,'04_MAQUINAS'!$A$2:$A$18,0)),0)</x:f>
        <x:v>12.874666666666666</x:v>
      </x:c>
      <x:c r="O312" s="34" t="n">
        <x:f>IFERROR(J312*INDEX('04_MAQUINAS'!$I$2:$I$18,MATCH(E312,'04_MAQUINAS'!$A$2:$A$18,0))*INDEX('04_MAQUINAS'!$J$2:$J$18,MATCH(E312,'04_MAQUINAS'!$A$2:$A$18,0)),0)</x:f>
        <x:v>0.20116666666666666</x:v>
      </x:c>
    </x:row>
    <x:row r="313">
      <x:c r="A313" t="inlineStr">
        <x:is>
          <x:t xml:space="preserve">P026</x:t>
        </x:is>
      </x:c>
      <x:c r="B313" t="inlineStr">
        <x:is>
          <x:t xml:space="preserve">Estante reforzado modular</x:t>
        </x:is>
      </x:c>
      <x:c r="C313" t="n">
        <x:v>11</x:v>
      </x:c>
      <x:c r="D313" t="inlineStr">
        <x:is>
          <x:t xml:space="preserve">Ensamblaje</x:t>
        </x:is>
      </x:c>
      <x:c r="E313" t="inlineStr">
        <x:is>
          <x:t xml:space="preserve">Mesa de armado</x:t>
        </x:is>
      </x:c>
      <x:c r="F313" t="n">
        <x:f>'08_PEDIDOS'!D27</x:f>
        <x:v>12</x:v>
      </x:c>
      <x:c r="G313" t="n">
        <x:f>'08_PEDIDOS'!I27</x:f>
        <x:v>10</x:v>
      </x:c>
      <x:c r="H313" t="n">
        <x:f>'05_RUTAS'!F25</x:f>
        <x:v>6</x:v>
      </x:c>
      <x:c r="I313" t="n">
        <x:f>'05_RUTAS'!G25</x:f>
        <x:v>62.25</x:v>
      </x:c>
      <x:c r="J313" s="14" t="n">
        <x:f>IF(OR(F313="",G313="",G313=0),"",(ROUNDUP(F313/G313,0)*H313+F313*I313)/60)</x:f>
        <x:v>12.65</x:v>
      </x:c>
      <x:c r="K313" t="n">
        <x:f>INDEX('08_PEDIDOS'!$H$2:$H$97,MATCH(A313,'08_PEDIDOS'!$A$2:$A$97,0))</x:f>
        <x:v>4</x:v>
      </x:c>
      <x:c r="L313" t="inlineStr">
        <x:is>
          <x:t xml:space="preserve">POR_UNIDAD</x:t>
        </x:is>
      </x:c>
      <x:c r="M313" t="inlineStr">
        <x:is>
          <x:t xml:space="preserve">VALOR HEREDADO SIN CRONOMETRAJE</x:t>
        </x:is>
      </x:c>
      <x:c r="N313" s="34" t="n">
        <x:f>IFERROR(J313*INDEX('04_MAQUINAS'!$F$2:$F$18,MATCH(E313,'04_MAQUINAS'!$A$2:$A$18,0)),0)</x:f>
        <x:v>240.35</x:v>
      </x:c>
      <x:c r="O313" s="34" t="n">
        <x:f>IFERROR(J313*INDEX('04_MAQUINAS'!$I$2:$I$18,MATCH(E313,'04_MAQUINAS'!$A$2:$A$18,0))*INDEX('04_MAQUINAS'!$J$2:$J$18,MATCH(E313,'04_MAQUINAS'!$A$2:$A$18,0)),0)</x:f>
        <x:v>3.795</x:v>
      </x:c>
    </x:row>
    <x:row r="314">
      <x:c r="A314" t="inlineStr">
        <x:is>
          <x:t xml:space="preserve">P026</x:t>
        </x:is>
      </x:c>
      <x:c r="B314" t="inlineStr">
        <x:is>
          <x:t xml:space="preserve">Estante reforzado modular</x:t>
        </x:is>
      </x:c>
      <x:c r="C314" t="n">
        <x:v>12</x:v>
      </x:c>
      <x:c r="D314" t="inlineStr">
        <x:is>
          <x:t xml:space="preserve">Inspección de calidad</x:t>
        </x:is>
      </x:c>
      <x:c r="E314" t="inlineStr">
        <x:is>
          <x:t xml:space="preserve">Área de inspección</x:t>
        </x:is>
      </x:c>
      <x:c r="F314" t="n">
        <x:f>'08_PEDIDOS'!D27</x:f>
        <x:v>12</x:v>
      </x:c>
      <x:c r="G314" t="n">
        <x:f>'08_PEDIDOS'!I27</x:f>
        <x:v>10</x:v>
      </x:c>
      <x:c r="H314" t="n">
        <x:f>'05_RUTAS'!F26</x:f>
        <x:v>2</x:v>
      </x:c>
      <x:c r="I314" t="n">
        <x:f>'05_RUTAS'!G26</x:f>
        <x:v>3.86</x:v>
      </x:c>
      <x:c r="J314" s="14" t="n">
        <x:f>IF(OR(F314="",G314="",G314=0),"",(ROUNDUP(F314/G314,0)*H314+F314*I314)/60)</x:f>
        <x:v>0.8386666666666667</x:v>
      </x:c>
      <x:c r="K314" t="n">
        <x:f>INDEX('08_PEDIDOS'!$H$2:$H$97,MATCH(A314,'08_PEDIDOS'!$A$2:$A$97,0))</x:f>
        <x:v>4</x:v>
      </x:c>
      <x:c r="L314" t="inlineStr">
        <x:is>
          <x:t xml:space="preserve">POR_UNIDAD</x:t>
        </x:is>
      </x:c>
      <x:c r="M314" t="inlineStr">
        <x:is>
          <x:t xml:space="preserve">HIPOTESIS TECNICA</x:t>
        </x:is>
      </x:c>
      <x:c r="N314" s="34" t="n">
        <x:f>IFERROR(J314*INDEX('04_MAQUINAS'!$F$2:$F$18,MATCH(E314,'04_MAQUINAS'!$A$2:$A$18,0)),0)</x:f>
        <x:v>16.773333333333333</x:v>
      </x:c>
      <x:c r="O314" s="34" t="n">
        <x:f>IFERROR(J314*INDEX('04_MAQUINAS'!$I$2:$I$18,MATCH(E314,'04_MAQUINAS'!$A$2:$A$18,0))*INDEX('04_MAQUINAS'!$J$2:$J$18,MATCH(E314,'04_MAQUINAS'!$A$2:$A$18,0)),0)</x:f>
        <x:v>0.08386666666666667</x:v>
      </x:c>
    </x:row>
    <x:row r="315">
      <x:c r="A315" t="inlineStr">
        <x:is>
          <x:t xml:space="preserve">P026</x:t>
        </x:is>
      </x:c>
      <x:c r="B315" t="inlineStr">
        <x:is>
          <x:t xml:space="preserve">Estante reforzado modular</x:t>
        </x:is>
      </x:c>
      <x:c r="C315" t="n">
        <x:v>13</x:v>
      </x:c>
      <x:c r="D315" t="inlineStr">
        <x:is>
          <x:t xml:space="preserve">Embalaje</x:t>
        </x:is>
      </x:c>
      <x:c r="E315" t="inlineStr">
        <x:is>
          <x:t xml:space="preserve">Zona de protección y embalaje</x:t>
        </x:is>
      </x:c>
      <x:c r="F315" t="n">
        <x:f>'08_PEDIDOS'!D27</x:f>
        <x:v>12</x:v>
      </x:c>
      <x:c r="G315" t="n">
        <x:f>'08_PEDIDOS'!I27</x:f>
        <x:v>10</x:v>
      </x:c>
      <x:c r="H315" t="n">
        <x:f>'05_RUTAS'!F27</x:f>
        <x:v>2</x:v>
      </x:c>
      <x:c r="I315" t="n">
        <x:f>'05_RUTAS'!G27</x:f>
        <x:v>5.3</x:v>
      </x:c>
      <x:c r="J315" s="14" t="n">
        <x:f>IF(OR(F315="",G315="",G315=0),"",(ROUNDUP(F315/G315,0)*H315+F315*I315)/60)</x:f>
        <x:v>1.1266666666666665</x:v>
      </x:c>
      <x:c r="K315" t="n">
        <x:f>INDEX('08_PEDIDOS'!$H$2:$H$97,MATCH(A315,'08_PEDIDOS'!$A$2:$A$97,0))</x:f>
        <x:v>4</x:v>
      </x:c>
      <x:c r="L315" t="inlineStr">
        <x:is>
          <x:t xml:space="preserve">POR_UNIDAD</x:t>
        </x:is>
      </x:c>
      <x:c r="M315" t="inlineStr">
        <x:is>
          <x:t xml:space="preserve">HIPOTESIS TECNICA</x:t>
        </x:is>
      </x:c>
      <x:c r="N315" s="34" t="n">
        <x:f>IFERROR(J315*INDEX('04_MAQUINAS'!$F$2:$F$18,MATCH(E315,'04_MAQUINAS'!$A$2:$A$18,0)),0)</x:f>
        <x:v>20.279999999999998</x:v>
      </x:c>
      <x:c r="O315" s="34" t="n">
        <x:f>IFERROR(J315*INDEX('04_MAQUINAS'!$I$2:$I$18,MATCH(E315,'04_MAQUINAS'!$A$2:$A$18,0))*INDEX('04_MAQUINAS'!$J$2:$J$18,MATCH(E315,'04_MAQUINAS'!$A$2:$A$18,0)),0)</x:f>
        <x:v>0.10139999999999998</x:v>
      </x:c>
    </x:row>
    <x:row r="316">
      <x:c r="A316" t="inlineStr">
        <x:is>
          <x:t xml:space="preserve">P027</x:t>
        </x:is>
      </x:c>
      <x:c r="B316" t="inlineStr">
        <x:is>
          <x:t xml:space="preserve">Góndola central comercial</x:t>
        </x:is>
      </x:c>
      <x:c r="C316" t="n">
        <x:v>1</x:v>
      </x:c>
      <x:c r="D316" t="inlineStr">
        <x:is>
          <x:t xml:space="preserve">Corte de planchas de acero</x:t>
        </x:is>
      </x:c>
      <x:c r="E316" t="inlineStr">
        <x:is>
          <x:t xml:space="preserve">Guillotina hidráulica para corte de planchas de acero</x:t>
        </x:is>
      </x:c>
      <x:c r="F316" t="n">
        <x:f>'08_PEDIDOS'!D28</x:f>
        <x:v>6</x:v>
      </x:c>
      <x:c r="G316" t="n">
        <x:f>'08_PEDIDOS'!I28</x:f>
        <x:v>10</x:v>
      </x:c>
      <x:c r="H316" t="n">
        <x:f>'05_RUTAS'!F28</x:f>
        <x:v>8</x:v>
      </x:c>
      <x:c r="I316" t="n">
        <x:f>'05_RUTAS'!G28</x:f>
        <x:v>90.38</x:v>
      </x:c>
      <x:c r="J316" s="14" t="n">
        <x:f>IF(OR(F316="",G316="",G316=0),"",(ROUNDUP(F316/G316,0)*H316+F316*I316)/60)</x:f>
        <x:v>9.171333333333333</x:v>
      </x:c>
      <x:c r="K316" t="n">
        <x:f>INDEX('08_PEDIDOS'!$H$2:$H$97,MATCH(A316,'08_PEDIDOS'!$A$2:$A$97,0))</x:f>
        <x:v>4</x:v>
      </x:c>
      <x:c r="L316" t="inlineStr">
        <x:is>
          <x:t xml:space="preserve">POR_UNIDAD</x:t>
        </x:is>
      </x:c>
      <x:c r="M316" t="inlineStr">
        <x:is>
          <x:t xml:space="preserve">VALOR HEREDADO SIN CRONOMETRAJE</x:t>
        </x:is>
      </x:c>
      <x:c r="N316" s="34" t="n">
        <x:f>IFERROR(J316*INDEX('04_MAQUINAS'!$F$2:$F$18,MATCH(E316,'04_MAQUINAS'!$A$2:$A$18,0)),0)</x:f>
        <x:v>220.112</x:v>
      </x:c>
      <x:c r="O316" s="34" t="n">
        <x:f>IFERROR(J316*INDEX('04_MAQUINAS'!$I$2:$I$18,MATCH(E316,'04_MAQUINAS'!$A$2:$A$18,0))*INDEX('04_MAQUINAS'!$J$2:$J$18,MATCH(E316,'04_MAQUINAS'!$A$2:$A$18,0)),0)</x:f>
        <x:v>25.221166666666665</x:v>
      </x:c>
    </x:row>
    <x:row r="317">
      <x:c r="A317" t="inlineStr">
        <x:is>
          <x:t xml:space="preserve">P027</x:t>
        </x:is>
      </x:c>
      <x:c r="B317" t="inlineStr">
        <x:is>
          <x:t xml:space="preserve">Góndola central comercial</x:t>
        </x:is>
      </x:c>
      <x:c r="C317" t="n">
        <x:v>2</x:v>
      </x:c>
      <x:c r="D317" t="inlineStr">
        <x:is>
          <x:t xml:space="preserve">Corte de tubos y perfiles</x:t>
        </x:is>
      </x:c>
      <x:c r="E317" t="inlineStr">
        <x:is>
          <x:t xml:space="preserve">Sierra de cinta para corte de tubos y perfiles</x:t>
        </x:is>
      </x:c>
      <x:c r="F317" t="n">
        <x:f>'08_PEDIDOS'!D28</x:f>
        <x:v>6</x:v>
      </x:c>
      <x:c r="G317" t="n">
        <x:f>'08_PEDIDOS'!I28</x:f>
        <x:v>10</x:v>
      </x:c>
      <x:c r="H317" t="n">
        <x:f>'05_RUTAS'!F29</x:f>
        <x:v>8</x:v>
      </x:c>
      <x:c r="I317" t="n">
        <x:f>'05_RUTAS'!G29</x:f>
        <x:v>5.98</x:v>
      </x:c>
      <x:c r="J317" s="14" t="n">
        <x:f>IF(OR(F317="",G317="",G317=0),"",(ROUNDUP(F317/G317,0)*H317+F317*I317)/60)</x:f>
        <x:v>0.7313333333333334</x:v>
      </x:c>
      <x:c r="K317" t="n">
        <x:f>INDEX('08_PEDIDOS'!$H$2:$H$97,MATCH(A317,'08_PEDIDOS'!$A$2:$A$97,0))</x:f>
        <x:v>4</x:v>
      </x:c>
      <x:c r="L317" t="inlineStr">
        <x:is>
          <x:t xml:space="preserve">POR_UNIDAD</x:t>
        </x:is>
      </x:c>
      <x:c r="M317" t="inlineStr">
        <x:is>
          <x:t xml:space="preserve">VALOR HEREDADO SIN CRONOMETRAJE</x:t>
        </x:is>
      </x:c>
      <x:c r="N317" s="34" t="n">
        <x:f>IFERROR(J317*INDEX('04_MAQUINAS'!$F$2:$F$18,MATCH(E317,'04_MAQUINAS'!$A$2:$A$18,0)),0)</x:f>
        <x:v>16.089333333333336</x:v>
      </x:c>
      <x:c r="O317" s="34" t="n">
        <x:f>IFERROR(J317*INDEX('04_MAQUINAS'!$I$2:$I$18,MATCH(E317,'04_MAQUINAS'!$A$2:$A$18,0))*INDEX('04_MAQUINAS'!$J$2:$J$18,MATCH(E317,'04_MAQUINAS'!$A$2:$A$18,0)),0)</x:f>
        <x:v>0.3291</x:v>
      </x:c>
    </x:row>
    <x:row r="318">
      <x:c r="A318" t="inlineStr">
        <x:is>
          <x:t xml:space="preserve">P027</x:t>
        </x:is>
      </x:c>
      <x:c r="B318" t="inlineStr">
        <x:is>
          <x:t xml:space="preserve">Góndola central comercial</x:t>
        </x:is>
      </x:c>
      <x:c r="C318" t="n">
        <x:v>3</x:v>
      </x:c>
      <x:c r="D318" t="inlineStr">
        <x:is>
          <x:t xml:space="preserve">Perforación</x:t>
        </x:is>
      </x:c>
      <x:c r="E318" t="inlineStr">
        <x:is>
          <x:t xml:space="preserve">Taladro de banco para perforación de acero</x:t>
        </x:is>
      </x:c>
      <x:c r="F318" t="n">
        <x:f>'08_PEDIDOS'!D28</x:f>
        <x:v>6</x:v>
      </x:c>
      <x:c r="G318" t="n">
        <x:f>'08_PEDIDOS'!I28</x:f>
        <x:v>10</x:v>
      </x:c>
      <x:c r="H318" t="n">
        <x:f>'05_RUTAS'!F30</x:f>
        <x:v>10</x:v>
      </x:c>
      <x:c r="I318" t="n">
        <x:f>'05_RUTAS'!G30</x:f>
        <x:v>97</x:v>
      </x:c>
      <x:c r="J318" s="14" t="n">
        <x:f>IF(OR(F318="",G318="",G318=0),"",(ROUNDUP(F318/G318,0)*H318+F318*I318)/60)</x:f>
        <x:v>9.866666666666667</x:v>
      </x:c>
      <x:c r="K318" t="n">
        <x:f>INDEX('08_PEDIDOS'!$H$2:$H$97,MATCH(A318,'08_PEDIDOS'!$A$2:$A$97,0))</x:f>
        <x:v>4</x:v>
      </x:c>
      <x:c r="L318" t="inlineStr">
        <x:is>
          <x:t xml:space="preserve">POR_UNIDAD</x:t>
        </x:is>
      </x:c>
      <x:c r="M318" t="inlineStr">
        <x:is>
          <x:t xml:space="preserve">VALOR HEREDADO SIN CRONOMETRAJE</x:t>
        </x:is>
      </x:c>
      <x:c r="N318" s="34" t="n">
        <x:f>IFERROR(J318*INDEX('04_MAQUINAS'!$F$2:$F$18,MATCH(E318,'04_MAQUINAS'!$A$2:$A$18,0)),0)</x:f>
        <x:v>217.06666666666666</x:v>
      </x:c>
      <x:c r="O318" s="34" t="n">
        <x:f>IFERROR(J318*INDEX('04_MAQUINAS'!$I$2:$I$18,MATCH(E318,'04_MAQUINAS'!$A$2:$A$18,0))*INDEX('04_MAQUINAS'!$J$2:$J$18,MATCH(E318,'04_MAQUINAS'!$A$2:$A$18,0)),0)</x:f>
        <x:v>2.713333333333334</x:v>
      </x:c>
    </x:row>
    <x:row r="319">
      <x:c r="A319" t="inlineStr">
        <x:is>
          <x:t xml:space="preserve">P027</x:t>
        </x:is>
      </x:c>
      <x:c r="B319" t="inlineStr">
        <x:is>
          <x:t xml:space="preserve">Góndola central comercial</x:t>
        </x:is>
      </x:c>
      <x:c r="C319" t="n">
        <x:v>4</x:v>
      </x:c>
      <x:c r="D319" t="inlineStr">
        <x:is>
          <x:t xml:space="preserve">Plegado</x:t>
        </x:is>
      </x:c>
      <x:c r="E319" t="inlineStr">
        <x:is>
          <x:t xml:space="preserve">Plegadora hidráulica de chapa metálica</x:t>
        </x:is>
      </x:c>
      <x:c r="F319" t="n">
        <x:f>'08_PEDIDOS'!D28</x:f>
        <x:v>6</x:v>
      </x:c>
      <x:c r="G319" t="n">
        <x:f>'08_PEDIDOS'!I28</x:f>
        <x:v>10</x:v>
      </x:c>
      <x:c r="H319" t="n">
        <x:f>'05_RUTAS'!F31</x:f>
        <x:v>12</x:v>
      </x:c>
      <x:c r="I319" t="n">
        <x:f>'05_RUTAS'!G31</x:f>
        <x:v>196</x:v>
      </x:c>
      <x:c r="J319" s="14" t="n">
        <x:f>IF(OR(F319="",G319="",G319=0),"",(ROUNDUP(F319/G319,0)*H319+F319*I319)/60)</x:f>
        <x:v>19.8</x:v>
      </x:c>
      <x:c r="K319" t="n">
        <x:f>INDEX('08_PEDIDOS'!$H$2:$H$97,MATCH(A319,'08_PEDIDOS'!$A$2:$A$97,0))</x:f>
        <x:v>4</x:v>
      </x:c>
      <x:c r="L319" t="inlineStr">
        <x:is>
          <x:t xml:space="preserve">POR_UNIDAD</x:t>
        </x:is>
      </x:c>
      <x:c r="M319" t="inlineStr">
        <x:is>
          <x:t xml:space="preserve">VALOR HEREDADO SIN CRONOMETRAJE</x:t>
        </x:is>
      </x:c>
      <x:c r="N319" s="34" t="n">
        <x:f>IFERROR(J319*INDEX('04_MAQUINAS'!$F$2:$F$18,MATCH(E319,'04_MAQUINAS'!$A$2:$A$18,0)),0)</x:f>
        <x:v>554.4</x:v>
      </x:c>
      <x:c r="O319" s="34" t="n">
        <x:f>IFERROR(J319*INDEX('04_MAQUINAS'!$I$2:$I$18,MATCH(E319,'04_MAQUINAS'!$A$2:$A$18,0))*INDEX('04_MAQUINAS'!$J$2:$J$18,MATCH(E319,'04_MAQUINAS'!$A$2:$A$18,0)),0)</x:f>
        <x:v>49.005</x:v>
      </x:c>
    </x:row>
    <x:row r="320">
      <x:c r="A320" t="inlineStr">
        <x:is>
          <x:t xml:space="preserve">P027</x:t>
        </x:is>
      </x:c>
      <x:c r="B320" t="inlineStr">
        <x:is>
          <x:t xml:space="preserve">Góndola central comercial</x:t>
        </x:is>
      </x:c>
      <x:c r="C320" t="n">
        <x:v>5</x:v>
      </x:c>
      <x:c r="D320" t="inlineStr">
        <x:is>
          <x:t xml:space="preserve">Desbarbado</x:t>
        </x:is>
      </x:c>
      <x:c r="E320" t="inlineStr">
        <x:is>
          <x:t xml:space="preserve">Mesa de desbarbado/esmerilado</x:t>
        </x:is>
      </x:c>
      <x:c r="F320" t="n">
        <x:f>'08_PEDIDOS'!D28</x:f>
        <x:v>6</x:v>
      </x:c>
      <x:c r="G320" t="n">
        <x:f>'08_PEDIDOS'!I28</x:f>
        <x:v>10</x:v>
      </x:c>
      <x:c r="H320" t="n">
        <x:f>'05_RUTAS'!F32</x:f>
        <x:v>3</x:v>
      </x:c>
      <x:c r="I320" t="n">
        <x:f>'05_RUTAS'!G32</x:f>
        <x:v>51</x:v>
      </x:c>
      <x:c r="J320" s="14" t="n">
        <x:f>IF(OR(F320="",G320="",G320=0),"",(ROUNDUP(F320/G320,0)*H320+F320*I320)/60)</x:f>
        <x:v>5.15</x:v>
      </x:c>
      <x:c r="K320" t="n">
        <x:f>INDEX('08_PEDIDOS'!$H$2:$H$97,MATCH(A320,'08_PEDIDOS'!$A$2:$A$97,0))</x:f>
        <x:v>4</x:v>
      </x:c>
      <x:c r="L320" t="inlineStr">
        <x:is>
          <x:t xml:space="preserve">POR_UNIDAD</x:t>
        </x:is>
      </x:c>
      <x:c r="M320" t="inlineStr">
        <x:is>
          <x:t xml:space="preserve">VALOR HEREDADO SIN CRONOMETRAJE</x:t>
        </x:is>
      </x:c>
      <x:c r="N320" s="34" t="n">
        <x:f>IFERROR(J320*INDEX('04_MAQUINAS'!$F$2:$F$18,MATCH(E320,'04_MAQUINAS'!$A$2:$A$18,0)),0)</x:f>
        <x:v>108.15</x:v>
      </x:c>
      <x:c r="O320" s="34" t="n">
        <x:f>IFERROR(J320*INDEX('04_MAQUINAS'!$I$2:$I$18,MATCH(E320,'04_MAQUINAS'!$A$2:$A$18,0))*INDEX('04_MAQUINAS'!$J$2:$J$18,MATCH(E320,'04_MAQUINAS'!$A$2:$A$18,0)),0)</x:f>
        <x:v>3.8625000000000003</x:v>
      </x:c>
    </x:row>
    <x:row r="321">
      <x:c r="A321" t="inlineStr">
        <x:is>
          <x:t xml:space="preserve">P027</x:t>
        </x:is>
      </x:c>
      <x:c r="B321" t="inlineStr">
        <x:is>
          <x:t xml:space="preserve">Góndola central comercial</x:t>
        </x:is>
      </x:c>
      <x:c r="C321" t="n">
        <x:v>6</x:v>
      </x:c>
      <x:c r="D321" t="inlineStr">
        <x:is>
          <x:t xml:space="preserve">Preparación superficial</x:t>
        </x:is>
      </x:c>
      <x:c r="E321" t="inlineStr">
        <x:is>
          <x:t xml:space="preserve">Zona de preparación superficial</x:t>
        </x:is>
      </x:c>
      <x:c r="F321" t="n">
        <x:f>'08_PEDIDOS'!D28</x:f>
        <x:v>6</x:v>
      </x:c>
      <x:c r="G321" t="n">
        <x:f>'08_PEDIDOS'!I28</x:f>
        <x:v>10</x:v>
      </x:c>
      <x:c r="H321" t="n">
        <x:f>'05_RUTAS'!F33</x:f>
        <x:v>6</x:v>
      </x:c>
      <x:c r="I321" t="n">
        <x:f>'05_RUTAS'!G33</x:f>
        <x:v>40.5152</x:v>
      </x:c>
      <x:c r="J321" s="14" t="n">
        <x:f>IF(OR(F321="",G321="",G321=0),"",(ROUNDUP(F321/G321,0)*H321+F321*I321)/60)</x:f>
        <x:v>4.1515200000000005</x:v>
      </x:c>
      <x:c r="K321" t="n">
        <x:f>INDEX('08_PEDIDOS'!$H$2:$H$97,MATCH(A321,'08_PEDIDOS'!$A$2:$A$97,0))</x:f>
        <x:v>4</x:v>
      </x:c>
      <x:c r="L321" t="inlineStr">
        <x:is>
          <x:t xml:space="preserve">POR_UNIDAD</x:t>
        </x:is>
      </x:c>
      <x:c r="M321" t="inlineStr">
        <x:is>
          <x:t xml:space="preserve">VALOR HEREDADO SIN CRONOMETRAJE</x:t>
        </x:is>
      </x:c>
      <x:c r="N321" s="34" t="n">
        <x:f>IFERROR(J321*INDEX('04_MAQUINAS'!$F$2:$F$18,MATCH(E321,'04_MAQUINAS'!$A$2:$A$18,0)),0)</x:f>
        <x:v>78.87888000000001</x:v>
      </x:c>
      <x:c r="O321" s="34" t="n">
        <x:f>IFERROR(J321*INDEX('04_MAQUINAS'!$I$2:$I$18,MATCH(E321,'04_MAQUINAS'!$A$2:$A$18,0))*INDEX('04_MAQUINAS'!$J$2:$J$18,MATCH(E321,'04_MAQUINAS'!$A$2:$A$18,0)),0)</x:f>
        <x:v>3.6533376000000013</x:v>
      </x:c>
    </x:row>
    <x:row r="322">
      <x:c r="A322" t="inlineStr">
        <x:is>
          <x:t xml:space="preserve">P027</x:t>
        </x:is>
      </x:c>
      <x:c r="B322" t="inlineStr">
        <x:is>
          <x:t xml:space="preserve">Góndola central comercial</x:t>
        </x:is>
      </x:c>
      <x:c r="C322" t="n">
        <x:v>7</x:v>
      </x:c>
      <x:c r="D322" t="inlineStr">
        <x:is>
          <x:t xml:space="preserve">Aplicación electrostática de polvo</x:t>
        </x:is>
      </x:c>
      <x:c r="E322" t="inlineStr">
        <x:is>
          <x:t xml:space="preserve">Pistola manual de pintura electrostática en polvo</x:t>
        </x:is>
      </x:c>
      <x:c r="F322" t="n">
        <x:f>'08_PEDIDOS'!D28</x:f>
        <x:v>6</x:v>
      </x:c>
      <x:c r="G322" t="n">
        <x:f>'08_PEDIDOS'!I28</x:f>
        <x:v>10</x:v>
      </x:c>
      <x:c r="H322" t="n">
        <x:f>'05_RUTAS'!F34</x:f>
        <x:v>12</x:v>
      </x:c>
      <x:c r="I322" t="n">
        <x:f>'05_RUTAS'!G34</x:f>
        <x:v>7.76</x:v>
      </x:c>
      <x:c r="J322" s="14" t="n">
        <x:f>IF(OR(F322="",G322="",G322=0),"",(ROUNDUP(F322/G322,0)*H322+F322*I322)/60)</x:f>
        <x:v>0.9760000000000001</x:v>
      </x:c>
      <x:c r="K322" t="n">
        <x:f>INDEX('08_PEDIDOS'!$H$2:$H$97,MATCH(A322,'08_PEDIDOS'!$A$2:$A$97,0))</x:f>
        <x:v>4</x:v>
      </x:c>
      <x:c r="L322" t="inlineStr">
        <x:is>
          <x:t xml:space="preserve">POR_UNIDAD</x:t>
        </x:is>
      </x:c>
      <x:c r="M322" t="inlineStr">
        <x:is>
          <x:t xml:space="preserve">HIPOTESIS TECNICA</x:t>
        </x:is>
      </x:c>
      <x:c r="N322" s="34" t="n">
        <x:f>IFERROR(J322*INDEX('04_MAQUINAS'!$F$2:$F$18,MATCH(E322,'04_MAQUINAS'!$A$2:$A$18,0)),0)</x:f>
        <x:v>31.232000000000003</x:v>
      </x:c>
      <x:c r="O322" s="34" t="n">
        <x:f>IFERROR(J322*INDEX('04_MAQUINAS'!$I$2:$I$18,MATCH(E322,'04_MAQUINAS'!$A$2:$A$18,0))*INDEX('04_MAQUINAS'!$J$2:$J$18,MATCH(E322,'04_MAQUINAS'!$A$2:$A$18,0)),0)</x:f>
        <x:v>1.0248000000000002</x:v>
      </x:c>
    </x:row>
    <x:row r="323">
      <x:c r="A323" t="inlineStr">
        <x:is>
          <x:t xml:space="preserve">P027</x:t>
        </x:is>
      </x:c>
      <x:c r="B323" t="inlineStr">
        <x:is>
          <x:t xml:space="preserve">Góndola central comercial</x:t>
        </x:is>
      </x:c>
      <x:c r="C323" t="n">
        <x:v>8</x:v>
      </x:c>
      <x:c r="D323" t="inlineStr">
        <x:is>
          <x:t xml:space="preserve">Curado térmico en horno</x:t>
        </x:is>
      </x:c>
      <x:c r="E323" t="inlineStr">
        <x:is>
          <x:t xml:space="preserve">Horno de curado de pintura electrostática por lotes</x:t>
        </x:is>
      </x:c>
      <x:c r="F323" t="n">
        <x:f>'08_PEDIDOS'!D28</x:f>
        <x:v>6</x:v>
      </x:c>
      <x:c r="G323" t="n">
        <x:f>'08_PEDIDOS'!I28</x:f>
        <x:v>10</x:v>
      </x:c>
      <x:c r="H323" t="n">
        <x:f>'05_RUTAS'!F35</x:f>
        <x:v>45</x:v>
      </x:c>
      <x:c r="I323" t="n">
        <x:f>'05_RUTAS'!G35</x:f>
        <x:v>0</x:v>
      </x:c>
      <x:c r="J323" s="14" t="n">
        <x:f>IF(OR(F323="",G323="",G323=0),"",(ROUNDUP(F323/G323,0)*H323+F323*I323)/60)</x:f>
        <x:v>0.75</x:v>
      </x:c>
      <x:c r="K323" t="n">
        <x:f>INDEX('08_PEDIDOS'!$H$2:$H$97,MATCH(A323,'08_PEDIDOS'!$A$2:$A$97,0))</x:f>
        <x:v>4</x:v>
      </x:c>
      <x:c r="L323" t="inlineStr">
        <x:is>
          <x:t xml:space="preserve">POR_LOTE</x:t>
        </x:is>
      </x:c>
      <x:c r="M323" t="inlineStr">
        <x:is>
          <x:t xml:space="preserve">HIPOTESIS TECNICA</x:t>
        </x:is>
      </x:c>
      <x:c r="N323" s="34" t="n">
        <x:f>IFERROR(J323*INDEX('04_MAQUINAS'!$F$2:$F$18,MATCH(E323,'04_MAQUINAS'!$A$2:$A$18,0)),0)</x:f>
        <x:v>19.5</x:v>
      </x:c>
      <x:c r="O323" s="34" t="n">
        <x:f>IFERROR(J323*INDEX('04_MAQUINAS'!$I$2:$I$18,MATCH(E323,'04_MAQUINAS'!$A$2:$A$18,0))*INDEX('04_MAQUINAS'!$J$2:$J$18,MATCH(E323,'04_MAQUINAS'!$A$2:$A$18,0)),0)</x:f>
        <x:v>10.799999999999999</x:v>
      </x:c>
    </x:row>
    <x:row r="324">
      <x:c r="A324" t="inlineStr">
        <x:is>
          <x:t xml:space="preserve">P027</x:t>
        </x:is>
      </x:c>
      <x:c r="B324" t="inlineStr">
        <x:is>
          <x:t xml:space="preserve">Góndola central comercial</x:t>
        </x:is>
      </x:c>
      <x:c r="C324" t="n">
        <x:v>9</x:v>
      </x:c>
      <x:c r="D324" t="inlineStr">
        <x:is>
          <x:t xml:space="preserve">Colgado, traslado y enfriamiento</x:t>
        </x:is>
      </x:c>
      <x:c r="E324" t="inlineStr">
        <x:is>
          <x:t xml:space="preserve">Manipulación y enfriamiento de piezas</x:t>
        </x:is>
      </x:c>
      <x:c r="F324" t="n">
        <x:f>'08_PEDIDOS'!D28</x:f>
        <x:v>6</x:v>
      </x:c>
      <x:c r="G324" t="n">
        <x:f>'08_PEDIDOS'!I28</x:f>
        <x:v>10</x:v>
      </x:c>
      <x:c r="H324" t="n">
        <x:f>'05_RUTAS'!F36</x:f>
        <x:v>8</x:v>
      </x:c>
      <x:c r="I324" t="n">
        <x:f>'05_RUTAS'!G36</x:f>
        <x:v>2.63</x:v>
      </x:c>
      <x:c r="J324" s="14" t="n">
        <x:f>IF(OR(F324="",G324="",G324=0),"",(ROUNDUP(F324/G324,0)*H324+F324*I324)/60)</x:f>
        <x:v>0.39633333333333337</x:v>
      </x:c>
      <x:c r="K324" t="n">
        <x:f>INDEX('08_PEDIDOS'!$H$2:$H$97,MATCH(A324,'08_PEDIDOS'!$A$2:$A$97,0))</x:f>
        <x:v>4</x:v>
      </x:c>
      <x:c r="L324" t="inlineStr">
        <x:is>
          <x:t xml:space="preserve">POR_UNIDAD</x:t>
        </x:is>
      </x:c>
      <x:c r="M324" t="inlineStr">
        <x:is>
          <x:t xml:space="preserve">HIPOTESIS TECNICA</x:t>
        </x:is>
      </x:c>
      <x:c r="N324" s="34" t="n">
        <x:f>IFERROR(J324*INDEX('04_MAQUINAS'!$F$2:$F$18,MATCH(E324,'04_MAQUINAS'!$A$2:$A$18,0)),0)</x:f>
        <x:v>6.341333333333334</x:v>
      </x:c>
      <x:c r="O324" s="34" t="n">
        <x:f>IFERROR(J324*INDEX('04_MAQUINAS'!$I$2:$I$18,MATCH(E324,'04_MAQUINAS'!$A$2:$A$18,0))*INDEX('04_MAQUINAS'!$J$2:$J$18,MATCH(E324,'04_MAQUINAS'!$A$2:$A$18,0)),0)</x:f>
        <x:v>0.09908333333333334</x:v>
      </x:c>
    </x:row>
    <x:row r="325">
      <x:c r="A325" t="inlineStr">
        <x:is>
          <x:t xml:space="preserve">P027</x:t>
        </x:is>
      </x:c>
      <x:c r="B325" t="inlineStr">
        <x:is>
          <x:t xml:space="preserve">Góndola central comercial</x:t>
        </x:is>
      </x:c>
      <x:c r="C325" t="n">
        <x:v>10</x:v>
      </x:c>
      <x:c r="D325" t="inlineStr">
        <x:is>
          <x:t xml:space="preserve">Ensamblaje</x:t>
        </x:is>
      </x:c>
      <x:c r="E325" t="inlineStr">
        <x:is>
          <x:t xml:space="preserve">Mesa de armado</x:t>
        </x:is>
      </x:c>
      <x:c r="F325" t="n">
        <x:f>'08_PEDIDOS'!D28</x:f>
        <x:v>6</x:v>
      </x:c>
      <x:c r="G325" t="n">
        <x:f>'08_PEDIDOS'!I28</x:f>
        <x:v>10</x:v>
      </x:c>
      <x:c r="H325" t="n">
        <x:f>'05_RUTAS'!F37</x:f>
        <x:v>6</x:v>
      </x:c>
      <x:c r="I325" t="n">
        <x:f>'05_RUTAS'!G37</x:f>
        <x:v>69</x:v>
      </x:c>
      <x:c r="J325" s="14" t="n">
        <x:f>IF(OR(F325="",G325="",G325=0),"",(ROUNDUP(F325/G325,0)*H325+F325*I325)/60)</x:f>
        <x:v>7</x:v>
      </x:c>
      <x:c r="K325" t="n">
        <x:f>INDEX('08_PEDIDOS'!$H$2:$H$97,MATCH(A325,'08_PEDIDOS'!$A$2:$A$97,0))</x:f>
        <x:v>4</x:v>
      </x:c>
      <x:c r="L325" t="inlineStr">
        <x:is>
          <x:t xml:space="preserve">POR_UNIDAD</x:t>
        </x:is>
      </x:c>
      <x:c r="M325" t="inlineStr">
        <x:is>
          <x:t xml:space="preserve">VALOR HEREDADO SIN CRONOMETRAJE</x:t>
        </x:is>
      </x:c>
      <x:c r="N325" s="34" t="n">
        <x:f>IFERROR(J325*INDEX('04_MAQUINAS'!$F$2:$F$18,MATCH(E325,'04_MAQUINAS'!$A$2:$A$18,0)),0)</x:f>
        <x:v>133</x:v>
      </x:c>
      <x:c r="O325" s="34" t="n">
        <x:f>IFERROR(J325*INDEX('04_MAQUINAS'!$I$2:$I$18,MATCH(E325,'04_MAQUINAS'!$A$2:$A$18,0))*INDEX('04_MAQUINAS'!$J$2:$J$18,MATCH(E325,'04_MAQUINAS'!$A$2:$A$18,0)),0)</x:f>
        <x:v>2.1</x:v>
      </x:c>
    </x:row>
    <x:row r="326">
      <x:c r="A326" t="inlineStr">
        <x:is>
          <x:t xml:space="preserve">P027</x:t>
        </x:is>
      </x:c>
      <x:c r="B326" t="inlineStr">
        <x:is>
          <x:t xml:space="preserve">Góndola central comercial</x:t>
        </x:is>
      </x:c>
      <x:c r="C326" t="n">
        <x:v>11</x:v>
      </x:c>
      <x:c r="D326" t="inlineStr">
        <x:is>
          <x:t xml:space="preserve">Inspección de calidad</x:t>
        </x:is>
      </x:c>
      <x:c r="E326" t="inlineStr">
        <x:is>
          <x:t xml:space="preserve">Área de inspección</x:t>
        </x:is>
      </x:c>
      <x:c r="F326" t="n">
        <x:f>'08_PEDIDOS'!D28</x:f>
        <x:v>6</x:v>
      </x:c>
      <x:c r="G326" t="n">
        <x:f>'08_PEDIDOS'!I28</x:f>
        <x:v>10</x:v>
      </x:c>
      <x:c r="H326" t="n">
        <x:f>'05_RUTAS'!F38</x:f>
        <x:v>2</x:v>
      </x:c>
      <x:c r="I326" t="n">
        <x:f>'05_RUTAS'!G38</x:f>
        <x:v>3.79</x:v>
      </x:c>
      <x:c r="J326" s="14" t="n">
        <x:f>IF(OR(F326="",G326="",G326=0),"",(ROUNDUP(F326/G326,0)*H326+F326*I326)/60)</x:f>
        <x:v>0.4123333333333334</x:v>
      </x:c>
      <x:c r="K326" t="n">
        <x:f>INDEX('08_PEDIDOS'!$H$2:$H$97,MATCH(A326,'08_PEDIDOS'!$A$2:$A$97,0))</x:f>
        <x:v>4</x:v>
      </x:c>
      <x:c r="L326" t="inlineStr">
        <x:is>
          <x:t xml:space="preserve">POR_UNIDAD</x:t>
        </x:is>
      </x:c>
      <x:c r="M326" t="inlineStr">
        <x:is>
          <x:t xml:space="preserve">HIPOTESIS TECNICA</x:t>
        </x:is>
      </x:c>
      <x:c r="N326" s="34" t="n">
        <x:f>IFERROR(J326*INDEX('04_MAQUINAS'!$F$2:$F$18,MATCH(E326,'04_MAQUINAS'!$A$2:$A$18,0)),0)</x:f>
        <x:v>8.246666666666668</x:v>
      </x:c>
      <x:c r="O326" s="34" t="n">
        <x:f>IFERROR(J326*INDEX('04_MAQUINAS'!$I$2:$I$18,MATCH(E326,'04_MAQUINAS'!$A$2:$A$18,0))*INDEX('04_MAQUINAS'!$J$2:$J$18,MATCH(E326,'04_MAQUINAS'!$A$2:$A$18,0)),0)</x:f>
        <x:v>0.041233333333333344</x:v>
      </x:c>
    </x:row>
    <x:row r="327">
      <x:c r="A327" t="inlineStr">
        <x:is>
          <x:t xml:space="preserve">P027</x:t>
        </x:is>
      </x:c>
      <x:c r="B327" t="inlineStr">
        <x:is>
          <x:t xml:space="preserve">Góndola central comercial</x:t>
        </x:is>
      </x:c>
      <x:c r="C327" t="n">
        <x:v>12</x:v>
      </x:c>
      <x:c r="D327" t="inlineStr">
        <x:is>
          <x:t xml:space="preserve">Embalaje</x:t>
        </x:is>
      </x:c>
      <x:c r="E327" t="inlineStr">
        <x:is>
          <x:t xml:space="preserve">Zona de protección y embalaje</x:t>
        </x:is>
      </x:c>
      <x:c r="F327" t="n">
        <x:f>'08_PEDIDOS'!D28</x:f>
        <x:v>6</x:v>
      </x:c>
      <x:c r="G327" t="n">
        <x:f>'08_PEDIDOS'!I28</x:f>
        <x:v>10</x:v>
      </x:c>
      <x:c r="H327" t="n">
        <x:f>'05_RUTAS'!F39</x:f>
        <x:v>2</x:v>
      </x:c>
      <x:c r="I327" t="n">
        <x:f>'05_RUTAS'!G39</x:f>
        <x:v>5.18</x:v>
      </x:c>
      <x:c r="J327" s="14" t="n">
        <x:f>IF(OR(F327="",G327="",G327=0),"",(ROUNDUP(F327/G327,0)*H327+F327*I327)/60)</x:f>
        <x:v>0.5513333333333333</x:v>
      </x:c>
      <x:c r="K327" t="n">
        <x:f>INDEX('08_PEDIDOS'!$H$2:$H$97,MATCH(A327,'08_PEDIDOS'!$A$2:$A$97,0))</x:f>
        <x:v>4</x:v>
      </x:c>
      <x:c r="L327" t="inlineStr">
        <x:is>
          <x:t xml:space="preserve">POR_UNIDAD</x:t>
        </x:is>
      </x:c>
      <x:c r="M327" t="inlineStr">
        <x:is>
          <x:t xml:space="preserve">HIPOTESIS TECNICA</x:t>
        </x:is>
      </x:c>
      <x:c r="N327" s="34" t="n">
        <x:f>IFERROR(J327*INDEX('04_MAQUINAS'!$F$2:$F$18,MATCH(E327,'04_MAQUINAS'!$A$2:$A$18,0)),0)</x:f>
        <x:v>9.924</x:v>
      </x:c>
      <x:c r="O327" s="34" t="n">
        <x:f>IFERROR(J327*INDEX('04_MAQUINAS'!$I$2:$I$18,MATCH(E327,'04_MAQUINAS'!$A$2:$A$18,0))*INDEX('04_MAQUINAS'!$J$2:$J$18,MATCH(E327,'04_MAQUINAS'!$A$2:$A$18,0)),0)</x:f>
        <x:v>0.04962</x:v>
      </x:c>
    </x:row>
    <x:row r="328">
      <x:c r="A328" t="inlineStr">
        <x:is>
          <x:t xml:space="preserve">P028</x:t>
        </x:is>
      </x:c>
      <x:c r="B328" t="inlineStr">
        <x:is>
          <x:t xml:space="preserve">Góndola mural</x:t>
        </x:is>
      </x:c>
      <x:c r="C328" t="n">
        <x:v>1</x:v>
      </x:c>
      <x:c r="D328" t="inlineStr">
        <x:is>
          <x:t xml:space="preserve">Corte de planchas de acero</x:t>
        </x:is>
      </x:c>
      <x:c r="E328" t="inlineStr">
        <x:is>
          <x:t xml:space="preserve">Guillotina hidráulica para corte de planchas de acero</x:t>
        </x:is>
      </x:c>
      <x:c r="F328" t="n">
        <x:f>'08_PEDIDOS'!D29</x:f>
        <x:v>7</x:v>
      </x:c>
      <x:c r="G328" t="n">
        <x:f>'08_PEDIDOS'!I29</x:f>
        <x:v>10</x:v>
      </x:c>
      <x:c r="H328" t="n">
        <x:f>'05_RUTAS'!F40</x:f>
        <x:v>8</x:v>
      </x:c>
      <x:c r="I328" t="n">
        <x:f>'05_RUTAS'!G40</x:f>
        <x:v>56.975</x:v>
      </x:c>
      <x:c r="J328" s="14" t="n">
        <x:f>IF(OR(F328="",G328="",G328=0),"",(ROUNDUP(F328/G328,0)*H328+F328*I328)/60)</x:f>
        <x:v>6.7804166666666665</x:v>
      </x:c>
      <x:c r="K328" t="n">
        <x:f>INDEX('08_PEDIDOS'!$H$2:$H$97,MATCH(A328,'08_PEDIDOS'!$A$2:$A$97,0))</x:f>
        <x:v>4</x:v>
      </x:c>
      <x:c r="L328" t="inlineStr">
        <x:is>
          <x:t xml:space="preserve">POR_UNIDAD</x:t>
        </x:is>
      </x:c>
      <x:c r="M328" t="inlineStr">
        <x:is>
          <x:t xml:space="preserve">VALOR HEREDADO SIN CRONOMETRAJE</x:t>
        </x:is>
      </x:c>
      <x:c r="N328" s="34" t="n">
        <x:f>IFERROR(J328*INDEX('04_MAQUINAS'!$F$2:$F$18,MATCH(E328,'04_MAQUINAS'!$A$2:$A$18,0)),0)</x:f>
        <x:v>162.73</x:v>
      </x:c>
      <x:c r="O328" s="34" t="n">
        <x:f>IFERROR(J328*INDEX('04_MAQUINAS'!$I$2:$I$18,MATCH(E328,'04_MAQUINAS'!$A$2:$A$18,0))*INDEX('04_MAQUINAS'!$J$2:$J$18,MATCH(E328,'04_MAQUINAS'!$A$2:$A$18,0)),0)</x:f>
        <x:v>18.646145833333332</x:v>
      </x:c>
    </x:row>
    <x:row r="329">
      <x:c r="A329" t="inlineStr">
        <x:is>
          <x:t xml:space="preserve">P028</x:t>
        </x:is>
      </x:c>
      <x:c r="B329" t="inlineStr">
        <x:is>
          <x:t xml:space="preserve">Góndola mural</x:t>
        </x:is>
      </x:c>
      <x:c r="C329" t="n">
        <x:v>2</x:v>
      </x:c>
      <x:c r="D329" t="inlineStr">
        <x:is>
          <x:t xml:space="preserve">Corte de tubos y perfiles</x:t>
        </x:is>
      </x:c>
      <x:c r="E329" t="inlineStr">
        <x:is>
          <x:t xml:space="preserve">Sierra de cinta para corte de tubos y perfiles</x:t>
        </x:is>
      </x:c>
      <x:c r="F329" t="n">
        <x:f>'08_PEDIDOS'!D29</x:f>
        <x:v>7</x:v>
      </x:c>
      <x:c r="G329" t="n">
        <x:f>'08_PEDIDOS'!I29</x:f>
        <x:v>10</x:v>
      </x:c>
      <x:c r="H329" t="n">
        <x:f>'05_RUTAS'!F41</x:f>
        <x:v>8</x:v>
      </x:c>
      <x:c r="I329" t="n">
        <x:f>'05_RUTAS'!G41</x:f>
        <x:v>6.279999999999999</x:v>
      </x:c>
      <x:c r="J329" s="14" t="n">
        <x:f>IF(OR(F329="",G329="",G329=0),"",(ROUNDUP(F329/G329,0)*H329+F329*I329)/60)</x:f>
        <x:v>0.8659999999999999</x:v>
      </x:c>
      <x:c r="K329" t="n">
        <x:f>INDEX('08_PEDIDOS'!$H$2:$H$97,MATCH(A329,'08_PEDIDOS'!$A$2:$A$97,0))</x:f>
        <x:v>4</x:v>
      </x:c>
      <x:c r="L329" t="inlineStr">
        <x:is>
          <x:t xml:space="preserve">POR_UNIDAD</x:t>
        </x:is>
      </x:c>
      <x:c r="M329" t="inlineStr">
        <x:is>
          <x:t xml:space="preserve">VALOR HEREDADO SIN CRONOMETRAJE</x:t>
        </x:is>
      </x:c>
      <x:c r="N329" s="34" t="n">
        <x:f>IFERROR(J329*INDEX('04_MAQUINAS'!$F$2:$F$18,MATCH(E329,'04_MAQUINAS'!$A$2:$A$18,0)),0)</x:f>
        <x:v>19.051999999999996</x:v>
      </x:c>
      <x:c r="O329" s="34" t="n">
        <x:f>IFERROR(J329*INDEX('04_MAQUINAS'!$I$2:$I$18,MATCH(E329,'04_MAQUINAS'!$A$2:$A$18,0))*INDEX('04_MAQUINAS'!$J$2:$J$18,MATCH(E329,'04_MAQUINAS'!$A$2:$A$18,0)),0)</x:f>
        <x:v>0.3897</x:v>
      </x:c>
    </x:row>
    <x:row r="330">
      <x:c r="A330" t="inlineStr">
        <x:is>
          <x:t xml:space="preserve">P028</x:t>
        </x:is>
      </x:c>
      <x:c r="B330" t="inlineStr">
        <x:is>
          <x:t xml:space="preserve">Góndola mural</x:t>
        </x:is>
      </x:c>
      <x:c r="C330" t="n">
        <x:v>3</x:v>
      </x:c>
      <x:c r="D330" t="inlineStr">
        <x:is>
          <x:t xml:space="preserve">Perforación</x:t>
        </x:is>
      </x:c>
      <x:c r="E330" t="inlineStr">
        <x:is>
          <x:t xml:space="preserve">Taladro de banco para perforación de acero</x:t>
        </x:is>
      </x:c>
      <x:c r="F330" t="n">
        <x:f>'08_PEDIDOS'!D29</x:f>
        <x:v>7</x:v>
      </x:c>
      <x:c r="G330" t="n">
        <x:f>'08_PEDIDOS'!I29</x:f>
        <x:v>10</x:v>
      </x:c>
      <x:c r="H330" t="n">
        <x:f>'05_RUTAS'!F42</x:f>
        <x:v>10</x:v>
      </x:c>
      <x:c r="I330" t="n">
        <x:f>'05_RUTAS'!G42</x:f>
        <x:v>67</x:v>
      </x:c>
      <x:c r="J330" s="14" t="n">
        <x:f>IF(OR(F330="",G330="",G330=0),"",(ROUNDUP(F330/G330,0)*H330+F330*I330)/60)</x:f>
        <x:v>7.983333333333333</x:v>
      </x:c>
      <x:c r="K330" t="n">
        <x:f>INDEX('08_PEDIDOS'!$H$2:$H$97,MATCH(A330,'08_PEDIDOS'!$A$2:$A$97,0))</x:f>
        <x:v>4</x:v>
      </x:c>
      <x:c r="L330" t="inlineStr">
        <x:is>
          <x:t xml:space="preserve">POR_UNIDAD</x:t>
        </x:is>
      </x:c>
      <x:c r="M330" t="inlineStr">
        <x:is>
          <x:t xml:space="preserve">VALOR HEREDADO SIN CRONOMETRAJE</x:t>
        </x:is>
      </x:c>
      <x:c r="N330" s="34" t="n">
        <x:f>IFERROR(J330*INDEX('04_MAQUINAS'!$F$2:$F$18,MATCH(E330,'04_MAQUINAS'!$A$2:$A$18,0)),0)</x:f>
        <x:v>175.63333333333333</x:v>
      </x:c>
      <x:c r="O330" s="34" t="n">
        <x:f>IFERROR(J330*INDEX('04_MAQUINAS'!$I$2:$I$18,MATCH(E330,'04_MAQUINAS'!$A$2:$A$18,0))*INDEX('04_MAQUINAS'!$J$2:$J$18,MATCH(E330,'04_MAQUINAS'!$A$2:$A$18,0)),0)</x:f>
        <x:v>2.195416666666667</x:v>
      </x:c>
    </x:row>
    <x:row r="331">
      <x:c r="A331" t="inlineStr">
        <x:is>
          <x:t xml:space="preserve">P028</x:t>
        </x:is>
      </x:c>
      <x:c r="B331" t="inlineStr">
        <x:is>
          <x:t xml:space="preserve">Góndola mural</x:t>
        </x:is>
      </x:c>
      <x:c r="C331" t="n">
        <x:v>4</x:v>
      </x:c>
      <x:c r="D331" t="inlineStr">
        <x:is>
          <x:t xml:space="preserve">Plegado</x:t>
        </x:is>
      </x:c>
      <x:c r="E331" t="inlineStr">
        <x:is>
          <x:t xml:space="preserve">Plegadora hidráulica de chapa metálica</x:t>
        </x:is>
      </x:c>
      <x:c r="F331" t="n">
        <x:f>'08_PEDIDOS'!D29</x:f>
        <x:v>7</x:v>
      </x:c>
      <x:c r="G331" t="n">
        <x:f>'08_PEDIDOS'!I29</x:f>
        <x:v>10</x:v>
      </x:c>
      <x:c r="H331" t="n">
        <x:f>'05_RUTAS'!F43</x:f>
        <x:v>12</x:v>
      </x:c>
      <x:c r="I331" t="n">
        <x:f>'05_RUTAS'!G43</x:f>
        <x:v>124</x:v>
      </x:c>
      <x:c r="J331" s="14" t="n">
        <x:f>IF(OR(F331="",G331="",G331=0),"",(ROUNDUP(F331/G331,0)*H331+F331*I331)/60)</x:f>
        <x:v>14.666666666666666</x:v>
      </x:c>
      <x:c r="K331" t="n">
        <x:f>INDEX('08_PEDIDOS'!$H$2:$H$97,MATCH(A331,'08_PEDIDOS'!$A$2:$A$97,0))</x:f>
        <x:v>4</x:v>
      </x:c>
      <x:c r="L331" t="inlineStr">
        <x:is>
          <x:t xml:space="preserve">POR_UNIDAD</x:t>
        </x:is>
      </x:c>
      <x:c r="M331" t="inlineStr">
        <x:is>
          <x:t xml:space="preserve">VALOR HEREDADO SIN CRONOMETRAJE</x:t>
        </x:is>
      </x:c>
      <x:c r="N331" s="34" t="n">
        <x:f>IFERROR(J331*INDEX('04_MAQUINAS'!$F$2:$F$18,MATCH(E331,'04_MAQUINAS'!$A$2:$A$18,0)),0)</x:f>
        <x:v>410.66666666666663</x:v>
      </x:c>
      <x:c r="O331" s="34" t="n">
        <x:f>IFERROR(J331*INDEX('04_MAQUINAS'!$I$2:$I$18,MATCH(E331,'04_MAQUINAS'!$A$2:$A$18,0))*INDEX('04_MAQUINAS'!$J$2:$J$18,MATCH(E331,'04_MAQUINAS'!$A$2:$A$18,0)),0)</x:f>
        <x:v>36.3</x:v>
      </x:c>
    </x:row>
    <x:row r="332">
      <x:c r="A332" t="inlineStr">
        <x:is>
          <x:t xml:space="preserve">P028</x:t>
        </x:is>
      </x:c>
      <x:c r="B332" t="inlineStr">
        <x:is>
          <x:t xml:space="preserve">Góndola mural</x:t>
        </x:is>
      </x:c>
      <x:c r="C332" t="n">
        <x:v>5</x:v>
      </x:c>
      <x:c r="D332" t="inlineStr">
        <x:is>
          <x:t xml:space="preserve">Soldadura</x:t>
        </x:is>
      </x:c>
      <x:c r="E332" t="inlineStr">
        <x:is>
          <x:t xml:space="preserve">Máquina de soldadura por arco MIG/MAG</x:t>
        </x:is>
      </x:c>
      <x:c r="F332" t="n">
        <x:f>'08_PEDIDOS'!D29</x:f>
        <x:v>7</x:v>
      </x:c>
      <x:c r="G332" t="n">
        <x:f>'08_PEDIDOS'!I29</x:f>
        <x:v>10</x:v>
      </x:c>
      <x:c r="H332" t="n">
        <x:f>'05_RUTAS'!F44</x:f>
        <x:v>10</x:v>
      </x:c>
      <x:c r="I332" t="n">
        <x:f>'05_RUTAS'!G44</x:f>
        <x:v>5.6</x:v>
      </x:c>
      <x:c r="J332" s="14" t="n">
        <x:f>IF(OR(F332="",G332="",G332=0),"",(ROUNDUP(F332/G332,0)*H332+F332*I332)/60)</x:f>
        <x:v>0.82</x:v>
      </x:c>
      <x:c r="K332" t="n">
        <x:f>INDEX('08_PEDIDOS'!$H$2:$H$97,MATCH(A332,'08_PEDIDOS'!$A$2:$A$97,0))</x:f>
        <x:v>4</x:v>
      </x:c>
      <x:c r="L332" t="inlineStr">
        <x:is>
          <x:t xml:space="preserve">POR_UNIDAD</x:t>
        </x:is>
      </x:c>
      <x:c r="M332" t="inlineStr">
        <x:is>
          <x:t xml:space="preserve">VALOR HEREDADO SIN CRONOMETRAJE</x:t>
        </x:is>
      </x:c>
      <x:c r="N332" s="34" t="n">
        <x:f>IFERROR(J332*INDEX('04_MAQUINAS'!$F$2:$F$18,MATCH(E332,'04_MAQUINAS'!$A$2:$A$18,0)),0)</x:f>
        <x:v>26.24</x:v>
      </x:c>
      <x:c r="O332" s="34" t="n">
        <x:f>IFERROR(J332*INDEX('04_MAQUINAS'!$I$2:$I$18,MATCH(E332,'04_MAQUINAS'!$A$2:$A$18,0))*INDEX('04_MAQUINAS'!$J$2:$J$18,MATCH(E332,'04_MAQUINAS'!$A$2:$A$18,0)),0)</x:f>
        <x:v>1.4349999999999998</x:v>
      </x:c>
    </x:row>
    <x:row r="333">
      <x:c r="A333" t="inlineStr">
        <x:is>
          <x:t xml:space="preserve">P028</x:t>
        </x:is>
      </x:c>
      <x:c r="B333" t="inlineStr">
        <x:is>
          <x:t xml:space="preserve">Góndola mural</x:t>
        </x:is>
      </x:c>
      <x:c r="C333" t="n">
        <x:v>6</x:v>
      </x:c>
      <x:c r="D333" t="inlineStr">
        <x:is>
          <x:t xml:space="preserve">Desbarbado</x:t>
        </x:is>
      </x:c>
      <x:c r="E333" t="inlineStr">
        <x:is>
          <x:t xml:space="preserve">Mesa de desbarbado/esmerilado</x:t>
        </x:is>
      </x:c>
      <x:c r="F333" t="n">
        <x:f>'08_PEDIDOS'!D29</x:f>
        <x:v>7</x:v>
      </x:c>
      <x:c r="G333" t="n">
        <x:f>'08_PEDIDOS'!I29</x:f>
        <x:v>10</x:v>
      </x:c>
      <x:c r="H333" t="n">
        <x:f>'05_RUTAS'!F45</x:f>
        <x:v>3</x:v>
      </x:c>
      <x:c r="I333" t="n">
        <x:f>'05_RUTAS'!G45</x:f>
        <x:v>33</x:v>
      </x:c>
      <x:c r="J333" s="14" t="n">
        <x:f>IF(OR(F333="",G333="",G333=0),"",(ROUNDUP(F333/G333,0)*H333+F333*I333)/60)</x:f>
        <x:v>3.9</x:v>
      </x:c>
      <x:c r="K333" t="n">
        <x:f>INDEX('08_PEDIDOS'!$H$2:$H$97,MATCH(A333,'08_PEDIDOS'!$A$2:$A$97,0))</x:f>
        <x:v>4</x:v>
      </x:c>
      <x:c r="L333" t="inlineStr">
        <x:is>
          <x:t xml:space="preserve">POR_UNIDAD</x:t>
        </x:is>
      </x:c>
      <x:c r="M333" t="inlineStr">
        <x:is>
          <x:t xml:space="preserve">VALOR HEREDADO SIN CRONOMETRAJE</x:t>
        </x:is>
      </x:c>
      <x:c r="N333" s="34" t="n">
        <x:f>IFERROR(J333*INDEX('04_MAQUINAS'!$F$2:$F$18,MATCH(E333,'04_MAQUINAS'!$A$2:$A$18,0)),0)</x:f>
        <x:v>81.89999999999999</x:v>
      </x:c>
      <x:c r="O333" s="34" t="n">
        <x:f>IFERROR(J333*INDEX('04_MAQUINAS'!$I$2:$I$18,MATCH(E333,'04_MAQUINAS'!$A$2:$A$18,0))*INDEX('04_MAQUINAS'!$J$2:$J$18,MATCH(E333,'04_MAQUINAS'!$A$2:$A$18,0)),0)</x:f>
        <x:v>2.925</x:v>
      </x:c>
    </x:row>
    <x:row r="334">
      <x:c r="A334" t="inlineStr">
        <x:is>
          <x:t xml:space="preserve">P028</x:t>
        </x:is>
      </x:c>
      <x:c r="B334" t="inlineStr">
        <x:is>
          <x:t xml:space="preserve">Góndola mural</x:t>
        </x:is>
      </x:c>
      <x:c r="C334" t="n">
        <x:v>7</x:v>
      </x:c>
      <x:c r="D334" t="inlineStr">
        <x:is>
          <x:t xml:space="preserve">Preparación superficial</x:t>
        </x:is>
      </x:c>
      <x:c r="E334" t="inlineStr">
        <x:is>
          <x:t xml:space="preserve">Zona de preparación superficial</x:t>
        </x:is>
      </x:c>
      <x:c r="F334" t="n">
        <x:f>'08_PEDIDOS'!D29</x:f>
        <x:v>7</x:v>
      </x:c>
      <x:c r="G334" t="n">
        <x:f>'08_PEDIDOS'!I29</x:f>
        <x:v>10</x:v>
      </x:c>
      <x:c r="H334" t="n">
        <x:f>'05_RUTAS'!F46</x:f>
        <x:v>6</x:v>
      </x:c>
      <x:c r="I334" t="n">
        <x:f>'05_RUTAS'!G46</x:f>
        <x:v>27.0712</x:v>
      </x:c>
      <x:c r="J334" s="14" t="n">
        <x:f>IF(OR(F334="",G334="",G334=0),"",(ROUNDUP(F334/G334,0)*H334+F334*I334)/60)</x:f>
        <x:v>3.258306666666667</x:v>
      </x:c>
      <x:c r="K334" t="n">
        <x:f>INDEX('08_PEDIDOS'!$H$2:$H$97,MATCH(A334,'08_PEDIDOS'!$A$2:$A$97,0))</x:f>
        <x:v>4</x:v>
      </x:c>
      <x:c r="L334" t="inlineStr">
        <x:is>
          <x:t xml:space="preserve">POR_UNIDAD</x:t>
        </x:is>
      </x:c>
      <x:c r="M334" t="inlineStr">
        <x:is>
          <x:t xml:space="preserve">VALOR HEREDADO SIN CRONOMETRAJE</x:t>
        </x:is>
      </x:c>
      <x:c r="N334" s="34" t="n">
        <x:f>IFERROR(J334*INDEX('04_MAQUINAS'!$F$2:$F$18,MATCH(E334,'04_MAQUINAS'!$A$2:$A$18,0)),0)</x:f>
        <x:v>61.90782666666667</x:v>
      </x:c>
      <x:c r="O334" s="34" t="n">
        <x:f>IFERROR(J334*INDEX('04_MAQUINAS'!$I$2:$I$18,MATCH(E334,'04_MAQUINAS'!$A$2:$A$18,0))*INDEX('04_MAQUINAS'!$J$2:$J$18,MATCH(E334,'04_MAQUINAS'!$A$2:$A$18,0)),0)</x:f>
        <x:v>2.8673098666666674</x:v>
      </x:c>
    </x:row>
    <x:row r="335">
      <x:c r="A335" t="inlineStr">
        <x:is>
          <x:t xml:space="preserve">P028</x:t>
        </x:is>
      </x:c>
      <x:c r="B335" t="inlineStr">
        <x:is>
          <x:t xml:space="preserve">Góndola mural</x:t>
        </x:is>
      </x:c>
      <x:c r="C335" t="n">
        <x:v>8</x:v>
      </x:c>
      <x:c r="D335" t="inlineStr">
        <x:is>
          <x:t xml:space="preserve">Aplicación electrostática de polvo</x:t>
        </x:is>
      </x:c>
      <x:c r="E335" t="inlineStr">
        <x:is>
          <x:t xml:space="preserve">Pistola manual de pintura electrostática en polvo</x:t>
        </x:is>
      </x:c>
      <x:c r="F335" t="n">
        <x:f>'08_PEDIDOS'!D29</x:f>
        <x:v>7</x:v>
      </x:c>
      <x:c r="G335" t="n">
        <x:f>'08_PEDIDOS'!I29</x:f>
        <x:v>10</x:v>
      </x:c>
      <x:c r="H335" t="n">
        <x:f>'05_RUTAS'!F47</x:f>
        <x:v>12</x:v>
      </x:c>
      <x:c r="I335" t="n">
        <x:f>'05_RUTAS'!G47</x:f>
        <x:v>7.34</x:v>
      </x:c>
      <x:c r="J335" s="14" t="n">
        <x:f>IF(OR(F335="",G335="",G335=0),"",(ROUNDUP(F335/G335,0)*H335+F335*I335)/60)</x:f>
        <x:v>1.0563333333333333</x:v>
      </x:c>
      <x:c r="K335" t="n">
        <x:f>INDEX('08_PEDIDOS'!$H$2:$H$97,MATCH(A335,'08_PEDIDOS'!$A$2:$A$97,0))</x:f>
        <x:v>4</x:v>
      </x:c>
      <x:c r="L335" t="inlineStr">
        <x:is>
          <x:t xml:space="preserve">POR_UNIDAD</x:t>
        </x:is>
      </x:c>
      <x:c r="M335" t="inlineStr">
        <x:is>
          <x:t xml:space="preserve">HIPOTESIS TECNICA</x:t>
        </x:is>
      </x:c>
      <x:c r="N335" s="34" t="n">
        <x:f>IFERROR(J335*INDEX('04_MAQUINAS'!$F$2:$F$18,MATCH(E335,'04_MAQUINAS'!$A$2:$A$18,0)),0)</x:f>
        <x:v>33.80266666666667</x:v>
      </x:c>
      <x:c r="O335" s="34" t="n">
        <x:f>IFERROR(J335*INDEX('04_MAQUINAS'!$I$2:$I$18,MATCH(E335,'04_MAQUINAS'!$A$2:$A$18,0))*INDEX('04_MAQUINAS'!$J$2:$J$18,MATCH(E335,'04_MAQUINAS'!$A$2:$A$18,0)),0)</x:f>
        <x:v>1.1091499999999999</x:v>
      </x:c>
    </x:row>
    <x:row r="336">
      <x:c r="A336" t="inlineStr">
        <x:is>
          <x:t xml:space="preserve">P028</x:t>
        </x:is>
      </x:c>
      <x:c r="B336" t="inlineStr">
        <x:is>
          <x:t xml:space="preserve">Góndola mural</x:t>
        </x:is>
      </x:c>
      <x:c r="C336" t="n">
        <x:v>9</x:v>
      </x:c>
      <x:c r="D336" t="inlineStr">
        <x:is>
          <x:t xml:space="preserve">Curado térmico en horno</x:t>
        </x:is>
      </x:c>
      <x:c r="E336" t="inlineStr">
        <x:is>
          <x:t xml:space="preserve">Horno de curado de pintura electrostática por lotes</x:t>
        </x:is>
      </x:c>
      <x:c r="F336" t="n">
        <x:f>'08_PEDIDOS'!D29</x:f>
        <x:v>7</x:v>
      </x:c>
      <x:c r="G336" t="n">
        <x:f>'08_PEDIDOS'!I29</x:f>
        <x:v>10</x:v>
      </x:c>
      <x:c r="H336" t="n">
        <x:f>'05_RUTAS'!F48</x:f>
        <x:v>45</x:v>
      </x:c>
      <x:c r="I336" t="n">
        <x:f>'05_RUTAS'!G48</x:f>
        <x:v>0</x:v>
      </x:c>
      <x:c r="J336" s="14" t="n">
        <x:f>IF(OR(F336="",G336="",G336=0),"",(ROUNDUP(F336/G336,0)*H336+F336*I336)/60)</x:f>
        <x:v>0.75</x:v>
      </x:c>
      <x:c r="K336" t="n">
        <x:f>INDEX('08_PEDIDOS'!$H$2:$H$97,MATCH(A336,'08_PEDIDOS'!$A$2:$A$97,0))</x:f>
        <x:v>4</x:v>
      </x:c>
      <x:c r="L336" t="inlineStr">
        <x:is>
          <x:t xml:space="preserve">POR_LOTE</x:t>
        </x:is>
      </x:c>
      <x:c r="M336" t="inlineStr">
        <x:is>
          <x:t xml:space="preserve">HIPOTESIS TECNICA</x:t>
        </x:is>
      </x:c>
      <x:c r="N336" s="34" t="n">
        <x:f>IFERROR(J336*INDEX('04_MAQUINAS'!$F$2:$F$18,MATCH(E336,'04_MAQUINAS'!$A$2:$A$18,0)),0)</x:f>
        <x:v>19.5</x:v>
      </x:c>
      <x:c r="O336" s="34" t="n">
        <x:f>IFERROR(J336*INDEX('04_MAQUINAS'!$I$2:$I$18,MATCH(E336,'04_MAQUINAS'!$A$2:$A$18,0))*INDEX('04_MAQUINAS'!$J$2:$J$18,MATCH(E336,'04_MAQUINAS'!$A$2:$A$18,0)),0)</x:f>
        <x:v>10.799999999999999</x:v>
      </x:c>
    </x:row>
    <x:row r="337">
      <x:c r="A337" t="inlineStr">
        <x:is>
          <x:t xml:space="preserve">P028</x:t>
        </x:is>
      </x:c>
      <x:c r="B337" t="inlineStr">
        <x:is>
          <x:t xml:space="preserve">Góndola mural</x:t>
        </x:is>
      </x:c>
      <x:c r="C337" t="n">
        <x:v>10</x:v>
      </x:c>
      <x:c r="D337" t="inlineStr">
        <x:is>
          <x:t xml:space="preserve">Colgado, traslado y enfriamiento</x:t>
        </x:is>
      </x:c>
      <x:c r="E337" t="inlineStr">
        <x:is>
          <x:t xml:space="preserve">Manipulación y enfriamiento de piezas</x:t>
        </x:is>
      </x:c>
      <x:c r="F337" t="n">
        <x:f>'08_PEDIDOS'!D29</x:f>
        <x:v>7</x:v>
      </x:c>
      <x:c r="G337" t="n">
        <x:f>'08_PEDIDOS'!I29</x:f>
        <x:v>10</x:v>
      </x:c>
      <x:c r="H337" t="n">
        <x:f>'05_RUTAS'!F49</x:f>
        <x:v>8</x:v>
      </x:c>
      <x:c r="I337" t="n">
        <x:f>'05_RUTAS'!G49</x:f>
        <x:v>2.54</x:v>
      </x:c>
      <x:c r="J337" s="14" t="n">
        <x:f>IF(OR(F337="",G337="",G337=0),"",(ROUNDUP(F337/G337,0)*H337+F337*I337)/60)</x:f>
        <x:v>0.4296666666666667</x:v>
      </x:c>
      <x:c r="K337" t="n">
        <x:f>INDEX('08_PEDIDOS'!$H$2:$H$97,MATCH(A337,'08_PEDIDOS'!$A$2:$A$97,0))</x:f>
        <x:v>4</x:v>
      </x:c>
      <x:c r="L337" t="inlineStr">
        <x:is>
          <x:t xml:space="preserve">POR_UNIDAD</x:t>
        </x:is>
      </x:c>
      <x:c r="M337" t="inlineStr">
        <x:is>
          <x:t xml:space="preserve">HIPOTESIS TECNICA</x:t>
        </x:is>
      </x:c>
      <x:c r="N337" s="34" t="n">
        <x:f>IFERROR(J337*INDEX('04_MAQUINAS'!$F$2:$F$18,MATCH(E337,'04_MAQUINAS'!$A$2:$A$18,0)),0)</x:f>
        <x:v>6.874666666666667</x:v>
      </x:c>
      <x:c r="O337" s="34" t="n">
        <x:f>IFERROR(J337*INDEX('04_MAQUINAS'!$I$2:$I$18,MATCH(E337,'04_MAQUINAS'!$A$2:$A$18,0))*INDEX('04_MAQUINAS'!$J$2:$J$18,MATCH(E337,'04_MAQUINAS'!$A$2:$A$18,0)),0)</x:f>
        <x:v>0.10741666666666667</x:v>
      </x:c>
    </x:row>
    <x:row r="338">
      <x:c r="A338" t="inlineStr">
        <x:is>
          <x:t xml:space="preserve">P028</x:t>
        </x:is>
      </x:c>
      <x:c r="B338" t="inlineStr">
        <x:is>
          <x:t xml:space="preserve">Góndola mural</x:t>
        </x:is>
      </x:c>
      <x:c r="C338" t="n">
        <x:v>11</x:v>
      </x:c>
      <x:c r="D338" t="inlineStr">
        <x:is>
          <x:t xml:space="preserve">Ensamblaje</x:t>
        </x:is>
      </x:c>
      <x:c r="E338" t="inlineStr">
        <x:is>
          <x:t xml:space="preserve">Mesa de armado</x:t>
        </x:is>
      </x:c>
      <x:c r="F338" t="n">
        <x:f>'08_PEDIDOS'!D29</x:f>
        <x:v>7</x:v>
      </x:c>
      <x:c r="G338" t="n">
        <x:f>'08_PEDIDOS'!I29</x:f>
        <x:v>10</x:v>
      </x:c>
      <x:c r="H338" t="n">
        <x:f>'05_RUTAS'!F50</x:f>
        <x:v>6</x:v>
      </x:c>
      <x:c r="I338" t="n">
        <x:f>'05_RUTAS'!G50</x:f>
        <x:v>48.75</x:v>
      </x:c>
      <x:c r="J338" s="14" t="n">
        <x:f>IF(OR(F338="",G338="",G338=0),"",(ROUNDUP(F338/G338,0)*H338+F338*I338)/60)</x:f>
        <x:v>5.7875</x:v>
      </x:c>
      <x:c r="K338" t="n">
        <x:f>INDEX('08_PEDIDOS'!$H$2:$H$97,MATCH(A338,'08_PEDIDOS'!$A$2:$A$97,0))</x:f>
        <x:v>4</x:v>
      </x:c>
      <x:c r="L338" t="inlineStr">
        <x:is>
          <x:t xml:space="preserve">POR_UNIDAD</x:t>
        </x:is>
      </x:c>
      <x:c r="M338" t="inlineStr">
        <x:is>
          <x:t xml:space="preserve">VALOR HEREDADO SIN CRONOMETRAJE</x:t>
        </x:is>
      </x:c>
      <x:c r="N338" s="34" t="n">
        <x:f>IFERROR(J338*INDEX('04_MAQUINAS'!$F$2:$F$18,MATCH(E338,'04_MAQUINAS'!$A$2:$A$18,0)),0)</x:f>
        <x:v>109.96249999999999</x:v>
      </x:c>
      <x:c r="O338" s="34" t="n">
        <x:f>IFERROR(J338*INDEX('04_MAQUINAS'!$I$2:$I$18,MATCH(E338,'04_MAQUINAS'!$A$2:$A$18,0))*INDEX('04_MAQUINAS'!$J$2:$J$18,MATCH(E338,'04_MAQUINAS'!$A$2:$A$18,0)),0)</x:f>
        <x:v>1.7362499999999998</x:v>
      </x:c>
    </x:row>
    <x:row r="339">
      <x:c r="A339" t="inlineStr">
        <x:is>
          <x:t xml:space="preserve">P028</x:t>
        </x:is>
      </x:c>
      <x:c r="B339" t="inlineStr">
        <x:is>
          <x:t xml:space="preserve">Góndola mural</x:t>
        </x:is>
      </x:c>
      <x:c r="C339" t="n">
        <x:v>12</x:v>
      </x:c>
      <x:c r="D339" t="inlineStr">
        <x:is>
          <x:t xml:space="preserve">Inspección de calidad</x:t>
        </x:is>
      </x:c>
      <x:c r="E339" t="inlineStr">
        <x:is>
          <x:t xml:space="preserve">Área de inspección</x:t>
        </x:is>
      </x:c>
      <x:c r="F339" t="n">
        <x:f>'08_PEDIDOS'!D29</x:f>
        <x:v>7</x:v>
      </x:c>
      <x:c r="G339" t="n">
        <x:f>'08_PEDIDOS'!I29</x:f>
        <x:v>10</x:v>
      </x:c>
      <x:c r="H339" t="n">
        <x:f>'05_RUTAS'!F51</x:f>
        <x:v>2</x:v>
      </x:c>
      <x:c r="I339" t="n">
        <x:f>'05_RUTAS'!G51</x:f>
        <x:v>3.67</x:v>
      </x:c>
      <x:c r="J339" s="14" t="n">
        <x:f>IF(OR(F339="",G339="",G339=0),"",(ROUNDUP(F339/G339,0)*H339+F339*I339)/60)</x:f>
        <x:v>0.46149999999999997</x:v>
      </x:c>
      <x:c r="K339" t="n">
        <x:f>INDEX('08_PEDIDOS'!$H$2:$H$97,MATCH(A339,'08_PEDIDOS'!$A$2:$A$97,0))</x:f>
        <x:v>4</x:v>
      </x:c>
      <x:c r="L339" t="inlineStr">
        <x:is>
          <x:t xml:space="preserve">POR_UNIDAD</x:t>
        </x:is>
      </x:c>
      <x:c r="M339" t="inlineStr">
        <x:is>
          <x:t xml:space="preserve">HIPOTESIS TECNICA</x:t>
        </x:is>
      </x:c>
      <x:c r="N339" s="34" t="n">
        <x:f>IFERROR(J339*INDEX('04_MAQUINAS'!$F$2:$F$18,MATCH(E339,'04_MAQUINAS'!$A$2:$A$18,0)),0)</x:f>
        <x:v>9.229999999999999</x:v>
      </x:c>
      <x:c r="O339" s="34" t="n">
        <x:f>IFERROR(J339*INDEX('04_MAQUINAS'!$I$2:$I$18,MATCH(E339,'04_MAQUINAS'!$A$2:$A$18,0))*INDEX('04_MAQUINAS'!$J$2:$J$18,MATCH(E339,'04_MAQUINAS'!$A$2:$A$18,0)),0)</x:f>
        <x:v>0.04615</x:v>
      </x:c>
    </x:row>
    <x:row r="340">
      <x:c r="A340" t="inlineStr">
        <x:is>
          <x:t xml:space="preserve">P028</x:t>
        </x:is>
      </x:c>
      <x:c r="B340" t="inlineStr">
        <x:is>
          <x:t xml:space="preserve">Góndola mural</x:t>
        </x:is>
      </x:c>
      <x:c r="C340" t="n">
        <x:v>13</x:v>
      </x:c>
      <x:c r="D340" t="inlineStr">
        <x:is>
          <x:t xml:space="preserve">Embalaje</x:t>
        </x:is>
      </x:c>
      <x:c r="E340" t="inlineStr">
        <x:is>
          <x:t xml:space="preserve">Zona de protección y embalaje</x:t>
        </x:is>
      </x:c>
      <x:c r="F340" t="n">
        <x:f>'08_PEDIDOS'!D29</x:f>
        <x:v>7</x:v>
      </x:c>
      <x:c r="G340" t="n">
        <x:f>'08_PEDIDOS'!I29</x:f>
        <x:v>10</x:v>
      </x:c>
      <x:c r="H340" t="n">
        <x:f>'05_RUTAS'!F52</x:f>
        <x:v>2</x:v>
      </x:c>
      <x:c r="I340" t="n">
        <x:f>'05_RUTAS'!G52</x:f>
        <x:v>5</x:v>
      </x:c>
      <x:c r="J340" s="14" t="n">
        <x:f>IF(OR(F340="",G340="",G340=0),"",(ROUNDUP(F340/G340,0)*H340+F340*I340)/60)</x:f>
        <x:v>0.6166666666666667</x:v>
      </x:c>
      <x:c r="K340" t="n">
        <x:f>INDEX('08_PEDIDOS'!$H$2:$H$97,MATCH(A340,'08_PEDIDOS'!$A$2:$A$97,0))</x:f>
        <x:v>4</x:v>
      </x:c>
      <x:c r="L340" t="inlineStr">
        <x:is>
          <x:t xml:space="preserve">POR_UNIDAD</x:t>
        </x:is>
      </x:c>
      <x:c r="M340" t="inlineStr">
        <x:is>
          <x:t xml:space="preserve">HIPOTESIS TECNICA</x:t>
        </x:is>
      </x:c>
      <x:c r="N340" s="34" t="n">
        <x:f>IFERROR(J340*INDEX('04_MAQUINAS'!$F$2:$F$18,MATCH(E340,'04_MAQUINAS'!$A$2:$A$18,0)),0)</x:f>
        <x:v>11.100000000000001</x:v>
      </x:c>
      <x:c r="O340" s="34" t="n">
        <x:f>IFERROR(J340*INDEX('04_MAQUINAS'!$I$2:$I$18,MATCH(E340,'04_MAQUINAS'!$A$2:$A$18,0))*INDEX('04_MAQUINAS'!$J$2:$J$18,MATCH(E340,'04_MAQUINAS'!$A$2:$A$18,0)),0)</x:f>
        <x:v>0.0555</x:v>
      </x:c>
    </x:row>
    <x:row r="341">
      <x:c r="A341" t="inlineStr">
        <x:is>
          <x:t xml:space="preserve">P029</x:t>
        </x:is>
      </x:c>
      <x:c r="B341" t="inlineStr">
        <x:is>
          <x:t xml:space="preserve">Locker de 4 puertas</x:t>
        </x:is>
      </x:c>
      <x:c r="C341" t="n">
        <x:v>1</x:v>
      </x:c>
      <x:c r="D341" t="inlineStr">
        <x:is>
          <x:t xml:space="preserve">Corte de planchas de acero</x:t>
        </x:is>
      </x:c>
      <x:c r="E341" t="inlineStr">
        <x:is>
          <x:t xml:space="preserve">Guillotina hidráulica para corte de planchas de acero</x:t>
        </x:is>
      </x:c>
      <x:c r="F341" t="n">
        <x:f>'08_PEDIDOS'!D30</x:f>
        <x:v>5</x:v>
      </x:c>
      <x:c r="G341" t="n">
        <x:f>'08_PEDIDOS'!I30</x:f>
        <x:v>10</x:v>
      </x:c>
      <x:c r="H341" t="n">
        <x:f>'05_RUTAS'!F53</x:f>
        <x:v>8</x:v>
      </x:c>
      <x:c r="I341" t="n">
        <x:f>'05_RUTAS'!G53</x:f>
        <x:v>40.245</x:v>
      </x:c>
      <x:c r="J341" s="14" t="n">
        <x:f>IF(OR(F341="",G341="",G341=0),"",(ROUNDUP(F341/G341,0)*H341+F341*I341)/60)</x:f>
        <x:v>3.487083333333333</x:v>
      </x:c>
      <x:c r="K341" t="n">
        <x:f>INDEX('08_PEDIDOS'!$H$2:$H$97,MATCH(A341,'08_PEDIDOS'!$A$2:$A$97,0))</x:f>
        <x:v>4</x:v>
      </x:c>
      <x:c r="L341" t="inlineStr">
        <x:is>
          <x:t xml:space="preserve">POR_UNIDAD</x:t>
        </x:is>
      </x:c>
      <x:c r="M341" t="inlineStr">
        <x:is>
          <x:t xml:space="preserve">VALOR HEREDADO SIN CRONOMETRAJE</x:t>
        </x:is>
      </x:c>
      <x:c r="N341" s="34" t="n">
        <x:f>IFERROR(J341*INDEX('04_MAQUINAS'!$F$2:$F$18,MATCH(E341,'04_MAQUINAS'!$A$2:$A$18,0)),0)</x:f>
        <x:v>83.69</x:v>
      </x:c>
      <x:c r="O341" s="34" t="n">
        <x:f>IFERROR(J341*INDEX('04_MAQUINAS'!$I$2:$I$18,MATCH(E341,'04_MAQUINAS'!$A$2:$A$18,0))*INDEX('04_MAQUINAS'!$J$2:$J$18,MATCH(E341,'04_MAQUINAS'!$A$2:$A$18,0)),0)</x:f>
        <x:v>9.589479166666665</x:v>
      </x:c>
    </x:row>
    <x:row r="342">
      <x:c r="A342" t="inlineStr">
        <x:is>
          <x:t xml:space="preserve">P029</x:t>
        </x:is>
      </x:c>
      <x:c r="B342" t="inlineStr">
        <x:is>
          <x:t xml:space="preserve">Locker de 4 puertas</x:t>
        </x:is>
      </x:c>
      <x:c r="C342" t="n">
        <x:v>2</x:v>
      </x:c>
      <x:c r="D342" t="inlineStr">
        <x:is>
          <x:t xml:space="preserve">Perforación</x:t>
        </x:is>
      </x:c>
      <x:c r="E342" t="inlineStr">
        <x:is>
          <x:t xml:space="preserve">Taladro de banco para perforación de acero</x:t>
        </x:is>
      </x:c>
      <x:c r="F342" t="n">
        <x:f>'08_PEDIDOS'!D30</x:f>
        <x:v>5</x:v>
      </x:c>
      <x:c r="G342" t="n">
        <x:f>'08_PEDIDOS'!I30</x:f>
        <x:v>10</x:v>
      </x:c>
      <x:c r="H342" t="n">
        <x:f>'05_RUTAS'!F54</x:f>
        <x:v>10</x:v>
      </x:c>
      <x:c r="I342" t="n">
        <x:f>'05_RUTAS'!G54</x:f>
        <x:v>14.8</x:v>
      </x:c>
      <x:c r="J342" s="14" t="n">
        <x:f>IF(OR(F342="",G342="",G342=0),"",(ROUNDUP(F342/G342,0)*H342+F342*I342)/60)</x:f>
        <x:v>1.4</x:v>
      </x:c>
      <x:c r="K342" t="n">
        <x:f>INDEX('08_PEDIDOS'!$H$2:$H$97,MATCH(A342,'08_PEDIDOS'!$A$2:$A$97,0))</x:f>
        <x:v>4</x:v>
      </x:c>
      <x:c r="L342" t="inlineStr">
        <x:is>
          <x:t xml:space="preserve">POR_UNIDAD</x:t>
        </x:is>
      </x:c>
      <x:c r="M342" t="inlineStr">
        <x:is>
          <x:t xml:space="preserve">VALOR HEREDADO SIN CRONOMETRAJE</x:t>
        </x:is>
      </x:c>
      <x:c r="N342" s="34" t="n">
        <x:f>IFERROR(J342*INDEX('04_MAQUINAS'!$F$2:$F$18,MATCH(E342,'04_MAQUINAS'!$A$2:$A$18,0)),0)</x:f>
        <x:v>30.799999999999997</x:v>
      </x:c>
      <x:c r="O342" s="34" t="n">
        <x:f>IFERROR(J342*INDEX('04_MAQUINAS'!$I$2:$I$18,MATCH(E342,'04_MAQUINAS'!$A$2:$A$18,0))*INDEX('04_MAQUINAS'!$J$2:$J$18,MATCH(E342,'04_MAQUINAS'!$A$2:$A$18,0)),0)</x:f>
        <x:v>0.385</x:v>
      </x:c>
    </x:row>
    <x:row r="343">
      <x:c r="A343" t="inlineStr">
        <x:is>
          <x:t xml:space="preserve">P029</x:t>
        </x:is>
      </x:c>
      <x:c r="B343" t="inlineStr">
        <x:is>
          <x:t xml:space="preserve">Locker de 4 puertas</x:t>
        </x:is>
      </x:c>
      <x:c r="C343" t="n">
        <x:v>3</x:v>
      </x:c>
      <x:c r="D343" t="inlineStr">
        <x:is>
          <x:t xml:space="preserve">Plegado</x:t>
        </x:is>
      </x:c>
      <x:c r="E343" t="inlineStr">
        <x:is>
          <x:t xml:space="preserve">Plegadora hidráulica de chapa metálica</x:t>
        </x:is>
      </x:c>
      <x:c r="F343" t="n">
        <x:f>'08_PEDIDOS'!D30</x:f>
        <x:v>5</x:v>
      </x:c>
      <x:c r="G343" t="n">
        <x:f>'08_PEDIDOS'!I30</x:f>
        <x:v>10</x:v>
      </x:c>
      <x:c r="H343" t="n">
        <x:f>'05_RUTAS'!F55</x:f>
        <x:v>12</x:v>
      </x:c>
      <x:c r="I343" t="n">
        <x:f>'05_RUTAS'!G55</x:f>
        <x:v>104</x:v>
      </x:c>
      <x:c r="J343" s="14" t="n">
        <x:f>IF(OR(F343="",G343="",G343=0),"",(ROUNDUP(F343/G343,0)*H343+F343*I343)/60)</x:f>
        <x:v>8.866666666666667</x:v>
      </x:c>
      <x:c r="K343" t="n">
        <x:f>INDEX('08_PEDIDOS'!$H$2:$H$97,MATCH(A343,'08_PEDIDOS'!$A$2:$A$97,0))</x:f>
        <x:v>4</x:v>
      </x:c>
      <x:c r="L343" t="inlineStr">
        <x:is>
          <x:t xml:space="preserve">POR_UNIDAD</x:t>
        </x:is>
      </x:c>
      <x:c r="M343" t="inlineStr">
        <x:is>
          <x:t xml:space="preserve">VALOR HEREDADO SIN CRONOMETRAJE</x:t>
        </x:is>
      </x:c>
      <x:c r="N343" s="34" t="n">
        <x:f>IFERROR(J343*INDEX('04_MAQUINAS'!$F$2:$F$18,MATCH(E343,'04_MAQUINAS'!$A$2:$A$18,0)),0)</x:f>
        <x:v>248.26666666666668</x:v>
      </x:c>
      <x:c r="O343" s="34" t="n">
        <x:f>IFERROR(J343*INDEX('04_MAQUINAS'!$I$2:$I$18,MATCH(E343,'04_MAQUINAS'!$A$2:$A$18,0))*INDEX('04_MAQUINAS'!$J$2:$J$18,MATCH(E343,'04_MAQUINAS'!$A$2:$A$18,0)),0)</x:f>
        <x:v>21.945</x:v>
      </x:c>
    </x:row>
    <x:row r="344">
      <x:c r="A344" t="inlineStr">
        <x:is>
          <x:t xml:space="preserve">P029</x:t>
        </x:is>
      </x:c>
      <x:c r="B344" t="inlineStr">
        <x:is>
          <x:t xml:space="preserve">Locker de 4 puertas</x:t>
        </x:is>
      </x:c>
      <x:c r="C344" t="n">
        <x:v>4</x:v>
      </x:c>
      <x:c r="D344" t="inlineStr">
        <x:is>
          <x:t xml:space="preserve">Desbarbado</x:t>
        </x:is>
      </x:c>
      <x:c r="E344" t="inlineStr">
        <x:is>
          <x:t xml:space="preserve">Mesa de desbarbado/esmerilado</x:t>
        </x:is>
      </x:c>
      <x:c r="F344" t="n">
        <x:f>'08_PEDIDOS'!D30</x:f>
        <x:v>5</x:v>
      </x:c>
      <x:c r="G344" t="n">
        <x:f>'08_PEDIDOS'!I30</x:f>
        <x:v>10</x:v>
      </x:c>
      <x:c r="H344" t="n">
        <x:f>'05_RUTAS'!F56</x:f>
        <x:v>3</x:v>
      </x:c>
      <x:c r="I344" t="n">
        <x:f>'05_RUTAS'!G56</x:f>
        <x:v>18</x:v>
      </x:c>
      <x:c r="J344" s="14" t="n">
        <x:f>IF(OR(F344="",G344="",G344=0),"",(ROUNDUP(F344/G344,0)*H344+F344*I344)/60)</x:f>
        <x:v>1.55</x:v>
      </x:c>
      <x:c r="K344" t="n">
        <x:f>INDEX('08_PEDIDOS'!$H$2:$H$97,MATCH(A344,'08_PEDIDOS'!$A$2:$A$97,0))</x:f>
        <x:v>4</x:v>
      </x:c>
      <x:c r="L344" t="inlineStr">
        <x:is>
          <x:t xml:space="preserve">POR_UNIDAD</x:t>
        </x:is>
      </x:c>
      <x:c r="M344" t="inlineStr">
        <x:is>
          <x:t xml:space="preserve">VALOR HEREDADO SIN CRONOMETRAJE</x:t>
        </x:is>
      </x:c>
      <x:c r="N344" s="34" t="n">
        <x:f>IFERROR(J344*INDEX('04_MAQUINAS'!$F$2:$F$18,MATCH(E344,'04_MAQUINAS'!$A$2:$A$18,0)),0)</x:f>
        <x:v>32.550000000000004</x:v>
      </x:c>
      <x:c r="O344" s="34" t="n">
        <x:f>IFERROR(J344*INDEX('04_MAQUINAS'!$I$2:$I$18,MATCH(E344,'04_MAQUINAS'!$A$2:$A$18,0))*INDEX('04_MAQUINAS'!$J$2:$J$18,MATCH(E344,'04_MAQUINAS'!$A$2:$A$18,0)),0)</x:f>
        <x:v>1.1625</x:v>
      </x:c>
    </x:row>
    <x:row r="345">
      <x:c r="A345" t="inlineStr">
        <x:is>
          <x:t xml:space="preserve">P029</x:t>
        </x:is>
      </x:c>
      <x:c r="B345" t="inlineStr">
        <x:is>
          <x:t xml:space="preserve">Locker de 4 puertas</x:t>
        </x:is>
      </x:c>
      <x:c r="C345" t="n">
        <x:v>5</x:v>
      </x:c>
      <x:c r="D345" t="inlineStr">
        <x:is>
          <x:t xml:space="preserve">Preparación superficial</x:t>
        </x:is>
      </x:c>
      <x:c r="E345" t="inlineStr">
        <x:is>
          <x:t xml:space="preserve">Zona de preparación superficial</x:t>
        </x:is>
      </x:c>
      <x:c r="F345" t="n">
        <x:f>'08_PEDIDOS'!D30</x:f>
        <x:v>5</x:v>
      </x:c>
      <x:c r="G345" t="n">
        <x:f>'08_PEDIDOS'!I30</x:f>
        <x:v>10</x:v>
      </x:c>
      <x:c r="H345" t="n">
        <x:f>'05_RUTAS'!F57</x:f>
        <x:v>6</x:v>
      </x:c>
      <x:c r="I345" t="n">
        <x:f>'05_RUTAS'!G57</x:f>
        <x:v>26.324</x:v>
      </x:c>
      <x:c r="J345" s="14" t="n">
        <x:f>IF(OR(F345="",G345="",G345=0),"",(ROUNDUP(F345/G345,0)*H345+F345*I345)/60)</x:f>
        <x:v>2.2936666666666667</x:v>
      </x:c>
      <x:c r="K345" t="n">
        <x:f>INDEX('08_PEDIDOS'!$H$2:$H$97,MATCH(A345,'08_PEDIDOS'!$A$2:$A$97,0))</x:f>
        <x:v>4</x:v>
      </x:c>
      <x:c r="L345" t="inlineStr">
        <x:is>
          <x:t xml:space="preserve">POR_UNIDAD</x:t>
        </x:is>
      </x:c>
      <x:c r="M345" t="inlineStr">
        <x:is>
          <x:t xml:space="preserve">VALOR HEREDADO SIN CRONOMETRAJE</x:t>
        </x:is>
      </x:c>
      <x:c r="N345" s="34" t="n">
        <x:f>IFERROR(J345*INDEX('04_MAQUINAS'!$F$2:$F$18,MATCH(E345,'04_MAQUINAS'!$A$2:$A$18,0)),0)</x:f>
        <x:v>43.57966666666667</x:v>
      </x:c>
      <x:c r="O345" s="34" t="n">
        <x:f>IFERROR(J345*INDEX('04_MAQUINAS'!$I$2:$I$18,MATCH(E345,'04_MAQUINAS'!$A$2:$A$18,0))*INDEX('04_MAQUINAS'!$J$2:$J$18,MATCH(E345,'04_MAQUINAS'!$A$2:$A$18,0)),0)</x:f>
        <x:v>2.018426666666667</x:v>
      </x:c>
    </x:row>
    <x:row r="346">
      <x:c r="A346" t="inlineStr">
        <x:is>
          <x:t xml:space="preserve">P029</x:t>
        </x:is>
      </x:c>
      <x:c r="B346" t="inlineStr">
        <x:is>
          <x:t xml:space="preserve">Locker de 4 puertas</x:t>
        </x:is>
      </x:c>
      <x:c r="C346" t="n">
        <x:v>6</x:v>
      </x:c>
      <x:c r="D346" t="inlineStr">
        <x:is>
          <x:t xml:space="preserve">Aplicación electrostática de polvo</x:t>
        </x:is>
      </x:c>
      <x:c r="E346" t="inlineStr">
        <x:is>
          <x:t xml:space="preserve">Pistola manual de pintura electrostática en polvo</x:t>
        </x:is>
      </x:c>
      <x:c r="F346" t="n">
        <x:f>'08_PEDIDOS'!D30</x:f>
        <x:v>5</x:v>
      </x:c>
      <x:c r="G346" t="n">
        <x:f>'08_PEDIDOS'!I30</x:f>
        <x:v>10</x:v>
      </x:c>
      <x:c r="H346" t="n">
        <x:f>'05_RUTAS'!F58</x:f>
        <x:v>12</x:v>
      </x:c>
      <x:c r="I346" t="n">
        <x:f>'05_RUTAS'!G58</x:f>
        <x:v>6.83</x:v>
      </x:c>
      <x:c r="J346" s="14" t="n">
        <x:f>IF(OR(F346="",G346="",G346=0),"",(ROUNDUP(F346/G346,0)*H346+F346*I346)/60)</x:f>
        <x:v>0.7691666666666667</x:v>
      </x:c>
      <x:c r="K346" t="n">
        <x:f>INDEX('08_PEDIDOS'!$H$2:$H$97,MATCH(A346,'08_PEDIDOS'!$A$2:$A$97,0))</x:f>
        <x:v>4</x:v>
      </x:c>
      <x:c r="L346" t="inlineStr">
        <x:is>
          <x:t xml:space="preserve">POR_UNIDAD</x:t>
        </x:is>
      </x:c>
      <x:c r="M346" t="inlineStr">
        <x:is>
          <x:t xml:space="preserve">HIPOTESIS TECNICA</x:t>
        </x:is>
      </x:c>
      <x:c r="N346" s="34" t="n">
        <x:f>IFERROR(J346*INDEX('04_MAQUINAS'!$F$2:$F$18,MATCH(E346,'04_MAQUINAS'!$A$2:$A$18,0)),0)</x:f>
        <x:v>24.613333333333333</x:v>
      </x:c>
      <x:c r="O346" s="34" t="n">
        <x:f>IFERROR(J346*INDEX('04_MAQUINAS'!$I$2:$I$18,MATCH(E346,'04_MAQUINAS'!$A$2:$A$18,0))*INDEX('04_MAQUINAS'!$J$2:$J$18,MATCH(E346,'04_MAQUINAS'!$A$2:$A$18,0)),0)</x:f>
        <x:v>0.807625</x:v>
      </x:c>
    </x:row>
    <x:row r="347">
      <x:c r="A347" t="inlineStr">
        <x:is>
          <x:t xml:space="preserve">P029</x:t>
        </x:is>
      </x:c>
      <x:c r="B347" t="inlineStr">
        <x:is>
          <x:t xml:space="preserve">Locker de 4 puertas</x:t>
        </x:is>
      </x:c>
      <x:c r="C347" t="n">
        <x:v>7</x:v>
      </x:c>
      <x:c r="D347" t="inlineStr">
        <x:is>
          <x:t xml:space="preserve">Curado térmico en horno</x:t>
        </x:is>
      </x:c>
      <x:c r="E347" t="inlineStr">
        <x:is>
          <x:t xml:space="preserve">Horno de curado de pintura electrostática por lotes</x:t>
        </x:is>
      </x:c>
      <x:c r="F347" t="n">
        <x:f>'08_PEDIDOS'!D30</x:f>
        <x:v>5</x:v>
      </x:c>
      <x:c r="G347" t="n">
        <x:f>'08_PEDIDOS'!I30</x:f>
        <x:v>10</x:v>
      </x:c>
      <x:c r="H347" t="n">
        <x:f>'05_RUTAS'!F59</x:f>
        <x:v>45</x:v>
      </x:c>
      <x:c r="I347" t="n">
        <x:f>'05_RUTAS'!G59</x:f>
        <x:v>0</x:v>
      </x:c>
      <x:c r="J347" s="14" t="n">
        <x:f>IF(OR(F347="",G347="",G347=0),"",(ROUNDUP(F347/G347,0)*H347+F347*I347)/60)</x:f>
        <x:v>0.75</x:v>
      </x:c>
      <x:c r="K347" t="n">
        <x:f>INDEX('08_PEDIDOS'!$H$2:$H$97,MATCH(A347,'08_PEDIDOS'!$A$2:$A$97,0))</x:f>
        <x:v>4</x:v>
      </x:c>
      <x:c r="L347" t="inlineStr">
        <x:is>
          <x:t xml:space="preserve">POR_LOTE</x:t>
        </x:is>
      </x:c>
      <x:c r="M347" t="inlineStr">
        <x:is>
          <x:t xml:space="preserve">HIPOTESIS TECNICA</x:t>
        </x:is>
      </x:c>
      <x:c r="N347" s="34" t="n">
        <x:f>IFERROR(J347*INDEX('04_MAQUINAS'!$F$2:$F$18,MATCH(E347,'04_MAQUINAS'!$A$2:$A$18,0)),0)</x:f>
        <x:v>19.5</x:v>
      </x:c>
      <x:c r="O347" s="34" t="n">
        <x:f>IFERROR(J347*INDEX('04_MAQUINAS'!$I$2:$I$18,MATCH(E347,'04_MAQUINAS'!$A$2:$A$18,0))*INDEX('04_MAQUINAS'!$J$2:$J$18,MATCH(E347,'04_MAQUINAS'!$A$2:$A$18,0)),0)</x:f>
        <x:v>10.799999999999999</x:v>
      </x:c>
    </x:row>
    <x:row r="348">
      <x:c r="A348" t="inlineStr">
        <x:is>
          <x:t xml:space="preserve">P029</x:t>
        </x:is>
      </x:c>
      <x:c r="B348" t="inlineStr">
        <x:is>
          <x:t xml:space="preserve">Locker de 4 puertas</x:t>
        </x:is>
      </x:c>
      <x:c r="C348" t="n">
        <x:v>8</x:v>
      </x:c>
      <x:c r="D348" t="inlineStr">
        <x:is>
          <x:t xml:space="preserve">Colgado, traslado y enfriamiento</x:t>
        </x:is>
      </x:c>
      <x:c r="E348" t="inlineStr">
        <x:is>
          <x:t xml:space="preserve">Manipulación y enfriamiento de piezas</x:t>
        </x:is>
      </x:c>
      <x:c r="F348" t="n">
        <x:f>'08_PEDIDOS'!D30</x:f>
        <x:v>5</x:v>
      </x:c>
      <x:c r="G348" t="n">
        <x:f>'08_PEDIDOS'!I30</x:f>
        <x:v>10</x:v>
      </x:c>
      <x:c r="H348" t="n">
        <x:f>'05_RUTAS'!F60</x:f>
        <x:v>8</x:v>
      </x:c>
      <x:c r="I348" t="n">
        <x:f>'05_RUTAS'!G60</x:f>
        <x:v>2.42</x:v>
      </x:c>
      <x:c r="J348" s="14" t="n">
        <x:f>IF(OR(F348="",G348="",G348=0),"",(ROUNDUP(F348/G348,0)*H348+F348*I348)/60)</x:f>
        <x:v>0.335</x:v>
      </x:c>
      <x:c r="K348" t="n">
        <x:f>INDEX('08_PEDIDOS'!$H$2:$H$97,MATCH(A348,'08_PEDIDOS'!$A$2:$A$97,0))</x:f>
        <x:v>4</x:v>
      </x:c>
      <x:c r="L348" t="inlineStr">
        <x:is>
          <x:t xml:space="preserve">POR_UNIDAD</x:t>
        </x:is>
      </x:c>
      <x:c r="M348" t="inlineStr">
        <x:is>
          <x:t xml:space="preserve">HIPOTESIS TECNICA</x:t>
        </x:is>
      </x:c>
      <x:c r="N348" s="34" t="n">
        <x:f>IFERROR(J348*INDEX('04_MAQUINAS'!$F$2:$F$18,MATCH(E348,'04_MAQUINAS'!$A$2:$A$18,0)),0)</x:f>
        <x:v>5.36</x:v>
      </x:c>
      <x:c r="O348" s="34" t="n">
        <x:f>IFERROR(J348*INDEX('04_MAQUINAS'!$I$2:$I$18,MATCH(E348,'04_MAQUINAS'!$A$2:$A$18,0))*INDEX('04_MAQUINAS'!$J$2:$J$18,MATCH(E348,'04_MAQUINAS'!$A$2:$A$18,0)),0)</x:f>
        <x:v>0.08375</x:v>
      </x:c>
    </x:row>
    <x:row r="349">
      <x:c r="A349" t="inlineStr">
        <x:is>
          <x:t xml:space="preserve">P029</x:t>
        </x:is>
      </x:c>
      <x:c r="B349" t="inlineStr">
        <x:is>
          <x:t xml:space="preserve">Locker de 4 puertas</x:t>
        </x:is>
      </x:c>
      <x:c r="C349" t="n">
        <x:v>9</x:v>
      </x:c>
      <x:c r="D349" t="inlineStr">
        <x:is>
          <x:t xml:space="preserve">Ensamblaje</x:t>
        </x:is>
      </x:c>
      <x:c r="E349" t="inlineStr">
        <x:is>
          <x:t xml:space="preserve">Mesa de armado</x:t>
        </x:is>
      </x:c>
      <x:c r="F349" t="n">
        <x:f>'08_PEDIDOS'!D30</x:f>
        <x:v>5</x:v>
      </x:c>
      <x:c r="G349" t="n">
        <x:f>'08_PEDIDOS'!I30</x:f>
        <x:v>10</x:v>
      </x:c>
      <x:c r="H349" t="n">
        <x:f>'05_RUTAS'!F61</x:f>
        <x:v>6</x:v>
      </x:c>
      <x:c r="I349" t="n">
        <x:f>'05_RUTAS'!G61</x:f>
        <x:v>42</x:v>
      </x:c>
      <x:c r="J349" s="14" t="n">
        <x:f>IF(OR(F349="",G349="",G349=0),"",(ROUNDUP(F349/G349,0)*H349+F349*I349)/60)</x:f>
        <x:v>3.6</x:v>
      </x:c>
      <x:c r="K349" t="n">
        <x:f>INDEX('08_PEDIDOS'!$H$2:$H$97,MATCH(A349,'08_PEDIDOS'!$A$2:$A$97,0))</x:f>
        <x:v>4</x:v>
      </x:c>
      <x:c r="L349" t="inlineStr">
        <x:is>
          <x:t xml:space="preserve">POR_UNIDAD</x:t>
        </x:is>
      </x:c>
      <x:c r="M349" t="inlineStr">
        <x:is>
          <x:t xml:space="preserve">VALOR HEREDADO SIN CRONOMETRAJE</x:t>
        </x:is>
      </x:c>
      <x:c r="N349" s="34" t="n">
        <x:f>IFERROR(J349*INDEX('04_MAQUINAS'!$F$2:$F$18,MATCH(E349,'04_MAQUINAS'!$A$2:$A$18,0)),0)</x:f>
        <x:v>68.4</x:v>
      </x:c>
      <x:c r="O349" s="34" t="n">
        <x:f>IFERROR(J349*INDEX('04_MAQUINAS'!$I$2:$I$18,MATCH(E349,'04_MAQUINAS'!$A$2:$A$18,0))*INDEX('04_MAQUINAS'!$J$2:$J$18,MATCH(E349,'04_MAQUINAS'!$A$2:$A$18,0)),0)</x:f>
        <x:v>1.08</x:v>
      </x:c>
    </x:row>
    <x:row r="350">
      <x:c r="A350" t="inlineStr">
        <x:is>
          <x:t xml:space="preserve">P029</x:t>
        </x:is>
      </x:c>
      <x:c r="B350" t="inlineStr">
        <x:is>
          <x:t xml:space="preserve">Locker de 4 puertas</x:t>
        </x:is>
      </x:c>
      <x:c r="C350" t="n">
        <x:v>10</x:v>
      </x:c>
      <x:c r="D350" t="inlineStr">
        <x:is>
          <x:t xml:space="preserve">Inspección de calidad</x:t>
        </x:is>
      </x:c>
      <x:c r="E350" t="inlineStr">
        <x:is>
          <x:t xml:space="preserve">Área de inspección</x:t>
        </x:is>
      </x:c>
      <x:c r="F350" t="n">
        <x:f>'08_PEDIDOS'!D30</x:f>
        <x:v>5</x:v>
      </x:c>
      <x:c r="G350" t="n">
        <x:f>'08_PEDIDOS'!I30</x:f>
        <x:v>10</x:v>
      </x:c>
      <x:c r="H350" t="n">
        <x:f>'05_RUTAS'!F62</x:f>
        <x:v>2</x:v>
      </x:c>
      <x:c r="I350" t="n">
        <x:f>'05_RUTAS'!G62</x:f>
        <x:v>3.52</x:v>
      </x:c>
      <x:c r="J350" s="14" t="n">
        <x:f>IF(OR(F350="",G350="",G350=0),"",(ROUNDUP(F350/G350,0)*H350+F350*I350)/60)</x:f>
        <x:v>0.3266666666666667</x:v>
      </x:c>
      <x:c r="K350" t="n">
        <x:f>INDEX('08_PEDIDOS'!$H$2:$H$97,MATCH(A350,'08_PEDIDOS'!$A$2:$A$97,0))</x:f>
        <x:v>4</x:v>
      </x:c>
      <x:c r="L350" t="inlineStr">
        <x:is>
          <x:t xml:space="preserve">POR_UNIDAD</x:t>
        </x:is>
      </x:c>
      <x:c r="M350" t="inlineStr">
        <x:is>
          <x:t xml:space="preserve">HIPOTESIS TECNICA</x:t>
        </x:is>
      </x:c>
      <x:c r="N350" s="34" t="n">
        <x:f>IFERROR(J350*INDEX('04_MAQUINAS'!$F$2:$F$18,MATCH(E350,'04_MAQUINAS'!$A$2:$A$18,0)),0)</x:f>
        <x:v>6.533333333333334</x:v>
      </x:c>
      <x:c r="O350" s="34" t="n">
        <x:f>IFERROR(J350*INDEX('04_MAQUINAS'!$I$2:$I$18,MATCH(E350,'04_MAQUINAS'!$A$2:$A$18,0))*INDEX('04_MAQUINAS'!$J$2:$J$18,MATCH(E350,'04_MAQUINAS'!$A$2:$A$18,0)),0)</x:f>
        <x:v>0.03266666666666667</x:v>
      </x:c>
    </x:row>
    <x:row r="351">
      <x:c r="A351" t="inlineStr">
        <x:is>
          <x:t xml:space="preserve">P029</x:t>
        </x:is>
      </x:c>
      <x:c r="B351" t="inlineStr">
        <x:is>
          <x:t xml:space="preserve">Locker de 4 puertas</x:t>
        </x:is>
      </x:c>
      <x:c r="C351" t="n">
        <x:v>11</x:v>
      </x:c>
      <x:c r="D351" t="inlineStr">
        <x:is>
          <x:t xml:space="preserve">Embalaje</x:t>
        </x:is>
      </x:c>
      <x:c r="E351" t="inlineStr">
        <x:is>
          <x:t xml:space="preserve">Zona de protección y embalaje</x:t>
        </x:is>
      </x:c>
      <x:c r="F351" t="n">
        <x:f>'08_PEDIDOS'!D30</x:f>
        <x:v>5</x:v>
      </x:c>
      <x:c r="G351" t="n">
        <x:f>'08_PEDIDOS'!I30</x:f>
        <x:v>10</x:v>
      </x:c>
      <x:c r="H351" t="n">
        <x:f>'05_RUTAS'!F63</x:f>
        <x:v>2</x:v>
      </x:c>
      <x:c r="I351" t="n">
        <x:f>'05_RUTAS'!G63</x:f>
        <x:v>4.78</x:v>
      </x:c>
      <x:c r="J351" s="14" t="n">
        <x:f>IF(OR(F351="",G351="",G351=0),"",(ROUNDUP(F351/G351,0)*H351+F351*I351)/60)</x:f>
        <x:v>0.4316666666666667</x:v>
      </x:c>
      <x:c r="K351" t="n">
        <x:f>INDEX('08_PEDIDOS'!$H$2:$H$97,MATCH(A351,'08_PEDIDOS'!$A$2:$A$97,0))</x:f>
        <x:v>4</x:v>
      </x:c>
      <x:c r="L351" t="inlineStr">
        <x:is>
          <x:t xml:space="preserve">POR_UNIDAD</x:t>
        </x:is>
      </x:c>
      <x:c r="M351" t="inlineStr">
        <x:is>
          <x:t xml:space="preserve">HIPOTESIS TECNICA</x:t>
        </x:is>
      </x:c>
      <x:c r="N351" s="34" t="n">
        <x:f>IFERROR(J351*INDEX('04_MAQUINAS'!$F$2:$F$18,MATCH(E351,'04_MAQUINAS'!$A$2:$A$18,0)),0)</x:f>
        <x:v>7.7700000000000005</x:v>
      </x:c>
      <x:c r="O351" s="34" t="n">
        <x:f>IFERROR(J351*INDEX('04_MAQUINAS'!$I$2:$I$18,MATCH(E351,'04_MAQUINAS'!$A$2:$A$18,0))*INDEX('04_MAQUINAS'!$J$2:$J$18,MATCH(E351,'04_MAQUINAS'!$A$2:$A$18,0)),0)</x:f>
        <x:v>0.03885</x:v>
      </x:c>
    </x:row>
    <x:row r="352">
      <x:c r="A352" t="inlineStr">
        <x:is>
          <x:t xml:space="preserve">P030</x:t>
        </x:is>
      </x:c>
      <x:c r="B352" t="inlineStr">
        <x:is>
          <x:t xml:space="preserve">Locker de 6 puertas</x:t>
        </x:is>
      </x:c>
      <x:c r="C352" t="n">
        <x:v>1</x:v>
      </x:c>
      <x:c r="D352" t="inlineStr">
        <x:is>
          <x:t xml:space="preserve">Corte de planchas de acero</x:t>
        </x:is>
      </x:c>
      <x:c r="E352" t="inlineStr">
        <x:is>
          <x:t xml:space="preserve">Guillotina hidráulica para corte de planchas de acero</x:t>
        </x:is>
      </x:c>
      <x:c r="F352" t="n">
        <x:f>'08_PEDIDOS'!D31</x:f>
        <x:v>6</x:v>
      </x:c>
      <x:c r="G352" t="n">
        <x:f>'08_PEDIDOS'!I31</x:f>
        <x:v>10</x:v>
      </x:c>
      <x:c r="H352" t="n">
        <x:f>'05_RUTAS'!F64</x:f>
        <x:v>8</x:v>
      </x:c>
      <x:c r="I352" t="n">
        <x:f>'05_RUTAS'!G64</x:f>
        <x:v>57.14</x:v>
      </x:c>
      <x:c r="J352" s="14" t="n">
        <x:f>IF(OR(F352="",G352="",G352=0),"",(ROUNDUP(F352/G352,0)*H352+F352*I352)/60)</x:f>
        <x:v>5.847333333333334</x:v>
      </x:c>
      <x:c r="K352" t="n">
        <x:f>INDEX('08_PEDIDOS'!$H$2:$H$97,MATCH(A352,'08_PEDIDOS'!$A$2:$A$97,0))</x:f>
        <x:v>4</x:v>
      </x:c>
      <x:c r="L352" t="inlineStr">
        <x:is>
          <x:t xml:space="preserve">POR_UNIDAD</x:t>
        </x:is>
      </x:c>
      <x:c r="M352" t="inlineStr">
        <x:is>
          <x:t xml:space="preserve">VALOR HEREDADO SIN CRONOMETRAJE</x:t>
        </x:is>
      </x:c>
      <x:c r="N352" s="34" t="n">
        <x:f>IFERROR(J352*INDEX('04_MAQUINAS'!$F$2:$F$18,MATCH(E352,'04_MAQUINAS'!$A$2:$A$18,0)),0)</x:f>
        <x:v>140.336</x:v>
      </x:c>
      <x:c r="O352" s="34" t="n">
        <x:f>IFERROR(J352*INDEX('04_MAQUINAS'!$I$2:$I$18,MATCH(E352,'04_MAQUINAS'!$A$2:$A$18,0))*INDEX('04_MAQUINAS'!$J$2:$J$18,MATCH(E352,'04_MAQUINAS'!$A$2:$A$18,0)),0)</x:f>
        <x:v>16.08016666666667</x:v>
      </x:c>
    </x:row>
    <x:row r="353">
      <x:c r="A353" t="inlineStr">
        <x:is>
          <x:t xml:space="preserve">P030</x:t>
        </x:is>
      </x:c>
      <x:c r="B353" t="inlineStr">
        <x:is>
          <x:t xml:space="preserve">Locker de 6 puertas</x:t>
        </x:is>
      </x:c>
      <x:c r="C353" t="n">
        <x:v>2</x:v>
      </x:c>
      <x:c r="D353" t="inlineStr">
        <x:is>
          <x:t xml:space="preserve">Perforación</x:t>
        </x:is>
      </x:c>
      <x:c r="E353" t="inlineStr">
        <x:is>
          <x:t xml:space="preserve">Taladro de banco para perforación de acero</x:t>
        </x:is>
      </x:c>
      <x:c r="F353" t="n">
        <x:f>'08_PEDIDOS'!D31</x:f>
        <x:v>6</x:v>
      </x:c>
      <x:c r="G353" t="n">
        <x:f>'08_PEDIDOS'!I31</x:f>
        <x:v>10</x:v>
      </x:c>
      <x:c r="H353" t="n">
        <x:f>'05_RUTAS'!F65</x:f>
        <x:v>10</x:v>
      </x:c>
      <x:c r="I353" t="n">
        <x:f>'05_RUTAS'!G65</x:f>
        <x:v>27</x:v>
      </x:c>
      <x:c r="J353" s="14" t="n">
        <x:f>IF(OR(F353="",G353="",G353=0),"",(ROUNDUP(F353/G353,0)*H353+F353*I353)/60)</x:f>
        <x:v>2.8666666666666667</x:v>
      </x:c>
      <x:c r="K353" t="n">
        <x:f>INDEX('08_PEDIDOS'!$H$2:$H$97,MATCH(A353,'08_PEDIDOS'!$A$2:$A$97,0))</x:f>
        <x:v>4</x:v>
      </x:c>
      <x:c r="L353" t="inlineStr">
        <x:is>
          <x:t xml:space="preserve">POR_UNIDAD</x:t>
        </x:is>
      </x:c>
      <x:c r="M353" t="inlineStr">
        <x:is>
          <x:t xml:space="preserve">VALOR HEREDADO SIN CRONOMETRAJE</x:t>
        </x:is>
      </x:c>
      <x:c r="N353" s="34" t="n">
        <x:f>IFERROR(J353*INDEX('04_MAQUINAS'!$F$2:$F$18,MATCH(E353,'04_MAQUINAS'!$A$2:$A$18,0)),0)</x:f>
        <x:v>63.06666666666667</x:v>
      </x:c>
      <x:c r="O353" s="34" t="n">
        <x:f>IFERROR(J353*INDEX('04_MAQUINAS'!$I$2:$I$18,MATCH(E353,'04_MAQUINAS'!$A$2:$A$18,0))*INDEX('04_MAQUINAS'!$J$2:$J$18,MATCH(E353,'04_MAQUINAS'!$A$2:$A$18,0)),0)</x:f>
        <x:v>0.7883333333333334</x:v>
      </x:c>
    </x:row>
    <x:row r="354">
      <x:c r="A354" t="inlineStr">
        <x:is>
          <x:t xml:space="preserve">P030</x:t>
        </x:is>
      </x:c>
      <x:c r="B354" t="inlineStr">
        <x:is>
          <x:t xml:space="preserve">Locker de 6 puertas</x:t>
        </x:is>
      </x:c>
      <x:c r="C354" t="n">
        <x:v>3</x:v>
      </x:c>
      <x:c r="D354" t="inlineStr">
        <x:is>
          <x:t xml:space="preserve">Plegado</x:t>
        </x:is>
      </x:c>
      <x:c r="E354" t="inlineStr">
        <x:is>
          <x:t xml:space="preserve">Plegadora hidráulica de chapa metálica</x:t>
        </x:is>
      </x:c>
      <x:c r="F354" t="n">
        <x:f>'08_PEDIDOS'!D31</x:f>
        <x:v>6</x:v>
      </x:c>
      <x:c r="G354" t="n">
        <x:f>'08_PEDIDOS'!I31</x:f>
        <x:v>10</x:v>
      </x:c>
      <x:c r="H354" t="n">
        <x:f>'05_RUTAS'!F66</x:f>
        <x:v>12</x:v>
      </x:c>
      <x:c r="I354" t="n">
        <x:f>'05_RUTAS'!G66</x:f>
        <x:v>149</x:v>
      </x:c>
      <x:c r="J354" s="14" t="n">
        <x:f>IF(OR(F354="",G354="",G354=0),"",(ROUNDUP(F354/G354,0)*H354+F354*I354)/60)</x:f>
        <x:v>15.1</x:v>
      </x:c>
      <x:c r="K354" t="n">
        <x:f>INDEX('08_PEDIDOS'!$H$2:$H$97,MATCH(A354,'08_PEDIDOS'!$A$2:$A$97,0))</x:f>
        <x:v>4</x:v>
      </x:c>
      <x:c r="L354" t="inlineStr">
        <x:is>
          <x:t xml:space="preserve">POR_UNIDAD</x:t>
        </x:is>
      </x:c>
      <x:c r="M354" t="inlineStr">
        <x:is>
          <x:t xml:space="preserve">VALOR HEREDADO SIN CRONOMETRAJE</x:t>
        </x:is>
      </x:c>
      <x:c r="N354" s="34" t="n">
        <x:f>IFERROR(J354*INDEX('04_MAQUINAS'!$F$2:$F$18,MATCH(E354,'04_MAQUINAS'!$A$2:$A$18,0)),0)</x:f>
        <x:v>422.8</x:v>
      </x:c>
      <x:c r="O354" s="34" t="n">
        <x:f>IFERROR(J354*INDEX('04_MAQUINAS'!$I$2:$I$18,MATCH(E354,'04_MAQUINAS'!$A$2:$A$18,0))*INDEX('04_MAQUINAS'!$J$2:$J$18,MATCH(E354,'04_MAQUINAS'!$A$2:$A$18,0)),0)</x:f>
        <x:v>37.3725</x:v>
      </x:c>
    </x:row>
    <x:row r="355">
      <x:c r="A355" t="inlineStr">
        <x:is>
          <x:t xml:space="preserve">P030</x:t>
        </x:is>
      </x:c>
      <x:c r="B355" t="inlineStr">
        <x:is>
          <x:t xml:space="preserve">Locker de 6 puertas</x:t>
        </x:is>
      </x:c>
      <x:c r="C355" t="n">
        <x:v>4</x:v>
      </x:c>
      <x:c r="D355" t="inlineStr">
        <x:is>
          <x:t xml:space="preserve">Desbarbado</x:t>
        </x:is>
      </x:c>
      <x:c r="E355" t="inlineStr">
        <x:is>
          <x:t xml:space="preserve">Mesa de desbarbado/esmerilado</x:t>
        </x:is>
      </x:c>
      <x:c r="F355" t="n">
        <x:f>'08_PEDIDOS'!D31</x:f>
        <x:v>6</x:v>
      </x:c>
      <x:c r="G355" t="n">
        <x:f>'08_PEDIDOS'!I31</x:f>
        <x:v>10</x:v>
      </x:c>
      <x:c r="H355" t="n">
        <x:f>'05_RUTAS'!F67</x:f>
        <x:v>3</x:v>
      </x:c>
      <x:c r="I355" t="n">
        <x:f>'05_RUTAS'!G67</x:f>
        <x:v>25.5</x:v>
      </x:c>
      <x:c r="J355" s="14" t="n">
        <x:f>IF(OR(F355="",G355="",G355=0),"",(ROUNDUP(F355/G355,0)*H355+F355*I355)/60)</x:f>
        <x:v>2.6</x:v>
      </x:c>
      <x:c r="K355" t="n">
        <x:f>INDEX('08_PEDIDOS'!$H$2:$H$97,MATCH(A355,'08_PEDIDOS'!$A$2:$A$97,0))</x:f>
        <x:v>4</x:v>
      </x:c>
      <x:c r="L355" t="inlineStr">
        <x:is>
          <x:t xml:space="preserve">POR_UNIDAD</x:t>
        </x:is>
      </x:c>
      <x:c r="M355" t="inlineStr">
        <x:is>
          <x:t xml:space="preserve">VALOR HEREDADO SIN CRONOMETRAJE</x:t>
        </x:is>
      </x:c>
      <x:c r="N355" s="34" t="n">
        <x:f>IFERROR(J355*INDEX('04_MAQUINAS'!$F$2:$F$18,MATCH(E355,'04_MAQUINAS'!$A$2:$A$18,0)),0)</x:f>
        <x:v>54.6</x:v>
      </x:c>
      <x:c r="O355" s="34" t="n">
        <x:f>IFERROR(J355*INDEX('04_MAQUINAS'!$I$2:$I$18,MATCH(E355,'04_MAQUINAS'!$A$2:$A$18,0))*INDEX('04_MAQUINAS'!$J$2:$J$18,MATCH(E355,'04_MAQUINAS'!$A$2:$A$18,0)),0)</x:f>
        <x:v>1.9500000000000002</x:v>
      </x:c>
    </x:row>
    <x:row r="356">
      <x:c r="A356" t="inlineStr">
        <x:is>
          <x:t xml:space="preserve">P030</x:t>
        </x:is>
      </x:c>
      <x:c r="B356" t="inlineStr">
        <x:is>
          <x:t xml:space="preserve">Locker de 6 puertas</x:t>
        </x:is>
      </x:c>
      <x:c r="C356" t="n">
        <x:v>5</x:v>
      </x:c>
      <x:c r="D356" t="inlineStr">
        <x:is>
          <x:t xml:space="preserve">Preparación superficial</x:t>
        </x:is>
      </x:c>
      <x:c r="E356" t="inlineStr">
        <x:is>
          <x:t xml:space="preserve">Zona de preparación superficial</x:t>
        </x:is>
      </x:c>
      <x:c r="F356" t="n">
        <x:f>'08_PEDIDOS'!D31</x:f>
        <x:v>6</x:v>
      </x:c>
      <x:c r="G356" t="n">
        <x:f>'08_PEDIDOS'!I31</x:f>
        <x:v>10</x:v>
      </x:c>
      <x:c r="H356" t="n">
        <x:f>'05_RUTAS'!F68</x:f>
        <x:v>6</x:v>
      </x:c>
      <x:c r="I356" t="n">
        <x:f>'05_RUTAS'!G68</x:f>
        <x:v>37.528</x:v>
      </x:c>
      <x:c r="J356" s="14" t="n">
        <x:f>IF(OR(F356="",G356="",G356=0),"",(ROUNDUP(F356/G356,0)*H356+F356*I356)/60)</x:f>
        <x:v>3.8528000000000002</x:v>
      </x:c>
      <x:c r="K356" t="n">
        <x:f>INDEX('08_PEDIDOS'!$H$2:$H$97,MATCH(A356,'08_PEDIDOS'!$A$2:$A$97,0))</x:f>
        <x:v>4</x:v>
      </x:c>
      <x:c r="L356" t="inlineStr">
        <x:is>
          <x:t xml:space="preserve">POR_UNIDAD</x:t>
        </x:is>
      </x:c>
      <x:c r="M356" t="inlineStr">
        <x:is>
          <x:t xml:space="preserve">VALOR HEREDADO SIN CRONOMETRAJE</x:t>
        </x:is>
      </x:c>
      <x:c r="N356" s="34" t="n">
        <x:f>IFERROR(J356*INDEX('04_MAQUINAS'!$F$2:$F$18,MATCH(E356,'04_MAQUINAS'!$A$2:$A$18,0)),0)</x:f>
        <x:v>73.20320000000001</x:v>
      </x:c>
      <x:c r="O356" s="34" t="n">
        <x:f>IFERROR(J356*INDEX('04_MAQUINAS'!$I$2:$I$18,MATCH(E356,'04_MAQUINAS'!$A$2:$A$18,0))*INDEX('04_MAQUINAS'!$J$2:$J$18,MATCH(E356,'04_MAQUINAS'!$A$2:$A$18,0)),0)</x:f>
        <x:v>3.390464000000001</x:v>
      </x:c>
    </x:row>
    <x:row r="357">
      <x:c r="A357" t="inlineStr">
        <x:is>
          <x:t xml:space="preserve">P030</x:t>
        </x:is>
      </x:c>
      <x:c r="B357" t="inlineStr">
        <x:is>
          <x:t xml:space="preserve">Locker de 6 puertas</x:t>
        </x:is>
      </x:c>
      <x:c r="C357" t="n">
        <x:v>6</x:v>
      </x:c>
      <x:c r="D357" t="inlineStr">
        <x:is>
          <x:t xml:space="preserve">Aplicación electrostática de polvo</x:t>
        </x:is>
      </x:c>
      <x:c r="E357" t="inlineStr">
        <x:is>
          <x:t xml:space="preserve">Pistola manual de pintura electrostática en polvo</x:t>
        </x:is>
      </x:c>
      <x:c r="F357" t="n">
        <x:f>'08_PEDIDOS'!D31</x:f>
        <x:v>6</x:v>
      </x:c>
      <x:c r="G357" t="n">
        <x:f>'08_PEDIDOS'!I31</x:f>
        <x:v>10</x:v>
      </x:c>
      <x:c r="H357" t="n">
        <x:f>'05_RUTAS'!F69</x:f>
        <x:v>12</x:v>
      </x:c>
      <x:c r="I357" t="n">
        <x:f>'05_RUTAS'!G69</x:f>
        <x:v>6.83</x:v>
      </x:c>
      <x:c r="J357" s="14" t="n">
        <x:f>IF(OR(F357="",G357="",G357=0),"",(ROUNDUP(F357/G357,0)*H357+F357*I357)/60)</x:f>
        <x:v>0.8830000000000001</x:v>
      </x:c>
      <x:c r="K357" t="n">
        <x:f>INDEX('08_PEDIDOS'!$H$2:$H$97,MATCH(A357,'08_PEDIDOS'!$A$2:$A$97,0))</x:f>
        <x:v>4</x:v>
      </x:c>
      <x:c r="L357" t="inlineStr">
        <x:is>
          <x:t xml:space="preserve">POR_UNIDAD</x:t>
        </x:is>
      </x:c>
      <x:c r="M357" t="inlineStr">
        <x:is>
          <x:t xml:space="preserve">HIPOTESIS TECNICA</x:t>
        </x:is>
      </x:c>
      <x:c r="N357" s="34" t="n">
        <x:f>IFERROR(J357*INDEX('04_MAQUINAS'!$F$2:$F$18,MATCH(E357,'04_MAQUINAS'!$A$2:$A$18,0)),0)</x:f>
        <x:v>28.256000000000004</x:v>
      </x:c>
      <x:c r="O357" s="34" t="n">
        <x:f>IFERROR(J357*INDEX('04_MAQUINAS'!$I$2:$I$18,MATCH(E357,'04_MAQUINAS'!$A$2:$A$18,0))*INDEX('04_MAQUINAS'!$J$2:$J$18,MATCH(E357,'04_MAQUINAS'!$A$2:$A$18,0)),0)</x:f>
        <x:v>0.9271500000000001</x:v>
      </x:c>
    </x:row>
    <x:row r="358">
      <x:c r="A358" t="inlineStr">
        <x:is>
          <x:t xml:space="preserve">P030</x:t>
        </x:is>
      </x:c>
      <x:c r="B358" t="inlineStr">
        <x:is>
          <x:t xml:space="preserve">Locker de 6 puertas</x:t>
        </x:is>
      </x:c>
      <x:c r="C358" t="n">
        <x:v>7</x:v>
      </x:c>
      <x:c r="D358" t="inlineStr">
        <x:is>
          <x:t xml:space="preserve">Curado térmico en horno</x:t>
        </x:is>
      </x:c>
      <x:c r="E358" t="inlineStr">
        <x:is>
          <x:t xml:space="preserve">Horno de curado de pintura electrostática por lotes</x:t>
        </x:is>
      </x:c>
      <x:c r="F358" t="n">
        <x:f>'08_PEDIDOS'!D31</x:f>
        <x:v>6</x:v>
      </x:c>
      <x:c r="G358" t="n">
        <x:f>'08_PEDIDOS'!I31</x:f>
        <x:v>10</x:v>
      </x:c>
      <x:c r="H358" t="n">
        <x:f>'05_RUTAS'!F70</x:f>
        <x:v>45</x:v>
      </x:c>
      <x:c r="I358" t="n">
        <x:f>'05_RUTAS'!G70</x:f>
        <x:v>0</x:v>
      </x:c>
      <x:c r="J358" s="14" t="n">
        <x:f>IF(OR(F358="",G358="",G358=0),"",(ROUNDUP(F358/G358,0)*H358+F358*I358)/60)</x:f>
        <x:v>0.75</x:v>
      </x:c>
      <x:c r="K358" t="n">
        <x:f>INDEX('08_PEDIDOS'!$H$2:$H$97,MATCH(A358,'08_PEDIDOS'!$A$2:$A$97,0))</x:f>
        <x:v>4</x:v>
      </x:c>
      <x:c r="L358" t="inlineStr">
        <x:is>
          <x:t xml:space="preserve">POR_LOTE</x:t>
        </x:is>
      </x:c>
      <x:c r="M358" t="inlineStr">
        <x:is>
          <x:t xml:space="preserve">HIPOTESIS TECNICA</x:t>
        </x:is>
      </x:c>
      <x:c r="N358" s="34" t="n">
        <x:f>IFERROR(J358*INDEX('04_MAQUINAS'!$F$2:$F$18,MATCH(E358,'04_MAQUINAS'!$A$2:$A$18,0)),0)</x:f>
        <x:v>19.5</x:v>
      </x:c>
      <x:c r="O358" s="34" t="n">
        <x:f>IFERROR(J358*INDEX('04_MAQUINAS'!$I$2:$I$18,MATCH(E358,'04_MAQUINAS'!$A$2:$A$18,0))*INDEX('04_MAQUINAS'!$J$2:$J$18,MATCH(E358,'04_MAQUINAS'!$A$2:$A$18,0)),0)</x:f>
        <x:v>10.799999999999999</x:v>
      </x:c>
    </x:row>
    <x:row r="359">
      <x:c r="A359" t="inlineStr">
        <x:is>
          <x:t xml:space="preserve">P030</x:t>
        </x:is>
      </x:c>
      <x:c r="B359" t="inlineStr">
        <x:is>
          <x:t xml:space="preserve">Locker de 6 puertas</x:t>
        </x:is>
      </x:c>
      <x:c r="C359" t="n">
        <x:v>8</x:v>
      </x:c>
      <x:c r="D359" t="inlineStr">
        <x:is>
          <x:t xml:space="preserve">Colgado, traslado y enfriamiento</x:t>
        </x:is>
      </x:c>
      <x:c r="E359" t="inlineStr">
        <x:is>
          <x:t xml:space="preserve">Manipulación y enfriamiento de piezas</x:t>
        </x:is>
      </x:c>
      <x:c r="F359" t="n">
        <x:f>'08_PEDIDOS'!D31</x:f>
        <x:v>6</x:v>
      </x:c>
      <x:c r="G359" t="n">
        <x:f>'08_PEDIDOS'!I31</x:f>
        <x:v>10</x:v>
      </x:c>
      <x:c r="H359" t="n">
        <x:f>'05_RUTAS'!F71</x:f>
        <x:v>8</x:v>
      </x:c>
      <x:c r="I359" t="n">
        <x:f>'05_RUTAS'!G71</x:f>
        <x:v>2.42</x:v>
      </x:c>
      <x:c r="J359" s="14" t="n">
        <x:f>IF(OR(F359="",G359="",G359=0),"",(ROUNDUP(F359/G359,0)*H359+F359*I359)/60)</x:f>
        <x:v>0.37533333333333335</x:v>
      </x:c>
      <x:c r="K359" t="n">
        <x:f>INDEX('08_PEDIDOS'!$H$2:$H$97,MATCH(A359,'08_PEDIDOS'!$A$2:$A$97,0))</x:f>
        <x:v>4</x:v>
      </x:c>
      <x:c r="L359" t="inlineStr">
        <x:is>
          <x:t xml:space="preserve">POR_UNIDAD</x:t>
        </x:is>
      </x:c>
      <x:c r="M359" t="inlineStr">
        <x:is>
          <x:t xml:space="preserve">HIPOTESIS TECNICA</x:t>
        </x:is>
      </x:c>
      <x:c r="N359" s="34" t="n">
        <x:f>IFERROR(J359*INDEX('04_MAQUINAS'!$F$2:$F$18,MATCH(E359,'04_MAQUINAS'!$A$2:$A$18,0)),0)</x:f>
        <x:v>6.005333333333334</x:v>
      </x:c>
      <x:c r="O359" s="34" t="n">
        <x:f>IFERROR(J359*INDEX('04_MAQUINAS'!$I$2:$I$18,MATCH(E359,'04_MAQUINAS'!$A$2:$A$18,0))*INDEX('04_MAQUINAS'!$J$2:$J$18,MATCH(E359,'04_MAQUINAS'!$A$2:$A$18,0)),0)</x:f>
        <x:v>0.09383333333333334</x:v>
      </x:c>
    </x:row>
    <x:row r="360">
      <x:c r="A360" t="inlineStr">
        <x:is>
          <x:t xml:space="preserve">P030</x:t>
        </x:is>
      </x:c>
      <x:c r="B360" t="inlineStr">
        <x:is>
          <x:t xml:space="preserve">Locker de 6 puertas</x:t>
        </x:is>
      </x:c>
      <x:c r="C360" t="n">
        <x:v>9</x:v>
      </x:c>
      <x:c r="D360" t="inlineStr">
        <x:is>
          <x:t xml:space="preserve">Ensamblaje</x:t>
        </x:is>
      </x:c>
      <x:c r="E360" t="inlineStr">
        <x:is>
          <x:t xml:space="preserve">Mesa de armado</x:t>
        </x:is>
      </x:c>
      <x:c r="F360" t="n">
        <x:f>'08_PEDIDOS'!D31</x:f>
        <x:v>6</x:v>
      </x:c>
      <x:c r="G360" t="n">
        <x:f>'08_PEDIDOS'!I31</x:f>
        <x:v>10</x:v>
      </x:c>
      <x:c r="H360" t="n">
        <x:f>'05_RUTAS'!F72</x:f>
        <x:v>6</x:v>
      </x:c>
      <x:c r="I360" t="n">
        <x:f>'05_RUTAS'!G72</x:f>
        <x:v>56.25</x:v>
      </x:c>
      <x:c r="J360" s="14" t="n">
        <x:f>IF(OR(F360="",G360="",G360=0),"",(ROUNDUP(F360/G360,0)*H360+F360*I360)/60)</x:f>
        <x:v>5.725</x:v>
      </x:c>
      <x:c r="K360" t="n">
        <x:f>INDEX('08_PEDIDOS'!$H$2:$H$97,MATCH(A360,'08_PEDIDOS'!$A$2:$A$97,0))</x:f>
        <x:v>4</x:v>
      </x:c>
      <x:c r="L360" t="inlineStr">
        <x:is>
          <x:t xml:space="preserve">POR_UNIDAD</x:t>
        </x:is>
      </x:c>
      <x:c r="M360" t="inlineStr">
        <x:is>
          <x:t xml:space="preserve">VALOR HEREDADO SIN CRONOMETRAJE</x:t>
        </x:is>
      </x:c>
      <x:c r="N360" s="34" t="n">
        <x:f>IFERROR(J360*INDEX('04_MAQUINAS'!$F$2:$F$18,MATCH(E360,'04_MAQUINAS'!$A$2:$A$18,0)),0)</x:f>
        <x:v>108.77499999999999</x:v>
      </x:c>
      <x:c r="O360" s="34" t="n">
        <x:f>IFERROR(J360*INDEX('04_MAQUINAS'!$I$2:$I$18,MATCH(E360,'04_MAQUINAS'!$A$2:$A$18,0))*INDEX('04_MAQUINAS'!$J$2:$J$18,MATCH(E360,'04_MAQUINAS'!$A$2:$A$18,0)),0)</x:f>
        <x:v>1.7174999999999998</x:v>
      </x:c>
    </x:row>
    <x:row r="361">
      <x:c r="A361" t="inlineStr">
        <x:is>
          <x:t xml:space="preserve">P030</x:t>
        </x:is>
      </x:c>
      <x:c r="B361" t="inlineStr">
        <x:is>
          <x:t xml:space="preserve">Locker de 6 puertas</x:t>
        </x:is>
      </x:c>
      <x:c r="C361" t="n">
        <x:v>10</x:v>
      </x:c>
      <x:c r="D361" t="inlineStr">
        <x:is>
          <x:t xml:space="preserve">Inspección de calidad</x:t>
        </x:is>
      </x:c>
      <x:c r="E361" t="inlineStr">
        <x:is>
          <x:t xml:space="preserve">Área de inspección</x:t>
        </x:is>
      </x:c>
      <x:c r="F361" t="n">
        <x:f>'08_PEDIDOS'!D31</x:f>
        <x:v>6</x:v>
      </x:c>
      <x:c r="G361" t="n">
        <x:f>'08_PEDIDOS'!I31</x:f>
        <x:v>10</x:v>
      </x:c>
      <x:c r="H361" t="n">
        <x:f>'05_RUTAS'!F73</x:f>
        <x:v>2</x:v>
      </x:c>
      <x:c r="I361" t="n">
        <x:f>'05_RUTAS'!G73</x:f>
        <x:v>3.52</x:v>
      </x:c>
      <x:c r="J361" s="14" t="n">
        <x:f>IF(OR(F361="",G361="",G361=0),"",(ROUNDUP(F361/G361,0)*H361+F361*I361)/60)</x:f>
        <x:v>0.38533333333333336</x:v>
      </x:c>
      <x:c r="K361" t="n">
        <x:f>INDEX('08_PEDIDOS'!$H$2:$H$97,MATCH(A361,'08_PEDIDOS'!$A$2:$A$97,0))</x:f>
        <x:v>4</x:v>
      </x:c>
      <x:c r="L361" t="inlineStr">
        <x:is>
          <x:t xml:space="preserve">POR_UNIDAD</x:t>
        </x:is>
      </x:c>
      <x:c r="M361" t="inlineStr">
        <x:is>
          <x:t xml:space="preserve">HIPOTESIS TECNICA</x:t>
        </x:is>
      </x:c>
      <x:c r="N361" s="34" t="n">
        <x:f>IFERROR(J361*INDEX('04_MAQUINAS'!$F$2:$F$18,MATCH(E361,'04_MAQUINAS'!$A$2:$A$18,0)),0)</x:f>
        <x:v>7.706666666666667</x:v>
      </x:c>
      <x:c r="O361" s="34" t="n">
        <x:f>IFERROR(J361*INDEX('04_MAQUINAS'!$I$2:$I$18,MATCH(E361,'04_MAQUINAS'!$A$2:$A$18,0))*INDEX('04_MAQUINAS'!$J$2:$J$18,MATCH(E361,'04_MAQUINAS'!$A$2:$A$18,0)),0)</x:f>
        <x:v>0.038533333333333336</x:v>
      </x:c>
    </x:row>
    <x:row r="362">
      <x:c r="A362" t="inlineStr">
        <x:is>
          <x:t xml:space="preserve">P030</x:t>
        </x:is>
      </x:c>
      <x:c r="B362" t="inlineStr">
        <x:is>
          <x:t xml:space="preserve">Locker de 6 puertas</x:t>
        </x:is>
      </x:c>
      <x:c r="C362" t="n">
        <x:v>11</x:v>
      </x:c>
      <x:c r="D362" t="inlineStr">
        <x:is>
          <x:t xml:space="preserve">Embalaje</x:t>
        </x:is>
      </x:c>
      <x:c r="E362" t="inlineStr">
        <x:is>
          <x:t xml:space="preserve">Zona de protección y embalaje</x:t>
        </x:is>
      </x:c>
      <x:c r="F362" t="n">
        <x:f>'08_PEDIDOS'!D31</x:f>
        <x:v>6</x:v>
      </x:c>
      <x:c r="G362" t="n">
        <x:f>'08_PEDIDOS'!I31</x:f>
        <x:v>10</x:v>
      </x:c>
      <x:c r="H362" t="n">
        <x:f>'05_RUTAS'!F74</x:f>
        <x:v>2</x:v>
      </x:c>
      <x:c r="I362" t="n">
        <x:f>'05_RUTAS'!G74</x:f>
        <x:v>4.78</x:v>
      </x:c>
      <x:c r="J362" s="14" t="n">
        <x:f>IF(OR(F362="",G362="",G362=0),"",(ROUNDUP(F362/G362,0)*H362+F362*I362)/60)</x:f>
        <x:v>0.5113333333333333</x:v>
      </x:c>
      <x:c r="K362" t="n">
        <x:f>INDEX('08_PEDIDOS'!$H$2:$H$97,MATCH(A362,'08_PEDIDOS'!$A$2:$A$97,0))</x:f>
        <x:v>4</x:v>
      </x:c>
      <x:c r="L362" t="inlineStr">
        <x:is>
          <x:t xml:space="preserve">POR_UNIDAD</x:t>
        </x:is>
      </x:c>
      <x:c r="M362" t="inlineStr">
        <x:is>
          <x:t xml:space="preserve">HIPOTESIS TECNICA</x:t>
        </x:is>
      </x:c>
      <x:c r="N362" s="34" t="n">
        <x:f>IFERROR(J362*INDEX('04_MAQUINAS'!$F$2:$F$18,MATCH(E362,'04_MAQUINAS'!$A$2:$A$18,0)),0)</x:f>
        <x:v>9.203999999999999</x:v>
      </x:c>
      <x:c r="O362" s="34" t="n">
        <x:f>IFERROR(J362*INDEX('04_MAQUINAS'!$I$2:$I$18,MATCH(E362,'04_MAQUINAS'!$A$2:$A$18,0))*INDEX('04_MAQUINAS'!$J$2:$J$18,MATCH(E362,'04_MAQUINAS'!$A$2:$A$18,0)),0)</x:f>
        <x:v>0.04601999999999999</x:v>
      </x:c>
    </x:row>
    <x:row r="363">
      <x:c r="A363" t="inlineStr">
        <x:is>
          <x:t xml:space="preserve">P031</x:t>
        </x:is>
      </x:c>
      <x:c r="B363" t="inlineStr">
        <x:is>
          <x:t xml:space="preserve">Armario metálico</x:t>
        </x:is>
      </x:c>
      <x:c r="C363" t="n">
        <x:v>1</x:v>
      </x:c>
      <x:c r="D363" t="inlineStr">
        <x:is>
          <x:t xml:space="preserve">Corte de planchas de acero</x:t>
        </x:is>
      </x:c>
      <x:c r="E363" t="inlineStr">
        <x:is>
          <x:t xml:space="preserve">Guillotina hidráulica para corte de planchas de acero</x:t>
        </x:is>
      </x:c>
      <x:c r="F363" t="n">
        <x:f>'08_PEDIDOS'!D32</x:f>
        <x:v>10</x:v>
      </x:c>
      <x:c r="G363" t="n">
        <x:f>'08_PEDIDOS'!I32</x:f>
        <x:v>10</x:v>
      </x:c>
      <x:c r="H363" t="n">
        <x:f>'05_RUTAS'!F75</x:f>
        <x:v>8</x:v>
      </x:c>
      <x:c r="I363" t="n">
        <x:f>'05_RUTAS'!G75</x:f>
        <x:v>35.56</x:v>
      </x:c>
      <x:c r="J363" s="14" t="n">
        <x:f>IF(OR(F363="",G363="",G363=0),"",(ROUNDUP(F363/G363,0)*H363+F363*I363)/60)</x:f>
        <x:v>6.0600000000000005</x:v>
      </x:c>
      <x:c r="K363" t="n">
        <x:f>INDEX('08_PEDIDOS'!$H$2:$H$97,MATCH(A363,'08_PEDIDOS'!$A$2:$A$97,0))</x:f>
        <x:v>4</x:v>
      </x:c>
      <x:c r="L363" t="inlineStr">
        <x:is>
          <x:t xml:space="preserve">POR_UNIDAD</x:t>
        </x:is>
      </x:c>
      <x:c r="M363" t="inlineStr">
        <x:is>
          <x:t xml:space="preserve">VALOR HEREDADO SIN CRONOMETRAJE</x:t>
        </x:is>
      </x:c>
      <x:c r="N363" s="34" t="n">
        <x:f>IFERROR(J363*INDEX('04_MAQUINAS'!$F$2:$F$18,MATCH(E363,'04_MAQUINAS'!$A$2:$A$18,0)),0)</x:f>
        <x:v>145.44</x:v>
      </x:c>
      <x:c r="O363" s="34" t="n">
        <x:f>IFERROR(J363*INDEX('04_MAQUINAS'!$I$2:$I$18,MATCH(E363,'04_MAQUINAS'!$A$2:$A$18,0))*INDEX('04_MAQUINAS'!$J$2:$J$18,MATCH(E363,'04_MAQUINAS'!$A$2:$A$18,0)),0)</x:f>
        <x:v>16.665000000000003</x:v>
      </x:c>
    </x:row>
    <x:row r="364">
      <x:c r="A364" t="inlineStr">
        <x:is>
          <x:t xml:space="preserve">P031</x:t>
        </x:is>
      </x:c>
      <x:c r="B364" t="inlineStr">
        <x:is>
          <x:t xml:space="preserve">Armario metálico</x:t>
        </x:is>
      </x:c>
      <x:c r="C364" t="n">
        <x:v>2</x:v>
      </x:c>
      <x:c r="D364" t="inlineStr">
        <x:is>
          <x:t xml:space="preserve">Perforación</x:t>
        </x:is>
      </x:c>
      <x:c r="E364" t="inlineStr">
        <x:is>
          <x:t xml:space="preserve">Taladro de banco para perforación de acero</x:t>
        </x:is>
      </x:c>
      <x:c r="F364" t="n">
        <x:f>'08_PEDIDOS'!D32</x:f>
        <x:v>10</x:v>
      </x:c>
      <x:c r="G364" t="n">
        <x:f>'08_PEDIDOS'!I32</x:f>
        <x:v>10</x:v>
      </x:c>
      <x:c r="H364" t="n">
        <x:f>'05_RUTAS'!F76</x:f>
        <x:v>10</x:v>
      </x:c>
      <x:c r="I364" t="n">
        <x:f>'05_RUTAS'!G76</x:f>
        <x:v>5.800000000000001</x:v>
      </x:c>
      <x:c r="J364" s="14" t="n">
        <x:f>IF(OR(F364="",G364="",G364=0),"",(ROUNDUP(F364/G364,0)*H364+F364*I364)/60)</x:f>
        <x:v>1.1333333333333333</x:v>
      </x:c>
      <x:c r="K364" t="n">
        <x:f>INDEX('08_PEDIDOS'!$H$2:$H$97,MATCH(A364,'08_PEDIDOS'!$A$2:$A$97,0))</x:f>
        <x:v>4</x:v>
      </x:c>
      <x:c r="L364" t="inlineStr">
        <x:is>
          <x:t xml:space="preserve">POR_UNIDAD</x:t>
        </x:is>
      </x:c>
      <x:c r="M364" t="inlineStr">
        <x:is>
          <x:t xml:space="preserve">VALOR HEREDADO SIN CRONOMETRAJE</x:t>
        </x:is>
      </x:c>
      <x:c r="N364" s="34" t="n">
        <x:f>IFERROR(J364*INDEX('04_MAQUINAS'!$F$2:$F$18,MATCH(E364,'04_MAQUINAS'!$A$2:$A$18,0)),0)</x:f>
        <x:v>24.933333333333334</x:v>
      </x:c>
      <x:c r="O364" s="34" t="n">
        <x:f>IFERROR(J364*INDEX('04_MAQUINAS'!$I$2:$I$18,MATCH(E364,'04_MAQUINAS'!$A$2:$A$18,0))*INDEX('04_MAQUINAS'!$J$2:$J$18,MATCH(E364,'04_MAQUINAS'!$A$2:$A$18,0)),0)</x:f>
        <x:v>0.3116666666666667</x:v>
      </x:c>
    </x:row>
    <x:row r="365">
      <x:c r="A365" t="inlineStr">
        <x:is>
          <x:t xml:space="preserve">P031</x:t>
        </x:is>
      </x:c>
      <x:c r="B365" t="inlineStr">
        <x:is>
          <x:t xml:space="preserve">Armario metálico</x:t>
        </x:is>
      </x:c>
      <x:c r="C365" t="n">
        <x:v>3</x:v>
      </x:c>
      <x:c r="D365" t="inlineStr">
        <x:is>
          <x:t xml:space="preserve">Plegado</x:t>
        </x:is>
      </x:c>
      <x:c r="E365" t="inlineStr">
        <x:is>
          <x:t xml:space="preserve">Plegadora hidráulica de chapa metálica</x:t>
        </x:is>
      </x:c>
      <x:c r="F365" t="n">
        <x:f>'08_PEDIDOS'!D32</x:f>
        <x:v>10</x:v>
      </x:c>
      <x:c r="G365" t="n">
        <x:f>'08_PEDIDOS'!I32</x:f>
        <x:v>10</x:v>
      </x:c>
      <x:c r="H365" t="n">
        <x:f>'05_RUTAS'!F77</x:f>
        <x:v>12</x:v>
      </x:c>
      <x:c r="I365" t="n">
        <x:f>'05_RUTAS'!G77</x:f>
        <x:v>86</x:v>
      </x:c>
      <x:c r="J365" s="14" t="n">
        <x:f>IF(OR(F365="",G365="",G365=0),"",(ROUNDUP(F365/G365,0)*H365+F365*I365)/60)</x:f>
        <x:v>14.533333333333333</x:v>
      </x:c>
      <x:c r="K365" t="n">
        <x:f>INDEX('08_PEDIDOS'!$H$2:$H$97,MATCH(A365,'08_PEDIDOS'!$A$2:$A$97,0))</x:f>
        <x:v>4</x:v>
      </x:c>
      <x:c r="L365" t="inlineStr">
        <x:is>
          <x:t xml:space="preserve">POR_UNIDAD</x:t>
        </x:is>
      </x:c>
      <x:c r="M365" t="inlineStr">
        <x:is>
          <x:t xml:space="preserve">VALOR HEREDADO SIN CRONOMETRAJE</x:t>
        </x:is>
      </x:c>
      <x:c r="N365" s="34" t="n">
        <x:f>IFERROR(J365*INDEX('04_MAQUINAS'!$F$2:$F$18,MATCH(E365,'04_MAQUINAS'!$A$2:$A$18,0)),0)</x:f>
        <x:v>406.93333333333334</x:v>
      </x:c>
      <x:c r="O365" s="34" t="n">
        <x:f>IFERROR(J365*INDEX('04_MAQUINAS'!$I$2:$I$18,MATCH(E365,'04_MAQUINAS'!$A$2:$A$18,0))*INDEX('04_MAQUINAS'!$J$2:$J$18,MATCH(E365,'04_MAQUINAS'!$A$2:$A$18,0)),0)</x:f>
        <x:v>35.970000000000006</x:v>
      </x:c>
    </x:row>
    <x:row r="366">
      <x:c r="A366" t="inlineStr">
        <x:is>
          <x:t xml:space="preserve">P031</x:t>
        </x:is>
      </x:c>
      <x:c r="B366" t="inlineStr">
        <x:is>
          <x:t xml:space="preserve">Armario metálico</x:t>
        </x:is>
      </x:c>
      <x:c r="C366" t="n">
        <x:v>4</x:v>
      </x:c>
      <x:c r="D366" t="inlineStr">
        <x:is>
          <x:t xml:space="preserve">Desbarbado</x:t>
        </x:is>
      </x:c>
      <x:c r="E366" t="inlineStr">
        <x:is>
          <x:t xml:space="preserve">Mesa de desbarbado/esmerilado</x:t>
        </x:is>
      </x:c>
      <x:c r="F366" t="n">
        <x:f>'08_PEDIDOS'!D32</x:f>
        <x:v>10</x:v>
      </x:c>
      <x:c r="G366" t="n">
        <x:f>'08_PEDIDOS'!I32</x:f>
        <x:v>10</x:v>
      </x:c>
      <x:c r="H366" t="n">
        <x:f>'05_RUTAS'!F78</x:f>
        <x:v>3</x:v>
      </x:c>
      <x:c r="I366" t="n">
        <x:f>'05_RUTAS'!G78</x:f>
        <x:v>15</x:v>
      </x:c>
      <x:c r="J366" s="14" t="n">
        <x:f>IF(OR(F366="",G366="",G366=0),"",(ROUNDUP(F366/G366,0)*H366+F366*I366)/60)</x:f>
        <x:v>2.55</x:v>
      </x:c>
      <x:c r="K366" t="n">
        <x:f>INDEX('08_PEDIDOS'!$H$2:$H$97,MATCH(A366,'08_PEDIDOS'!$A$2:$A$97,0))</x:f>
        <x:v>4</x:v>
      </x:c>
      <x:c r="L366" t="inlineStr">
        <x:is>
          <x:t xml:space="preserve">POR_UNIDAD</x:t>
        </x:is>
      </x:c>
      <x:c r="M366" t="inlineStr">
        <x:is>
          <x:t xml:space="preserve">VALOR HEREDADO SIN CRONOMETRAJE</x:t>
        </x:is>
      </x:c>
      <x:c r="N366" s="34" t="n">
        <x:f>IFERROR(J366*INDEX('04_MAQUINAS'!$F$2:$F$18,MATCH(E366,'04_MAQUINAS'!$A$2:$A$18,0)),0)</x:f>
        <x:v>53.55</x:v>
      </x:c>
      <x:c r="O366" s="34" t="n">
        <x:f>IFERROR(J366*INDEX('04_MAQUINAS'!$I$2:$I$18,MATCH(E366,'04_MAQUINAS'!$A$2:$A$18,0))*INDEX('04_MAQUINAS'!$J$2:$J$18,MATCH(E366,'04_MAQUINAS'!$A$2:$A$18,0)),0)</x:f>
        <x:v>1.9124999999999999</x:v>
      </x:c>
    </x:row>
    <x:row r="367">
      <x:c r="A367" t="inlineStr">
        <x:is>
          <x:t xml:space="preserve">P031</x:t>
        </x:is>
      </x:c>
      <x:c r="B367" t="inlineStr">
        <x:is>
          <x:t xml:space="preserve">Armario metálico</x:t>
        </x:is>
      </x:c>
      <x:c r="C367" t="n">
        <x:v>5</x:v>
      </x:c>
      <x:c r="D367" t="inlineStr">
        <x:is>
          <x:t xml:space="preserve">Preparación superficial</x:t>
        </x:is>
      </x:c>
      <x:c r="E367" t="inlineStr">
        <x:is>
          <x:t xml:space="preserve">Zona de preparación superficial</x:t>
        </x:is>
      </x:c>
      <x:c r="F367" t="n">
        <x:f>'08_PEDIDOS'!D32</x:f>
        <x:v>10</x:v>
      </x:c>
      <x:c r="G367" t="n">
        <x:f>'08_PEDIDOS'!I32</x:f>
        <x:v>10</x:v>
      </x:c>
      <x:c r="H367" t="n">
        <x:f>'05_RUTAS'!F79</x:f>
        <x:v>6</x:v>
      </x:c>
      <x:c r="I367" t="n">
        <x:f>'05_RUTAS'!G79</x:f>
        <x:v>25.712</x:v>
      </x:c>
      <x:c r="J367" s="14" t="n">
        <x:f>IF(OR(F367="",G367="",G367=0),"",(ROUNDUP(F367/G367,0)*H367+F367*I367)/60)</x:f>
        <x:v>4.3853333333333335</x:v>
      </x:c>
      <x:c r="K367" t="n">
        <x:f>INDEX('08_PEDIDOS'!$H$2:$H$97,MATCH(A367,'08_PEDIDOS'!$A$2:$A$97,0))</x:f>
        <x:v>4</x:v>
      </x:c>
      <x:c r="L367" t="inlineStr">
        <x:is>
          <x:t xml:space="preserve">POR_UNIDAD</x:t>
        </x:is>
      </x:c>
      <x:c r="M367" t="inlineStr">
        <x:is>
          <x:t xml:space="preserve">VALOR HEREDADO SIN CRONOMETRAJE</x:t>
        </x:is>
      </x:c>
      <x:c r="N367" s="34" t="n">
        <x:f>IFERROR(J367*INDEX('04_MAQUINAS'!$F$2:$F$18,MATCH(E367,'04_MAQUINAS'!$A$2:$A$18,0)),0)</x:f>
        <x:v>83.32133333333334</x:v>
      </x:c>
      <x:c r="O367" s="34" t="n">
        <x:f>IFERROR(J367*INDEX('04_MAQUINAS'!$I$2:$I$18,MATCH(E367,'04_MAQUINAS'!$A$2:$A$18,0))*INDEX('04_MAQUINAS'!$J$2:$J$18,MATCH(E367,'04_MAQUINAS'!$A$2:$A$18,0)),0)</x:f>
        <x:v>3.859093333333334</x:v>
      </x:c>
    </x:row>
    <x:row r="368">
      <x:c r="A368" t="inlineStr">
        <x:is>
          <x:t xml:space="preserve">P031</x:t>
        </x:is>
      </x:c>
      <x:c r="B368" t="inlineStr">
        <x:is>
          <x:t xml:space="preserve">Armario metálico</x:t>
        </x:is>
      </x:c>
      <x:c r="C368" t="n">
        <x:v>6</x:v>
      </x:c>
      <x:c r="D368" t="inlineStr">
        <x:is>
          <x:t xml:space="preserve">Aplicación electrostática de polvo</x:t>
        </x:is>
      </x:c>
      <x:c r="E368" t="inlineStr">
        <x:is>
          <x:t xml:space="preserve">Pistola manual de pintura electrostática en polvo</x:t>
        </x:is>
      </x:c>
      <x:c r="F368" t="n">
        <x:f>'08_PEDIDOS'!D32</x:f>
        <x:v>10</x:v>
      </x:c>
      <x:c r="G368" t="n">
        <x:f>'08_PEDIDOS'!I32</x:f>
        <x:v>10</x:v>
      </x:c>
      <x:c r="H368" t="n">
        <x:f>'05_RUTAS'!F80</x:f>
        <x:v>12</x:v>
      </x:c>
      <x:c r="I368" t="n">
        <x:f>'05_RUTAS'!G80</x:f>
        <x:v>6.58</x:v>
      </x:c>
      <x:c r="J368" s="14" t="n">
        <x:f>IF(OR(F368="",G368="",G368=0),"",(ROUNDUP(F368/G368,0)*H368+F368*I368)/60)</x:f>
        <x:v>1.2966666666666666</x:v>
      </x:c>
      <x:c r="K368" t="n">
        <x:f>INDEX('08_PEDIDOS'!$H$2:$H$97,MATCH(A368,'08_PEDIDOS'!$A$2:$A$97,0))</x:f>
        <x:v>4</x:v>
      </x:c>
      <x:c r="L368" t="inlineStr">
        <x:is>
          <x:t xml:space="preserve">POR_UNIDAD</x:t>
        </x:is>
      </x:c>
      <x:c r="M368" t="inlineStr">
        <x:is>
          <x:t xml:space="preserve">HIPOTESIS TECNICA</x:t>
        </x:is>
      </x:c>
      <x:c r="N368" s="34" t="n">
        <x:f>IFERROR(J368*INDEX('04_MAQUINAS'!$F$2:$F$18,MATCH(E368,'04_MAQUINAS'!$A$2:$A$18,0)),0)</x:f>
        <x:v>41.49333333333333</x:v>
      </x:c>
      <x:c r="O368" s="34" t="n">
        <x:f>IFERROR(J368*INDEX('04_MAQUINAS'!$I$2:$I$18,MATCH(E368,'04_MAQUINAS'!$A$2:$A$18,0))*INDEX('04_MAQUINAS'!$J$2:$J$18,MATCH(E368,'04_MAQUINAS'!$A$2:$A$18,0)),0)</x:f>
        <x:v>1.3614999999999997</x:v>
      </x:c>
    </x:row>
    <x:row r="369">
      <x:c r="A369" t="inlineStr">
        <x:is>
          <x:t xml:space="preserve">P031</x:t>
        </x:is>
      </x:c>
      <x:c r="B369" t="inlineStr">
        <x:is>
          <x:t xml:space="preserve">Armario metálico</x:t>
        </x:is>
      </x:c>
      <x:c r="C369" t="n">
        <x:v>7</x:v>
      </x:c>
      <x:c r="D369" t="inlineStr">
        <x:is>
          <x:t xml:space="preserve">Curado térmico en horno</x:t>
        </x:is>
      </x:c>
      <x:c r="E369" t="inlineStr">
        <x:is>
          <x:t xml:space="preserve">Horno de curado de pintura electrostática por lotes</x:t>
        </x:is>
      </x:c>
      <x:c r="F369" t="n">
        <x:f>'08_PEDIDOS'!D32</x:f>
        <x:v>10</x:v>
      </x:c>
      <x:c r="G369" t="n">
        <x:f>'08_PEDIDOS'!I32</x:f>
        <x:v>10</x:v>
      </x:c>
      <x:c r="H369" t="n">
        <x:f>'05_RUTAS'!F81</x:f>
        <x:v>45</x:v>
      </x:c>
      <x:c r="I369" t="n">
        <x:f>'05_RUTAS'!G81</x:f>
        <x:v>0</x:v>
      </x:c>
      <x:c r="J369" s="14" t="n">
        <x:f>IF(OR(F369="",G369="",G369=0),"",(ROUNDUP(F369/G369,0)*H369+F369*I369)/60)</x:f>
        <x:v>0.75</x:v>
      </x:c>
      <x:c r="K369" t="n">
        <x:f>INDEX('08_PEDIDOS'!$H$2:$H$97,MATCH(A369,'08_PEDIDOS'!$A$2:$A$97,0))</x:f>
        <x:v>4</x:v>
      </x:c>
      <x:c r="L369" t="inlineStr">
        <x:is>
          <x:t xml:space="preserve">POR_LOTE</x:t>
        </x:is>
      </x:c>
      <x:c r="M369" t="inlineStr">
        <x:is>
          <x:t xml:space="preserve">HIPOTESIS TECNICA</x:t>
        </x:is>
      </x:c>
      <x:c r="N369" s="34" t="n">
        <x:f>IFERROR(J369*INDEX('04_MAQUINAS'!$F$2:$F$18,MATCH(E369,'04_MAQUINAS'!$A$2:$A$18,0)),0)</x:f>
        <x:v>19.5</x:v>
      </x:c>
      <x:c r="O369" s="34" t="n">
        <x:f>IFERROR(J369*INDEX('04_MAQUINAS'!$I$2:$I$18,MATCH(E369,'04_MAQUINAS'!$A$2:$A$18,0))*INDEX('04_MAQUINAS'!$J$2:$J$18,MATCH(E369,'04_MAQUINAS'!$A$2:$A$18,0)),0)</x:f>
        <x:v>10.799999999999999</x:v>
      </x:c>
    </x:row>
    <x:row r="370">
      <x:c r="A370" t="inlineStr">
        <x:is>
          <x:t xml:space="preserve">P031</x:t>
        </x:is>
      </x:c>
      <x:c r="B370" t="inlineStr">
        <x:is>
          <x:t xml:space="preserve">Armario metálico</x:t>
        </x:is>
      </x:c>
      <x:c r="C370" t="n">
        <x:v>8</x:v>
      </x:c>
      <x:c r="D370" t="inlineStr">
        <x:is>
          <x:t xml:space="preserve">Colgado, traslado y enfriamiento</x:t>
        </x:is>
      </x:c>
      <x:c r="E370" t="inlineStr">
        <x:is>
          <x:t xml:space="preserve">Manipulación y enfriamiento de piezas</x:t>
        </x:is>
      </x:c>
      <x:c r="F370" t="n">
        <x:f>'08_PEDIDOS'!D32</x:f>
        <x:v>10</x:v>
      </x:c>
      <x:c r="G370" t="n">
        <x:f>'08_PEDIDOS'!I32</x:f>
        <x:v>10</x:v>
      </x:c>
      <x:c r="H370" t="n">
        <x:f>'05_RUTAS'!F82</x:f>
        <x:v>8</x:v>
      </x:c>
      <x:c r="I370" t="n">
        <x:f>'05_RUTAS'!G82</x:f>
        <x:v>2.36</x:v>
      </x:c>
      <x:c r="J370" s="14" t="n">
        <x:f>IF(OR(F370="",G370="",G370=0),"",(ROUNDUP(F370/G370,0)*H370+F370*I370)/60)</x:f>
        <x:v>0.5266666666666666</x:v>
      </x:c>
      <x:c r="K370" t="n">
        <x:f>INDEX('08_PEDIDOS'!$H$2:$H$97,MATCH(A370,'08_PEDIDOS'!$A$2:$A$97,0))</x:f>
        <x:v>4</x:v>
      </x:c>
      <x:c r="L370" t="inlineStr">
        <x:is>
          <x:t xml:space="preserve">POR_UNIDAD</x:t>
        </x:is>
      </x:c>
      <x:c r="M370" t="inlineStr">
        <x:is>
          <x:t xml:space="preserve">HIPOTESIS TECNICA</x:t>
        </x:is>
      </x:c>
      <x:c r="N370" s="34" t="n">
        <x:f>IFERROR(J370*INDEX('04_MAQUINAS'!$F$2:$F$18,MATCH(E370,'04_MAQUINAS'!$A$2:$A$18,0)),0)</x:f>
        <x:v>8.426666666666666</x:v>
      </x:c>
      <x:c r="O370" s="34" t="n">
        <x:f>IFERROR(J370*INDEX('04_MAQUINAS'!$I$2:$I$18,MATCH(E370,'04_MAQUINAS'!$A$2:$A$18,0))*INDEX('04_MAQUINAS'!$J$2:$J$18,MATCH(E370,'04_MAQUINAS'!$A$2:$A$18,0)),0)</x:f>
        <x:v>0.13166666666666665</x:v>
      </x:c>
    </x:row>
    <x:row r="371">
      <x:c r="A371" t="inlineStr">
        <x:is>
          <x:t xml:space="preserve">P031</x:t>
        </x:is>
      </x:c>
      <x:c r="B371" t="inlineStr">
        <x:is>
          <x:t xml:space="preserve">Armario metálico</x:t>
        </x:is>
      </x:c>
      <x:c r="C371" t="n">
        <x:v>9</x:v>
      </x:c>
      <x:c r="D371" t="inlineStr">
        <x:is>
          <x:t xml:space="preserve">Ensamblaje</x:t>
        </x:is>
      </x:c>
      <x:c r="E371" t="inlineStr">
        <x:is>
          <x:t xml:space="preserve">Mesa de armado</x:t>
        </x:is>
      </x:c>
      <x:c r="F371" t="n">
        <x:f>'08_PEDIDOS'!D32</x:f>
        <x:v>10</x:v>
      </x:c>
      <x:c r="G371" t="n">
        <x:f>'08_PEDIDOS'!I32</x:f>
        <x:v>10</x:v>
      </x:c>
      <x:c r="H371" t="n">
        <x:f>'05_RUTAS'!F83</x:f>
        <x:v>6</x:v>
      </x:c>
      <x:c r="I371" t="n">
        <x:f>'05_RUTAS'!G83</x:f>
        <x:v>27</x:v>
      </x:c>
      <x:c r="J371" s="14" t="n">
        <x:f>IF(OR(F371="",G371="",G371=0),"",(ROUNDUP(F371/G371,0)*H371+F371*I371)/60)</x:f>
        <x:v>4.6</x:v>
      </x:c>
      <x:c r="K371" t="n">
        <x:f>INDEX('08_PEDIDOS'!$H$2:$H$97,MATCH(A371,'08_PEDIDOS'!$A$2:$A$97,0))</x:f>
        <x:v>4</x:v>
      </x:c>
      <x:c r="L371" t="inlineStr">
        <x:is>
          <x:t xml:space="preserve">POR_UNIDAD</x:t>
        </x:is>
      </x:c>
      <x:c r="M371" t="inlineStr">
        <x:is>
          <x:t xml:space="preserve">VALOR HEREDADO SIN CRONOMETRAJE</x:t>
        </x:is>
      </x:c>
      <x:c r="N371" s="34" t="n">
        <x:f>IFERROR(J371*INDEX('04_MAQUINAS'!$F$2:$F$18,MATCH(E371,'04_MAQUINAS'!$A$2:$A$18,0)),0)</x:f>
        <x:v>87.39999999999999</x:v>
      </x:c>
      <x:c r="O371" s="34" t="n">
        <x:f>IFERROR(J371*INDEX('04_MAQUINAS'!$I$2:$I$18,MATCH(E371,'04_MAQUINAS'!$A$2:$A$18,0))*INDEX('04_MAQUINAS'!$J$2:$J$18,MATCH(E371,'04_MAQUINAS'!$A$2:$A$18,0)),0)</x:f>
        <x:v>1.38</x:v>
      </x:c>
    </x:row>
    <x:row r="372">
      <x:c r="A372" t="inlineStr">
        <x:is>
          <x:t xml:space="preserve">P031</x:t>
        </x:is>
      </x:c>
      <x:c r="B372" t="inlineStr">
        <x:is>
          <x:t xml:space="preserve">Armario metálico</x:t>
        </x:is>
      </x:c>
      <x:c r="C372" t="n">
        <x:v>10</x:v>
      </x:c>
      <x:c r="D372" t="inlineStr">
        <x:is>
          <x:t xml:space="preserve">Inspección de calidad</x:t>
        </x:is>
      </x:c>
      <x:c r="E372" t="inlineStr">
        <x:is>
          <x:t xml:space="preserve">Área de inspección</x:t>
        </x:is>
      </x:c>
      <x:c r="F372" t="n">
        <x:f>'08_PEDIDOS'!D32</x:f>
        <x:v>10</x:v>
      </x:c>
      <x:c r="G372" t="n">
        <x:f>'08_PEDIDOS'!I32</x:f>
        <x:v>10</x:v>
      </x:c>
      <x:c r="H372" t="n">
        <x:f>'05_RUTAS'!F84</x:f>
        <x:v>2</x:v>
      </x:c>
      <x:c r="I372" t="n">
        <x:f>'05_RUTAS'!G84</x:f>
        <x:v>3.45</x:v>
      </x:c>
      <x:c r="J372" s="14" t="n">
        <x:f>IF(OR(F372="",G372="",G372=0),"",(ROUNDUP(F372/G372,0)*H372+F372*I372)/60)</x:f>
        <x:v>0.6083333333333333</x:v>
      </x:c>
      <x:c r="K372" t="n">
        <x:f>INDEX('08_PEDIDOS'!$H$2:$H$97,MATCH(A372,'08_PEDIDOS'!$A$2:$A$97,0))</x:f>
        <x:v>4</x:v>
      </x:c>
      <x:c r="L372" t="inlineStr">
        <x:is>
          <x:t xml:space="preserve">POR_UNIDAD</x:t>
        </x:is>
      </x:c>
      <x:c r="M372" t="inlineStr">
        <x:is>
          <x:t xml:space="preserve">HIPOTESIS TECNICA</x:t>
        </x:is>
      </x:c>
      <x:c r="N372" s="34" t="n">
        <x:f>IFERROR(J372*INDEX('04_MAQUINAS'!$F$2:$F$18,MATCH(E372,'04_MAQUINAS'!$A$2:$A$18,0)),0)</x:f>
        <x:v>12.166666666666666</x:v>
      </x:c>
      <x:c r="O372" s="34" t="n">
        <x:f>IFERROR(J372*INDEX('04_MAQUINAS'!$I$2:$I$18,MATCH(E372,'04_MAQUINAS'!$A$2:$A$18,0))*INDEX('04_MAQUINAS'!$J$2:$J$18,MATCH(E372,'04_MAQUINAS'!$A$2:$A$18,0)),0)</x:f>
        <x:v>0.06083333333333333</x:v>
      </x:c>
    </x:row>
    <x:row r="373">
      <x:c r="A373" t="inlineStr">
        <x:is>
          <x:t xml:space="preserve">P031</x:t>
        </x:is>
      </x:c>
      <x:c r="B373" t="inlineStr">
        <x:is>
          <x:t xml:space="preserve">Armario metálico</x:t>
        </x:is>
      </x:c>
      <x:c r="C373" t="n">
        <x:v>11</x:v>
      </x:c>
      <x:c r="D373" t="inlineStr">
        <x:is>
          <x:t xml:space="preserve">Embalaje</x:t>
        </x:is>
      </x:c>
      <x:c r="E373" t="inlineStr">
        <x:is>
          <x:t xml:space="preserve">Zona de protección y embalaje</x:t>
        </x:is>
      </x:c>
      <x:c r="F373" t="n">
        <x:f>'08_PEDIDOS'!D32</x:f>
        <x:v>10</x:v>
      </x:c>
      <x:c r="G373" t="n">
        <x:f>'08_PEDIDOS'!I32</x:f>
        <x:v>10</x:v>
      </x:c>
      <x:c r="H373" t="n">
        <x:f>'05_RUTAS'!F85</x:f>
        <x:v>2</x:v>
      </x:c>
      <x:c r="I373" t="n">
        <x:f>'05_RUTAS'!G85</x:f>
        <x:v>4.67</x:v>
      </x:c>
      <x:c r="J373" s="14" t="n">
        <x:f>IF(OR(F373="",G373="",G373=0),"",(ROUNDUP(F373/G373,0)*H373+F373*I373)/60)</x:f>
        <x:v>0.8116666666666668</x:v>
      </x:c>
      <x:c r="K373" t="n">
        <x:f>INDEX('08_PEDIDOS'!$H$2:$H$97,MATCH(A373,'08_PEDIDOS'!$A$2:$A$97,0))</x:f>
        <x:v>4</x:v>
      </x:c>
      <x:c r="L373" t="inlineStr">
        <x:is>
          <x:t xml:space="preserve">POR_UNIDAD</x:t>
        </x:is>
      </x:c>
      <x:c r="M373" t="inlineStr">
        <x:is>
          <x:t xml:space="preserve">HIPOTESIS TECNICA</x:t>
        </x:is>
      </x:c>
      <x:c r="N373" s="34" t="n">
        <x:f>IFERROR(J373*INDEX('04_MAQUINAS'!$F$2:$F$18,MATCH(E373,'04_MAQUINAS'!$A$2:$A$18,0)),0)</x:f>
        <x:v>14.610000000000001</x:v>
      </x:c>
      <x:c r="O373" s="34" t="n">
        <x:f>IFERROR(J373*INDEX('04_MAQUINAS'!$I$2:$I$18,MATCH(E373,'04_MAQUINAS'!$A$2:$A$18,0))*INDEX('04_MAQUINAS'!$J$2:$J$18,MATCH(E373,'04_MAQUINAS'!$A$2:$A$18,0)),0)</x:f>
        <x:v>0.07305</x:v>
      </x:c>
    </x:row>
    <x:row r="374">
      <x:c r="A374" t="inlineStr">
        <x:is>
          <x:t xml:space="preserve">P032</x:t>
        </x:is>
      </x:c>
      <x:c r="B374" t="inlineStr">
        <x:is>
          <x:t xml:space="preserve">Estantería liviana metálica</x:t>
        </x:is>
      </x:c>
      <x:c r="C374" t="n">
        <x:v>1</x:v>
      </x:c>
      <x:c r="D374" t="inlineStr">
        <x:is>
          <x:t xml:space="preserve">Corte de planchas de acero</x:t>
        </x:is>
      </x:c>
      <x:c r="E374" t="inlineStr">
        <x:is>
          <x:t xml:space="preserve">Guillotina hidráulica para corte de planchas de acero</x:t>
        </x:is>
      </x:c>
      <x:c r="F374" t="n">
        <x:f>'08_PEDIDOS'!D33</x:f>
        <x:v>10</x:v>
      </x:c>
      <x:c r="G374" t="n">
        <x:f>'08_PEDIDOS'!I33</x:f>
        <x:v>10</x:v>
      </x:c>
      <x:c r="H374" t="n">
        <x:f>'05_RUTAS'!F86</x:f>
        <x:v>8</x:v>
      </x:c>
      <x:c r="I374" t="n">
        <x:f>'05_RUTAS'!G86</x:f>
        <x:v>35.92</x:v>
      </x:c>
      <x:c r="J374" s="14" t="n">
        <x:f>IF(OR(F374="",G374="",G374=0),"",(ROUNDUP(F374/G374,0)*H374+F374*I374)/60)</x:f>
        <x:v>6.120000000000001</x:v>
      </x:c>
      <x:c r="K374" t="n">
        <x:f>INDEX('08_PEDIDOS'!$H$2:$H$97,MATCH(A374,'08_PEDIDOS'!$A$2:$A$97,0))</x:f>
        <x:v>4</x:v>
      </x:c>
      <x:c r="L374" t="inlineStr">
        <x:is>
          <x:t xml:space="preserve">POR_UNIDAD</x:t>
        </x:is>
      </x:c>
      <x:c r="M374" t="inlineStr">
        <x:is>
          <x:t xml:space="preserve">VALOR HEREDADO SIN CRONOMETRAJE</x:t>
        </x:is>
      </x:c>
      <x:c r="N374" s="34" t="n">
        <x:f>IFERROR(J374*INDEX('04_MAQUINAS'!$F$2:$F$18,MATCH(E374,'04_MAQUINAS'!$A$2:$A$18,0)),0)</x:f>
        <x:v>146.88000000000002</x:v>
      </x:c>
      <x:c r="O374" s="34" t="n">
        <x:f>IFERROR(J374*INDEX('04_MAQUINAS'!$I$2:$I$18,MATCH(E374,'04_MAQUINAS'!$A$2:$A$18,0))*INDEX('04_MAQUINAS'!$J$2:$J$18,MATCH(E374,'04_MAQUINAS'!$A$2:$A$18,0)),0)</x:f>
        <x:v>16.830000000000002</x:v>
      </x:c>
    </x:row>
    <x:row r="375">
      <x:c r="A375" t="inlineStr">
        <x:is>
          <x:t xml:space="preserve">P032</x:t>
        </x:is>
      </x:c>
      <x:c r="B375" t="inlineStr">
        <x:is>
          <x:t xml:space="preserve">Estantería liviana metálica</x:t>
        </x:is>
      </x:c>
      <x:c r="C375" t="n">
        <x:v>2</x:v>
      </x:c>
      <x:c r="D375" t="inlineStr">
        <x:is>
          <x:t xml:space="preserve">Corte de tubos y perfiles</x:t>
        </x:is>
      </x:c>
      <x:c r="E375" t="inlineStr">
        <x:is>
          <x:t xml:space="preserve">Sierra de cinta para corte de tubos y perfiles</x:t>
        </x:is>
      </x:c>
      <x:c r="F375" t="n">
        <x:f>'08_PEDIDOS'!D33</x:f>
        <x:v>10</x:v>
      </x:c>
      <x:c r="G375" t="n">
        <x:f>'08_PEDIDOS'!I33</x:f>
        <x:v>10</x:v>
      </x:c>
      <x:c r="H375" t="n">
        <x:f>'05_RUTAS'!F87</x:f>
        <x:v>8</x:v>
      </x:c>
      <x:c r="I375" t="n">
        <x:f>'05_RUTAS'!G87</x:f>
        <x:v>32.28</x:v>
      </x:c>
      <x:c r="J375" s="14" t="n">
        <x:f>IF(OR(F375="",G375="",G375=0),"",(ROUNDUP(F375/G375,0)*H375+F375*I375)/60)</x:f>
        <x:v>5.513333333333334</x:v>
      </x:c>
      <x:c r="K375" t="n">
        <x:f>INDEX('08_PEDIDOS'!$H$2:$H$97,MATCH(A375,'08_PEDIDOS'!$A$2:$A$97,0))</x:f>
        <x:v>4</x:v>
      </x:c>
      <x:c r="L375" t="inlineStr">
        <x:is>
          <x:t xml:space="preserve">POR_UNIDAD</x:t>
        </x:is>
      </x:c>
      <x:c r="M375" t="inlineStr">
        <x:is>
          <x:t xml:space="preserve">VALOR HEREDADO SIN CRONOMETRAJE</x:t>
        </x:is>
      </x:c>
      <x:c r="N375" s="34" t="n">
        <x:f>IFERROR(J375*INDEX('04_MAQUINAS'!$F$2:$F$18,MATCH(E375,'04_MAQUINAS'!$A$2:$A$18,0)),0)</x:f>
        <x:v>121.29333333333334</x:v>
      </x:c>
      <x:c r="O375" s="34" t="n">
        <x:f>IFERROR(J375*INDEX('04_MAQUINAS'!$I$2:$I$18,MATCH(E375,'04_MAQUINAS'!$A$2:$A$18,0))*INDEX('04_MAQUINAS'!$J$2:$J$18,MATCH(E375,'04_MAQUINAS'!$A$2:$A$18,0)),0)</x:f>
        <x:v>2.481</x:v>
      </x:c>
    </x:row>
    <x:row r="376">
      <x:c r="A376" t="inlineStr">
        <x:is>
          <x:t xml:space="preserve">P032</x:t>
        </x:is>
      </x:c>
      <x:c r="B376" t="inlineStr">
        <x:is>
          <x:t xml:space="preserve">Estantería liviana metálica</x:t>
        </x:is>
      </x:c>
      <x:c r="C376" t="n">
        <x:v>3</x:v>
      </x:c>
      <x:c r="D376" t="inlineStr">
        <x:is>
          <x:t xml:space="preserve">Perforación</x:t>
        </x:is>
      </x:c>
      <x:c r="E376" t="inlineStr">
        <x:is>
          <x:t xml:space="preserve">Taladro de banco para perforación de acero</x:t>
        </x:is>
      </x:c>
      <x:c r="F376" t="n">
        <x:f>'08_PEDIDOS'!D33</x:f>
        <x:v>10</x:v>
      </x:c>
      <x:c r="G376" t="n">
        <x:f>'08_PEDIDOS'!I33</x:f>
        <x:v>10</x:v>
      </x:c>
      <x:c r="H376" t="n">
        <x:f>'05_RUTAS'!F88</x:f>
        <x:v>10</x:v>
      </x:c>
      <x:c r="I376" t="n">
        <x:f>'05_RUTAS'!G88</x:f>
        <x:v>54.8</x:v>
      </x:c>
      <x:c r="J376" s="14" t="n">
        <x:f>IF(OR(F376="",G376="",G376=0),"",(ROUNDUP(F376/G376,0)*H376+F376*I376)/60)</x:f>
        <x:v>9.3</x:v>
      </x:c>
      <x:c r="K376" t="n">
        <x:f>INDEX('08_PEDIDOS'!$H$2:$H$97,MATCH(A376,'08_PEDIDOS'!$A$2:$A$97,0))</x:f>
        <x:v>4</x:v>
      </x:c>
      <x:c r="L376" t="inlineStr">
        <x:is>
          <x:t xml:space="preserve">POR_UNIDAD</x:t>
        </x:is>
      </x:c>
      <x:c r="M376" t="inlineStr">
        <x:is>
          <x:t xml:space="preserve">VALOR HEREDADO SIN CRONOMETRAJE</x:t>
        </x:is>
      </x:c>
      <x:c r="N376" s="34" t="n">
        <x:f>IFERROR(J376*INDEX('04_MAQUINAS'!$F$2:$F$18,MATCH(E376,'04_MAQUINAS'!$A$2:$A$18,0)),0)</x:f>
        <x:v>204.60000000000002</x:v>
      </x:c>
      <x:c r="O376" s="34" t="n">
        <x:f>IFERROR(J376*INDEX('04_MAQUINAS'!$I$2:$I$18,MATCH(E376,'04_MAQUINAS'!$A$2:$A$18,0))*INDEX('04_MAQUINAS'!$J$2:$J$18,MATCH(E376,'04_MAQUINAS'!$A$2:$A$18,0)),0)</x:f>
        <x:v>2.5575000000000006</x:v>
      </x:c>
    </x:row>
    <x:row r="377">
      <x:c r="A377" t="inlineStr">
        <x:is>
          <x:t xml:space="preserve">P032</x:t>
        </x:is>
      </x:c>
      <x:c r="B377" t="inlineStr">
        <x:is>
          <x:t xml:space="preserve">Estantería liviana metálica</x:t>
        </x:is>
      </x:c>
      <x:c r="C377" t="n">
        <x:v>4</x:v>
      </x:c>
      <x:c r="D377" t="inlineStr">
        <x:is>
          <x:t xml:space="preserve">Plegado</x:t>
        </x:is>
      </x:c>
      <x:c r="E377" t="inlineStr">
        <x:is>
          <x:t xml:space="preserve">Plegadora hidráulica de chapa metálica</x:t>
        </x:is>
      </x:c>
      <x:c r="F377" t="n">
        <x:f>'08_PEDIDOS'!D33</x:f>
        <x:v>10</x:v>
      </x:c>
      <x:c r="G377" t="n">
        <x:f>'08_PEDIDOS'!I33</x:f>
        <x:v>10</x:v>
      </x:c>
      <x:c r="H377" t="n">
        <x:f>'05_RUTAS'!F89</x:f>
        <x:v>12</x:v>
      </x:c>
      <x:c r="I377" t="n">
        <x:f>'05_RUTAS'!G89</x:f>
        <x:v>85</x:v>
      </x:c>
      <x:c r="J377" s="14" t="n">
        <x:f>IF(OR(F377="",G377="",G377=0),"",(ROUNDUP(F377/G377,0)*H377+F377*I377)/60)</x:f>
        <x:v>14.366666666666667</x:v>
      </x:c>
      <x:c r="K377" t="n">
        <x:f>INDEX('08_PEDIDOS'!$H$2:$H$97,MATCH(A377,'08_PEDIDOS'!$A$2:$A$97,0))</x:f>
        <x:v>4</x:v>
      </x:c>
      <x:c r="L377" t="inlineStr">
        <x:is>
          <x:t xml:space="preserve">POR_UNIDAD</x:t>
        </x:is>
      </x:c>
      <x:c r="M377" t="inlineStr">
        <x:is>
          <x:t xml:space="preserve">VALOR HEREDADO SIN CRONOMETRAJE</x:t>
        </x:is>
      </x:c>
      <x:c r="N377" s="34" t="n">
        <x:f>IFERROR(J377*INDEX('04_MAQUINAS'!$F$2:$F$18,MATCH(E377,'04_MAQUINAS'!$A$2:$A$18,0)),0)</x:f>
        <x:v>402.26666666666665</x:v>
      </x:c>
      <x:c r="O377" s="34" t="n">
        <x:f>IFERROR(J377*INDEX('04_MAQUINAS'!$I$2:$I$18,MATCH(E377,'04_MAQUINAS'!$A$2:$A$18,0))*INDEX('04_MAQUINAS'!$J$2:$J$18,MATCH(E377,'04_MAQUINAS'!$A$2:$A$18,0)),0)</x:f>
        <x:v>35.5575</x:v>
      </x:c>
    </x:row>
    <x:row r="378">
      <x:c r="A378" t="inlineStr">
        <x:is>
          <x:t xml:space="preserve">P032</x:t>
        </x:is>
      </x:c>
      <x:c r="B378" t="inlineStr">
        <x:is>
          <x:t xml:space="preserve">Estantería liviana metálica</x:t>
        </x:is>
      </x:c>
      <x:c r="C378" t="n">
        <x:v>5</x:v>
      </x:c>
      <x:c r="D378" t="inlineStr">
        <x:is>
          <x:t xml:space="preserve">Desbarbado</x:t>
        </x:is>
      </x:c>
      <x:c r="E378" t="inlineStr">
        <x:is>
          <x:t xml:space="preserve">Mesa de desbarbado/esmerilado</x:t>
        </x:is>
      </x:c>
      <x:c r="F378" t="n">
        <x:f>'08_PEDIDOS'!D33</x:f>
        <x:v>10</x:v>
      </x:c>
      <x:c r="G378" t="n">
        <x:f>'08_PEDIDOS'!I33</x:f>
        <x:v>10</x:v>
      </x:c>
      <x:c r="H378" t="n">
        <x:f>'05_RUTAS'!F90</x:f>
        <x:v>3</x:v>
      </x:c>
      <x:c r="I378" t="n">
        <x:f>'05_RUTAS'!G90</x:f>
        <x:v>37.5</x:v>
      </x:c>
      <x:c r="J378" s="14" t="n">
        <x:f>IF(OR(F378="",G378="",G378=0),"",(ROUNDUP(F378/G378,0)*H378+F378*I378)/60)</x:f>
        <x:v>6.3</x:v>
      </x:c>
      <x:c r="K378" t="n">
        <x:f>INDEX('08_PEDIDOS'!$H$2:$H$97,MATCH(A378,'08_PEDIDOS'!$A$2:$A$97,0))</x:f>
        <x:v>4</x:v>
      </x:c>
      <x:c r="L378" t="inlineStr">
        <x:is>
          <x:t xml:space="preserve">POR_UNIDAD</x:t>
        </x:is>
      </x:c>
      <x:c r="M378" t="inlineStr">
        <x:is>
          <x:t xml:space="preserve">VALOR HEREDADO SIN CRONOMETRAJE</x:t>
        </x:is>
      </x:c>
      <x:c r="N378" s="34" t="n">
        <x:f>IFERROR(J378*INDEX('04_MAQUINAS'!$F$2:$F$18,MATCH(E378,'04_MAQUINAS'!$A$2:$A$18,0)),0)</x:f>
        <x:v>132.29999999999998</x:v>
      </x:c>
      <x:c r="O378" s="34" t="n">
        <x:f>IFERROR(J378*INDEX('04_MAQUINAS'!$I$2:$I$18,MATCH(E378,'04_MAQUINAS'!$A$2:$A$18,0))*INDEX('04_MAQUINAS'!$J$2:$J$18,MATCH(E378,'04_MAQUINAS'!$A$2:$A$18,0)),0)</x:f>
        <x:v>4.725</x:v>
      </x:c>
    </x:row>
    <x:row r="379">
      <x:c r="A379" t="inlineStr">
        <x:is>
          <x:t xml:space="preserve">P032</x:t>
        </x:is>
      </x:c>
      <x:c r="B379" t="inlineStr">
        <x:is>
          <x:t xml:space="preserve">Estantería liviana metálica</x:t>
        </x:is>
      </x:c>
      <x:c r="C379" t="n">
        <x:v>6</x:v>
      </x:c>
      <x:c r="D379" t="inlineStr">
        <x:is>
          <x:t xml:space="preserve">Preparación superficial</x:t>
        </x:is>
      </x:c>
      <x:c r="E379" t="inlineStr">
        <x:is>
          <x:t xml:space="preserve">Zona de preparación superficial</x:t>
        </x:is>
      </x:c>
      <x:c r="F379" t="n">
        <x:f>'08_PEDIDOS'!D33</x:f>
        <x:v>10</x:v>
      </x:c>
      <x:c r="G379" t="n">
        <x:f>'08_PEDIDOS'!I33</x:f>
        <x:v>10</x:v>
      </x:c>
      <x:c r="H379" t="n">
        <x:f>'05_RUTAS'!F91</x:f>
        <x:v>6</x:v>
      </x:c>
      <x:c r="I379" t="n">
        <x:f>'05_RUTAS'!G91</x:f>
        <x:v>24.4752</x:v>
      </x:c>
      <x:c r="J379" s="14" t="n">
        <x:f>IF(OR(F379="",G379="",G379=0),"",(ROUNDUP(F379/G379,0)*H379+F379*I379)/60)</x:f>
        <x:v>4.1792</x:v>
      </x:c>
      <x:c r="K379" t="n">
        <x:f>INDEX('08_PEDIDOS'!$H$2:$H$97,MATCH(A379,'08_PEDIDOS'!$A$2:$A$97,0))</x:f>
        <x:v>4</x:v>
      </x:c>
      <x:c r="L379" t="inlineStr">
        <x:is>
          <x:t xml:space="preserve">POR_UNIDAD</x:t>
        </x:is>
      </x:c>
      <x:c r="M379" t="inlineStr">
        <x:is>
          <x:t xml:space="preserve">VALOR HEREDADO SIN CRONOMETRAJE</x:t>
        </x:is>
      </x:c>
      <x:c r="N379" s="34" t="n">
        <x:f>IFERROR(J379*INDEX('04_MAQUINAS'!$F$2:$F$18,MATCH(E379,'04_MAQUINAS'!$A$2:$A$18,0)),0)</x:f>
        <x:v>79.4048</x:v>
      </x:c>
      <x:c r="O379" s="34" t="n">
        <x:f>IFERROR(J379*INDEX('04_MAQUINAS'!$I$2:$I$18,MATCH(E379,'04_MAQUINAS'!$A$2:$A$18,0))*INDEX('04_MAQUINAS'!$J$2:$J$18,MATCH(E379,'04_MAQUINAS'!$A$2:$A$18,0)),0)</x:f>
        <x:v>3.6776960000000005</x:v>
      </x:c>
    </x:row>
    <x:row r="380">
      <x:c r="A380" t="inlineStr">
        <x:is>
          <x:t xml:space="preserve">P032</x:t>
        </x:is>
      </x:c>
      <x:c r="B380" t="inlineStr">
        <x:is>
          <x:t xml:space="preserve">Estantería liviana metálica</x:t>
        </x:is>
      </x:c>
      <x:c r="C380" t="n">
        <x:v>7</x:v>
      </x:c>
      <x:c r="D380" t="inlineStr">
        <x:is>
          <x:t xml:space="preserve">Aplicación electrostática de polvo</x:t>
        </x:is>
      </x:c>
      <x:c r="E380" t="inlineStr">
        <x:is>
          <x:t xml:space="preserve">Pistola manual de pintura electrostática en polvo</x:t>
        </x:is>
      </x:c>
      <x:c r="F380" t="n">
        <x:f>'08_PEDIDOS'!D33</x:f>
        <x:v>10</x:v>
      </x:c>
      <x:c r="G380" t="n">
        <x:f>'08_PEDIDOS'!I33</x:f>
        <x:v>10</x:v>
      </x:c>
      <x:c r="H380" t="n">
        <x:f>'05_RUTAS'!F92</x:f>
        <x:v>12</x:v>
      </x:c>
      <x:c r="I380" t="n">
        <x:f>'05_RUTAS'!G92</x:f>
        <x:v>6.58</x:v>
      </x:c>
      <x:c r="J380" s="14" t="n">
        <x:f>IF(OR(F380="",G380="",G380=0),"",(ROUNDUP(F380/G380,0)*H380+F380*I380)/60)</x:f>
        <x:v>1.2966666666666666</x:v>
      </x:c>
      <x:c r="K380" t="n">
        <x:f>INDEX('08_PEDIDOS'!$H$2:$H$97,MATCH(A380,'08_PEDIDOS'!$A$2:$A$97,0))</x:f>
        <x:v>4</x:v>
      </x:c>
      <x:c r="L380" t="inlineStr">
        <x:is>
          <x:t xml:space="preserve">POR_UNIDAD</x:t>
        </x:is>
      </x:c>
      <x:c r="M380" t="inlineStr">
        <x:is>
          <x:t xml:space="preserve">HIPOTESIS TECNICA</x:t>
        </x:is>
      </x:c>
      <x:c r="N380" s="34" t="n">
        <x:f>IFERROR(J380*INDEX('04_MAQUINAS'!$F$2:$F$18,MATCH(E380,'04_MAQUINAS'!$A$2:$A$18,0)),0)</x:f>
        <x:v>41.49333333333333</x:v>
      </x:c>
      <x:c r="O380" s="34" t="n">
        <x:f>IFERROR(J380*INDEX('04_MAQUINAS'!$I$2:$I$18,MATCH(E380,'04_MAQUINAS'!$A$2:$A$18,0))*INDEX('04_MAQUINAS'!$J$2:$J$18,MATCH(E380,'04_MAQUINAS'!$A$2:$A$18,0)),0)</x:f>
        <x:v>1.3614999999999997</x:v>
      </x:c>
    </x:row>
    <x:row r="381">
      <x:c r="A381" t="inlineStr">
        <x:is>
          <x:t xml:space="preserve">P032</x:t>
        </x:is>
      </x:c>
      <x:c r="B381" t="inlineStr">
        <x:is>
          <x:t xml:space="preserve">Estantería liviana metálica</x:t>
        </x:is>
      </x:c>
      <x:c r="C381" t="n">
        <x:v>8</x:v>
      </x:c>
      <x:c r="D381" t="inlineStr">
        <x:is>
          <x:t xml:space="preserve">Curado térmico en horno</x:t>
        </x:is>
      </x:c>
      <x:c r="E381" t="inlineStr">
        <x:is>
          <x:t xml:space="preserve">Horno de curado de pintura electrostática por lotes</x:t>
        </x:is>
      </x:c>
      <x:c r="F381" t="n">
        <x:f>'08_PEDIDOS'!D33</x:f>
        <x:v>10</x:v>
      </x:c>
      <x:c r="G381" t="n">
        <x:f>'08_PEDIDOS'!I33</x:f>
        <x:v>10</x:v>
      </x:c>
      <x:c r="H381" t="n">
        <x:f>'05_RUTAS'!F93</x:f>
        <x:v>45</x:v>
      </x:c>
      <x:c r="I381" t="n">
        <x:f>'05_RUTAS'!G93</x:f>
        <x:v>0</x:v>
      </x:c>
      <x:c r="J381" s="14" t="n">
        <x:f>IF(OR(F381="",G381="",G381=0),"",(ROUNDUP(F381/G381,0)*H381+F381*I381)/60)</x:f>
        <x:v>0.75</x:v>
      </x:c>
      <x:c r="K381" t="n">
        <x:f>INDEX('08_PEDIDOS'!$H$2:$H$97,MATCH(A381,'08_PEDIDOS'!$A$2:$A$97,0))</x:f>
        <x:v>4</x:v>
      </x:c>
      <x:c r="L381" t="inlineStr">
        <x:is>
          <x:t xml:space="preserve">POR_LOTE</x:t>
        </x:is>
      </x:c>
      <x:c r="M381" t="inlineStr">
        <x:is>
          <x:t xml:space="preserve">HIPOTESIS TECNICA</x:t>
        </x:is>
      </x:c>
      <x:c r="N381" s="34" t="n">
        <x:f>IFERROR(J381*INDEX('04_MAQUINAS'!$F$2:$F$18,MATCH(E381,'04_MAQUINAS'!$A$2:$A$18,0)),0)</x:f>
        <x:v>19.5</x:v>
      </x:c>
      <x:c r="O381" s="34" t="n">
        <x:f>IFERROR(J381*INDEX('04_MAQUINAS'!$I$2:$I$18,MATCH(E381,'04_MAQUINAS'!$A$2:$A$18,0))*INDEX('04_MAQUINAS'!$J$2:$J$18,MATCH(E381,'04_MAQUINAS'!$A$2:$A$18,0)),0)</x:f>
        <x:v>10.799999999999999</x:v>
      </x:c>
    </x:row>
    <x:row r="382">
      <x:c r="A382" t="inlineStr">
        <x:is>
          <x:t xml:space="preserve">P032</x:t>
        </x:is>
      </x:c>
      <x:c r="B382" t="inlineStr">
        <x:is>
          <x:t xml:space="preserve">Estantería liviana metálica</x:t>
        </x:is>
      </x:c>
      <x:c r="C382" t="n">
        <x:v>9</x:v>
      </x:c>
      <x:c r="D382" t="inlineStr">
        <x:is>
          <x:t xml:space="preserve">Colgado, traslado y enfriamiento</x:t>
        </x:is>
      </x:c>
      <x:c r="E382" t="inlineStr">
        <x:is>
          <x:t xml:space="preserve">Manipulación y enfriamiento de piezas</x:t>
        </x:is>
      </x:c>
      <x:c r="F382" t="n">
        <x:f>'08_PEDIDOS'!D33</x:f>
        <x:v>10</x:v>
      </x:c>
      <x:c r="G382" t="n">
        <x:f>'08_PEDIDOS'!I33</x:f>
        <x:v>10</x:v>
      </x:c>
      <x:c r="H382" t="n">
        <x:f>'05_RUTAS'!F94</x:f>
        <x:v>8</x:v>
      </x:c>
      <x:c r="I382" t="n">
        <x:f>'05_RUTAS'!G94</x:f>
        <x:v>2.36</x:v>
      </x:c>
      <x:c r="J382" s="14" t="n">
        <x:f>IF(OR(F382="",G382="",G382=0),"",(ROUNDUP(F382/G382,0)*H382+F382*I382)/60)</x:f>
        <x:v>0.5266666666666666</x:v>
      </x:c>
      <x:c r="K382" t="n">
        <x:f>INDEX('08_PEDIDOS'!$H$2:$H$97,MATCH(A382,'08_PEDIDOS'!$A$2:$A$97,0))</x:f>
        <x:v>4</x:v>
      </x:c>
      <x:c r="L382" t="inlineStr">
        <x:is>
          <x:t xml:space="preserve">POR_UNIDAD</x:t>
        </x:is>
      </x:c>
      <x:c r="M382" t="inlineStr">
        <x:is>
          <x:t xml:space="preserve">HIPOTESIS TECNICA</x:t>
        </x:is>
      </x:c>
      <x:c r="N382" s="34" t="n">
        <x:f>IFERROR(J382*INDEX('04_MAQUINAS'!$F$2:$F$18,MATCH(E382,'04_MAQUINAS'!$A$2:$A$18,0)),0)</x:f>
        <x:v>8.426666666666666</x:v>
      </x:c>
      <x:c r="O382" s="34" t="n">
        <x:f>IFERROR(J382*INDEX('04_MAQUINAS'!$I$2:$I$18,MATCH(E382,'04_MAQUINAS'!$A$2:$A$18,0))*INDEX('04_MAQUINAS'!$J$2:$J$18,MATCH(E382,'04_MAQUINAS'!$A$2:$A$18,0)),0)</x:f>
        <x:v>0.13166666666666665</x:v>
      </x:c>
    </x:row>
    <x:row r="383">
      <x:c r="A383" t="inlineStr">
        <x:is>
          <x:t xml:space="preserve">P032</x:t>
        </x:is>
      </x:c>
      <x:c r="B383" t="inlineStr">
        <x:is>
          <x:t xml:space="preserve">Estantería liviana metálica</x:t>
        </x:is>
      </x:c>
      <x:c r="C383" t="n">
        <x:v>10</x:v>
      </x:c>
      <x:c r="D383" t="inlineStr">
        <x:is>
          <x:t xml:space="preserve">Ensamblaje</x:t>
        </x:is>
      </x:c>
      <x:c r="E383" t="inlineStr">
        <x:is>
          <x:t xml:space="preserve">Mesa de armado</x:t>
        </x:is>
      </x:c>
      <x:c r="F383" t="n">
        <x:f>'08_PEDIDOS'!D33</x:f>
        <x:v>10</x:v>
      </x:c>
      <x:c r="G383" t="n">
        <x:f>'08_PEDIDOS'!I33</x:f>
        <x:v>10</x:v>
      </x:c>
      <x:c r="H383" t="n">
        <x:f>'05_RUTAS'!F95</x:f>
        <x:v>6</x:v>
      </x:c>
      <x:c r="I383" t="n">
        <x:f>'05_RUTAS'!G95</x:f>
        <x:v>61.5</x:v>
      </x:c>
      <x:c r="J383" s="14" t="n">
        <x:f>IF(OR(F383="",G383="",G383=0),"",(ROUNDUP(F383/G383,0)*H383+F383*I383)/60)</x:f>
        <x:v>10.35</x:v>
      </x:c>
      <x:c r="K383" t="n">
        <x:f>INDEX('08_PEDIDOS'!$H$2:$H$97,MATCH(A383,'08_PEDIDOS'!$A$2:$A$97,0))</x:f>
        <x:v>4</x:v>
      </x:c>
      <x:c r="L383" t="inlineStr">
        <x:is>
          <x:t xml:space="preserve">POR_UNIDAD</x:t>
        </x:is>
      </x:c>
      <x:c r="M383" t="inlineStr">
        <x:is>
          <x:t xml:space="preserve">VALOR HEREDADO SIN CRONOMETRAJE</x:t>
        </x:is>
      </x:c>
      <x:c r="N383" s="34" t="n">
        <x:f>IFERROR(J383*INDEX('04_MAQUINAS'!$F$2:$F$18,MATCH(E383,'04_MAQUINAS'!$A$2:$A$18,0)),0)</x:f>
        <x:v>196.65</x:v>
      </x:c>
      <x:c r="O383" s="34" t="n">
        <x:f>IFERROR(J383*INDEX('04_MAQUINAS'!$I$2:$I$18,MATCH(E383,'04_MAQUINAS'!$A$2:$A$18,0))*INDEX('04_MAQUINAS'!$J$2:$J$18,MATCH(E383,'04_MAQUINAS'!$A$2:$A$18,0)),0)</x:f>
        <x:v>3.105</x:v>
      </x:c>
    </x:row>
    <x:row r="384">
      <x:c r="A384" t="inlineStr">
        <x:is>
          <x:t xml:space="preserve">P032</x:t>
        </x:is>
      </x:c>
      <x:c r="B384" t="inlineStr">
        <x:is>
          <x:t xml:space="preserve">Estantería liviana metálica</x:t>
        </x:is>
      </x:c>
      <x:c r="C384" t="n">
        <x:v>11</x:v>
      </x:c>
      <x:c r="D384" t="inlineStr">
        <x:is>
          <x:t xml:space="preserve">Inspección de calidad</x:t>
        </x:is>
      </x:c>
      <x:c r="E384" t="inlineStr">
        <x:is>
          <x:t xml:space="preserve">Área de inspección</x:t>
        </x:is>
      </x:c>
      <x:c r="F384" t="n">
        <x:f>'08_PEDIDOS'!D33</x:f>
        <x:v>10</x:v>
      </x:c>
      <x:c r="G384" t="n">
        <x:f>'08_PEDIDOS'!I33</x:f>
        <x:v>10</x:v>
      </x:c>
      <x:c r="H384" t="n">
        <x:f>'05_RUTAS'!F96</x:f>
        <x:v>2</x:v>
      </x:c>
      <x:c r="I384" t="n">
        <x:f>'05_RUTAS'!G96</x:f>
        <x:v>3.45</x:v>
      </x:c>
      <x:c r="J384" s="14" t="n">
        <x:f>IF(OR(F384="",G384="",G384=0),"",(ROUNDUP(F384/G384,0)*H384+F384*I384)/60)</x:f>
        <x:v>0.6083333333333333</x:v>
      </x:c>
      <x:c r="K384" t="n">
        <x:f>INDEX('08_PEDIDOS'!$H$2:$H$97,MATCH(A384,'08_PEDIDOS'!$A$2:$A$97,0))</x:f>
        <x:v>4</x:v>
      </x:c>
      <x:c r="L384" t="inlineStr">
        <x:is>
          <x:t xml:space="preserve">POR_UNIDAD</x:t>
        </x:is>
      </x:c>
      <x:c r="M384" t="inlineStr">
        <x:is>
          <x:t xml:space="preserve">HIPOTESIS TECNICA</x:t>
        </x:is>
      </x:c>
      <x:c r="N384" s="34" t="n">
        <x:f>IFERROR(J384*INDEX('04_MAQUINAS'!$F$2:$F$18,MATCH(E384,'04_MAQUINAS'!$A$2:$A$18,0)),0)</x:f>
        <x:v>12.166666666666666</x:v>
      </x:c>
      <x:c r="O384" s="34" t="n">
        <x:f>IFERROR(J384*INDEX('04_MAQUINAS'!$I$2:$I$18,MATCH(E384,'04_MAQUINAS'!$A$2:$A$18,0))*INDEX('04_MAQUINAS'!$J$2:$J$18,MATCH(E384,'04_MAQUINAS'!$A$2:$A$18,0)),0)</x:f>
        <x:v>0.06083333333333333</x:v>
      </x:c>
    </x:row>
    <x:row r="385">
      <x:c r="A385" t="inlineStr">
        <x:is>
          <x:t xml:space="preserve">P032</x:t>
        </x:is>
      </x:c>
      <x:c r="B385" t="inlineStr">
        <x:is>
          <x:t xml:space="preserve">Estantería liviana metálica</x:t>
        </x:is>
      </x:c>
      <x:c r="C385" t="n">
        <x:v>12</x:v>
      </x:c>
      <x:c r="D385" t="inlineStr">
        <x:is>
          <x:t xml:space="preserve">Embalaje</x:t>
        </x:is>
      </x:c>
      <x:c r="E385" t="inlineStr">
        <x:is>
          <x:t xml:space="preserve">Zona de protección y embalaje</x:t>
        </x:is>
      </x:c>
      <x:c r="F385" t="n">
        <x:f>'08_PEDIDOS'!D33</x:f>
        <x:v>10</x:v>
      </x:c>
      <x:c r="G385" t="n">
        <x:f>'08_PEDIDOS'!I33</x:f>
        <x:v>10</x:v>
      </x:c>
      <x:c r="H385" t="n">
        <x:f>'05_RUTAS'!F97</x:f>
        <x:v>2</x:v>
      </x:c>
      <x:c r="I385" t="n">
        <x:f>'05_RUTAS'!G97</x:f>
        <x:v>4.67</x:v>
      </x:c>
      <x:c r="J385" s="14" t="n">
        <x:f>IF(OR(F385="",G385="",G385=0),"",(ROUNDUP(F385/G385,0)*H385+F385*I385)/60)</x:f>
        <x:v>0.8116666666666668</x:v>
      </x:c>
      <x:c r="K385" t="n">
        <x:f>INDEX('08_PEDIDOS'!$H$2:$H$97,MATCH(A385,'08_PEDIDOS'!$A$2:$A$97,0))</x:f>
        <x:v>4</x:v>
      </x:c>
      <x:c r="L385" t="inlineStr">
        <x:is>
          <x:t xml:space="preserve">POR_UNIDAD</x:t>
        </x:is>
      </x:c>
      <x:c r="M385" t="inlineStr">
        <x:is>
          <x:t xml:space="preserve">HIPOTESIS TECNICA</x:t>
        </x:is>
      </x:c>
      <x:c r="N385" s="34" t="n">
        <x:f>IFERROR(J385*INDEX('04_MAQUINAS'!$F$2:$F$18,MATCH(E385,'04_MAQUINAS'!$A$2:$A$18,0)),0)</x:f>
        <x:v>14.610000000000001</x:v>
      </x:c>
      <x:c r="O385" s="34" t="n">
        <x:f>IFERROR(J385*INDEX('04_MAQUINAS'!$I$2:$I$18,MATCH(E385,'04_MAQUINAS'!$A$2:$A$18,0))*INDEX('04_MAQUINAS'!$J$2:$J$18,MATCH(E385,'04_MAQUINAS'!$A$2:$A$18,0)),0)</x:f>
        <x:v>0.07305</x:v>
      </x:c>
    </x:row>
    <x:row r="386">
      <x:c r="A386" t="inlineStr">
        <x:is>
          <x:t xml:space="preserve">P033</x:t>
        </x:is>
      </x:c>
      <x:c r="B386" t="inlineStr">
        <x:is>
          <x:t xml:space="preserve">Minirack metálico con bandejas</x:t>
        </x:is>
      </x:c>
      <x:c r="C386" t="n">
        <x:v>1</x:v>
      </x:c>
      <x:c r="D386" t="inlineStr">
        <x:is>
          <x:t xml:space="preserve">Corte de planchas de acero</x:t>
        </x:is>
      </x:c>
      <x:c r="E386" t="inlineStr">
        <x:is>
          <x:t xml:space="preserve">Guillotina hidráulica para corte de planchas de acero</x:t>
        </x:is>
      </x:c>
      <x:c r="F386" t="n">
        <x:f>'08_PEDIDOS'!D34</x:f>
        <x:v>12</x:v>
      </x:c>
      <x:c r="G386" t="n">
        <x:f>'08_PEDIDOS'!I34</x:f>
        <x:v>10</x:v>
      </x:c>
      <x:c r="H386" t="n">
        <x:f>'05_RUTAS'!F2</x:f>
        <x:v>8</x:v>
      </x:c>
      <x:c r="I386" t="n">
        <x:f>'05_RUTAS'!G2</x:f>
        <x:v>34.62</x:v>
      </x:c>
      <x:c r="J386" s="14" t="n">
        <x:f>IF(OR(F386="",G386="",G386=0),"",(ROUNDUP(F386/G386,0)*H386+F386*I386)/60)</x:f>
        <x:v>7.190666666666666</x:v>
      </x:c>
      <x:c r="K386" t="n">
        <x:f>INDEX('08_PEDIDOS'!$H$2:$H$97,MATCH(A386,'08_PEDIDOS'!$A$2:$A$97,0))</x:f>
        <x:v>5</x:v>
      </x:c>
      <x:c r="L386" t="inlineStr">
        <x:is>
          <x:t xml:space="preserve">POR_UNIDAD</x:t>
        </x:is>
      </x:c>
      <x:c r="M386" t="inlineStr">
        <x:is>
          <x:t xml:space="preserve">VALOR HEREDADO SIN CRONOMETRAJE</x:t>
        </x:is>
      </x:c>
      <x:c r="N386" s="34" t="n">
        <x:f>IFERROR(J386*INDEX('04_MAQUINAS'!$F$2:$F$18,MATCH(E386,'04_MAQUINAS'!$A$2:$A$18,0)),0)</x:f>
        <x:v>172.576</x:v>
      </x:c>
      <x:c r="O386" s="34" t="n">
        <x:f>IFERROR(J386*INDEX('04_MAQUINAS'!$I$2:$I$18,MATCH(E386,'04_MAQUINAS'!$A$2:$A$18,0))*INDEX('04_MAQUINAS'!$J$2:$J$18,MATCH(E386,'04_MAQUINAS'!$A$2:$A$18,0)),0)</x:f>
        <x:v>19.77433333333333</x:v>
      </x:c>
    </x:row>
    <x:row r="387">
      <x:c r="A387" t="inlineStr">
        <x:is>
          <x:t xml:space="preserve">P033</x:t>
        </x:is>
      </x:c>
      <x:c r="B387" t="inlineStr">
        <x:is>
          <x:t xml:space="preserve">Minirack metálico con bandejas</x:t>
        </x:is>
      </x:c>
      <x:c r="C387" t="n">
        <x:v>2</x:v>
      </x:c>
      <x:c r="D387" t="inlineStr">
        <x:is>
          <x:t xml:space="preserve">Corte de tubos y perfiles</x:t>
        </x:is>
      </x:c>
      <x:c r="E387" t="inlineStr">
        <x:is>
          <x:t xml:space="preserve">Sierra de cinta para corte de tubos y perfiles</x:t>
        </x:is>
      </x:c>
      <x:c r="F387" t="n">
        <x:f>'08_PEDIDOS'!D34</x:f>
        <x:v>12</x:v>
      </x:c>
      <x:c r="G387" t="n">
        <x:f>'08_PEDIDOS'!I34</x:f>
        <x:v>10</x:v>
      </x:c>
      <x:c r="H387" t="n">
        <x:f>'05_RUTAS'!F3</x:f>
        <x:v>8</x:v>
      </x:c>
      <x:c r="I387" t="n">
        <x:f>'05_RUTAS'!G3</x:f>
        <x:v>43.52</x:v>
      </x:c>
      <x:c r="J387" s="14" t="n">
        <x:f>IF(OR(F387="",G387="",G387=0),"",(ROUNDUP(F387/G387,0)*H387+F387*I387)/60)</x:f>
        <x:v>8.970666666666666</x:v>
      </x:c>
      <x:c r="K387" t="n">
        <x:f>INDEX('08_PEDIDOS'!$H$2:$H$97,MATCH(A387,'08_PEDIDOS'!$A$2:$A$97,0))</x:f>
        <x:v>5</x:v>
      </x:c>
      <x:c r="L387" t="inlineStr">
        <x:is>
          <x:t xml:space="preserve">POR_UNIDAD</x:t>
        </x:is>
      </x:c>
      <x:c r="M387" t="inlineStr">
        <x:is>
          <x:t xml:space="preserve">VALOR HEREDADO SIN CRONOMETRAJE</x:t>
        </x:is>
      </x:c>
      <x:c r="N387" s="34" t="n">
        <x:f>IFERROR(J387*INDEX('04_MAQUINAS'!$F$2:$F$18,MATCH(E387,'04_MAQUINAS'!$A$2:$A$18,0)),0)</x:f>
        <x:v>197.35466666666667</x:v>
      </x:c>
      <x:c r="O387" s="34" t="n">
        <x:f>IFERROR(J387*INDEX('04_MAQUINAS'!$I$2:$I$18,MATCH(E387,'04_MAQUINAS'!$A$2:$A$18,0))*INDEX('04_MAQUINAS'!$J$2:$J$18,MATCH(E387,'04_MAQUINAS'!$A$2:$A$18,0)),0)</x:f>
        <x:v>4.0367999999999995</x:v>
      </x:c>
    </x:row>
    <x:row r="388">
      <x:c r="A388" t="inlineStr">
        <x:is>
          <x:t xml:space="preserve">P033</x:t>
        </x:is>
      </x:c>
      <x:c r="B388" t="inlineStr">
        <x:is>
          <x:t xml:space="preserve">Minirack metálico con bandejas</x:t>
        </x:is>
      </x:c>
      <x:c r="C388" t="n">
        <x:v>3</x:v>
      </x:c>
      <x:c r="D388" t="inlineStr">
        <x:is>
          <x:t xml:space="preserve">Perforación</x:t>
        </x:is>
      </x:c>
      <x:c r="E388" t="inlineStr">
        <x:is>
          <x:t xml:space="preserve">Taladro de banco para perforación de acero</x:t>
        </x:is>
      </x:c>
      <x:c r="F388" t="n">
        <x:f>'08_PEDIDOS'!D34</x:f>
        <x:v>12</x:v>
      </x:c>
      <x:c r="G388" t="n">
        <x:f>'08_PEDIDOS'!I34</x:f>
        <x:v>10</x:v>
      </x:c>
      <x:c r="H388" t="n">
        <x:f>'05_RUTAS'!F4</x:f>
        <x:v>10</x:v>
      </x:c>
      <x:c r="I388" t="n">
        <x:f>'05_RUTAS'!G4</x:f>
        <x:v>63.2</x:v>
      </x:c>
      <x:c r="J388" s="14" t="n">
        <x:f>IF(OR(F388="",G388="",G388=0),"",(ROUNDUP(F388/G388,0)*H388+F388*I388)/60)</x:f>
        <x:v>12.973333333333334</x:v>
      </x:c>
      <x:c r="K388" t="n">
        <x:f>INDEX('08_PEDIDOS'!$H$2:$H$97,MATCH(A388,'08_PEDIDOS'!$A$2:$A$97,0))</x:f>
        <x:v>5</x:v>
      </x:c>
      <x:c r="L388" t="inlineStr">
        <x:is>
          <x:t xml:space="preserve">POR_UNIDAD</x:t>
        </x:is>
      </x:c>
      <x:c r="M388" t="inlineStr">
        <x:is>
          <x:t xml:space="preserve">VALOR HEREDADO SIN CRONOMETRAJE</x:t>
        </x:is>
      </x:c>
      <x:c r="N388" s="34" t="n">
        <x:f>IFERROR(J388*INDEX('04_MAQUINAS'!$F$2:$F$18,MATCH(E388,'04_MAQUINAS'!$A$2:$A$18,0)),0)</x:f>
        <x:v>285.41333333333336</x:v>
      </x:c>
      <x:c r="O388" s="34" t="n">
        <x:f>IFERROR(J388*INDEX('04_MAQUINAS'!$I$2:$I$18,MATCH(E388,'04_MAQUINAS'!$A$2:$A$18,0))*INDEX('04_MAQUINAS'!$J$2:$J$18,MATCH(E388,'04_MAQUINAS'!$A$2:$A$18,0)),0)</x:f>
        <x:v>3.567666666666667</x:v>
      </x:c>
    </x:row>
    <x:row r="389">
      <x:c r="A389" t="inlineStr">
        <x:is>
          <x:t xml:space="preserve">P033</x:t>
        </x:is>
      </x:c>
      <x:c r="B389" t="inlineStr">
        <x:is>
          <x:t xml:space="preserve">Minirack metálico con bandejas</x:t>
        </x:is>
      </x:c>
      <x:c r="C389" t="n">
        <x:v>4</x:v>
      </x:c>
      <x:c r="D389" t="inlineStr">
        <x:is>
          <x:t xml:space="preserve">Plegado</x:t>
        </x:is>
      </x:c>
      <x:c r="E389" t="inlineStr">
        <x:is>
          <x:t xml:space="preserve">Plegadora hidráulica de chapa metálica</x:t>
        </x:is>
      </x:c>
      <x:c r="F389" t="n">
        <x:f>'08_PEDIDOS'!D34</x:f>
        <x:v>12</x:v>
      </x:c>
      <x:c r="G389" t="n">
        <x:f>'08_PEDIDOS'!I34</x:f>
        <x:v>10</x:v>
      </x:c>
      <x:c r="H389" t="n">
        <x:f>'05_RUTAS'!F5</x:f>
        <x:v>12</x:v>
      </x:c>
      <x:c r="I389" t="n">
        <x:f>'05_RUTAS'!G5</x:f>
        <x:v>60</x:v>
      </x:c>
      <x:c r="J389" s="14" t="n">
        <x:f>IF(OR(F389="",G389="",G389=0),"",(ROUNDUP(F389/G389,0)*H389+F389*I389)/60)</x:f>
        <x:v>12.4</x:v>
      </x:c>
      <x:c r="K389" t="n">
        <x:f>INDEX('08_PEDIDOS'!$H$2:$H$97,MATCH(A389,'08_PEDIDOS'!$A$2:$A$97,0))</x:f>
        <x:v>5</x:v>
      </x:c>
      <x:c r="L389" t="inlineStr">
        <x:is>
          <x:t xml:space="preserve">POR_UNIDAD</x:t>
        </x:is>
      </x:c>
      <x:c r="M389" t="inlineStr">
        <x:is>
          <x:t xml:space="preserve">VALOR HEREDADO SIN CRONOMETRAJE</x:t>
        </x:is>
      </x:c>
      <x:c r="N389" s="34" t="n">
        <x:f>IFERROR(J389*INDEX('04_MAQUINAS'!$F$2:$F$18,MATCH(E389,'04_MAQUINAS'!$A$2:$A$18,0)),0)</x:f>
        <x:v>347.2</x:v>
      </x:c>
      <x:c r="O389" s="34" t="n">
        <x:f>IFERROR(J389*INDEX('04_MAQUINAS'!$I$2:$I$18,MATCH(E389,'04_MAQUINAS'!$A$2:$A$18,0))*INDEX('04_MAQUINAS'!$J$2:$J$18,MATCH(E389,'04_MAQUINAS'!$A$2:$A$18,0)),0)</x:f>
        <x:v>30.69</x:v>
      </x:c>
    </x:row>
    <x:row r="390">
      <x:c r="A390" t="inlineStr">
        <x:is>
          <x:t xml:space="preserve">P033</x:t>
        </x:is>
      </x:c>
      <x:c r="B390" t="inlineStr">
        <x:is>
          <x:t xml:space="preserve">Minirack metálico con bandejas</x:t>
        </x:is>
      </x:c>
      <x:c r="C390" t="n">
        <x:v>5</x:v>
      </x:c>
      <x:c r="D390" t="inlineStr">
        <x:is>
          <x:t xml:space="preserve">Soldadura</x:t>
        </x:is>
      </x:c>
      <x:c r="E390" t="inlineStr">
        <x:is>
          <x:t xml:space="preserve">Máquina de soldadura por arco MIG/MAG</x:t>
        </x:is>
      </x:c>
      <x:c r="F390" t="n">
        <x:f>'08_PEDIDOS'!D34</x:f>
        <x:v>12</x:v>
      </x:c>
      <x:c r="G390" t="n">
        <x:f>'08_PEDIDOS'!I34</x:f>
        <x:v>10</x:v>
      </x:c>
      <x:c r="H390" t="n">
        <x:f>'05_RUTAS'!F6</x:f>
        <x:v>10</x:v>
      </x:c>
      <x:c r="I390" t="n">
        <x:f>'05_RUTAS'!G6</x:f>
        <x:v>78.39999999999999</x:v>
      </x:c>
      <x:c r="J390" s="14" t="n">
        <x:f>IF(OR(F390="",G390="",G390=0),"",(ROUNDUP(F390/G390,0)*H390+F390*I390)/60)</x:f>
        <x:v>16.013333333333332</x:v>
      </x:c>
      <x:c r="K390" t="n">
        <x:f>INDEX('08_PEDIDOS'!$H$2:$H$97,MATCH(A390,'08_PEDIDOS'!$A$2:$A$97,0))</x:f>
        <x:v>5</x:v>
      </x:c>
      <x:c r="L390" t="inlineStr">
        <x:is>
          <x:t xml:space="preserve">POR_UNIDAD</x:t>
        </x:is>
      </x:c>
      <x:c r="M390" t="inlineStr">
        <x:is>
          <x:t xml:space="preserve">VALOR HEREDADO SIN CRONOMETRAJE</x:t>
        </x:is>
      </x:c>
      <x:c r="N390" s="34" t="n">
        <x:f>IFERROR(J390*INDEX('04_MAQUINAS'!$F$2:$F$18,MATCH(E390,'04_MAQUINAS'!$A$2:$A$18,0)),0)</x:f>
        <x:v>512.4266666666666</x:v>
      </x:c>
      <x:c r="O390" s="34" t="n">
        <x:f>IFERROR(J390*INDEX('04_MAQUINAS'!$I$2:$I$18,MATCH(E390,'04_MAQUINAS'!$A$2:$A$18,0))*INDEX('04_MAQUINAS'!$J$2:$J$18,MATCH(E390,'04_MAQUINAS'!$A$2:$A$18,0)),0)</x:f>
        <x:v>28.02333333333333</x:v>
      </x:c>
    </x:row>
    <x:row r="391">
      <x:c r="A391" t="inlineStr">
        <x:is>
          <x:t xml:space="preserve">P033</x:t>
        </x:is>
      </x:c>
      <x:c r="B391" t="inlineStr">
        <x:is>
          <x:t xml:space="preserve">Minirack metálico con bandejas</x:t>
        </x:is>
      </x:c>
      <x:c r="C391" t="n">
        <x:v>6</x:v>
      </x:c>
      <x:c r="D391" t="inlineStr">
        <x:is>
          <x:t xml:space="preserve">Desbarbado</x:t>
        </x:is>
      </x:c>
      <x:c r="E391" t="inlineStr">
        <x:is>
          <x:t xml:space="preserve">Mesa de desbarbado/esmerilado</x:t>
        </x:is>
      </x:c>
      <x:c r="F391" t="n">
        <x:f>'08_PEDIDOS'!D34</x:f>
        <x:v>12</x:v>
      </x:c>
      <x:c r="G391" t="n">
        <x:f>'08_PEDIDOS'!I34</x:f>
        <x:v>10</x:v>
      </x:c>
      <x:c r="H391" t="n">
        <x:f>'05_RUTAS'!F7</x:f>
        <x:v>3</x:v>
      </x:c>
      <x:c r="I391" t="n">
        <x:f>'05_RUTAS'!G7</x:f>
        <x:v>42</x:v>
      </x:c>
      <x:c r="J391" s="14" t="n">
        <x:f>IF(OR(F391="",G391="",G391=0),"",(ROUNDUP(F391/G391,0)*H391+F391*I391)/60)</x:f>
        <x:v>8.5</x:v>
      </x:c>
      <x:c r="K391" t="n">
        <x:f>INDEX('08_PEDIDOS'!$H$2:$H$97,MATCH(A391,'08_PEDIDOS'!$A$2:$A$97,0))</x:f>
        <x:v>5</x:v>
      </x:c>
      <x:c r="L391" t="inlineStr">
        <x:is>
          <x:t xml:space="preserve">POR_UNIDAD</x:t>
        </x:is>
      </x:c>
      <x:c r="M391" t="inlineStr">
        <x:is>
          <x:t xml:space="preserve">VALOR HEREDADO SIN CRONOMETRAJE</x:t>
        </x:is>
      </x:c>
      <x:c r="N391" s="34" t="n">
        <x:f>IFERROR(J391*INDEX('04_MAQUINAS'!$F$2:$F$18,MATCH(E391,'04_MAQUINAS'!$A$2:$A$18,0)),0)</x:f>
        <x:v>178.5</x:v>
      </x:c>
      <x:c r="O391" s="34" t="n">
        <x:f>IFERROR(J391*INDEX('04_MAQUINAS'!$I$2:$I$18,MATCH(E391,'04_MAQUINAS'!$A$2:$A$18,0))*INDEX('04_MAQUINAS'!$J$2:$J$18,MATCH(E391,'04_MAQUINAS'!$A$2:$A$18,0)),0)</x:f>
        <x:v>6.375</x:v>
      </x:c>
    </x:row>
    <x:row r="392">
      <x:c r="A392" t="inlineStr">
        <x:is>
          <x:t xml:space="preserve">P033</x:t>
        </x:is>
      </x:c>
      <x:c r="B392" t="inlineStr">
        <x:is>
          <x:t xml:space="preserve">Minirack metálico con bandejas</x:t>
        </x:is>
      </x:c>
      <x:c r="C392" t="n">
        <x:v>7</x:v>
      </x:c>
      <x:c r="D392" t="inlineStr">
        <x:is>
          <x:t xml:space="preserve">Preparación superficial</x:t>
        </x:is>
      </x:c>
      <x:c r="E392" t="inlineStr">
        <x:is>
          <x:t xml:space="preserve">Zona de preparación superficial</x:t>
        </x:is>
      </x:c>
      <x:c r="F392" t="n">
        <x:f>'08_PEDIDOS'!D34</x:f>
        <x:v>12</x:v>
      </x:c>
      <x:c r="G392" t="n">
        <x:f>'08_PEDIDOS'!I34</x:f>
        <x:v>10</x:v>
      </x:c>
      <x:c r="H392" t="n">
        <x:f>'05_RUTAS'!F8</x:f>
        <x:v>6</x:v>
      </x:c>
      <x:c r="I392" t="n">
        <x:f>'05_RUTAS'!G8</x:f>
        <x:v>29.7248</x:v>
      </x:c>
      <x:c r="J392" s="14" t="n">
        <x:f>IF(OR(F392="",G392="",G392=0),"",(ROUNDUP(F392/G392,0)*H392+F392*I392)/60)</x:f>
        <x:v>6.144959999999999</x:v>
      </x:c>
      <x:c r="K392" t="n">
        <x:f>INDEX('08_PEDIDOS'!$H$2:$H$97,MATCH(A392,'08_PEDIDOS'!$A$2:$A$97,0))</x:f>
        <x:v>5</x:v>
      </x:c>
      <x:c r="L392" t="inlineStr">
        <x:is>
          <x:t xml:space="preserve">POR_UNIDAD</x:t>
        </x:is>
      </x:c>
      <x:c r="M392" t="inlineStr">
        <x:is>
          <x:t xml:space="preserve">VALOR HEREDADO SIN CRONOMETRAJE</x:t>
        </x:is>
      </x:c>
      <x:c r="N392" s="34" t="n">
        <x:f>IFERROR(J392*INDEX('04_MAQUINAS'!$F$2:$F$18,MATCH(E392,'04_MAQUINAS'!$A$2:$A$18,0)),0)</x:f>
        <x:v>116.75423999999998</x:v>
      </x:c>
      <x:c r="O392" s="34" t="n">
        <x:f>IFERROR(J392*INDEX('04_MAQUINAS'!$I$2:$I$18,MATCH(E392,'04_MAQUINAS'!$A$2:$A$18,0))*INDEX('04_MAQUINAS'!$J$2:$J$18,MATCH(E392,'04_MAQUINAS'!$A$2:$A$18,0)),0)</x:f>
        <x:v>5.4075648</x:v>
      </x:c>
    </x:row>
    <x:row r="393">
      <x:c r="A393" t="inlineStr">
        <x:is>
          <x:t xml:space="preserve">P033</x:t>
        </x:is>
      </x:c>
      <x:c r="B393" t="inlineStr">
        <x:is>
          <x:t xml:space="preserve">Minirack metálico con bandejas</x:t>
        </x:is>
      </x:c>
      <x:c r="C393" t="n">
        <x:v>8</x:v>
      </x:c>
      <x:c r="D393" t="inlineStr">
        <x:is>
          <x:t xml:space="preserve">Aplicación electrostática de polvo</x:t>
        </x:is>
      </x:c>
      <x:c r="E393" t="inlineStr">
        <x:is>
          <x:t xml:space="preserve">Pistola manual de pintura electrostática en polvo</x:t>
        </x:is>
      </x:c>
      <x:c r="F393" t="n">
        <x:f>'08_PEDIDOS'!D34</x:f>
        <x:v>12</x:v>
      </x:c>
      <x:c r="G393" t="n">
        <x:f>'08_PEDIDOS'!I34</x:f>
        <x:v>10</x:v>
      </x:c>
      <x:c r="H393" t="n">
        <x:f>'05_RUTAS'!F9</x:f>
        <x:v>12</x:v>
      </x:c>
      <x:c r="I393" t="n">
        <x:f>'05_RUTAS'!G9</x:f>
        <x:v>8.02</x:v>
      </x:c>
      <x:c r="J393" s="14" t="n">
        <x:f>IF(OR(F393="",G393="",G393=0),"",(ROUNDUP(F393/G393,0)*H393+F393*I393)/60)</x:f>
        <x:v>2.004</x:v>
      </x:c>
      <x:c r="K393" t="n">
        <x:f>INDEX('08_PEDIDOS'!$H$2:$H$97,MATCH(A393,'08_PEDIDOS'!$A$2:$A$97,0))</x:f>
        <x:v>5</x:v>
      </x:c>
      <x:c r="L393" t="inlineStr">
        <x:is>
          <x:t xml:space="preserve">POR_UNIDAD</x:t>
        </x:is>
      </x:c>
      <x:c r="M393" t="inlineStr">
        <x:is>
          <x:t xml:space="preserve">HIPOTESIS TECNICA</x:t>
        </x:is>
      </x:c>
      <x:c r="N393" s="34" t="n">
        <x:f>IFERROR(J393*INDEX('04_MAQUINAS'!$F$2:$F$18,MATCH(E393,'04_MAQUINAS'!$A$2:$A$18,0)),0)</x:f>
        <x:v>64.128</x:v>
      </x:c>
      <x:c r="O393" s="34" t="n">
        <x:f>IFERROR(J393*INDEX('04_MAQUINAS'!$I$2:$I$18,MATCH(E393,'04_MAQUINAS'!$A$2:$A$18,0))*INDEX('04_MAQUINAS'!$J$2:$J$18,MATCH(E393,'04_MAQUINAS'!$A$2:$A$18,0)),0)</x:f>
        <x:v>2.1042</x:v>
      </x:c>
    </x:row>
    <x:row r="394">
      <x:c r="A394" t="inlineStr">
        <x:is>
          <x:t xml:space="preserve">P033</x:t>
        </x:is>
      </x:c>
      <x:c r="B394" t="inlineStr">
        <x:is>
          <x:t xml:space="preserve">Minirack metálico con bandejas</x:t>
        </x:is>
      </x:c>
      <x:c r="C394" t="n">
        <x:v>9</x:v>
      </x:c>
      <x:c r="D394" t="inlineStr">
        <x:is>
          <x:t xml:space="preserve">Curado térmico en horno</x:t>
        </x:is>
      </x:c>
      <x:c r="E394" t="inlineStr">
        <x:is>
          <x:t xml:space="preserve">Horno de curado de pintura electrostática por lotes</x:t>
        </x:is>
      </x:c>
      <x:c r="F394" t="n">
        <x:f>'08_PEDIDOS'!D34</x:f>
        <x:v>12</x:v>
      </x:c>
      <x:c r="G394" t="n">
        <x:f>'08_PEDIDOS'!I34</x:f>
        <x:v>10</x:v>
      </x:c>
      <x:c r="H394" t="n">
        <x:f>'05_RUTAS'!F10</x:f>
        <x:v>45</x:v>
      </x:c>
      <x:c r="I394" t="n">
        <x:f>'05_RUTAS'!G10</x:f>
        <x:v>0</x:v>
      </x:c>
      <x:c r="J394" s="14" t="n">
        <x:f>IF(OR(F394="",G394="",G394=0),"",(ROUNDUP(F394/G394,0)*H394+F394*I394)/60)</x:f>
        <x:v>1.5</x:v>
      </x:c>
      <x:c r="K394" t="n">
        <x:f>INDEX('08_PEDIDOS'!$H$2:$H$97,MATCH(A394,'08_PEDIDOS'!$A$2:$A$97,0))</x:f>
        <x:v>5</x:v>
      </x:c>
      <x:c r="L394" t="inlineStr">
        <x:is>
          <x:t xml:space="preserve">POR_LOTE</x:t>
        </x:is>
      </x:c>
      <x:c r="M394" t="inlineStr">
        <x:is>
          <x:t xml:space="preserve">HIPOTESIS TECNICA</x:t>
        </x:is>
      </x:c>
      <x:c r="N394" s="34" t="n">
        <x:f>IFERROR(J394*INDEX('04_MAQUINAS'!$F$2:$F$18,MATCH(E394,'04_MAQUINAS'!$A$2:$A$18,0)),0)</x:f>
        <x:v>39</x:v>
      </x:c>
      <x:c r="O394" s="34" t="n">
        <x:f>IFERROR(J394*INDEX('04_MAQUINAS'!$I$2:$I$18,MATCH(E394,'04_MAQUINAS'!$A$2:$A$18,0))*INDEX('04_MAQUINAS'!$J$2:$J$18,MATCH(E394,'04_MAQUINAS'!$A$2:$A$18,0)),0)</x:f>
        <x:v>21.599999999999998</x:v>
      </x:c>
    </x:row>
    <x:row r="395">
      <x:c r="A395" t="inlineStr">
        <x:is>
          <x:t xml:space="preserve">P033</x:t>
        </x:is>
      </x:c>
      <x:c r="B395" t="inlineStr">
        <x:is>
          <x:t xml:space="preserve">Minirack metálico con bandejas</x:t>
        </x:is>
      </x:c>
      <x:c r="C395" t="n">
        <x:v>10</x:v>
      </x:c>
      <x:c r="D395" t="inlineStr">
        <x:is>
          <x:t xml:space="preserve">Colgado, traslado y enfriamiento</x:t>
        </x:is>
      </x:c>
      <x:c r="E395" t="inlineStr">
        <x:is>
          <x:t xml:space="preserve">Manipulación y enfriamiento de piezas</x:t>
        </x:is>
      </x:c>
      <x:c r="F395" t="n">
        <x:f>'08_PEDIDOS'!D34</x:f>
        <x:v>12</x:v>
      </x:c>
      <x:c r="G395" t="n">
        <x:f>'08_PEDIDOS'!I34</x:f>
        <x:v>10</x:v>
      </x:c>
      <x:c r="H395" t="n">
        <x:f>'05_RUTAS'!F11</x:f>
        <x:v>8</x:v>
      </x:c>
      <x:c r="I395" t="n">
        <x:f>'05_RUTAS'!G11</x:f>
        <x:v>2.69</x:v>
      </x:c>
      <x:c r="J395" s="14" t="n">
        <x:f>IF(OR(F395="",G395="",G395=0),"",(ROUNDUP(F395/G395,0)*H395+F395*I395)/60)</x:f>
        <x:v>0.8046666666666666</x:v>
      </x:c>
      <x:c r="K395" t="n">
        <x:f>INDEX('08_PEDIDOS'!$H$2:$H$97,MATCH(A395,'08_PEDIDOS'!$A$2:$A$97,0))</x:f>
        <x:v>5</x:v>
      </x:c>
      <x:c r="L395" t="inlineStr">
        <x:is>
          <x:t xml:space="preserve">POR_UNIDAD</x:t>
        </x:is>
      </x:c>
      <x:c r="M395" t="inlineStr">
        <x:is>
          <x:t xml:space="preserve">HIPOTESIS TECNICA</x:t>
        </x:is>
      </x:c>
      <x:c r="N395" s="34" t="n">
        <x:f>IFERROR(J395*INDEX('04_MAQUINAS'!$F$2:$F$18,MATCH(E395,'04_MAQUINAS'!$A$2:$A$18,0)),0)</x:f>
        <x:v>12.874666666666666</x:v>
      </x:c>
      <x:c r="O395" s="34" t="n">
        <x:f>IFERROR(J395*INDEX('04_MAQUINAS'!$I$2:$I$18,MATCH(E395,'04_MAQUINAS'!$A$2:$A$18,0))*INDEX('04_MAQUINAS'!$J$2:$J$18,MATCH(E395,'04_MAQUINAS'!$A$2:$A$18,0)),0)</x:f>
        <x:v>0.20116666666666666</x:v>
      </x:c>
    </x:row>
    <x:row r="396">
      <x:c r="A396" t="inlineStr">
        <x:is>
          <x:t xml:space="preserve">P033</x:t>
        </x:is>
      </x:c>
      <x:c r="B396" t="inlineStr">
        <x:is>
          <x:t xml:space="preserve">Minirack metálico con bandejas</x:t>
        </x:is>
      </x:c>
      <x:c r="C396" t="n">
        <x:v>11</x:v>
      </x:c>
      <x:c r="D396" t="inlineStr">
        <x:is>
          <x:t xml:space="preserve">Ensamblaje</x:t>
        </x:is>
      </x:c>
      <x:c r="E396" t="inlineStr">
        <x:is>
          <x:t xml:space="preserve">Mesa de armado</x:t>
        </x:is>
      </x:c>
      <x:c r="F396" t="n">
        <x:f>'08_PEDIDOS'!D34</x:f>
        <x:v>12</x:v>
      </x:c>
      <x:c r="G396" t="n">
        <x:f>'08_PEDIDOS'!I34</x:f>
        <x:v>10</x:v>
      </x:c>
      <x:c r="H396" t="n">
        <x:f>'05_RUTAS'!F12</x:f>
        <x:v>6</x:v>
      </x:c>
      <x:c r="I396" t="n">
        <x:f>'05_RUTAS'!G12</x:f>
        <x:v>60</x:v>
      </x:c>
      <x:c r="J396" s="14" t="n">
        <x:f>IF(OR(F396="",G396="",G396=0),"",(ROUNDUP(F396/G396,0)*H396+F396*I396)/60)</x:f>
        <x:v>12.2</x:v>
      </x:c>
      <x:c r="K396" t="n">
        <x:f>INDEX('08_PEDIDOS'!$H$2:$H$97,MATCH(A396,'08_PEDIDOS'!$A$2:$A$97,0))</x:f>
        <x:v>5</x:v>
      </x:c>
      <x:c r="L396" t="inlineStr">
        <x:is>
          <x:t xml:space="preserve">POR_UNIDAD</x:t>
        </x:is>
      </x:c>
      <x:c r="M396" t="inlineStr">
        <x:is>
          <x:t xml:space="preserve">VALOR HEREDADO SIN CRONOMETRAJE</x:t>
        </x:is>
      </x:c>
      <x:c r="N396" s="34" t="n">
        <x:f>IFERROR(J396*INDEX('04_MAQUINAS'!$F$2:$F$18,MATCH(E396,'04_MAQUINAS'!$A$2:$A$18,0)),0)</x:f>
        <x:v>231.79999999999998</x:v>
      </x:c>
      <x:c r="O396" s="34" t="n">
        <x:f>IFERROR(J396*INDEX('04_MAQUINAS'!$I$2:$I$18,MATCH(E396,'04_MAQUINAS'!$A$2:$A$18,0))*INDEX('04_MAQUINAS'!$J$2:$J$18,MATCH(E396,'04_MAQUINAS'!$A$2:$A$18,0)),0)</x:f>
        <x:v>3.6599999999999997</x:v>
      </x:c>
    </x:row>
    <x:row r="397">
      <x:c r="A397" t="inlineStr">
        <x:is>
          <x:t xml:space="preserve">P033</x:t>
        </x:is>
      </x:c>
      <x:c r="B397" t="inlineStr">
        <x:is>
          <x:t xml:space="preserve">Minirack metálico con bandejas</x:t>
        </x:is>
      </x:c>
      <x:c r="C397" t="n">
        <x:v>12</x:v>
      </x:c>
      <x:c r="D397" t="inlineStr">
        <x:is>
          <x:t xml:space="preserve">Inspección de calidad</x:t>
        </x:is>
      </x:c>
      <x:c r="E397" t="inlineStr">
        <x:is>
          <x:t xml:space="preserve">Área de inspección</x:t>
        </x:is>
      </x:c>
      <x:c r="F397" t="n">
        <x:f>'08_PEDIDOS'!D34</x:f>
        <x:v>12</x:v>
      </x:c>
      <x:c r="G397" t="n">
        <x:f>'08_PEDIDOS'!I34</x:f>
        <x:v>10</x:v>
      </x:c>
      <x:c r="H397" t="n">
        <x:f>'05_RUTAS'!F13</x:f>
        <x:v>2</x:v>
      </x:c>
      <x:c r="I397" t="n">
        <x:f>'05_RUTAS'!G13</x:f>
        <x:v>3.86</x:v>
      </x:c>
      <x:c r="J397" s="14" t="n">
        <x:f>IF(OR(F397="",G397="",G397=0),"",(ROUNDUP(F397/G397,0)*H397+F397*I397)/60)</x:f>
        <x:v>0.8386666666666667</x:v>
      </x:c>
      <x:c r="K397" t="n">
        <x:f>INDEX('08_PEDIDOS'!$H$2:$H$97,MATCH(A397,'08_PEDIDOS'!$A$2:$A$97,0))</x:f>
        <x:v>5</x:v>
      </x:c>
      <x:c r="L397" t="inlineStr">
        <x:is>
          <x:t xml:space="preserve">POR_UNIDAD</x:t>
        </x:is>
      </x:c>
      <x:c r="M397" t="inlineStr">
        <x:is>
          <x:t xml:space="preserve">HIPOTESIS TECNICA</x:t>
        </x:is>
      </x:c>
      <x:c r="N397" s="34" t="n">
        <x:f>IFERROR(J397*INDEX('04_MAQUINAS'!$F$2:$F$18,MATCH(E397,'04_MAQUINAS'!$A$2:$A$18,0)),0)</x:f>
        <x:v>16.773333333333333</x:v>
      </x:c>
      <x:c r="O397" s="34" t="n">
        <x:f>IFERROR(J397*INDEX('04_MAQUINAS'!$I$2:$I$18,MATCH(E397,'04_MAQUINAS'!$A$2:$A$18,0))*INDEX('04_MAQUINAS'!$J$2:$J$18,MATCH(E397,'04_MAQUINAS'!$A$2:$A$18,0)),0)</x:f>
        <x:v>0.08386666666666667</x:v>
      </x:c>
    </x:row>
    <x:row r="398">
      <x:c r="A398" t="inlineStr">
        <x:is>
          <x:t xml:space="preserve">P033</x:t>
        </x:is>
      </x:c>
      <x:c r="B398" t="inlineStr">
        <x:is>
          <x:t xml:space="preserve">Minirack metálico con bandejas</x:t>
        </x:is>
      </x:c>
      <x:c r="C398" t="n">
        <x:v>13</x:v>
      </x:c>
      <x:c r="D398" t="inlineStr">
        <x:is>
          <x:t xml:space="preserve">Embalaje</x:t>
        </x:is>
      </x:c>
      <x:c r="E398" t="inlineStr">
        <x:is>
          <x:t xml:space="preserve">Zona de protección y embalaje</x:t>
        </x:is>
      </x:c>
      <x:c r="F398" t="n">
        <x:f>'08_PEDIDOS'!D34</x:f>
        <x:v>12</x:v>
      </x:c>
      <x:c r="G398" t="n">
        <x:f>'08_PEDIDOS'!I34</x:f>
        <x:v>10</x:v>
      </x:c>
      <x:c r="H398" t="n">
        <x:f>'05_RUTAS'!F14</x:f>
        <x:v>2</x:v>
      </x:c>
      <x:c r="I398" t="n">
        <x:f>'05_RUTAS'!G14</x:f>
        <x:v>5.3</x:v>
      </x:c>
      <x:c r="J398" s="14" t="n">
        <x:f>IF(OR(F398="",G398="",G398=0),"",(ROUNDUP(F398/G398,0)*H398+F398*I398)/60)</x:f>
        <x:v>1.1266666666666665</x:v>
      </x:c>
      <x:c r="K398" t="n">
        <x:f>INDEX('08_PEDIDOS'!$H$2:$H$97,MATCH(A398,'08_PEDIDOS'!$A$2:$A$97,0))</x:f>
        <x:v>5</x:v>
      </x:c>
      <x:c r="L398" t="inlineStr">
        <x:is>
          <x:t xml:space="preserve">POR_UNIDAD</x:t>
        </x:is>
      </x:c>
      <x:c r="M398" t="inlineStr">
        <x:is>
          <x:t xml:space="preserve">HIPOTESIS TECNICA</x:t>
        </x:is>
      </x:c>
      <x:c r="N398" s="34" t="n">
        <x:f>IFERROR(J398*INDEX('04_MAQUINAS'!$F$2:$F$18,MATCH(E398,'04_MAQUINAS'!$A$2:$A$18,0)),0)</x:f>
        <x:v>20.279999999999998</x:v>
      </x:c>
      <x:c r="O398" s="34" t="n">
        <x:f>IFERROR(J398*INDEX('04_MAQUINAS'!$I$2:$I$18,MATCH(E398,'04_MAQUINAS'!$A$2:$A$18,0))*INDEX('04_MAQUINAS'!$J$2:$J$18,MATCH(E398,'04_MAQUINAS'!$A$2:$A$18,0)),0)</x:f>
        <x:v>0.10139999999999998</x:v>
      </x:c>
    </x:row>
    <x:row r="399">
      <x:c r="A399" t="inlineStr">
        <x:is>
          <x:t xml:space="preserve">P034</x:t>
        </x:is>
      </x:c>
      <x:c r="B399" t="inlineStr">
        <x:is>
          <x:t xml:space="preserve">Estante reforzado modular</x:t>
        </x:is>
      </x:c>
      <x:c r="C399" t="n">
        <x:v>1</x:v>
      </x:c>
      <x:c r="D399" t="inlineStr">
        <x:is>
          <x:t xml:space="preserve">Corte de planchas de acero</x:t>
        </x:is>
      </x:c>
      <x:c r="E399" t="inlineStr">
        <x:is>
          <x:t xml:space="preserve">Guillotina hidráulica para corte de planchas de acero</x:t>
        </x:is>
      </x:c>
      <x:c r="F399" t="n">
        <x:f>'08_PEDIDOS'!D35</x:f>
        <x:v>12</x:v>
      </x:c>
      <x:c r="G399" t="n">
        <x:f>'08_PEDIDOS'!I35</x:f>
        <x:v>10</x:v>
      </x:c>
      <x:c r="H399" t="n">
        <x:f>'05_RUTAS'!F15</x:f>
        <x:v>8</x:v>
      </x:c>
      <x:c r="I399" t="n">
        <x:f>'05_RUTAS'!G15</x:f>
        <x:v>36.67</x:v>
      </x:c>
      <x:c r="J399" s="14" t="n">
        <x:f>IF(OR(F399="",G399="",G399=0),"",(ROUNDUP(F399/G399,0)*H399+F399*I399)/60)</x:f>
        <x:v>7.600666666666667</x:v>
      </x:c>
      <x:c r="K399" t="n">
        <x:f>INDEX('08_PEDIDOS'!$H$2:$H$97,MATCH(A399,'08_PEDIDOS'!$A$2:$A$97,0))</x:f>
        <x:v>5</x:v>
      </x:c>
      <x:c r="L399" t="inlineStr">
        <x:is>
          <x:t xml:space="preserve">POR_UNIDAD</x:t>
        </x:is>
      </x:c>
      <x:c r="M399" t="inlineStr">
        <x:is>
          <x:t xml:space="preserve">VALOR HEREDADO SIN CRONOMETRAJE</x:t>
        </x:is>
      </x:c>
      <x:c r="N399" s="34" t="n">
        <x:f>IFERROR(J399*INDEX('04_MAQUINAS'!$F$2:$F$18,MATCH(E399,'04_MAQUINAS'!$A$2:$A$18,0)),0)</x:f>
        <x:v>182.416</x:v>
      </x:c>
      <x:c r="O399" s="34" t="n">
        <x:f>IFERROR(J399*INDEX('04_MAQUINAS'!$I$2:$I$18,MATCH(E399,'04_MAQUINAS'!$A$2:$A$18,0))*INDEX('04_MAQUINAS'!$J$2:$J$18,MATCH(E399,'04_MAQUINAS'!$A$2:$A$18,0)),0)</x:f>
        <x:v>20.901833333333336</x:v>
      </x:c>
    </x:row>
    <x:row r="400">
      <x:c r="A400" t="inlineStr">
        <x:is>
          <x:t xml:space="preserve">P034</x:t>
        </x:is>
      </x:c>
      <x:c r="B400" t="inlineStr">
        <x:is>
          <x:t xml:space="preserve">Estante reforzado modular</x:t>
        </x:is>
      </x:c>
      <x:c r="C400" t="n">
        <x:v>2</x:v>
      </x:c>
      <x:c r="D400" t="inlineStr">
        <x:is>
          <x:t xml:space="preserve">Corte de tubos y perfiles</x:t>
        </x:is>
      </x:c>
      <x:c r="E400" t="inlineStr">
        <x:is>
          <x:t xml:space="preserve">Sierra de cinta para corte de tubos y perfiles</x:t>
        </x:is>
      </x:c>
      <x:c r="F400" t="n">
        <x:f>'08_PEDIDOS'!D35</x:f>
        <x:v>12</x:v>
      </x:c>
      <x:c r="G400" t="n">
        <x:f>'08_PEDIDOS'!I35</x:f>
        <x:v>10</x:v>
      </x:c>
      <x:c r="H400" t="n">
        <x:f>'05_RUTAS'!F16</x:f>
        <x:v>8</x:v>
      </x:c>
      <x:c r="I400" t="n">
        <x:f>'05_RUTAS'!G16</x:f>
        <x:v>52</x:v>
      </x:c>
      <x:c r="J400" s="14" t="n">
        <x:f>IF(OR(F400="",G400="",G400=0),"",(ROUNDUP(F400/G400,0)*H400+F400*I400)/60)</x:f>
        <x:v>10.666666666666666</x:v>
      </x:c>
      <x:c r="K400" t="n">
        <x:f>INDEX('08_PEDIDOS'!$H$2:$H$97,MATCH(A400,'08_PEDIDOS'!$A$2:$A$97,0))</x:f>
        <x:v>5</x:v>
      </x:c>
      <x:c r="L400" t="inlineStr">
        <x:is>
          <x:t xml:space="preserve">POR_UNIDAD</x:t>
        </x:is>
      </x:c>
      <x:c r="M400" t="inlineStr">
        <x:is>
          <x:t xml:space="preserve">VALOR HEREDADO SIN CRONOMETRAJE</x:t>
        </x:is>
      </x:c>
      <x:c r="N400" s="34" t="n">
        <x:f>IFERROR(J400*INDEX('04_MAQUINAS'!$F$2:$F$18,MATCH(E400,'04_MAQUINAS'!$A$2:$A$18,0)),0)</x:f>
        <x:v>234.66666666666666</x:v>
      </x:c>
      <x:c r="O400" s="34" t="n">
        <x:f>IFERROR(J400*INDEX('04_MAQUINAS'!$I$2:$I$18,MATCH(E400,'04_MAQUINAS'!$A$2:$A$18,0))*INDEX('04_MAQUINAS'!$J$2:$J$18,MATCH(E400,'04_MAQUINAS'!$A$2:$A$18,0)),0)</x:f>
        <x:v>4.8</x:v>
      </x:c>
    </x:row>
    <x:row r="401">
      <x:c r="A401" t="inlineStr">
        <x:is>
          <x:t xml:space="preserve">P034</x:t>
        </x:is>
      </x:c>
      <x:c r="B401" t="inlineStr">
        <x:is>
          <x:t xml:space="preserve">Estante reforzado modular</x:t>
        </x:is>
      </x:c>
      <x:c r="C401" t="n">
        <x:v>3</x:v>
      </x:c>
      <x:c r="D401" t="inlineStr">
        <x:is>
          <x:t xml:space="preserve">Perforación</x:t>
        </x:is>
      </x:c>
      <x:c r="E401" t="inlineStr">
        <x:is>
          <x:t xml:space="preserve">Taladro de banco para perforación de acero</x:t>
        </x:is>
      </x:c>
      <x:c r="F401" t="n">
        <x:f>'08_PEDIDOS'!D35</x:f>
        <x:v>12</x:v>
      </x:c>
      <x:c r="G401" t="n">
        <x:f>'08_PEDIDOS'!I35</x:f>
        <x:v>10</x:v>
      </x:c>
      <x:c r="H401" t="n">
        <x:f>'05_RUTAS'!F17</x:f>
        <x:v>10</x:v>
      </x:c>
      <x:c r="I401" t="n">
        <x:f>'05_RUTAS'!G17</x:f>
        <x:v>82.10000000000001</x:v>
      </x:c>
      <x:c r="J401" s="14" t="n">
        <x:f>IF(OR(F401="",G401="",G401=0),"",(ROUNDUP(F401/G401,0)*H401+F401*I401)/60)</x:f>
        <x:v>16.753333333333334</x:v>
      </x:c>
      <x:c r="K401" t="n">
        <x:f>INDEX('08_PEDIDOS'!$H$2:$H$97,MATCH(A401,'08_PEDIDOS'!$A$2:$A$97,0))</x:f>
        <x:v>5</x:v>
      </x:c>
      <x:c r="L401" t="inlineStr">
        <x:is>
          <x:t xml:space="preserve">POR_UNIDAD</x:t>
        </x:is>
      </x:c>
      <x:c r="M401" t="inlineStr">
        <x:is>
          <x:t xml:space="preserve">VALOR HEREDADO SIN CRONOMETRAJE</x:t>
        </x:is>
      </x:c>
      <x:c r="N401" s="34" t="n">
        <x:f>IFERROR(J401*INDEX('04_MAQUINAS'!$F$2:$F$18,MATCH(E401,'04_MAQUINAS'!$A$2:$A$18,0)),0)</x:f>
        <x:v>368.5733333333333</x:v>
      </x:c>
      <x:c r="O401" s="34" t="n">
        <x:f>IFERROR(J401*INDEX('04_MAQUINAS'!$I$2:$I$18,MATCH(E401,'04_MAQUINAS'!$A$2:$A$18,0))*INDEX('04_MAQUINAS'!$J$2:$J$18,MATCH(E401,'04_MAQUINAS'!$A$2:$A$18,0)),0)</x:f>
        <x:v>4.607166666666667</x:v>
      </x:c>
    </x:row>
    <x:row r="402">
      <x:c r="A402" t="inlineStr">
        <x:is>
          <x:t xml:space="preserve">P034</x:t>
        </x:is>
      </x:c>
      <x:c r="B402" t="inlineStr">
        <x:is>
          <x:t xml:space="preserve">Estante reforzado modular</x:t>
        </x:is>
      </x:c>
      <x:c r="C402" t="n">
        <x:v>4</x:v>
      </x:c>
      <x:c r="D402" t="inlineStr">
        <x:is>
          <x:t xml:space="preserve">Plegado</x:t>
        </x:is>
      </x:c>
      <x:c r="E402" t="inlineStr">
        <x:is>
          <x:t xml:space="preserve">Plegadora hidráulica de chapa metálica</x:t>
        </x:is>
      </x:c>
      <x:c r="F402" t="n">
        <x:f>'08_PEDIDOS'!D35</x:f>
        <x:v>12</x:v>
      </x:c>
      <x:c r="G402" t="n">
        <x:f>'08_PEDIDOS'!I35</x:f>
        <x:v>10</x:v>
      </x:c>
      <x:c r="H402" t="n">
        <x:f>'05_RUTAS'!F18</x:f>
        <x:v>12</x:v>
      </x:c>
      <x:c r="I402" t="n">
        <x:f>'05_RUTAS'!G18</x:f>
        <x:v>69</x:v>
      </x:c>
      <x:c r="J402" s="14" t="n">
        <x:f>IF(OR(F402="",G402="",G402=0),"",(ROUNDUP(F402/G402,0)*H402+F402*I402)/60)</x:f>
        <x:v>14.2</x:v>
      </x:c>
      <x:c r="K402" t="n">
        <x:f>INDEX('08_PEDIDOS'!$H$2:$H$97,MATCH(A402,'08_PEDIDOS'!$A$2:$A$97,0))</x:f>
        <x:v>5</x:v>
      </x:c>
      <x:c r="L402" t="inlineStr">
        <x:is>
          <x:t xml:space="preserve">POR_UNIDAD</x:t>
        </x:is>
      </x:c>
      <x:c r="M402" t="inlineStr">
        <x:is>
          <x:t xml:space="preserve">VALOR HEREDADO SIN CRONOMETRAJE</x:t>
        </x:is>
      </x:c>
      <x:c r="N402" s="34" t="n">
        <x:f>IFERROR(J402*INDEX('04_MAQUINAS'!$F$2:$F$18,MATCH(E402,'04_MAQUINAS'!$A$2:$A$18,0)),0)</x:f>
        <x:v>397.59999999999997</x:v>
      </x:c>
      <x:c r="O402" s="34" t="n">
        <x:f>IFERROR(J402*INDEX('04_MAQUINAS'!$I$2:$I$18,MATCH(E402,'04_MAQUINAS'!$A$2:$A$18,0))*INDEX('04_MAQUINAS'!$J$2:$J$18,MATCH(E402,'04_MAQUINAS'!$A$2:$A$18,0)),0)</x:f>
        <x:v>35.144999999999996</x:v>
      </x:c>
    </x:row>
    <x:row r="403">
      <x:c r="A403" t="inlineStr">
        <x:is>
          <x:t xml:space="preserve">P034</x:t>
        </x:is>
      </x:c>
      <x:c r="B403" t="inlineStr">
        <x:is>
          <x:t xml:space="preserve">Estante reforzado modular</x:t>
        </x:is>
      </x:c>
      <x:c r="C403" t="n">
        <x:v>5</x:v>
      </x:c>
      <x:c r="D403" t="inlineStr">
        <x:is>
          <x:t xml:space="preserve">Soldadura</x:t>
        </x:is>
      </x:c>
      <x:c r="E403" t="inlineStr">
        <x:is>
          <x:t xml:space="preserve">Máquina de soldadura por arco MIG/MAG</x:t>
        </x:is>
      </x:c>
      <x:c r="F403" t="n">
        <x:f>'08_PEDIDOS'!D35</x:f>
        <x:v>12</x:v>
      </x:c>
      <x:c r="G403" t="n">
        <x:f>'08_PEDIDOS'!I35</x:f>
        <x:v>10</x:v>
      </x:c>
      <x:c r="H403" t="n">
        <x:f>'05_RUTAS'!F19</x:f>
        <x:v>10</x:v>
      </x:c>
      <x:c r="I403" t="n">
        <x:f>'05_RUTAS'!G19</x:f>
        <x:v>78.39999999999999</x:v>
      </x:c>
      <x:c r="J403" s="14" t="n">
        <x:f>IF(OR(F403="",G403="",G403=0),"",(ROUNDUP(F403/G403,0)*H403+F403*I403)/60)</x:f>
        <x:v>16.013333333333332</x:v>
      </x:c>
      <x:c r="K403" t="n">
        <x:f>INDEX('08_PEDIDOS'!$H$2:$H$97,MATCH(A403,'08_PEDIDOS'!$A$2:$A$97,0))</x:f>
        <x:v>5</x:v>
      </x:c>
      <x:c r="L403" t="inlineStr">
        <x:is>
          <x:t xml:space="preserve">POR_UNIDAD</x:t>
        </x:is>
      </x:c>
      <x:c r="M403" t="inlineStr">
        <x:is>
          <x:t xml:space="preserve">VALOR HEREDADO SIN CRONOMETRAJE</x:t>
        </x:is>
      </x:c>
      <x:c r="N403" s="34" t="n">
        <x:f>IFERROR(J403*INDEX('04_MAQUINAS'!$F$2:$F$18,MATCH(E403,'04_MAQUINAS'!$A$2:$A$18,0)),0)</x:f>
        <x:v>512.4266666666666</x:v>
      </x:c>
      <x:c r="O403" s="34" t="n">
        <x:f>IFERROR(J403*INDEX('04_MAQUINAS'!$I$2:$I$18,MATCH(E403,'04_MAQUINAS'!$A$2:$A$18,0))*INDEX('04_MAQUINAS'!$J$2:$J$18,MATCH(E403,'04_MAQUINAS'!$A$2:$A$18,0)),0)</x:f>
        <x:v>28.02333333333333</x:v>
      </x:c>
    </x:row>
    <x:row r="404">
      <x:c r="A404" t="inlineStr">
        <x:is>
          <x:t xml:space="preserve">P034</x:t>
        </x:is>
      </x:c>
      <x:c r="B404" t="inlineStr">
        <x:is>
          <x:t xml:space="preserve">Estante reforzado modular</x:t>
        </x:is>
      </x:c>
      <x:c r="C404" t="n">
        <x:v>6</x:v>
      </x:c>
      <x:c r="D404" t="inlineStr">
        <x:is>
          <x:t xml:space="preserve">Desbarbado</x:t>
        </x:is>
      </x:c>
      <x:c r="E404" t="inlineStr">
        <x:is>
          <x:t xml:space="preserve">Mesa de desbarbado/esmerilado</x:t>
        </x:is>
      </x:c>
      <x:c r="F404" t="n">
        <x:f>'08_PEDIDOS'!D35</x:f>
        <x:v>12</x:v>
      </x:c>
      <x:c r="G404" t="n">
        <x:f>'08_PEDIDOS'!I35</x:f>
        <x:v>10</x:v>
      </x:c>
      <x:c r="H404" t="n">
        <x:f>'05_RUTAS'!F20</x:f>
        <x:v>3</x:v>
      </x:c>
      <x:c r="I404" t="n">
        <x:f>'05_RUTAS'!G20</x:f>
        <x:v>49.5</x:v>
      </x:c>
      <x:c r="J404" s="14" t="n">
        <x:f>IF(OR(F404="",G404="",G404=0),"",(ROUNDUP(F404/G404,0)*H404+F404*I404)/60)</x:f>
        <x:v>10</x:v>
      </x:c>
      <x:c r="K404" t="n">
        <x:f>INDEX('08_PEDIDOS'!$H$2:$H$97,MATCH(A404,'08_PEDIDOS'!$A$2:$A$97,0))</x:f>
        <x:v>5</x:v>
      </x:c>
      <x:c r="L404" t="inlineStr">
        <x:is>
          <x:t xml:space="preserve">POR_UNIDAD</x:t>
        </x:is>
      </x:c>
      <x:c r="M404" t="inlineStr">
        <x:is>
          <x:t xml:space="preserve">VALOR HEREDADO SIN CRONOMETRAJE</x:t>
        </x:is>
      </x:c>
      <x:c r="N404" s="34" t="n">
        <x:f>IFERROR(J404*INDEX('04_MAQUINAS'!$F$2:$F$18,MATCH(E404,'04_MAQUINAS'!$A$2:$A$18,0)),0)</x:f>
        <x:v>210</x:v>
      </x:c>
      <x:c r="O404" s="34" t="n">
        <x:f>IFERROR(J404*INDEX('04_MAQUINAS'!$I$2:$I$18,MATCH(E404,'04_MAQUINAS'!$A$2:$A$18,0))*INDEX('04_MAQUINAS'!$J$2:$J$18,MATCH(E404,'04_MAQUINAS'!$A$2:$A$18,0)),0)</x:f>
        <x:v>7.5</x:v>
      </x:c>
    </x:row>
    <x:row r="405">
      <x:c r="A405" t="inlineStr">
        <x:is>
          <x:t xml:space="preserve">P034</x:t>
        </x:is>
      </x:c>
      <x:c r="B405" t="inlineStr">
        <x:is>
          <x:t xml:space="preserve">Estante reforzado modular</x:t>
        </x:is>
      </x:c>
      <x:c r="C405" t="n">
        <x:v>7</x:v>
      </x:c>
      <x:c r="D405" t="inlineStr">
        <x:is>
          <x:t xml:space="preserve">Preparación superficial</x:t>
        </x:is>
      </x:c>
      <x:c r="E405" t="inlineStr">
        <x:is>
          <x:t xml:space="preserve">Zona de preparación superficial</x:t>
        </x:is>
      </x:c>
      <x:c r="F405" t="n">
        <x:f>'08_PEDIDOS'!D35</x:f>
        <x:v>12</x:v>
      </x:c>
      <x:c r="G405" t="n">
        <x:f>'08_PEDIDOS'!I35</x:f>
        <x:v>10</x:v>
      </x:c>
      <x:c r="H405" t="n">
        <x:f>'05_RUTAS'!F21</x:f>
        <x:v>6</x:v>
      </x:c>
      <x:c r="I405" t="n">
        <x:f>'05_RUTAS'!G21</x:f>
        <x:v>32.064</x:v>
      </x:c>
      <x:c r="J405" s="14" t="n">
        <x:f>IF(OR(F405="",G405="",G405=0),"",(ROUNDUP(F405/G405,0)*H405+F405*I405)/60)</x:f>
        <x:v>6.612800000000001</x:v>
      </x:c>
      <x:c r="K405" t="n">
        <x:f>INDEX('08_PEDIDOS'!$H$2:$H$97,MATCH(A405,'08_PEDIDOS'!$A$2:$A$97,0))</x:f>
        <x:v>5</x:v>
      </x:c>
      <x:c r="L405" t="inlineStr">
        <x:is>
          <x:t xml:space="preserve">POR_UNIDAD</x:t>
        </x:is>
      </x:c>
      <x:c r="M405" t="inlineStr">
        <x:is>
          <x:t xml:space="preserve">VALOR HEREDADO SIN CRONOMETRAJE</x:t>
        </x:is>
      </x:c>
      <x:c r="N405" s="34" t="n">
        <x:f>IFERROR(J405*INDEX('04_MAQUINAS'!$F$2:$F$18,MATCH(E405,'04_MAQUINAS'!$A$2:$A$18,0)),0)</x:f>
        <x:v>125.64320000000002</x:v>
      </x:c>
      <x:c r="O405" s="34" t="n">
        <x:f>IFERROR(J405*INDEX('04_MAQUINAS'!$I$2:$I$18,MATCH(E405,'04_MAQUINAS'!$A$2:$A$18,0))*INDEX('04_MAQUINAS'!$J$2:$J$18,MATCH(E405,'04_MAQUINAS'!$A$2:$A$18,0)),0)</x:f>
        <x:v>5.819264000000001</x:v>
      </x:c>
    </x:row>
    <x:row r="406">
      <x:c r="A406" t="inlineStr">
        <x:is>
          <x:t xml:space="preserve">P034</x:t>
        </x:is>
      </x:c>
      <x:c r="B406" t="inlineStr">
        <x:is>
          <x:t xml:space="preserve">Estante reforzado modular</x:t>
        </x:is>
      </x:c>
      <x:c r="C406" t="n">
        <x:v>8</x:v>
      </x:c>
      <x:c r="D406" t="inlineStr">
        <x:is>
          <x:t xml:space="preserve">Aplicación electrostática de polvo</x:t>
        </x:is>
      </x:c>
      <x:c r="E406" t="inlineStr">
        <x:is>
          <x:t xml:space="preserve">Pistola manual de pintura electrostática en polvo</x:t>
        </x:is>
      </x:c>
      <x:c r="F406" t="n">
        <x:f>'08_PEDIDOS'!D35</x:f>
        <x:v>12</x:v>
      </x:c>
      <x:c r="G406" t="n">
        <x:f>'08_PEDIDOS'!I35</x:f>
        <x:v>10</x:v>
      </x:c>
      <x:c r="H406" t="n">
        <x:f>'05_RUTAS'!F22</x:f>
        <x:v>12</x:v>
      </x:c>
      <x:c r="I406" t="n">
        <x:f>'05_RUTAS'!G22</x:f>
        <x:v>8.02</x:v>
      </x:c>
      <x:c r="J406" s="14" t="n">
        <x:f>IF(OR(F406="",G406="",G406=0),"",(ROUNDUP(F406/G406,0)*H406+F406*I406)/60)</x:f>
        <x:v>2.004</x:v>
      </x:c>
      <x:c r="K406" t="n">
        <x:f>INDEX('08_PEDIDOS'!$H$2:$H$97,MATCH(A406,'08_PEDIDOS'!$A$2:$A$97,0))</x:f>
        <x:v>5</x:v>
      </x:c>
      <x:c r="L406" t="inlineStr">
        <x:is>
          <x:t xml:space="preserve">POR_UNIDAD</x:t>
        </x:is>
      </x:c>
      <x:c r="M406" t="inlineStr">
        <x:is>
          <x:t xml:space="preserve">HIPOTESIS TECNICA</x:t>
        </x:is>
      </x:c>
      <x:c r="N406" s="34" t="n">
        <x:f>IFERROR(J406*INDEX('04_MAQUINAS'!$F$2:$F$18,MATCH(E406,'04_MAQUINAS'!$A$2:$A$18,0)),0)</x:f>
        <x:v>64.128</x:v>
      </x:c>
      <x:c r="O406" s="34" t="n">
        <x:f>IFERROR(J406*INDEX('04_MAQUINAS'!$I$2:$I$18,MATCH(E406,'04_MAQUINAS'!$A$2:$A$18,0))*INDEX('04_MAQUINAS'!$J$2:$J$18,MATCH(E406,'04_MAQUINAS'!$A$2:$A$18,0)),0)</x:f>
        <x:v>2.1042</x:v>
      </x:c>
    </x:row>
    <x:row r="407">
      <x:c r="A407" t="inlineStr">
        <x:is>
          <x:t xml:space="preserve">P034</x:t>
        </x:is>
      </x:c>
      <x:c r="B407" t="inlineStr">
        <x:is>
          <x:t xml:space="preserve">Estante reforzado modular</x:t>
        </x:is>
      </x:c>
      <x:c r="C407" t="n">
        <x:v>9</x:v>
      </x:c>
      <x:c r="D407" t="inlineStr">
        <x:is>
          <x:t xml:space="preserve">Curado térmico en horno</x:t>
        </x:is>
      </x:c>
      <x:c r="E407" t="inlineStr">
        <x:is>
          <x:t xml:space="preserve">Horno de curado de pintura electrostática por lotes</x:t>
        </x:is>
      </x:c>
      <x:c r="F407" t="n">
        <x:f>'08_PEDIDOS'!D35</x:f>
        <x:v>12</x:v>
      </x:c>
      <x:c r="G407" t="n">
        <x:f>'08_PEDIDOS'!I35</x:f>
        <x:v>10</x:v>
      </x:c>
      <x:c r="H407" t="n">
        <x:f>'05_RUTAS'!F23</x:f>
        <x:v>45</x:v>
      </x:c>
      <x:c r="I407" t="n">
        <x:f>'05_RUTAS'!G23</x:f>
        <x:v>0</x:v>
      </x:c>
      <x:c r="J407" s="14" t="n">
        <x:f>IF(OR(F407="",G407="",G407=0),"",(ROUNDUP(F407/G407,0)*H407+F407*I407)/60)</x:f>
        <x:v>1.5</x:v>
      </x:c>
      <x:c r="K407" t="n">
        <x:f>INDEX('08_PEDIDOS'!$H$2:$H$97,MATCH(A407,'08_PEDIDOS'!$A$2:$A$97,0))</x:f>
        <x:v>5</x:v>
      </x:c>
      <x:c r="L407" t="inlineStr">
        <x:is>
          <x:t xml:space="preserve">POR_LOTE</x:t>
        </x:is>
      </x:c>
      <x:c r="M407" t="inlineStr">
        <x:is>
          <x:t xml:space="preserve">HIPOTESIS TECNICA</x:t>
        </x:is>
      </x:c>
      <x:c r="N407" s="34" t="n">
        <x:f>IFERROR(J407*INDEX('04_MAQUINAS'!$F$2:$F$18,MATCH(E407,'04_MAQUINAS'!$A$2:$A$18,0)),0)</x:f>
        <x:v>39</x:v>
      </x:c>
      <x:c r="O407" s="34" t="n">
        <x:f>IFERROR(J407*INDEX('04_MAQUINAS'!$I$2:$I$18,MATCH(E407,'04_MAQUINAS'!$A$2:$A$18,0))*INDEX('04_MAQUINAS'!$J$2:$J$18,MATCH(E407,'04_MAQUINAS'!$A$2:$A$18,0)),0)</x:f>
        <x:v>21.599999999999998</x:v>
      </x:c>
    </x:row>
    <x:row r="408">
      <x:c r="A408" t="inlineStr">
        <x:is>
          <x:t xml:space="preserve">P034</x:t>
        </x:is>
      </x:c>
      <x:c r="B408" t="inlineStr">
        <x:is>
          <x:t xml:space="preserve">Estante reforzado modular</x:t>
        </x:is>
      </x:c>
      <x:c r="C408" t="n">
        <x:v>10</x:v>
      </x:c>
      <x:c r="D408" t="inlineStr">
        <x:is>
          <x:t xml:space="preserve">Colgado, traslado y enfriamiento</x:t>
        </x:is>
      </x:c>
      <x:c r="E408" t="inlineStr">
        <x:is>
          <x:t xml:space="preserve">Manipulación y enfriamiento de piezas</x:t>
        </x:is>
      </x:c>
      <x:c r="F408" t="n">
        <x:f>'08_PEDIDOS'!D35</x:f>
        <x:v>12</x:v>
      </x:c>
      <x:c r="G408" t="n">
        <x:f>'08_PEDIDOS'!I35</x:f>
        <x:v>10</x:v>
      </x:c>
      <x:c r="H408" t="n">
        <x:f>'05_RUTAS'!F24</x:f>
        <x:v>8</x:v>
      </x:c>
      <x:c r="I408" t="n">
        <x:f>'05_RUTAS'!G24</x:f>
        <x:v>2.69</x:v>
      </x:c>
      <x:c r="J408" s="14" t="n">
        <x:f>IF(OR(F408="",G408="",G408=0),"",(ROUNDUP(F408/G408,0)*H408+F408*I408)/60)</x:f>
        <x:v>0.8046666666666666</x:v>
      </x:c>
      <x:c r="K408" t="n">
        <x:f>INDEX('08_PEDIDOS'!$H$2:$H$97,MATCH(A408,'08_PEDIDOS'!$A$2:$A$97,0))</x:f>
        <x:v>5</x:v>
      </x:c>
      <x:c r="L408" t="inlineStr">
        <x:is>
          <x:t xml:space="preserve">POR_UNIDAD</x:t>
        </x:is>
      </x:c>
      <x:c r="M408" t="inlineStr">
        <x:is>
          <x:t xml:space="preserve">HIPOTESIS TECNICA</x:t>
        </x:is>
      </x:c>
      <x:c r="N408" s="34" t="n">
        <x:f>IFERROR(J408*INDEX('04_MAQUINAS'!$F$2:$F$18,MATCH(E408,'04_MAQUINAS'!$A$2:$A$18,0)),0)</x:f>
        <x:v>12.874666666666666</x:v>
      </x:c>
      <x:c r="O408" s="34" t="n">
        <x:f>IFERROR(J408*INDEX('04_MAQUINAS'!$I$2:$I$18,MATCH(E408,'04_MAQUINAS'!$A$2:$A$18,0))*INDEX('04_MAQUINAS'!$J$2:$J$18,MATCH(E408,'04_MAQUINAS'!$A$2:$A$18,0)),0)</x:f>
        <x:v>0.20116666666666666</x:v>
      </x:c>
    </x:row>
    <x:row r="409">
      <x:c r="A409" t="inlineStr">
        <x:is>
          <x:t xml:space="preserve">P034</x:t>
        </x:is>
      </x:c>
      <x:c r="B409" t="inlineStr">
        <x:is>
          <x:t xml:space="preserve">Estante reforzado modular</x:t>
        </x:is>
      </x:c>
      <x:c r="C409" t="n">
        <x:v>11</x:v>
      </x:c>
      <x:c r="D409" t="inlineStr">
        <x:is>
          <x:t xml:space="preserve">Ensamblaje</x:t>
        </x:is>
      </x:c>
      <x:c r="E409" t="inlineStr">
        <x:is>
          <x:t xml:space="preserve">Mesa de armado</x:t>
        </x:is>
      </x:c>
      <x:c r="F409" t="n">
        <x:f>'08_PEDIDOS'!D35</x:f>
        <x:v>12</x:v>
      </x:c>
      <x:c r="G409" t="n">
        <x:f>'08_PEDIDOS'!I35</x:f>
        <x:v>10</x:v>
      </x:c>
      <x:c r="H409" t="n">
        <x:f>'05_RUTAS'!F25</x:f>
        <x:v>6</x:v>
      </x:c>
      <x:c r="I409" t="n">
        <x:f>'05_RUTAS'!G25</x:f>
        <x:v>62.25</x:v>
      </x:c>
      <x:c r="J409" s="14" t="n">
        <x:f>IF(OR(F409="",G409="",G409=0),"",(ROUNDUP(F409/G409,0)*H409+F409*I409)/60)</x:f>
        <x:v>12.65</x:v>
      </x:c>
      <x:c r="K409" t="n">
        <x:f>INDEX('08_PEDIDOS'!$H$2:$H$97,MATCH(A409,'08_PEDIDOS'!$A$2:$A$97,0))</x:f>
        <x:v>5</x:v>
      </x:c>
      <x:c r="L409" t="inlineStr">
        <x:is>
          <x:t xml:space="preserve">POR_UNIDAD</x:t>
        </x:is>
      </x:c>
      <x:c r="M409" t="inlineStr">
        <x:is>
          <x:t xml:space="preserve">VALOR HEREDADO SIN CRONOMETRAJE</x:t>
        </x:is>
      </x:c>
      <x:c r="N409" s="34" t="n">
        <x:f>IFERROR(J409*INDEX('04_MAQUINAS'!$F$2:$F$18,MATCH(E409,'04_MAQUINAS'!$A$2:$A$18,0)),0)</x:f>
        <x:v>240.35</x:v>
      </x:c>
      <x:c r="O409" s="34" t="n">
        <x:f>IFERROR(J409*INDEX('04_MAQUINAS'!$I$2:$I$18,MATCH(E409,'04_MAQUINAS'!$A$2:$A$18,0))*INDEX('04_MAQUINAS'!$J$2:$J$18,MATCH(E409,'04_MAQUINAS'!$A$2:$A$18,0)),0)</x:f>
        <x:v>3.795</x:v>
      </x:c>
    </x:row>
    <x:row r="410">
      <x:c r="A410" t="inlineStr">
        <x:is>
          <x:t xml:space="preserve">P034</x:t>
        </x:is>
      </x:c>
      <x:c r="B410" t="inlineStr">
        <x:is>
          <x:t xml:space="preserve">Estante reforzado modular</x:t>
        </x:is>
      </x:c>
      <x:c r="C410" t="n">
        <x:v>12</x:v>
      </x:c>
      <x:c r="D410" t="inlineStr">
        <x:is>
          <x:t xml:space="preserve">Inspección de calidad</x:t>
        </x:is>
      </x:c>
      <x:c r="E410" t="inlineStr">
        <x:is>
          <x:t xml:space="preserve">Área de inspección</x:t>
        </x:is>
      </x:c>
      <x:c r="F410" t="n">
        <x:f>'08_PEDIDOS'!D35</x:f>
        <x:v>12</x:v>
      </x:c>
      <x:c r="G410" t="n">
        <x:f>'08_PEDIDOS'!I35</x:f>
        <x:v>10</x:v>
      </x:c>
      <x:c r="H410" t="n">
        <x:f>'05_RUTAS'!F26</x:f>
        <x:v>2</x:v>
      </x:c>
      <x:c r="I410" t="n">
        <x:f>'05_RUTAS'!G26</x:f>
        <x:v>3.86</x:v>
      </x:c>
      <x:c r="J410" s="14" t="n">
        <x:f>IF(OR(F410="",G410="",G410=0),"",(ROUNDUP(F410/G410,0)*H410+F410*I410)/60)</x:f>
        <x:v>0.8386666666666667</x:v>
      </x:c>
      <x:c r="K410" t="n">
        <x:f>INDEX('08_PEDIDOS'!$H$2:$H$97,MATCH(A410,'08_PEDIDOS'!$A$2:$A$97,0))</x:f>
        <x:v>5</x:v>
      </x:c>
      <x:c r="L410" t="inlineStr">
        <x:is>
          <x:t xml:space="preserve">POR_UNIDAD</x:t>
        </x:is>
      </x:c>
      <x:c r="M410" t="inlineStr">
        <x:is>
          <x:t xml:space="preserve">HIPOTESIS TECNICA</x:t>
        </x:is>
      </x:c>
      <x:c r="N410" s="34" t="n">
        <x:f>IFERROR(J410*INDEX('04_MAQUINAS'!$F$2:$F$18,MATCH(E410,'04_MAQUINAS'!$A$2:$A$18,0)),0)</x:f>
        <x:v>16.773333333333333</x:v>
      </x:c>
      <x:c r="O410" s="34" t="n">
        <x:f>IFERROR(J410*INDEX('04_MAQUINAS'!$I$2:$I$18,MATCH(E410,'04_MAQUINAS'!$A$2:$A$18,0))*INDEX('04_MAQUINAS'!$J$2:$J$18,MATCH(E410,'04_MAQUINAS'!$A$2:$A$18,0)),0)</x:f>
        <x:v>0.08386666666666667</x:v>
      </x:c>
    </x:row>
    <x:row r="411">
      <x:c r="A411" t="inlineStr">
        <x:is>
          <x:t xml:space="preserve">P034</x:t>
        </x:is>
      </x:c>
      <x:c r="B411" t="inlineStr">
        <x:is>
          <x:t xml:space="preserve">Estante reforzado modular</x:t>
        </x:is>
      </x:c>
      <x:c r="C411" t="n">
        <x:v>13</x:v>
      </x:c>
      <x:c r="D411" t="inlineStr">
        <x:is>
          <x:t xml:space="preserve">Embalaje</x:t>
        </x:is>
      </x:c>
      <x:c r="E411" t="inlineStr">
        <x:is>
          <x:t xml:space="preserve">Zona de protección y embalaje</x:t>
        </x:is>
      </x:c>
      <x:c r="F411" t="n">
        <x:f>'08_PEDIDOS'!D35</x:f>
        <x:v>12</x:v>
      </x:c>
      <x:c r="G411" t="n">
        <x:f>'08_PEDIDOS'!I35</x:f>
        <x:v>10</x:v>
      </x:c>
      <x:c r="H411" t="n">
        <x:f>'05_RUTAS'!F27</x:f>
        <x:v>2</x:v>
      </x:c>
      <x:c r="I411" t="n">
        <x:f>'05_RUTAS'!G27</x:f>
        <x:v>5.3</x:v>
      </x:c>
      <x:c r="J411" s="14" t="n">
        <x:f>IF(OR(F411="",G411="",G411=0),"",(ROUNDUP(F411/G411,0)*H411+F411*I411)/60)</x:f>
        <x:v>1.1266666666666665</x:v>
      </x:c>
      <x:c r="K411" t="n">
        <x:f>INDEX('08_PEDIDOS'!$H$2:$H$97,MATCH(A411,'08_PEDIDOS'!$A$2:$A$97,0))</x:f>
        <x:v>5</x:v>
      </x:c>
      <x:c r="L411" t="inlineStr">
        <x:is>
          <x:t xml:space="preserve">POR_UNIDAD</x:t>
        </x:is>
      </x:c>
      <x:c r="M411" t="inlineStr">
        <x:is>
          <x:t xml:space="preserve">HIPOTESIS TECNICA</x:t>
        </x:is>
      </x:c>
      <x:c r="N411" s="34" t="n">
        <x:f>IFERROR(J411*INDEX('04_MAQUINAS'!$F$2:$F$18,MATCH(E411,'04_MAQUINAS'!$A$2:$A$18,0)),0)</x:f>
        <x:v>20.279999999999998</x:v>
      </x:c>
      <x:c r="O411" s="34" t="n">
        <x:f>IFERROR(J411*INDEX('04_MAQUINAS'!$I$2:$I$18,MATCH(E411,'04_MAQUINAS'!$A$2:$A$18,0))*INDEX('04_MAQUINAS'!$J$2:$J$18,MATCH(E411,'04_MAQUINAS'!$A$2:$A$18,0)),0)</x:f>
        <x:v>0.10139999999999998</x:v>
      </x:c>
    </x:row>
    <x:row r="412">
      <x:c r="A412" t="inlineStr">
        <x:is>
          <x:t xml:space="preserve">P035</x:t>
        </x:is>
      </x:c>
      <x:c r="B412" t="inlineStr">
        <x:is>
          <x:t xml:space="preserve">Góndola central comercial</x:t>
        </x:is>
      </x:c>
      <x:c r="C412" t="n">
        <x:v>1</x:v>
      </x:c>
      <x:c r="D412" t="inlineStr">
        <x:is>
          <x:t xml:space="preserve">Corte de planchas de acero</x:t>
        </x:is>
      </x:c>
      <x:c r="E412" t="inlineStr">
        <x:is>
          <x:t xml:space="preserve">Guillotina hidráulica para corte de planchas de acero</x:t>
        </x:is>
      </x:c>
      <x:c r="F412" t="n">
        <x:f>'08_PEDIDOS'!D36</x:f>
        <x:v>6</x:v>
      </x:c>
      <x:c r="G412" t="n">
        <x:f>'08_PEDIDOS'!I36</x:f>
        <x:v>10</x:v>
      </x:c>
      <x:c r="H412" t="n">
        <x:f>'05_RUTAS'!F28</x:f>
        <x:v>8</x:v>
      </x:c>
      <x:c r="I412" t="n">
        <x:f>'05_RUTAS'!G28</x:f>
        <x:v>90.38</x:v>
      </x:c>
      <x:c r="J412" s="14" t="n">
        <x:f>IF(OR(F412="",G412="",G412=0),"",(ROUNDUP(F412/G412,0)*H412+F412*I412)/60)</x:f>
        <x:v>9.171333333333333</x:v>
      </x:c>
      <x:c r="K412" t="n">
        <x:f>INDEX('08_PEDIDOS'!$H$2:$H$97,MATCH(A412,'08_PEDIDOS'!$A$2:$A$97,0))</x:f>
        <x:v>5</x:v>
      </x:c>
      <x:c r="L412" t="inlineStr">
        <x:is>
          <x:t xml:space="preserve">POR_UNIDAD</x:t>
        </x:is>
      </x:c>
      <x:c r="M412" t="inlineStr">
        <x:is>
          <x:t xml:space="preserve">VALOR HEREDADO SIN CRONOMETRAJE</x:t>
        </x:is>
      </x:c>
      <x:c r="N412" s="34" t="n">
        <x:f>IFERROR(J412*INDEX('04_MAQUINAS'!$F$2:$F$18,MATCH(E412,'04_MAQUINAS'!$A$2:$A$18,0)),0)</x:f>
        <x:v>220.112</x:v>
      </x:c>
      <x:c r="O412" s="34" t="n">
        <x:f>IFERROR(J412*INDEX('04_MAQUINAS'!$I$2:$I$18,MATCH(E412,'04_MAQUINAS'!$A$2:$A$18,0))*INDEX('04_MAQUINAS'!$J$2:$J$18,MATCH(E412,'04_MAQUINAS'!$A$2:$A$18,0)),0)</x:f>
        <x:v>25.221166666666665</x:v>
      </x:c>
    </x:row>
    <x:row r="413">
      <x:c r="A413" t="inlineStr">
        <x:is>
          <x:t xml:space="preserve">P035</x:t>
        </x:is>
      </x:c>
      <x:c r="B413" t="inlineStr">
        <x:is>
          <x:t xml:space="preserve">Góndola central comercial</x:t>
        </x:is>
      </x:c>
      <x:c r="C413" t="n">
        <x:v>2</x:v>
      </x:c>
      <x:c r="D413" t="inlineStr">
        <x:is>
          <x:t xml:space="preserve">Corte de tubos y perfiles</x:t>
        </x:is>
      </x:c>
      <x:c r="E413" t="inlineStr">
        <x:is>
          <x:t xml:space="preserve">Sierra de cinta para corte de tubos y perfiles</x:t>
        </x:is>
      </x:c>
      <x:c r="F413" t="n">
        <x:f>'08_PEDIDOS'!D36</x:f>
        <x:v>6</x:v>
      </x:c>
      <x:c r="G413" t="n">
        <x:f>'08_PEDIDOS'!I36</x:f>
        <x:v>10</x:v>
      </x:c>
      <x:c r="H413" t="n">
        <x:f>'05_RUTAS'!F29</x:f>
        <x:v>8</x:v>
      </x:c>
      <x:c r="I413" t="n">
        <x:f>'05_RUTAS'!G29</x:f>
        <x:v>5.98</x:v>
      </x:c>
      <x:c r="J413" s="14" t="n">
        <x:f>IF(OR(F413="",G413="",G413=0),"",(ROUNDUP(F413/G413,0)*H413+F413*I413)/60)</x:f>
        <x:v>0.7313333333333334</x:v>
      </x:c>
      <x:c r="K413" t="n">
        <x:f>INDEX('08_PEDIDOS'!$H$2:$H$97,MATCH(A413,'08_PEDIDOS'!$A$2:$A$97,0))</x:f>
        <x:v>5</x:v>
      </x:c>
      <x:c r="L413" t="inlineStr">
        <x:is>
          <x:t xml:space="preserve">POR_UNIDAD</x:t>
        </x:is>
      </x:c>
      <x:c r="M413" t="inlineStr">
        <x:is>
          <x:t xml:space="preserve">VALOR HEREDADO SIN CRONOMETRAJE</x:t>
        </x:is>
      </x:c>
      <x:c r="N413" s="34" t="n">
        <x:f>IFERROR(J413*INDEX('04_MAQUINAS'!$F$2:$F$18,MATCH(E413,'04_MAQUINAS'!$A$2:$A$18,0)),0)</x:f>
        <x:v>16.089333333333336</x:v>
      </x:c>
      <x:c r="O413" s="34" t="n">
        <x:f>IFERROR(J413*INDEX('04_MAQUINAS'!$I$2:$I$18,MATCH(E413,'04_MAQUINAS'!$A$2:$A$18,0))*INDEX('04_MAQUINAS'!$J$2:$J$18,MATCH(E413,'04_MAQUINAS'!$A$2:$A$18,0)),0)</x:f>
        <x:v>0.3291</x:v>
      </x:c>
    </x:row>
    <x:row r="414">
      <x:c r="A414" t="inlineStr">
        <x:is>
          <x:t xml:space="preserve">P035</x:t>
        </x:is>
      </x:c>
      <x:c r="B414" t="inlineStr">
        <x:is>
          <x:t xml:space="preserve">Góndola central comercial</x:t>
        </x:is>
      </x:c>
      <x:c r="C414" t="n">
        <x:v>3</x:v>
      </x:c>
      <x:c r="D414" t="inlineStr">
        <x:is>
          <x:t xml:space="preserve">Perforación</x:t>
        </x:is>
      </x:c>
      <x:c r="E414" t="inlineStr">
        <x:is>
          <x:t xml:space="preserve">Taladro de banco para perforación de acero</x:t>
        </x:is>
      </x:c>
      <x:c r="F414" t="n">
        <x:f>'08_PEDIDOS'!D36</x:f>
        <x:v>6</x:v>
      </x:c>
      <x:c r="G414" t="n">
        <x:f>'08_PEDIDOS'!I36</x:f>
        <x:v>10</x:v>
      </x:c>
      <x:c r="H414" t="n">
        <x:f>'05_RUTAS'!F30</x:f>
        <x:v>10</x:v>
      </x:c>
      <x:c r="I414" t="n">
        <x:f>'05_RUTAS'!G30</x:f>
        <x:v>97</x:v>
      </x:c>
      <x:c r="J414" s="14" t="n">
        <x:f>IF(OR(F414="",G414="",G414=0),"",(ROUNDUP(F414/G414,0)*H414+F414*I414)/60)</x:f>
        <x:v>9.866666666666667</x:v>
      </x:c>
      <x:c r="K414" t="n">
        <x:f>INDEX('08_PEDIDOS'!$H$2:$H$97,MATCH(A414,'08_PEDIDOS'!$A$2:$A$97,0))</x:f>
        <x:v>5</x:v>
      </x:c>
      <x:c r="L414" t="inlineStr">
        <x:is>
          <x:t xml:space="preserve">POR_UNIDAD</x:t>
        </x:is>
      </x:c>
      <x:c r="M414" t="inlineStr">
        <x:is>
          <x:t xml:space="preserve">VALOR HEREDADO SIN CRONOMETRAJE</x:t>
        </x:is>
      </x:c>
      <x:c r="N414" s="34" t="n">
        <x:f>IFERROR(J414*INDEX('04_MAQUINAS'!$F$2:$F$18,MATCH(E414,'04_MAQUINAS'!$A$2:$A$18,0)),0)</x:f>
        <x:v>217.06666666666666</x:v>
      </x:c>
      <x:c r="O414" s="34" t="n">
        <x:f>IFERROR(J414*INDEX('04_MAQUINAS'!$I$2:$I$18,MATCH(E414,'04_MAQUINAS'!$A$2:$A$18,0))*INDEX('04_MAQUINAS'!$J$2:$J$18,MATCH(E414,'04_MAQUINAS'!$A$2:$A$18,0)),0)</x:f>
        <x:v>2.713333333333334</x:v>
      </x:c>
    </x:row>
    <x:row r="415">
      <x:c r="A415" t="inlineStr">
        <x:is>
          <x:t xml:space="preserve">P035</x:t>
        </x:is>
      </x:c>
      <x:c r="B415" t="inlineStr">
        <x:is>
          <x:t xml:space="preserve">Góndola central comercial</x:t>
        </x:is>
      </x:c>
      <x:c r="C415" t="n">
        <x:v>4</x:v>
      </x:c>
      <x:c r="D415" t="inlineStr">
        <x:is>
          <x:t xml:space="preserve">Plegado</x:t>
        </x:is>
      </x:c>
      <x:c r="E415" t="inlineStr">
        <x:is>
          <x:t xml:space="preserve">Plegadora hidráulica de chapa metálica</x:t>
        </x:is>
      </x:c>
      <x:c r="F415" t="n">
        <x:f>'08_PEDIDOS'!D36</x:f>
        <x:v>6</x:v>
      </x:c>
      <x:c r="G415" t="n">
        <x:f>'08_PEDIDOS'!I36</x:f>
        <x:v>10</x:v>
      </x:c>
      <x:c r="H415" t="n">
        <x:f>'05_RUTAS'!F31</x:f>
        <x:v>12</x:v>
      </x:c>
      <x:c r="I415" t="n">
        <x:f>'05_RUTAS'!G31</x:f>
        <x:v>196</x:v>
      </x:c>
      <x:c r="J415" s="14" t="n">
        <x:f>IF(OR(F415="",G415="",G415=0),"",(ROUNDUP(F415/G415,0)*H415+F415*I415)/60)</x:f>
        <x:v>19.8</x:v>
      </x:c>
      <x:c r="K415" t="n">
        <x:f>INDEX('08_PEDIDOS'!$H$2:$H$97,MATCH(A415,'08_PEDIDOS'!$A$2:$A$97,0))</x:f>
        <x:v>5</x:v>
      </x:c>
      <x:c r="L415" t="inlineStr">
        <x:is>
          <x:t xml:space="preserve">POR_UNIDAD</x:t>
        </x:is>
      </x:c>
      <x:c r="M415" t="inlineStr">
        <x:is>
          <x:t xml:space="preserve">VALOR HEREDADO SIN CRONOMETRAJE</x:t>
        </x:is>
      </x:c>
      <x:c r="N415" s="34" t="n">
        <x:f>IFERROR(J415*INDEX('04_MAQUINAS'!$F$2:$F$18,MATCH(E415,'04_MAQUINAS'!$A$2:$A$18,0)),0)</x:f>
        <x:v>554.4</x:v>
      </x:c>
      <x:c r="O415" s="34" t="n">
        <x:f>IFERROR(J415*INDEX('04_MAQUINAS'!$I$2:$I$18,MATCH(E415,'04_MAQUINAS'!$A$2:$A$18,0))*INDEX('04_MAQUINAS'!$J$2:$J$18,MATCH(E415,'04_MAQUINAS'!$A$2:$A$18,0)),0)</x:f>
        <x:v>49.005</x:v>
      </x:c>
    </x:row>
    <x:row r="416">
      <x:c r="A416" t="inlineStr">
        <x:is>
          <x:t xml:space="preserve">P035</x:t>
        </x:is>
      </x:c>
      <x:c r="B416" t="inlineStr">
        <x:is>
          <x:t xml:space="preserve">Góndola central comercial</x:t>
        </x:is>
      </x:c>
      <x:c r="C416" t="n">
        <x:v>5</x:v>
      </x:c>
      <x:c r="D416" t="inlineStr">
        <x:is>
          <x:t xml:space="preserve">Desbarbado</x:t>
        </x:is>
      </x:c>
      <x:c r="E416" t="inlineStr">
        <x:is>
          <x:t xml:space="preserve">Mesa de desbarbado/esmerilado</x:t>
        </x:is>
      </x:c>
      <x:c r="F416" t="n">
        <x:f>'08_PEDIDOS'!D36</x:f>
        <x:v>6</x:v>
      </x:c>
      <x:c r="G416" t="n">
        <x:f>'08_PEDIDOS'!I36</x:f>
        <x:v>10</x:v>
      </x:c>
      <x:c r="H416" t="n">
        <x:f>'05_RUTAS'!F32</x:f>
        <x:v>3</x:v>
      </x:c>
      <x:c r="I416" t="n">
        <x:f>'05_RUTAS'!G32</x:f>
        <x:v>51</x:v>
      </x:c>
      <x:c r="J416" s="14" t="n">
        <x:f>IF(OR(F416="",G416="",G416=0),"",(ROUNDUP(F416/G416,0)*H416+F416*I416)/60)</x:f>
        <x:v>5.15</x:v>
      </x:c>
      <x:c r="K416" t="n">
        <x:f>INDEX('08_PEDIDOS'!$H$2:$H$97,MATCH(A416,'08_PEDIDOS'!$A$2:$A$97,0))</x:f>
        <x:v>5</x:v>
      </x:c>
      <x:c r="L416" t="inlineStr">
        <x:is>
          <x:t xml:space="preserve">POR_UNIDAD</x:t>
        </x:is>
      </x:c>
      <x:c r="M416" t="inlineStr">
        <x:is>
          <x:t xml:space="preserve">VALOR HEREDADO SIN CRONOMETRAJE</x:t>
        </x:is>
      </x:c>
      <x:c r="N416" s="34" t="n">
        <x:f>IFERROR(J416*INDEX('04_MAQUINAS'!$F$2:$F$18,MATCH(E416,'04_MAQUINAS'!$A$2:$A$18,0)),0)</x:f>
        <x:v>108.15</x:v>
      </x:c>
      <x:c r="O416" s="34" t="n">
        <x:f>IFERROR(J416*INDEX('04_MAQUINAS'!$I$2:$I$18,MATCH(E416,'04_MAQUINAS'!$A$2:$A$18,0))*INDEX('04_MAQUINAS'!$J$2:$J$18,MATCH(E416,'04_MAQUINAS'!$A$2:$A$18,0)),0)</x:f>
        <x:v>3.8625000000000003</x:v>
      </x:c>
    </x:row>
    <x:row r="417">
      <x:c r="A417" t="inlineStr">
        <x:is>
          <x:t xml:space="preserve">P035</x:t>
        </x:is>
      </x:c>
      <x:c r="B417" t="inlineStr">
        <x:is>
          <x:t xml:space="preserve">Góndola central comercial</x:t>
        </x:is>
      </x:c>
      <x:c r="C417" t="n">
        <x:v>6</x:v>
      </x:c>
      <x:c r="D417" t="inlineStr">
        <x:is>
          <x:t xml:space="preserve">Preparación superficial</x:t>
        </x:is>
      </x:c>
      <x:c r="E417" t="inlineStr">
        <x:is>
          <x:t xml:space="preserve">Zona de preparación superficial</x:t>
        </x:is>
      </x:c>
      <x:c r="F417" t="n">
        <x:f>'08_PEDIDOS'!D36</x:f>
        <x:v>6</x:v>
      </x:c>
      <x:c r="G417" t="n">
        <x:f>'08_PEDIDOS'!I36</x:f>
        <x:v>10</x:v>
      </x:c>
      <x:c r="H417" t="n">
        <x:f>'05_RUTAS'!F33</x:f>
        <x:v>6</x:v>
      </x:c>
      <x:c r="I417" t="n">
        <x:f>'05_RUTAS'!G33</x:f>
        <x:v>40.5152</x:v>
      </x:c>
      <x:c r="J417" s="14" t="n">
        <x:f>IF(OR(F417="",G417="",G417=0),"",(ROUNDUP(F417/G417,0)*H417+F417*I417)/60)</x:f>
        <x:v>4.1515200000000005</x:v>
      </x:c>
      <x:c r="K417" t="n">
        <x:f>INDEX('08_PEDIDOS'!$H$2:$H$97,MATCH(A417,'08_PEDIDOS'!$A$2:$A$97,0))</x:f>
        <x:v>5</x:v>
      </x:c>
      <x:c r="L417" t="inlineStr">
        <x:is>
          <x:t xml:space="preserve">POR_UNIDAD</x:t>
        </x:is>
      </x:c>
      <x:c r="M417" t="inlineStr">
        <x:is>
          <x:t xml:space="preserve">VALOR HEREDADO SIN CRONOMETRAJE</x:t>
        </x:is>
      </x:c>
      <x:c r="N417" s="34" t="n">
        <x:f>IFERROR(J417*INDEX('04_MAQUINAS'!$F$2:$F$18,MATCH(E417,'04_MAQUINAS'!$A$2:$A$18,0)),0)</x:f>
        <x:v>78.87888000000001</x:v>
      </x:c>
      <x:c r="O417" s="34" t="n">
        <x:f>IFERROR(J417*INDEX('04_MAQUINAS'!$I$2:$I$18,MATCH(E417,'04_MAQUINAS'!$A$2:$A$18,0))*INDEX('04_MAQUINAS'!$J$2:$J$18,MATCH(E417,'04_MAQUINAS'!$A$2:$A$18,0)),0)</x:f>
        <x:v>3.6533376000000013</x:v>
      </x:c>
    </x:row>
    <x:row r="418">
      <x:c r="A418" t="inlineStr">
        <x:is>
          <x:t xml:space="preserve">P035</x:t>
        </x:is>
      </x:c>
      <x:c r="B418" t="inlineStr">
        <x:is>
          <x:t xml:space="preserve">Góndola central comercial</x:t>
        </x:is>
      </x:c>
      <x:c r="C418" t="n">
        <x:v>7</x:v>
      </x:c>
      <x:c r="D418" t="inlineStr">
        <x:is>
          <x:t xml:space="preserve">Aplicación electrostática de polvo</x:t>
        </x:is>
      </x:c>
      <x:c r="E418" t="inlineStr">
        <x:is>
          <x:t xml:space="preserve">Pistola manual de pintura electrostática en polvo</x:t>
        </x:is>
      </x:c>
      <x:c r="F418" t="n">
        <x:f>'08_PEDIDOS'!D36</x:f>
        <x:v>6</x:v>
      </x:c>
      <x:c r="G418" t="n">
        <x:f>'08_PEDIDOS'!I36</x:f>
        <x:v>10</x:v>
      </x:c>
      <x:c r="H418" t="n">
        <x:f>'05_RUTAS'!F34</x:f>
        <x:v>12</x:v>
      </x:c>
      <x:c r="I418" t="n">
        <x:f>'05_RUTAS'!G34</x:f>
        <x:v>7.76</x:v>
      </x:c>
      <x:c r="J418" s="14" t="n">
        <x:f>IF(OR(F418="",G418="",G418=0),"",(ROUNDUP(F418/G418,0)*H418+F418*I418)/60)</x:f>
        <x:v>0.9760000000000001</x:v>
      </x:c>
      <x:c r="K418" t="n">
        <x:f>INDEX('08_PEDIDOS'!$H$2:$H$97,MATCH(A418,'08_PEDIDOS'!$A$2:$A$97,0))</x:f>
        <x:v>5</x:v>
      </x:c>
      <x:c r="L418" t="inlineStr">
        <x:is>
          <x:t xml:space="preserve">POR_UNIDAD</x:t>
        </x:is>
      </x:c>
      <x:c r="M418" t="inlineStr">
        <x:is>
          <x:t xml:space="preserve">HIPOTESIS TECNICA</x:t>
        </x:is>
      </x:c>
      <x:c r="N418" s="34" t="n">
        <x:f>IFERROR(J418*INDEX('04_MAQUINAS'!$F$2:$F$18,MATCH(E418,'04_MAQUINAS'!$A$2:$A$18,0)),0)</x:f>
        <x:v>31.232000000000003</x:v>
      </x:c>
      <x:c r="O418" s="34" t="n">
        <x:f>IFERROR(J418*INDEX('04_MAQUINAS'!$I$2:$I$18,MATCH(E418,'04_MAQUINAS'!$A$2:$A$18,0))*INDEX('04_MAQUINAS'!$J$2:$J$18,MATCH(E418,'04_MAQUINAS'!$A$2:$A$18,0)),0)</x:f>
        <x:v>1.0248000000000002</x:v>
      </x:c>
    </x:row>
    <x:row r="419">
      <x:c r="A419" t="inlineStr">
        <x:is>
          <x:t xml:space="preserve">P035</x:t>
        </x:is>
      </x:c>
      <x:c r="B419" t="inlineStr">
        <x:is>
          <x:t xml:space="preserve">Góndola central comercial</x:t>
        </x:is>
      </x:c>
      <x:c r="C419" t="n">
        <x:v>8</x:v>
      </x:c>
      <x:c r="D419" t="inlineStr">
        <x:is>
          <x:t xml:space="preserve">Curado térmico en horno</x:t>
        </x:is>
      </x:c>
      <x:c r="E419" t="inlineStr">
        <x:is>
          <x:t xml:space="preserve">Horno de curado de pintura electrostática por lotes</x:t>
        </x:is>
      </x:c>
      <x:c r="F419" t="n">
        <x:f>'08_PEDIDOS'!D36</x:f>
        <x:v>6</x:v>
      </x:c>
      <x:c r="G419" t="n">
        <x:f>'08_PEDIDOS'!I36</x:f>
        <x:v>10</x:v>
      </x:c>
      <x:c r="H419" t="n">
        <x:f>'05_RUTAS'!F35</x:f>
        <x:v>45</x:v>
      </x:c>
      <x:c r="I419" t="n">
        <x:f>'05_RUTAS'!G35</x:f>
        <x:v>0</x:v>
      </x:c>
      <x:c r="J419" s="14" t="n">
        <x:f>IF(OR(F419="",G419="",G419=0),"",(ROUNDUP(F419/G419,0)*H419+F419*I419)/60)</x:f>
        <x:v>0.75</x:v>
      </x:c>
      <x:c r="K419" t="n">
        <x:f>INDEX('08_PEDIDOS'!$H$2:$H$97,MATCH(A419,'08_PEDIDOS'!$A$2:$A$97,0))</x:f>
        <x:v>5</x:v>
      </x:c>
      <x:c r="L419" t="inlineStr">
        <x:is>
          <x:t xml:space="preserve">POR_LOTE</x:t>
        </x:is>
      </x:c>
      <x:c r="M419" t="inlineStr">
        <x:is>
          <x:t xml:space="preserve">HIPOTESIS TECNICA</x:t>
        </x:is>
      </x:c>
      <x:c r="N419" s="34" t="n">
        <x:f>IFERROR(J419*INDEX('04_MAQUINAS'!$F$2:$F$18,MATCH(E419,'04_MAQUINAS'!$A$2:$A$18,0)),0)</x:f>
        <x:v>19.5</x:v>
      </x:c>
      <x:c r="O419" s="34" t="n">
        <x:f>IFERROR(J419*INDEX('04_MAQUINAS'!$I$2:$I$18,MATCH(E419,'04_MAQUINAS'!$A$2:$A$18,0))*INDEX('04_MAQUINAS'!$J$2:$J$18,MATCH(E419,'04_MAQUINAS'!$A$2:$A$18,0)),0)</x:f>
        <x:v>10.799999999999999</x:v>
      </x:c>
    </x:row>
    <x:row r="420">
      <x:c r="A420" t="inlineStr">
        <x:is>
          <x:t xml:space="preserve">P035</x:t>
        </x:is>
      </x:c>
      <x:c r="B420" t="inlineStr">
        <x:is>
          <x:t xml:space="preserve">Góndola central comercial</x:t>
        </x:is>
      </x:c>
      <x:c r="C420" t="n">
        <x:v>9</x:v>
      </x:c>
      <x:c r="D420" t="inlineStr">
        <x:is>
          <x:t xml:space="preserve">Colgado, traslado y enfriamiento</x:t>
        </x:is>
      </x:c>
      <x:c r="E420" t="inlineStr">
        <x:is>
          <x:t xml:space="preserve">Manipulación y enfriamiento de piezas</x:t>
        </x:is>
      </x:c>
      <x:c r="F420" t="n">
        <x:f>'08_PEDIDOS'!D36</x:f>
        <x:v>6</x:v>
      </x:c>
      <x:c r="G420" t="n">
        <x:f>'08_PEDIDOS'!I36</x:f>
        <x:v>10</x:v>
      </x:c>
      <x:c r="H420" t="n">
        <x:f>'05_RUTAS'!F36</x:f>
        <x:v>8</x:v>
      </x:c>
      <x:c r="I420" t="n">
        <x:f>'05_RUTAS'!G36</x:f>
        <x:v>2.63</x:v>
      </x:c>
      <x:c r="J420" s="14" t="n">
        <x:f>IF(OR(F420="",G420="",G420=0),"",(ROUNDUP(F420/G420,0)*H420+F420*I420)/60)</x:f>
        <x:v>0.39633333333333337</x:v>
      </x:c>
      <x:c r="K420" t="n">
        <x:f>INDEX('08_PEDIDOS'!$H$2:$H$97,MATCH(A420,'08_PEDIDOS'!$A$2:$A$97,0))</x:f>
        <x:v>5</x:v>
      </x:c>
      <x:c r="L420" t="inlineStr">
        <x:is>
          <x:t xml:space="preserve">POR_UNIDAD</x:t>
        </x:is>
      </x:c>
      <x:c r="M420" t="inlineStr">
        <x:is>
          <x:t xml:space="preserve">HIPOTESIS TECNICA</x:t>
        </x:is>
      </x:c>
      <x:c r="N420" s="34" t="n">
        <x:f>IFERROR(J420*INDEX('04_MAQUINAS'!$F$2:$F$18,MATCH(E420,'04_MAQUINAS'!$A$2:$A$18,0)),0)</x:f>
        <x:v>6.341333333333334</x:v>
      </x:c>
      <x:c r="O420" s="34" t="n">
        <x:f>IFERROR(J420*INDEX('04_MAQUINAS'!$I$2:$I$18,MATCH(E420,'04_MAQUINAS'!$A$2:$A$18,0))*INDEX('04_MAQUINAS'!$J$2:$J$18,MATCH(E420,'04_MAQUINAS'!$A$2:$A$18,0)),0)</x:f>
        <x:v>0.09908333333333334</x:v>
      </x:c>
    </x:row>
    <x:row r="421">
      <x:c r="A421" t="inlineStr">
        <x:is>
          <x:t xml:space="preserve">P035</x:t>
        </x:is>
      </x:c>
      <x:c r="B421" t="inlineStr">
        <x:is>
          <x:t xml:space="preserve">Góndola central comercial</x:t>
        </x:is>
      </x:c>
      <x:c r="C421" t="n">
        <x:v>10</x:v>
      </x:c>
      <x:c r="D421" t="inlineStr">
        <x:is>
          <x:t xml:space="preserve">Ensamblaje</x:t>
        </x:is>
      </x:c>
      <x:c r="E421" t="inlineStr">
        <x:is>
          <x:t xml:space="preserve">Mesa de armado</x:t>
        </x:is>
      </x:c>
      <x:c r="F421" t="n">
        <x:f>'08_PEDIDOS'!D36</x:f>
        <x:v>6</x:v>
      </x:c>
      <x:c r="G421" t="n">
        <x:f>'08_PEDIDOS'!I36</x:f>
        <x:v>10</x:v>
      </x:c>
      <x:c r="H421" t="n">
        <x:f>'05_RUTAS'!F37</x:f>
        <x:v>6</x:v>
      </x:c>
      <x:c r="I421" t="n">
        <x:f>'05_RUTAS'!G37</x:f>
        <x:v>69</x:v>
      </x:c>
      <x:c r="J421" s="14" t="n">
        <x:f>IF(OR(F421="",G421="",G421=0),"",(ROUNDUP(F421/G421,0)*H421+F421*I421)/60)</x:f>
        <x:v>7</x:v>
      </x:c>
      <x:c r="K421" t="n">
        <x:f>INDEX('08_PEDIDOS'!$H$2:$H$97,MATCH(A421,'08_PEDIDOS'!$A$2:$A$97,0))</x:f>
        <x:v>5</x:v>
      </x:c>
      <x:c r="L421" t="inlineStr">
        <x:is>
          <x:t xml:space="preserve">POR_UNIDAD</x:t>
        </x:is>
      </x:c>
      <x:c r="M421" t="inlineStr">
        <x:is>
          <x:t xml:space="preserve">VALOR HEREDADO SIN CRONOMETRAJE</x:t>
        </x:is>
      </x:c>
      <x:c r="N421" s="34" t="n">
        <x:f>IFERROR(J421*INDEX('04_MAQUINAS'!$F$2:$F$18,MATCH(E421,'04_MAQUINAS'!$A$2:$A$18,0)),0)</x:f>
        <x:v>133</x:v>
      </x:c>
      <x:c r="O421" s="34" t="n">
        <x:f>IFERROR(J421*INDEX('04_MAQUINAS'!$I$2:$I$18,MATCH(E421,'04_MAQUINAS'!$A$2:$A$18,0))*INDEX('04_MAQUINAS'!$J$2:$J$18,MATCH(E421,'04_MAQUINAS'!$A$2:$A$18,0)),0)</x:f>
        <x:v>2.1</x:v>
      </x:c>
    </x:row>
    <x:row r="422">
      <x:c r="A422" t="inlineStr">
        <x:is>
          <x:t xml:space="preserve">P035</x:t>
        </x:is>
      </x:c>
      <x:c r="B422" t="inlineStr">
        <x:is>
          <x:t xml:space="preserve">Góndola central comercial</x:t>
        </x:is>
      </x:c>
      <x:c r="C422" t="n">
        <x:v>11</x:v>
      </x:c>
      <x:c r="D422" t="inlineStr">
        <x:is>
          <x:t xml:space="preserve">Inspección de calidad</x:t>
        </x:is>
      </x:c>
      <x:c r="E422" t="inlineStr">
        <x:is>
          <x:t xml:space="preserve">Área de inspección</x:t>
        </x:is>
      </x:c>
      <x:c r="F422" t="n">
        <x:f>'08_PEDIDOS'!D36</x:f>
        <x:v>6</x:v>
      </x:c>
      <x:c r="G422" t="n">
        <x:f>'08_PEDIDOS'!I36</x:f>
        <x:v>10</x:v>
      </x:c>
      <x:c r="H422" t="n">
        <x:f>'05_RUTAS'!F38</x:f>
        <x:v>2</x:v>
      </x:c>
      <x:c r="I422" t="n">
        <x:f>'05_RUTAS'!G38</x:f>
        <x:v>3.79</x:v>
      </x:c>
      <x:c r="J422" s="14" t="n">
        <x:f>IF(OR(F422="",G422="",G422=0),"",(ROUNDUP(F422/G422,0)*H422+F422*I422)/60)</x:f>
        <x:v>0.4123333333333334</x:v>
      </x:c>
      <x:c r="K422" t="n">
        <x:f>INDEX('08_PEDIDOS'!$H$2:$H$97,MATCH(A422,'08_PEDIDOS'!$A$2:$A$97,0))</x:f>
        <x:v>5</x:v>
      </x:c>
      <x:c r="L422" t="inlineStr">
        <x:is>
          <x:t xml:space="preserve">POR_UNIDAD</x:t>
        </x:is>
      </x:c>
      <x:c r="M422" t="inlineStr">
        <x:is>
          <x:t xml:space="preserve">HIPOTESIS TECNICA</x:t>
        </x:is>
      </x:c>
      <x:c r="N422" s="34" t="n">
        <x:f>IFERROR(J422*INDEX('04_MAQUINAS'!$F$2:$F$18,MATCH(E422,'04_MAQUINAS'!$A$2:$A$18,0)),0)</x:f>
        <x:v>8.246666666666668</x:v>
      </x:c>
      <x:c r="O422" s="34" t="n">
        <x:f>IFERROR(J422*INDEX('04_MAQUINAS'!$I$2:$I$18,MATCH(E422,'04_MAQUINAS'!$A$2:$A$18,0))*INDEX('04_MAQUINAS'!$J$2:$J$18,MATCH(E422,'04_MAQUINAS'!$A$2:$A$18,0)),0)</x:f>
        <x:v>0.041233333333333344</x:v>
      </x:c>
    </x:row>
    <x:row r="423">
      <x:c r="A423" t="inlineStr">
        <x:is>
          <x:t xml:space="preserve">P035</x:t>
        </x:is>
      </x:c>
      <x:c r="B423" t="inlineStr">
        <x:is>
          <x:t xml:space="preserve">Góndola central comercial</x:t>
        </x:is>
      </x:c>
      <x:c r="C423" t="n">
        <x:v>12</x:v>
      </x:c>
      <x:c r="D423" t="inlineStr">
        <x:is>
          <x:t xml:space="preserve">Embalaje</x:t>
        </x:is>
      </x:c>
      <x:c r="E423" t="inlineStr">
        <x:is>
          <x:t xml:space="preserve">Zona de protección y embalaje</x:t>
        </x:is>
      </x:c>
      <x:c r="F423" t="n">
        <x:f>'08_PEDIDOS'!D36</x:f>
        <x:v>6</x:v>
      </x:c>
      <x:c r="G423" t="n">
        <x:f>'08_PEDIDOS'!I36</x:f>
        <x:v>10</x:v>
      </x:c>
      <x:c r="H423" t="n">
        <x:f>'05_RUTAS'!F39</x:f>
        <x:v>2</x:v>
      </x:c>
      <x:c r="I423" t="n">
        <x:f>'05_RUTAS'!G39</x:f>
        <x:v>5.18</x:v>
      </x:c>
      <x:c r="J423" s="14" t="n">
        <x:f>IF(OR(F423="",G423="",G423=0),"",(ROUNDUP(F423/G423,0)*H423+F423*I423)/60)</x:f>
        <x:v>0.5513333333333333</x:v>
      </x:c>
      <x:c r="K423" t="n">
        <x:f>INDEX('08_PEDIDOS'!$H$2:$H$97,MATCH(A423,'08_PEDIDOS'!$A$2:$A$97,0))</x:f>
        <x:v>5</x:v>
      </x:c>
      <x:c r="L423" t="inlineStr">
        <x:is>
          <x:t xml:space="preserve">POR_UNIDAD</x:t>
        </x:is>
      </x:c>
      <x:c r="M423" t="inlineStr">
        <x:is>
          <x:t xml:space="preserve">HIPOTESIS TECNICA</x:t>
        </x:is>
      </x:c>
      <x:c r="N423" s="34" t="n">
        <x:f>IFERROR(J423*INDEX('04_MAQUINAS'!$F$2:$F$18,MATCH(E423,'04_MAQUINAS'!$A$2:$A$18,0)),0)</x:f>
        <x:v>9.924</x:v>
      </x:c>
      <x:c r="O423" s="34" t="n">
        <x:f>IFERROR(J423*INDEX('04_MAQUINAS'!$I$2:$I$18,MATCH(E423,'04_MAQUINAS'!$A$2:$A$18,0))*INDEX('04_MAQUINAS'!$J$2:$J$18,MATCH(E423,'04_MAQUINAS'!$A$2:$A$18,0)),0)</x:f>
        <x:v>0.04962</x:v>
      </x:c>
    </x:row>
    <x:row r="424">
      <x:c r="A424" t="inlineStr">
        <x:is>
          <x:t xml:space="preserve">P036</x:t>
        </x:is>
      </x:c>
      <x:c r="B424" t="inlineStr">
        <x:is>
          <x:t xml:space="preserve">Góndola mural</x:t>
        </x:is>
      </x:c>
      <x:c r="C424" t="n">
        <x:v>1</x:v>
      </x:c>
      <x:c r="D424" t="inlineStr">
        <x:is>
          <x:t xml:space="preserve">Corte de planchas de acero</x:t>
        </x:is>
      </x:c>
      <x:c r="E424" t="inlineStr">
        <x:is>
          <x:t xml:space="preserve">Guillotina hidráulica para corte de planchas de acero</x:t>
        </x:is>
      </x:c>
      <x:c r="F424" t="n">
        <x:f>'08_PEDIDOS'!D37</x:f>
        <x:v>7</x:v>
      </x:c>
      <x:c r="G424" t="n">
        <x:f>'08_PEDIDOS'!I37</x:f>
        <x:v>10</x:v>
      </x:c>
      <x:c r="H424" t="n">
        <x:f>'05_RUTAS'!F40</x:f>
        <x:v>8</x:v>
      </x:c>
      <x:c r="I424" t="n">
        <x:f>'05_RUTAS'!G40</x:f>
        <x:v>56.975</x:v>
      </x:c>
      <x:c r="J424" s="14" t="n">
        <x:f>IF(OR(F424="",G424="",G424=0),"",(ROUNDUP(F424/G424,0)*H424+F424*I424)/60)</x:f>
        <x:v>6.7804166666666665</x:v>
      </x:c>
      <x:c r="K424" t="n">
        <x:f>INDEX('08_PEDIDOS'!$H$2:$H$97,MATCH(A424,'08_PEDIDOS'!$A$2:$A$97,0))</x:f>
        <x:v>5</x:v>
      </x:c>
      <x:c r="L424" t="inlineStr">
        <x:is>
          <x:t xml:space="preserve">POR_UNIDAD</x:t>
        </x:is>
      </x:c>
      <x:c r="M424" t="inlineStr">
        <x:is>
          <x:t xml:space="preserve">VALOR HEREDADO SIN CRONOMETRAJE</x:t>
        </x:is>
      </x:c>
      <x:c r="N424" s="34" t="n">
        <x:f>IFERROR(J424*INDEX('04_MAQUINAS'!$F$2:$F$18,MATCH(E424,'04_MAQUINAS'!$A$2:$A$18,0)),0)</x:f>
        <x:v>162.73</x:v>
      </x:c>
      <x:c r="O424" s="34" t="n">
        <x:f>IFERROR(J424*INDEX('04_MAQUINAS'!$I$2:$I$18,MATCH(E424,'04_MAQUINAS'!$A$2:$A$18,0))*INDEX('04_MAQUINAS'!$J$2:$J$18,MATCH(E424,'04_MAQUINAS'!$A$2:$A$18,0)),0)</x:f>
        <x:v>18.646145833333332</x:v>
      </x:c>
    </x:row>
    <x:row r="425">
      <x:c r="A425" t="inlineStr">
        <x:is>
          <x:t xml:space="preserve">P036</x:t>
        </x:is>
      </x:c>
      <x:c r="B425" t="inlineStr">
        <x:is>
          <x:t xml:space="preserve">Góndola mural</x:t>
        </x:is>
      </x:c>
      <x:c r="C425" t="n">
        <x:v>2</x:v>
      </x:c>
      <x:c r="D425" t="inlineStr">
        <x:is>
          <x:t xml:space="preserve">Corte de tubos y perfiles</x:t>
        </x:is>
      </x:c>
      <x:c r="E425" t="inlineStr">
        <x:is>
          <x:t xml:space="preserve">Sierra de cinta para corte de tubos y perfiles</x:t>
        </x:is>
      </x:c>
      <x:c r="F425" t="n">
        <x:f>'08_PEDIDOS'!D37</x:f>
        <x:v>7</x:v>
      </x:c>
      <x:c r="G425" t="n">
        <x:f>'08_PEDIDOS'!I37</x:f>
        <x:v>10</x:v>
      </x:c>
      <x:c r="H425" t="n">
        <x:f>'05_RUTAS'!F41</x:f>
        <x:v>8</x:v>
      </x:c>
      <x:c r="I425" t="n">
        <x:f>'05_RUTAS'!G41</x:f>
        <x:v>6.279999999999999</x:v>
      </x:c>
      <x:c r="J425" s="14" t="n">
        <x:f>IF(OR(F425="",G425="",G425=0),"",(ROUNDUP(F425/G425,0)*H425+F425*I425)/60)</x:f>
        <x:v>0.8659999999999999</x:v>
      </x:c>
      <x:c r="K425" t="n">
        <x:f>INDEX('08_PEDIDOS'!$H$2:$H$97,MATCH(A425,'08_PEDIDOS'!$A$2:$A$97,0))</x:f>
        <x:v>5</x:v>
      </x:c>
      <x:c r="L425" t="inlineStr">
        <x:is>
          <x:t xml:space="preserve">POR_UNIDAD</x:t>
        </x:is>
      </x:c>
      <x:c r="M425" t="inlineStr">
        <x:is>
          <x:t xml:space="preserve">VALOR HEREDADO SIN CRONOMETRAJE</x:t>
        </x:is>
      </x:c>
      <x:c r="N425" s="34" t="n">
        <x:f>IFERROR(J425*INDEX('04_MAQUINAS'!$F$2:$F$18,MATCH(E425,'04_MAQUINAS'!$A$2:$A$18,0)),0)</x:f>
        <x:v>19.051999999999996</x:v>
      </x:c>
      <x:c r="O425" s="34" t="n">
        <x:f>IFERROR(J425*INDEX('04_MAQUINAS'!$I$2:$I$18,MATCH(E425,'04_MAQUINAS'!$A$2:$A$18,0))*INDEX('04_MAQUINAS'!$J$2:$J$18,MATCH(E425,'04_MAQUINAS'!$A$2:$A$18,0)),0)</x:f>
        <x:v>0.3897</x:v>
      </x:c>
    </x:row>
    <x:row r="426">
      <x:c r="A426" t="inlineStr">
        <x:is>
          <x:t xml:space="preserve">P036</x:t>
        </x:is>
      </x:c>
      <x:c r="B426" t="inlineStr">
        <x:is>
          <x:t xml:space="preserve">Góndola mural</x:t>
        </x:is>
      </x:c>
      <x:c r="C426" t="n">
        <x:v>3</x:v>
      </x:c>
      <x:c r="D426" t="inlineStr">
        <x:is>
          <x:t xml:space="preserve">Perforación</x:t>
        </x:is>
      </x:c>
      <x:c r="E426" t="inlineStr">
        <x:is>
          <x:t xml:space="preserve">Taladro de banco para perforación de acero</x:t>
        </x:is>
      </x:c>
      <x:c r="F426" t="n">
        <x:f>'08_PEDIDOS'!D37</x:f>
        <x:v>7</x:v>
      </x:c>
      <x:c r="G426" t="n">
        <x:f>'08_PEDIDOS'!I37</x:f>
        <x:v>10</x:v>
      </x:c>
      <x:c r="H426" t="n">
        <x:f>'05_RUTAS'!F42</x:f>
        <x:v>10</x:v>
      </x:c>
      <x:c r="I426" t="n">
        <x:f>'05_RUTAS'!G42</x:f>
        <x:v>67</x:v>
      </x:c>
      <x:c r="J426" s="14" t="n">
        <x:f>IF(OR(F426="",G426="",G426=0),"",(ROUNDUP(F426/G426,0)*H426+F426*I426)/60)</x:f>
        <x:v>7.983333333333333</x:v>
      </x:c>
      <x:c r="K426" t="n">
        <x:f>INDEX('08_PEDIDOS'!$H$2:$H$97,MATCH(A426,'08_PEDIDOS'!$A$2:$A$97,0))</x:f>
        <x:v>5</x:v>
      </x:c>
      <x:c r="L426" t="inlineStr">
        <x:is>
          <x:t xml:space="preserve">POR_UNIDAD</x:t>
        </x:is>
      </x:c>
      <x:c r="M426" t="inlineStr">
        <x:is>
          <x:t xml:space="preserve">VALOR HEREDADO SIN CRONOMETRAJE</x:t>
        </x:is>
      </x:c>
      <x:c r="N426" s="34" t="n">
        <x:f>IFERROR(J426*INDEX('04_MAQUINAS'!$F$2:$F$18,MATCH(E426,'04_MAQUINAS'!$A$2:$A$18,0)),0)</x:f>
        <x:v>175.63333333333333</x:v>
      </x:c>
      <x:c r="O426" s="34" t="n">
        <x:f>IFERROR(J426*INDEX('04_MAQUINAS'!$I$2:$I$18,MATCH(E426,'04_MAQUINAS'!$A$2:$A$18,0))*INDEX('04_MAQUINAS'!$J$2:$J$18,MATCH(E426,'04_MAQUINAS'!$A$2:$A$18,0)),0)</x:f>
        <x:v>2.195416666666667</x:v>
      </x:c>
    </x:row>
    <x:row r="427">
      <x:c r="A427" t="inlineStr">
        <x:is>
          <x:t xml:space="preserve">P036</x:t>
        </x:is>
      </x:c>
      <x:c r="B427" t="inlineStr">
        <x:is>
          <x:t xml:space="preserve">Góndola mural</x:t>
        </x:is>
      </x:c>
      <x:c r="C427" t="n">
        <x:v>4</x:v>
      </x:c>
      <x:c r="D427" t="inlineStr">
        <x:is>
          <x:t xml:space="preserve">Plegado</x:t>
        </x:is>
      </x:c>
      <x:c r="E427" t="inlineStr">
        <x:is>
          <x:t xml:space="preserve">Plegadora hidráulica de chapa metálica</x:t>
        </x:is>
      </x:c>
      <x:c r="F427" t="n">
        <x:f>'08_PEDIDOS'!D37</x:f>
        <x:v>7</x:v>
      </x:c>
      <x:c r="G427" t="n">
        <x:f>'08_PEDIDOS'!I37</x:f>
        <x:v>10</x:v>
      </x:c>
      <x:c r="H427" t="n">
        <x:f>'05_RUTAS'!F43</x:f>
        <x:v>12</x:v>
      </x:c>
      <x:c r="I427" t="n">
        <x:f>'05_RUTAS'!G43</x:f>
        <x:v>124</x:v>
      </x:c>
      <x:c r="J427" s="14" t="n">
        <x:f>IF(OR(F427="",G427="",G427=0),"",(ROUNDUP(F427/G427,0)*H427+F427*I427)/60)</x:f>
        <x:v>14.666666666666666</x:v>
      </x:c>
      <x:c r="K427" t="n">
        <x:f>INDEX('08_PEDIDOS'!$H$2:$H$97,MATCH(A427,'08_PEDIDOS'!$A$2:$A$97,0))</x:f>
        <x:v>5</x:v>
      </x:c>
      <x:c r="L427" t="inlineStr">
        <x:is>
          <x:t xml:space="preserve">POR_UNIDAD</x:t>
        </x:is>
      </x:c>
      <x:c r="M427" t="inlineStr">
        <x:is>
          <x:t xml:space="preserve">VALOR HEREDADO SIN CRONOMETRAJE</x:t>
        </x:is>
      </x:c>
      <x:c r="N427" s="34" t="n">
        <x:f>IFERROR(J427*INDEX('04_MAQUINAS'!$F$2:$F$18,MATCH(E427,'04_MAQUINAS'!$A$2:$A$18,0)),0)</x:f>
        <x:v>410.66666666666663</x:v>
      </x:c>
      <x:c r="O427" s="34" t="n">
        <x:f>IFERROR(J427*INDEX('04_MAQUINAS'!$I$2:$I$18,MATCH(E427,'04_MAQUINAS'!$A$2:$A$18,0))*INDEX('04_MAQUINAS'!$J$2:$J$18,MATCH(E427,'04_MAQUINAS'!$A$2:$A$18,0)),0)</x:f>
        <x:v>36.3</x:v>
      </x:c>
    </x:row>
    <x:row r="428">
      <x:c r="A428" t="inlineStr">
        <x:is>
          <x:t xml:space="preserve">P036</x:t>
        </x:is>
      </x:c>
      <x:c r="B428" t="inlineStr">
        <x:is>
          <x:t xml:space="preserve">Góndola mural</x:t>
        </x:is>
      </x:c>
      <x:c r="C428" t="n">
        <x:v>5</x:v>
      </x:c>
      <x:c r="D428" t="inlineStr">
        <x:is>
          <x:t xml:space="preserve">Soldadura</x:t>
        </x:is>
      </x:c>
      <x:c r="E428" t="inlineStr">
        <x:is>
          <x:t xml:space="preserve">Máquina de soldadura por arco MIG/MAG</x:t>
        </x:is>
      </x:c>
      <x:c r="F428" t="n">
        <x:f>'08_PEDIDOS'!D37</x:f>
        <x:v>7</x:v>
      </x:c>
      <x:c r="G428" t="n">
        <x:f>'08_PEDIDOS'!I37</x:f>
        <x:v>10</x:v>
      </x:c>
      <x:c r="H428" t="n">
        <x:f>'05_RUTAS'!F44</x:f>
        <x:v>10</x:v>
      </x:c>
      <x:c r="I428" t="n">
        <x:f>'05_RUTAS'!G44</x:f>
        <x:v>5.6</x:v>
      </x:c>
      <x:c r="J428" s="14" t="n">
        <x:f>IF(OR(F428="",G428="",G428=0),"",(ROUNDUP(F428/G428,0)*H428+F428*I428)/60)</x:f>
        <x:v>0.82</x:v>
      </x:c>
      <x:c r="K428" t="n">
        <x:f>INDEX('08_PEDIDOS'!$H$2:$H$97,MATCH(A428,'08_PEDIDOS'!$A$2:$A$97,0))</x:f>
        <x:v>5</x:v>
      </x:c>
      <x:c r="L428" t="inlineStr">
        <x:is>
          <x:t xml:space="preserve">POR_UNIDAD</x:t>
        </x:is>
      </x:c>
      <x:c r="M428" t="inlineStr">
        <x:is>
          <x:t xml:space="preserve">VALOR HEREDADO SIN CRONOMETRAJE</x:t>
        </x:is>
      </x:c>
      <x:c r="N428" s="34" t="n">
        <x:f>IFERROR(J428*INDEX('04_MAQUINAS'!$F$2:$F$18,MATCH(E428,'04_MAQUINAS'!$A$2:$A$18,0)),0)</x:f>
        <x:v>26.24</x:v>
      </x:c>
      <x:c r="O428" s="34" t="n">
        <x:f>IFERROR(J428*INDEX('04_MAQUINAS'!$I$2:$I$18,MATCH(E428,'04_MAQUINAS'!$A$2:$A$18,0))*INDEX('04_MAQUINAS'!$J$2:$J$18,MATCH(E428,'04_MAQUINAS'!$A$2:$A$18,0)),0)</x:f>
        <x:v>1.4349999999999998</x:v>
      </x:c>
    </x:row>
    <x:row r="429">
      <x:c r="A429" t="inlineStr">
        <x:is>
          <x:t xml:space="preserve">P036</x:t>
        </x:is>
      </x:c>
      <x:c r="B429" t="inlineStr">
        <x:is>
          <x:t xml:space="preserve">Góndola mural</x:t>
        </x:is>
      </x:c>
      <x:c r="C429" t="n">
        <x:v>6</x:v>
      </x:c>
      <x:c r="D429" t="inlineStr">
        <x:is>
          <x:t xml:space="preserve">Desbarbado</x:t>
        </x:is>
      </x:c>
      <x:c r="E429" t="inlineStr">
        <x:is>
          <x:t xml:space="preserve">Mesa de desbarbado/esmerilado</x:t>
        </x:is>
      </x:c>
      <x:c r="F429" t="n">
        <x:f>'08_PEDIDOS'!D37</x:f>
        <x:v>7</x:v>
      </x:c>
      <x:c r="G429" t="n">
        <x:f>'08_PEDIDOS'!I37</x:f>
        <x:v>10</x:v>
      </x:c>
      <x:c r="H429" t="n">
        <x:f>'05_RUTAS'!F45</x:f>
        <x:v>3</x:v>
      </x:c>
      <x:c r="I429" t="n">
        <x:f>'05_RUTAS'!G45</x:f>
        <x:v>33</x:v>
      </x:c>
      <x:c r="J429" s="14" t="n">
        <x:f>IF(OR(F429="",G429="",G429=0),"",(ROUNDUP(F429/G429,0)*H429+F429*I429)/60)</x:f>
        <x:v>3.9</x:v>
      </x:c>
      <x:c r="K429" t="n">
        <x:f>INDEX('08_PEDIDOS'!$H$2:$H$97,MATCH(A429,'08_PEDIDOS'!$A$2:$A$97,0))</x:f>
        <x:v>5</x:v>
      </x:c>
      <x:c r="L429" t="inlineStr">
        <x:is>
          <x:t xml:space="preserve">POR_UNIDAD</x:t>
        </x:is>
      </x:c>
      <x:c r="M429" t="inlineStr">
        <x:is>
          <x:t xml:space="preserve">VALOR HEREDADO SIN CRONOMETRAJE</x:t>
        </x:is>
      </x:c>
      <x:c r="N429" s="34" t="n">
        <x:f>IFERROR(J429*INDEX('04_MAQUINAS'!$F$2:$F$18,MATCH(E429,'04_MAQUINAS'!$A$2:$A$18,0)),0)</x:f>
        <x:v>81.89999999999999</x:v>
      </x:c>
      <x:c r="O429" s="34" t="n">
        <x:f>IFERROR(J429*INDEX('04_MAQUINAS'!$I$2:$I$18,MATCH(E429,'04_MAQUINAS'!$A$2:$A$18,0))*INDEX('04_MAQUINAS'!$J$2:$J$18,MATCH(E429,'04_MAQUINAS'!$A$2:$A$18,0)),0)</x:f>
        <x:v>2.925</x:v>
      </x:c>
    </x:row>
    <x:row r="430">
      <x:c r="A430" t="inlineStr">
        <x:is>
          <x:t xml:space="preserve">P036</x:t>
        </x:is>
      </x:c>
      <x:c r="B430" t="inlineStr">
        <x:is>
          <x:t xml:space="preserve">Góndola mural</x:t>
        </x:is>
      </x:c>
      <x:c r="C430" t="n">
        <x:v>7</x:v>
      </x:c>
      <x:c r="D430" t="inlineStr">
        <x:is>
          <x:t xml:space="preserve">Preparación superficial</x:t>
        </x:is>
      </x:c>
      <x:c r="E430" t="inlineStr">
        <x:is>
          <x:t xml:space="preserve">Zona de preparación superficial</x:t>
        </x:is>
      </x:c>
      <x:c r="F430" t="n">
        <x:f>'08_PEDIDOS'!D37</x:f>
        <x:v>7</x:v>
      </x:c>
      <x:c r="G430" t="n">
        <x:f>'08_PEDIDOS'!I37</x:f>
        <x:v>10</x:v>
      </x:c>
      <x:c r="H430" t="n">
        <x:f>'05_RUTAS'!F46</x:f>
        <x:v>6</x:v>
      </x:c>
      <x:c r="I430" t="n">
        <x:f>'05_RUTAS'!G46</x:f>
        <x:v>27.0712</x:v>
      </x:c>
      <x:c r="J430" s="14" t="n">
        <x:f>IF(OR(F430="",G430="",G430=0),"",(ROUNDUP(F430/G430,0)*H430+F430*I430)/60)</x:f>
        <x:v>3.258306666666667</x:v>
      </x:c>
      <x:c r="K430" t="n">
        <x:f>INDEX('08_PEDIDOS'!$H$2:$H$97,MATCH(A430,'08_PEDIDOS'!$A$2:$A$97,0))</x:f>
        <x:v>5</x:v>
      </x:c>
      <x:c r="L430" t="inlineStr">
        <x:is>
          <x:t xml:space="preserve">POR_UNIDAD</x:t>
        </x:is>
      </x:c>
      <x:c r="M430" t="inlineStr">
        <x:is>
          <x:t xml:space="preserve">VALOR HEREDADO SIN CRONOMETRAJE</x:t>
        </x:is>
      </x:c>
      <x:c r="N430" s="34" t="n">
        <x:f>IFERROR(J430*INDEX('04_MAQUINAS'!$F$2:$F$18,MATCH(E430,'04_MAQUINAS'!$A$2:$A$18,0)),0)</x:f>
        <x:v>61.90782666666667</x:v>
      </x:c>
      <x:c r="O430" s="34" t="n">
        <x:f>IFERROR(J430*INDEX('04_MAQUINAS'!$I$2:$I$18,MATCH(E430,'04_MAQUINAS'!$A$2:$A$18,0))*INDEX('04_MAQUINAS'!$J$2:$J$18,MATCH(E430,'04_MAQUINAS'!$A$2:$A$18,0)),0)</x:f>
        <x:v>2.8673098666666674</x:v>
      </x:c>
    </x:row>
    <x:row r="431">
      <x:c r="A431" t="inlineStr">
        <x:is>
          <x:t xml:space="preserve">P036</x:t>
        </x:is>
      </x:c>
      <x:c r="B431" t="inlineStr">
        <x:is>
          <x:t xml:space="preserve">Góndola mural</x:t>
        </x:is>
      </x:c>
      <x:c r="C431" t="n">
        <x:v>8</x:v>
      </x:c>
      <x:c r="D431" t="inlineStr">
        <x:is>
          <x:t xml:space="preserve">Aplicación electrostática de polvo</x:t>
        </x:is>
      </x:c>
      <x:c r="E431" t="inlineStr">
        <x:is>
          <x:t xml:space="preserve">Pistola manual de pintura electrostática en polvo</x:t>
        </x:is>
      </x:c>
      <x:c r="F431" t="n">
        <x:f>'08_PEDIDOS'!D37</x:f>
        <x:v>7</x:v>
      </x:c>
      <x:c r="G431" t="n">
        <x:f>'08_PEDIDOS'!I37</x:f>
        <x:v>10</x:v>
      </x:c>
      <x:c r="H431" t="n">
        <x:f>'05_RUTAS'!F47</x:f>
        <x:v>12</x:v>
      </x:c>
      <x:c r="I431" t="n">
        <x:f>'05_RUTAS'!G47</x:f>
        <x:v>7.34</x:v>
      </x:c>
      <x:c r="J431" s="14" t="n">
        <x:f>IF(OR(F431="",G431="",G431=0),"",(ROUNDUP(F431/G431,0)*H431+F431*I431)/60)</x:f>
        <x:v>1.0563333333333333</x:v>
      </x:c>
      <x:c r="K431" t="n">
        <x:f>INDEX('08_PEDIDOS'!$H$2:$H$97,MATCH(A431,'08_PEDIDOS'!$A$2:$A$97,0))</x:f>
        <x:v>5</x:v>
      </x:c>
      <x:c r="L431" t="inlineStr">
        <x:is>
          <x:t xml:space="preserve">POR_UNIDAD</x:t>
        </x:is>
      </x:c>
      <x:c r="M431" t="inlineStr">
        <x:is>
          <x:t xml:space="preserve">HIPOTESIS TECNICA</x:t>
        </x:is>
      </x:c>
      <x:c r="N431" s="34" t="n">
        <x:f>IFERROR(J431*INDEX('04_MAQUINAS'!$F$2:$F$18,MATCH(E431,'04_MAQUINAS'!$A$2:$A$18,0)),0)</x:f>
        <x:v>33.80266666666667</x:v>
      </x:c>
      <x:c r="O431" s="34" t="n">
        <x:f>IFERROR(J431*INDEX('04_MAQUINAS'!$I$2:$I$18,MATCH(E431,'04_MAQUINAS'!$A$2:$A$18,0))*INDEX('04_MAQUINAS'!$J$2:$J$18,MATCH(E431,'04_MAQUINAS'!$A$2:$A$18,0)),0)</x:f>
        <x:v>1.1091499999999999</x:v>
      </x:c>
    </x:row>
    <x:row r="432">
      <x:c r="A432" t="inlineStr">
        <x:is>
          <x:t xml:space="preserve">P036</x:t>
        </x:is>
      </x:c>
      <x:c r="B432" t="inlineStr">
        <x:is>
          <x:t xml:space="preserve">Góndola mural</x:t>
        </x:is>
      </x:c>
      <x:c r="C432" t="n">
        <x:v>9</x:v>
      </x:c>
      <x:c r="D432" t="inlineStr">
        <x:is>
          <x:t xml:space="preserve">Curado térmico en horno</x:t>
        </x:is>
      </x:c>
      <x:c r="E432" t="inlineStr">
        <x:is>
          <x:t xml:space="preserve">Horno de curado de pintura electrostática por lotes</x:t>
        </x:is>
      </x:c>
      <x:c r="F432" t="n">
        <x:f>'08_PEDIDOS'!D37</x:f>
        <x:v>7</x:v>
      </x:c>
      <x:c r="G432" t="n">
        <x:f>'08_PEDIDOS'!I37</x:f>
        <x:v>10</x:v>
      </x:c>
      <x:c r="H432" t="n">
        <x:f>'05_RUTAS'!F48</x:f>
        <x:v>45</x:v>
      </x:c>
      <x:c r="I432" t="n">
        <x:f>'05_RUTAS'!G48</x:f>
        <x:v>0</x:v>
      </x:c>
      <x:c r="J432" s="14" t="n">
        <x:f>IF(OR(F432="",G432="",G432=0),"",(ROUNDUP(F432/G432,0)*H432+F432*I432)/60)</x:f>
        <x:v>0.75</x:v>
      </x:c>
      <x:c r="K432" t="n">
        <x:f>INDEX('08_PEDIDOS'!$H$2:$H$97,MATCH(A432,'08_PEDIDOS'!$A$2:$A$97,0))</x:f>
        <x:v>5</x:v>
      </x:c>
      <x:c r="L432" t="inlineStr">
        <x:is>
          <x:t xml:space="preserve">POR_LOTE</x:t>
        </x:is>
      </x:c>
      <x:c r="M432" t="inlineStr">
        <x:is>
          <x:t xml:space="preserve">HIPOTESIS TECNICA</x:t>
        </x:is>
      </x:c>
      <x:c r="N432" s="34" t="n">
        <x:f>IFERROR(J432*INDEX('04_MAQUINAS'!$F$2:$F$18,MATCH(E432,'04_MAQUINAS'!$A$2:$A$18,0)),0)</x:f>
        <x:v>19.5</x:v>
      </x:c>
      <x:c r="O432" s="34" t="n">
        <x:f>IFERROR(J432*INDEX('04_MAQUINAS'!$I$2:$I$18,MATCH(E432,'04_MAQUINAS'!$A$2:$A$18,0))*INDEX('04_MAQUINAS'!$J$2:$J$18,MATCH(E432,'04_MAQUINAS'!$A$2:$A$18,0)),0)</x:f>
        <x:v>10.799999999999999</x:v>
      </x:c>
    </x:row>
    <x:row r="433">
      <x:c r="A433" t="inlineStr">
        <x:is>
          <x:t xml:space="preserve">P036</x:t>
        </x:is>
      </x:c>
      <x:c r="B433" t="inlineStr">
        <x:is>
          <x:t xml:space="preserve">Góndola mural</x:t>
        </x:is>
      </x:c>
      <x:c r="C433" t="n">
        <x:v>10</x:v>
      </x:c>
      <x:c r="D433" t="inlineStr">
        <x:is>
          <x:t xml:space="preserve">Colgado, traslado y enfriamiento</x:t>
        </x:is>
      </x:c>
      <x:c r="E433" t="inlineStr">
        <x:is>
          <x:t xml:space="preserve">Manipulación y enfriamiento de piezas</x:t>
        </x:is>
      </x:c>
      <x:c r="F433" t="n">
        <x:f>'08_PEDIDOS'!D37</x:f>
        <x:v>7</x:v>
      </x:c>
      <x:c r="G433" t="n">
        <x:f>'08_PEDIDOS'!I37</x:f>
        <x:v>10</x:v>
      </x:c>
      <x:c r="H433" t="n">
        <x:f>'05_RUTAS'!F49</x:f>
        <x:v>8</x:v>
      </x:c>
      <x:c r="I433" t="n">
        <x:f>'05_RUTAS'!G49</x:f>
        <x:v>2.54</x:v>
      </x:c>
      <x:c r="J433" s="14" t="n">
        <x:f>IF(OR(F433="",G433="",G433=0),"",(ROUNDUP(F433/G433,0)*H433+F433*I433)/60)</x:f>
        <x:v>0.4296666666666667</x:v>
      </x:c>
      <x:c r="K433" t="n">
        <x:f>INDEX('08_PEDIDOS'!$H$2:$H$97,MATCH(A433,'08_PEDIDOS'!$A$2:$A$97,0))</x:f>
        <x:v>5</x:v>
      </x:c>
      <x:c r="L433" t="inlineStr">
        <x:is>
          <x:t xml:space="preserve">POR_UNIDAD</x:t>
        </x:is>
      </x:c>
      <x:c r="M433" t="inlineStr">
        <x:is>
          <x:t xml:space="preserve">HIPOTESIS TECNICA</x:t>
        </x:is>
      </x:c>
      <x:c r="N433" s="34" t="n">
        <x:f>IFERROR(J433*INDEX('04_MAQUINAS'!$F$2:$F$18,MATCH(E433,'04_MAQUINAS'!$A$2:$A$18,0)),0)</x:f>
        <x:v>6.874666666666667</x:v>
      </x:c>
      <x:c r="O433" s="34" t="n">
        <x:f>IFERROR(J433*INDEX('04_MAQUINAS'!$I$2:$I$18,MATCH(E433,'04_MAQUINAS'!$A$2:$A$18,0))*INDEX('04_MAQUINAS'!$J$2:$J$18,MATCH(E433,'04_MAQUINAS'!$A$2:$A$18,0)),0)</x:f>
        <x:v>0.10741666666666667</x:v>
      </x:c>
    </x:row>
    <x:row r="434">
      <x:c r="A434" t="inlineStr">
        <x:is>
          <x:t xml:space="preserve">P036</x:t>
        </x:is>
      </x:c>
      <x:c r="B434" t="inlineStr">
        <x:is>
          <x:t xml:space="preserve">Góndola mural</x:t>
        </x:is>
      </x:c>
      <x:c r="C434" t="n">
        <x:v>11</x:v>
      </x:c>
      <x:c r="D434" t="inlineStr">
        <x:is>
          <x:t xml:space="preserve">Ensamblaje</x:t>
        </x:is>
      </x:c>
      <x:c r="E434" t="inlineStr">
        <x:is>
          <x:t xml:space="preserve">Mesa de armado</x:t>
        </x:is>
      </x:c>
      <x:c r="F434" t="n">
        <x:f>'08_PEDIDOS'!D37</x:f>
        <x:v>7</x:v>
      </x:c>
      <x:c r="G434" t="n">
        <x:f>'08_PEDIDOS'!I37</x:f>
        <x:v>10</x:v>
      </x:c>
      <x:c r="H434" t="n">
        <x:f>'05_RUTAS'!F50</x:f>
        <x:v>6</x:v>
      </x:c>
      <x:c r="I434" t="n">
        <x:f>'05_RUTAS'!G50</x:f>
        <x:v>48.75</x:v>
      </x:c>
      <x:c r="J434" s="14" t="n">
        <x:f>IF(OR(F434="",G434="",G434=0),"",(ROUNDUP(F434/G434,0)*H434+F434*I434)/60)</x:f>
        <x:v>5.7875</x:v>
      </x:c>
      <x:c r="K434" t="n">
        <x:f>INDEX('08_PEDIDOS'!$H$2:$H$97,MATCH(A434,'08_PEDIDOS'!$A$2:$A$97,0))</x:f>
        <x:v>5</x:v>
      </x:c>
      <x:c r="L434" t="inlineStr">
        <x:is>
          <x:t xml:space="preserve">POR_UNIDAD</x:t>
        </x:is>
      </x:c>
      <x:c r="M434" t="inlineStr">
        <x:is>
          <x:t xml:space="preserve">VALOR HEREDADO SIN CRONOMETRAJE</x:t>
        </x:is>
      </x:c>
      <x:c r="N434" s="34" t="n">
        <x:f>IFERROR(J434*INDEX('04_MAQUINAS'!$F$2:$F$18,MATCH(E434,'04_MAQUINAS'!$A$2:$A$18,0)),0)</x:f>
        <x:v>109.96249999999999</x:v>
      </x:c>
      <x:c r="O434" s="34" t="n">
        <x:f>IFERROR(J434*INDEX('04_MAQUINAS'!$I$2:$I$18,MATCH(E434,'04_MAQUINAS'!$A$2:$A$18,0))*INDEX('04_MAQUINAS'!$J$2:$J$18,MATCH(E434,'04_MAQUINAS'!$A$2:$A$18,0)),0)</x:f>
        <x:v>1.7362499999999998</x:v>
      </x:c>
    </x:row>
    <x:row r="435">
      <x:c r="A435" t="inlineStr">
        <x:is>
          <x:t xml:space="preserve">P036</x:t>
        </x:is>
      </x:c>
      <x:c r="B435" t="inlineStr">
        <x:is>
          <x:t xml:space="preserve">Góndola mural</x:t>
        </x:is>
      </x:c>
      <x:c r="C435" t="n">
        <x:v>12</x:v>
      </x:c>
      <x:c r="D435" t="inlineStr">
        <x:is>
          <x:t xml:space="preserve">Inspección de calidad</x:t>
        </x:is>
      </x:c>
      <x:c r="E435" t="inlineStr">
        <x:is>
          <x:t xml:space="preserve">Área de inspección</x:t>
        </x:is>
      </x:c>
      <x:c r="F435" t="n">
        <x:f>'08_PEDIDOS'!D37</x:f>
        <x:v>7</x:v>
      </x:c>
      <x:c r="G435" t="n">
        <x:f>'08_PEDIDOS'!I37</x:f>
        <x:v>10</x:v>
      </x:c>
      <x:c r="H435" t="n">
        <x:f>'05_RUTAS'!F51</x:f>
        <x:v>2</x:v>
      </x:c>
      <x:c r="I435" t="n">
        <x:f>'05_RUTAS'!G51</x:f>
        <x:v>3.67</x:v>
      </x:c>
      <x:c r="J435" s="14" t="n">
        <x:f>IF(OR(F435="",G435="",G435=0),"",(ROUNDUP(F435/G435,0)*H435+F435*I435)/60)</x:f>
        <x:v>0.46149999999999997</x:v>
      </x:c>
      <x:c r="K435" t="n">
        <x:f>INDEX('08_PEDIDOS'!$H$2:$H$97,MATCH(A435,'08_PEDIDOS'!$A$2:$A$97,0))</x:f>
        <x:v>5</x:v>
      </x:c>
      <x:c r="L435" t="inlineStr">
        <x:is>
          <x:t xml:space="preserve">POR_UNIDAD</x:t>
        </x:is>
      </x:c>
      <x:c r="M435" t="inlineStr">
        <x:is>
          <x:t xml:space="preserve">HIPOTESIS TECNICA</x:t>
        </x:is>
      </x:c>
      <x:c r="N435" s="34" t="n">
        <x:f>IFERROR(J435*INDEX('04_MAQUINAS'!$F$2:$F$18,MATCH(E435,'04_MAQUINAS'!$A$2:$A$18,0)),0)</x:f>
        <x:v>9.229999999999999</x:v>
      </x:c>
      <x:c r="O435" s="34" t="n">
        <x:f>IFERROR(J435*INDEX('04_MAQUINAS'!$I$2:$I$18,MATCH(E435,'04_MAQUINAS'!$A$2:$A$18,0))*INDEX('04_MAQUINAS'!$J$2:$J$18,MATCH(E435,'04_MAQUINAS'!$A$2:$A$18,0)),0)</x:f>
        <x:v>0.04615</x:v>
      </x:c>
    </x:row>
    <x:row r="436">
      <x:c r="A436" t="inlineStr">
        <x:is>
          <x:t xml:space="preserve">P036</x:t>
        </x:is>
      </x:c>
      <x:c r="B436" t="inlineStr">
        <x:is>
          <x:t xml:space="preserve">Góndola mural</x:t>
        </x:is>
      </x:c>
      <x:c r="C436" t="n">
        <x:v>13</x:v>
      </x:c>
      <x:c r="D436" t="inlineStr">
        <x:is>
          <x:t xml:space="preserve">Embalaje</x:t>
        </x:is>
      </x:c>
      <x:c r="E436" t="inlineStr">
        <x:is>
          <x:t xml:space="preserve">Zona de protección y embalaje</x:t>
        </x:is>
      </x:c>
      <x:c r="F436" t="n">
        <x:f>'08_PEDIDOS'!D37</x:f>
        <x:v>7</x:v>
      </x:c>
      <x:c r="G436" t="n">
        <x:f>'08_PEDIDOS'!I37</x:f>
        <x:v>10</x:v>
      </x:c>
      <x:c r="H436" t="n">
        <x:f>'05_RUTAS'!F52</x:f>
        <x:v>2</x:v>
      </x:c>
      <x:c r="I436" t="n">
        <x:f>'05_RUTAS'!G52</x:f>
        <x:v>5</x:v>
      </x:c>
      <x:c r="J436" s="14" t="n">
        <x:f>IF(OR(F436="",G436="",G436=0),"",(ROUNDUP(F436/G436,0)*H436+F436*I436)/60)</x:f>
        <x:v>0.6166666666666667</x:v>
      </x:c>
      <x:c r="K436" t="n">
        <x:f>INDEX('08_PEDIDOS'!$H$2:$H$97,MATCH(A436,'08_PEDIDOS'!$A$2:$A$97,0))</x:f>
        <x:v>5</x:v>
      </x:c>
      <x:c r="L436" t="inlineStr">
        <x:is>
          <x:t xml:space="preserve">POR_UNIDAD</x:t>
        </x:is>
      </x:c>
      <x:c r="M436" t="inlineStr">
        <x:is>
          <x:t xml:space="preserve">HIPOTESIS TECNICA</x:t>
        </x:is>
      </x:c>
      <x:c r="N436" s="34" t="n">
        <x:f>IFERROR(J436*INDEX('04_MAQUINAS'!$F$2:$F$18,MATCH(E436,'04_MAQUINAS'!$A$2:$A$18,0)),0)</x:f>
        <x:v>11.100000000000001</x:v>
      </x:c>
      <x:c r="O436" s="34" t="n">
        <x:f>IFERROR(J436*INDEX('04_MAQUINAS'!$I$2:$I$18,MATCH(E436,'04_MAQUINAS'!$A$2:$A$18,0))*INDEX('04_MAQUINAS'!$J$2:$J$18,MATCH(E436,'04_MAQUINAS'!$A$2:$A$18,0)),0)</x:f>
        <x:v>0.0555</x:v>
      </x:c>
    </x:row>
    <x:row r="437">
      <x:c r="A437" t="inlineStr">
        <x:is>
          <x:t xml:space="preserve">P037</x:t>
        </x:is>
      </x:c>
      <x:c r="B437" t="inlineStr">
        <x:is>
          <x:t xml:space="preserve">Locker de 4 puertas</x:t>
        </x:is>
      </x:c>
      <x:c r="C437" t="n">
        <x:v>1</x:v>
      </x:c>
      <x:c r="D437" t="inlineStr">
        <x:is>
          <x:t xml:space="preserve">Corte de planchas de acero</x:t>
        </x:is>
      </x:c>
      <x:c r="E437" t="inlineStr">
        <x:is>
          <x:t xml:space="preserve">Guillotina hidráulica para corte de planchas de acero</x:t>
        </x:is>
      </x:c>
      <x:c r="F437" t="n">
        <x:f>'08_PEDIDOS'!D38</x:f>
        <x:v>5</x:v>
      </x:c>
      <x:c r="G437" t="n">
        <x:f>'08_PEDIDOS'!I38</x:f>
        <x:v>10</x:v>
      </x:c>
      <x:c r="H437" t="n">
        <x:f>'05_RUTAS'!F53</x:f>
        <x:v>8</x:v>
      </x:c>
      <x:c r="I437" t="n">
        <x:f>'05_RUTAS'!G53</x:f>
        <x:v>40.245</x:v>
      </x:c>
      <x:c r="J437" s="14" t="n">
        <x:f>IF(OR(F437="",G437="",G437=0),"",(ROUNDUP(F437/G437,0)*H437+F437*I437)/60)</x:f>
        <x:v>3.487083333333333</x:v>
      </x:c>
      <x:c r="K437" t="n">
        <x:f>INDEX('08_PEDIDOS'!$H$2:$H$97,MATCH(A437,'08_PEDIDOS'!$A$2:$A$97,0))</x:f>
        <x:v>5</x:v>
      </x:c>
      <x:c r="L437" t="inlineStr">
        <x:is>
          <x:t xml:space="preserve">POR_UNIDAD</x:t>
        </x:is>
      </x:c>
      <x:c r="M437" t="inlineStr">
        <x:is>
          <x:t xml:space="preserve">VALOR HEREDADO SIN CRONOMETRAJE</x:t>
        </x:is>
      </x:c>
      <x:c r="N437" s="34" t="n">
        <x:f>IFERROR(J437*INDEX('04_MAQUINAS'!$F$2:$F$18,MATCH(E437,'04_MAQUINAS'!$A$2:$A$18,0)),0)</x:f>
        <x:v>83.69</x:v>
      </x:c>
      <x:c r="O437" s="34" t="n">
        <x:f>IFERROR(J437*INDEX('04_MAQUINAS'!$I$2:$I$18,MATCH(E437,'04_MAQUINAS'!$A$2:$A$18,0))*INDEX('04_MAQUINAS'!$J$2:$J$18,MATCH(E437,'04_MAQUINAS'!$A$2:$A$18,0)),0)</x:f>
        <x:v>9.589479166666665</x:v>
      </x:c>
    </x:row>
    <x:row r="438">
      <x:c r="A438" t="inlineStr">
        <x:is>
          <x:t xml:space="preserve">P037</x:t>
        </x:is>
      </x:c>
      <x:c r="B438" t="inlineStr">
        <x:is>
          <x:t xml:space="preserve">Locker de 4 puertas</x:t>
        </x:is>
      </x:c>
      <x:c r="C438" t="n">
        <x:v>2</x:v>
      </x:c>
      <x:c r="D438" t="inlineStr">
        <x:is>
          <x:t xml:space="preserve">Perforación</x:t>
        </x:is>
      </x:c>
      <x:c r="E438" t="inlineStr">
        <x:is>
          <x:t xml:space="preserve">Taladro de banco para perforación de acero</x:t>
        </x:is>
      </x:c>
      <x:c r="F438" t="n">
        <x:f>'08_PEDIDOS'!D38</x:f>
        <x:v>5</x:v>
      </x:c>
      <x:c r="G438" t="n">
        <x:f>'08_PEDIDOS'!I38</x:f>
        <x:v>10</x:v>
      </x:c>
      <x:c r="H438" t="n">
        <x:f>'05_RUTAS'!F54</x:f>
        <x:v>10</x:v>
      </x:c>
      <x:c r="I438" t="n">
        <x:f>'05_RUTAS'!G54</x:f>
        <x:v>14.8</x:v>
      </x:c>
      <x:c r="J438" s="14" t="n">
        <x:f>IF(OR(F438="",G438="",G438=0),"",(ROUNDUP(F438/G438,0)*H438+F438*I438)/60)</x:f>
        <x:v>1.4</x:v>
      </x:c>
      <x:c r="K438" t="n">
        <x:f>INDEX('08_PEDIDOS'!$H$2:$H$97,MATCH(A438,'08_PEDIDOS'!$A$2:$A$97,0))</x:f>
        <x:v>5</x:v>
      </x:c>
      <x:c r="L438" t="inlineStr">
        <x:is>
          <x:t xml:space="preserve">POR_UNIDAD</x:t>
        </x:is>
      </x:c>
      <x:c r="M438" t="inlineStr">
        <x:is>
          <x:t xml:space="preserve">VALOR HEREDADO SIN CRONOMETRAJE</x:t>
        </x:is>
      </x:c>
      <x:c r="N438" s="34" t="n">
        <x:f>IFERROR(J438*INDEX('04_MAQUINAS'!$F$2:$F$18,MATCH(E438,'04_MAQUINAS'!$A$2:$A$18,0)),0)</x:f>
        <x:v>30.799999999999997</x:v>
      </x:c>
      <x:c r="O438" s="34" t="n">
        <x:f>IFERROR(J438*INDEX('04_MAQUINAS'!$I$2:$I$18,MATCH(E438,'04_MAQUINAS'!$A$2:$A$18,0))*INDEX('04_MAQUINAS'!$J$2:$J$18,MATCH(E438,'04_MAQUINAS'!$A$2:$A$18,0)),0)</x:f>
        <x:v>0.385</x:v>
      </x:c>
    </x:row>
    <x:row r="439">
      <x:c r="A439" t="inlineStr">
        <x:is>
          <x:t xml:space="preserve">P037</x:t>
        </x:is>
      </x:c>
      <x:c r="B439" t="inlineStr">
        <x:is>
          <x:t xml:space="preserve">Locker de 4 puertas</x:t>
        </x:is>
      </x:c>
      <x:c r="C439" t="n">
        <x:v>3</x:v>
      </x:c>
      <x:c r="D439" t="inlineStr">
        <x:is>
          <x:t xml:space="preserve">Plegado</x:t>
        </x:is>
      </x:c>
      <x:c r="E439" t="inlineStr">
        <x:is>
          <x:t xml:space="preserve">Plegadora hidráulica de chapa metálica</x:t>
        </x:is>
      </x:c>
      <x:c r="F439" t="n">
        <x:f>'08_PEDIDOS'!D38</x:f>
        <x:v>5</x:v>
      </x:c>
      <x:c r="G439" t="n">
        <x:f>'08_PEDIDOS'!I38</x:f>
        <x:v>10</x:v>
      </x:c>
      <x:c r="H439" t="n">
        <x:f>'05_RUTAS'!F55</x:f>
        <x:v>12</x:v>
      </x:c>
      <x:c r="I439" t="n">
        <x:f>'05_RUTAS'!G55</x:f>
        <x:v>104</x:v>
      </x:c>
      <x:c r="J439" s="14" t="n">
        <x:f>IF(OR(F439="",G439="",G439=0),"",(ROUNDUP(F439/G439,0)*H439+F439*I439)/60)</x:f>
        <x:v>8.866666666666667</x:v>
      </x:c>
      <x:c r="K439" t="n">
        <x:f>INDEX('08_PEDIDOS'!$H$2:$H$97,MATCH(A439,'08_PEDIDOS'!$A$2:$A$97,0))</x:f>
        <x:v>5</x:v>
      </x:c>
      <x:c r="L439" t="inlineStr">
        <x:is>
          <x:t xml:space="preserve">POR_UNIDAD</x:t>
        </x:is>
      </x:c>
      <x:c r="M439" t="inlineStr">
        <x:is>
          <x:t xml:space="preserve">VALOR HEREDADO SIN CRONOMETRAJE</x:t>
        </x:is>
      </x:c>
      <x:c r="N439" s="34" t="n">
        <x:f>IFERROR(J439*INDEX('04_MAQUINAS'!$F$2:$F$18,MATCH(E439,'04_MAQUINAS'!$A$2:$A$18,0)),0)</x:f>
        <x:v>248.26666666666668</x:v>
      </x:c>
      <x:c r="O439" s="34" t="n">
        <x:f>IFERROR(J439*INDEX('04_MAQUINAS'!$I$2:$I$18,MATCH(E439,'04_MAQUINAS'!$A$2:$A$18,0))*INDEX('04_MAQUINAS'!$J$2:$J$18,MATCH(E439,'04_MAQUINAS'!$A$2:$A$18,0)),0)</x:f>
        <x:v>21.945</x:v>
      </x:c>
    </x:row>
    <x:row r="440">
      <x:c r="A440" t="inlineStr">
        <x:is>
          <x:t xml:space="preserve">P037</x:t>
        </x:is>
      </x:c>
      <x:c r="B440" t="inlineStr">
        <x:is>
          <x:t xml:space="preserve">Locker de 4 puertas</x:t>
        </x:is>
      </x:c>
      <x:c r="C440" t="n">
        <x:v>4</x:v>
      </x:c>
      <x:c r="D440" t="inlineStr">
        <x:is>
          <x:t xml:space="preserve">Desbarbado</x:t>
        </x:is>
      </x:c>
      <x:c r="E440" t="inlineStr">
        <x:is>
          <x:t xml:space="preserve">Mesa de desbarbado/esmerilado</x:t>
        </x:is>
      </x:c>
      <x:c r="F440" t="n">
        <x:f>'08_PEDIDOS'!D38</x:f>
        <x:v>5</x:v>
      </x:c>
      <x:c r="G440" t="n">
        <x:f>'08_PEDIDOS'!I38</x:f>
        <x:v>10</x:v>
      </x:c>
      <x:c r="H440" t="n">
        <x:f>'05_RUTAS'!F56</x:f>
        <x:v>3</x:v>
      </x:c>
      <x:c r="I440" t="n">
        <x:f>'05_RUTAS'!G56</x:f>
        <x:v>18</x:v>
      </x:c>
      <x:c r="J440" s="14" t="n">
        <x:f>IF(OR(F440="",G440="",G440=0),"",(ROUNDUP(F440/G440,0)*H440+F440*I440)/60)</x:f>
        <x:v>1.55</x:v>
      </x:c>
      <x:c r="K440" t="n">
        <x:f>INDEX('08_PEDIDOS'!$H$2:$H$97,MATCH(A440,'08_PEDIDOS'!$A$2:$A$97,0))</x:f>
        <x:v>5</x:v>
      </x:c>
      <x:c r="L440" t="inlineStr">
        <x:is>
          <x:t xml:space="preserve">POR_UNIDAD</x:t>
        </x:is>
      </x:c>
      <x:c r="M440" t="inlineStr">
        <x:is>
          <x:t xml:space="preserve">VALOR HEREDADO SIN CRONOMETRAJE</x:t>
        </x:is>
      </x:c>
      <x:c r="N440" s="34" t="n">
        <x:f>IFERROR(J440*INDEX('04_MAQUINAS'!$F$2:$F$18,MATCH(E440,'04_MAQUINAS'!$A$2:$A$18,0)),0)</x:f>
        <x:v>32.550000000000004</x:v>
      </x:c>
      <x:c r="O440" s="34" t="n">
        <x:f>IFERROR(J440*INDEX('04_MAQUINAS'!$I$2:$I$18,MATCH(E440,'04_MAQUINAS'!$A$2:$A$18,0))*INDEX('04_MAQUINAS'!$J$2:$J$18,MATCH(E440,'04_MAQUINAS'!$A$2:$A$18,0)),0)</x:f>
        <x:v>1.1625</x:v>
      </x:c>
    </x:row>
    <x:row r="441">
      <x:c r="A441" t="inlineStr">
        <x:is>
          <x:t xml:space="preserve">P037</x:t>
        </x:is>
      </x:c>
      <x:c r="B441" t="inlineStr">
        <x:is>
          <x:t xml:space="preserve">Locker de 4 puertas</x:t>
        </x:is>
      </x:c>
      <x:c r="C441" t="n">
        <x:v>5</x:v>
      </x:c>
      <x:c r="D441" t="inlineStr">
        <x:is>
          <x:t xml:space="preserve">Preparación superficial</x:t>
        </x:is>
      </x:c>
      <x:c r="E441" t="inlineStr">
        <x:is>
          <x:t xml:space="preserve">Zona de preparación superficial</x:t>
        </x:is>
      </x:c>
      <x:c r="F441" t="n">
        <x:f>'08_PEDIDOS'!D38</x:f>
        <x:v>5</x:v>
      </x:c>
      <x:c r="G441" t="n">
        <x:f>'08_PEDIDOS'!I38</x:f>
        <x:v>10</x:v>
      </x:c>
      <x:c r="H441" t="n">
        <x:f>'05_RUTAS'!F57</x:f>
        <x:v>6</x:v>
      </x:c>
      <x:c r="I441" t="n">
        <x:f>'05_RUTAS'!G57</x:f>
        <x:v>26.324</x:v>
      </x:c>
      <x:c r="J441" s="14" t="n">
        <x:f>IF(OR(F441="",G441="",G441=0),"",(ROUNDUP(F441/G441,0)*H441+F441*I441)/60)</x:f>
        <x:v>2.2936666666666667</x:v>
      </x:c>
      <x:c r="K441" t="n">
        <x:f>INDEX('08_PEDIDOS'!$H$2:$H$97,MATCH(A441,'08_PEDIDOS'!$A$2:$A$97,0))</x:f>
        <x:v>5</x:v>
      </x:c>
      <x:c r="L441" t="inlineStr">
        <x:is>
          <x:t xml:space="preserve">POR_UNIDAD</x:t>
        </x:is>
      </x:c>
      <x:c r="M441" t="inlineStr">
        <x:is>
          <x:t xml:space="preserve">VALOR HEREDADO SIN CRONOMETRAJE</x:t>
        </x:is>
      </x:c>
      <x:c r="N441" s="34" t="n">
        <x:f>IFERROR(J441*INDEX('04_MAQUINAS'!$F$2:$F$18,MATCH(E441,'04_MAQUINAS'!$A$2:$A$18,0)),0)</x:f>
        <x:v>43.57966666666667</x:v>
      </x:c>
      <x:c r="O441" s="34" t="n">
        <x:f>IFERROR(J441*INDEX('04_MAQUINAS'!$I$2:$I$18,MATCH(E441,'04_MAQUINAS'!$A$2:$A$18,0))*INDEX('04_MAQUINAS'!$J$2:$J$18,MATCH(E441,'04_MAQUINAS'!$A$2:$A$18,0)),0)</x:f>
        <x:v>2.018426666666667</x:v>
      </x:c>
    </x:row>
    <x:row r="442">
      <x:c r="A442" t="inlineStr">
        <x:is>
          <x:t xml:space="preserve">P037</x:t>
        </x:is>
      </x:c>
      <x:c r="B442" t="inlineStr">
        <x:is>
          <x:t xml:space="preserve">Locker de 4 puertas</x:t>
        </x:is>
      </x:c>
      <x:c r="C442" t="n">
        <x:v>6</x:v>
      </x:c>
      <x:c r="D442" t="inlineStr">
        <x:is>
          <x:t xml:space="preserve">Aplicación electrostática de polvo</x:t>
        </x:is>
      </x:c>
      <x:c r="E442" t="inlineStr">
        <x:is>
          <x:t xml:space="preserve">Pistola manual de pintura electrostática en polvo</x:t>
        </x:is>
      </x:c>
      <x:c r="F442" t="n">
        <x:f>'08_PEDIDOS'!D38</x:f>
        <x:v>5</x:v>
      </x:c>
      <x:c r="G442" t="n">
        <x:f>'08_PEDIDOS'!I38</x:f>
        <x:v>10</x:v>
      </x:c>
      <x:c r="H442" t="n">
        <x:f>'05_RUTAS'!F58</x:f>
        <x:v>12</x:v>
      </x:c>
      <x:c r="I442" t="n">
        <x:f>'05_RUTAS'!G58</x:f>
        <x:v>6.83</x:v>
      </x:c>
      <x:c r="J442" s="14" t="n">
        <x:f>IF(OR(F442="",G442="",G442=0),"",(ROUNDUP(F442/G442,0)*H442+F442*I442)/60)</x:f>
        <x:v>0.7691666666666667</x:v>
      </x:c>
      <x:c r="K442" t="n">
        <x:f>INDEX('08_PEDIDOS'!$H$2:$H$97,MATCH(A442,'08_PEDIDOS'!$A$2:$A$97,0))</x:f>
        <x:v>5</x:v>
      </x:c>
      <x:c r="L442" t="inlineStr">
        <x:is>
          <x:t xml:space="preserve">POR_UNIDAD</x:t>
        </x:is>
      </x:c>
      <x:c r="M442" t="inlineStr">
        <x:is>
          <x:t xml:space="preserve">HIPOTESIS TECNICA</x:t>
        </x:is>
      </x:c>
      <x:c r="N442" s="34" t="n">
        <x:f>IFERROR(J442*INDEX('04_MAQUINAS'!$F$2:$F$18,MATCH(E442,'04_MAQUINAS'!$A$2:$A$18,0)),0)</x:f>
        <x:v>24.613333333333333</x:v>
      </x:c>
      <x:c r="O442" s="34" t="n">
        <x:f>IFERROR(J442*INDEX('04_MAQUINAS'!$I$2:$I$18,MATCH(E442,'04_MAQUINAS'!$A$2:$A$18,0))*INDEX('04_MAQUINAS'!$J$2:$J$18,MATCH(E442,'04_MAQUINAS'!$A$2:$A$18,0)),0)</x:f>
        <x:v>0.807625</x:v>
      </x:c>
    </x:row>
    <x:row r="443">
      <x:c r="A443" t="inlineStr">
        <x:is>
          <x:t xml:space="preserve">P037</x:t>
        </x:is>
      </x:c>
      <x:c r="B443" t="inlineStr">
        <x:is>
          <x:t xml:space="preserve">Locker de 4 puertas</x:t>
        </x:is>
      </x:c>
      <x:c r="C443" t="n">
        <x:v>7</x:v>
      </x:c>
      <x:c r="D443" t="inlineStr">
        <x:is>
          <x:t xml:space="preserve">Curado térmico en horno</x:t>
        </x:is>
      </x:c>
      <x:c r="E443" t="inlineStr">
        <x:is>
          <x:t xml:space="preserve">Horno de curado de pintura electrostática por lotes</x:t>
        </x:is>
      </x:c>
      <x:c r="F443" t="n">
        <x:f>'08_PEDIDOS'!D38</x:f>
        <x:v>5</x:v>
      </x:c>
      <x:c r="G443" t="n">
        <x:f>'08_PEDIDOS'!I38</x:f>
        <x:v>10</x:v>
      </x:c>
      <x:c r="H443" t="n">
        <x:f>'05_RUTAS'!F59</x:f>
        <x:v>45</x:v>
      </x:c>
      <x:c r="I443" t="n">
        <x:f>'05_RUTAS'!G59</x:f>
        <x:v>0</x:v>
      </x:c>
      <x:c r="J443" s="14" t="n">
        <x:f>IF(OR(F443="",G443="",G443=0),"",(ROUNDUP(F443/G443,0)*H443+F443*I443)/60)</x:f>
        <x:v>0.75</x:v>
      </x:c>
      <x:c r="K443" t="n">
        <x:f>INDEX('08_PEDIDOS'!$H$2:$H$97,MATCH(A443,'08_PEDIDOS'!$A$2:$A$97,0))</x:f>
        <x:v>5</x:v>
      </x:c>
      <x:c r="L443" t="inlineStr">
        <x:is>
          <x:t xml:space="preserve">POR_LOTE</x:t>
        </x:is>
      </x:c>
      <x:c r="M443" t="inlineStr">
        <x:is>
          <x:t xml:space="preserve">HIPOTESIS TECNICA</x:t>
        </x:is>
      </x:c>
      <x:c r="N443" s="34" t="n">
        <x:f>IFERROR(J443*INDEX('04_MAQUINAS'!$F$2:$F$18,MATCH(E443,'04_MAQUINAS'!$A$2:$A$18,0)),0)</x:f>
        <x:v>19.5</x:v>
      </x:c>
      <x:c r="O443" s="34" t="n">
        <x:f>IFERROR(J443*INDEX('04_MAQUINAS'!$I$2:$I$18,MATCH(E443,'04_MAQUINAS'!$A$2:$A$18,0))*INDEX('04_MAQUINAS'!$J$2:$J$18,MATCH(E443,'04_MAQUINAS'!$A$2:$A$18,0)),0)</x:f>
        <x:v>10.799999999999999</x:v>
      </x:c>
    </x:row>
    <x:row r="444">
      <x:c r="A444" t="inlineStr">
        <x:is>
          <x:t xml:space="preserve">P037</x:t>
        </x:is>
      </x:c>
      <x:c r="B444" t="inlineStr">
        <x:is>
          <x:t xml:space="preserve">Locker de 4 puertas</x:t>
        </x:is>
      </x:c>
      <x:c r="C444" t="n">
        <x:v>8</x:v>
      </x:c>
      <x:c r="D444" t="inlineStr">
        <x:is>
          <x:t xml:space="preserve">Colgado, traslado y enfriamiento</x:t>
        </x:is>
      </x:c>
      <x:c r="E444" t="inlineStr">
        <x:is>
          <x:t xml:space="preserve">Manipulación y enfriamiento de piezas</x:t>
        </x:is>
      </x:c>
      <x:c r="F444" t="n">
        <x:f>'08_PEDIDOS'!D38</x:f>
        <x:v>5</x:v>
      </x:c>
      <x:c r="G444" t="n">
        <x:f>'08_PEDIDOS'!I38</x:f>
        <x:v>10</x:v>
      </x:c>
      <x:c r="H444" t="n">
        <x:f>'05_RUTAS'!F60</x:f>
        <x:v>8</x:v>
      </x:c>
      <x:c r="I444" t="n">
        <x:f>'05_RUTAS'!G60</x:f>
        <x:v>2.42</x:v>
      </x:c>
      <x:c r="J444" s="14" t="n">
        <x:f>IF(OR(F444="",G444="",G444=0),"",(ROUNDUP(F444/G444,0)*H444+F444*I444)/60)</x:f>
        <x:v>0.335</x:v>
      </x:c>
      <x:c r="K444" t="n">
        <x:f>INDEX('08_PEDIDOS'!$H$2:$H$97,MATCH(A444,'08_PEDIDOS'!$A$2:$A$97,0))</x:f>
        <x:v>5</x:v>
      </x:c>
      <x:c r="L444" t="inlineStr">
        <x:is>
          <x:t xml:space="preserve">POR_UNIDAD</x:t>
        </x:is>
      </x:c>
      <x:c r="M444" t="inlineStr">
        <x:is>
          <x:t xml:space="preserve">HIPOTESIS TECNICA</x:t>
        </x:is>
      </x:c>
      <x:c r="N444" s="34" t="n">
        <x:f>IFERROR(J444*INDEX('04_MAQUINAS'!$F$2:$F$18,MATCH(E444,'04_MAQUINAS'!$A$2:$A$18,0)),0)</x:f>
        <x:v>5.36</x:v>
      </x:c>
      <x:c r="O444" s="34" t="n">
        <x:f>IFERROR(J444*INDEX('04_MAQUINAS'!$I$2:$I$18,MATCH(E444,'04_MAQUINAS'!$A$2:$A$18,0))*INDEX('04_MAQUINAS'!$J$2:$J$18,MATCH(E444,'04_MAQUINAS'!$A$2:$A$18,0)),0)</x:f>
        <x:v>0.08375</x:v>
      </x:c>
    </x:row>
    <x:row r="445">
      <x:c r="A445" t="inlineStr">
        <x:is>
          <x:t xml:space="preserve">P037</x:t>
        </x:is>
      </x:c>
      <x:c r="B445" t="inlineStr">
        <x:is>
          <x:t xml:space="preserve">Locker de 4 puertas</x:t>
        </x:is>
      </x:c>
      <x:c r="C445" t="n">
        <x:v>9</x:v>
      </x:c>
      <x:c r="D445" t="inlineStr">
        <x:is>
          <x:t xml:space="preserve">Ensamblaje</x:t>
        </x:is>
      </x:c>
      <x:c r="E445" t="inlineStr">
        <x:is>
          <x:t xml:space="preserve">Mesa de armado</x:t>
        </x:is>
      </x:c>
      <x:c r="F445" t="n">
        <x:f>'08_PEDIDOS'!D38</x:f>
        <x:v>5</x:v>
      </x:c>
      <x:c r="G445" t="n">
        <x:f>'08_PEDIDOS'!I38</x:f>
        <x:v>10</x:v>
      </x:c>
      <x:c r="H445" t="n">
        <x:f>'05_RUTAS'!F61</x:f>
        <x:v>6</x:v>
      </x:c>
      <x:c r="I445" t="n">
        <x:f>'05_RUTAS'!G61</x:f>
        <x:v>42</x:v>
      </x:c>
      <x:c r="J445" s="14" t="n">
        <x:f>IF(OR(F445="",G445="",G445=0),"",(ROUNDUP(F445/G445,0)*H445+F445*I445)/60)</x:f>
        <x:v>3.6</x:v>
      </x:c>
      <x:c r="K445" t="n">
        <x:f>INDEX('08_PEDIDOS'!$H$2:$H$97,MATCH(A445,'08_PEDIDOS'!$A$2:$A$97,0))</x:f>
        <x:v>5</x:v>
      </x:c>
      <x:c r="L445" t="inlineStr">
        <x:is>
          <x:t xml:space="preserve">POR_UNIDAD</x:t>
        </x:is>
      </x:c>
      <x:c r="M445" t="inlineStr">
        <x:is>
          <x:t xml:space="preserve">VALOR HEREDADO SIN CRONOMETRAJE</x:t>
        </x:is>
      </x:c>
      <x:c r="N445" s="34" t="n">
        <x:f>IFERROR(J445*INDEX('04_MAQUINAS'!$F$2:$F$18,MATCH(E445,'04_MAQUINAS'!$A$2:$A$18,0)),0)</x:f>
        <x:v>68.4</x:v>
      </x:c>
      <x:c r="O445" s="34" t="n">
        <x:f>IFERROR(J445*INDEX('04_MAQUINAS'!$I$2:$I$18,MATCH(E445,'04_MAQUINAS'!$A$2:$A$18,0))*INDEX('04_MAQUINAS'!$J$2:$J$18,MATCH(E445,'04_MAQUINAS'!$A$2:$A$18,0)),0)</x:f>
        <x:v>1.08</x:v>
      </x:c>
    </x:row>
    <x:row r="446">
      <x:c r="A446" t="inlineStr">
        <x:is>
          <x:t xml:space="preserve">P037</x:t>
        </x:is>
      </x:c>
      <x:c r="B446" t="inlineStr">
        <x:is>
          <x:t xml:space="preserve">Locker de 4 puertas</x:t>
        </x:is>
      </x:c>
      <x:c r="C446" t="n">
        <x:v>10</x:v>
      </x:c>
      <x:c r="D446" t="inlineStr">
        <x:is>
          <x:t xml:space="preserve">Inspección de calidad</x:t>
        </x:is>
      </x:c>
      <x:c r="E446" t="inlineStr">
        <x:is>
          <x:t xml:space="preserve">Área de inspección</x:t>
        </x:is>
      </x:c>
      <x:c r="F446" t="n">
        <x:f>'08_PEDIDOS'!D38</x:f>
        <x:v>5</x:v>
      </x:c>
      <x:c r="G446" t="n">
        <x:f>'08_PEDIDOS'!I38</x:f>
        <x:v>10</x:v>
      </x:c>
      <x:c r="H446" t="n">
        <x:f>'05_RUTAS'!F62</x:f>
        <x:v>2</x:v>
      </x:c>
      <x:c r="I446" t="n">
        <x:f>'05_RUTAS'!G62</x:f>
        <x:v>3.52</x:v>
      </x:c>
      <x:c r="J446" s="14" t="n">
        <x:f>IF(OR(F446="",G446="",G446=0),"",(ROUNDUP(F446/G446,0)*H446+F446*I446)/60)</x:f>
        <x:v>0.3266666666666667</x:v>
      </x:c>
      <x:c r="K446" t="n">
        <x:f>INDEX('08_PEDIDOS'!$H$2:$H$97,MATCH(A446,'08_PEDIDOS'!$A$2:$A$97,0))</x:f>
        <x:v>5</x:v>
      </x:c>
      <x:c r="L446" t="inlineStr">
        <x:is>
          <x:t xml:space="preserve">POR_UNIDAD</x:t>
        </x:is>
      </x:c>
      <x:c r="M446" t="inlineStr">
        <x:is>
          <x:t xml:space="preserve">HIPOTESIS TECNICA</x:t>
        </x:is>
      </x:c>
      <x:c r="N446" s="34" t="n">
        <x:f>IFERROR(J446*INDEX('04_MAQUINAS'!$F$2:$F$18,MATCH(E446,'04_MAQUINAS'!$A$2:$A$18,0)),0)</x:f>
        <x:v>6.533333333333334</x:v>
      </x:c>
      <x:c r="O446" s="34" t="n">
        <x:f>IFERROR(J446*INDEX('04_MAQUINAS'!$I$2:$I$18,MATCH(E446,'04_MAQUINAS'!$A$2:$A$18,0))*INDEX('04_MAQUINAS'!$J$2:$J$18,MATCH(E446,'04_MAQUINAS'!$A$2:$A$18,0)),0)</x:f>
        <x:v>0.03266666666666667</x:v>
      </x:c>
    </x:row>
    <x:row r="447">
      <x:c r="A447" t="inlineStr">
        <x:is>
          <x:t xml:space="preserve">P037</x:t>
        </x:is>
      </x:c>
      <x:c r="B447" t="inlineStr">
        <x:is>
          <x:t xml:space="preserve">Locker de 4 puertas</x:t>
        </x:is>
      </x:c>
      <x:c r="C447" t="n">
        <x:v>11</x:v>
      </x:c>
      <x:c r="D447" t="inlineStr">
        <x:is>
          <x:t xml:space="preserve">Embalaje</x:t>
        </x:is>
      </x:c>
      <x:c r="E447" t="inlineStr">
        <x:is>
          <x:t xml:space="preserve">Zona de protección y embalaje</x:t>
        </x:is>
      </x:c>
      <x:c r="F447" t="n">
        <x:f>'08_PEDIDOS'!D38</x:f>
        <x:v>5</x:v>
      </x:c>
      <x:c r="G447" t="n">
        <x:f>'08_PEDIDOS'!I38</x:f>
        <x:v>10</x:v>
      </x:c>
      <x:c r="H447" t="n">
        <x:f>'05_RUTAS'!F63</x:f>
        <x:v>2</x:v>
      </x:c>
      <x:c r="I447" t="n">
        <x:f>'05_RUTAS'!G63</x:f>
        <x:v>4.78</x:v>
      </x:c>
      <x:c r="J447" s="14" t="n">
        <x:f>IF(OR(F447="",G447="",G447=0),"",(ROUNDUP(F447/G447,0)*H447+F447*I447)/60)</x:f>
        <x:v>0.4316666666666667</x:v>
      </x:c>
      <x:c r="K447" t="n">
        <x:f>INDEX('08_PEDIDOS'!$H$2:$H$97,MATCH(A447,'08_PEDIDOS'!$A$2:$A$97,0))</x:f>
        <x:v>5</x:v>
      </x:c>
      <x:c r="L447" t="inlineStr">
        <x:is>
          <x:t xml:space="preserve">POR_UNIDAD</x:t>
        </x:is>
      </x:c>
      <x:c r="M447" t="inlineStr">
        <x:is>
          <x:t xml:space="preserve">HIPOTESIS TECNICA</x:t>
        </x:is>
      </x:c>
      <x:c r="N447" s="34" t="n">
        <x:f>IFERROR(J447*INDEX('04_MAQUINAS'!$F$2:$F$18,MATCH(E447,'04_MAQUINAS'!$A$2:$A$18,0)),0)</x:f>
        <x:v>7.7700000000000005</x:v>
      </x:c>
      <x:c r="O447" s="34" t="n">
        <x:f>IFERROR(J447*INDEX('04_MAQUINAS'!$I$2:$I$18,MATCH(E447,'04_MAQUINAS'!$A$2:$A$18,0))*INDEX('04_MAQUINAS'!$J$2:$J$18,MATCH(E447,'04_MAQUINAS'!$A$2:$A$18,0)),0)</x:f>
        <x:v>0.03885</x:v>
      </x:c>
    </x:row>
    <x:row r="448">
      <x:c r="A448" t="inlineStr">
        <x:is>
          <x:t xml:space="preserve">P038</x:t>
        </x:is>
      </x:c>
      <x:c r="B448" t="inlineStr">
        <x:is>
          <x:t xml:space="preserve">Locker de 6 puertas</x:t>
        </x:is>
      </x:c>
      <x:c r="C448" t="n">
        <x:v>1</x:v>
      </x:c>
      <x:c r="D448" t="inlineStr">
        <x:is>
          <x:t xml:space="preserve">Corte de planchas de acero</x:t>
        </x:is>
      </x:c>
      <x:c r="E448" t="inlineStr">
        <x:is>
          <x:t xml:space="preserve">Guillotina hidráulica para corte de planchas de acero</x:t>
        </x:is>
      </x:c>
      <x:c r="F448" t="n">
        <x:f>'08_PEDIDOS'!D39</x:f>
        <x:v>6</x:v>
      </x:c>
      <x:c r="G448" t="n">
        <x:f>'08_PEDIDOS'!I39</x:f>
        <x:v>10</x:v>
      </x:c>
      <x:c r="H448" t="n">
        <x:f>'05_RUTAS'!F64</x:f>
        <x:v>8</x:v>
      </x:c>
      <x:c r="I448" t="n">
        <x:f>'05_RUTAS'!G64</x:f>
        <x:v>57.14</x:v>
      </x:c>
      <x:c r="J448" s="14" t="n">
        <x:f>IF(OR(F448="",G448="",G448=0),"",(ROUNDUP(F448/G448,0)*H448+F448*I448)/60)</x:f>
        <x:v>5.847333333333334</x:v>
      </x:c>
      <x:c r="K448" t="n">
        <x:f>INDEX('08_PEDIDOS'!$H$2:$H$97,MATCH(A448,'08_PEDIDOS'!$A$2:$A$97,0))</x:f>
        <x:v>5</x:v>
      </x:c>
      <x:c r="L448" t="inlineStr">
        <x:is>
          <x:t xml:space="preserve">POR_UNIDAD</x:t>
        </x:is>
      </x:c>
      <x:c r="M448" t="inlineStr">
        <x:is>
          <x:t xml:space="preserve">VALOR HEREDADO SIN CRONOMETRAJE</x:t>
        </x:is>
      </x:c>
      <x:c r="N448" s="34" t="n">
        <x:f>IFERROR(J448*INDEX('04_MAQUINAS'!$F$2:$F$18,MATCH(E448,'04_MAQUINAS'!$A$2:$A$18,0)),0)</x:f>
        <x:v>140.336</x:v>
      </x:c>
      <x:c r="O448" s="34" t="n">
        <x:f>IFERROR(J448*INDEX('04_MAQUINAS'!$I$2:$I$18,MATCH(E448,'04_MAQUINAS'!$A$2:$A$18,0))*INDEX('04_MAQUINAS'!$J$2:$J$18,MATCH(E448,'04_MAQUINAS'!$A$2:$A$18,0)),0)</x:f>
        <x:v>16.08016666666667</x:v>
      </x:c>
    </x:row>
    <x:row r="449">
      <x:c r="A449" t="inlineStr">
        <x:is>
          <x:t xml:space="preserve">P038</x:t>
        </x:is>
      </x:c>
      <x:c r="B449" t="inlineStr">
        <x:is>
          <x:t xml:space="preserve">Locker de 6 puertas</x:t>
        </x:is>
      </x:c>
      <x:c r="C449" t="n">
        <x:v>2</x:v>
      </x:c>
      <x:c r="D449" t="inlineStr">
        <x:is>
          <x:t xml:space="preserve">Perforación</x:t>
        </x:is>
      </x:c>
      <x:c r="E449" t="inlineStr">
        <x:is>
          <x:t xml:space="preserve">Taladro de banco para perforación de acero</x:t>
        </x:is>
      </x:c>
      <x:c r="F449" t="n">
        <x:f>'08_PEDIDOS'!D39</x:f>
        <x:v>6</x:v>
      </x:c>
      <x:c r="G449" t="n">
        <x:f>'08_PEDIDOS'!I39</x:f>
        <x:v>10</x:v>
      </x:c>
      <x:c r="H449" t="n">
        <x:f>'05_RUTAS'!F65</x:f>
        <x:v>10</x:v>
      </x:c>
      <x:c r="I449" t="n">
        <x:f>'05_RUTAS'!G65</x:f>
        <x:v>27</x:v>
      </x:c>
      <x:c r="J449" s="14" t="n">
        <x:f>IF(OR(F449="",G449="",G449=0),"",(ROUNDUP(F449/G449,0)*H449+F449*I449)/60)</x:f>
        <x:v>2.8666666666666667</x:v>
      </x:c>
      <x:c r="K449" t="n">
        <x:f>INDEX('08_PEDIDOS'!$H$2:$H$97,MATCH(A449,'08_PEDIDOS'!$A$2:$A$97,0))</x:f>
        <x:v>5</x:v>
      </x:c>
      <x:c r="L449" t="inlineStr">
        <x:is>
          <x:t xml:space="preserve">POR_UNIDAD</x:t>
        </x:is>
      </x:c>
      <x:c r="M449" t="inlineStr">
        <x:is>
          <x:t xml:space="preserve">VALOR HEREDADO SIN CRONOMETRAJE</x:t>
        </x:is>
      </x:c>
      <x:c r="N449" s="34" t="n">
        <x:f>IFERROR(J449*INDEX('04_MAQUINAS'!$F$2:$F$18,MATCH(E449,'04_MAQUINAS'!$A$2:$A$18,0)),0)</x:f>
        <x:v>63.06666666666667</x:v>
      </x:c>
      <x:c r="O449" s="34" t="n">
        <x:f>IFERROR(J449*INDEX('04_MAQUINAS'!$I$2:$I$18,MATCH(E449,'04_MAQUINAS'!$A$2:$A$18,0))*INDEX('04_MAQUINAS'!$J$2:$J$18,MATCH(E449,'04_MAQUINAS'!$A$2:$A$18,0)),0)</x:f>
        <x:v>0.7883333333333334</x:v>
      </x:c>
    </x:row>
    <x:row r="450">
      <x:c r="A450" t="inlineStr">
        <x:is>
          <x:t xml:space="preserve">P038</x:t>
        </x:is>
      </x:c>
      <x:c r="B450" t="inlineStr">
        <x:is>
          <x:t xml:space="preserve">Locker de 6 puertas</x:t>
        </x:is>
      </x:c>
      <x:c r="C450" t="n">
        <x:v>3</x:v>
      </x:c>
      <x:c r="D450" t="inlineStr">
        <x:is>
          <x:t xml:space="preserve">Plegado</x:t>
        </x:is>
      </x:c>
      <x:c r="E450" t="inlineStr">
        <x:is>
          <x:t xml:space="preserve">Plegadora hidráulica de chapa metálica</x:t>
        </x:is>
      </x:c>
      <x:c r="F450" t="n">
        <x:f>'08_PEDIDOS'!D39</x:f>
        <x:v>6</x:v>
      </x:c>
      <x:c r="G450" t="n">
        <x:f>'08_PEDIDOS'!I39</x:f>
        <x:v>10</x:v>
      </x:c>
      <x:c r="H450" t="n">
        <x:f>'05_RUTAS'!F66</x:f>
        <x:v>12</x:v>
      </x:c>
      <x:c r="I450" t="n">
        <x:f>'05_RUTAS'!G66</x:f>
        <x:v>149</x:v>
      </x:c>
      <x:c r="J450" s="14" t="n">
        <x:f>IF(OR(F450="",G450="",G450=0),"",(ROUNDUP(F450/G450,0)*H450+F450*I450)/60)</x:f>
        <x:v>15.1</x:v>
      </x:c>
      <x:c r="K450" t="n">
        <x:f>INDEX('08_PEDIDOS'!$H$2:$H$97,MATCH(A450,'08_PEDIDOS'!$A$2:$A$97,0))</x:f>
        <x:v>5</x:v>
      </x:c>
      <x:c r="L450" t="inlineStr">
        <x:is>
          <x:t xml:space="preserve">POR_UNIDAD</x:t>
        </x:is>
      </x:c>
      <x:c r="M450" t="inlineStr">
        <x:is>
          <x:t xml:space="preserve">VALOR HEREDADO SIN CRONOMETRAJE</x:t>
        </x:is>
      </x:c>
      <x:c r="N450" s="34" t="n">
        <x:f>IFERROR(J450*INDEX('04_MAQUINAS'!$F$2:$F$18,MATCH(E450,'04_MAQUINAS'!$A$2:$A$18,0)),0)</x:f>
        <x:v>422.8</x:v>
      </x:c>
      <x:c r="O450" s="34" t="n">
        <x:f>IFERROR(J450*INDEX('04_MAQUINAS'!$I$2:$I$18,MATCH(E450,'04_MAQUINAS'!$A$2:$A$18,0))*INDEX('04_MAQUINAS'!$J$2:$J$18,MATCH(E450,'04_MAQUINAS'!$A$2:$A$18,0)),0)</x:f>
        <x:v>37.3725</x:v>
      </x:c>
    </x:row>
    <x:row r="451">
      <x:c r="A451" t="inlineStr">
        <x:is>
          <x:t xml:space="preserve">P038</x:t>
        </x:is>
      </x:c>
      <x:c r="B451" t="inlineStr">
        <x:is>
          <x:t xml:space="preserve">Locker de 6 puertas</x:t>
        </x:is>
      </x:c>
      <x:c r="C451" t="n">
        <x:v>4</x:v>
      </x:c>
      <x:c r="D451" t="inlineStr">
        <x:is>
          <x:t xml:space="preserve">Desbarbado</x:t>
        </x:is>
      </x:c>
      <x:c r="E451" t="inlineStr">
        <x:is>
          <x:t xml:space="preserve">Mesa de desbarbado/esmerilado</x:t>
        </x:is>
      </x:c>
      <x:c r="F451" t="n">
        <x:f>'08_PEDIDOS'!D39</x:f>
        <x:v>6</x:v>
      </x:c>
      <x:c r="G451" t="n">
        <x:f>'08_PEDIDOS'!I39</x:f>
        <x:v>10</x:v>
      </x:c>
      <x:c r="H451" t="n">
        <x:f>'05_RUTAS'!F67</x:f>
        <x:v>3</x:v>
      </x:c>
      <x:c r="I451" t="n">
        <x:f>'05_RUTAS'!G67</x:f>
        <x:v>25.5</x:v>
      </x:c>
      <x:c r="J451" s="14" t="n">
        <x:f>IF(OR(F451="",G451="",G451=0),"",(ROUNDUP(F451/G451,0)*H451+F451*I451)/60)</x:f>
        <x:v>2.6</x:v>
      </x:c>
      <x:c r="K451" t="n">
        <x:f>INDEX('08_PEDIDOS'!$H$2:$H$97,MATCH(A451,'08_PEDIDOS'!$A$2:$A$97,0))</x:f>
        <x:v>5</x:v>
      </x:c>
      <x:c r="L451" t="inlineStr">
        <x:is>
          <x:t xml:space="preserve">POR_UNIDAD</x:t>
        </x:is>
      </x:c>
      <x:c r="M451" t="inlineStr">
        <x:is>
          <x:t xml:space="preserve">VALOR HEREDADO SIN CRONOMETRAJE</x:t>
        </x:is>
      </x:c>
      <x:c r="N451" s="34" t="n">
        <x:f>IFERROR(J451*INDEX('04_MAQUINAS'!$F$2:$F$18,MATCH(E451,'04_MAQUINAS'!$A$2:$A$18,0)),0)</x:f>
        <x:v>54.6</x:v>
      </x:c>
      <x:c r="O451" s="34" t="n">
        <x:f>IFERROR(J451*INDEX('04_MAQUINAS'!$I$2:$I$18,MATCH(E451,'04_MAQUINAS'!$A$2:$A$18,0))*INDEX('04_MAQUINAS'!$J$2:$J$18,MATCH(E451,'04_MAQUINAS'!$A$2:$A$18,0)),0)</x:f>
        <x:v>1.9500000000000002</x:v>
      </x:c>
    </x:row>
    <x:row r="452">
      <x:c r="A452" t="inlineStr">
        <x:is>
          <x:t xml:space="preserve">P038</x:t>
        </x:is>
      </x:c>
      <x:c r="B452" t="inlineStr">
        <x:is>
          <x:t xml:space="preserve">Locker de 6 puertas</x:t>
        </x:is>
      </x:c>
      <x:c r="C452" t="n">
        <x:v>5</x:v>
      </x:c>
      <x:c r="D452" t="inlineStr">
        <x:is>
          <x:t xml:space="preserve">Preparación superficial</x:t>
        </x:is>
      </x:c>
      <x:c r="E452" t="inlineStr">
        <x:is>
          <x:t xml:space="preserve">Zona de preparación superficial</x:t>
        </x:is>
      </x:c>
      <x:c r="F452" t="n">
        <x:f>'08_PEDIDOS'!D39</x:f>
        <x:v>6</x:v>
      </x:c>
      <x:c r="G452" t="n">
        <x:f>'08_PEDIDOS'!I39</x:f>
        <x:v>10</x:v>
      </x:c>
      <x:c r="H452" t="n">
        <x:f>'05_RUTAS'!F68</x:f>
        <x:v>6</x:v>
      </x:c>
      <x:c r="I452" t="n">
        <x:f>'05_RUTAS'!G68</x:f>
        <x:v>37.528</x:v>
      </x:c>
      <x:c r="J452" s="14" t="n">
        <x:f>IF(OR(F452="",G452="",G452=0),"",(ROUNDUP(F452/G452,0)*H452+F452*I452)/60)</x:f>
        <x:v>3.8528000000000002</x:v>
      </x:c>
      <x:c r="K452" t="n">
        <x:f>INDEX('08_PEDIDOS'!$H$2:$H$97,MATCH(A452,'08_PEDIDOS'!$A$2:$A$97,0))</x:f>
        <x:v>5</x:v>
      </x:c>
      <x:c r="L452" t="inlineStr">
        <x:is>
          <x:t xml:space="preserve">POR_UNIDAD</x:t>
        </x:is>
      </x:c>
      <x:c r="M452" t="inlineStr">
        <x:is>
          <x:t xml:space="preserve">VALOR HEREDADO SIN CRONOMETRAJE</x:t>
        </x:is>
      </x:c>
      <x:c r="N452" s="34" t="n">
        <x:f>IFERROR(J452*INDEX('04_MAQUINAS'!$F$2:$F$18,MATCH(E452,'04_MAQUINAS'!$A$2:$A$18,0)),0)</x:f>
        <x:v>73.20320000000001</x:v>
      </x:c>
      <x:c r="O452" s="34" t="n">
        <x:f>IFERROR(J452*INDEX('04_MAQUINAS'!$I$2:$I$18,MATCH(E452,'04_MAQUINAS'!$A$2:$A$18,0))*INDEX('04_MAQUINAS'!$J$2:$J$18,MATCH(E452,'04_MAQUINAS'!$A$2:$A$18,0)),0)</x:f>
        <x:v>3.390464000000001</x:v>
      </x:c>
    </x:row>
    <x:row r="453">
      <x:c r="A453" t="inlineStr">
        <x:is>
          <x:t xml:space="preserve">P038</x:t>
        </x:is>
      </x:c>
      <x:c r="B453" t="inlineStr">
        <x:is>
          <x:t xml:space="preserve">Locker de 6 puertas</x:t>
        </x:is>
      </x:c>
      <x:c r="C453" t="n">
        <x:v>6</x:v>
      </x:c>
      <x:c r="D453" t="inlineStr">
        <x:is>
          <x:t xml:space="preserve">Aplicación electrostática de polvo</x:t>
        </x:is>
      </x:c>
      <x:c r="E453" t="inlineStr">
        <x:is>
          <x:t xml:space="preserve">Pistola manual de pintura electrostática en polvo</x:t>
        </x:is>
      </x:c>
      <x:c r="F453" t="n">
        <x:f>'08_PEDIDOS'!D39</x:f>
        <x:v>6</x:v>
      </x:c>
      <x:c r="G453" t="n">
        <x:f>'08_PEDIDOS'!I39</x:f>
        <x:v>10</x:v>
      </x:c>
      <x:c r="H453" t="n">
        <x:f>'05_RUTAS'!F69</x:f>
        <x:v>12</x:v>
      </x:c>
      <x:c r="I453" t="n">
        <x:f>'05_RUTAS'!G69</x:f>
        <x:v>6.83</x:v>
      </x:c>
      <x:c r="J453" s="14" t="n">
        <x:f>IF(OR(F453="",G453="",G453=0),"",(ROUNDUP(F453/G453,0)*H453+F453*I453)/60)</x:f>
        <x:v>0.8830000000000001</x:v>
      </x:c>
      <x:c r="K453" t="n">
        <x:f>INDEX('08_PEDIDOS'!$H$2:$H$97,MATCH(A453,'08_PEDIDOS'!$A$2:$A$97,0))</x:f>
        <x:v>5</x:v>
      </x:c>
      <x:c r="L453" t="inlineStr">
        <x:is>
          <x:t xml:space="preserve">POR_UNIDAD</x:t>
        </x:is>
      </x:c>
      <x:c r="M453" t="inlineStr">
        <x:is>
          <x:t xml:space="preserve">HIPOTESIS TECNICA</x:t>
        </x:is>
      </x:c>
      <x:c r="N453" s="34" t="n">
        <x:f>IFERROR(J453*INDEX('04_MAQUINAS'!$F$2:$F$18,MATCH(E453,'04_MAQUINAS'!$A$2:$A$18,0)),0)</x:f>
        <x:v>28.256000000000004</x:v>
      </x:c>
      <x:c r="O453" s="34" t="n">
        <x:f>IFERROR(J453*INDEX('04_MAQUINAS'!$I$2:$I$18,MATCH(E453,'04_MAQUINAS'!$A$2:$A$18,0))*INDEX('04_MAQUINAS'!$J$2:$J$18,MATCH(E453,'04_MAQUINAS'!$A$2:$A$18,0)),0)</x:f>
        <x:v>0.9271500000000001</x:v>
      </x:c>
    </x:row>
    <x:row r="454">
      <x:c r="A454" t="inlineStr">
        <x:is>
          <x:t xml:space="preserve">P038</x:t>
        </x:is>
      </x:c>
      <x:c r="B454" t="inlineStr">
        <x:is>
          <x:t xml:space="preserve">Locker de 6 puertas</x:t>
        </x:is>
      </x:c>
      <x:c r="C454" t="n">
        <x:v>7</x:v>
      </x:c>
      <x:c r="D454" t="inlineStr">
        <x:is>
          <x:t xml:space="preserve">Curado térmico en horno</x:t>
        </x:is>
      </x:c>
      <x:c r="E454" t="inlineStr">
        <x:is>
          <x:t xml:space="preserve">Horno de curado de pintura electrostática por lotes</x:t>
        </x:is>
      </x:c>
      <x:c r="F454" t="n">
        <x:f>'08_PEDIDOS'!D39</x:f>
        <x:v>6</x:v>
      </x:c>
      <x:c r="G454" t="n">
        <x:f>'08_PEDIDOS'!I39</x:f>
        <x:v>10</x:v>
      </x:c>
      <x:c r="H454" t="n">
        <x:f>'05_RUTAS'!F70</x:f>
        <x:v>45</x:v>
      </x:c>
      <x:c r="I454" t="n">
        <x:f>'05_RUTAS'!G70</x:f>
        <x:v>0</x:v>
      </x:c>
      <x:c r="J454" s="14" t="n">
        <x:f>IF(OR(F454="",G454="",G454=0),"",(ROUNDUP(F454/G454,0)*H454+F454*I454)/60)</x:f>
        <x:v>0.75</x:v>
      </x:c>
      <x:c r="K454" t="n">
        <x:f>INDEX('08_PEDIDOS'!$H$2:$H$97,MATCH(A454,'08_PEDIDOS'!$A$2:$A$97,0))</x:f>
        <x:v>5</x:v>
      </x:c>
      <x:c r="L454" t="inlineStr">
        <x:is>
          <x:t xml:space="preserve">POR_LOTE</x:t>
        </x:is>
      </x:c>
      <x:c r="M454" t="inlineStr">
        <x:is>
          <x:t xml:space="preserve">HIPOTESIS TECNICA</x:t>
        </x:is>
      </x:c>
      <x:c r="N454" s="34" t="n">
        <x:f>IFERROR(J454*INDEX('04_MAQUINAS'!$F$2:$F$18,MATCH(E454,'04_MAQUINAS'!$A$2:$A$18,0)),0)</x:f>
        <x:v>19.5</x:v>
      </x:c>
      <x:c r="O454" s="34" t="n">
        <x:f>IFERROR(J454*INDEX('04_MAQUINAS'!$I$2:$I$18,MATCH(E454,'04_MAQUINAS'!$A$2:$A$18,0))*INDEX('04_MAQUINAS'!$J$2:$J$18,MATCH(E454,'04_MAQUINAS'!$A$2:$A$18,0)),0)</x:f>
        <x:v>10.799999999999999</x:v>
      </x:c>
    </x:row>
    <x:row r="455">
      <x:c r="A455" t="inlineStr">
        <x:is>
          <x:t xml:space="preserve">P038</x:t>
        </x:is>
      </x:c>
      <x:c r="B455" t="inlineStr">
        <x:is>
          <x:t xml:space="preserve">Locker de 6 puertas</x:t>
        </x:is>
      </x:c>
      <x:c r="C455" t="n">
        <x:v>8</x:v>
      </x:c>
      <x:c r="D455" t="inlineStr">
        <x:is>
          <x:t xml:space="preserve">Colgado, traslado y enfriamiento</x:t>
        </x:is>
      </x:c>
      <x:c r="E455" t="inlineStr">
        <x:is>
          <x:t xml:space="preserve">Manipulación y enfriamiento de piezas</x:t>
        </x:is>
      </x:c>
      <x:c r="F455" t="n">
        <x:f>'08_PEDIDOS'!D39</x:f>
        <x:v>6</x:v>
      </x:c>
      <x:c r="G455" t="n">
        <x:f>'08_PEDIDOS'!I39</x:f>
        <x:v>10</x:v>
      </x:c>
      <x:c r="H455" t="n">
        <x:f>'05_RUTAS'!F71</x:f>
        <x:v>8</x:v>
      </x:c>
      <x:c r="I455" t="n">
        <x:f>'05_RUTAS'!G71</x:f>
        <x:v>2.42</x:v>
      </x:c>
      <x:c r="J455" s="14" t="n">
        <x:f>IF(OR(F455="",G455="",G455=0),"",(ROUNDUP(F455/G455,0)*H455+F455*I455)/60)</x:f>
        <x:v>0.37533333333333335</x:v>
      </x:c>
      <x:c r="K455" t="n">
        <x:f>INDEX('08_PEDIDOS'!$H$2:$H$97,MATCH(A455,'08_PEDIDOS'!$A$2:$A$97,0))</x:f>
        <x:v>5</x:v>
      </x:c>
      <x:c r="L455" t="inlineStr">
        <x:is>
          <x:t xml:space="preserve">POR_UNIDAD</x:t>
        </x:is>
      </x:c>
      <x:c r="M455" t="inlineStr">
        <x:is>
          <x:t xml:space="preserve">HIPOTESIS TECNICA</x:t>
        </x:is>
      </x:c>
      <x:c r="N455" s="34" t="n">
        <x:f>IFERROR(J455*INDEX('04_MAQUINAS'!$F$2:$F$18,MATCH(E455,'04_MAQUINAS'!$A$2:$A$18,0)),0)</x:f>
        <x:v>6.005333333333334</x:v>
      </x:c>
      <x:c r="O455" s="34" t="n">
        <x:f>IFERROR(J455*INDEX('04_MAQUINAS'!$I$2:$I$18,MATCH(E455,'04_MAQUINAS'!$A$2:$A$18,0))*INDEX('04_MAQUINAS'!$J$2:$J$18,MATCH(E455,'04_MAQUINAS'!$A$2:$A$18,0)),0)</x:f>
        <x:v>0.09383333333333334</x:v>
      </x:c>
    </x:row>
    <x:row r="456">
      <x:c r="A456" t="inlineStr">
        <x:is>
          <x:t xml:space="preserve">P038</x:t>
        </x:is>
      </x:c>
      <x:c r="B456" t="inlineStr">
        <x:is>
          <x:t xml:space="preserve">Locker de 6 puertas</x:t>
        </x:is>
      </x:c>
      <x:c r="C456" t="n">
        <x:v>9</x:v>
      </x:c>
      <x:c r="D456" t="inlineStr">
        <x:is>
          <x:t xml:space="preserve">Ensamblaje</x:t>
        </x:is>
      </x:c>
      <x:c r="E456" t="inlineStr">
        <x:is>
          <x:t xml:space="preserve">Mesa de armado</x:t>
        </x:is>
      </x:c>
      <x:c r="F456" t="n">
        <x:f>'08_PEDIDOS'!D39</x:f>
        <x:v>6</x:v>
      </x:c>
      <x:c r="G456" t="n">
        <x:f>'08_PEDIDOS'!I39</x:f>
        <x:v>10</x:v>
      </x:c>
      <x:c r="H456" t="n">
        <x:f>'05_RUTAS'!F72</x:f>
        <x:v>6</x:v>
      </x:c>
      <x:c r="I456" t="n">
        <x:f>'05_RUTAS'!G72</x:f>
        <x:v>56.25</x:v>
      </x:c>
      <x:c r="J456" s="14" t="n">
        <x:f>IF(OR(F456="",G456="",G456=0),"",(ROUNDUP(F456/G456,0)*H456+F456*I456)/60)</x:f>
        <x:v>5.725</x:v>
      </x:c>
      <x:c r="K456" t="n">
        <x:f>INDEX('08_PEDIDOS'!$H$2:$H$97,MATCH(A456,'08_PEDIDOS'!$A$2:$A$97,0))</x:f>
        <x:v>5</x:v>
      </x:c>
      <x:c r="L456" t="inlineStr">
        <x:is>
          <x:t xml:space="preserve">POR_UNIDAD</x:t>
        </x:is>
      </x:c>
      <x:c r="M456" t="inlineStr">
        <x:is>
          <x:t xml:space="preserve">VALOR HEREDADO SIN CRONOMETRAJE</x:t>
        </x:is>
      </x:c>
      <x:c r="N456" s="34" t="n">
        <x:f>IFERROR(J456*INDEX('04_MAQUINAS'!$F$2:$F$18,MATCH(E456,'04_MAQUINAS'!$A$2:$A$18,0)),0)</x:f>
        <x:v>108.77499999999999</x:v>
      </x:c>
      <x:c r="O456" s="34" t="n">
        <x:f>IFERROR(J456*INDEX('04_MAQUINAS'!$I$2:$I$18,MATCH(E456,'04_MAQUINAS'!$A$2:$A$18,0))*INDEX('04_MAQUINAS'!$J$2:$J$18,MATCH(E456,'04_MAQUINAS'!$A$2:$A$18,0)),0)</x:f>
        <x:v>1.7174999999999998</x:v>
      </x:c>
    </x:row>
    <x:row r="457">
      <x:c r="A457" t="inlineStr">
        <x:is>
          <x:t xml:space="preserve">P038</x:t>
        </x:is>
      </x:c>
      <x:c r="B457" t="inlineStr">
        <x:is>
          <x:t xml:space="preserve">Locker de 6 puertas</x:t>
        </x:is>
      </x:c>
      <x:c r="C457" t="n">
        <x:v>10</x:v>
      </x:c>
      <x:c r="D457" t="inlineStr">
        <x:is>
          <x:t xml:space="preserve">Inspección de calidad</x:t>
        </x:is>
      </x:c>
      <x:c r="E457" t="inlineStr">
        <x:is>
          <x:t xml:space="preserve">Área de inspección</x:t>
        </x:is>
      </x:c>
      <x:c r="F457" t="n">
        <x:f>'08_PEDIDOS'!D39</x:f>
        <x:v>6</x:v>
      </x:c>
      <x:c r="G457" t="n">
        <x:f>'08_PEDIDOS'!I39</x:f>
        <x:v>10</x:v>
      </x:c>
      <x:c r="H457" t="n">
        <x:f>'05_RUTAS'!F73</x:f>
        <x:v>2</x:v>
      </x:c>
      <x:c r="I457" t="n">
        <x:f>'05_RUTAS'!G73</x:f>
        <x:v>3.52</x:v>
      </x:c>
      <x:c r="J457" s="14" t="n">
        <x:f>IF(OR(F457="",G457="",G457=0),"",(ROUNDUP(F457/G457,0)*H457+F457*I457)/60)</x:f>
        <x:v>0.38533333333333336</x:v>
      </x:c>
      <x:c r="K457" t="n">
        <x:f>INDEX('08_PEDIDOS'!$H$2:$H$97,MATCH(A457,'08_PEDIDOS'!$A$2:$A$97,0))</x:f>
        <x:v>5</x:v>
      </x:c>
      <x:c r="L457" t="inlineStr">
        <x:is>
          <x:t xml:space="preserve">POR_UNIDAD</x:t>
        </x:is>
      </x:c>
      <x:c r="M457" t="inlineStr">
        <x:is>
          <x:t xml:space="preserve">HIPOTESIS TECNICA</x:t>
        </x:is>
      </x:c>
      <x:c r="N457" s="34" t="n">
        <x:f>IFERROR(J457*INDEX('04_MAQUINAS'!$F$2:$F$18,MATCH(E457,'04_MAQUINAS'!$A$2:$A$18,0)),0)</x:f>
        <x:v>7.706666666666667</x:v>
      </x:c>
      <x:c r="O457" s="34" t="n">
        <x:f>IFERROR(J457*INDEX('04_MAQUINAS'!$I$2:$I$18,MATCH(E457,'04_MAQUINAS'!$A$2:$A$18,0))*INDEX('04_MAQUINAS'!$J$2:$J$18,MATCH(E457,'04_MAQUINAS'!$A$2:$A$18,0)),0)</x:f>
        <x:v>0.038533333333333336</x:v>
      </x:c>
    </x:row>
    <x:row r="458">
      <x:c r="A458" t="inlineStr">
        <x:is>
          <x:t xml:space="preserve">P038</x:t>
        </x:is>
      </x:c>
      <x:c r="B458" t="inlineStr">
        <x:is>
          <x:t xml:space="preserve">Locker de 6 puertas</x:t>
        </x:is>
      </x:c>
      <x:c r="C458" t="n">
        <x:v>11</x:v>
      </x:c>
      <x:c r="D458" t="inlineStr">
        <x:is>
          <x:t xml:space="preserve">Embalaje</x:t>
        </x:is>
      </x:c>
      <x:c r="E458" t="inlineStr">
        <x:is>
          <x:t xml:space="preserve">Zona de protección y embalaje</x:t>
        </x:is>
      </x:c>
      <x:c r="F458" t="n">
        <x:f>'08_PEDIDOS'!D39</x:f>
        <x:v>6</x:v>
      </x:c>
      <x:c r="G458" t="n">
        <x:f>'08_PEDIDOS'!I39</x:f>
        <x:v>10</x:v>
      </x:c>
      <x:c r="H458" t="n">
        <x:f>'05_RUTAS'!F74</x:f>
        <x:v>2</x:v>
      </x:c>
      <x:c r="I458" t="n">
        <x:f>'05_RUTAS'!G74</x:f>
        <x:v>4.78</x:v>
      </x:c>
      <x:c r="J458" s="14" t="n">
        <x:f>IF(OR(F458="",G458="",G458=0),"",(ROUNDUP(F458/G458,0)*H458+F458*I458)/60)</x:f>
        <x:v>0.5113333333333333</x:v>
      </x:c>
      <x:c r="K458" t="n">
        <x:f>INDEX('08_PEDIDOS'!$H$2:$H$97,MATCH(A458,'08_PEDIDOS'!$A$2:$A$97,0))</x:f>
        <x:v>5</x:v>
      </x:c>
      <x:c r="L458" t="inlineStr">
        <x:is>
          <x:t xml:space="preserve">POR_UNIDAD</x:t>
        </x:is>
      </x:c>
      <x:c r="M458" t="inlineStr">
        <x:is>
          <x:t xml:space="preserve">HIPOTESIS TECNICA</x:t>
        </x:is>
      </x:c>
      <x:c r="N458" s="34" t="n">
        <x:f>IFERROR(J458*INDEX('04_MAQUINAS'!$F$2:$F$18,MATCH(E458,'04_MAQUINAS'!$A$2:$A$18,0)),0)</x:f>
        <x:v>9.203999999999999</x:v>
      </x:c>
      <x:c r="O458" s="34" t="n">
        <x:f>IFERROR(J458*INDEX('04_MAQUINAS'!$I$2:$I$18,MATCH(E458,'04_MAQUINAS'!$A$2:$A$18,0))*INDEX('04_MAQUINAS'!$J$2:$J$18,MATCH(E458,'04_MAQUINAS'!$A$2:$A$18,0)),0)</x:f>
        <x:v>0.04601999999999999</x:v>
      </x:c>
    </x:row>
    <x:row r="459">
      <x:c r="A459" t="inlineStr">
        <x:is>
          <x:t xml:space="preserve">P039</x:t>
        </x:is>
      </x:c>
      <x:c r="B459" t="inlineStr">
        <x:is>
          <x:t xml:space="preserve">Armario metálico</x:t>
        </x:is>
      </x:c>
      <x:c r="C459" t="n">
        <x:v>1</x:v>
      </x:c>
      <x:c r="D459" t="inlineStr">
        <x:is>
          <x:t xml:space="preserve">Corte de planchas de acero</x:t>
        </x:is>
      </x:c>
      <x:c r="E459" t="inlineStr">
        <x:is>
          <x:t xml:space="preserve">Guillotina hidráulica para corte de planchas de acero</x:t>
        </x:is>
      </x:c>
      <x:c r="F459" t="n">
        <x:f>'08_PEDIDOS'!D40</x:f>
        <x:v>10</x:v>
      </x:c>
      <x:c r="G459" t="n">
        <x:f>'08_PEDIDOS'!I40</x:f>
        <x:v>10</x:v>
      </x:c>
      <x:c r="H459" t="n">
        <x:f>'05_RUTAS'!F75</x:f>
        <x:v>8</x:v>
      </x:c>
      <x:c r="I459" t="n">
        <x:f>'05_RUTAS'!G75</x:f>
        <x:v>35.56</x:v>
      </x:c>
      <x:c r="J459" s="14" t="n">
        <x:f>IF(OR(F459="",G459="",G459=0),"",(ROUNDUP(F459/G459,0)*H459+F459*I459)/60)</x:f>
        <x:v>6.0600000000000005</x:v>
      </x:c>
      <x:c r="K459" t="n">
        <x:f>INDEX('08_PEDIDOS'!$H$2:$H$97,MATCH(A459,'08_PEDIDOS'!$A$2:$A$97,0))</x:f>
        <x:v>5</x:v>
      </x:c>
      <x:c r="L459" t="inlineStr">
        <x:is>
          <x:t xml:space="preserve">POR_UNIDAD</x:t>
        </x:is>
      </x:c>
      <x:c r="M459" t="inlineStr">
        <x:is>
          <x:t xml:space="preserve">VALOR HEREDADO SIN CRONOMETRAJE</x:t>
        </x:is>
      </x:c>
      <x:c r="N459" s="34" t="n">
        <x:f>IFERROR(J459*INDEX('04_MAQUINAS'!$F$2:$F$18,MATCH(E459,'04_MAQUINAS'!$A$2:$A$18,0)),0)</x:f>
        <x:v>145.44</x:v>
      </x:c>
      <x:c r="O459" s="34" t="n">
        <x:f>IFERROR(J459*INDEX('04_MAQUINAS'!$I$2:$I$18,MATCH(E459,'04_MAQUINAS'!$A$2:$A$18,0))*INDEX('04_MAQUINAS'!$J$2:$J$18,MATCH(E459,'04_MAQUINAS'!$A$2:$A$18,0)),0)</x:f>
        <x:v>16.665000000000003</x:v>
      </x:c>
    </x:row>
    <x:row r="460">
      <x:c r="A460" t="inlineStr">
        <x:is>
          <x:t xml:space="preserve">P039</x:t>
        </x:is>
      </x:c>
      <x:c r="B460" t="inlineStr">
        <x:is>
          <x:t xml:space="preserve">Armario metálico</x:t>
        </x:is>
      </x:c>
      <x:c r="C460" t="n">
        <x:v>2</x:v>
      </x:c>
      <x:c r="D460" t="inlineStr">
        <x:is>
          <x:t xml:space="preserve">Perforación</x:t>
        </x:is>
      </x:c>
      <x:c r="E460" t="inlineStr">
        <x:is>
          <x:t xml:space="preserve">Taladro de banco para perforación de acero</x:t>
        </x:is>
      </x:c>
      <x:c r="F460" t="n">
        <x:f>'08_PEDIDOS'!D40</x:f>
        <x:v>10</x:v>
      </x:c>
      <x:c r="G460" t="n">
        <x:f>'08_PEDIDOS'!I40</x:f>
        <x:v>10</x:v>
      </x:c>
      <x:c r="H460" t="n">
        <x:f>'05_RUTAS'!F76</x:f>
        <x:v>10</x:v>
      </x:c>
      <x:c r="I460" t="n">
        <x:f>'05_RUTAS'!G76</x:f>
        <x:v>5.800000000000001</x:v>
      </x:c>
      <x:c r="J460" s="14" t="n">
        <x:f>IF(OR(F460="",G460="",G460=0),"",(ROUNDUP(F460/G460,0)*H460+F460*I460)/60)</x:f>
        <x:v>1.1333333333333333</x:v>
      </x:c>
      <x:c r="K460" t="n">
        <x:f>INDEX('08_PEDIDOS'!$H$2:$H$97,MATCH(A460,'08_PEDIDOS'!$A$2:$A$97,0))</x:f>
        <x:v>5</x:v>
      </x:c>
      <x:c r="L460" t="inlineStr">
        <x:is>
          <x:t xml:space="preserve">POR_UNIDAD</x:t>
        </x:is>
      </x:c>
      <x:c r="M460" t="inlineStr">
        <x:is>
          <x:t xml:space="preserve">VALOR HEREDADO SIN CRONOMETRAJE</x:t>
        </x:is>
      </x:c>
      <x:c r="N460" s="34" t="n">
        <x:f>IFERROR(J460*INDEX('04_MAQUINAS'!$F$2:$F$18,MATCH(E460,'04_MAQUINAS'!$A$2:$A$18,0)),0)</x:f>
        <x:v>24.933333333333334</x:v>
      </x:c>
      <x:c r="O460" s="34" t="n">
        <x:f>IFERROR(J460*INDEX('04_MAQUINAS'!$I$2:$I$18,MATCH(E460,'04_MAQUINAS'!$A$2:$A$18,0))*INDEX('04_MAQUINAS'!$J$2:$J$18,MATCH(E460,'04_MAQUINAS'!$A$2:$A$18,0)),0)</x:f>
        <x:v>0.3116666666666667</x:v>
      </x:c>
    </x:row>
    <x:row r="461">
      <x:c r="A461" t="inlineStr">
        <x:is>
          <x:t xml:space="preserve">P039</x:t>
        </x:is>
      </x:c>
      <x:c r="B461" t="inlineStr">
        <x:is>
          <x:t xml:space="preserve">Armario metálico</x:t>
        </x:is>
      </x:c>
      <x:c r="C461" t="n">
        <x:v>3</x:v>
      </x:c>
      <x:c r="D461" t="inlineStr">
        <x:is>
          <x:t xml:space="preserve">Plegado</x:t>
        </x:is>
      </x:c>
      <x:c r="E461" t="inlineStr">
        <x:is>
          <x:t xml:space="preserve">Plegadora hidráulica de chapa metálica</x:t>
        </x:is>
      </x:c>
      <x:c r="F461" t="n">
        <x:f>'08_PEDIDOS'!D40</x:f>
        <x:v>10</x:v>
      </x:c>
      <x:c r="G461" t="n">
        <x:f>'08_PEDIDOS'!I40</x:f>
        <x:v>10</x:v>
      </x:c>
      <x:c r="H461" t="n">
        <x:f>'05_RUTAS'!F77</x:f>
        <x:v>12</x:v>
      </x:c>
      <x:c r="I461" t="n">
        <x:f>'05_RUTAS'!G77</x:f>
        <x:v>86</x:v>
      </x:c>
      <x:c r="J461" s="14" t="n">
        <x:f>IF(OR(F461="",G461="",G461=0),"",(ROUNDUP(F461/G461,0)*H461+F461*I461)/60)</x:f>
        <x:v>14.533333333333333</x:v>
      </x:c>
      <x:c r="K461" t="n">
        <x:f>INDEX('08_PEDIDOS'!$H$2:$H$97,MATCH(A461,'08_PEDIDOS'!$A$2:$A$97,0))</x:f>
        <x:v>5</x:v>
      </x:c>
      <x:c r="L461" t="inlineStr">
        <x:is>
          <x:t xml:space="preserve">POR_UNIDAD</x:t>
        </x:is>
      </x:c>
      <x:c r="M461" t="inlineStr">
        <x:is>
          <x:t xml:space="preserve">VALOR HEREDADO SIN CRONOMETRAJE</x:t>
        </x:is>
      </x:c>
      <x:c r="N461" s="34" t="n">
        <x:f>IFERROR(J461*INDEX('04_MAQUINAS'!$F$2:$F$18,MATCH(E461,'04_MAQUINAS'!$A$2:$A$18,0)),0)</x:f>
        <x:v>406.93333333333334</x:v>
      </x:c>
      <x:c r="O461" s="34" t="n">
        <x:f>IFERROR(J461*INDEX('04_MAQUINAS'!$I$2:$I$18,MATCH(E461,'04_MAQUINAS'!$A$2:$A$18,0))*INDEX('04_MAQUINAS'!$J$2:$J$18,MATCH(E461,'04_MAQUINAS'!$A$2:$A$18,0)),0)</x:f>
        <x:v>35.970000000000006</x:v>
      </x:c>
    </x:row>
    <x:row r="462">
      <x:c r="A462" t="inlineStr">
        <x:is>
          <x:t xml:space="preserve">P039</x:t>
        </x:is>
      </x:c>
      <x:c r="B462" t="inlineStr">
        <x:is>
          <x:t xml:space="preserve">Armario metálico</x:t>
        </x:is>
      </x:c>
      <x:c r="C462" t="n">
        <x:v>4</x:v>
      </x:c>
      <x:c r="D462" t="inlineStr">
        <x:is>
          <x:t xml:space="preserve">Desbarbado</x:t>
        </x:is>
      </x:c>
      <x:c r="E462" t="inlineStr">
        <x:is>
          <x:t xml:space="preserve">Mesa de desbarbado/esmerilado</x:t>
        </x:is>
      </x:c>
      <x:c r="F462" t="n">
        <x:f>'08_PEDIDOS'!D40</x:f>
        <x:v>10</x:v>
      </x:c>
      <x:c r="G462" t="n">
        <x:f>'08_PEDIDOS'!I40</x:f>
        <x:v>10</x:v>
      </x:c>
      <x:c r="H462" t="n">
        <x:f>'05_RUTAS'!F78</x:f>
        <x:v>3</x:v>
      </x:c>
      <x:c r="I462" t="n">
        <x:f>'05_RUTAS'!G78</x:f>
        <x:v>15</x:v>
      </x:c>
      <x:c r="J462" s="14" t="n">
        <x:f>IF(OR(F462="",G462="",G462=0),"",(ROUNDUP(F462/G462,0)*H462+F462*I462)/60)</x:f>
        <x:v>2.55</x:v>
      </x:c>
      <x:c r="K462" t="n">
        <x:f>INDEX('08_PEDIDOS'!$H$2:$H$97,MATCH(A462,'08_PEDIDOS'!$A$2:$A$97,0))</x:f>
        <x:v>5</x:v>
      </x:c>
      <x:c r="L462" t="inlineStr">
        <x:is>
          <x:t xml:space="preserve">POR_UNIDAD</x:t>
        </x:is>
      </x:c>
      <x:c r="M462" t="inlineStr">
        <x:is>
          <x:t xml:space="preserve">VALOR HEREDADO SIN CRONOMETRAJE</x:t>
        </x:is>
      </x:c>
      <x:c r="N462" s="34" t="n">
        <x:f>IFERROR(J462*INDEX('04_MAQUINAS'!$F$2:$F$18,MATCH(E462,'04_MAQUINAS'!$A$2:$A$18,0)),0)</x:f>
        <x:v>53.55</x:v>
      </x:c>
      <x:c r="O462" s="34" t="n">
        <x:f>IFERROR(J462*INDEX('04_MAQUINAS'!$I$2:$I$18,MATCH(E462,'04_MAQUINAS'!$A$2:$A$18,0))*INDEX('04_MAQUINAS'!$J$2:$J$18,MATCH(E462,'04_MAQUINAS'!$A$2:$A$18,0)),0)</x:f>
        <x:v>1.9124999999999999</x:v>
      </x:c>
    </x:row>
    <x:row r="463">
      <x:c r="A463" t="inlineStr">
        <x:is>
          <x:t xml:space="preserve">P039</x:t>
        </x:is>
      </x:c>
      <x:c r="B463" t="inlineStr">
        <x:is>
          <x:t xml:space="preserve">Armario metálico</x:t>
        </x:is>
      </x:c>
      <x:c r="C463" t="n">
        <x:v>5</x:v>
      </x:c>
      <x:c r="D463" t="inlineStr">
        <x:is>
          <x:t xml:space="preserve">Preparación superficial</x:t>
        </x:is>
      </x:c>
      <x:c r="E463" t="inlineStr">
        <x:is>
          <x:t xml:space="preserve">Zona de preparación superficial</x:t>
        </x:is>
      </x:c>
      <x:c r="F463" t="n">
        <x:f>'08_PEDIDOS'!D40</x:f>
        <x:v>10</x:v>
      </x:c>
      <x:c r="G463" t="n">
        <x:f>'08_PEDIDOS'!I40</x:f>
        <x:v>10</x:v>
      </x:c>
      <x:c r="H463" t="n">
        <x:f>'05_RUTAS'!F79</x:f>
        <x:v>6</x:v>
      </x:c>
      <x:c r="I463" t="n">
        <x:f>'05_RUTAS'!G79</x:f>
        <x:v>25.712</x:v>
      </x:c>
      <x:c r="J463" s="14" t="n">
        <x:f>IF(OR(F463="",G463="",G463=0),"",(ROUNDUP(F463/G463,0)*H463+F463*I463)/60)</x:f>
        <x:v>4.3853333333333335</x:v>
      </x:c>
      <x:c r="K463" t="n">
        <x:f>INDEX('08_PEDIDOS'!$H$2:$H$97,MATCH(A463,'08_PEDIDOS'!$A$2:$A$97,0))</x:f>
        <x:v>5</x:v>
      </x:c>
      <x:c r="L463" t="inlineStr">
        <x:is>
          <x:t xml:space="preserve">POR_UNIDAD</x:t>
        </x:is>
      </x:c>
      <x:c r="M463" t="inlineStr">
        <x:is>
          <x:t xml:space="preserve">VALOR HEREDADO SIN CRONOMETRAJE</x:t>
        </x:is>
      </x:c>
      <x:c r="N463" s="34" t="n">
        <x:f>IFERROR(J463*INDEX('04_MAQUINAS'!$F$2:$F$18,MATCH(E463,'04_MAQUINAS'!$A$2:$A$18,0)),0)</x:f>
        <x:v>83.32133333333334</x:v>
      </x:c>
      <x:c r="O463" s="34" t="n">
        <x:f>IFERROR(J463*INDEX('04_MAQUINAS'!$I$2:$I$18,MATCH(E463,'04_MAQUINAS'!$A$2:$A$18,0))*INDEX('04_MAQUINAS'!$J$2:$J$18,MATCH(E463,'04_MAQUINAS'!$A$2:$A$18,0)),0)</x:f>
        <x:v>3.859093333333334</x:v>
      </x:c>
    </x:row>
    <x:row r="464">
      <x:c r="A464" t="inlineStr">
        <x:is>
          <x:t xml:space="preserve">P039</x:t>
        </x:is>
      </x:c>
      <x:c r="B464" t="inlineStr">
        <x:is>
          <x:t xml:space="preserve">Armario metálico</x:t>
        </x:is>
      </x:c>
      <x:c r="C464" t="n">
        <x:v>6</x:v>
      </x:c>
      <x:c r="D464" t="inlineStr">
        <x:is>
          <x:t xml:space="preserve">Aplicación electrostática de polvo</x:t>
        </x:is>
      </x:c>
      <x:c r="E464" t="inlineStr">
        <x:is>
          <x:t xml:space="preserve">Pistola manual de pintura electrostática en polvo</x:t>
        </x:is>
      </x:c>
      <x:c r="F464" t="n">
        <x:f>'08_PEDIDOS'!D40</x:f>
        <x:v>10</x:v>
      </x:c>
      <x:c r="G464" t="n">
        <x:f>'08_PEDIDOS'!I40</x:f>
        <x:v>10</x:v>
      </x:c>
      <x:c r="H464" t="n">
        <x:f>'05_RUTAS'!F80</x:f>
        <x:v>12</x:v>
      </x:c>
      <x:c r="I464" t="n">
        <x:f>'05_RUTAS'!G80</x:f>
        <x:v>6.58</x:v>
      </x:c>
      <x:c r="J464" s="14" t="n">
        <x:f>IF(OR(F464="",G464="",G464=0),"",(ROUNDUP(F464/G464,0)*H464+F464*I464)/60)</x:f>
        <x:v>1.2966666666666666</x:v>
      </x:c>
      <x:c r="K464" t="n">
        <x:f>INDEX('08_PEDIDOS'!$H$2:$H$97,MATCH(A464,'08_PEDIDOS'!$A$2:$A$97,0))</x:f>
        <x:v>5</x:v>
      </x:c>
      <x:c r="L464" t="inlineStr">
        <x:is>
          <x:t xml:space="preserve">POR_UNIDAD</x:t>
        </x:is>
      </x:c>
      <x:c r="M464" t="inlineStr">
        <x:is>
          <x:t xml:space="preserve">HIPOTESIS TECNICA</x:t>
        </x:is>
      </x:c>
      <x:c r="N464" s="34" t="n">
        <x:f>IFERROR(J464*INDEX('04_MAQUINAS'!$F$2:$F$18,MATCH(E464,'04_MAQUINAS'!$A$2:$A$18,0)),0)</x:f>
        <x:v>41.49333333333333</x:v>
      </x:c>
      <x:c r="O464" s="34" t="n">
        <x:f>IFERROR(J464*INDEX('04_MAQUINAS'!$I$2:$I$18,MATCH(E464,'04_MAQUINAS'!$A$2:$A$18,0))*INDEX('04_MAQUINAS'!$J$2:$J$18,MATCH(E464,'04_MAQUINAS'!$A$2:$A$18,0)),0)</x:f>
        <x:v>1.3614999999999997</x:v>
      </x:c>
    </x:row>
    <x:row r="465">
      <x:c r="A465" t="inlineStr">
        <x:is>
          <x:t xml:space="preserve">P039</x:t>
        </x:is>
      </x:c>
      <x:c r="B465" t="inlineStr">
        <x:is>
          <x:t xml:space="preserve">Armario metálico</x:t>
        </x:is>
      </x:c>
      <x:c r="C465" t="n">
        <x:v>7</x:v>
      </x:c>
      <x:c r="D465" t="inlineStr">
        <x:is>
          <x:t xml:space="preserve">Curado térmico en horno</x:t>
        </x:is>
      </x:c>
      <x:c r="E465" t="inlineStr">
        <x:is>
          <x:t xml:space="preserve">Horno de curado de pintura electrostática por lotes</x:t>
        </x:is>
      </x:c>
      <x:c r="F465" t="n">
        <x:f>'08_PEDIDOS'!D40</x:f>
        <x:v>10</x:v>
      </x:c>
      <x:c r="G465" t="n">
        <x:f>'08_PEDIDOS'!I40</x:f>
        <x:v>10</x:v>
      </x:c>
      <x:c r="H465" t="n">
        <x:f>'05_RUTAS'!F81</x:f>
        <x:v>45</x:v>
      </x:c>
      <x:c r="I465" t="n">
        <x:f>'05_RUTAS'!G81</x:f>
        <x:v>0</x:v>
      </x:c>
      <x:c r="J465" s="14" t="n">
        <x:f>IF(OR(F465="",G465="",G465=0),"",(ROUNDUP(F465/G465,0)*H465+F465*I465)/60)</x:f>
        <x:v>0.75</x:v>
      </x:c>
      <x:c r="K465" t="n">
        <x:f>INDEX('08_PEDIDOS'!$H$2:$H$97,MATCH(A465,'08_PEDIDOS'!$A$2:$A$97,0))</x:f>
        <x:v>5</x:v>
      </x:c>
      <x:c r="L465" t="inlineStr">
        <x:is>
          <x:t xml:space="preserve">POR_LOTE</x:t>
        </x:is>
      </x:c>
      <x:c r="M465" t="inlineStr">
        <x:is>
          <x:t xml:space="preserve">HIPOTESIS TECNICA</x:t>
        </x:is>
      </x:c>
      <x:c r="N465" s="34" t="n">
        <x:f>IFERROR(J465*INDEX('04_MAQUINAS'!$F$2:$F$18,MATCH(E465,'04_MAQUINAS'!$A$2:$A$18,0)),0)</x:f>
        <x:v>19.5</x:v>
      </x:c>
      <x:c r="O465" s="34" t="n">
        <x:f>IFERROR(J465*INDEX('04_MAQUINAS'!$I$2:$I$18,MATCH(E465,'04_MAQUINAS'!$A$2:$A$18,0))*INDEX('04_MAQUINAS'!$J$2:$J$18,MATCH(E465,'04_MAQUINAS'!$A$2:$A$18,0)),0)</x:f>
        <x:v>10.799999999999999</x:v>
      </x:c>
    </x:row>
    <x:row r="466">
      <x:c r="A466" t="inlineStr">
        <x:is>
          <x:t xml:space="preserve">P039</x:t>
        </x:is>
      </x:c>
      <x:c r="B466" t="inlineStr">
        <x:is>
          <x:t xml:space="preserve">Armario metálico</x:t>
        </x:is>
      </x:c>
      <x:c r="C466" t="n">
        <x:v>8</x:v>
      </x:c>
      <x:c r="D466" t="inlineStr">
        <x:is>
          <x:t xml:space="preserve">Colgado, traslado y enfriamiento</x:t>
        </x:is>
      </x:c>
      <x:c r="E466" t="inlineStr">
        <x:is>
          <x:t xml:space="preserve">Manipulación y enfriamiento de piezas</x:t>
        </x:is>
      </x:c>
      <x:c r="F466" t="n">
        <x:f>'08_PEDIDOS'!D40</x:f>
        <x:v>10</x:v>
      </x:c>
      <x:c r="G466" t="n">
        <x:f>'08_PEDIDOS'!I40</x:f>
        <x:v>10</x:v>
      </x:c>
      <x:c r="H466" t="n">
        <x:f>'05_RUTAS'!F82</x:f>
        <x:v>8</x:v>
      </x:c>
      <x:c r="I466" t="n">
        <x:f>'05_RUTAS'!G82</x:f>
        <x:v>2.36</x:v>
      </x:c>
      <x:c r="J466" s="14" t="n">
        <x:f>IF(OR(F466="",G466="",G466=0),"",(ROUNDUP(F466/G466,0)*H466+F466*I466)/60)</x:f>
        <x:v>0.5266666666666666</x:v>
      </x:c>
      <x:c r="K466" t="n">
        <x:f>INDEX('08_PEDIDOS'!$H$2:$H$97,MATCH(A466,'08_PEDIDOS'!$A$2:$A$97,0))</x:f>
        <x:v>5</x:v>
      </x:c>
      <x:c r="L466" t="inlineStr">
        <x:is>
          <x:t xml:space="preserve">POR_UNIDAD</x:t>
        </x:is>
      </x:c>
      <x:c r="M466" t="inlineStr">
        <x:is>
          <x:t xml:space="preserve">HIPOTESIS TECNICA</x:t>
        </x:is>
      </x:c>
      <x:c r="N466" s="34" t="n">
        <x:f>IFERROR(J466*INDEX('04_MAQUINAS'!$F$2:$F$18,MATCH(E466,'04_MAQUINAS'!$A$2:$A$18,0)),0)</x:f>
        <x:v>8.426666666666666</x:v>
      </x:c>
      <x:c r="O466" s="34" t="n">
        <x:f>IFERROR(J466*INDEX('04_MAQUINAS'!$I$2:$I$18,MATCH(E466,'04_MAQUINAS'!$A$2:$A$18,0))*INDEX('04_MAQUINAS'!$J$2:$J$18,MATCH(E466,'04_MAQUINAS'!$A$2:$A$18,0)),0)</x:f>
        <x:v>0.13166666666666665</x:v>
      </x:c>
    </x:row>
    <x:row r="467">
      <x:c r="A467" t="inlineStr">
        <x:is>
          <x:t xml:space="preserve">P039</x:t>
        </x:is>
      </x:c>
      <x:c r="B467" t="inlineStr">
        <x:is>
          <x:t xml:space="preserve">Armario metálico</x:t>
        </x:is>
      </x:c>
      <x:c r="C467" t="n">
        <x:v>9</x:v>
      </x:c>
      <x:c r="D467" t="inlineStr">
        <x:is>
          <x:t xml:space="preserve">Ensamblaje</x:t>
        </x:is>
      </x:c>
      <x:c r="E467" t="inlineStr">
        <x:is>
          <x:t xml:space="preserve">Mesa de armado</x:t>
        </x:is>
      </x:c>
      <x:c r="F467" t="n">
        <x:f>'08_PEDIDOS'!D40</x:f>
        <x:v>10</x:v>
      </x:c>
      <x:c r="G467" t="n">
        <x:f>'08_PEDIDOS'!I40</x:f>
        <x:v>10</x:v>
      </x:c>
      <x:c r="H467" t="n">
        <x:f>'05_RUTAS'!F83</x:f>
        <x:v>6</x:v>
      </x:c>
      <x:c r="I467" t="n">
        <x:f>'05_RUTAS'!G83</x:f>
        <x:v>27</x:v>
      </x:c>
      <x:c r="J467" s="14" t="n">
        <x:f>IF(OR(F467="",G467="",G467=0),"",(ROUNDUP(F467/G467,0)*H467+F467*I467)/60)</x:f>
        <x:v>4.6</x:v>
      </x:c>
      <x:c r="K467" t="n">
        <x:f>INDEX('08_PEDIDOS'!$H$2:$H$97,MATCH(A467,'08_PEDIDOS'!$A$2:$A$97,0))</x:f>
        <x:v>5</x:v>
      </x:c>
      <x:c r="L467" t="inlineStr">
        <x:is>
          <x:t xml:space="preserve">POR_UNIDAD</x:t>
        </x:is>
      </x:c>
      <x:c r="M467" t="inlineStr">
        <x:is>
          <x:t xml:space="preserve">VALOR HEREDADO SIN CRONOMETRAJE</x:t>
        </x:is>
      </x:c>
      <x:c r="N467" s="34" t="n">
        <x:f>IFERROR(J467*INDEX('04_MAQUINAS'!$F$2:$F$18,MATCH(E467,'04_MAQUINAS'!$A$2:$A$18,0)),0)</x:f>
        <x:v>87.39999999999999</x:v>
      </x:c>
      <x:c r="O467" s="34" t="n">
        <x:f>IFERROR(J467*INDEX('04_MAQUINAS'!$I$2:$I$18,MATCH(E467,'04_MAQUINAS'!$A$2:$A$18,0))*INDEX('04_MAQUINAS'!$J$2:$J$18,MATCH(E467,'04_MAQUINAS'!$A$2:$A$18,0)),0)</x:f>
        <x:v>1.38</x:v>
      </x:c>
    </x:row>
    <x:row r="468">
      <x:c r="A468" t="inlineStr">
        <x:is>
          <x:t xml:space="preserve">P039</x:t>
        </x:is>
      </x:c>
      <x:c r="B468" t="inlineStr">
        <x:is>
          <x:t xml:space="preserve">Armario metálico</x:t>
        </x:is>
      </x:c>
      <x:c r="C468" t="n">
        <x:v>10</x:v>
      </x:c>
      <x:c r="D468" t="inlineStr">
        <x:is>
          <x:t xml:space="preserve">Inspección de calidad</x:t>
        </x:is>
      </x:c>
      <x:c r="E468" t="inlineStr">
        <x:is>
          <x:t xml:space="preserve">Área de inspección</x:t>
        </x:is>
      </x:c>
      <x:c r="F468" t="n">
        <x:f>'08_PEDIDOS'!D40</x:f>
        <x:v>10</x:v>
      </x:c>
      <x:c r="G468" t="n">
        <x:f>'08_PEDIDOS'!I40</x:f>
        <x:v>10</x:v>
      </x:c>
      <x:c r="H468" t="n">
        <x:f>'05_RUTAS'!F84</x:f>
        <x:v>2</x:v>
      </x:c>
      <x:c r="I468" t="n">
        <x:f>'05_RUTAS'!G84</x:f>
        <x:v>3.45</x:v>
      </x:c>
      <x:c r="J468" s="14" t="n">
        <x:f>IF(OR(F468="",G468="",G468=0),"",(ROUNDUP(F468/G468,0)*H468+F468*I468)/60)</x:f>
        <x:v>0.6083333333333333</x:v>
      </x:c>
      <x:c r="K468" t="n">
        <x:f>INDEX('08_PEDIDOS'!$H$2:$H$97,MATCH(A468,'08_PEDIDOS'!$A$2:$A$97,0))</x:f>
        <x:v>5</x:v>
      </x:c>
      <x:c r="L468" t="inlineStr">
        <x:is>
          <x:t xml:space="preserve">POR_UNIDAD</x:t>
        </x:is>
      </x:c>
      <x:c r="M468" t="inlineStr">
        <x:is>
          <x:t xml:space="preserve">HIPOTESIS TECNICA</x:t>
        </x:is>
      </x:c>
      <x:c r="N468" s="34" t="n">
        <x:f>IFERROR(J468*INDEX('04_MAQUINAS'!$F$2:$F$18,MATCH(E468,'04_MAQUINAS'!$A$2:$A$18,0)),0)</x:f>
        <x:v>12.166666666666666</x:v>
      </x:c>
      <x:c r="O468" s="34" t="n">
        <x:f>IFERROR(J468*INDEX('04_MAQUINAS'!$I$2:$I$18,MATCH(E468,'04_MAQUINAS'!$A$2:$A$18,0))*INDEX('04_MAQUINAS'!$J$2:$J$18,MATCH(E468,'04_MAQUINAS'!$A$2:$A$18,0)),0)</x:f>
        <x:v>0.06083333333333333</x:v>
      </x:c>
    </x:row>
    <x:row r="469">
      <x:c r="A469" t="inlineStr">
        <x:is>
          <x:t xml:space="preserve">P039</x:t>
        </x:is>
      </x:c>
      <x:c r="B469" t="inlineStr">
        <x:is>
          <x:t xml:space="preserve">Armario metálico</x:t>
        </x:is>
      </x:c>
      <x:c r="C469" t="n">
        <x:v>11</x:v>
      </x:c>
      <x:c r="D469" t="inlineStr">
        <x:is>
          <x:t xml:space="preserve">Embalaje</x:t>
        </x:is>
      </x:c>
      <x:c r="E469" t="inlineStr">
        <x:is>
          <x:t xml:space="preserve">Zona de protección y embalaje</x:t>
        </x:is>
      </x:c>
      <x:c r="F469" t="n">
        <x:f>'08_PEDIDOS'!D40</x:f>
        <x:v>10</x:v>
      </x:c>
      <x:c r="G469" t="n">
        <x:f>'08_PEDIDOS'!I40</x:f>
        <x:v>10</x:v>
      </x:c>
      <x:c r="H469" t="n">
        <x:f>'05_RUTAS'!F85</x:f>
        <x:v>2</x:v>
      </x:c>
      <x:c r="I469" t="n">
        <x:f>'05_RUTAS'!G85</x:f>
        <x:v>4.67</x:v>
      </x:c>
      <x:c r="J469" s="14" t="n">
        <x:f>IF(OR(F469="",G469="",G469=0),"",(ROUNDUP(F469/G469,0)*H469+F469*I469)/60)</x:f>
        <x:v>0.8116666666666668</x:v>
      </x:c>
      <x:c r="K469" t="n">
        <x:f>INDEX('08_PEDIDOS'!$H$2:$H$97,MATCH(A469,'08_PEDIDOS'!$A$2:$A$97,0))</x:f>
        <x:v>5</x:v>
      </x:c>
      <x:c r="L469" t="inlineStr">
        <x:is>
          <x:t xml:space="preserve">POR_UNIDAD</x:t>
        </x:is>
      </x:c>
      <x:c r="M469" t="inlineStr">
        <x:is>
          <x:t xml:space="preserve">HIPOTESIS TECNICA</x:t>
        </x:is>
      </x:c>
      <x:c r="N469" s="34" t="n">
        <x:f>IFERROR(J469*INDEX('04_MAQUINAS'!$F$2:$F$18,MATCH(E469,'04_MAQUINAS'!$A$2:$A$18,0)),0)</x:f>
        <x:v>14.610000000000001</x:v>
      </x:c>
      <x:c r="O469" s="34" t="n">
        <x:f>IFERROR(J469*INDEX('04_MAQUINAS'!$I$2:$I$18,MATCH(E469,'04_MAQUINAS'!$A$2:$A$18,0))*INDEX('04_MAQUINAS'!$J$2:$J$18,MATCH(E469,'04_MAQUINAS'!$A$2:$A$18,0)),0)</x:f>
        <x:v>0.07305</x:v>
      </x:c>
    </x:row>
    <x:row r="470">
      <x:c r="A470" t="inlineStr">
        <x:is>
          <x:t xml:space="preserve">P040</x:t>
        </x:is>
      </x:c>
      <x:c r="B470" t="inlineStr">
        <x:is>
          <x:t xml:space="preserve">Estantería liviana metálica</x:t>
        </x:is>
      </x:c>
      <x:c r="C470" t="n">
        <x:v>1</x:v>
      </x:c>
      <x:c r="D470" t="inlineStr">
        <x:is>
          <x:t xml:space="preserve">Corte de planchas de acero</x:t>
        </x:is>
      </x:c>
      <x:c r="E470" t="inlineStr">
        <x:is>
          <x:t xml:space="preserve">Guillotina hidráulica para corte de planchas de acero</x:t>
        </x:is>
      </x:c>
      <x:c r="F470" t="n">
        <x:f>'08_PEDIDOS'!D41</x:f>
        <x:v>10</x:v>
      </x:c>
      <x:c r="G470" t="n">
        <x:f>'08_PEDIDOS'!I41</x:f>
        <x:v>10</x:v>
      </x:c>
      <x:c r="H470" t="n">
        <x:f>'05_RUTAS'!F86</x:f>
        <x:v>8</x:v>
      </x:c>
      <x:c r="I470" t="n">
        <x:f>'05_RUTAS'!G86</x:f>
        <x:v>35.92</x:v>
      </x:c>
      <x:c r="J470" s="14" t="n">
        <x:f>IF(OR(F470="",G470="",G470=0),"",(ROUNDUP(F470/G470,0)*H470+F470*I470)/60)</x:f>
        <x:v>6.120000000000001</x:v>
      </x:c>
      <x:c r="K470" t="n">
        <x:f>INDEX('08_PEDIDOS'!$H$2:$H$97,MATCH(A470,'08_PEDIDOS'!$A$2:$A$97,0))</x:f>
        <x:v>5</x:v>
      </x:c>
      <x:c r="L470" t="inlineStr">
        <x:is>
          <x:t xml:space="preserve">POR_UNIDAD</x:t>
        </x:is>
      </x:c>
      <x:c r="M470" t="inlineStr">
        <x:is>
          <x:t xml:space="preserve">VALOR HEREDADO SIN CRONOMETRAJE</x:t>
        </x:is>
      </x:c>
      <x:c r="N470" s="34" t="n">
        <x:f>IFERROR(J470*INDEX('04_MAQUINAS'!$F$2:$F$18,MATCH(E470,'04_MAQUINAS'!$A$2:$A$18,0)),0)</x:f>
        <x:v>146.88000000000002</x:v>
      </x:c>
      <x:c r="O470" s="34" t="n">
        <x:f>IFERROR(J470*INDEX('04_MAQUINAS'!$I$2:$I$18,MATCH(E470,'04_MAQUINAS'!$A$2:$A$18,0))*INDEX('04_MAQUINAS'!$J$2:$J$18,MATCH(E470,'04_MAQUINAS'!$A$2:$A$18,0)),0)</x:f>
        <x:v>16.830000000000002</x:v>
      </x:c>
    </x:row>
    <x:row r="471">
      <x:c r="A471" t="inlineStr">
        <x:is>
          <x:t xml:space="preserve">P040</x:t>
        </x:is>
      </x:c>
      <x:c r="B471" t="inlineStr">
        <x:is>
          <x:t xml:space="preserve">Estantería liviana metálica</x:t>
        </x:is>
      </x:c>
      <x:c r="C471" t="n">
        <x:v>2</x:v>
      </x:c>
      <x:c r="D471" t="inlineStr">
        <x:is>
          <x:t xml:space="preserve">Corte de tubos y perfiles</x:t>
        </x:is>
      </x:c>
      <x:c r="E471" t="inlineStr">
        <x:is>
          <x:t xml:space="preserve">Sierra de cinta para corte de tubos y perfiles</x:t>
        </x:is>
      </x:c>
      <x:c r="F471" t="n">
        <x:f>'08_PEDIDOS'!D41</x:f>
        <x:v>10</x:v>
      </x:c>
      <x:c r="G471" t="n">
        <x:f>'08_PEDIDOS'!I41</x:f>
        <x:v>10</x:v>
      </x:c>
      <x:c r="H471" t="n">
        <x:f>'05_RUTAS'!F87</x:f>
        <x:v>8</x:v>
      </x:c>
      <x:c r="I471" t="n">
        <x:f>'05_RUTAS'!G87</x:f>
        <x:v>32.28</x:v>
      </x:c>
      <x:c r="J471" s="14" t="n">
        <x:f>IF(OR(F471="",G471="",G471=0),"",(ROUNDUP(F471/G471,0)*H471+F471*I471)/60)</x:f>
        <x:v>5.513333333333334</x:v>
      </x:c>
      <x:c r="K471" t="n">
        <x:f>INDEX('08_PEDIDOS'!$H$2:$H$97,MATCH(A471,'08_PEDIDOS'!$A$2:$A$97,0))</x:f>
        <x:v>5</x:v>
      </x:c>
      <x:c r="L471" t="inlineStr">
        <x:is>
          <x:t xml:space="preserve">POR_UNIDAD</x:t>
        </x:is>
      </x:c>
      <x:c r="M471" t="inlineStr">
        <x:is>
          <x:t xml:space="preserve">VALOR HEREDADO SIN CRONOMETRAJE</x:t>
        </x:is>
      </x:c>
      <x:c r="N471" s="34" t="n">
        <x:f>IFERROR(J471*INDEX('04_MAQUINAS'!$F$2:$F$18,MATCH(E471,'04_MAQUINAS'!$A$2:$A$18,0)),0)</x:f>
        <x:v>121.29333333333334</x:v>
      </x:c>
      <x:c r="O471" s="34" t="n">
        <x:f>IFERROR(J471*INDEX('04_MAQUINAS'!$I$2:$I$18,MATCH(E471,'04_MAQUINAS'!$A$2:$A$18,0))*INDEX('04_MAQUINAS'!$J$2:$J$18,MATCH(E471,'04_MAQUINAS'!$A$2:$A$18,0)),0)</x:f>
        <x:v>2.481</x:v>
      </x:c>
    </x:row>
    <x:row r="472">
      <x:c r="A472" t="inlineStr">
        <x:is>
          <x:t xml:space="preserve">P040</x:t>
        </x:is>
      </x:c>
      <x:c r="B472" t="inlineStr">
        <x:is>
          <x:t xml:space="preserve">Estantería liviana metálica</x:t>
        </x:is>
      </x:c>
      <x:c r="C472" t="n">
        <x:v>3</x:v>
      </x:c>
      <x:c r="D472" t="inlineStr">
        <x:is>
          <x:t xml:space="preserve">Perforación</x:t>
        </x:is>
      </x:c>
      <x:c r="E472" t="inlineStr">
        <x:is>
          <x:t xml:space="preserve">Taladro de banco para perforación de acero</x:t>
        </x:is>
      </x:c>
      <x:c r="F472" t="n">
        <x:f>'08_PEDIDOS'!D41</x:f>
        <x:v>10</x:v>
      </x:c>
      <x:c r="G472" t="n">
        <x:f>'08_PEDIDOS'!I41</x:f>
        <x:v>10</x:v>
      </x:c>
      <x:c r="H472" t="n">
        <x:f>'05_RUTAS'!F88</x:f>
        <x:v>10</x:v>
      </x:c>
      <x:c r="I472" t="n">
        <x:f>'05_RUTAS'!G88</x:f>
        <x:v>54.8</x:v>
      </x:c>
      <x:c r="J472" s="14" t="n">
        <x:f>IF(OR(F472="",G472="",G472=0),"",(ROUNDUP(F472/G472,0)*H472+F472*I472)/60)</x:f>
        <x:v>9.3</x:v>
      </x:c>
      <x:c r="K472" t="n">
        <x:f>INDEX('08_PEDIDOS'!$H$2:$H$97,MATCH(A472,'08_PEDIDOS'!$A$2:$A$97,0))</x:f>
        <x:v>5</x:v>
      </x:c>
      <x:c r="L472" t="inlineStr">
        <x:is>
          <x:t xml:space="preserve">POR_UNIDAD</x:t>
        </x:is>
      </x:c>
      <x:c r="M472" t="inlineStr">
        <x:is>
          <x:t xml:space="preserve">VALOR HEREDADO SIN CRONOMETRAJE</x:t>
        </x:is>
      </x:c>
      <x:c r="N472" s="34" t="n">
        <x:f>IFERROR(J472*INDEX('04_MAQUINAS'!$F$2:$F$18,MATCH(E472,'04_MAQUINAS'!$A$2:$A$18,0)),0)</x:f>
        <x:v>204.60000000000002</x:v>
      </x:c>
      <x:c r="O472" s="34" t="n">
        <x:f>IFERROR(J472*INDEX('04_MAQUINAS'!$I$2:$I$18,MATCH(E472,'04_MAQUINAS'!$A$2:$A$18,0))*INDEX('04_MAQUINAS'!$J$2:$J$18,MATCH(E472,'04_MAQUINAS'!$A$2:$A$18,0)),0)</x:f>
        <x:v>2.5575000000000006</x:v>
      </x:c>
    </x:row>
    <x:row r="473">
      <x:c r="A473" t="inlineStr">
        <x:is>
          <x:t xml:space="preserve">P040</x:t>
        </x:is>
      </x:c>
      <x:c r="B473" t="inlineStr">
        <x:is>
          <x:t xml:space="preserve">Estantería liviana metálica</x:t>
        </x:is>
      </x:c>
      <x:c r="C473" t="n">
        <x:v>4</x:v>
      </x:c>
      <x:c r="D473" t="inlineStr">
        <x:is>
          <x:t xml:space="preserve">Plegado</x:t>
        </x:is>
      </x:c>
      <x:c r="E473" t="inlineStr">
        <x:is>
          <x:t xml:space="preserve">Plegadora hidráulica de chapa metálica</x:t>
        </x:is>
      </x:c>
      <x:c r="F473" t="n">
        <x:f>'08_PEDIDOS'!D41</x:f>
        <x:v>10</x:v>
      </x:c>
      <x:c r="G473" t="n">
        <x:f>'08_PEDIDOS'!I41</x:f>
        <x:v>10</x:v>
      </x:c>
      <x:c r="H473" t="n">
        <x:f>'05_RUTAS'!F89</x:f>
        <x:v>12</x:v>
      </x:c>
      <x:c r="I473" t="n">
        <x:f>'05_RUTAS'!G89</x:f>
        <x:v>85</x:v>
      </x:c>
      <x:c r="J473" s="14" t="n">
        <x:f>IF(OR(F473="",G473="",G473=0),"",(ROUNDUP(F473/G473,0)*H473+F473*I473)/60)</x:f>
        <x:v>14.366666666666667</x:v>
      </x:c>
      <x:c r="K473" t="n">
        <x:f>INDEX('08_PEDIDOS'!$H$2:$H$97,MATCH(A473,'08_PEDIDOS'!$A$2:$A$97,0))</x:f>
        <x:v>5</x:v>
      </x:c>
      <x:c r="L473" t="inlineStr">
        <x:is>
          <x:t xml:space="preserve">POR_UNIDAD</x:t>
        </x:is>
      </x:c>
      <x:c r="M473" t="inlineStr">
        <x:is>
          <x:t xml:space="preserve">VALOR HEREDADO SIN CRONOMETRAJE</x:t>
        </x:is>
      </x:c>
      <x:c r="N473" s="34" t="n">
        <x:f>IFERROR(J473*INDEX('04_MAQUINAS'!$F$2:$F$18,MATCH(E473,'04_MAQUINAS'!$A$2:$A$18,0)),0)</x:f>
        <x:v>402.26666666666665</x:v>
      </x:c>
      <x:c r="O473" s="34" t="n">
        <x:f>IFERROR(J473*INDEX('04_MAQUINAS'!$I$2:$I$18,MATCH(E473,'04_MAQUINAS'!$A$2:$A$18,0))*INDEX('04_MAQUINAS'!$J$2:$J$18,MATCH(E473,'04_MAQUINAS'!$A$2:$A$18,0)),0)</x:f>
        <x:v>35.5575</x:v>
      </x:c>
    </x:row>
    <x:row r="474">
      <x:c r="A474" t="inlineStr">
        <x:is>
          <x:t xml:space="preserve">P040</x:t>
        </x:is>
      </x:c>
      <x:c r="B474" t="inlineStr">
        <x:is>
          <x:t xml:space="preserve">Estantería liviana metálica</x:t>
        </x:is>
      </x:c>
      <x:c r="C474" t="n">
        <x:v>5</x:v>
      </x:c>
      <x:c r="D474" t="inlineStr">
        <x:is>
          <x:t xml:space="preserve">Desbarbado</x:t>
        </x:is>
      </x:c>
      <x:c r="E474" t="inlineStr">
        <x:is>
          <x:t xml:space="preserve">Mesa de desbarbado/esmerilado</x:t>
        </x:is>
      </x:c>
      <x:c r="F474" t="n">
        <x:f>'08_PEDIDOS'!D41</x:f>
        <x:v>10</x:v>
      </x:c>
      <x:c r="G474" t="n">
        <x:f>'08_PEDIDOS'!I41</x:f>
        <x:v>10</x:v>
      </x:c>
      <x:c r="H474" t="n">
        <x:f>'05_RUTAS'!F90</x:f>
        <x:v>3</x:v>
      </x:c>
      <x:c r="I474" t="n">
        <x:f>'05_RUTAS'!G90</x:f>
        <x:v>37.5</x:v>
      </x:c>
      <x:c r="J474" s="14" t="n">
        <x:f>IF(OR(F474="",G474="",G474=0),"",(ROUNDUP(F474/G474,0)*H474+F474*I474)/60)</x:f>
        <x:v>6.3</x:v>
      </x:c>
      <x:c r="K474" t="n">
        <x:f>INDEX('08_PEDIDOS'!$H$2:$H$97,MATCH(A474,'08_PEDIDOS'!$A$2:$A$97,0))</x:f>
        <x:v>5</x:v>
      </x:c>
      <x:c r="L474" t="inlineStr">
        <x:is>
          <x:t xml:space="preserve">POR_UNIDAD</x:t>
        </x:is>
      </x:c>
      <x:c r="M474" t="inlineStr">
        <x:is>
          <x:t xml:space="preserve">VALOR HEREDADO SIN CRONOMETRAJE</x:t>
        </x:is>
      </x:c>
      <x:c r="N474" s="34" t="n">
        <x:f>IFERROR(J474*INDEX('04_MAQUINAS'!$F$2:$F$18,MATCH(E474,'04_MAQUINAS'!$A$2:$A$18,0)),0)</x:f>
        <x:v>132.29999999999998</x:v>
      </x:c>
      <x:c r="O474" s="34" t="n">
        <x:f>IFERROR(J474*INDEX('04_MAQUINAS'!$I$2:$I$18,MATCH(E474,'04_MAQUINAS'!$A$2:$A$18,0))*INDEX('04_MAQUINAS'!$J$2:$J$18,MATCH(E474,'04_MAQUINAS'!$A$2:$A$18,0)),0)</x:f>
        <x:v>4.725</x:v>
      </x:c>
    </x:row>
    <x:row r="475">
      <x:c r="A475" t="inlineStr">
        <x:is>
          <x:t xml:space="preserve">P040</x:t>
        </x:is>
      </x:c>
      <x:c r="B475" t="inlineStr">
        <x:is>
          <x:t xml:space="preserve">Estantería liviana metálica</x:t>
        </x:is>
      </x:c>
      <x:c r="C475" t="n">
        <x:v>6</x:v>
      </x:c>
      <x:c r="D475" t="inlineStr">
        <x:is>
          <x:t xml:space="preserve">Preparación superficial</x:t>
        </x:is>
      </x:c>
      <x:c r="E475" t="inlineStr">
        <x:is>
          <x:t xml:space="preserve">Zona de preparación superficial</x:t>
        </x:is>
      </x:c>
      <x:c r="F475" t="n">
        <x:f>'08_PEDIDOS'!D41</x:f>
        <x:v>10</x:v>
      </x:c>
      <x:c r="G475" t="n">
        <x:f>'08_PEDIDOS'!I41</x:f>
        <x:v>10</x:v>
      </x:c>
      <x:c r="H475" t="n">
        <x:f>'05_RUTAS'!F91</x:f>
        <x:v>6</x:v>
      </x:c>
      <x:c r="I475" t="n">
        <x:f>'05_RUTAS'!G91</x:f>
        <x:v>24.4752</x:v>
      </x:c>
      <x:c r="J475" s="14" t="n">
        <x:f>IF(OR(F475="",G475="",G475=0),"",(ROUNDUP(F475/G475,0)*H475+F475*I475)/60)</x:f>
        <x:v>4.1792</x:v>
      </x:c>
      <x:c r="K475" t="n">
        <x:f>INDEX('08_PEDIDOS'!$H$2:$H$97,MATCH(A475,'08_PEDIDOS'!$A$2:$A$97,0))</x:f>
        <x:v>5</x:v>
      </x:c>
      <x:c r="L475" t="inlineStr">
        <x:is>
          <x:t xml:space="preserve">POR_UNIDAD</x:t>
        </x:is>
      </x:c>
      <x:c r="M475" t="inlineStr">
        <x:is>
          <x:t xml:space="preserve">VALOR HEREDADO SIN CRONOMETRAJE</x:t>
        </x:is>
      </x:c>
      <x:c r="N475" s="34" t="n">
        <x:f>IFERROR(J475*INDEX('04_MAQUINAS'!$F$2:$F$18,MATCH(E475,'04_MAQUINAS'!$A$2:$A$18,0)),0)</x:f>
        <x:v>79.4048</x:v>
      </x:c>
      <x:c r="O475" s="34" t="n">
        <x:f>IFERROR(J475*INDEX('04_MAQUINAS'!$I$2:$I$18,MATCH(E475,'04_MAQUINAS'!$A$2:$A$18,0))*INDEX('04_MAQUINAS'!$J$2:$J$18,MATCH(E475,'04_MAQUINAS'!$A$2:$A$18,0)),0)</x:f>
        <x:v>3.6776960000000005</x:v>
      </x:c>
    </x:row>
    <x:row r="476">
      <x:c r="A476" t="inlineStr">
        <x:is>
          <x:t xml:space="preserve">P040</x:t>
        </x:is>
      </x:c>
      <x:c r="B476" t="inlineStr">
        <x:is>
          <x:t xml:space="preserve">Estantería liviana metálica</x:t>
        </x:is>
      </x:c>
      <x:c r="C476" t="n">
        <x:v>7</x:v>
      </x:c>
      <x:c r="D476" t="inlineStr">
        <x:is>
          <x:t xml:space="preserve">Aplicación electrostática de polvo</x:t>
        </x:is>
      </x:c>
      <x:c r="E476" t="inlineStr">
        <x:is>
          <x:t xml:space="preserve">Pistola manual de pintura electrostática en polvo</x:t>
        </x:is>
      </x:c>
      <x:c r="F476" t="n">
        <x:f>'08_PEDIDOS'!D41</x:f>
        <x:v>10</x:v>
      </x:c>
      <x:c r="G476" t="n">
        <x:f>'08_PEDIDOS'!I41</x:f>
        <x:v>10</x:v>
      </x:c>
      <x:c r="H476" t="n">
        <x:f>'05_RUTAS'!F92</x:f>
        <x:v>12</x:v>
      </x:c>
      <x:c r="I476" t="n">
        <x:f>'05_RUTAS'!G92</x:f>
        <x:v>6.58</x:v>
      </x:c>
      <x:c r="J476" s="14" t="n">
        <x:f>IF(OR(F476="",G476="",G476=0),"",(ROUNDUP(F476/G476,0)*H476+F476*I476)/60)</x:f>
        <x:v>1.2966666666666666</x:v>
      </x:c>
      <x:c r="K476" t="n">
        <x:f>INDEX('08_PEDIDOS'!$H$2:$H$97,MATCH(A476,'08_PEDIDOS'!$A$2:$A$97,0))</x:f>
        <x:v>5</x:v>
      </x:c>
      <x:c r="L476" t="inlineStr">
        <x:is>
          <x:t xml:space="preserve">POR_UNIDAD</x:t>
        </x:is>
      </x:c>
      <x:c r="M476" t="inlineStr">
        <x:is>
          <x:t xml:space="preserve">HIPOTESIS TECNICA</x:t>
        </x:is>
      </x:c>
      <x:c r="N476" s="34" t="n">
        <x:f>IFERROR(J476*INDEX('04_MAQUINAS'!$F$2:$F$18,MATCH(E476,'04_MAQUINAS'!$A$2:$A$18,0)),0)</x:f>
        <x:v>41.49333333333333</x:v>
      </x:c>
      <x:c r="O476" s="34" t="n">
        <x:f>IFERROR(J476*INDEX('04_MAQUINAS'!$I$2:$I$18,MATCH(E476,'04_MAQUINAS'!$A$2:$A$18,0))*INDEX('04_MAQUINAS'!$J$2:$J$18,MATCH(E476,'04_MAQUINAS'!$A$2:$A$18,0)),0)</x:f>
        <x:v>1.3614999999999997</x:v>
      </x:c>
    </x:row>
    <x:row r="477">
      <x:c r="A477" t="inlineStr">
        <x:is>
          <x:t xml:space="preserve">P040</x:t>
        </x:is>
      </x:c>
      <x:c r="B477" t="inlineStr">
        <x:is>
          <x:t xml:space="preserve">Estantería liviana metálica</x:t>
        </x:is>
      </x:c>
      <x:c r="C477" t="n">
        <x:v>8</x:v>
      </x:c>
      <x:c r="D477" t="inlineStr">
        <x:is>
          <x:t xml:space="preserve">Curado térmico en horno</x:t>
        </x:is>
      </x:c>
      <x:c r="E477" t="inlineStr">
        <x:is>
          <x:t xml:space="preserve">Horno de curado de pintura electrostática por lotes</x:t>
        </x:is>
      </x:c>
      <x:c r="F477" t="n">
        <x:f>'08_PEDIDOS'!D41</x:f>
        <x:v>10</x:v>
      </x:c>
      <x:c r="G477" t="n">
        <x:f>'08_PEDIDOS'!I41</x:f>
        <x:v>10</x:v>
      </x:c>
      <x:c r="H477" t="n">
        <x:f>'05_RUTAS'!F93</x:f>
        <x:v>45</x:v>
      </x:c>
      <x:c r="I477" t="n">
        <x:f>'05_RUTAS'!G93</x:f>
        <x:v>0</x:v>
      </x:c>
      <x:c r="J477" s="14" t="n">
        <x:f>IF(OR(F477="",G477="",G477=0),"",(ROUNDUP(F477/G477,0)*H477+F477*I477)/60)</x:f>
        <x:v>0.75</x:v>
      </x:c>
      <x:c r="K477" t="n">
        <x:f>INDEX('08_PEDIDOS'!$H$2:$H$97,MATCH(A477,'08_PEDIDOS'!$A$2:$A$97,0))</x:f>
        <x:v>5</x:v>
      </x:c>
      <x:c r="L477" t="inlineStr">
        <x:is>
          <x:t xml:space="preserve">POR_LOTE</x:t>
        </x:is>
      </x:c>
      <x:c r="M477" t="inlineStr">
        <x:is>
          <x:t xml:space="preserve">HIPOTESIS TECNICA</x:t>
        </x:is>
      </x:c>
      <x:c r="N477" s="34" t="n">
        <x:f>IFERROR(J477*INDEX('04_MAQUINAS'!$F$2:$F$18,MATCH(E477,'04_MAQUINAS'!$A$2:$A$18,0)),0)</x:f>
        <x:v>19.5</x:v>
      </x:c>
      <x:c r="O477" s="34" t="n">
        <x:f>IFERROR(J477*INDEX('04_MAQUINAS'!$I$2:$I$18,MATCH(E477,'04_MAQUINAS'!$A$2:$A$18,0))*INDEX('04_MAQUINAS'!$J$2:$J$18,MATCH(E477,'04_MAQUINAS'!$A$2:$A$18,0)),0)</x:f>
        <x:v>10.799999999999999</x:v>
      </x:c>
    </x:row>
    <x:row r="478">
      <x:c r="A478" t="inlineStr">
        <x:is>
          <x:t xml:space="preserve">P040</x:t>
        </x:is>
      </x:c>
      <x:c r="B478" t="inlineStr">
        <x:is>
          <x:t xml:space="preserve">Estantería liviana metálica</x:t>
        </x:is>
      </x:c>
      <x:c r="C478" t="n">
        <x:v>9</x:v>
      </x:c>
      <x:c r="D478" t="inlineStr">
        <x:is>
          <x:t xml:space="preserve">Colgado, traslado y enfriamiento</x:t>
        </x:is>
      </x:c>
      <x:c r="E478" t="inlineStr">
        <x:is>
          <x:t xml:space="preserve">Manipulación y enfriamiento de piezas</x:t>
        </x:is>
      </x:c>
      <x:c r="F478" t="n">
        <x:f>'08_PEDIDOS'!D41</x:f>
        <x:v>10</x:v>
      </x:c>
      <x:c r="G478" t="n">
        <x:f>'08_PEDIDOS'!I41</x:f>
        <x:v>10</x:v>
      </x:c>
      <x:c r="H478" t="n">
        <x:f>'05_RUTAS'!F94</x:f>
        <x:v>8</x:v>
      </x:c>
      <x:c r="I478" t="n">
        <x:f>'05_RUTAS'!G94</x:f>
        <x:v>2.36</x:v>
      </x:c>
      <x:c r="J478" s="14" t="n">
        <x:f>IF(OR(F478="",G478="",G478=0),"",(ROUNDUP(F478/G478,0)*H478+F478*I478)/60)</x:f>
        <x:v>0.5266666666666666</x:v>
      </x:c>
      <x:c r="K478" t="n">
        <x:f>INDEX('08_PEDIDOS'!$H$2:$H$97,MATCH(A478,'08_PEDIDOS'!$A$2:$A$97,0))</x:f>
        <x:v>5</x:v>
      </x:c>
      <x:c r="L478" t="inlineStr">
        <x:is>
          <x:t xml:space="preserve">POR_UNIDAD</x:t>
        </x:is>
      </x:c>
      <x:c r="M478" t="inlineStr">
        <x:is>
          <x:t xml:space="preserve">HIPOTESIS TECNICA</x:t>
        </x:is>
      </x:c>
      <x:c r="N478" s="34" t="n">
        <x:f>IFERROR(J478*INDEX('04_MAQUINAS'!$F$2:$F$18,MATCH(E478,'04_MAQUINAS'!$A$2:$A$18,0)),0)</x:f>
        <x:v>8.426666666666666</x:v>
      </x:c>
      <x:c r="O478" s="34" t="n">
        <x:f>IFERROR(J478*INDEX('04_MAQUINAS'!$I$2:$I$18,MATCH(E478,'04_MAQUINAS'!$A$2:$A$18,0))*INDEX('04_MAQUINAS'!$J$2:$J$18,MATCH(E478,'04_MAQUINAS'!$A$2:$A$18,0)),0)</x:f>
        <x:v>0.13166666666666665</x:v>
      </x:c>
    </x:row>
    <x:row r="479">
      <x:c r="A479" t="inlineStr">
        <x:is>
          <x:t xml:space="preserve">P040</x:t>
        </x:is>
      </x:c>
      <x:c r="B479" t="inlineStr">
        <x:is>
          <x:t xml:space="preserve">Estantería liviana metálica</x:t>
        </x:is>
      </x:c>
      <x:c r="C479" t="n">
        <x:v>10</x:v>
      </x:c>
      <x:c r="D479" t="inlineStr">
        <x:is>
          <x:t xml:space="preserve">Ensamblaje</x:t>
        </x:is>
      </x:c>
      <x:c r="E479" t="inlineStr">
        <x:is>
          <x:t xml:space="preserve">Mesa de armado</x:t>
        </x:is>
      </x:c>
      <x:c r="F479" t="n">
        <x:f>'08_PEDIDOS'!D41</x:f>
        <x:v>10</x:v>
      </x:c>
      <x:c r="G479" t="n">
        <x:f>'08_PEDIDOS'!I41</x:f>
        <x:v>10</x:v>
      </x:c>
      <x:c r="H479" t="n">
        <x:f>'05_RUTAS'!F95</x:f>
        <x:v>6</x:v>
      </x:c>
      <x:c r="I479" t="n">
        <x:f>'05_RUTAS'!G95</x:f>
        <x:v>61.5</x:v>
      </x:c>
      <x:c r="J479" s="14" t="n">
        <x:f>IF(OR(F479="",G479="",G479=0),"",(ROUNDUP(F479/G479,0)*H479+F479*I479)/60)</x:f>
        <x:v>10.35</x:v>
      </x:c>
      <x:c r="K479" t="n">
        <x:f>INDEX('08_PEDIDOS'!$H$2:$H$97,MATCH(A479,'08_PEDIDOS'!$A$2:$A$97,0))</x:f>
        <x:v>5</x:v>
      </x:c>
      <x:c r="L479" t="inlineStr">
        <x:is>
          <x:t xml:space="preserve">POR_UNIDAD</x:t>
        </x:is>
      </x:c>
      <x:c r="M479" t="inlineStr">
        <x:is>
          <x:t xml:space="preserve">VALOR HEREDADO SIN CRONOMETRAJE</x:t>
        </x:is>
      </x:c>
      <x:c r="N479" s="34" t="n">
        <x:f>IFERROR(J479*INDEX('04_MAQUINAS'!$F$2:$F$18,MATCH(E479,'04_MAQUINAS'!$A$2:$A$18,0)),0)</x:f>
        <x:v>196.65</x:v>
      </x:c>
      <x:c r="O479" s="34" t="n">
        <x:f>IFERROR(J479*INDEX('04_MAQUINAS'!$I$2:$I$18,MATCH(E479,'04_MAQUINAS'!$A$2:$A$18,0))*INDEX('04_MAQUINAS'!$J$2:$J$18,MATCH(E479,'04_MAQUINAS'!$A$2:$A$18,0)),0)</x:f>
        <x:v>3.105</x:v>
      </x:c>
    </x:row>
    <x:row r="480">
      <x:c r="A480" t="inlineStr">
        <x:is>
          <x:t xml:space="preserve">P040</x:t>
        </x:is>
      </x:c>
      <x:c r="B480" t="inlineStr">
        <x:is>
          <x:t xml:space="preserve">Estantería liviana metálica</x:t>
        </x:is>
      </x:c>
      <x:c r="C480" t="n">
        <x:v>11</x:v>
      </x:c>
      <x:c r="D480" t="inlineStr">
        <x:is>
          <x:t xml:space="preserve">Inspección de calidad</x:t>
        </x:is>
      </x:c>
      <x:c r="E480" t="inlineStr">
        <x:is>
          <x:t xml:space="preserve">Área de inspección</x:t>
        </x:is>
      </x:c>
      <x:c r="F480" t="n">
        <x:f>'08_PEDIDOS'!D41</x:f>
        <x:v>10</x:v>
      </x:c>
      <x:c r="G480" t="n">
        <x:f>'08_PEDIDOS'!I41</x:f>
        <x:v>10</x:v>
      </x:c>
      <x:c r="H480" t="n">
        <x:f>'05_RUTAS'!F96</x:f>
        <x:v>2</x:v>
      </x:c>
      <x:c r="I480" t="n">
        <x:f>'05_RUTAS'!G96</x:f>
        <x:v>3.45</x:v>
      </x:c>
      <x:c r="J480" s="14" t="n">
        <x:f>IF(OR(F480="",G480="",G480=0),"",(ROUNDUP(F480/G480,0)*H480+F480*I480)/60)</x:f>
        <x:v>0.6083333333333333</x:v>
      </x:c>
      <x:c r="K480" t="n">
        <x:f>INDEX('08_PEDIDOS'!$H$2:$H$97,MATCH(A480,'08_PEDIDOS'!$A$2:$A$97,0))</x:f>
        <x:v>5</x:v>
      </x:c>
      <x:c r="L480" t="inlineStr">
        <x:is>
          <x:t xml:space="preserve">POR_UNIDAD</x:t>
        </x:is>
      </x:c>
      <x:c r="M480" t="inlineStr">
        <x:is>
          <x:t xml:space="preserve">HIPOTESIS TECNICA</x:t>
        </x:is>
      </x:c>
      <x:c r="N480" s="34" t="n">
        <x:f>IFERROR(J480*INDEX('04_MAQUINAS'!$F$2:$F$18,MATCH(E480,'04_MAQUINAS'!$A$2:$A$18,0)),0)</x:f>
        <x:v>12.166666666666666</x:v>
      </x:c>
      <x:c r="O480" s="34" t="n">
        <x:f>IFERROR(J480*INDEX('04_MAQUINAS'!$I$2:$I$18,MATCH(E480,'04_MAQUINAS'!$A$2:$A$18,0))*INDEX('04_MAQUINAS'!$J$2:$J$18,MATCH(E480,'04_MAQUINAS'!$A$2:$A$18,0)),0)</x:f>
        <x:v>0.06083333333333333</x:v>
      </x:c>
    </x:row>
    <x:row r="481">
      <x:c r="A481" t="inlineStr">
        <x:is>
          <x:t xml:space="preserve">P040</x:t>
        </x:is>
      </x:c>
      <x:c r="B481" t="inlineStr">
        <x:is>
          <x:t xml:space="preserve">Estantería liviana metálica</x:t>
        </x:is>
      </x:c>
      <x:c r="C481" t="n">
        <x:v>12</x:v>
      </x:c>
      <x:c r="D481" t="inlineStr">
        <x:is>
          <x:t xml:space="preserve">Embalaje</x:t>
        </x:is>
      </x:c>
      <x:c r="E481" t="inlineStr">
        <x:is>
          <x:t xml:space="preserve">Zona de protección y embalaje</x:t>
        </x:is>
      </x:c>
      <x:c r="F481" t="n">
        <x:f>'08_PEDIDOS'!D41</x:f>
        <x:v>10</x:v>
      </x:c>
      <x:c r="G481" t="n">
        <x:f>'08_PEDIDOS'!I41</x:f>
        <x:v>10</x:v>
      </x:c>
      <x:c r="H481" t="n">
        <x:f>'05_RUTAS'!F97</x:f>
        <x:v>2</x:v>
      </x:c>
      <x:c r="I481" t="n">
        <x:f>'05_RUTAS'!G97</x:f>
        <x:v>4.67</x:v>
      </x:c>
      <x:c r="J481" s="14" t="n">
        <x:f>IF(OR(F481="",G481="",G481=0),"",(ROUNDUP(F481/G481,0)*H481+F481*I481)/60)</x:f>
        <x:v>0.8116666666666668</x:v>
      </x:c>
      <x:c r="K481" t="n">
        <x:f>INDEX('08_PEDIDOS'!$H$2:$H$97,MATCH(A481,'08_PEDIDOS'!$A$2:$A$97,0))</x:f>
        <x:v>5</x:v>
      </x:c>
      <x:c r="L481" t="inlineStr">
        <x:is>
          <x:t xml:space="preserve">POR_UNIDAD</x:t>
        </x:is>
      </x:c>
      <x:c r="M481" t="inlineStr">
        <x:is>
          <x:t xml:space="preserve">HIPOTESIS TECNICA</x:t>
        </x:is>
      </x:c>
      <x:c r="N481" s="34" t="n">
        <x:f>IFERROR(J481*INDEX('04_MAQUINAS'!$F$2:$F$18,MATCH(E481,'04_MAQUINAS'!$A$2:$A$18,0)),0)</x:f>
        <x:v>14.610000000000001</x:v>
      </x:c>
      <x:c r="O481" s="34" t="n">
        <x:f>IFERROR(J481*INDEX('04_MAQUINAS'!$I$2:$I$18,MATCH(E481,'04_MAQUINAS'!$A$2:$A$18,0))*INDEX('04_MAQUINAS'!$J$2:$J$18,MATCH(E481,'04_MAQUINAS'!$A$2:$A$18,0)),0)</x:f>
        <x:v>0.07305</x:v>
      </x:c>
    </x:row>
    <x:row r="482">
      <x:c r="A482" t="inlineStr">
        <x:is>
          <x:t xml:space="preserve">P041</x:t>
        </x:is>
      </x:c>
      <x:c r="B482" t="inlineStr">
        <x:is>
          <x:t xml:space="preserve">Minirack metálico con bandejas</x:t>
        </x:is>
      </x:c>
      <x:c r="C482" t="n">
        <x:v>1</x:v>
      </x:c>
      <x:c r="D482" t="inlineStr">
        <x:is>
          <x:t xml:space="preserve">Corte de planchas de acero</x:t>
        </x:is>
      </x:c>
      <x:c r="E482" t="inlineStr">
        <x:is>
          <x:t xml:space="preserve">Guillotina hidráulica para corte de planchas de acero</x:t>
        </x:is>
      </x:c>
      <x:c r="F482" t="n">
        <x:f>'08_PEDIDOS'!D42</x:f>
        <x:v>13</x:v>
      </x:c>
      <x:c r="G482" t="n">
        <x:f>'08_PEDIDOS'!I42</x:f>
        <x:v>10</x:v>
      </x:c>
      <x:c r="H482" t="n">
        <x:f>'05_RUTAS'!F2</x:f>
        <x:v>8</x:v>
      </x:c>
      <x:c r="I482" t="n">
        <x:f>'05_RUTAS'!G2</x:f>
        <x:v>34.62</x:v>
      </x:c>
      <x:c r="J482" s="14" t="n">
        <x:f>IF(OR(F482="",G482="",G482=0),"",(ROUNDUP(F482/G482,0)*H482+F482*I482)/60)</x:f>
        <x:v>7.767666666666666</x:v>
      </x:c>
      <x:c r="K482" t="n">
        <x:f>INDEX('08_PEDIDOS'!$H$2:$H$97,MATCH(A482,'08_PEDIDOS'!$A$2:$A$97,0))</x:f>
        <x:v>6</x:v>
      </x:c>
      <x:c r="L482" t="inlineStr">
        <x:is>
          <x:t xml:space="preserve">POR_UNIDAD</x:t>
        </x:is>
      </x:c>
      <x:c r="M482" t="inlineStr">
        <x:is>
          <x:t xml:space="preserve">VALOR HEREDADO SIN CRONOMETRAJE</x:t>
        </x:is>
      </x:c>
      <x:c r="N482" s="34" t="n">
        <x:f>IFERROR(J482*INDEX('04_MAQUINAS'!$F$2:$F$18,MATCH(E482,'04_MAQUINAS'!$A$2:$A$18,0)),0)</x:f>
        <x:v>186.42399999999998</x:v>
      </x:c>
      <x:c r="O482" s="34" t="n">
        <x:f>IFERROR(J482*INDEX('04_MAQUINAS'!$I$2:$I$18,MATCH(E482,'04_MAQUINAS'!$A$2:$A$18,0))*INDEX('04_MAQUINAS'!$J$2:$J$18,MATCH(E482,'04_MAQUINAS'!$A$2:$A$18,0)),0)</x:f>
        <x:v>21.361083333333333</x:v>
      </x:c>
    </x:row>
    <x:row r="483">
      <x:c r="A483" t="inlineStr">
        <x:is>
          <x:t xml:space="preserve">P041</x:t>
        </x:is>
      </x:c>
      <x:c r="B483" t="inlineStr">
        <x:is>
          <x:t xml:space="preserve">Minirack metálico con bandejas</x:t>
        </x:is>
      </x:c>
      <x:c r="C483" t="n">
        <x:v>2</x:v>
      </x:c>
      <x:c r="D483" t="inlineStr">
        <x:is>
          <x:t xml:space="preserve">Corte de tubos y perfiles</x:t>
        </x:is>
      </x:c>
      <x:c r="E483" t="inlineStr">
        <x:is>
          <x:t xml:space="preserve">Sierra de cinta para corte de tubos y perfiles</x:t>
        </x:is>
      </x:c>
      <x:c r="F483" t="n">
        <x:f>'08_PEDIDOS'!D42</x:f>
        <x:v>13</x:v>
      </x:c>
      <x:c r="G483" t="n">
        <x:f>'08_PEDIDOS'!I42</x:f>
        <x:v>10</x:v>
      </x:c>
      <x:c r="H483" t="n">
        <x:f>'05_RUTAS'!F3</x:f>
        <x:v>8</x:v>
      </x:c>
      <x:c r="I483" t="n">
        <x:f>'05_RUTAS'!G3</x:f>
        <x:v>43.52</x:v>
      </x:c>
      <x:c r="J483" s="14" t="n">
        <x:f>IF(OR(F483="",G483="",G483=0),"",(ROUNDUP(F483/G483,0)*H483+F483*I483)/60)</x:f>
        <x:v>9.696</x:v>
      </x:c>
      <x:c r="K483" t="n">
        <x:f>INDEX('08_PEDIDOS'!$H$2:$H$97,MATCH(A483,'08_PEDIDOS'!$A$2:$A$97,0))</x:f>
        <x:v>6</x:v>
      </x:c>
      <x:c r="L483" t="inlineStr">
        <x:is>
          <x:t xml:space="preserve">POR_UNIDAD</x:t>
        </x:is>
      </x:c>
      <x:c r="M483" t="inlineStr">
        <x:is>
          <x:t xml:space="preserve">VALOR HEREDADO SIN CRONOMETRAJE</x:t>
        </x:is>
      </x:c>
      <x:c r="N483" s="34" t="n">
        <x:f>IFERROR(J483*INDEX('04_MAQUINAS'!$F$2:$F$18,MATCH(E483,'04_MAQUINAS'!$A$2:$A$18,0)),0)</x:f>
        <x:v>213.31199999999998</x:v>
      </x:c>
      <x:c r="O483" s="34" t="n">
        <x:f>IFERROR(J483*INDEX('04_MAQUINAS'!$I$2:$I$18,MATCH(E483,'04_MAQUINAS'!$A$2:$A$18,0))*INDEX('04_MAQUINAS'!$J$2:$J$18,MATCH(E483,'04_MAQUINAS'!$A$2:$A$18,0)),0)</x:f>
        <x:v>4.3632</x:v>
      </x:c>
    </x:row>
    <x:row r="484">
      <x:c r="A484" t="inlineStr">
        <x:is>
          <x:t xml:space="preserve">P041</x:t>
        </x:is>
      </x:c>
      <x:c r="B484" t="inlineStr">
        <x:is>
          <x:t xml:space="preserve">Minirack metálico con bandejas</x:t>
        </x:is>
      </x:c>
      <x:c r="C484" t="n">
        <x:v>3</x:v>
      </x:c>
      <x:c r="D484" t="inlineStr">
        <x:is>
          <x:t xml:space="preserve">Perforación</x:t>
        </x:is>
      </x:c>
      <x:c r="E484" t="inlineStr">
        <x:is>
          <x:t xml:space="preserve">Taladro de banco para perforación de acero</x:t>
        </x:is>
      </x:c>
      <x:c r="F484" t="n">
        <x:f>'08_PEDIDOS'!D42</x:f>
        <x:v>13</x:v>
      </x:c>
      <x:c r="G484" t="n">
        <x:f>'08_PEDIDOS'!I42</x:f>
        <x:v>10</x:v>
      </x:c>
      <x:c r="H484" t="n">
        <x:f>'05_RUTAS'!F4</x:f>
        <x:v>10</x:v>
      </x:c>
      <x:c r="I484" t="n">
        <x:f>'05_RUTAS'!G4</x:f>
        <x:v>63.2</x:v>
      </x:c>
      <x:c r="J484" s="14" t="n">
        <x:f>IF(OR(F484="",G484="",G484=0),"",(ROUNDUP(F484/G484,0)*H484+F484*I484)/60)</x:f>
        <x:v>14.026666666666667</x:v>
      </x:c>
      <x:c r="K484" t="n">
        <x:f>INDEX('08_PEDIDOS'!$H$2:$H$97,MATCH(A484,'08_PEDIDOS'!$A$2:$A$97,0))</x:f>
        <x:v>6</x:v>
      </x:c>
      <x:c r="L484" t="inlineStr">
        <x:is>
          <x:t xml:space="preserve">POR_UNIDAD</x:t>
        </x:is>
      </x:c>
      <x:c r="M484" t="inlineStr">
        <x:is>
          <x:t xml:space="preserve">VALOR HEREDADO SIN CRONOMETRAJE</x:t>
        </x:is>
      </x:c>
      <x:c r="N484" s="34" t="n">
        <x:f>IFERROR(J484*INDEX('04_MAQUINAS'!$F$2:$F$18,MATCH(E484,'04_MAQUINAS'!$A$2:$A$18,0)),0)</x:f>
        <x:v>308.5866666666667</x:v>
      </x:c>
      <x:c r="O484" s="34" t="n">
        <x:f>IFERROR(J484*INDEX('04_MAQUINAS'!$I$2:$I$18,MATCH(E484,'04_MAQUINAS'!$A$2:$A$18,0))*INDEX('04_MAQUINAS'!$J$2:$J$18,MATCH(E484,'04_MAQUINAS'!$A$2:$A$18,0)),0)</x:f>
        <x:v>3.857333333333334</x:v>
      </x:c>
    </x:row>
    <x:row r="485">
      <x:c r="A485" t="inlineStr">
        <x:is>
          <x:t xml:space="preserve">P041</x:t>
        </x:is>
      </x:c>
      <x:c r="B485" t="inlineStr">
        <x:is>
          <x:t xml:space="preserve">Minirack metálico con bandejas</x:t>
        </x:is>
      </x:c>
      <x:c r="C485" t="n">
        <x:v>4</x:v>
      </x:c>
      <x:c r="D485" t="inlineStr">
        <x:is>
          <x:t xml:space="preserve">Plegado</x:t>
        </x:is>
      </x:c>
      <x:c r="E485" t="inlineStr">
        <x:is>
          <x:t xml:space="preserve">Plegadora hidráulica de chapa metálica</x:t>
        </x:is>
      </x:c>
      <x:c r="F485" t="n">
        <x:f>'08_PEDIDOS'!D42</x:f>
        <x:v>13</x:v>
      </x:c>
      <x:c r="G485" t="n">
        <x:f>'08_PEDIDOS'!I42</x:f>
        <x:v>10</x:v>
      </x:c>
      <x:c r="H485" t="n">
        <x:f>'05_RUTAS'!F5</x:f>
        <x:v>12</x:v>
      </x:c>
      <x:c r="I485" t="n">
        <x:f>'05_RUTAS'!G5</x:f>
        <x:v>60</x:v>
      </x:c>
      <x:c r="J485" s="14" t="n">
        <x:f>IF(OR(F485="",G485="",G485=0),"",(ROUNDUP(F485/G485,0)*H485+F485*I485)/60)</x:f>
        <x:v>13.4</x:v>
      </x:c>
      <x:c r="K485" t="n">
        <x:f>INDEX('08_PEDIDOS'!$H$2:$H$97,MATCH(A485,'08_PEDIDOS'!$A$2:$A$97,0))</x:f>
        <x:v>6</x:v>
      </x:c>
      <x:c r="L485" t="inlineStr">
        <x:is>
          <x:t xml:space="preserve">POR_UNIDAD</x:t>
        </x:is>
      </x:c>
      <x:c r="M485" t="inlineStr">
        <x:is>
          <x:t xml:space="preserve">VALOR HEREDADO SIN CRONOMETRAJE</x:t>
        </x:is>
      </x:c>
      <x:c r="N485" s="34" t="n">
        <x:f>IFERROR(J485*INDEX('04_MAQUINAS'!$F$2:$F$18,MATCH(E485,'04_MAQUINAS'!$A$2:$A$18,0)),0)</x:f>
        <x:v>375.2</x:v>
      </x:c>
      <x:c r="O485" s="34" t="n">
        <x:f>IFERROR(J485*INDEX('04_MAQUINAS'!$I$2:$I$18,MATCH(E485,'04_MAQUINAS'!$A$2:$A$18,0))*INDEX('04_MAQUINAS'!$J$2:$J$18,MATCH(E485,'04_MAQUINAS'!$A$2:$A$18,0)),0)</x:f>
        <x:v>33.165</x:v>
      </x:c>
    </x:row>
    <x:row r="486">
      <x:c r="A486" t="inlineStr">
        <x:is>
          <x:t xml:space="preserve">P041</x:t>
        </x:is>
      </x:c>
      <x:c r="B486" t="inlineStr">
        <x:is>
          <x:t xml:space="preserve">Minirack metálico con bandejas</x:t>
        </x:is>
      </x:c>
      <x:c r="C486" t="n">
        <x:v>5</x:v>
      </x:c>
      <x:c r="D486" t="inlineStr">
        <x:is>
          <x:t xml:space="preserve">Soldadura</x:t>
        </x:is>
      </x:c>
      <x:c r="E486" t="inlineStr">
        <x:is>
          <x:t xml:space="preserve">Máquina de soldadura por arco MIG/MAG</x:t>
        </x:is>
      </x:c>
      <x:c r="F486" t="n">
        <x:f>'08_PEDIDOS'!D42</x:f>
        <x:v>13</x:v>
      </x:c>
      <x:c r="G486" t="n">
        <x:f>'08_PEDIDOS'!I42</x:f>
        <x:v>10</x:v>
      </x:c>
      <x:c r="H486" t="n">
        <x:f>'05_RUTAS'!F6</x:f>
        <x:v>10</x:v>
      </x:c>
      <x:c r="I486" t="n">
        <x:f>'05_RUTAS'!G6</x:f>
        <x:v>78.39999999999999</x:v>
      </x:c>
      <x:c r="J486" s="14" t="n">
        <x:f>IF(OR(F486="",G486="",G486=0),"",(ROUNDUP(F486/G486,0)*H486+F486*I486)/60)</x:f>
        <x:v>17.319999999999997</x:v>
      </x:c>
      <x:c r="K486" t="n">
        <x:f>INDEX('08_PEDIDOS'!$H$2:$H$97,MATCH(A486,'08_PEDIDOS'!$A$2:$A$97,0))</x:f>
        <x:v>6</x:v>
      </x:c>
      <x:c r="L486" t="inlineStr">
        <x:is>
          <x:t xml:space="preserve">POR_UNIDAD</x:t>
        </x:is>
      </x:c>
      <x:c r="M486" t="inlineStr">
        <x:is>
          <x:t xml:space="preserve">VALOR HEREDADO SIN CRONOMETRAJE</x:t>
        </x:is>
      </x:c>
      <x:c r="N486" s="34" t="n">
        <x:f>IFERROR(J486*INDEX('04_MAQUINAS'!$F$2:$F$18,MATCH(E486,'04_MAQUINAS'!$A$2:$A$18,0)),0)</x:f>
        <x:v>554.2399999999999</x:v>
      </x:c>
      <x:c r="O486" s="34" t="n">
        <x:f>IFERROR(J486*INDEX('04_MAQUINAS'!$I$2:$I$18,MATCH(E486,'04_MAQUINAS'!$A$2:$A$18,0))*INDEX('04_MAQUINAS'!$J$2:$J$18,MATCH(E486,'04_MAQUINAS'!$A$2:$A$18,0)),0)</x:f>
        <x:v>30.30999999999999</x:v>
      </x:c>
    </x:row>
    <x:row r="487">
      <x:c r="A487" t="inlineStr">
        <x:is>
          <x:t xml:space="preserve">P041</x:t>
        </x:is>
      </x:c>
      <x:c r="B487" t="inlineStr">
        <x:is>
          <x:t xml:space="preserve">Minirack metálico con bandejas</x:t>
        </x:is>
      </x:c>
      <x:c r="C487" t="n">
        <x:v>6</x:v>
      </x:c>
      <x:c r="D487" t="inlineStr">
        <x:is>
          <x:t xml:space="preserve">Desbarbado</x:t>
        </x:is>
      </x:c>
      <x:c r="E487" t="inlineStr">
        <x:is>
          <x:t xml:space="preserve">Mesa de desbarbado/esmerilado</x:t>
        </x:is>
      </x:c>
      <x:c r="F487" t="n">
        <x:f>'08_PEDIDOS'!D42</x:f>
        <x:v>13</x:v>
      </x:c>
      <x:c r="G487" t="n">
        <x:f>'08_PEDIDOS'!I42</x:f>
        <x:v>10</x:v>
      </x:c>
      <x:c r="H487" t="n">
        <x:f>'05_RUTAS'!F7</x:f>
        <x:v>3</x:v>
      </x:c>
      <x:c r="I487" t="n">
        <x:f>'05_RUTAS'!G7</x:f>
        <x:v>42</x:v>
      </x:c>
      <x:c r="J487" s="14" t="n">
        <x:f>IF(OR(F487="",G487="",G487=0),"",(ROUNDUP(F487/G487,0)*H487+F487*I487)/60)</x:f>
        <x:v>9.2</x:v>
      </x:c>
      <x:c r="K487" t="n">
        <x:f>INDEX('08_PEDIDOS'!$H$2:$H$97,MATCH(A487,'08_PEDIDOS'!$A$2:$A$97,0))</x:f>
        <x:v>6</x:v>
      </x:c>
      <x:c r="L487" t="inlineStr">
        <x:is>
          <x:t xml:space="preserve">POR_UNIDAD</x:t>
        </x:is>
      </x:c>
      <x:c r="M487" t="inlineStr">
        <x:is>
          <x:t xml:space="preserve">VALOR HEREDADO SIN CRONOMETRAJE</x:t>
        </x:is>
      </x:c>
      <x:c r="N487" s="34" t="n">
        <x:f>IFERROR(J487*INDEX('04_MAQUINAS'!$F$2:$F$18,MATCH(E487,'04_MAQUINAS'!$A$2:$A$18,0)),0)</x:f>
        <x:v>193.2</x:v>
      </x:c>
      <x:c r="O487" s="34" t="n">
        <x:f>IFERROR(J487*INDEX('04_MAQUINAS'!$I$2:$I$18,MATCH(E487,'04_MAQUINAS'!$A$2:$A$18,0))*INDEX('04_MAQUINAS'!$J$2:$J$18,MATCH(E487,'04_MAQUINAS'!$A$2:$A$18,0)),0)</x:f>
        <x:v>6.8999999999999995</x:v>
      </x:c>
    </x:row>
    <x:row r="488">
      <x:c r="A488" t="inlineStr">
        <x:is>
          <x:t xml:space="preserve">P041</x:t>
        </x:is>
      </x:c>
      <x:c r="B488" t="inlineStr">
        <x:is>
          <x:t xml:space="preserve">Minirack metálico con bandejas</x:t>
        </x:is>
      </x:c>
      <x:c r="C488" t="n">
        <x:v>7</x:v>
      </x:c>
      <x:c r="D488" t="inlineStr">
        <x:is>
          <x:t xml:space="preserve">Preparación superficial</x:t>
        </x:is>
      </x:c>
      <x:c r="E488" t="inlineStr">
        <x:is>
          <x:t xml:space="preserve">Zona de preparación superficial</x:t>
        </x:is>
      </x:c>
      <x:c r="F488" t="n">
        <x:f>'08_PEDIDOS'!D42</x:f>
        <x:v>13</x:v>
      </x:c>
      <x:c r="G488" t="n">
        <x:f>'08_PEDIDOS'!I42</x:f>
        <x:v>10</x:v>
      </x:c>
      <x:c r="H488" t="n">
        <x:f>'05_RUTAS'!F8</x:f>
        <x:v>6</x:v>
      </x:c>
      <x:c r="I488" t="n">
        <x:f>'05_RUTAS'!G8</x:f>
        <x:v>29.7248</x:v>
      </x:c>
      <x:c r="J488" s="14" t="n">
        <x:f>IF(OR(F488="",G488="",G488=0),"",(ROUNDUP(F488/G488,0)*H488+F488*I488)/60)</x:f>
        <x:v>6.640373333333333</x:v>
      </x:c>
      <x:c r="K488" t="n">
        <x:f>INDEX('08_PEDIDOS'!$H$2:$H$97,MATCH(A488,'08_PEDIDOS'!$A$2:$A$97,0))</x:f>
        <x:v>6</x:v>
      </x:c>
      <x:c r="L488" t="inlineStr">
        <x:is>
          <x:t xml:space="preserve">POR_UNIDAD</x:t>
        </x:is>
      </x:c>
      <x:c r="M488" t="inlineStr">
        <x:is>
          <x:t xml:space="preserve">VALOR HEREDADO SIN CRONOMETRAJE</x:t>
        </x:is>
      </x:c>
      <x:c r="N488" s="34" t="n">
        <x:f>IFERROR(J488*INDEX('04_MAQUINAS'!$F$2:$F$18,MATCH(E488,'04_MAQUINAS'!$A$2:$A$18,0)),0)</x:f>
        <x:v>126.16709333333333</x:v>
      </x:c>
      <x:c r="O488" s="34" t="n">
        <x:f>IFERROR(J488*INDEX('04_MAQUINAS'!$I$2:$I$18,MATCH(E488,'04_MAQUINAS'!$A$2:$A$18,0))*INDEX('04_MAQUINAS'!$J$2:$J$18,MATCH(E488,'04_MAQUINAS'!$A$2:$A$18,0)),0)</x:f>
        <x:v>5.843528533333334</x:v>
      </x:c>
    </x:row>
    <x:row r="489">
      <x:c r="A489" t="inlineStr">
        <x:is>
          <x:t xml:space="preserve">P041</x:t>
        </x:is>
      </x:c>
      <x:c r="B489" t="inlineStr">
        <x:is>
          <x:t xml:space="preserve">Minirack metálico con bandejas</x:t>
        </x:is>
      </x:c>
      <x:c r="C489" t="n">
        <x:v>8</x:v>
      </x:c>
      <x:c r="D489" t="inlineStr">
        <x:is>
          <x:t xml:space="preserve">Aplicación electrostática de polvo</x:t>
        </x:is>
      </x:c>
      <x:c r="E489" t="inlineStr">
        <x:is>
          <x:t xml:space="preserve">Pistola manual de pintura electrostática en polvo</x:t>
        </x:is>
      </x:c>
      <x:c r="F489" t="n">
        <x:f>'08_PEDIDOS'!D42</x:f>
        <x:v>13</x:v>
      </x:c>
      <x:c r="G489" t="n">
        <x:f>'08_PEDIDOS'!I42</x:f>
        <x:v>10</x:v>
      </x:c>
      <x:c r="H489" t="n">
        <x:f>'05_RUTAS'!F9</x:f>
        <x:v>12</x:v>
      </x:c>
      <x:c r="I489" t="n">
        <x:f>'05_RUTAS'!G9</x:f>
        <x:v>8.02</x:v>
      </x:c>
      <x:c r="J489" s="14" t="n">
        <x:f>IF(OR(F489="",G489="",G489=0),"",(ROUNDUP(F489/G489,0)*H489+F489*I489)/60)</x:f>
        <x:v>2.1376666666666666</x:v>
      </x:c>
      <x:c r="K489" t="n">
        <x:f>INDEX('08_PEDIDOS'!$H$2:$H$97,MATCH(A489,'08_PEDIDOS'!$A$2:$A$97,0))</x:f>
        <x:v>6</x:v>
      </x:c>
      <x:c r="L489" t="inlineStr">
        <x:is>
          <x:t xml:space="preserve">POR_UNIDAD</x:t>
        </x:is>
      </x:c>
      <x:c r="M489" t="inlineStr">
        <x:is>
          <x:t xml:space="preserve">HIPOTESIS TECNICA</x:t>
        </x:is>
      </x:c>
      <x:c r="N489" s="34" t="n">
        <x:f>IFERROR(J489*INDEX('04_MAQUINAS'!$F$2:$F$18,MATCH(E489,'04_MAQUINAS'!$A$2:$A$18,0)),0)</x:f>
        <x:v>68.40533333333333</x:v>
      </x:c>
      <x:c r="O489" s="34" t="n">
        <x:f>IFERROR(J489*INDEX('04_MAQUINAS'!$I$2:$I$18,MATCH(E489,'04_MAQUINAS'!$A$2:$A$18,0))*INDEX('04_MAQUINAS'!$J$2:$J$18,MATCH(E489,'04_MAQUINAS'!$A$2:$A$18,0)),0)</x:f>
        <x:v>2.24455</x:v>
      </x:c>
    </x:row>
    <x:row r="490">
      <x:c r="A490" t="inlineStr">
        <x:is>
          <x:t xml:space="preserve">P041</x:t>
        </x:is>
      </x:c>
      <x:c r="B490" t="inlineStr">
        <x:is>
          <x:t xml:space="preserve">Minirack metálico con bandejas</x:t>
        </x:is>
      </x:c>
      <x:c r="C490" t="n">
        <x:v>9</x:v>
      </x:c>
      <x:c r="D490" t="inlineStr">
        <x:is>
          <x:t xml:space="preserve">Curado térmico en horno</x:t>
        </x:is>
      </x:c>
      <x:c r="E490" t="inlineStr">
        <x:is>
          <x:t xml:space="preserve">Horno de curado de pintura electrostática por lotes</x:t>
        </x:is>
      </x:c>
      <x:c r="F490" t="n">
        <x:f>'08_PEDIDOS'!D42</x:f>
        <x:v>13</x:v>
      </x:c>
      <x:c r="G490" t="n">
        <x:f>'08_PEDIDOS'!I42</x:f>
        <x:v>10</x:v>
      </x:c>
      <x:c r="H490" t="n">
        <x:f>'05_RUTAS'!F10</x:f>
        <x:v>45</x:v>
      </x:c>
      <x:c r="I490" t="n">
        <x:f>'05_RUTAS'!G10</x:f>
        <x:v>0</x:v>
      </x:c>
      <x:c r="J490" s="14" t="n">
        <x:f>IF(OR(F490="",G490="",G490=0),"",(ROUNDUP(F490/G490,0)*H490+F490*I490)/60)</x:f>
        <x:v>1.5</x:v>
      </x:c>
      <x:c r="K490" t="n">
        <x:f>INDEX('08_PEDIDOS'!$H$2:$H$97,MATCH(A490,'08_PEDIDOS'!$A$2:$A$97,0))</x:f>
        <x:v>6</x:v>
      </x:c>
      <x:c r="L490" t="inlineStr">
        <x:is>
          <x:t xml:space="preserve">POR_LOTE</x:t>
        </x:is>
      </x:c>
      <x:c r="M490" t="inlineStr">
        <x:is>
          <x:t xml:space="preserve">HIPOTESIS TECNICA</x:t>
        </x:is>
      </x:c>
      <x:c r="N490" s="34" t="n">
        <x:f>IFERROR(J490*INDEX('04_MAQUINAS'!$F$2:$F$18,MATCH(E490,'04_MAQUINAS'!$A$2:$A$18,0)),0)</x:f>
        <x:v>39</x:v>
      </x:c>
      <x:c r="O490" s="34" t="n">
        <x:f>IFERROR(J490*INDEX('04_MAQUINAS'!$I$2:$I$18,MATCH(E490,'04_MAQUINAS'!$A$2:$A$18,0))*INDEX('04_MAQUINAS'!$J$2:$J$18,MATCH(E490,'04_MAQUINAS'!$A$2:$A$18,0)),0)</x:f>
        <x:v>21.599999999999998</x:v>
      </x:c>
    </x:row>
    <x:row r="491">
      <x:c r="A491" t="inlineStr">
        <x:is>
          <x:t xml:space="preserve">P041</x:t>
        </x:is>
      </x:c>
      <x:c r="B491" t="inlineStr">
        <x:is>
          <x:t xml:space="preserve">Minirack metálico con bandejas</x:t>
        </x:is>
      </x:c>
      <x:c r="C491" t="n">
        <x:v>10</x:v>
      </x:c>
      <x:c r="D491" t="inlineStr">
        <x:is>
          <x:t xml:space="preserve">Colgado, traslado y enfriamiento</x:t>
        </x:is>
      </x:c>
      <x:c r="E491" t="inlineStr">
        <x:is>
          <x:t xml:space="preserve">Manipulación y enfriamiento de piezas</x:t>
        </x:is>
      </x:c>
      <x:c r="F491" t="n">
        <x:f>'08_PEDIDOS'!D42</x:f>
        <x:v>13</x:v>
      </x:c>
      <x:c r="G491" t="n">
        <x:f>'08_PEDIDOS'!I42</x:f>
        <x:v>10</x:v>
      </x:c>
      <x:c r="H491" t="n">
        <x:f>'05_RUTAS'!F11</x:f>
        <x:v>8</x:v>
      </x:c>
      <x:c r="I491" t="n">
        <x:f>'05_RUTAS'!G11</x:f>
        <x:v>2.69</x:v>
      </x:c>
      <x:c r="J491" s="14" t="n">
        <x:f>IF(OR(F491="",G491="",G491=0),"",(ROUNDUP(F491/G491,0)*H491+F491*I491)/60)</x:f>
        <x:v>0.8495</x:v>
      </x:c>
      <x:c r="K491" t="n">
        <x:f>INDEX('08_PEDIDOS'!$H$2:$H$97,MATCH(A491,'08_PEDIDOS'!$A$2:$A$97,0))</x:f>
        <x:v>6</x:v>
      </x:c>
      <x:c r="L491" t="inlineStr">
        <x:is>
          <x:t xml:space="preserve">POR_UNIDAD</x:t>
        </x:is>
      </x:c>
      <x:c r="M491" t="inlineStr">
        <x:is>
          <x:t xml:space="preserve">HIPOTESIS TECNICA</x:t>
        </x:is>
      </x:c>
      <x:c r="N491" s="34" t="n">
        <x:f>IFERROR(J491*INDEX('04_MAQUINAS'!$F$2:$F$18,MATCH(E491,'04_MAQUINAS'!$A$2:$A$18,0)),0)</x:f>
        <x:v>13.592</x:v>
      </x:c>
      <x:c r="O491" s="34" t="n">
        <x:f>IFERROR(J491*INDEX('04_MAQUINAS'!$I$2:$I$18,MATCH(E491,'04_MAQUINAS'!$A$2:$A$18,0))*INDEX('04_MAQUINAS'!$J$2:$J$18,MATCH(E491,'04_MAQUINAS'!$A$2:$A$18,0)),0)</x:f>
        <x:v>0.212375</x:v>
      </x:c>
    </x:row>
    <x:row r="492">
      <x:c r="A492" t="inlineStr">
        <x:is>
          <x:t xml:space="preserve">P041</x:t>
        </x:is>
      </x:c>
      <x:c r="B492" t="inlineStr">
        <x:is>
          <x:t xml:space="preserve">Minirack metálico con bandejas</x:t>
        </x:is>
      </x:c>
      <x:c r="C492" t="n">
        <x:v>11</x:v>
      </x:c>
      <x:c r="D492" t="inlineStr">
        <x:is>
          <x:t xml:space="preserve">Ensamblaje</x:t>
        </x:is>
      </x:c>
      <x:c r="E492" t="inlineStr">
        <x:is>
          <x:t xml:space="preserve">Mesa de armado</x:t>
        </x:is>
      </x:c>
      <x:c r="F492" t="n">
        <x:f>'08_PEDIDOS'!D42</x:f>
        <x:v>13</x:v>
      </x:c>
      <x:c r="G492" t="n">
        <x:f>'08_PEDIDOS'!I42</x:f>
        <x:v>10</x:v>
      </x:c>
      <x:c r="H492" t="n">
        <x:f>'05_RUTAS'!F12</x:f>
        <x:v>6</x:v>
      </x:c>
      <x:c r="I492" t="n">
        <x:f>'05_RUTAS'!G12</x:f>
        <x:v>60</x:v>
      </x:c>
      <x:c r="J492" s="14" t="n">
        <x:f>IF(OR(F492="",G492="",G492=0),"",(ROUNDUP(F492/G492,0)*H492+F492*I492)/60)</x:f>
        <x:v>13.2</x:v>
      </x:c>
      <x:c r="K492" t="n">
        <x:f>INDEX('08_PEDIDOS'!$H$2:$H$97,MATCH(A492,'08_PEDIDOS'!$A$2:$A$97,0))</x:f>
        <x:v>6</x:v>
      </x:c>
      <x:c r="L492" t="inlineStr">
        <x:is>
          <x:t xml:space="preserve">POR_UNIDAD</x:t>
        </x:is>
      </x:c>
      <x:c r="M492" t="inlineStr">
        <x:is>
          <x:t xml:space="preserve">VALOR HEREDADO SIN CRONOMETRAJE</x:t>
        </x:is>
      </x:c>
      <x:c r="N492" s="34" t="n">
        <x:f>IFERROR(J492*INDEX('04_MAQUINAS'!$F$2:$F$18,MATCH(E492,'04_MAQUINAS'!$A$2:$A$18,0)),0)</x:f>
        <x:v>250.79999999999998</x:v>
      </x:c>
      <x:c r="O492" s="34" t="n">
        <x:f>IFERROR(J492*INDEX('04_MAQUINAS'!$I$2:$I$18,MATCH(E492,'04_MAQUINAS'!$A$2:$A$18,0))*INDEX('04_MAQUINAS'!$J$2:$J$18,MATCH(E492,'04_MAQUINAS'!$A$2:$A$18,0)),0)</x:f>
        <x:v>3.9599999999999995</x:v>
      </x:c>
    </x:row>
    <x:row r="493">
      <x:c r="A493" t="inlineStr">
        <x:is>
          <x:t xml:space="preserve">P041</x:t>
        </x:is>
      </x:c>
      <x:c r="B493" t="inlineStr">
        <x:is>
          <x:t xml:space="preserve">Minirack metálico con bandejas</x:t>
        </x:is>
      </x:c>
      <x:c r="C493" t="n">
        <x:v>12</x:v>
      </x:c>
      <x:c r="D493" t="inlineStr">
        <x:is>
          <x:t xml:space="preserve">Inspección de calidad</x:t>
        </x:is>
      </x:c>
      <x:c r="E493" t="inlineStr">
        <x:is>
          <x:t xml:space="preserve">Área de inspección</x:t>
        </x:is>
      </x:c>
      <x:c r="F493" t="n">
        <x:f>'08_PEDIDOS'!D42</x:f>
        <x:v>13</x:v>
      </x:c>
      <x:c r="G493" t="n">
        <x:f>'08_PEDIDOS'!I42</x:f>
        <x:v>10</x:v>
      </x:c>
      <x:c r="H493" t="n">
        <x:f>'05_RUTAS'!F13</x:f>
        <x:v>2</x:v>
      </x:c>
      <x:c r="I493" t="n">
        <x:f>'05_RUTAS'!G13</x:f>
        <x:v>3.86</x:v>
      </x:c>
      <x:c r="J493" s="14" t="n">
        <x:f>IF(OR(F493="",G493="",G493=0),"",(ROUNDUP(F493/G493,0)*H493+F493*I493)/60)</x:f>
        <x:v>0.903</x:v>
      </x:c>
      <x:c r="K493" t="n">
        <x:f>INDEX('08_PEDIDOS'!$H$2:$H$97,MATCH(A493,'08_PEDIDOS'!$A$2:$A$97,0))</x:f>
        <x:v>6</x:v>
      </x:c>
      <x:c r="L493" t="inlineStr">
        <x:is>
          <x:t xml:space="preserve">POR_UNIDAD</x:t>
        </x:is>
      </x:c>
      <x:c r="M493" t="inlineStr">
        <x:is>
          <x:t xml:space="preserve">HIPOTESIS TECNICA</x:t>
        </x:is>
      </x:c>
      <x:c r="N493" s="34" t="n">
        <x:f>IFERROR(J493*INDEX('04_MAQUINAS'!$F$2:$F$18,MATCH(E493,'04_MAQUINAS'!$A$2:$A$18,0)),0)</x:f>
        <x:v>18.060000000000002</x:v>
      </x:c>
      <x:c r="O493" s="34" t="n">
        <x:f>IFERROR(J493*INDEX('04_MAQUINAS'!$I$2:$I$18,MATCH(E493,'04_MAQUINAS'!$A$2:$A$18,0))*INDEX('04_MAQUINAS'!$J$2:$J$18,MATCH(E493,'04_MAQUINAS'!$A$2:$A$18,0)),0)</x:f>
        <x:v>0.0903</x:v>
      </x:c>
    </x:row>
    <x:row r="494">
      <x:c r="A494" t="inlineStr">
        <x:is>
          <x:t xml:space="preserve">P041</x:t>
        </x:is>
      </x:c>
      <x:c r="B494" t="inlineStr">
        <x:is>
          <x:t xml:space="preserve">Minirack metálico con bandejas</x:t>
        </x:is>
      </x:c>
      <x:c r="C494" t="n">
        <x:v>13</x:v>
      </x:c>
      <x:c r="D494" t="inlineStr">
        <x:is>
          <x:t xml:space="preserve">Embalaje</x:t>
        </x:is>
      </x:c>
      <x:c r="E494" t="inlineStr">
        <x:is>
          <x:t xml:space="preserve">Zona de protección y embalaje</x:t>
        </x:is>
      </x:c>
      <x:c r="F494" t="n">
        <x:f>'08_PEDIDOS'!D42</x:f>
        <x:v>13</x:v>
      </x:c>
      <x:c r="G494" t="n">
        <x:f>'08_PEDIDOS'!I42</x:f>
        <x:v>10</x:v>
      </x:c>
      <x:c r="H494" t="n">
        <x:f>'05_RUTAS'!F14</x:f>
        <x:v>2</x:v>
      </x:c>
      <x:c r="I494" t="n">
        <x:f>'05_RUTAS'!G14</x:f>
        <x:v>5.3</x:v>
      </x:c>
      <x:c r="J494" s="14" t="n">
        <x:f>IF(OR(F494="",G494="",G494=0),"",(ROUNDUP(F494/G494,0)*H494+F494*I494)/60)</x:f>
        <x:v>1.2149999999999999</x:v>
      </x:c>
      <x:c r="K494" t="n">
        <x:f>INDEX('08_PEDIDOS'!$H$2:$H$97,MATCH(A494,'08_PEDIDOS'!$A$2:$A$97,0))</x:f>
        <x:v>6</x:v>
      </x:c>
      <x:c r="L494" t="inlineStr">
        <x:is>
          <x:t xml:space="preserve">POR_UNIDAD</x:t>
        </x:is>
      </x:c>
      <x:c r="M494" t="inlineStr">
        <x:is>
          <x:t xml:space="preserve">HIPOTESIS TECNICA</x:t>
        </x:is>
      </x:c>
      <x:c r="N494" s="34" t="n">
        <x:f>IFERROR(J494*INDEX('04_MAQUINAS'!$F$2:$F$18,MATCH(E494,'04_MAQUINAS'!$A$2:$A$18,0)),0)</x:f>
        <x:v>21.869999999999997</x:v>
      </x:c>
      <x:c r="O494" s="34" t="n">
        <x:f>IFERROR(J494*INDEX('04_MAQUINAS'!$I$2:$I$18,MATCH(E494,'04_MAQUINAS'!$A$2:$A$18,0))*INDEX('04_MAQUINAS'!$J$2:$J$18,MATCH(E494,'04_MAQUINAS'!$A$2:$A$18,0)),0)</x:f>
        <x:v>0.10934999999999997</x:v>
      </x:c>
    </x:row>
    <x:row r="495">
      <x:c r="A495" t="inlineStr">
        <x:is>
          <x:t xml:space="preserve">P042</x:t>
        </x:is>
      </x:c>
      <x:c r="B495" t="inlineStr">
        <x:is>
          <x:t xml:space="preserve">Estante reforzado modular</x:t>
        </x:is>
      </x:c>
      <x:c r="C495" t="n">
        <x:v>1</x:v>
      </x:c>
      <x:c r="D495" t="inlineStr">
        <x:is>
          <x:t xml:space="preserve">Corte de planchas de acero</x:t>
        </x:is>
      </x:c>
      <x:c r="E495" t="inlineStr">
        <x:is>
          <x:t xml:space="preserve">Guillotina hidráulica para corte de planchas de acero</x:t>
        </x:is>
      </x:c>
      <x:c r="F495" t="n">
        <x:f>'08_PEDIDOS'!D43</x:f>
        <x:v>14</x:v>
      </x:c>
      <x:c r="G495" t="n">
        <x:f>'08_PEDIDOS'!I43</x:f>
        <x:v>10</x:v>
      </x:c>
      <x:c r="H495" t="n">
        <x:f>'05_RUTAS'!F15</x:f>
        <x:v>8</x:v>
      </x:c>
      <x:c r="I495" t="n">
        <x:f>'05_RUTAS'!G15</x:f>
        <x:v>36.67</x:v>
      </x:c>
      <x:c r="J495" s="14" t="n">
        <x:f>IF(OR(F495="",G495="",G495=0),"",(ROUNDUP(F495/G495,0)*H495+F495*I495)/60)</x:f>
        <x:v>8.823</x:v>
      </x:c>
      <x:c r="K495" t="n">
        <x:f>INDEX('08_PEDIDOS'!$H$2:$H$97,MATCH(A495,'08_PEDIDOS'!$A$2:$A$97,0))</x:f>
        <x:v>6</x:v>
      </x:c>
      <x:c r="L495" t="inlineStr">
        <x:is>
          <x:t xml:space="preserve">POR_UNIDAD</x:t>
        </x:is>
      </x:c>
      <x:c r="M495" t="inlineStr">
        <x:is>
          <x:t xml:space="preserve">VALOR HEREDADO SIN CRONOMETRAJE</x:t>
        </x:is>
      </x:c>
      <x:c r="N495" s="34" t="n">
        <x:f>IFERROR(J495*INDEX('04_MAQUINAS'!$F$2:$F$18,MATCH(E495,'04_MAQUINAS'!$A$2:$A$18,0)),0)</x:f>
        <x:v>211.752</x:v>
      </x:c>
      <x:c r="O495" s="34" t="n">
        <x:f>IFERROR(J495*INDEX('04_MAQUINAS'!$I$2:$I$18,MATCH(E495,'04_MAQUINAS'!$A$2:$A$18,0))*INDEX('04_MAQUINAS'!$J$2:$J$18,MATCH(E495,'04_MAQUINAS'!$A$2:$A$18,0)),0)</x:f>
        <x:v>24.26325</x:v>
      </x:c>
    </x:row>
    <x:row r="496">
      <x:c r="A496" t="inlineStr">
        <x:is>
          <x:t xml:space="preserve">P042</x:t>
        </x:is>
      </x:c>
      <x:c r="B496" t="inlineStr">
        <x:is>
          <x:t xml:space="preserve">Estante reforzado modular</x:t>
        </x:is>
      </x:c>
      <x:c r="C496" t="n">
        <x:v>2</x:v>
      </x:c>
      <x:c r="D496" t="inlineStr">
        <x:is>
          <x:t xml:space="preserve">Corte de tubos y perfiles</x:t>
        </x:is>
      </x:c>
      <x:c r="E496" t="inlineStr">
        <x:is>
          <x:t xml:space="preserve">Sierra de cinta para corte de tubos y perfiles</x:t>
        </x:is>
      </x:c>
      <x:c r="F496" t="n">
        <x:f>'08_PEDIDOS'!D43</x:f>
        <x:v>14</x:v>
      </x:c>
      <x:c r="G496" t="n">
        <x:f>'08_PEDIDOS'!I43</x:f>
        <x:v>10</x:v>
      </x:c>
      <x:c r="H496" t="n">
        <x:f>'05_RUTAS'!F16</x:f>
        <x:v>8</x:v>
      </x:c>
      <x:c r="I496" t="n">
        <x:f>'05_RUTAS'!G16</x:f>
        <x:v>52</x:v>
      </x:c>
      <x:c r="J496" s="14" t="n">
        <x:f>IF(OR(F496="",G496="",G496=0),"",(ROUNDUP(F496/G496,0)*H496+F496*I496)/60)</x:f>
        <x:v>12.4</x:v>
      </x:c>
      <x:c r="K496" t="n">
        <x:f>INDEX('08_PEDIDOS'!$H$2:$H$97,MATCH(A496,'08_PEDIDOS'!$A$2:$A$97,0))</x:f>
        <x:v>6</x:v>
      </x:c>
      <x:c r="L496" t="inlineStr">
        <x:is>
          <x:t xml:space="preserve">POR_UNIDAD</x:t>
        </x:is>
      </x:c>
      <x:c r="M496" t="inlineStr">
        <x:is>
          <x:t xml:space="preserve">VALOR HEREDADO SIN CRONOMETRAJE</x:t>
        </x:is>
      </x:c>
      <x:c r="N496" s="34" t="n">
        <x:f>IFERROR(J496*INDEX('04_MAQUINAS'!$F$2:$F$18,MATCH(E496,'04_MAQUINAS'!$A$2:$A$18,0)),0)</x:f>
        <x:v>272.8</x:v>
      </x:c>
      <x:c r="O496" s="34" t="n">
        <x:f>IFERROR(J496*INDEX('04_MAQUINAS'!$I$2:$I$18,MATCH(E496,'04_MAQUINAS'!$A$2:$A$18,0))*INDEX('04_MAQUINAS'!$J$2:$J$18,MATCH(E496,'04_MAQUINAS'!$A$2:$A$18,0)),0)</x:f>
        <x:v>5.58</x:v>
      </x:c>
    </x:row>
    <x:row r="497">
      <x:c r="A497" t="inlineStr">
        <x:is>
          <x:t xml:space="preserve">P042</x:t>
        </x:is>
      </x:c>
      <x:c r="B497" t="inlineStr">
        <x:is>
          <x:t xml:space="preserve">Estante reforzado modular</x:t>
        </x:is>
      </x:c>
      <x:c r="C497" t="n">
        <x:v>3</x:v>
      </x:c>
      <x:c r="D497" t="inlineStr">
        <x:is>
          <x:t xml:space="preserve">Perforación</x:t>
        </x:is>
      </x:c>
      <x:c r="E497" t="inlineStr">
        <x:is>
          <x:t xml:space="preserve">Taladro de banco para perforación de acero</x:t>
        </x:is>
      </x:c>
      <x:c r="F497" t="n">
        <x:f>'08_PEDIDOS'!D43</x:f>
        <x:v>14</x:v>
      </x:c>
      <x:c r="G497" t="n">
        <x:f>'08_PEDIDOS'!I43</x:f>
        <x:v>10</x:v>
      </x:c>
      <x:c r="H497" t="n">
        <x:f>'05_RUTAS'!F17</x:f>
        <x:v>10</x:v>
      </x:c>
      <x:c r="I497" t="n">
        <x:f>'05_RUTAS'!G17</x:f>
        <x:v>82.10000000000001</x:v>
      </x:c>
      <x:c r="J497" s="14" t="n">
        <x:f>IF(OR(F497="",G497="",G497=0),"",(ROUNDUP(F497/G497,0)*H497+F497*I497)/60)</x:f>
        <x:v>19.490000000000002</x:v>
      </x:c>
      <x:c r="K497" t="n">
        <x:f>INDEX('08_PEDIDOS'!$H$2:$H$97,MATCH(A497,'08_PEDIDOS'!$A$2:$A$97,0))</x:f>
        <x:v>6</x:v>
      </x:c>
      <x:c r="L497" t="inlineStr">
        <x:is>
          <x:t xml:space="preserve">POR_UNIDAD</x:t>
        </x:is>
      </x:c>
      <x:c r="M497" t="inlineStr">
        <x:is>
          <x:t xml:space="preserve">VALOR HEREDADO SIN CRONOMETRAJE</x:t>
        </x:is>
      </x:c>
      <x:c r="N497" s="34" t="n">
        <x:f>IFERROR(J497*INDEX('04_MAQUINAS'!$F$2:$F$18,MATCH(E497,'04_MAQUINAS'!$A$2:$A$18,0)),0)</x:f>
        <x:v>428.78000000000003</x:v>
      </x:c>
      <x:c r="O497" s="34" t="n">
        <x:f>IFERROR(J497*INDEX('04_MAQUINAS'!$I$2:$I$18,MATCH(E497,'04_MAQUINAS'!$A$2:$A$18,0))*INDEX('04_MAQUINAS'!$J$2:$J$18,MATCH(E497,'04_MAQUINAS'!$A$2:$A$18,0)),0)</x:f>
        <x:v>5.359750000000001</x:v>
      </x:c>
    </x:row>
    <x:row r="498">
      <x:c r="A498" t="inlineStr">
        <x:is>
          <x:t xml:space="preserve">P042</x:t>
        </x:is>
      </x:c>
      <x:c r="B498" t="inlineStr">
        <x:is>
          <x:t xml:space="preserve">Estante reforzado modular</x:t>
        </x:is>
      </x:c>
      <x:c r="C498" t="n">
        <x:v>4</x:v>
      </x:c>
      <x:c r="D498" t="inlineStr">
        <x:is>
          <x:t xml:space="preserve">Plegado</x:t>
        </x:is>
      </x:c>
      <x:c r="E498" t="inlineStr">
        <x:is>
          <x:t xml:space="preserve">Plegadora hidráulica de chapa metálica</x:t>
        </x:is>
      </x:c>
      <x:c r="F498" t="n">
        <x:f>'08_PEDIDOS'!D43</x:f>
        <x:v>14</x:v>
      </x:c>
      <x:c r="G498" t="n">
        <x:f>'08_PEDIDOS'!I43</x:f>
        <x:v>10</x:v>
      </x:c>
      <x:c r="H498" t="n">
        <x:f>'05_RUTAS'!F18</x:f>
        <x:v>12</x:v>
      </x:c>
      <x:c r="I498" t="n">
        <x:f>'05_RUTAS'!G18</x:f>
        <x:v>69</x:v>
      </x:c>
      <x:c r="J498" s="14" t="n">
        <x:f>IF(OR(F498="",G498="",G498=0),"",(ROUNDUP(F498/G498,0)*H498+F498*I498)/60)</x:f>
        <x:v>16.5</x:v>
      </x:c>
      <x:c r="K498" t="n">
        <x:f>INDEX('08_PEDIDOS'!$H$2:$H$97,MATCH(A498,'08_PEDIDOS'!$A$2:$A$97,0))</x:f>
        <x:v>6</x:v>
      </x:c>
      <x:c r="L498" t="inlineStr">
        <x:is>
          <x:t xml:space="preserve">POR_UNIDAD</x:t>
        </x:is>
      </x:c>
      <x:c r="M498" t="inlineStr">
        <x:is>
          <x:t xml:space="preserve">VALOR HEREDADO SIN CRONOMETRAJE</x:t>
        </x:is>
      </x:c>
      <x:c r="N498" s="34" t="n">
        <x:f>IFERROR(J498*INDEX('04_MAQUINAS'!$F$2:$F$18,MATCH(E498,'04_MAQUINAS'!$A$2:$A$18,0)),0)</x:f>
        <x:v>462</x:v>
      </x:c>
      <x:c r="O498" s="34" t="n">
        <x:f>IFERROR(J498*INDEX('04_MAQUINAS'!$I$2:$I$18,MATCH(E498,'04_MAQUINAS'!$A$2:$A$18,0))*INDEX('04_MAQUINAS'!$J$2:$J$18,MATCH(E498,'04_MAQUINAS'!$A$2:$A$18,0)),0)</x:f>
        <x:v>40.8375</x:v>
      </x:c>
    </x:row>
    <x:row r="499">
      <x:c r="A499" t="inlineStr">
        <x:is>
          <x:t xml:space="preserve">P042</x:t>
        </x:is>
      </x:c>
      <x:c r="B499" t="inlineStr">
        <x:is>
          <x:t xml:space="preserve">Estante reforzado modular</x:t>
        </x:is>
      </x:c>
      <x:c r="C499" t="n">
        <x:v>5</x:v>
      </x:c>
      <x:c r="D499" t="inlineStr">
        <x:is>
          <x:t xml:space="preserve">Soldadura</x:t>
        </x:is>
      </x:c>
      <x:c r="E499" t="inlineStr">
        <x:is>
          <x:t xml:space="preserve">Máquina de soldadura por arco MIG/MAG</x:t>
        </x:is>
      </x:c>
      <x:c r="F499" t="n">
        <x:f>'08_PEDIDOS'!D43</x:f>
        <x:v>14</x:v>
      </x:c>
      <x:c r="G499" t="n">
        <x:f>'08_PEDIDOS'!I43</x:f>
        <x:v>10</x:v>
      </x:c>
      <x:c r="H499" t="n">
        <x:f>'05_RUTAS'!F19</x:f>
        <x:v>10</x:v>
      </x:c>
      <x:c r="I499" t="n">
        <x:f>'05_RUTAS'!G19</x:f>
        <x:v>78.39999999999999</x:v>
      </x:c>
      <x:c r="J499" s="14" t="n">
        <x:f>IF(OR(F499="",G499="",G499=0),"",(ROUNDUP(F499/G499,0)*H499+F499*I499)/60)</x:f>
        <x:v>18.626666666666665</x:v>
      </x:c>
      <x:c r="K499" t="n">
        <x:f>INDEX('08_PEDIDOS'!$H$2:$H$97,MATCH(A499,'08_PEDIDOS'!$A$2:$A$97,0))</x:f>
        <x:v>6</x:v>
      </x:c>
      <x:c r="L499" t="inlineStr">
        <x:is>
          <x:t xml:space="preserve">POR_UNIDAD</x:t>
        </x:is>
      </x:c>
      <x:c r="M499" t="inlineStr">
        <x:is>
          <x:t xml:space="preserve">VALOR HEREDADO SIN CRONOMETRAJE</x:t>
        </x:is>
      </x:c>
      <x:c r="N499" s="34" t="n">
        <x:f>IFERROR(J499*INDEX('04_MAQUINAS'!$F$2:$F$18,MATCH(E499,'04_MAQUINAS'!$A$2:$A$18,0)),0)</x:f>
        <x:v>596.0533333333333</x:v>
      </x:c>
      <x:c r="O499" s="34" t="n">
        <x:f>IFERROR(J499*INDEX('04_MAQUINAS'!$I$2:$I$18,MATCH(E499,'04_MAQUINAS'!$A$2:$A$18,0))*INDEX('04_MAQUINAS'!$J$2:$J$18,MATCH(E499,'04_MAQUINAS'!$A$2:$A$18,0)),0)</x:f>
        <x:v>32.596666666666664</x:v>
      </x:c>
    </x:row>
    <x:row r="500">
      <x:c r="A500" t="inlineStr">
        <x:is>
          <x:t xml:space="preserve">P042</x:t>
        </x:is>
      </x:c>
      <x:c r="B500" t="inlineStr">
        <x:is>
          <x:t xml:space="preserve">Estante reforzado modular</x:t>
        </x:is>
      </x:c>
      <x:c r="C500" t="n">
        <x:v>6</x:v>
      </x:c>
      <x:c r="D500" t="inlineStr">
        <x:is>
          <x:t xml:space="preserve">Desbarbado</x:t>
        </x:is>
      </x:c>
      <x:c r="E500" t="inlineStr">
        <x:is>
          <x:t xml:space="preserve">Mesa de desbarbado/esmerilado</x:t>
        </x:is>
      </x:c>
      <x:c r="F500" t="n">
        <x:f>'08_PEDIDOS'!D43</x:f>
        <x:v>14</x:v>
      </x:c>
      <x:c r="G500" t="n">
        <x:f>'08_PEDIDOS'!I43</x:f>
        <x:v>10</x:v>
      </x:c>
      <x:c r="H500" t="n">
        <x:f>'05_RUTAS'!F20</x:f>
        <x:v>3</x:v>
      </x:c>
      <x:c r="I500" t="n">
        <x:f>'05_RUTAS'!G20</x:f>
        <x:v>49.5</x:v>
      </x:c>
      <x:c r="J500" s="14" t="n">
        <x:f>IF(OR(F500="",G500="",G500=0),"",(ROUNDUP(F500/G500,0)*H500+F500*I500)/60)</x:f>
        <x:v>11.65</x:v>
      </x:c>
      <x:c r="K500" t="n">
        <x:f>INDEX('08_PEDIDOS'!$H$2:$H$97,MATCH(A500,'08_PEDIDOS'!$A$2:$A$97,0))</x:f>
        <x:v>6</x:v>
      </x:c>
      <x:c r="L500" t="inlineStr">
        <x:is>
          <x:t xml:space="preserve">POR_UNIDAD</x:t>
        </x:is>
      </x:c>
      <x:c r="M500" t="inlineStr">
        <x:is>
          <x:t xml:space="preserve">VALOR HEREDADO SIN CRONOMETRAJE</x:t>
        </x:is>
      </x:c>
      <x:c r="N500" s="34" t="n">
        <x:f>IFERROR(J500*INDEX('04_MAQUINAS'!$F$2:$F$18,MATCH(E500,'04_MAQUINAS'!$A$2:$A$18,0)),0)</x:f>
        <x:v>244.65</x:v>
      </x:c>
      <x:c r="O500" s="34" t="n">
        <x:f>IFERROR(J500*INDEX('04_MAQUINAS'!$I$2:$I$18,MATCH(E500,'04_MAQUINAS'!$A$2:$A$18,0))*INDEX('04_MAQUINAS'!$J$2:$J$18,MATCH(E500,'04_MAQUINAS'!$A$2:$A$18,0)),0)</x:f>
        <x:v>8.7375</x:v>
      </x:c>
    </x:row>
    <x:row r="501">
      <x:c r="A501" t="inlineStr">
        <x:is>
          <x:t xml:space="preserve">P042</x:t>
        </x:is>
      </x:c>
      <x:c r="B501" t="inlineStr">
        <x:is>
          <x:t xml:space="preserve">Estante reforzado modular</x:t>
        </x:is>
      </x:c>
      <x:c r="C501" t="n">
        <x:v>7</x:v>
      </x:c>
      <x:c r="D501" t="inlineStr">
        <x:is>
          <x:t xml:space="preserve">Preparación superficial</x:t>
        </x:is>
      </x:c>
      <x:c r="E501" t="inlineStr">
        <x:is>
          <x:t xml:space="preserve">Zona de preparación superficial</x:t>
        </x:is>
      </x:c>
      <x:c r="F501" t="n">
        <x:f>'08_PEDIDOS'!D43</x:f>
        <x:v>14</x:v>
      </x:c>
      <x:c r="G501" t="n">
        <x:f>'08_PEDIDOS'!I43</x:f>
        <x:v>10</x:v>
      </x:c>
      <x:c r="H501" t="n">
        <x:f>'05_RUTAS'!F21</x:f>
        <x:v>6</x:v>
      </x:c>
      <x:c r="I501" t="n">
        <x:f>'05_RUTAS'!G21</x:f>
        <x:v>32.064</x:v>
      </x:c>
      <x:c r="J501" s="14" t="n">
        <x:f>IF(OR(F501="",G501="",G501=0),"",(ROUNDUP(F501/G501,0)*H501+F501*I501)/60)</x:f>
        <x:v>7.6816</x:v>
      </x:c>
      <x:c r="K501" t="n">
        <x:f>INDEX('08_PEDIDOS'!$H$2:$H$97,MATCH(A501,'08_PEDIDOS'!$A$2:$A$97,0))</x:f>
        <x:v>6</x:v>
      </x:c>
      <x:c r="L501" t="inlineStr">
        <x:is>
          <x:t xml:space="preserve">POR_UNIDAD</x:t>
        </x:is>
      </x:c>
      <x:c r="M501" t="inlineStr">
        <x:is>
          <x:t xml:space="preserve">VALOR HEREDADO SIN CRONOMETRAJE</x:t>
        </x:is>
      </x:c>
      <x:c r="N501" s="34" t="n">
        <x:f>IFERROR(J501*INDEX('04_MAQUINAS'!$F$2:$F$18,MATCH(E501,'04_MAQUINAS'!$A$2:$A$18,0)),0)</x:f>
        <x:v>145.9504</x:v>
      </x:c>
      <x:c r="O501" s="34" t="n">
        <x:f>IFERROR(J501*INDEX('04_MAQUINAS'!$I$2:$I$18,MATCH(E501,'04_MAQUINAS'!$A$2:$A$18,0))*INDEX('04_MAQUINAS'!$J$2:$J$18,MATCH(E501,'04_MAQUINAS'!$A$2:$A$18,0)),0)</x:f>
        <x:v>6.759808000000001</x:v>
      </x:c>
    </x:row>
    <x:row r="502">
      <x:c r="A502" t="inlineStr">
        <x:is>
          <x:t xml:space="preserve">P042</x:t>
        </x:is>
      </x:c>
      <x:c r="B502" t="inlineStr">
        <x:is>
          <x:t xml:space="preserve">Estante reforzado modular</x:t>
        </x:is>
      </x:c>
      <x:c r="C502" t="n">
        <x:v>8</x:v>
      </x:c>
      <x:c r="D502" t="inlineStr">
        <x:is>
          <x:t xml:space="preserve">Aplicación electrostática de polvo</x:t>
        </x:is>
      </x:c>
      <x:c r="E502" t="inlineStr">
        <x:is>
          <x:t xml:space="preserve">Pistola manual de pintura electrostática en polvo</x:t>
        </x:is>
      </x:c>
      <x:c r="F502" t="n">
        <x:f>'08_PEDIDOS'!D43</x:f>
        <x:v>14</x:v>
      </x:c>
      <x:c r="G502" t="n">
        <x:f>'08_PEDIDOS'!I43</x:f>
        <x:v>10</x:v>
      </x:c>
      <x:c r="H502" t="n">
        <x:f>'05_RUTAS'!F22</x:f>
        <x:v>12</x:v>
      </x:c>
      <x:c r="I502" t="n">
        <x:f>'05_RUTAS'!G22</x:f>
        <x:v>8.02</x:v>
      </x:c>
      <x:c r="J502" s="14" t="n">
        <x:f>IF(OR(F502="",G502="",G502=0),"",(ROUNDUP(F502/G502,0)*H502+F502*I502)/60)</x:f>
        <x:v>2.271333333333333</x:v>
      </x:c>
      <x:c r="K502" t="n">
        <x:f>INDEX('08_PEDIDOS'!$H$2:$H$97,MATCH(A502,'08_PEDIDOS'!$A$2:$A$97,0))</x:f>
        <x:v>6</x:v>
      </x:c>
      <x:c r="L502" t="inlineStr">
        <x:is>
          <x:t xml:space="preserve">POR_UNIDAD</x:t>
        </x:is>
      </x:c>
      <x:c r="M502" t="inlineStr">
        <x:is>
          <x:t xml:space="preserve">HIPOTESIS TECNICA</x:t>
        </x:is>
      </x:c>
      <x:c r="N502" s="34" t="n">
        <x:f>IFERROR(J502*INDEX('04_MAQUINAS'!$F$2:$F$18,MATCH(E502,'04_MAQUINAS'!$A$2:$A$18,0)),0)</x:f>
        <x:v>72.68266666666666</x:v>
      </x:c>
      <x:c r="O502" s="34" t="n">
        <x:f>IFERROR(J502*INDEX('04_MAQUINAS'!$I$2:$I$18,MATCH(E502,'04_MAQUINAS'!$A$2:$A$18,0))*INDEX('04_MAQUINAS'!$J$2:$J$18,MATCH(E502,'04_MAQUINAS'!$A$2:$A$18,0)),0)</x:f>
        <x:v>2.3849</x:v>
      </x:c>
    </x:row>
    <x:row r="503">
      <x:c r="A503" t="inlineStr">
        <x:is>
          <x:t xml:space="preserve">P042</x:t>
        </x:is>
      </x:c>
      <x:c r="B503" t="inlineStr">
        <x:is>
          <x:t xml:space="preserve">Estante reforzado modular</x:t>
        </x:is>
      </x:c>
      <x:c r="C503" t="n">
        <x:v>9</x:v>
      </x:c>
      <x:c r="D503" t="inlineStr">
        <x:is>
          <x:t xml:space="preserve">Curado térmico en horno</x:t>
        </x:is>
      </x:c>
      <x:c r="E503" t="inlineStr">
        <x:is>
          <x:t xml:space="preserve">Horno de curado de pintura electrostática por lotes</x:t>
        </x:is>
      </x:c>
      <x:c r="F503" t="n">
        <x:f>'08_PEDIDOS'!D43</x:f>
        <x:v>14</x:v>
      </x:c>
      <x:c r="G503" t="n">
        <x:f>'08_PEDIDOS'!I43</x:f>
        <x:v>10</x:v>
      </x:c>
      <x:c r="H503" t="n">
        <x:f>'05_RUTAS'!F23</x:f>
        <x:v>45</x:v>
      </x:c>
      <x:c r="I503" t="n">
        <x:f>'05_RUTAS'!G23</x:f>
        <x:v>0</x:v>
      </x:c>
      <x:c r="J503" s="14" t="n">
        <x:f>IF(OR(F503="",G503="",G503=0),"",(ROUNDUP(F503/G503,0)*H503+F503*I503)/60)</x:f>
        <x:v>1.5</x:v>
      </x:c>
      <x:c r="K503" t="n">
        <x:f>INDEX('08_PEDIDOS'!$H$2:$H$97,MATCH(A503,'08_PEDIDOS'!$A$2:$A$97,0))</x:f>
        <x:v>6</x:v>
      </x:c>
      <x:c r="L503" t="inlineStr">
        <x:is>
          <x:t xml:space="preserve">POR_LOTE</x:t>
        </x:is>
      </x:c>
      <x:c r="M503" t="inlineStr">
        <x:is>
          <x:t xml:space="preserve">HIPOTESIS TECNICA</x:t>
        </x:is>
      </x:c>
      <x:c r="N503" s="34" t="n">
        <x:f>IFERROR(J503*INDEX('04_MAQUINAS'!$F$2:$F$18,MATCH(E503,'04_MAQUINAS'!$A$2:$A$18,0)),0)</x:f>
        <x:v>39</x:v>
      </x:c>
      <x:c r="O503" s="34" t="n">
        <x:f>IFERROR(J503*INDEX('04_MAQUINAS'!$I$2:$I$18,MATCH(E503,'04_MAQUINAS'!$A$2:$A$18,0))*INDEX('04_MAQUINAS'!$J$2:$J$18,MATCH(E503,'04_MAQUINAS'!$A$2:$A$18,0)),0)</x:f>
        <x:v>21.599999999999998</x:v>
      </x:c>
    </x:row>
    <x:row r="504">
      <x:c r="A504" t="inlineStr">
        <x:is>
          <x:t xml:space="preserve">P042</x:t>
        </x:is>
      </x:c>
      <x:c r="B504" t="inlineStr">
        <x:is>
          <x:t xml:space="preserve">Estante reforzado modular</x:t>
        </x:is>
      </x:c>
      <x:c r="C504" t="n">
        <x:v>10</x:v>
      </x:c>
      <x:c r="D504" t="inlineStr">
        <x:is>
          <x:t xml:space="preserve">Colgado, traslado y enfriamiento</x:t>
        </x:is>
      </x:c>
      <x:c r="E504" t="inlineStr">
        <x:is>
          <x:t xml:space="preserve">Manipulación y enfriamiento de piezas</x:t>
        </x:is>
      </x:c>
      <x:c r="F504" t="n">
        <x:f>'08_PEDIDOS'!D43</x:f>
        <x:v>14</x:v>
      </x:c>
      <x:c r="G504" t="n">
        <x:f>'08_PEDIDOS'!I43</x:f>
        <x:v>10</x:v>
      </x:c>
      <x:c r="H504" t="n">
        <x:f>'05_RUTAS'!F24</x:f>
        <x:v>8</x:v>
      </x:c>
      <x:c r="I504" t="n">
        <x:f>'05_RUTAS'!G24</x:f>
        <x:v>2.69</x:v>
      </x:c>
      <x:c r="J504" s="14" t="n">
        <x:f>IF(OR(F504="",G504="",G504=0),"",(ROUNDUP(F504/G504,0)*H504+F504*I504)/60)</x:f>
        <x:v>0.8943333333333333</x:v>
      </x:c>
      <x:c r="K504" t="n">
        <x:f>INDEX('08_PEDIDOS'!$H$2:$H$97,MATCH(A504,'08_PEDIDOS'!$A$2:$A$97,0))</x:f>
        <x:v>6</x:v>
      </x:c>
      <x:c r="L504" t="inlineStr">
        <x:is>
          <x:t xml:space="preserve">POR_UNIDAD</x:t>
        </x:is>
      </x:c>
      <x:c r="M504" t="inlineStr">
        <x:is>
          <x:t xml:space="preserve">HIPOTESIS TECNICA</x:t>
        </x:is>
      </x:c>
      <x:c r="N504" s="34" t="n">
        <x:f>IFERROR(J504*INDEX('04_MAQUINAS'!$F$2:$F$18,MATCH(E504,'04_MAQUINAS'!$A$2:$A$18,0)),0)</x:f>
        <x:v>14.309333333333333</x:v>
      </x:c>
      <x:c r="O504" s="34" t="n">
        <x:f>IFERROR(J504*INDEX('04_MAQUINAS'!$I$2:$I$18,MATCH(E504,'04_MAQUINAS'!$A$2:$A$18,0))*INDEX('04_MAQUINAS'!$J$2:$J$18,MATCH(E504,'04_MAQUINAS'!$A$2:$A$18,0)),0)</x:f>
        <x:v>0.22358333333333333</x:v>
      </x:c>
    </x:row>
    <x:row r="505">
      <x:c r="A505" t="inlineStr">
        <x:is>
          <x:t xml:space="preserve">P042</x:t>
        </x:is>
      </x:c>
      <x:c r="B505" t="inlineStr">
        <x:is>
          <x:t xml:space="preserve">Estante reforzado modular</x:t>
        </x:is>
      </x:c>
      <x:c r="C505" t="n">
        <x:v>11</x:v>
      </x:c>
      <x:c r="D505" t="inlineStr">
        <x:is>
          <x:t xml:space="preserve">Ensamblaje</x:t>
        </x:is>
      </x:c>
      <x:c r="E505" t="inlineStr">
        <x:is>
          <x:t xml:space="preserve">Mesa de armado</x:t>
        </x:is>
      </x:c>
      <x:c r="F505" t="n">
        <x:f>'08_PEDIDOS'!D43</x:f>
        <x:v>14</x:v>
      </x:c>
      <x:c r="G505" t="n">
        <x:f>'08_PEDIDOS'!I43</x:f>
        <x:v>10</x:v>
      </x:c>
      <x:c r="H505" t="n">
        <x:f>'05_RUTAS'!F25</x:f>
        <x:v>6</x:v>
      </x:c>
      <x:c r="I505" t="n">
        <x:f>'05_RUTAS'!G25</x:f>
        <x:v>62.25</x:v>
      </x:c>
      <x:c r="J505" s="14" t="n">
        <x:f>IF(OR(F505="",G505="",G505=0),"",(ROUNDUP(F505/G505,0)*H505+F505*I505)/60)</x:f>
        <x:v>14.725</x:v>
      </x:c>
      <x:c r="K505" t="n">
        <x:f>INDEX('08_PEDIDOS'!$H$2:$H$97,MATCH(A505,'08_PEDIDOS'!$A$2:$A$97,0))</x:f>
        <x:v>6</x:v>
      </x:c>
      <x:c r="L505" t="inlineStr">
        <x:is>
          <x:t xml:space="preserve">POR_UNIDAD</x:t>
        </x:is>
      </x:c>
      <x:c r="M505" t="inlineStr">
        <x:is>
          <x:t xml:space="preserve">VALOR HEREDADO SIN CRONOMETRAJE</x:t>
        </x:is>
      </x:c>
      <x:c r="N505" s="34" t="n">
        <x:f>IFERROR(J505*INDEX('04_MAQUINAS'!$F$2:$F$18,MATCH(E505,'04_MAQUINAS'!$A$2:$A$18,0)),0)</x:f>
        <x:v>279.775</x:v>
      </x:c>
      <x:c r="O505" s="34" t="n">
        <x:f>IFERROR(J505*INDEX('04_MAQUINAS'!$I$2:$I$18,MATCH(E505,'04_MAQUINAS'!$A$2:$A$18,0))*INDEX('04_MAQUINAS'!$J$2:$J$18,MATCH(E505,'04_MAQUINAS'!$A$2:$A$18,0)),0)</x:f>
        <x:v>4.4174999999999995</x:v>
      </x:c>
    </x:row>
    <x:row r="506">
      <x:c r="A506" t="inlineStr">
        <x:is>
          <x:t xml:space="preserve">P042</x:t>
        </x:is>
      </x:c>
      <x:c r="B506" t="inlineStr">
        <x:is>
          <x:t xml:space="preserve">Estante reforzado modular</x:t>
        </x:is>
      </x:c>
      <x:c r="C506" t="n">
        <x:v>12</x:v>
      </x:c>
      <x:c r="D506" t="inlineStr">
        <x:is>
          <x:t xml:space="preserve">Inspección de calidad</x:t>
        </x:is>
      </x:c>
      <x:c r="E506" t="inlineStr">
        <x:is>
          <x:t xml:space="preserve">Área de inspección</x:t>
        </x:is>
      </x:c>
      <x:c r="F506" t="n">
        <x:f>'08_PEDIDOS'!D43</x:f>
        <x:v>14</x:v>
      </x:c>
      <x:c r="G506" t="n">
        <x:f>'08_PEDIDOS'!I43</x:f>
        <x:v>10</x:v>
      </x:c>
      <x:c r="H506" t="n">
        <x:f>'05_RUTAS'!F26</x:f>
        <x:v>2</x:v>
      </x:c>
      <x:c r="I506" t="n">
        <x:f>'05_RUTAS'!G26</x:f>
        <x:v>3.86</x:v>
      </x:c>
      <x:c r="J506" s="14" t="n">
        <x:f>IF(OR(F506="",G506="",G506=0),"",(ROUNDUP(F506/G506,0)*H506+F506*I506)/60)</x:f>
        <x:v>0.9673333333333333</x:v>
      </x:c>
      <x:c r="K506" t="n">
        <x:f>INDEX('08_PEDIDOS'!$H$2:$H$97,MATCH(A506,'08_PEDIDOS'!$A$2:$A$97,0))</x:f>
        <x:v>6</x:v>
      </x:c>
      <x:c r="L506" t="inlineStr">
        <x:is>
          <x:t xml:space="preserve">POR_UNIDAD</x:t>
        </x:is>
      </x:c>
      <x:c r="M506" t="inlineStr">
        <x:is>
          <x:t xml:space="preserve">HIPOTESIS TECNICA</x:t>
        </x:is>
      </x:c>
      <x:c r="N506" s="34" t="n">
        <x:f>IFERROR(J506*INDEX('04_MAQUINAS'!$F$2:$F$18,MATCH(E506,'04_MAQUINAS'!$A$2:$A$18,0)),0)</x:f>
        <x:v>19.346666666666664</x:v>
      </x:c>
      <x:c r="O506" s="34" t="n">
        <x:f>IFERROR(J506*INDEX('04_MAQUINAS'!$I$2:$I$18,MATCH(E506,'04_MAQUINAS'!$A$2:$A$18,0))*INDEX('04_MAQUINAS'!$J$2:$J$18,MATCH(E506,'04_MAQUINAS'!$A$2:$A$18,0)),0)</x:f>
        <x:v>0.09673333333333334</x:v>
      </x:c>
    </x:row>
    <x:row r="507">
      <x:c r="A507" t="inlineStr">
        <x:is>
          <x:t xml:space="preserve">P042</x:t>
        </x:is>
      </x:c>
      <x:c r="B507" t="inlineStr">
        <x:is>
          <x:t xml:space="preserve">Estante reforzado modular</x:t>
        </x:is>
      </x:c>
      <x:c r="C507" t="n">
        <x:v>13</x:v>
      </x:c>
      <x:c r="D507" t="inlineStr">
        <x:is>
          <x:t xml:space="preserve">Embalaje</x:t>
        </x:is>
      </x:c>
      <x:c r="E507" t="inlineStr">
        <x:is>
          <x:t xml:space="preserve">Zona de protección y embalaje</x:t>
        </x:is>
      </x:c>
      <x:c r="F507" t="n">
        <x:f>'08_PEDIDOS'!D43</x:f>
        <x:v>14</x:v>
      </x:c>
      <x:c r="G507" t="n">
        <x:f>'08_PEDIDOS'!I43</x:f>
        <x:v>10</x:v>
      </x:c>
      <x:c r="H507" t="n">
        <x:f>'05_RUTAS'!F27</x:f>
        <x:v>2</x:v>
      </x:c>
      <x:c r="I507" t="n">
        <x:f>'05_RUTAS'!G27</x:f>
        <x:v>5.3</x:v>
      </x:c>
      <x:c r="J507" s="14" t="n">
        <x:f>IF(OR(F507="",G507="",G507=0),"",(ROUNDUP(F507/G507,0)*H507+F507*I507)/60)</x:f>
        <x:v>1.3033333333333335</x:v>
      </x:c>
      <x:c r="K507" t="n">
        <x:f>INDEX('08_PEDIDOS'!$H$2:$H$97,MATCH(A507,'08_PEDIDOS'!$A$2:$A$97,0))</x:f>
        <x:v>6</x:v>
      </x:c>
      <x:c r="L507" t="inlineStr">
        <x:is>
          <x:t xml:space="preserve">POR_UNIDAD</x:t>
        </x:is>
      </x:c>
      <x:c r="M507" t="inlineStr">
        <x:is>
          <x:t xml:space="preserve">HIPOTESIS TECNICA</x:t>
        </x:is>
      </x:c>
      <x:c r="N507" s="34" t="n">
        <x:f>IFERROR(J507*INDEX('04_MAQUINAS'!$F$2:$F$18,MATCH(E507,'04_MAQUINAS'!$A$2:$A$18,0)),0)</x:f>
        <x:v>23.46</x:v>
      </x:c>
      <x:c r="O507" s="34" t="n">
        <x:f>IFERROR(J507*INDEX('04_MAQUINAS'!$I$2:$I$18,MATCH(E507,'04_MAQUINAS'!$A$2:$A$18,0))*INDEX('04_MAQUINAS'!$J$2:$J$18,MATCH(E507,'04_MAQUINAS'!$A$2:$A$18,0)),0)</x:f>
        <x:v>0.1173</x:v>
      </x:c>
    </x:row>
    <x:row r="508">
      <x:c r="A508" t="inlineStr">
        <x:is>
          <x:t xml:space="preserve">P043</x:t>
        </x:is>
      </x:c>
      <x:c r="B508" t="inlineStr">
        <x:is>
          <x:t xml:space="preserve">Góndola central comercial</x:t>
        </x:is>
      </x:c>
      <x:c r="C508" t="n">
        <x:v>1</x:v>
      </x:c>
      <x:c r="D508" t="inlineStr">
        <x:is>
          <x:t xml:space="preserve">Corte de planchas de acero</x:t>
        </x:is>
      </x:c>
      <x:c r="E508" t="inlineStr">
        <x:is>
          <x:t xml:space="preserve">Guillotina hidráulica para corte de planchas de acero</x:t>
        </x:is>
      </x:c>
      <x:c r="F508" t="n">
        <x:f>'08_PEDIDOS'!D44</x:f>
        <x:v>8</x:v>
      </x:c>
      <x:c r="G508" t="n">
        <x:f>'08_PEDIDOS'!I44</x:f>
        <x:v>10</x:v>
      </x:c>
      <x:c r="H508" t="n">
        <x:f>'05_RUTAS'!F28</x:f>
        <x:v>8</x:v>
      </x:c>
      <x:c r="I508" t="n">
        <x:f>'05_RUTAS'!G28</x:f>
        <x:v>90.38</x:v>
      </x:c>
      <x:c r="J508" s="14" t="n">
        <x:f>IF(OR(F508="",G508="",G508=0),"",(ROUNDUP(F508/G508,0)*H508+F508*I508)/60)</x:f>
        <x:v>12.184</x:v>
      </x:c>
      <x:c r="K508" t="n">
        <x:f>INDEX('08_PEDIDOS'!$H$2:$H$97,MATCH(A508,'08_PEDIDOS'!$A$2:$A$97,0))</x:f>
        <x:v>6</x:v>
      </x:c>
      <x:c r="L508" t="inlineStr">
        <x:is>
          <x:t xml:space="preserve">POR_UNIDAD</x:t>
        </x:is>
      </x:c>
      <x:c r="M508" t="inlineStr">
        <x:is>
          <x:t xml:space="preserve">VALOR HEREDADO SIN CRONOMETRAJE</x:t>
        </x:is>
      </x:c>
      <x:c r="N508" s="34" t="n">
        <x:f>IFERROR(J508*INDEX('04_MAQUINAS'!$F$2:$F$18,MATCH(E508,'04_MAQUINAS'!$A$2:$A$18,0)),0)</x:f>
        <x:v>292.416</x:v>
      </x:c>
      <x:c r="O508" s="34" t="n">
        <x:f>IFERROR(J508*INDEX('04_MAQUINAS'!$I$2:$I$18,MATCH(E508,'04_MAQUINAS'!$A$2:$A$18,0))*INDEX('04_MAQUINAS'!$J$2:$J$18,MATCH(E508,'04_MAQUINAS'!$A$2:$A$18,0)),0)</x:f>
        <x:v>33.506</x:v>
      </x:c>
    </x:row>
    <x:row r="509">
      <x:c r="A509" t="inlineStr">
        <x:is>
          <x:t xml:space="preserve">P043</x:t>
        </x:is>
      </x:c>
      <x:c r="B509" t="inlineStr">
        <x:is>
          <x:t xml:space="preserve">Góndola central comercial</x:t>
        </x:is>
      </x:c>
      <x:c r="C509" t="n">
        <x:v>2</x:v>
      </x:c>
      <x:c r="D509" t="inlineStr">
        <x:is>
          <x:t xml:space="preserve">Corte de tubos y perfiles</x:t>
        </x:is>
      </x:c>
      <x:c r="E509" t="inlineStr">
        <x:is>
          <x:t xml:space="preserve">Sierra de cinta para corte de tubos y perfiles</x:t>
        </x:is>
      </x:c>
      <x:c r="F509" t="n">
        <x:f>'08_PEDIDOS'!D44</x:f>
        <x:v>8</x:v>
      </x:c>
      <x:c r="G509" t="n">
        <x:f>'08_PEDIDOS'!I44</x:f>
        <x:v>10</x:v>
      </x:c>
      <x:c r="H509" t="n">
        <x:f>'05_RUTAS'!F29</x:f>
        <x:v>8</x:v>
      </x:c>
      <x:c r="I509" t="n">
        <x:f>'05_RUTAS'!G29</x:f>
        <x:v>5.98</x:v>
      </x:c>
      <x:c r="J509" s="14" t="n">
        <x:f>IF(OR(F509="",G509="",G509=0),"",(ROUNDUP(F509/G509,0)*H509+F509*I509)/60)</x:f>
        <x:v>0.9306666666666668</x:v>
      </x:c>
      <x:c r="K509" t="n">
        <x:f>INDEX('08_PEDIDOS'!$H$2:$H$97,MATCH(A509,'08_PEDIDOS'!$A$2:$A$97,0))</x:f>
        <x:v>6</x:v>
      </x:c>
      <x:c r="L509" t="inlineStr">
        <x:is>
          <x:t xml:space="preserve">POR_UNIDAD</x:t>
        </x:is>
      </x:c>
      <x:c r="M509" t="inlineStr">
        <x:is>
          <x:t xml:space="preserve">VALOR HEREDADO SIN CRONOMETRAJE</x:t>
        </x:is>
      </x:c>
      <x:c r="N509" s="34" t="n">
        <x:f>IFERROR(J509*INDEX('04_MAQUINAS'!$F$2:$F$18,MATCH(E509,'04_MAQUINAS'!$A$2:$A$18,0)),0)</x:f>
        <x:v>20.474666666666668</x:v>
      </x:c>
      <x:c r="O509" s="34" t="n">
        <x:f>IFERROR(J509*INDEX('04_MAQUINAS'!$I$2:$I$18,MATCH(E509,'04_MAQUINAS'!$A$2:$A$18,0))*INDEX('04_MAQUINAS'!$J$2:$J$18,MATCH(E509,'04_MAQUINAS'!$A$2:$A$18,0)),0)</x:f>
        <x:v>0.4188</x:v>
      </x:c>
    </x:row>
    <x:row r="510">
      <x:c r="A510" t="inlineStr">
        <x:is>
          <x:t xml:space="preserve">P043</x:t>
        </x:is>
      </x:c>
      <x:c r="B510" t="inlineStr">
        <x:is>
          <x:t xml:space="preserve">Góndola central comercial</x:t>
        </x:is>
      </x:c>
      <x:c r="C510" t="n">
        <x:v>3</x:v>
      </x:c>
      <x:c r="D510" t="inlineStr">
        <x:is>
          <x:t xml:space="preserve">Perforación</x:t>
        </x:is>
      </x:c>
      <x:c r="E510" t="inlineStr">
        <x:is>
          <x:t xml:space="preserve">Taladro de banco para perforación de acero</x:t>
        </x:is>
      </x:c>
      <x:c r="F510" t="n">
        <x:f>'08_PEDIDOS'!D44</x:f>
        <x:v>8</x:v>
      </x:c>
      <x:c r="G510" t="n">
        <x:f>'08_PEDIDOS'!I44</x:f>
        <x:v>10</x:v>
      </x:c>
      <x:c r="H510" t="n">
        <x:f>'05_RUTAS'!F30</x:f>
        <x:v>10</x:v>
      </x:c>
      <x:c r="I510" t="n">
        <x:f>'05_RUTAS'!G30</x:f>
        <x:v>97</x:v>
      </x:c>
      <x:c r="J510" s="14" t="n">
        <x:f>IF(OR(F510="",G510="",G510=0),"",(ROUNDUP(F510/G510,0)*H510+F510*I510)/60)</x:f>
        <x:v>13.1</x:v>
      </x:c>
      <x:c r="K510" t="n">
        <x:f>INDEX('08_PEDIDOS'!$H$2:$H$97,MATCH(A510,'08_PEDIDOS'!$A$2:$A$97,0))</x:f>
        <x:v>6</x:v>
      </x:c>
      <x:c r="L510" t="inlineStr">
        <x:is>
          <x:t xml:space="preserve">POR_UNIDAD</x:t>
        </x:is>
      </x:c>
      <x:c r="M510" t="inlineStr">
        <x:is>
          <x:t xml:space="preserve">VALOR HEREDADO SIN CRONOMETRAJE</x:t>
        </x:is>
      </x:c>
      <x:c r="N510" s="34" t="n">
        <x:f>IFERROR(J510*INDEX('04_MAQUINAS'!$F$2:$F$18,MATCH(E510,'04_MAQUINAS'!$A$2:$A$18,0)),0)</x:f>
        <x:v>288.2</x:v>
      </x:c>
      <x:c r="O510" s="34" t="n">
        <x:f>IFERROR(J510*INDEX('04_MAQUINAS'!$I$2:$I$18,MATCH(E510,'04_MAQUINAS'!$A$2:$A$18,0))*INDEX('04_MAQUINAS'!$J$2:$J$18,MATCH(E510,'04_MAQUINAS'!$A$2:$A$18,0)),0)</x:f>
        <x:v>3.6025</x:v>
      </x:c>
    </x:row>
    <x:row r="511">
      <x:c r="A511" t="inlineStr">
        <x:is>
          <x:t xml:space="preserve">P043</x:t>
        </x:is>
      </x:c>
      <x:c r="B511" t="inlineStr">
        <x:is>
          <x:t xml:space="preserve">Góndola central comercial</x:t>
        </x:is>
      </x:c>
      <x:c r="C511" t="n">
        <x:v>4</x:v>
      </x:c>
      <x:c r="D511" t="inlineStr">
        <x:is>
          <x:t xml:space="preserve">Plegado</x:t>
        </x:is>
      </x:c>
      <x:c r="E511" t="inlineStr">
        <x:is>
          <x:t xml:space="preserve">Plegadora hidráulica de chapa metálica</x:t>
        </x:is>
      </x:c>
      <x:c r="F511" t="n">
        <x:f>'08_PEDIDOS'!D44</x:f>
        <x:v>8</x:v>
      </x:c>
      <x:c r="G511" t="n">
        <x:f>'08_PEDIDOS'!I44</x:f>
        <x:v>10</x:v>
      </x:c>
      <x:c r="H511" t="n">
        <x:f>'05_RUTAS'!F31</x:f>
        <x:v>12</x:v>
      </x:c>
      <x:c r="I511" t="n">
        <x:f>'05_RUTAS'!G31</x:f>
        <x:v>196</x:v>
      </x:c>
      <x:c r="J511" s="14" t="n">
        <x:f>IF(OR(F511="",G511="",G511=0),"",(ROUNDUP(F511/G511,0)*H511+F511*I511)/60)</x:f>
        <x:v>26.333333333333332</x:v>
      </x:c>
      <x:c r="K511" t="n">
        <x:f>INDEX('08_PEDIDOS'!$H$2:$H$97,MATCH(A511,'08_PEDIDOS'!$A$2:$A$97,0))</x:f>
        <x:v>6</x:v>
      </x:c>
      <x:c r="L511" t="inlineStr">
        <x:is>
          <x:t xml:space="preserve">POR_UNIDAD</x:t>
        </x:is>
      </x:c>
      <x:c r="M511" t="inlineStr">
        <x:is>
          <x:t xml:space="preserve">VALOR HEREDADO SIN CRONOMETRAJE</x:t>
        </x:is>
      </x:c>
      <x:c r="N511" s="34" t="n">
        <x:f>IFERROR(J511*INDEX('04_MAQUINAS'!$F$2:$F$18,MATCH(E511,'04_MAQUINAS'!$A$2:$A$18,0)),0)</x:f>
        <x:v>737.3333333333333</x:v>
      </x:c>
      <x:c r="O511" s="34" t="n">
        <x:f>IFERROR(J511*INDEX('04_MAQUINAS'!$I$2:$I$18,MATCH(E511,'04_MAQUINAS'!$A$2:$A$18,0))*INDEX('04_MAQUINAS'!$J$2:$J$18,MATCH(E511,'04_MAQUINAS'!$A$2:$A$18,0)),0)</x:f>
        <x:v>65.175</x:v>
      </x:c>
    </x:row>
    <x:row r="512">
      <x:c r="A512" t="inlineStr">
        <x:is>
          <x:t xml:space="preserve">P043</x:t>
        </x:is>
      </x:c>
      <x:c r="B512" t="inlineStr">
        <x:is>
          <x:t xml:space="preserve">Góndola central comercial</x:t>
        </x:is>
      </x:c>
      <x:c r="C512" t="n">
        <x:v>5</x:v>
      </x:c>
      <x:c r="D512" t="inlineStr">
        <x:is>
          <x:t xml:space="preserve">Desbarbado</x:t>
        </x:is>
      </x:c>
      <x:c r="E512" t="inlineStr">
        <x:is>
          <x:t xml:space="preserve">Mesa de desbarbado/esmerilado</x:t>
        </x:is>
      </x:c>
      <x:c r="F512" t="n">
        <x:f>'08_PEDIDOS'!D44</x:f>
        <x:v>8</x:v>
      </x:c>
      <x:c r="G512" t="n">
        <x:f>'08_PEDIDOS'!I44</x:f>
        <x:v>10</x:v>
      </x:c>
      <x:c r="H512" t="n">
        <x:f>'05_RUTAS'!F32</x:f>
        <x:v>3</x:v>
      </x:c>
      <x:c r="I512" t="n">
        <x:f>'05_RUTAS'!G32</x:f>
        <x:v>51</x:v>
      </x:c>
      <x:c r="J512" s="14" t="n">
        <x:f>IF(OR(F512="",G512="",G512=0),"",(ROUNDUP(F512/G512,0)*H512+F512*I512)/60)</x:f>
        <x:v>6.85</x:v>
      </x:c>
      <x:c r="K512" t="n">
        <x:f>INDEX('08_PEDIDOS'!$H$2:$H$97,MATCH(A512,'08_PEDIDOS'!$A$2:$A$97,0))</x:f>
        <x:v>6</x:v>
      </x:c>
      <x:c r="L512" t="inlineStr">
        <x:is>
          <x:t xml:space="preserve">POR_UNIDAD</x:t>
        </x:is>
      </x:c>
      <x:c r="M512" t="inlineStr">
        <x:is>
          <x:t xml:space="preserve">VALOR HEREDADO SIN CRONOMETRAJE</x:t>
        </x:is>
      </x:c>
      <x:c r="N512" s="34" t="n">
        <x:f>IFERROR(J512*INDEX('04_MAQUINAS'!$F$2:$F$18,MATCH(E512,'04_MAQUINAS'!$A$2:$A$18,0)),0)</x:f>
        <x:v>143.85</x:v>
      </x:c>
      <x:c r="O512" s="34" t="n">
        <x:f>IFERROR(J512*INDEX('04_MAQUINAS'!$I$2:$I$18,MATCH(E512,'04_MAQUINAS'!$A$2:$A$18,0))*INDEX('04_MAQUINAS'!$J$2:$J$18,MATCH(E512,'04_MAQUINAS'!$A$2:$A$18,0)),0)</x:f>
        <x:v>5.137499999999999</x:v>
      </x:c>
    </x:row>
    <x:row r="513">
      <x:c r="A513" t="inlineStr">
        <x:is>
          <x:t xml:space="preserve">P043</x:t>
        </x:is>
      </x:c>
      <x:c r="B513" t="inlineStr">
        <x:is>
          <x:t xml:space="preserve">Góndola central comercial</x:t>
        </x:is>
      </x:c>
      <x:c r="C513" t="n">
        <x:v>6</x:v>
      </x:c>
      <x:c r="D513" t="inlineStr">
        <x:is>
          <x:t xml:space="preserve">Preparación superficial</x:t>
        </x:is>
      </x:c>
      <x:c r="E513" t="inlineStr">
        <x:is>
          <x:t xml:space="preserve">Zona de preparación superficial</x:t>
        </x:is>
      </x:c>
      <x:c r="F513" t="n">
        <x:f>'08_PEDIDOS'!D44</x:f>
        <x:v>8</x:v>
      </x:c>
      <x:c r="G513" t="n">
        <x:f>'08_PEDIDOS'!I44</x:f>
        <x:v>10</x:v>
      </x:c>
      <x:c r="H513" t="n">
        <x:f>'05_RUTAS'!F33</x:f>
        <x:v>6</x:v>
      </x:c>
      <x:c r="I513" t="n">
        <x:f>'05_RUTAS'!G33</x:f>
        <x:v>40.5152</x:v>
      </x:c>
      <x:c r="J513" s="14" t="n">
        <x:f>IF(OR(F513="",G513="",G513=0),"",(ROUNDUP(F513/G513,0)*H513+F513*I513)/60)</x:f>
        <x:v>5.502026666666667</x:v>
      </x:c>
      <x:c r="K513" t="n">
        <x:f>INDEX('08_PEDIDOS'!$H$2:$H$97,MATCH(A513,'08_PEDIDOS'!$A$2:$A$97,0))</x:f>
        <x:v>6</x:v>
      </x:c>
      <x:c r="L513" t="inlineStr">
        <x:is>
          <x:t xml:space="preserve">POR_UNIDAD</x:t>
        </x:is>
      </x:c>
      <x:c r="M513" t="inlineStr">
        <x:is>
          <x:t xml:space="preserve">VALOR HEREDADO SIN CRONOMETRAJE</x:t>
        </x:is>
      </x:c>
      <x:c r="N513" s="34" t="n">
        <x:f>IFERROR(J513*INDEX('04_MAQUINAS'!$F$2:$F$18,MATCH(E513,'04_MAQUINAS'!$A$2:$A$18,0)),0)</x:f>
        <x:v>104.53850666666666</x:v>
      </x:c>
      <x:c r="O513" s="34" t="n">
        <x:f>IFERROR(J513*INDEX('04_MAQUINAS'!$I$2:$I$18,MATCH(E513,'04_MAQUINAS'!$A$2:$A$18,0))*INDEX('04_MAQUINAS'!$J$2:$J$18,MATCH(E513,'04_MAQUINAS'!$A$2:$A$18,0)),0)</x:f>
        <x:v>4.8417834666666675</x:v>
      </x:c>
    </x:row>
    <x:row r="514">
      <x:c r="A514" t="inlineStr">
        <x:is>
          <x:t xml:space="preserve">P043</x:t>
        </x:is>
      </x:c>
      <x:c r="B514" t="inlineStr">
        <x:is>
          <x:t xml:space="preserve">Góndola central comercial</x:t>
        </x:is>
      </x:c>
      <x:c r="C514" t="n">
        <x:v>7</x:v>
      </x:c>
      <x:c r="D514" t="inlineStr">
        <x:is>
          <x:t xml:space="preserve">Aplicación electrostática de polvo</x:t>
        </x:is>
      </x:c>
      <x:c r="E514" t="inlineStr">
        <x:is>
          <x:t xml:space="preserve">Pistola manual de pintura electrostática en polvo</x:t>
        </x:is>
      </x:c>
      <x:c r="F514" t="n">
        <x:f>'08_PEDIDOS'!D44</x:f>
        <x:v>8</x:v>
      </x:c>
      <x:c r="G514" t="n">
        <x:f>'08_PEDIDOS'!I44</x:f>
        <x:v>10</x:v>
      </x:c>
      <x:c r="H514" t="n">
        <x:f>'05_RUTAS'!F34</x:f>
        <x:v>12</x:v>
      </x:c>
      <x:c r="I514" t="n">
        <x:f>'05_RUTAS'!G34</x:f>
        <x:v>7.76</x:v>
      </x:c>
      <x:c r="J514" s="14" t="n">
        <x:f>IF(OR(F514="",G514="",G514=0),"",(ROUNDUP(F514/G514,0)*H514+F514*I514)/60)</x:f>
        <x:v>1.2346666666666666</x:v>
      </x:c>
      <x:c r="K514" t="n">
        <x:f>INDEX('08_PEDIDOS'!$H$2:$H$97,MATCH(A514,'08_PEDIDOS'!$A$2:$A$97,0))</x:f>
        <x:v>6</x:v>
      </x:c>
      <x:c r="L514" t="inlineStr">
        <x:is>
          <x:t xml:space="preserve">POR_UNIDAD</x:t>
        </x:is>
      </x:c>
      <x:c r="M514" t="inlineStr">
        <x:is>
          <x:t xml:space="preserve">HIPOTESIS TECNICA</x:t>
        </x:is>
      </x:c>
      <x:c r="N514" s="34" t="n">
        <x:f>IFERROR(J514*INDEX('04_MAQUINAS'!$F$2:$F$18,MATCH(E514,'04_MAQUINAS'!$A$2:$A$18,0)),0)</x:f>
        <x:v>39.50933333333333</x:v>
      </x:c>
      <x:c r="O514" s="34" t="n">
        <x:f>IFERROR(J514*INDEX('04_MAQUINAS'!$I$2:$I$18,MATCH(E514,'04_MAQUINAS'!$A$2:$A$18,0))*INDEX('04_MAQUINAS'!$J$2:$J$18,MATCH(E514,'04_MAQUINAS'!$A$2:$A$18,0)),0)</x:f>
        <x:v>1.2963999999999998</x:v>
      </x:c>
    </x:row>
    <x:row r="515">
      <x:c r="A515" t="inlineStr">
        <x:is>
          <x:t xml:space="preserve">P043</x:t>
        </x:is>
      </x:c>
      <x:c r="B515" t="inlineStr">
        <x:is>
          <x:t xml:space="preserve">Góndola central comercial</x:t>
        </x:is>
      </x:c>
      <x:c r="C515" t="n">
        <x:v>8</x:v>
      </x:c>
      <x:c r="D515" t="inlineStr">
        <x:is>
          <x:t xml:space="preserve">Curado térmico en horno</x:t>
        </x:is>
      </x:c>
      <x:c r="E515" t="inlineStr">
        <x:is>
          <x:t xml:space="preserve">Horno de curado de pintura electrostática por lotes</x:t>
        </x:is>
      </x:c>
      <x:c r="F515" t="n">
        <x:f>'08_PEDIDOS'!D44</x:f>
        <x:v>8</x:v>
      </x:c>
      <x:c r="G515" t="n">
        <x:f>'08_PEDIDOS'!I44</x:f>
        <x:v>10</x:v>
      </x:c>
      <x:c r="H515" t="n">
        <x:f>'05_RUTAS'!F35</x:f>
        <x:v>45</x:v>
      </x:c>
      <x:c r="I515" t="n">
        <x:f>'05_RUTAS'!G35</x:f>
        <x:v>0</x:v>
      </x:c>
      <x:c r="J515" s="14" t="n">
        <x:f>IF(OR(F515="",G515="",G515=0),"",(ROUNDUP(F515/G515,0)*H515+F515*I515)/60)</x:f>
        <x:v>0.75</x:v>
      </x:c>
      <x:c r="K515" t="n">
        <x:f>INDEX('08_PEDIDOS'!$H$2:$H$97,MATCH(A515,'08_PEDIDOS'!$A$2:$A$97,0))</x:f>
        <x:v>6</x:v>
      </x:c>
      <x:c r="L515" t="inlineStr">
        <x:is>
          <x:t xml:space="preserve">POR_LOTE</x:t>
        </x:is>
      </x:c>
      <x:c r="M515" t="inlineStr">
        <x:is>
          <x:t xml:space="preserve">HIPOTESIS TECNICA</x:t>
        </x:is>
      </x:c>
      <x:c r="N515" s="34" t="n">
        <x:f>IFERROR(J515*INDEX('04_MAQUINAS'!$F$2:$F$18,MATCH(E515,'04_MAQUINAS'!$A$2:$A$18,0)),0)</x:f>
        <x:v>19.5</x:v>
      </x:c>
      <x:c r="O515" s="34" t="n">
        <x:f>IFERROR(J515*INDEX('04_MAQUINAS'!$I$2:$I$18,MATCH(E515,'04_MAQUINAS'!$A$2:$A$18,0))*INDEX('04_MAQUINAS'!$J$2:$J$18,MATCH(E515,'04_MAQUINAS'!$A$2:$A$18,0)),0)</x:f>
        <x:v>10.799999999999999</x:v>
      </x:c>
    </x:row>
    <x:row r="516">
      <x:c r="A516" t="inlineStr">
        <x:is>
          <x:t xml:space="preserve">P043</x:t>
        </x:is>
      </x:c>
      <x:c r="B516" t="inlineStr">
        <x:is>
          <x:t xml:space="preserve">Góndola central comercial</x:t>
        </x:is>
      </x:c>
      <x:c r="C516" t="n">
        <x:v>9</x:v>
      </x:c>
      <x:c r="D516" t="inlineStr">
        <x:is>
          <x:t xml:space="preserve">Colgado, traslado y enfriamiento</x:t>
        </x:is>
      </x:c>
      <x:c r="E516" t="inlineStr">
        <x:is>
          <x:t xml:space="preserve">Manipulación y enfriamiento de piezas</x:t>
        </x:is>
      </x:c>
      <x:c r="F516" t="n">
        <x:f>'08_PEDIDOS'!D44</x:f>
        <x:v>8</x:v>
      </x:c>
      <x:c r="G516" t="n">
        <x:f>'08_PEDIDOS'!I44</x:f>
        <x:v>10</x:v>
      </x:c>
      <x:c r="H516" t="n">
        <x:f>'05_RUTAS'!F36</x:f>
        <x:v>8</x:v>
      </x:c>
      <x:c r="I516" t="n">
        <x:f>'05_RUTAS'!G36</x:f>
        <x:v>2.63</x:v>
      </x:c>
      <x:c r="J516" s="14" t="n">
        <x:f>IF(OR(F516="",G516="",G516=0),"",(ROUNDUP(F516/G516,0)*H516+F516*I516)/60)</x:f>
        <x:v>0.484</x:v>
      </x:c>
      <x:c r="K516" t="n">
        <x:f>INDEX('08_PEDIDOS'!$H$2:$H$97,MATCH(A516,'08_PEDIDOS'!$A$2:$A$97,0))</x:f>
        <x:v>6</x:v>
      </x:c>
      <x:c r="L516" t="inlineStr">
        <x:is>
          <x:t xml:space="preserve">POR_UNIDAD</x:t>
        </x:is>
      </x:c>
      <x:c r="M516" t="inlineStr">
        <x:is>
          <x:t xml:space="preserve">HIPOTESIS TECNICA</x:t>
        </x:is>
      </x:c>
      <x:c r="N516" s="34" t="n">
        <x:f>IFERROR(J516*INDEX('04_MAQUINAS'!$F$2:$F$18,MATCH(E516,'04_MAQUINAS'!$A$2:$A$18,0)),0)</x:f>
        <x:v>7.744</x:v>
      </x:c>
      <x:c r="O516" s="34" t="n">
        <x:f>IFERROR(J516*INDEX('04_MAQUINAS'!$I$2:$I$18,MATCH(E516,'04_MAQUINAS'!$A$2:$A$18,0))*INDEX('04_MAQUINAS'!$J$2:$J$18,MATCH(E516,'04_MAQUINAS'!$A$2:$A$18,0)),0)</x:f>
        <x:v>0.121</x:v>
      </x:c>
    </x:row>
    <x:row r="517">
      <x:c r="A517" t="inlineStr">
        <x:is>
          <x:t xml:space="preserve">P043</x:t>
        </x:is>
      </x:c>
      <x:c r="B517" t="inlineStr">
        <x:is>
          <x:t xml:space="preserve">Góndola central comercial</x:t>
        </x:is>
      </x:c>
      <x:c r="C517" t="n">
        <x:v>10</x:v>
      </x:c>
      <x:c r="D517" t="inlineStr">
        <x:is>
          <x:t xml:space="preserve">Ensamblaje</x:t>
        </x:is>
      </x:c>
      <x:c r="E517" t="inlineStr">
        <x:is>
          <x:t xml:space="preserve">Mesa de armado</x:t>
        </x:is>
      </x:c>
      <x:c r="F517" t="n">
        <x:f>'08_PEDIDOS'!D44</x:f>
        <x:v>8</x:v>
      </x:c>
      <x:c r="G517" t="n">
        <x:f>'08_PEDIDOS'!I44</x:f>
        <x:v>10</x:v>
      </x:c>
      <x:c r="H517" t="n">
        <x:f>'05_RUTAS'!F37</x:f>
        <x:v>6</x:v>
      </x:c>
      <x:c r="I517" t="n">
        <x:f>'05_RUTAS'!G37</x:f>
        <x:v>69</x:v>
      </x:c>
      <x:c r="J517" s="14" t="n">
        <x:f>IF(OR(F517="",G517="",G517=0),"",(ROUNDUP(F517/G517,0)*H517+F517*I517)/60)</x:f>
        <x:v>9.3</x:v>
      </x:c>
      <x:c r="K517" t="n">
        <x:f>INDEX('08_PEDIDOS'!$H$2:$H$97,MATCH(A517,'08_PEDIDOS'!$A$2:$A$97,0))</x:f>
        <x:v>6</x:v>
      </x:c>
      <x:c r="L517" t="inlineStr">
        <x:is>
          <x:t xml:space="preserve">POR_UNIDAD</x:t>
        </x:is>
      </x:c>
      <x:c r="M517" t="inlineStr">
        <x:is>
          <x:t xml:space="preserve">VALOR HEREDADO SIN CRONOMETRAJE</x:t>
        </x:is>
      </x:c>
      <x:c r="N517" s="34" t="n">
        <x:f>IFERROR(J517*INDEX('04_MAQUINAS'!$F$2:$F$18,MATCH(E517,'04_MAQUINAS'!$A$2:$A$18,0)),0)</x:f>
        <x:v>176.70000000000002</x:v>
      </x:c>
      <x:c r="O517" s="34" t="n">
        <x:f>IFERROR(J517*INDEX('04_MAQUINAS'!$I$2:$I$18,MATCH(E517,'04_MAQUINAS'!$A$2:$A$18,0))*INDEX('04_MAQUINAS'!$J$2:$J$18,MATCH(E517,'04_MAQUINAS'!$A$2:$A$18,0)),0)</x:f>
        <x:v>2.79</x:v>
      </x:c>
    </x:row>
    <x:row r="518">
      <x:c r="A518" t="inlineStr">
        <x:is>
          <x:t xml:space="preserve">P043</x:t>
        </x:is>
      </x:c>
      <x:c r="B518" t="inlineStr">
        <x:is>
          <x:t xml:space="preserve">Góndola central comercial</x:t>
        </x:is>
      </x:c>
      <x:c r="C518" t="n">
        <x:v>11</x:v>
      </x:c>
      <x:c r="D518" t="inlineStr">
        <x:is>
          <x:t xml:space="preserve">Inspección de calidad</x:t>
        </x:is>
      </x:c>
      <x:c r="E518" t="inlineStr">
        <x:is>
          <x:t xml:space="preserve">Área de inspección</x:t>
        </x:is>
      </x:c>
      <x:c r="F518" t="n">
        <x:f>'08_PEDIDOS'!D44</x:f>
        <x:v>8</x:v>
      </x:c>
      <x:c r="G518" t="n">
        <x:f>'08_PEDIDOS'!I44</x:f>
        <x:v>10</x:v>
      </x:c>
      <x:c r="H518" t="n">
        <x:f>'05_RUTAS'!F38</x:f>
        <x:v>2</x:v>
      </x:c>
      <x:c r="I518" t="n">
        <x:f>'05_RUTAS'!G38</x:f>
        <x:v>3.79</x:v>
      </x:c>
      <x:c r="J518" s="14" t="n">
        <x:f>IF(OR(F518="",G518="",G518=0),"",(ROUNDUP(F518/G518,0)*H518+F518*I518)/60)</x:f>
        <x:v>0.5386666666666666</x:v>
      </x:c>
      <x:c r="K518" t="n">
        <x:f>INDEX('08_PEDIDOS'!$H$2:$H$97,MATCH(A518,'08_PEDIDOS'!$A$2:$A$97,0))</x:f>
        <x:v>6</x:v>
      </x:c>
      <x:c r="L518" t="inlineStr">
        <x:is>
          <x:t xml:space="preserve">POR_UNIDAD</x:t>
        </x:is>
      </x:c>
      <x:c r="M518" t="inlineStr">
        <x:is>
          <x:t xml:space="preserve">HIPOTESIS TECNICA</x:t>
        </x:is>
      </x:c>
      <x:c r="N518" s="34" t="n">
        <x:f>IFERROR(J518*INDEX('04_MAQUINAS'!$F$2:$F$18,MATCH(E518,'04_MAQUINAS'!$A$2:$A$18,0)),0)</x:f>
        <x:v>10.773333333333333</x:v>
      </x:c>
      <x:c r="O518" s="34" t="n">
        <x:f>IFERROR(J518*INDEX('04_MAQUINAS'!$I$2:$I$18,MATCH(E518,'04_MAQUINAS'!$A$2:$A$18,0))*INDEX('04_MAQUINAS'!$J$2:$J$18,MATCH(E518,'04_MAQUINAS'!$A$2:$A$18,0)),0)</x:f>
        <x:v>0.05386666666666667</x:v>
      </x:c>
    </x:row>
    <x:row r="519">
      <x:c r="A519" t="inlineStr">
        <x:is>
          <x:t xml:space="preserve">P043</x:t>
        </x:is>
      </x:c>
      <x:c r="B519" t="inlineStr">
        <x:is>
          <x:t xml:space="preserve">Góndola central comercial</x:t>
        </x:is>
      </x:c>
      <x:c r="C519" t="n">
        <x:v>12</x:v>
      </x:c>
      <x:c r="D519" t="inlineStr">
        <x:is>
          <x:t xml:space="preserve">Embalaje</x:t>
        </x:is>
      </x:c>
      <x:c r="E519" t="inlineStr">
        <x:is>
          <x:t xml:space="preserve">Zona de protección y embalaje</x:t>
        </x:is>
      </x:c>
      <x:c r="F519" t="n">
        <x:f>'08_PEDIDOS'!D44</x:f>
        <x:v>8</x:v>
      </x:c>
      <x:c r="G519" t="n">
        <x:f>'08_PEDIDOS'!I44</x:f>
        <x:v>10</x:v>
      </x:c>
      <x:c r="H519" t="n">
        <x:f>'05_RUTAS'!F39</x:f>
        <x:v>2</x:v>
      </x:c>
      <x:c r="I519" t="n">
        <x:f>'05_RUTAS'!G39</x:f>
        <x:v>5.18</x:v>
      </x:c>
      <x:c r="J519" s="14" t="n">
        <x:f>IF(OR(F519="",G519="",G519=0),"",(ROUNDUP(F519/G519,0)*H519+F519*I519)/60)</x:f>
        <x:v>0.724</x:v>
      </x:c>
      <x:c r="K519" t="n">
        <x:f>INDEX('08_PEDIDOS'!$H$2:$H$97,MATCH(A519,'08_PEDIDOS'!$A$2:$A$97,0))</x:f>
        <x:v>6</x:v>
      </x:c>
      <x:c r="L519" t="inlineStr">
        <x:is>
          <x:t xml:space="preserve">POR_UNIDAD</x:t>
        </x:is>
      </x:c>
      <x:c r="M519" t="inlineStr">
        <x:is>
          <x:t xml:space="preserve">HIPOTESIS TECNICA</x:t>
        </x:is>
      </x:c>
      <x:c r="N519" s="34" t="n">
        <x:f>IFERROR(J519*INDEX('04_MAQUINAS'!$F$2:$F$18,MATCH(E519,'04_MAQUINAS'!$A$2:$A$18,0)),0)</x:f>
        <x:v>13.032</x:v>
      </x:c>
      <x:c r="O519" s="34" t="n">
        <x:f>IFERROR(J519*INDEX('04_MAQUINAS'!$I$2:$I$18,MATCH(E519,'04_MAQUINAS'!$A$2:$A$18,0))*INDEX('04_MAQUINAS'!$J$2:$J$18,MATCH(E519,'04_MAQUINAS'!$A$2:$A$18,0)),0)</x:f>
        <x:v>0.06516</x:v>
      </x:c>
    </x:row>
    <x:row r="520">
      <x:c r="A520" t="inlineStr">
        <x:is>
          <x:t xml:space="preserve">P044</x:t>
        </x:is>
      </x:c>
      <x:c r="B520" t="inlineStr">
        <x:is>
          <x:t xml:space="preserve">Góndola mural</x:t>
        </x:is>
      </x:c>
      <x:c r="C520" t="n">
        <x:v>1</x:v>
      </x:c>
      <x:c r="D520" t="inlineStr">
        <x:is>
          <x:t xml:space="preserve">Corte de planchas de acero</x:t>
        </x:is>
      </x:c>
      <x:c r="E520" t="inlineStr">
        <x:is>
          <x:t xml:space="preserve">Guillotina hidráulica para corte de planchas de acero</x:t>
        </x:is>
      </x:c>
      <x:c r="F520" t="n">
        <x:f>'08_PEDIDOS'!D45</x:f>
        <x:v>8</x:v>
      </x:c>
      <x:c r="G520" t="n">
        <x:f>'08_PEDIDOS'!I45</x:f>
        <x:v>10</x:v>
      </x:c>
      <x:c r="H520" t="n">
        <x:f>'05_RUTAS'!F40</x:f>
        <x:v>8</x:v>
      </x:c>
      <x:c r="I520" t="n">
        <x:f>'05_RUTAS'!G40</x:f>
        <x:v>56.975</x:v>
      </x:c>
      <x:c r="J520" s="14" t="n">
        <x:f>IF(OR(F520="",G520="",G520=0),"",(ROUNDUP(F520/G520,0)*H520+F520*I520)/60)</x:f>
        <x:v>7.73</x:v>
      </x:c>
      <x:c r="K520" t="n">
        <x:f>INDEX('08_PEDIDOS'!$H$2:$H$97,MATCH(A520,'08_PEDIDOS'!$A$2:$A$97,0))</x:f>
        <x:v>6</x:v>
      </x:c>
      <x:c r="L520" t="inlineStr">
        <x:is>
          <x:t xml:space="preserve">POR_UNIDAD</x:t>
        </x:is>
      </x:c>
      <x:c r="M520" t="inlineStr">
        <x:is>
          <x:t xml:space="preserve">VALOR HEREDADO SIN CRONOMETRAJE</x:t>
        </x:is>
      </x:c>
      <x:c r="N520" s="34" t="n">
        <x:f>IFERROR(J520*INDEX('04_MAQUINAS'!$F$2:$F$18,MATCH(E520,'04_MAQUINAS'!$A$2:$A$18,0)),0)</x:f>
        <x:v>185.52</x:v>
      </x:c>
      <x:c r="O520" s="34" t="n">
        <x:f>IFERROR(J520*INDEX('04_MAQUINAS'!$I$2:$I$18,MATCH(E520,'04_MAQUINAS'!$A$2:$A$18,0))*INDEX('04_MAQUINAS'!$J$2:$J$18,MATCH(E520,'04_MAQUINAS'!$A$2:$A$18,0)),0)</x:f>
        <x:v>21.2575</x:v>
      </x:c>
    </x:row>
    <x:row r="521">
      <x:c r="A521" t="inlineStr">
        <x:is>
          <x:t xml:space="preserve">P044</x:t>
        </x:is>
      </x:c>
      <x:c r="B521" t="inlineStr">
        <x:is>
          <x:t xml:space="preserve">Góndola mural</x:t>
        </x:is>
      </x:c>
      <x:c r="C521" t="n">
        <x:v>2</x:v>
      </x:c>
      <x:c r="D521" t="inlineStr">
        <x:is>
          <x:t xml:space="preserve">Corte de tubos y perfiles</x:t>
        </x:is>
      </x:c>
      <x:c r="E521" t="inlineStr">
        <x:is>
          <x:t xml:space="preserve">Sierra de cinta para corte de tubos y perfiles</x:t>
        </x:is>
      </x:c>
      <x:c r="F521" t="n">
        <x:f>'08_PEDIDOS'!D45</x:f>
        <x:v>8</x:v>
      </x:c>
      <x:c r="G521" t="n">
        <x:f>'08_PEDIDOS'!I45</x:f>
        <x:v>10</x:v>
      </x:c>
      <x:c r="H521" t="n">
        <x:f>'05_RUTAS'!F41</x:f>
        <x:v>8</x:v>
      </x:c>
      <x:c r="I521" t="n">
        <x:f>'05_RUTAS'!G41</x:f>
        <x:v>6.279999999999999</x:v>
      </x:c>
      <x:c r="J521" s="14" t="n">
        <x:f>IF(OR(F521="",G521="",G521=0),"",(ROUNDUP(F521/G521,0)*H521+F521*I521)/60)</x:f>
        <x:v>0.9706666666666666</x:v>
      </x:c>
      <x:c r="K521" t="n">
        <x:f>INDEX('08_PEDIDOS'!$H$2:$H$97,MATCH(A521,'08_PEDIDOS'!$A$2:$A$97,0))</x:f>
        <x:v>6</x:v>
      </x:c>
      <x:c r="L521" t="inlineStr">
        <x:is>
          <x:t xml:space="preserve">POR_UNIDAD</x:t>
        </x:is>
      </x:c>
      <x:c r="M521" t="inlineStr">
        <x:is>
          <x:t xml:space="preserve">VALOR HEREDADO SIN CRONOMETRAJE</x:t>
        </x:is>
      </x:c>
      <x:c r="N521" s="34" t="n">
        <x:f>IFERROR(J521*INDEX('04_MAQUINAS'!$F$2:$F$18,MATCH(E521,'04_MAQUINAS'!$A$2:$A$18,0)),0)</x:f>
        <x:v>21.354666666666663</x:v>
      </x:c>
      <x:c r="O521" s="34" t="n">
        <x:f>IFERROR(J521*INDEX('04_MAQUINAS'!$I$2:$I$18,MATCH(E521,'04_MAQUINAS'!$A$2:$A$18,0))*INDEX('04_MAQUINAS'!$J$2:$J$18,MATCH(E521,'04_MAQUINAS'!$A$2:$A$18,0)),0)</x:f>
        <x:v>0.43679999999999997</x:v>
      </x:c>
    </x:row>
    <x:row r="522">
      <x:c r="A522" t="inlineStr">
        <x:is>
          <x:t xml:space="preserve">P044</x:t>
        </x:is>
      </x:c>
      <x:c r="B522" t="inlineStr">
        <x:is>
          <x:t xml:space="preserve">Góndola mural</x:t>
        </x:is>
      </x:c>
      <x:c r="C522" t="n">
        <x:v>3</x:v>
      </x:c>
      <x:c r="D522" t="inlineStr">
        <x:is>
          <x:t xml:space="preserve">Perforación</x:t>
        </x:is>
      </x:c>
      <x:c r="E522" t="inlineStr">
        <x:is>
          <x:t xml:space="preserve">Taladro de banco para perforación de acero</x:t>
        </x:is>
      </x:c>
      <x:c r="F522" t="n">
        <x:f>'08_PEDIDOS'!D45</x:f>
        <x:v>8</x:v>
      </x:c>
      <x:c r="G522" t="n">
        <x:f>'08_PEDIDOS'!I45</x:f>
        <x:v>10</x:v>
      </x:c>
      <x:c r="H522" t="n">
        <x:f>'05_RUTAS'!F42</x:f>
        <x:v>10</x:v>
      </x:c>
      <x:c r="I522" t="n">
        <x:f>'05_RUTAS'!G42</x:f>
        <x:v>67</x:v>
      </x:c>
      <x:c r="J522" s="14" t="n">
        <x:f>IF(OR(F522="",G522="",G522=0),"",(ROUNDUP(F522/G522,0)*H522+F522*I522)/60)</x:f>
        <x:v>9.1</x:v>
      </x:c>
      <x:c r="K522" t="n">
        <x:f>INDEX('08_PEDIDOS'!$H$2:$H$97,MATCH(A522,'08_PEDIDOS'!$A$2:$A$97,0))</x:f>
        <x:v>6</x:v>
      </x:c>
      <x:c r="L522" t="inlineStr">
        <x:is>
          <x:t xml:space="preserve">POR_UNIDAD</x:t>
        </x:is>
      </x:c>
      <x:c r="M522" t="inlineStr">
        <x:is>
          <x:t xml:space="preserve">VALOR HEREDADO SIN CRONOMETRAJE</x:t>
        </x:is>
      </x:c>
      <x:c r="N522" s="34" t="n">
        <x:f>IFERROR(J522*INDEX('04_MAQUINAS'!$F$2:$F$18,MATCH(E522,'04_MAQUINAS'!$A$2:$A$18,0)),0)</x:f>
        <x:v>200.2</x:v>
      </x:c>
      <x:c r="O522" s="34" t="n">
        <x:f>IFERROR(J522*INDEX('04_MAQUINAS'!$I$2:$I$18,MATCH(E522,'04_MAQUINAS'!$A$2:$A$18,0))*INDEX('04_MAQUINAS'!$J$2:$J$18,MATCH(E522,'04_MAQUINAS'!$A$2:$A$18,0)),0)</x:f>
        <x:v>2.5025</x:v>
      </x:c>
    </x:row>
    <x:row r="523">
      <x:c r="A523" t="inlineStr">
        <x:is>
          <x:t xml:space="preserve">P044</x:t>
        </x:is>
      </x:c>
      <x:c r="B523" t="inlineStr">
        <x:is>
          <x:t xml:space="preserve">Góndola mural</x:t>
        </x:is>
      </x:c>
      <x:c r="C523" t="n">
        <x:v>4</x:v>
      </x:c>
      <x:c r="D523" t="inlineStr">
        <x:is>
          <x:t xml:space="preserve">Plegado</x:t>
        </x:is>
      </x:c>
      <x:c r="E523" t="inlineStr">
        <x:is>
          <x:t xml:space="preserve">Plegadora hidráulica de chapa metálica</x:t>
        </x:is>
      </x:c>
      <x:c r="F523" t="n">
        <x:f>'08_PEDIDOS'!D45</x:f>
        <x:v>8</x:v>
      </x:c>
      <x:c r="G523" t="n">
        <x:f>'08_PEDIDOS'!I45</x:f>
        <x:v>10</x:v>
      </x:c>
      <x:c r="H523" t="n">
        <x:f>'05_RUTAS'!F43</x:f>
        <x:v>12</x:v>
      </x:c>
      <x:c r="I523" t="n">
        <x:f>'05_RUTAS'!G43</x:f>
        <x:v>124</x:v>
      </x:c>
      <x:c r="J523" s="14" t="n">
        <x:f>IF(OR(F523="",G523="",G523=0),"",(ROUNDUP(F523/G523,0)*H523+F523*I523)/60)</x:f>
        <x:v>16.733333333333334</x:v>
      </x:c>
      <x:c r="K523" t="n">
        <x:f>INDEX('08_PEDIDOS'!$H$2:$H$97,MATCH(A523,'08_PEDIDOS'!$A$2:$A$97,0))</x:f>
        <x:v>6</x:v>
      </x:c>
      <x:c r="L523" t="inlineStr">
        <x:is>
          <x:t xml:space="preserve">POR_UNIDAD</x:t>
        </x:is>
      </x:c>
      <x:c r="M523" t="inlineStr">
        <x:is>
          <x:t xml:space="preserve">VALOR HEREDADO SIN CRONOMETRAJE</x:t>
        </x:is>
      </x:c>
      <x:c r="N523" s="34" t="n">
        <x:f>IFERROR(J523*INDEX('04_MAQUINAS'!$F$2:$F$18,MATCH(E523,'04_MAQUINAS'!$A$2:$A$18,0)),0)</x:f>
        <x:v>468.53333333333336</x:v>
      </x:c>
      <x:c r="O523" s="34" t="n">
        <x:f>IFERROR(J523*INDEX('04_MAQUINAS'!$I$2:$I$18,MATCH(E523,'04_MAQUINAS'!$A$2:$A$18,0))*INDEX('04_MAQUINAS'!$J$2:$J$18,MATCH(E523,'04_MAQUINAS'!$A$2:$A$18,0)),0)</x:f>
        <x:v>41.415</x:v>
      </x:c>
    </x:row>
    <x:row r="524">
      <x:c r="A524" t="inlineStr">
        <x:is>
          <x:t xml:space="preserve">P044</x:t>
        </x:is>
      </x:c>
      <x:c r="B524" t="inlineStr">
        <x:is>
          <x:t xml:space="preserve">Góndola mural</x:t>
        </x:is>
      </x:c>
      <x:c r="C524" t="n">
        <x:v>5</x:v>
      </x:c>
      <x:c r="D524" t="inlineStr">
        <x:is>
          <x:t xml:space="preserve">Soldadura</x:t>
        </x:is>
      </x:c>
      <x:c r="E524" t="inlineStr">
        <x:is>
          <x:t xml:space="preserve">Máquina de soldadura por arco MIG/MAG</x:t>
        </x:is>
      </x:c>
      <x:c r="F524" t="n">
        <x:f>'08_PEDIDOS'!D45</x:f>
        <x:v>8</x:v>
      </x:c>
      <x:c r="G524" t="n">
        <x:f>'08_PEDIDOS'!I45</x:f>
        <x:v>10</x:v>
      </x:c>
      <x:c r="H524" t="n">
        <x:f>'05_RUTAS'!F44</x:f>
        <x:v>10</x:v>
      </x:c>
      <x:c r="I524" t="n">
        <x:f>'05_RUTAS'!G44</x:f>
        <x:v>5.6</x:v>
      </x:c>
      <x:c r="J524" s="14" t="n">
        <x:f>IF(OR(F524="",G524="",G524=0),"",(ROUNDUP(F524/G524,0)*H524+F524*I524)/60)</x:f>
        <x:v>0.9133333333333333</x:v>
      </x:c>
      <x:c r="K524" t="n">
        <x:f>INDEX('08_PEDIDOS'!$H$2:$H$97,MATCH(A524,'08_PEDIDOS'!$A$2:$A$97,0))</x:f>
        <x:v>6</x:v>
      </x:c>
      <x:c r="L524" t="inlineStr">
        <x:is>
          <x:t xml:space="preserve">POR_UNIDAD</x:t>
        </x:is>
      </x:c>
      <x:c r="M524" t="inlineStr">
        <x:is>
          <x:t xml:space="preserve">VALOR HEREDADO SIN CRONOMETRAJE</x:t>
        </x:is>
      </x:c>
      <x:c r="N524" s="34" t="n">
        <x:f>IFERROR(J524*INDEX('04_MAQUINAS'!$F$2:$F$18,MATCH(E524,'04_MAQUINAS'!$A$2:$A$18,0)),0)</x:f>
        <x:v>29.226666666666667</x:v>
      </x:c>
      <x:c r="O524" s="34" t="n">
        <x:f>IFERROR(J524*INDEX('04_MAQUINAS'!$I$2:$I$18,MATCH(E524,'04_MAQUINAS'!$A$2:$A$18,0))*INDEX('04_MAQUINAS'!$J$2:$J$18,MATCH(E524,'04_MAQUINAS'!$A$2:$A$18,0)),0)</x:f>
        <x:v>1.5983333333333332</x:v>
      </x:c>
    </x:row>
    <x:row r="525">
      <x:c r="A525" t="inlineStr">
        <x:is>
          <x:t xml:space="preserve">P044</x:t>
        </x:is>
      </x:c>
      <x:c r="B525" t="inlineStr">
        <x:is>
          <x:t xml:space="preserve">Góndola mural</x:t>
        </x:is>
      </x:c>
      <x:c r="C525" t="n">
        <x:v>6</x:v>
      </x:c>
      <x:c r="D525" t="inlineStr">
        <x:is>
          <x:t xml:space="preserve">Desbarbado</x:t>
        </x:is>
      </x:c>
      <x:c r="E525" t="inlineStr">
        <x:is>
          <x:t xml:space="preserve">Mesa de desbarbado/esmerilado</x:t>
        </x:is>
      </x:c>
      <x:c r="F525" t="n">
        <x:f>'08_PEDIDOS'!D45</x:f>
        <x:v>8</x:v>
      </x:c>
      <x:c r="G525" t="n">
        <x:f>'08_PEDIDOS'!I45</x:f>
        <x:v>10</x:v>
      </x:c>
      <x:c r="H525" t="n">
        <x:f>'05_RUTAS'!F45</x:f>
        <x:v>3</x:v>
      </x:c>
      <x:c r="I525" t="n">
        <x:f>'05_RUTAS'!G45</x:f>
        <x:v>33</x:v>
      </x:c>
      <x:c r="J525" s="14" t="n">
        <x:f>IF(OR(F525="",G525="",G525=0),"",(ROUNDUP(F525/G525,0)*H525+F525*I525)/60)</x:f>
        <x:v>4.45</x:v>
      </x:c>
      <x:c r="K525" t="n">
        <x:f>INDEX('08_PEDIDOS'!$H$2:$H$97,MATCH(A525,'08_PEDIDOS'!$A$2:$A$97,0))</x:f>
        <x:v>6</x:v>
      </x:c>
      <x:c r="L525" t="inlineStr">
        <x:is>
          <x:t xml:space="preserve">POR_UNIDAD</x:t>
        </x:is>
      </x:c>
      <x:c r="M525" t="inlineStr">
        <x:is>
          <x:t xml:space="preserve">VALOR HEREDADO SIN CRONOMETRAJE</x:t>
        </x:is>
      </x:c>
      <x:c r="N525" s="34" t="n">
        <x:f>IFERROR(J525*INDEX('04_MAQUINAS'!$F$2:$F$18,MATCH(E525,'04_MAQUINAS'!$A$2:$A$18,0)),0)</x:f>
        <x:v>93.45</x:v>
      </x:c>
      <x:c r="O525" s="34" t="n">
        <x:f>IFERROR(J525*INDEX('04_MAQUINAS'!$I$2:$I$18,MATCH(E525,'04_MAQUINAS'!$A$2:$A$18,0))*INDEX('04_MAQUINAS'!$J$2:$J$18,MATCH(E525,'04_MAQUINAS'!$A$2:$A$18,0)),0)</x:f>
        <x:v>3.3375000000000004</x:v>
      </x:c>
    </x:row>
    <x:row r="526">
      <x:c r="A526" t="inlineStr">
        <x:is>
          <x:t xml:space="preserve">P044</x:t>
        </x:is>
      </x:c>
      <x:c r="B526" t="inlineStr">
        <x:is>
          <x:t xml:space="preserve">Góndola mural</x:t>
        </x:is>
      </x:c>
      <x:c r="C526" t="n">
        <x:v>7</x:v>
      </x:c>
      <x:c r="D526" t="inlineStr">
        <x:is>
          <x:t xml:space="preserve">Preparación superficial</x:t>
        </x:is>
      </x:c>
      <x:c r="E526" t="inlineStr">
        <x:is>
          <x:t xml:space="preserve">Zona de preparación superficial</x:t>
        </x:is>
      </x:c>
      <x:c r="F526" t="n">
        <x:f>'08_PEDIDOS'!D45</x:f>
        <x:v>8</x:v>
      </x:c>
      <x:c r="G526" t="n">
        <x:f>'08_PEDIDOS'!I45</x:f>
        <x:v>10</x:v>
      </x:c>
      <x:c r="H526" t="n">
        <x:f>'05_RUTAS'!F46</x:f>
        <x:v>6</x:v>
      </x:c>
      <x:c r="I526" t="n">
        <x:f>'05_RUTAS'!G46</x:f>
        <x:v>27.0712</x:v>
      </x:c>
      <x:c r="J526" s="14" t="n">
        <x:f>IF(OR(F526="",G526="",G526=0),"",(ROUNDUP(F526/G526,0)*H526+F526*I526)/60)</x:f>
        <x:v>3.7094933333333335</x:v>
      </x:c>
      <x:c r="K526" t="n">
        <x:f>INDEX('08_PEDIDOS'!$H$2:$H$97,MATCH(A526,'08_PEDIDOS'!$A$2:$A$97,0))</x:f>
        <x:v>6</x:v>
      </x:c>
      <x:c r="L526" t="inlineStr">
        <x:is>
          <x:t xml:space="preserve">POR_UNIDAD</x:t>
        </x:is>
      </x:c>
      <x:c r="M526" t="inlineStr">
        <x:is>
          <x:t xml:space="preserve">VALOR HEREDADO SIN CRONOMETRAJE</x:t>
        </x:is>
      </x:c>
      <x:c r="N526" s="34" t="n">
        <x:f>IFERROR(J526*INDEX('04_MAQUINAS'!$F$2:$F$18,MATCH(E526,'04_MAQUINAS'!$A$2:$A$18,0)),0)</x:f>
        <x:v>70.48037333333333</x:v>
      </x:c>
      <x:c r="O526" s="34" t="n">
        <x:f>IFERROR(J526*INDEX('04_MAQUINAS'!$I$2:$I$18,MATCH(E526,'04_MAQUINAS'!$A$2:$A$18,0))*INDEX('04_MAQUINAS'!$J$2:$J$18,MATCH(E526,'04_MAQUINAS'!$A$2:$A$18,0)),0)</x:f>
        <x:v>3.264354133333334</x:v>
      </x:c>
    </x:row>
    <x:row r="527">
      <x:c r="A527" t="inlineStr">
        <x:is>
          <x:t xml:space="preserve">P044</x:t>
        </x:is>
      </x:c>
      <x:c r="B527" t="inlineStr">
        <x:is>
          <x:t xml:space="preserve">Góndola mural</x:t>
        </x:is>
      </x:c>
      <x:c r="C527" t="n">
        <x:v>8</x:v>
      </x:c>
      <x:c r="D527" t="inlineStr">
        <x:is>
          <x:t xml:space="preserve">Aplicación electrostática de polvo</x:t>
        </x:is>
      </x:c>
      <x:c r="E527" t="inlineStr">
        <x:is>
          <x:t xml:space="preserve">Pistola manual de pintura electrostática en polvo</x:t>
        </x:is>
      </x:c>
      <x:c r="F527" t="n">
        <x:f>'08_PEDIDOS'!D45</x:f>
        <x:v>8</x:v>
      </x:c>
      <x:c r="G527" t="n">
        <x:f>'08_PEDIDOS'!I45</x:f>
        <x:v>10</x:v>
      </x:c>
      <x:c r="H527" t="n">
        <x:f>'05_RUTAS'!F47</x:f>
        <x:v>12</x:v>
      </x:c>
      <x:c r="I527" t="n">
        <x:f>'05_RUTAS'!G47</x:f>
        <x:v>7.34</x:v>
      </x:c>
      <x:c r="J527" s="14" t="n">
        <x:f>IF(OR(F527="",G527="",G527=0),"",(ROUNDUP(F527/G527,0)*H527+F527*I527)/60)</x:f>
        <x:v>1.1786666666666668</x:v>
      </x:c>
      <x:c r="K527" t="n">
        <x:f>INDEX('08_PEDIDOS'!$H$2:$H$97,MATCH(A527,'08_PEDIDOS'!$A$2:$A$97,0))</x:f>
        <x:v>6</x:v>
      </x:c>
      <x:c r="L527" t="inlineStr">
        <x:is>
          <x:t xml:space="preserve">POR_UNIDAD</x:t>
        </x:is>
      </x:c>
      <x:c r="M527" t="inlineStr">
        <x:is>
          <x:t xml:space="preserve">HIPOTESIS TECNICA</x:t>
        </x:is>
      </x:c>
      <x:c r="N527" s="34" t="n">
        <x:f>IFERROR(J527*INDEX('04_MAQUINAS'!$F$2:$F$18,MATCH(E527,'04_MAQUINAS'!$A$2:$A$18,0)),0)</x:f>
        <x:v>37.717333333333336</x:v>
      </x:c>
      <x:c r="O527" s="34" t="n">
        <x:f>IFERROR(J527*INDEX('04_MAQUINAS'!$I$2:$I$18,MATCH(E527,'04_MAQUINAS'!$A$2:$A$18,0))*INDEX('04_MAQUINAS'!$J$2:$J$18,MATCH(E527,'04_MAQUINAS'!$A$2:$A$18,0)),0)</x:f>
        <x:v>1.2376</x:v>
      </x:c>
    </x:row>
    <x:row r="528">
      <x:c r="A528" t="inlineStr">
        <x:is>
          <x:t xml:space="preserve">P044</x:t>
        </x:is>
      </x:c>
      <x:c r="B528" t="inlineStr">
        <x:is>
          <x:t xml:space="preserve">Góndola mural</x:t>
        </x:is>
      </x:c>
      <x:c r="C528" t="n">
        <x:v>9</x:v>
      </x:c>
      <x:c r="D528" t="inlineStr">
        <x:is>
          <x:t xml:space="preserve">Curado térmico en horno</x:t>
        </x:is>
      </x:c>
      <x:c r="E528" t="inlineStr">
        <x:is>
          <x:t xml:space="preserve">Horno de curado de pintura electrostática por lotes</x:t>
        </x:is>
      </x:c>
      <x:c r="F528" t="n">
        <x:f>'08_PEDIDOS'!D45</x:f>
        <x:v>8</x:v>
      </x:c>
      <x:c r="G528" t="n">
        <x:f>'08_PEDIDOS'!I45</x:f>
        <x:v>10</x:v>
      </x:c>
      <x:c r="H528" t="n">
        <x:f>'05_RUTAS'!F48</x:f>
        <x:v>45</x:v>
      </x:c>
      <x:c r="I528" t="n">
        <x:f>'05_RUTAS'!G48</x:f>
        <x:v>0</x:v>
      </x:c>
      <x:c r="J528" s="14" t="n">
        <x:f>IF(OR(F528="",G528="",G528=0),"",(ROUNDUP(F528/G528,0)*H528+F528*I528)/60)</x:f>
        <x:v>0.75</x:v>
      </x:c>
      <x:c r="K528" t="n">
        <x:f>INDEX('08_PEDIDOS'!$H$2:$H$97,MATCH(A528,'08_PEDIDOS'!$A$2:$A$97,0))</x:f>
        <x:v>6</x:v>
      </x:c>
      <x:c r="L528" t="inlineStr">
        <x:is>
          <x:t xml:space="preserve">POR_LOTE</x:t>
        </x:is>
      </x:c>
      <x:c r="M528" t="inlineStr">
        <x:is>
          <x:t xml:space="preserve">HIPOTESIS TECNICA</x:t>
        </x:is>
      </x:c>
      <x:c r="N528" s="34" t="n">
        <x:f>IFERROR(J528*INDEX('04_MAQUINAS'!$F$2:$F$18,MATCH(E528,'04_MAQUINAS'!$A$2:$A$18,0)),0)</x:f>
        <x:v>19.5</x:v>
      </x:c>
      <x:c r="O528" s="34" t="n">
        <x:f>IFERROR(J528*INDEX('04_MAQUINAS'!$I$2:$I$18,MATCH(E528,'04_MAQUINAS'!$A$2:$A$18,0))*INDEX('04_MAQUINAS'!$J$2:$J$18,MATCH(E528,'04_MAQUINAS'!$A$2:$A$18,0)),0)</x:f>
        <x:v>10.799999999999999</x:v>
      </x:c>
    </x:row>
    <x:row r="529">
      <x:c r="A529" t="inlineStr">
        <x:is>
          <x:t xml:space="preserve">P044</x:t>
        </x:is>
      </x:c>
      <x:c r="B529" t="inlineStr">
        <x:is>
          <x:t xml:space="preserve">Góndola mural</x:t>
        </x:is>
      </x:c>
      <x:c r="C529" t="n">
        <x:v>10</x:v>
      </x:c>
      <x:c r="D529" t="inlineStr">
        <x:is>
          <x:t xml:space="preserve">Colgado, traslado y enfriamiento</x:t>
        </x:is>
      </x:c>
      <x:c r="E529" t="inlineStr">
        <x:is>
          <x:t xml:space="preserve">Manipulación y enfriamiento de piezas</x:t>
        </x:is>
      </x:c>
      <x:c r="F529" t="n">
        <x:f>'08_PEDIDOS'!D45</x:f>
        <x:v>8</x:v>
      </x:c>
      <x:c r="G529" t="n">
        <x:f>'08_PEDIDOS'!I45</x:f>
        <x:v>10</x:v>
      </x:c>
      <x:c r="H529" t="n">
        <x:f>'05_RUTAS'!F49</x:f>
        <x:v>8</x:v>
      </x:c>
      <x:c r="I529" t="n">
        <x:f>'05_RUTAS'!G49</x:f>
        <x:v>2.54</x:v>
      </x:c>
      <x:c r="J529" s="14" t="n">
        <x:f>IF(OR(F529="",G529="",G529=0),"",(ROUNDUP(F529/G529,0)*H529+F529*I529)/60)</x:f>
        <x:v>0.47200000000000003</x:v>
      </x:c>
      <x:c r="K529" t="n">
        <x:f>INDEX('08_PEDIDOS'!$H$2:$H$97,MATCH(A529,'08_PEDIDOS'!$A$2:$A$97,0))</x:f>
        <x:v>6</x:v>
      </x:c>
      <x:c r="L529" t="inlineStr">
        <x:is>
          <x:t xml:space="preserve">POR_UNIDAD</x:t>
        </x:is>
      </x:c>
      <x:c r="M529" t="inlineStr">
        <x:is>
          <x:t xml:space="preserve">HIPOTESIS TECNICA</x:t>
        </x:is>
      </x:c>
      <x:c r="N529" s="34" t="n">
        <x:f>IFERROR(J529*INDEX('04_MAQUINAS'!$F$2:$F$18,MATCH(E529,'04_MAQUINAS'!$A$2:$A$18,0)),0)</x:f>
        <x:v>7.5520000000000005</x:v>
      </x:c>
      <x:c r="O529" s="34" t="n">
        <x:f>IFERROR(J529*INDEX('04_MAQUINAS'!$I$2:$I$18,MATCH(E529,'04_MAQUINAS'!$A$2:$A$18,0))*INDEX('04_MAQUINAS'!$J$2:$J$18,MATCH(E529,'04_MAQUINAS'!$A$2:$A$18,0)),0)</x:f>
        <x:v>0.11800000000000001</x:v>
      </x:c>
    </x:row>
    <x:row r="530">
      <x:c r="A530" t="inlineStr">
        <x:is>
          <x:t xml:space="preserve">P044</x:t>
        </x:is>
      </x:c>
      <x:c r="B530" t="inlineStr">
        <x:is>
          <x:t xml:space="preserve">Góndola mural</x:t>
        </x:is>
      </x:c>
      <x:c r="C530" t="n">
        <x:v>11</x:v>
      </x:c>
      <x:c r="D530" t="inlineStr">
        <x:is>
          <x:t xml:space="preserve">Ensamblaje</x:t>
        </x:is>
      </x:c>
      <x:c r="E530" t="inlineStr">
        <x:is>
          <x:t xml:space="preserve">Mesa de armado</x:t>
        </x:is>
      </x:c>
      <x:c r="F530" t="n">
        <x:f>'08_PEDIDOS'!D45</x:f>
        <x:v>8</x:v>
      </x:c>
      <x:c r="G530" t="n">
        <x:f>'08_PEDIDOS'!I45</x:f>
        <x:v>10</x:v>
      </x:c>
      <x:c r="H530" t="n">
        <x:f>'05_RUTAS'!F50</x:f>
        <x:v>6</x:v>
      </x:c>
      <x:c r="I530" t="n">
        <x:f>'05_RUTAS'!G50</x:f>
        <x:v>48.75</x:v>
      </x:c>
      <x:c r="J530" s="14" t="n">
        <x:f>IF(OR(F530="",G530="",G530=0),"",(ROUNDUP(F530/G530,0)*H530+F530*I530)/60)</x:f>
        <x:v>6.6</x:v>
      </x:c>
      <x:c r="K530" t="n">
        <x:f>INDEX('08_PEDIDOS'!$H$2:$H$97,MATCH(A530,'08_PEDIDOS'!$A$2:$A$97,0))</x:f>
        <x:v>6</x:v>
      </x:c>
      <x:c r="L530" t="inlineStr">
        <x:is>
          <x:t xml:space="preserve">POR_UNIDAD</x:t>
        </x:is>
      </x:c>
      <x:c r="M530" t="inlineStr">
        <x:is>
          <x:t xml:space="preserve">VALOR HEREDADO SIN CRONOMETRAJE</x:t>
        </x:is>
      </x:c>
      <x:c r="N530" s="34" t="n">
        <x:f>IFERROR(J530*INDEX('04_MAQUINAS'!$F$2:$F$18,MATCH(E530,'04_MAQUINAS'!$A$2:$A$18,0)),0)</x:f>
        <x:v>125.39999999999999</x:v>
      </x:c>
      <x:c r="O530" s="34" t="n">
        <x:f>IFERROR(J530*INDEX('04_MAQUINAS'!$I$2:$I$18,MATCH(E530,'04_MAQUINAS'!$A$2:$A$18,0))*INDEX('04_MAQUINAS'!$J$2:$J$18,MATCH(E530,'04_MAQUINAS'!$A$2:$A$18,0)),0)</x:f>
        <x:v>1.9799999999999998</x:v>
      </x:c>
    </x:row>
    <x:row r="531">
      <x:c r="A531" t="inlineStr">
        <x:is>
          <x:t xml:space="preserve">P044</x:t>
        </x:is>
      </x:c>
      <x:c r="B531" t="inlineStr">
        <x:is>
          <x:t xml:space="preserve">Góndola mural</x:t>
        </x:is>
      </x:c>
      <x:c r="C531" t="n">
        <x:v>12</x:v>
      </x:c>
      <x:c r="D531" t="inlineStr">
        <x:is>
          <x:t xml:space="preserve">Inspección de calidad</x:t>
        </x:is>
      </x:c>
      <x:c r="E531" t="inlineStr">
        <x:is>
          <x:t xml:space="preserve">Área de inspección</x:t>
        </x:is>
      </x:c>
      <x:c r="F531" t="n">
        <x:f>'08_PEDIDOS'!D45</x:f>
        <x:v>8</x:v>
      </x:c>
      <x:c r="G531" t="n">
        <x:f>'08_PEDIDOS'!I45</x:f>
        <x:v>10</x:v>
      </x:c>
      <x:c r="H531" t="n">
        <x:f>'05_RUTAS'!F51</x:f>
        <x:v>2</x:v>
      </x:c>
      <x:c r="I531" t="n">
        <x:f>'05_RUTAS'!G51</x:f>
        <x:v>3.67</x:v>
      </x:c>
      <x:c r="J531" s="14" t="n">
        <x:f>IF(OR(F531="",G531="",G531=0),"",(ROUNDUP(F531/G531,0)*H531+F531*I531)/60)</x:f>
        <x:v>0.5226666666666666</x:v>
      </x:c>
      <x:c r="K531" t="n">
        <x:f>INDEX('08_PEDIDOS'!$H$2:$H$97,MATCH(A531,'08_PEDIDOS'!$A$2:$A$97,0))</x:f>
        <x:v>6</x:v>
      </x:c>
      <x:c r="L531" t="inlineStr">
        <x:is>
          <x:t xml:space="preserve">POR_UNIDAD</x:t>
        </x:is>
      </x:c>
      <x:c r="M531" t="inlineStr">
        <x:is>
          <x:t xml:space="preserve">HIPOTESIS TECNICA</x:t>
        </x:is>
      </x:c>
      <x:c r="N531" s="34" t="n">
        <x:f>IFERROR(J531*INDEX('04_MAQUINAS'!$F$2:$F$18,MATCH(E531,'04_MAQUINAS'!$A$2:$A$18,0)),0)</x:f>
        <x:v>10.453333333333333</x:v>
      </x:c>
      <x:c r="O531" s="34" t="n">
        <x:f>IFERROR(J531*INDEX('04_MAQUINAS'!$I$2:$I$18,MATCH(E531,'04_MAQUINAS'!$A$2:$A$18,0))*INDEX('04_MAQUINAS'!$J$2:$J$18,MATCH(E531,'04_MAQUINAS'!$A$2:$A$18,0)),0)</x:f>
        <x:v>0.05226666666666666</x:v>
      </x:c>
    </x:row>
    <x:row r="532">
      <x:c r="A532" t="inlineStr">
        <x:is>
          <x:t xml:space="preserve">P044</x:t>
        </x:is>
      </x:c>
      <x:c r="B532" t="inlineStr">
        <x:is>
          <x:t xml:space="preserve">Góndola mural</x:t>
        </x:is>
      </x:c>
      <x:c r="C532" t="n">
        <x:v>13</x:v>
      </x:c>
      <x:c r="D532" t="inlineStr">
        <x:is>
          <x:t xml:space="preserve">Embalaje</x:t>
        </x:is>
      </x:c>
      <x:c r="E532" t="inlineStr">
        <x:is>
          <x:t xml:space="preserve">Zona de protección y embalaje</x:t>
        </x:is>
      </x:c>
      <x:c r="F532" t="n">
        <x:f>'08_PEDIDOS'!D45</x:f>
        <x:v>8</x:v>
      </x:c>
      <x:c r="G532" t="n">
        <x:f>'08_PEDIDOS'!I45</x:f>
        <x:v>10</x:v>
      </x:c>
      <x:c r="H532" t="n">
        <x:f>'05_RUTAS'!F52</x:f>
        <x:v>2</x:v>
      </x:c>
      <x:c r="I532" t="n">
        <x:f>'05_RUTAS'!G52</x:f>
        <x:v>5</x:v>
      </x:c>
      <x:c r="J532" s="14" t="n">
        <x:f>IF(OR(F532="",G532="",G532=0),"",(ROUNDUP(F532/G532,0)*H532+F532*I532)/60)</x:f>
        <x:v>0.7</x:v>
      </x:c>
      <x:c r="K532" t="n">
        <x:f>INDEX('08_PEDIDOS'!$H$2:$H$97,MATCH(A532,'08_PEDIDOS'!$A$2:$A$97,0))</x:f>
        <x:v>6</x:v>
      </x:c>
      <x:c r="L532" t="inlineStr">
        <x:is>
          <x:t xml:space="preserve">POR_UNIDAD</x:t>
        </x:is>
      </x:c>
      <x:c r="M532" t="inlineStr">
        <x:is>
          <x:t xml:space="preserve">HIPOTESIS TECNICA</x:t>
        </x:is>
      </x:c>
      <x:c r="N532" s="34" t="n">
        <x:f>IFERROR(J532*INDEX('04_MAQUINAS'!$F$2:$F$18,MATCH(E532,'04_MAQUINAS'!$A$2:$A$18,0)),0)</x:f>
        <x:v>12.6</x:v>
      </x:c>
      <x:c r="O532" s="34" t="n">
        <x:f>IFERROR(J532*INDEX('04_MAQUINAS'!$I$2:$I$18,MATCH(E532,'04_MAQUINAS'!$A$2:$A$18,0))*INDEX('04_MAQUINAS'!$J$2:$J$18,MATCH(E532,'04_MAQUINAS'!$A$2:$A$18,0)),0)</x:f>
        <x:v>0.063</x:v>
      </x:c>
    </x:row>
    <x:row r="533">
      <x:c r="A533" t="inlineStr">
        <x:is>
          <x:t xml:space="preserve">P045</x:t>
        </x:is>
      </x:c>
      <x:c r="B533" t="inlineStr">
        <x:is>
          <x:t xml:space="preserve">Locker de 4 puertas</x:t>
        </x:is>
      </x:c>
      <x:c r="C533" t="n">
        <x:v>1</x:v>
      </x:c>
      <x:c r="D533" t="inlineStr">
        <x:is>
          <x:t xml:space="preserve">Corte de planchas de acero</x:t>
        </x:is>
      </x:c>
      <x:c r="E533" t="inlineStr">
        <x:is>
          <x:t xml:space="preserve">Guillotina hidráulica para corte de planchas de acero</x:t>
        </x:is>
      </x:c>
      <x:c r="F533" t="n">
        <x:f>'08_PEDIDOS'!D46</x:f>
        <x:v>6</x:v>
      </x:c>
      <x:c r="G533" t="n">
        <x:f>'08_PEDIDOS'!I46</x:f>
        <x:v>10</x:v>
      </x:c>
      <x:c r="H533" t="n">
        <x:f>'05_RUTAS'!F53</x:f>
        <x:v>8</x:v>
      </x:c>
      <x:c r="I533" t="n">
        <x:f>'05_RUTAS'!G53</x:f>
        <x:v>40.245</x:v>
      </x:c>
      <x:c r="J533" s="14" t="n">
        <x:f>IF(OR(F533="",G533="",G533=0),"",(ROUNDUP(F533/G533,0)*H533+F533*I533)/60)</x:f>
        <x:v>4.157833333333333</x:v>
      </x:c>
      <x:c r="K533" t="n">
        <x:f>INDEX('08_PEDIDOS'!$H$2:$H$97,MATCH(A533,'08_PEDIDOS'!$A$2:$A$97,0))</x:f>
        <x:v>6</x:v>
      </x:c>
      <x:c r="L533" t="inlineStr">
        <x:is>
          <x:t xml:space="preserve">POR_UNIDAD</x:t>
        </x:is>
      </x:c>
      <x:c r="M533" t="inlineStr">
        <x:is>
          <x:t xml:space="preserve">VALOR HEREDADO SIN CRONOMETRAJE</x:t>
        </x:is>
      </x:c>
      <x:c r="N533" s="34" t="n">
        <x:f>IFERROR(J533*INDEX('04_MAQUINAS'!$F$2:$F$18,MATCH(E533,'04_MAQUINAS'!$A$2:$A$18,0)),0)</x:f>
        <x:v>99.78799999999998</x:v>
      </x:c>
      <x:c r="O533" s="34" t="n">
        <x:f>IFERROR(J533*INDEX('04_MAQUINAS'!$I$2:$I$18,MATCH(E533,'04_MAQUINAS'!$A$2:$A$18,0))*INDEX('04_MAQUINAS'!$J$2:$J$18,MATCH(E533,'04_MAQUINAS'!$A$2:$A$18,0)),0)</x:f>
        <x:v>11.434041666666666</x:v>
      </x:c>
    </x:row>
    <x:row r="534">
      <x:c r="A534" t="inlineStr">
        <x:is>
          <x:t xml:space="preserve">P045</x:t>
        </x:is>
      </x:c>
      <x:c r="B534" t="inlineStr">
        <x:is>
          <x:t xml:space="preserve">Locker de 4 puertas</x:t>
        </x:is>
      </x:c>
      <x:c r="C534" t="n">
        <x:v>2</x:v>
      </x:c>
      <x:c r="D534" t="inlineStr">
        <x:is>
          <x:t xml:space="preserve">Perforación</x:t>
        </x:is>
      </x:c>
      <x:c r="E534" t="inlineStr">
        <x:is>
          <x:t xml:space="preserve">Taladro de banco para perforación de acero</x:t>
        </x:is>
      </x:c>
      <x:c r="F534" t="n">
        <x:f>'08_PEDIDOS'!D46</x:f>
        <x:v>6</x:v>
      </x:c>
      <x:c r="G534" t="n">
        <x:f>'08_PEDIDOS'!I46</x:f>
        <x:v>10</x:v>
      </x:c>
      <x:c r="H534" t="n">
        <x:f>'05_RUTAS'!F54</x:f>
        <x:v>10</x:v>
      </x:c>
      <x:c r="I534" t="n">
        <x:f>'05_RUTAS'!G54</x:f>
        <x:v>14.8</x:v>
      </x:c>
      <x:c r="J534" s="14" t="n">
        <x:f>IF(OR(F534="",G534="",G534=0),"",(ROUNDUP(F534/G534,0)*H534+F534*I534)/60)</x:f>
        <x:v>1.646666666666667</x:v>
      </x:c>
      <x:c r="K534" t="n">
        <x:f>INDEX('08_PEDIDOS'!$H$2:$H$97,MATCH(A534,'08_PEDIDOS'!$A$2:$A$97,0))</x:f>
        <x:v>6</x:v>
      </x:c>
      <x:c r="L534" t="inlineStr">
        <x:is>
          <x:t xml:space="preserve">POR_UNIDAD</x:t>
        </x:is>
      </x:c>
      <x:c r="M534" t="inlineStr">
        <x:is>
          <x:t xml:space="preserve">VALOR HEREDADO SIN CRONOMETRAJE</x:t>
        </x:is>
      </x:c>
      <x:c r="N534" s="34" t="n">
        <x:f>IFERROR(J534*INDEX('04_MAQUINAS'!$F$2:$F$18,MATCH(E534,'04_MAQUINAS'!$A$2:$A$18,0)),0)</x:f>
        <x:v>36.226666666666674</x:v>
      </x:c>
      <x:c r="O534" s="34" t="n">
        <x:f>IFERROR(J534*INDEX('04_MAQUINAS'!$I$2:$I$18,MATCH(E534,'04_MAQUINAS'!$A$2:$A$18,0))*INDEX('04_MAQUINAS'!$J$2:$J$18,MATCH(E534,'04_MAQUINAS'!$A$2:$A$18,0)),0)</x:f>
        <x:v>0.4528333333333334</x:v>
      </x:c>
    </x:row>
    <x:row r="535">
      <x:c r="A535" t="inlineStr">
        <x:is>
          <x:t xml:space="preserve">P045</x:t>
        </x:is>
      </x:c>
      <x:c r="B535" t="inlineStr">
        <x:is>
          <x:t xml:space="preserve">Locker de 4 puertas</x:t>
        </x:is>
      </x:c>
      <x:c r="C535" t="n">
        <x:v>3</x:v>
      </x:c>
      <x:c r="D535" t="inlineStr">
        <x:is>
          <x:t xml:space="preserve">Plegado</x:t>
        </x:is>
      </x:c>
      <x:c r="E535" t="inlineStr">
        <x:is>
          <x:t xml:space="preserve">Plegadora hidráulica de chapa metálica</x:t>
        </x:is>
      </x:c>
      <x:c r="F535" t="n">
        <x:f>'08_PEDIDOS'!D46</x:f>
        <x:v>6</x:v>
      </x:c>
      <x:c r="G535" t="n">
        <x:f>'08_PEDIDOS'!I46</x:f>
        <x:v>10</x:v>
      </x:c>
      <x:c r="H535" t="n">
        <x:f>'05_RUTAS'!F55</x:f>
        <x:v>12</x:v>
      </x:c>
      <x:c r="I535" t="n">
        <x:f>'05_RUTAS'!G55</x:f>
        <x:v>104</x:v>
      </x:c>
      <x:c r="J535" s="14" t="n">
        <x:f>IF(OR(F535="",G535="",G535=0),"",(ROUNDUP(F535/G535,0)*H535+F535*I535)/60)</x:f>
        <x:v>10.6</x:v>
      </x:c>
      <x:c r="K535" t="n">
        <x:f>INDEX('08_PEDIDOS'!$H$2:$H$97,MATCH(A535,'08_PEDIDOS'!$A$2:$A$97,0))</x:f>
        <x:v>6</x:v>
      </x:c>
      <x:c r="L535" t="inlineStr">
        <x:is>
          <x:t xml:space="preserve">POR_UNIDAD</x:t>
        </x:is>
      </x:c>
      <x:c r="M535" t="inlineStr">
        <x:is>
          <x:t xml:space="preserve">VALOR HEREDADO SIN CRONOMETRAJE</x:t>
        </x:is>
      </x:c>
      <x:c r="N535" s="34" t="n">
        <x:f>IFERROR(J535*INDEX('04_MAQUINAS'!$F$2:$F$18,MATCH(E535,'04_MAQUINAS'!$A$2:$A$18,0)),0)</x:f>
        <x:v>296.8</x:v>
      </x:c>
      <x:c r="O535" s="34" t="n">
        <x:f>IFERROR(J535*INDEX('04_MAQUINAS'!$I$2:$I$18,MATCH(E535,'04_MAQUINAS'!$A$2:$A$18,0))*INDEX('04_MAQUINAS'!$J$2:$J$18,MATCH(E535,'04_MAQUINAS'!$A$2:$A$18,0)),0)</x:f>
        <x:v>26.235</x:v>
      </x:c>
    </x:row>
    <x:row r="536">
      <x:c r="A536" t="inlineStr">
        <x:is>
          <x:t xml:space="preserve">P045</x:t>
        </x:is>
      </x:c>
      <x:c r="B536" t="inlineStr">
        <x:is>
          <x:t xml:space="preserve">Locker de 4 puertas</x:t>
        </x:is>
      </x:c>
      <x:c r="C536" t="n">
        <x:v>4</x:v>
      </x:c>
      <x:c r="D536" t="inlineStr">
        <x:is>
          <x:t xml:space="preserve">Desbarbado</x:t>
        </x:is>
      </x:c>
      <x:c r="E536" t="inlineStr">
        <x:is>
          <x:t xml:space="preserve">Mesa de desbarbado/esmerilado</x:t>
        </x:is>
      </x:c>
      <x:c r="F536" t="n">
        <x:f>'08_PEDIDOS'!D46</x:f>
        <x:v>6</x:v>
      </x:c>
      <x:c r="G536" t="n">
        <x:f>'08_PEDIDOS'!I46</x:f>
        <x:v>10</x:v>
      </x:c>
      <x:c r="H536" t="n">
        <x:f>'05_RUTAS'!F56</x:f>
        <x:v>3</x:v>
      </x:c>
      <x:c r="I536" t="n">
        <x:f>'05_RUTAS'!G56</x:f>
        <x:v>18</x:v>
      </x:c>
      <x:c r="J536" s="14" t="n">
        <x:f>IF(OR(F536="",G536="",G536=0),"",(ROUNDUP(F536/G536,0)*H536+F536*I536)/60)</x:f>
        <x:v>1.85</x:v>
      </x:c>
      <x:c r="K536" t="n">
        <x:f>INDEX('08_PEDIDOS'!$H$2:$H$97,MATCH(A536,'08_PEDIDOS'!$A$2:$A$97,0))</x:f>
        <x:v>6</x:v>
      </x:c>
      <x:c r="L536" t="inlineStr">
        <x:is>
          <x:t xml:space="preserve">POR_UNIDAD</x:t>
        </x:is>
      </x:c>
      <x:c r="M536" t="inlineStr">
        <x:is>
          <x:t xml:space="preserve">VALOR HEREDADO SIN CRONOMETRAJE</x:t>
        </x:is>
      </x:c>
      <x:c r="N536" s="34" t="n">
        <x:f>IFERROR(J536*INDEX('04_MAQUINAS'!$F$2:$F$18,MATCH(E536,'04_MAQUINAS'!$A$2:$A$18,0)),0)</x:f>
        <x:v>38.85</x:v>
      </x:c>
      <x:c r="O536" s="34" t="n">
        <x:f>IFERROR(J536*INDEX('04_MAQUINAS'!$I$2:$I$18,MATCH(E536,'04_MAQUINAS'!$A$2:$A$18,0))*INDEX('04_MAQUINAS'!$J$2:$J$18,MATCH(E536,'04_MAQUINAS'!$A$2:$A$18,0)),0)</x:f>
        <x:v>1.3875000000000002</x:v>
      </x:c>
    </x:row>
    <x:row r="537">
      <x:c r="A537" t="inlineStr">
        <x:is>
          <x:t xml:space="preserve">P045</x:t>
        </x:is>
      </x:c>
      <x:c r="B537" t="inlineStr">
        <x:is>
          <x:t xml:space="preserve">Locker de 4 puertas</x:t>
        </x:is>
      </x:c>
      <x:c r="C537" t="n">
        <x:v>5</x:v>
      </x:c>
      <x:c r="D537" t="inlineStr">
        <x:is>
          <x:t xml:space="preserve">Preparación superficial</x:t>
        </x:is>
      </x:c>
      <x:c r="E537" t="inlineStr">
        <x:is>
          <x:t xml:space="preserve">Zona de preparación superficial</x:t>
        </x:is>
      </x:c>
      <x:c r="F537" t="n">
        <x:f>'08_PEDIDOS'!D46</x:f>
        <x:v>6</x:v>
      </x:c>
      <x:c r="G537" t="n">
        <x:f>'08_PEDIDOS'!I46</x:f>
        <x:v>10</x:v>
      </x:c>
      <x:c r="H537" t="n">
        <x:f>'05_RUTAS'!F57</x:f>
        <x:v>6</x:v>
      </x:c>
      <x:c r="I537" t="n">
        <x:f>'05_RUTAS'!G57</x:f>
        <x:v>26.324</x:v>
      </x:c>
      <x:c r="J537" s="14" t="n">
        <x:f>IF(OR(F537="",G537="",G537=0),"",(ROUNDUP(F537/G537,0)*H537+F537*I537)/60)</x:f>
        <x:v>2.7324</x:v>
      </x:c>
      <x:c r="K537" t="n">
        <x:f>INDEX('08_PEDIDOS'!$H$2:$H$97,MATCH(A537,'08_PEDIDOS'!$A$2:$A$97,0))</x:f>
        <x:v>6</x:v>
      </x:c>
      <x:c r="L537" t="inlineStr">
        <x:is>
          <x:t xml:space="preserve">POR_UNIDAD</x:t>
        </x:is>
      </x:c>
      <x:c r="M537" t="inlineStr">
        <x:is>
          <x:t xml:space="preserve">VALOR HEREDADO SIN CRONOMETRAJE</x:t>
        </x:is>
      </x:c>
      <x:c r="N537" s="34" t="n">
        <x:f>IFERROR(J537*INDEX('04_MAQUINAS'!$F$2:$F$18,MATCH(E537,'04_MAQUINAS'!$A$2:$A$18,0)),0)</x:f>
        <x:v>51.915600000000005</x:v>
      </x:c>
      <x:c r="O537" s="34" t="n">
        <x:f>IFERROR(J537*INDEX('04_MAQUINAS'!$I$2:$I$18,MATCH(E537,'04_MAQUINAS'!$A$2:$A$18,0))*INDEX('04_MAQUINAS'!$J$2:$J$18,MATCH(E537,'04_MAQUINAS'!$A$2:$A$18,0)),0)</x:f>
        <x:v>2.4045120000000004</x:v>
      </x:c>
    </x:row>
    <x:row r="538">
      <x:c r="A538" t="inlineStr">
        <x:is>
          <x:t xml:space="preserve">P045</x:t>
        </x:is>
      </x:c>
      <x:c r="B538" t="inlineStr">
        <x:is>
          <x:t xml:space="preserve">Locker de 4 puertas</x:t>
        </x:is>
      </x:c>
      <x:c r="C538" t="n">
        <x:v>6</x:v>
      </x:c>
      <x:c r="D538" t="inlineStr">
        <x:is>
          <x:t xml:space="preserve">Aplicación electrostática de polvo</x:t>
        </x:is>
      </x:c>
      <x:c r="E538" t="inlineStr">
        <x:is>
          <x:t xml:space="preserve">Pistola manual de pintura electrostática en polvo</x:t>
        </x:is>
      </x:c>
      <x:c r="F538" t="n">
        <x:f>'08_PEDIDOS'!D46</x:f>
        <x:v>6</x:v>
      </x:c>
      <x:c r="G538" t="n">
        <x:f>'08_PEDIDOS'!I46</x:f>
        <x:v>10</x:v>
      </x:c>
      <x:c r="H538" t="n">
        <x:f>'05_RUTAS'!F58</x:f>
        <x:v>12</x:v>
      </x:c>
      <x:c r="I538" t="n">
        <x:f>'05_RUTAS'!G58</x:f>
        <x:v>6.83</x:v>
      </x:c>
      <x:c r="J538" s="14" t="n">
        <x:f>IF(OR(F538="",G538="",G538=0),"",(ROUNDUP(F538/G538,0)*H538+F538*I538)/60)</x:f>
        <x:v>0.8830000000000001</x:v>
      </x:c>
      <x:c r="K538" t="n">
        <x:f>INDEX('08_PEDIDOS'!$H$2:$H$97,MATCH(A538,'08_PEDIDOS'!$A$2:$A$97,0))</x:f>
        <x:v>6</x:v>
      </x:c>
      <x:c r="L538" t="inlineStr">
        <x:is>
          <x:t xml:space="preserve">POR_UNIDAD</x:t>
        </x:is>
      </x:c>
      <x:c r="M538" t="inlineStr">
        <x:is>
          <x:t xml:space="preserve">HIPOTESIS TECNICA</x:t>
        </x:is>
      </x:c>
      <x:c r="N538" s="34" t="n">
        <x:f>IFERROR(J538*INDEX('04_MAQUINAS'!$F$2:$F$18,MATCH(E538,'04_MAQUINAS'!$A$2:$A$18,0)),0)</x:f>
        <x:v>28.256000000000004</x:v>
      </x:c>
      <x:c r="O538" s="34" t="n">
        <x:f>IFERROR(J538*INDEX('04_MAQUINAS'!$I$2:$I$18,MATCH(E538,'04_MAQUINAS'!$A$2:$A$18,0))*INDEX('04_MAQUINAS'!$J$2:$J$18,MATCH(E538,'04_MAQUINAS'!$A$2:$A$18,0)),0)</x:f>
        <x:v>0.9271500000000001</x:v>
      </x:c>
    </x:row>
    <x:row r="539">
      <x:c r="A539" t="inlineStr">
        <x:is>
          <x:t xml:space="preserve">P045</x:t>
        </x:is>
      </x:c>
      <x:c r="B539" t="inlineStr">
        <x:is>
          <x:t xml:space="preserve">Locker de 4 puertas</x:t>
        </x:is>
      </x:c>
      <x:c r="C539" t="n">
        <x:v>7</x:v>
      </x:c>
      <x:c r="D539" t="inlineStr">
        <x:is>
          <x:t xml:space="preserve">Curado térmico en horno</x:t>
        </x:is>
      </x:c>
      <x:c r="E539" t="inlineStr">
        <x:is>
          <x:t xml:space="preserve">Horno de curado de pintura electrostática por lotes</x:t>
        </x:is>
      </x:c>
      <x:c r="F539" t="n">
        <x:f>'08_PEDIDOS'!D46</x:f>
        <x:v>6</x:v>
      </x:c>
      <x:c r="G539" t="n">
        <x:f>'08_PEDIDOS'!I46</x:f>
        <x:v>10</x:v>
      </x:c>
      <x:c r="H539" t="n">
        <x:f>'05_RUTAS'!F59</x:f>
        <x:v>45</x:v>
      </x:c>
      <x:c r="I539" t="n">
        <x:f>'05_RUTAS'!G59</x:f>
        <x:v>0</x:v>
      </x:c>
      <x:c r="J539" s="14" t="n">
        <x:f>IF(OR(F539="",G539="",G539=0),"",(ROUNDUP(F539/G539,0)*H539+F539*I539)/60)</x:f>
        <x:v>0.75</x:v>
      </x:c>
      <x:c r="K539" t="n">
        <x:f>INDEX('08_PEDIDOS'!$H$2:$H$97,MATCH(A539,'08_PEDIDOS'!$A$2:$A$97,0))</x:f>
        <x:v>6</x:v>
      </x:c>
      <x:c r="L539" t="inlineStr">
        <x:is>
          <x:t xml:space="preserve">POR_LOTE</x:t>
        </x:is>
      </x:c>
      <x:c r="M539" t="inlineStr">
        <x:is>
          <x:t xml:space="preserve">HIPOTESIS TECNICA</x:t>
        </x:is>
      </x:c>
      <x:c r="N539" s="34" t="n">
        <x:f>IFERROR(J539*INDEX('04_MAQUINAS'!$F$2:$F$18,MATCH(E539,'04_MAQUINAS'!$A$2:$A$18,0)),0)</x:f>
        <x:v>19.5</x:v>
      </x:c>
      <x:c r="O539" s="34" t="n">
        <x:f>IFERROR(J539*INDEX('04_MAQUINAS'!$I$2:$I$18,MATCH(E539,'04_MAQUINAS'!$A$2:$A$18,0))*INDEX('04_MAQUINAS'!$J$2:$J$18,MATCH(E539,'04_MAQUINAS'!$A$2:$A$18,0)),0)</x:f>
        <x:v>10.799999999999999</x:v>
      </x:c>
    </x:row>
    <x:row r="540">
      <x:c r="A540" t="inlineStr">
        <x:is>
          <x:t xml:space="preserve">P045</x:t>
        </x:is>
      </x:c>
      <x:c r="B540" t="inlineStr">
        <x:is>
          <x:t xml:space="preserve">Locker de 4 puertas</x:t>
        </x:is>
      </x:c>
      <x:c r="C540" t="n">
        <x:v>8</x:v>
      </x:c>
      <x:c r="D540" t="inlineStr">
        <x:is>
          <x:t xml:space="preserve">Colgado, traslado y enfriamiento</x:t>
        </x:is>
      </x:c>
      <x:c r="E540" t="inlineStr">
        <x:is>
          <x:t xml:space="preserve">Manipulación y enfriamiento de piezas</x:t>
        </x:is>
      </x:c>
      <x:c r="F540" t="n">
        <x:f>'08_PEDIDOS'!D46</x:f>
        <x:v>6</x:v>
      </x:c>
      <x:c r="G540" t="n">
        <x:f>'08_PEDIDOS'!I46</x:f>
        <x:v>10</x:v>
      </x:c>
      <x:c r="H540" t="n">
        <x:f>'05_RUTAS'!F60</x:f>
        <x:v>8</x:v>
      </x:c>
      <x:c r="I540" t="n">
        <x:f>'05_RUTAS'!G60</x:f>
        <x:v>2.42</x:v>
      </x:c>
      <x:c r="J540" s="14" t="n">
        <x:f>IF(OR(F540="",G540="",G540=0),"",(ROUNDUP(F540/G540,0)*H540+F540*I540)/60)</x:f>
        <x:v>0.37533333333333335</x:v>
      </x:c>
      <x:c r="K540" t="n">
        <x:f>INDEX('08_PEDIDOS'!$H$2:$H$97,MATCH(A540,'08_PEDIDOS'!$A$2:$A$97,0))</x:f>
        <x:v>6</x:v>
      </x:c>
      <x:c r="L540" t="inlineStr">
        <x:is>
          <x:t xml:space="preserve">POR_UNIDAD</x:t>
        </x:is>
      </x:c>
      <x:c r="M540" t="inlineStr">
        <x:is>
          <x:t xml:space="preserve">HIPOTESIS TECNICA</x:t>
        </x:is>
      </x:c>
      <x:c r="N540" s="34" t="n">
        <x:f>IFERROR(J540*INDEX('04_MAQUINAS'!$F$2:$F$18,MATCH(E540,'04_MAQUINAS'!$A$2:$A$18,0)),0)</x:f>
        <x:v>6.005333333333334</x:v>
      </x:c>
      <x:c r="O540" s="34" t="n">
        <x:f>IFERROR(J540*INDEX('04_MAQUINAS'!$I$2:$I$18,MATCH(E540,'04_MAQUINAS'!$A$2:$A$18,0))*INDEX('04_MAQUINAS'!$J$2:$J$18,MATCH(E540,'04_MAQUINAS'!$A$2:$A$18,0)),0)</x:f>
        <x:v>0.09383333333333334</x:v>
      </x:c>
    </x:row>
    <x:row r="541">
      <x:c r="A541" t="inlineStr">
        <x:is>
          <x:t xml:space="preserve">P045</x:t>
        </x:is>
      </x:c>
      <x:c r="B541" t="inlineStr">
        <x:is>
          <x:t xml:space="preserve">Locker de 4 puertas</x:t>
        </x:is>
      </x:c>
      <x:c r="C541" t="n">
        <x:v>9</x:v>
      </x:c>
      <x:c r="D541" t="inlineStr">
        <x:is>
          <x:t xml:space="preserve">Ensamblaje</x:t>
        </x:is>
      </x:c>
      <x:c r="E541" t="inlineStr">
        <x:is>
          <x:t xml:space="preserve">Mesa de armado</x:t>
        </x:is>
      </x:c>
      <x:c r="F541" t="n">
        <x:f>'08_PEDIDOS'!D46</x:f>
        <x:v>6</x:v>
      </x:c>
      <x:c r="G541" t="n">
        <x:f>'08_PEDIDOS'!I46</x:f>
        <x:v>10</x:v>
      </x:c>
      <x:c r="H541" t="n">
        <x:f>'05_RUTAS'!F61</x:f>
        <x:v>6</x:v>
      </x:c>
      <x:c r="I541" t="n">
        <x:f>'05_RUTAS'!G61</x:f>
        <x:v>42</x:v>
      </x:c>
      <x:c r="J541" s="14" t="n">
        <x:f>IF(OR(F541="",G541="",G541=0),"",(ROUNDUP(F541/G541,0)*H541+F541*I541)/60)</x:f>
        <x:v>4.3</x:v>
      </x:c>
      <x:c r="K541" t="n">
        <x:f>INDEX('08_PEDIDOS'!$H$2:$H$97,MATCH(A541,'08_PEDIDOS'!$A$2:$A$97,0))</x:f>
        <x:v>6</x:v>
      </x:c>
      <x:c r="L541" t="inlineStr">
        <x:is>
          <x:t xml:space="preserve">POR_UNIDAD</x:t>
        </x:is>
      </x:c>
      <x:c r="M541" t="inlineStr">
        <x:is>
          <x:t xml:space="preserve">VALOR HEREDADO SIN CRONOMETRAJE</x:t>
        </x:is>
      </x:c>
      <x:c r="N541" s="34" t="n">
        <x:f>IFERROR(J541*INDEX('04_MAQUINAS'!$F$2:$F$18,MATCH(E541,'04_MAQUINAS'!$A$2:$A$18,0)),0)</x:f>
        <x:v>81.7</x:v>
      </x:c>
      <x:c r="O541" s="34" t="n">
        <x:f>IFERROR(J541*INDEX('04_MAQUINAS'!$I$2:$I$18,MATCH(E541,'04_MAQUINAS'!$A$2:$A$18,0))*INDEX('04_MAQUINAS'!$J$2:$J$18,MATCH(E541,'04_MAQUINAS'!$A$2:$A$18,0)),0)</x:f>
        <x:v>1.2899999999999998</x:v>
      </x:c>
    </x:row>
    <x:row r="542">
      <x:c r="A542" t="inlineStr">
        <x:is>
          <x:t xml:space="preserve">P045</x:t>
        </x:is>
      </x:c>
      <x:c r="B542" t="inlineStr">
        <x:is>
          <x:t xml:space="preserve">Locker de 4 puertas</x:t>
        </x:is>
      </x:c>
      <x:c r="C542" t="n">
        <x:v>10</x:v>
      </x:c>
      <x:c r="D542" t="inlineStr">
        <x:is>
          <x:t xml:space="preserve">Inspección de calidad</x:t>
        </x:is>
      </x:c>
      <x:c r="E542" t="inlineStr">
        <x:is>
          <x:t xml:space="preserve">Área de inspección</x:t>
        </x:is>
      </x:c>
      <x:c r="F542" t="n">
        <x:f>'08_PEDIDOS'!D46</x:f>
        <x:v>6</x:v>
      </x:c>
      <x:c r="G542" t="n">
        <x:f>'08_PEDIDOS'!I46</x:f>
        <x:v>10</x:v>
      </x:c>
      <x:c r="H542" t="n">
        <x:f>'05_RUTAS'!F62</x:f>
        <x:v>2</x:v>
      </x:c>
      <x:c r="I542" t="n">
        <x:f>'05_RUTAS'!G62</x:f>
        <x:v>3.52</x:v>
      </x:c>
      <x:c r="J542" s="14" t="n">
        <x:f>IF(OR(F542="",G542="",G542=0),"",(ROUNDUP(F542/G542,0)*H542+F542*I542)/60)</x:f>
        <x:v>0.38533333333333336</x:v>
      </x:c>
      <x:c r="K542" t="n">
        <x:f>INDEX('08_PEDIDOS'!$H$2:$H$97,MATCH(A542,'08_PEDIDOS'!$A$2:$A$97,0))</x:f>
        <x:v>6</x:v>
      </x:c>
      <x:c r="L542" t="inlineStr">
        <x:is>
          <x:t xml:space="preserve">POR_UNIDAD</x:t>
        </x:is>
      </x:c>
      <x:c r="M542" t="inlineStr">
        <x:is>
          <x:t xml:space="preserve">HIPOTESIS TECNICA</x:t>
        </x:is>
      </x:c>
      <x:c r="N542" s="34" t="n">
        <x:f>IFERROR(J542*INDEX('04_MAQUINAS'!$F$2:$F$18,MATCH(E542,'04_MAQUINAS'!$A$2:$A$18,0)),0)</x:f>
        <x:v>7.706666666666667</x:v>
      </x:c>
      <x:c r="O542" s="34" t="n">
        <x:f>IFERROR(J542*INDEX('04_MAQUINAS'!$I$2:$I$18,MATCH(E542,'04_MAQUINAS'!$A$2:$A$18,0))*INDEX('04_MAQUINAS'!$J$2:$J$18,MATCH(E542,'04_MAQUINAS'!$A$2:$A$18,0)),0)</x:f>
        <x:v>0.038533333333333336</x:v>
      </x:c>
    </x:row>
    <x:row r="543">
      <x:c r="A543" t="inlineStr">
        <x:is>
          <x:t xml:space="preserve">P045</x:t>
        </x:is>
      </x:c>
      <x:c r="B543" t="inlineStr">
        <x:is>
          <x:t xml:space="preserve">Locker de 4 puertas</x:t>
        </x:is>
      </x:c>
      <x:c r="C543" t="n">
        <x:v>11</x:v>
      </x:c>
      <x:c r="D543" t="inlineStr">
        <x:is>
          <x:t xml:space="preserve">Embalaje</x:t>
        </x:is>
      </x:c>
      <x:c r="E543" t="inlineStr">
        <x:is>
          <x:t xml:space="preserve">Zona de protección y embalaje</x:t>
        </x:is>
      </x:c>
      <x:c r="F543" t="n">
        <x:f>'08_PEDIDOS'!D46</x:f>
        <x:v>6</x:v>
      </x:c>
      <x:c r="G543" t="n">
        <x:f>'08_PEDIDOS'!I46</x:f>
        <x:v>10</x:v>
      </x:c>
      <x:c r="H543" t="n">
        <x:f>'05_RUTAS'!F63</x:f>
        <x:v>2</x:v>
      </x:c>
      <x:c r="I543" t="n">
        <x:f>'05_RUTAS'!G63</x:f>
        <x:v>4.78</x:v>
      </x:c>
      <x:c r="J543" s="14" t="n">
        <x:f>IF(OR(F543="",G543="",G543=0),"",(ROUNDUP(F543/G543,0)*H543+F543*I543)/60)</x:f>
        <x:v>0.5113333333333333</x:v>
      </x:c>
      <x:c r="K543" t="n">
        <x:f>INDEX('08_PEDIDOS'!$H$2:$H$97,MATCH(A543,'08_PEDIDOS'!$A$2:$A$97,0))</x:f>
        <x:v>6</x:v>
      </x:c>
      <x:c r="L543" t="inlineStr">
        <x:is>
          <x:t xml:space="preserve">POR_UNIDAD</x:t>
        </x:is>
      </x:c>
      <x:c r="M543" t="inlineStr">
        <x:is>
          <x:t xml:space="preserve">HIPOTESIS TECNICA</x:t>
        </x:is>
      </x:c>
      <x:c r="N543" s="34" t="n">
        <x:f>IFERROR(J543*INDEX('04_MAQUINAS'!$F$2:$F$18,MATCH(E543,'04_MAQUINAS'!$A$2:$A$18,0)),0)</x:f>
        <x:v>9.203999999999999</x:v>
      </x:c>
      <x:c r="O543" s="34" t="n">
        <x:f>IFERROR(J543*INDEX('04_MAQUINAS'!$I$2:$I$18,MATCH(E543,'04_MAQUINAS'!$A$2:$A$18,0))*INDEX('04_MAQUINAS'!$J$2:$J$18,MATCH(E543,'04_MAQUINAS'!$A$2:$A$18,0)),0)</x:f>
        <x:v>0.04601999999999999</x:v>
      </x:c>
    </x:row>
    <x:row r="544">
      <x:c r="A544" t="inlineStr">
        <x:is>
          <x:t xml:space="preserve">P046</x:t>
        </x:is>
      </x:c>
      <x:c r="B544" t="inlineStr">
        <x:is>
          <x:t xml:space="preserve">Locker de 6 puertas</x:t>
        </x:is>
      </x:c>
      <x:c r="C544" t="n">
        <x:v>1</x:v>
      </x:c>
      <x:c r="D544" t="inlineStr">
        <x:is>
          <x:t xml:space="preserve">Corte de planchas de acero</x:t>
        </x:is>
      </x:c>
      <x:c r="E544" t="inlineStr">
        <x:is>
          <x:t xml:space="preserve">Guillotina hidráulica para corte de planchas de acero</x:t>
        </x:is>
      </x:c>
      <x:c r="F544" t="n">
        <x:f>'08_PEDIDOS'!D47</x:f>
        <x:v>7</x:v>
      </x:c>
      <x:c r="G544" t="n">
        <x:f>'08_PEDIDOS'!I47</x:f>
        <x:v>10</x:v>
      </x:c>
      <x:c r="H544" t="n">
        <x:f>'05_RUTAS'!F64</x:f>
        <x:v>8</x:v>
      </x:c>
      <x:c r="I544" t="n">
        <x:f>'05_RUTAS'!G64</x:f>
        <x:v>57.14</x:v>
      </x:c>
      <x:c r="J544" s="14" t="n">
        <x:f>IF(OR(F544="",G544="",G544=0),"",(ROUNDUP(F544/G544,0)*H544+F544*I544)/60)</x:f>
        <x:v>6.799666666666667</x:v>
      </x:c>
      <x:c r="K544" t="n">
        <x:f>INDEX('08_PEDIDOS'!$H$2:$H$97,MATCH(A544,'08_PEDIDOS'!$A$2:$A$97,0))</x:f>
        <x:v>6</x:v>
      </x:c>
      <x:c r="L544" t="inlineStr">
        <x:is>
          <x:t xml:space="preserve">POR_UNIDAD</x:t>
        </x:is>
      </x:c>
      <x:c r="M544" t="inlineStr">
        <x:is>
          <x:t xml:space="preserve">VALOR HEREDADO SIN CRONOMETRAJE</x:t>
        </x:is>
      </x:c>
      <x:c r="N544" s="34" t="n">
        <x:f>IFERROR(J544*INDEX('04_MAQUINAS'!$F$2:$F$18,MATCH(E544,'04_MAQUINAS'!$A$2:$A$18,0)),0)</x:f>
        <x:v>163.192</x:v>
      </x:c>
      <x:c r="O544" s="34" t="n">
        <x:f>IFERROR(J544*INDEX('04_MAQUINAS'!$I$2:$I$18,MATCH(E544,'04_MAQUINAS'!$A$2:$A$18,0))*INDEX('04_MAQUINAS'!$J$2:$J$18,MATCH(E544,'04_MAQUINAS'!$A$2:$A$18,0)),0)</x:f>
        <x:v>18.699083333333334</x:v>
      </x:c>
    </x:row>
    <x:row r="545">
      <x:c r="A545" t="inlineStr">
        <x:is>
          <x:t xml:space="preserve">P046</x:t>
        </x:is>
      </x:c>
      <x:c r="B545" t="inlineStr">
        <x:is>
          <x:t xml:space="preserve">Locker de 6 puertas</x:t>
        </x:is>
      </x:c>
      <x:c r="C545" t="n">
        <x:v>2</x:v>
      </x:c>
      <x:c r="D545" t="inlineStr">
        <x:is>
          <x:t xml:space="preserve">Perforación</x:t>
        </x:is>
      </x:c>
      <x:c r="E545" t="inlineStr">
        <x:is>
          <x:t xml:space="preserve">Taladro de banco para perforación de acero</x:t>
        </x:is>
      </x:c>
      <x:c r="F545" t="n">
        <x:f>'08_PEDIDOS'!D47</x:f>
        <x:v>7</x:v>
      </x:c>
      <x:c r="G545" t="n">
        <x:f>'08_PEDIDOS'!I47</x:f>
        <x:v>10</x:v>
      </x:c>
      <x:c r="H545" t="n">
        <x:f>'05_RUTAS'!F65</x:f>
        <x:v>10</x:v>
      </x:c>
      <x:c r="I545" t="n">
        <x:f>'05_RUTAS'!G65</x:f>
        <x:v>27</x:v>
      </x:c>
      <x:c r="J545" s="14" t="n">
        <x:f>IF(OR(F545="",G545="",G545=0),"",(ROUNDUP(F545/G545,0)*H545+F545*I545)/60)</x:f>
        <x:v>3.316666666666667</x:v>
      </x:c>
      <x:c r="K545" t="n">
        <x:f>INDEX('08_PEDIDOS'!$H$2:$H$97,MATCH(A545,'08_PEDIDOS'!$A$2:$A$97,0))</x:f>
        <x:v>6</x:v>
      </x:c>
      <x:c r="L545" t="inlineStr">
        <x:is>
          <x:t xml:space="preserve">POR_UNIDAD</x:t>
        </x:is>
      </x:c>
      <x:c r="M545" t="inlineStr">
        <x:is>
          <x:t xml:space="preserve">VALOR HEREDADO SIN CRONOMETRAJE</x:t>
        </x:is>
      </x:c>
      <x:c r="N545" s="34" t="n">
        <x:f>IFERROR(J545*INDEX('04_MAQUINAS'!$F$2:$F$18,MATCH(E545,'04_MAQUINAS'!$A$2:$A$18,0)),0)</x:f>
        <x:v>72.96666666666667</x:v>
      </x:c>
      <x:c r="O545" s="34" t="n">
        <x:f>IFERROR(J545*INDEX('04_MAQUINAS'!$I$2:$I$18,MATCH(E545,'04_MAQUINAS'!$A$2:$A$18,0))*INDEX('04_MAQUINAS'!$J$2:$J$18,MATCH(E545,'04_MAQUINAS'!$A$2:$A$18,0)),0)</x:f>
        <x:v>0.9120833333333335</x:v>
      </x:c>
    </x:row>
    <x:row r="546">
      <x:c r="A546" t="inlineStr">
        <x:is>
          <x:t xml:space="preserve">P046</x:t>
        </x:is>
      </x:c>
      <x:c r="B546" t="inlineStr">
        <x:is>
          <x:t xml:space="preserve">Locker de 6 puertas</x:t>
        </x:is>
      </x:c>
      <x:c r="C546" t="n">
        <x:v>3</x:v>
      </x:c>
      <x:c r="D546" t="inlineStr">
        <x:is>
          <x:t xml:space="preserve">Plegado</x:t>
        </x:is>
      </x:c>
      <x:c r="E546" t="inlineStr">
        <x:is>
          <x:t xml:space="preserve">Plegadora hidráulica de chapa metálica</x:t>
        </x:is>
      </x:c>
      <x:c r="F546" t="n">
        <x:f>'08_PEDIDOS'!D47</x:f>
        <x:v>7</x:v>
      </x:c>
      <x:c r="G546" t="n">
        <x:f>'08_PEDIDOS'!I47</x:f>
        <x:v>10</x:v>
      </x:c>
      <x:c r="H546" t="n">
        <x:f>'05_RUTAS'!F66</x:f>
        <x:v>12</x:v>
      </x:c>
      <x:c r="I546" t="n">
        <x:f>'05_RUTAS'!G66</x:f>
        <x:v>149</x:v>
      </x:c>
      <x:c r="J546" s="14" t="n">
        <x:f>IF(OR(F546="",G546="",G546=0),"",(ROUNDUP(F546/G546,0)*H546+F546*I546)/60)</x:f>
        <x:v>17.583333333333332</x:v>
      </x:c>
      <x:c r="K546" t="n">
        <x:f>INDEX('08_PEDIDOS'!$H$2:$H$97,MATCH(A546,'08_PEDIDOS'!$A$2:$A$97,0))</x:f>
        <x:v>6</x:v>
      </x:c>
      <x:c r="L546" t="inlineStr">
        <x:is>
          <x:t xml:space="preserve">POR_UNIDAD</x:t>
        </x:is>
      </x:c>
      <x:c r="M546" t="inlineStr">
        <x:is>
          <x:t xml:space="preserve">VALOR HEREDADO SIN CRONOMETRAJE</x:t>
        </x:is>
      </x:c>
      <x:c r="N546" s="34" t="n">
        <x:f>IFERROR(J546*INDEX('04_MAQUINAS'!$F$2:$F$18,MATCH(E546,'04_MAQUINAS'!$A$2:$A$18,0)),0)</x:f>
        <x:v>492.3333333333333</x:v>
      </x:c>
      <x:c r="O546" s="34" t="n">
        <x:f>IFERROR(J546*INDEX('04_MAQUINAS'!$I$2:$I$18,MATCH(E546,'04_MAQUINAS'!$A$2:$A$18,0))*INDEX('04_MAQUINAS'!$J$2:$J$18,MATCH(E546,'04_MAQUINAS'!$A$2:$A$18,0)),0)</x:f>
        <x:v>43.51875</x:v>
      </x:c>
    </x:row>
    <x:row r="547">
      <x:c r="A547" t="inlineStr">
        <x:is>
          <x:t xml:space="preserve">P046</x:t>
        </x:is>
      </x:c>
      <x:c r="B547" t="inlineStr">
        <x:is>
          <x:t xml:space="preserve">Locker de 6 puertas</x:t>
        </x:is>
      </x:c>
      <x:c r="C547" t="n">
        <x:v>4</x:v>
      </x:c>
      <x:c r="D547" t="inlineStr">
        <x:is>
          <x:t xml:space="preserve">Desbarbado</x:t>
        </x:is>
      </x:c>
      <x:c r="E547" t="inlineStr">
        <x:is>
          <x:t xml:space="preserve">Mesa de desbarbado/esmerilado</x:t>
        </x:is>
      </x:c>
      <x:c r="F547" t="n">
        <x:f>'08_PEDIDOS'!D47</x:f>
        <x:v>7</x:v>
      </x:c>
      <x:c r="G547" t="n">
        <x:f>'08_PEDIDOS'!I47</x:f>
        <x:v>10</x:v>
      </x:c>
      <x:c r="H547" t="n">
        <x:f>'05_RUTAS'!F67</x:f>
        <x:v>3</x:v>
      </x:c>
      <x:c r="I547" t="n">
        <x:f>'05_RUTAS'!G67</x:f>
        <x:v>25.5</x:v>
      </x:c>
      <x:c r="J547" s="14" t="n">
        <x:f>IF(OR(F547="",G547="",G547=0),"",(ROUNDUP(F547/G547,0)*H547+F547*I547)/60)</x:f>
        <x:v>3.025</x:v>
      </x:c>
      <x:c r="K547" t="n">
        <x:f>INDEX('08_PEDIDOS'!$H$2:$H$97,MATCH(A547,'08_PEDIDOS'!$A$2:$A$97,0))</x:f>
        <x:v>6</x:v>
      </x:c>
      <x:c r="L547" t="inlineStr">
        <x:is>
          <x:t xml:space="preserve">POR_UNIDAD</x:t>
        </x:is>
      </x:c>
      <x:c r="M547" t="inlineStr">
        <x:is>
          <x:t xml:space="preserve">VALOR HEREDADO SIN CRONOMETRAJE</x:t>
        </x:is>
      </x:c>
      <x:c r="N547" s="34" t="n">
        <x:f>IFERROR(J547*INDEX('04_MAQUINAS'!$F$2:$F$18,MATCH(E547,'04_MAQUINAS'!$A$2:$A$18,0)),0)</x:f>
        <x:v>63.525</x:v>
      </x:c>
      <x:c r="O547" s="34" t="n">
        <x:f>IFERROR(J547*INDEX('04_MAQUINAS'!$I$2:$I$18,MATCH(E547,'04_MAQUINAS'!$A$2:$A$18,0))*INDEX('04_MAQUINAS'!$J$2:$J$18,MATCH(E547,'04_MAQUINAS'!$A$2:$A$18,0)),0)</x:f>
        <x:v>2.26875</x:v>
      </x:c>
    </x:row>
    <x:row r="548">
      <x:c r="A548" t="inlineStr">
        <x:is>
          <x:t xml:space="preserve">P046</x:t>
        </x:is>
      </x:c>
      <x:c r="B548" t="inlineStr">
        <x:is>
          <x:t xml:space="preserve">Locker de 6 puertas</x:t>
        </x:is>
      </x:c>
      <x:c r="C548" t="n">
        <x:v>5</x:v>
      </x:c>
      <x:c r="D548" t="inlineStr">
        <x:is>
          <x:t xml:space="preserve">Preparación superficial</x:t>
        </x:is>
      </x:c>
      <x:c r="E548" t="inlineStr">
        <x:is>
          <x:t xml:space="preserve">Zona de preparación superficial</x:t>
        </x:is>
      </x:c>
      <x:c r="F548" t="n">
        <x:f>'08_PEDIDOS'!D47</x:f>
        <x:v>7</x:v>
      </x:c>
      <x:c r="G548" t="n">
        <x:f>'08_PEDIDOS'!I47</x:f>
        <x:v>10</x:v>
      </x:c>
      <x:c r="H548" t="n">
        <x:f>'05_RUTAS'!F68</x:f>
        <x:v>6</x:v>
      </x:c>
      <x:c r="I548" t="n">
        <x:f>'05_RUTAS'!G68</x:f>
        <x:v>37.528</x:v>
      </x:c>
      <x:c r="J548" s="14" t="n">
        <x:f>IF(OR(F548="",G548="",G548=0),"",(ROUNDUP(F548/G548,0)*H548+F548*I548)/60)</x:f>
        <x:v>4.478266666666666</x:v>
      </x:c>
      <x:c r="K548" t="n">
        <x:f>INDEX('08_PEDIDOS'!$H$2:$H$97,MATCH(A548,'08_PEDIDOS'!$A$2:$A$97,0))</x:f>
        <x:v>6</x:v>
      </x:c>
      <x:c r="L548" t="inlineStr">
        <x:is>
          <x:t xml:space="preserve">POR_UNIDAD</x:t>
        </x:is>
      </x:c>
      <x:c r="M548" t="inlineStr">
        <x:is>
          <x:t xml:space="preserve">VALOR HEREDADO SIN CRONOMETRAJE</x:t>
        </x:is>
      </x:c>
      <x:c r="N548" s="34" t="n">
        <x:f>IFERROR(J548*INDEX('04_MAQUINAS'!$F$2:$F$18,MATCH(E548,'04_MAQUINAS'!$A$2:$A$18,0)),0)</x:f>
        <x:v>85.08706666666666</x:v>
      </x:c>
      <x:c r="O548" s="34" t="n">
        <x:f>IFERROR(J548*INDEX('04_MAQUINAS'!$I$2:$I$18,MATCH(E548,'04_MAQUINAS'!$A$2:$A$18,0))*INDEX('04_MAQUINAS'!$J$2:$J$18,MATCH(E548,'04_MAQUINAS'!$A$2:$A$18,0)),0)</x:f>
        <x:v>3.9408746666666667</x:v>
      </x:c>
    </x:row>
    <x:row r="549">
      <x:c r="A549" t="inlineStr">
        <x:is>
          <x:t xml:space="preserve">P046</x:t>
        </x:is>
      </x:c>
      <x:c r="B549" t="inlineStr">
        <x:is>
          <x:t xml:space="preserve">Locker de 6 puertas</x:t>
        </x:is>
      </x:c>
      <x:c r="C549" t="n">
        <x:v>6</x:v>
      </x:c>
      <x:c r="D549" t="inlineStr">
        <x:is>
          <x:t xml:space="preserve">Aplicación electrostática de polvo</x:t>
        </x:is>
      </x:c>
      <x:c r="E549" t="inlineStr">
        <x:is>
          <x:t xml:space="preserve">Pistola manual de pintura electrostática en polvo</x:t>
        </x:is>
      </x:c>
      <x:c r="F549" t="n">
        <x:f>'08_PEDIDOS'!D47</x:f>
        <x:v>7</x:v>
      </x:c>
      <x:c r="G549" t="n">
        <x:f>'08_PEDIDOS'!I47</x:f>
        <x:v>10</x:v>
      </x:c>
      <x:c r="H549" t="n">
        <x:f>'05_RUTAS'!F69</x:f>
        <x:v>12</x:v>
      </x:c>
      <x:c r="I549" t="n">
        <x:f>'05_RUTAS'!G69</x:f>
        <x:v>6.83</x:v>
      </x:c>
      <x:c r="J549" s="14" t="n">
        <x:f>IF(OR(F549="",G549="",G549=0),"",(ROUNDUP(F549/G549,0)*H549+F549*I549)/60)</x:f>
        <x:v>0.9968333333333333</x:v>
      </x:c>
      <x:c r="K549" t="n">
        <x:f>INDEX('08_PEDIDOS'!$H$2:$H$97,MATCH(A549,'08_PEDIDOS'!$A$2:$A$97,0))</x:f>
        <x:v>6</x:v>
      </x:c>
      <x:c r="L549" t="inlineStr">
        <x:is>
          <x:t xml:space="preserve">POR_UNIDAD</x:t>
        </x:is>
      </x:c>
      <x:c r="M549" t="inlineStr">
        <x:is>
          <x:t xml:space="preserve">HIPOTESIS TECNICA</x:t>
        </x:is>
      </x:c>
      <x:c r="N549" s="34" t="n">
        <x:f>IFERROR(J549*INDEX('04_MAQUINAS'!$F$2:$F$18,MATCH(E549,'04_MAQUINAS'!$A$2:$A$18,0)),0)</x:f>
        <x:v>31.898666666666667</x:v>
      </x:c>
      <x:c r="O549" s="34" t="n">
        <x:f>IFERROR(J549*INDEX('04_MAQUINAS'!$I$2:$I$18,MATCH(E549,'04_MAQUINAS'!$A$2:$A$18,0))*INDEX('04_MAQUINAS'!$J$2:$J$18,MATCH(E549,'04_MAQUINAS'!$A$2:$A$18,0)),0)</x:f>
        <x:v>1.046675</x:v>
      </x:c>
    </x:row>
    <x:row r="550">
      <x:c r="A550" t="inlineStr">
        <x:is>
          <x:t xml:space="preserve">P046</x:t>
        </x:is>
      </x:c>
      <x:c r="B550" t="inlineStr">
        <x:is>
          <x:t xml:space="preserve">Locker de 6 puertas</x:t>
        </x:is>
      </x:c>
      <x:c r="C550" t="n">
        <x:v>7</x:v>
      </x:c>
      <x:c r="D550" t="inlineStr">
        <x:is>
          <x:t xml:space="preserve">Curado térmico en horno</x:t>
        </x:is>
      </x:c>
      <x:c r="E550" t="inlineStr">
        <x:is>
          <x:t xml:space="preserve">Horno de curado de pintura electrostática por lotes</x:t>
        </x:is>
      </x:c>
      <x:c r="F550" t="n">
        <x:f>'08_PEDIDOS'!D47</x:f>
        <x:v>7</x:v>
      </x:c>
      <x:c r="G550" t="n">
        <x:f>'08_PEDIDOS'!I47</x:f>
        <x:v>10</x:v>
      </x:c>
      <x:c r="H550" t="n">
        <x:f>'05_RUTAS'!F70</x:f>
        <x:v>45</x:v>
      </x:c>
      <x:c r="I550" t="n">
        <x:f>'05_RUTAS'!G70</x:f>
        <x:v>0</x:v>
      </x:c>
      <x:c r="J550" s="14" t="n">
        <x:f>IF(OR(F550="",G550="",G550=0),"",(ROUNDUP(F550/G550,0)*H550+F550*I550)/60)</x:f>
        <x:v>0.75</x:v>
      </x:c>
      <x:c r="K550" t="n">
        <x:f>INDEX('08_PEDIDOS'!$H$2:$H$97,MATCH(A550,'08_PEDIDOS'!$A$2:$A$97,0))</x:f>
        <x:v>6</x:v>
      </x:c>
      <x:c r="L550" t="inlineStr">
        <x:is>
          <x:t xml:space="preserve">POR_LOTE</x:t>
        </x:is>
      </x:c>
      <x:c r="M550" t="inlineStr">
        <x:is>
          <x:t xml:space="preserve">HIPOTESIS TECNICA</x:t>
        </x:is>
      </x:c>
      <x:c r="N550" s="34" t="n">
        <x:f>IFERROR(J550*INDEX('04_MAQUINAS'!$F$2:$F$18,MATCH(E550,'04_MAQUINAS'!$A$2:$A$18,0)),0)</x:f>
        <x:v>19.5</x:v>
      </x:c>
      <x:c r="O550" s="34" t="n">
        <x:f>IFERROR(J550*INDEX('04_MAQUINAS'!$I$2:$I$18,MATCH(E550,'04_MAQUINAS'!$A$2:$A$18,0))*INDEX('04_MAQUINAS'!$J$2:$J$18,MATCH(E550,'04_MAQUINAS'!$A$2:$A$18,0)),0)</x:f>
        <x:v>10.799999999999999</x:v>
      </x:c>
    </x:row>
    <x:row r="551">
      <x:c r="A551" t="inlineStr">
        <x:is>
          <x:t xml:space="preserve">P046</x:t>
        </x:is>
      </x:c>
      <x:c r="B551" t="inlineStr">
        <x:is>
          <x:t xml:space="preserve">Locker de 6 puertas</x:t>
        </x:is>
      </x:c>
      <x:c r="C551" t="n">
        <x:v>8</x:v>
      </x:c>
      <x:c r="D551" t="inlineStr">
        <x:is>
          <x:t xml:space="preserve">Colgado, traslado y enfriamiento</x:t>
        </x:is>
      </x:c>
      <x:c r="E551" t="inlineStr">
        <x:is>
          <x:t xml:space="preserve">Manipulación y enfriamiento de piezas</x:t>
        </x:is>
      </x:c>
      <x:c r="F551" t="n">
        <x:f>'08_PEDIDOS'!D47</x:f>
        <x:v>7</x:v>
      </x:c>
      <x:c r="G551" t="n">
        <x:f>'08_PEDIDOS'!I47</x:f>
        <x:v>10</x:v>
      </x:c>
      <x:c r="H551" t="n">
        <x:f>'05_RUTAS'!F71</x:f>
        <x:v>8</x:v>
      </x:c>
      <x:c r="I551" t="n">
        <x:f>'05_RUTAS'!G71</x:f>
        <x:v>2.42</x:v>
      </x:c>
      <x:c r="J551" s="14" t="n">
        <x:f>IF(OR(F551="",G551="",G551=0),"",(ROUNDUP(F551/G551,0)*H551+F551*I551)/60)</x:f>
        <x:v>0.41566666666666663</x:v>
      </x:c>
      <x:c r="K551" t="n">
        <x:f>INDEX('08_PEDIDOS'!$H$2:$H$97,MATCH(A551,'08_PEDIDOS'!$A$2:$A$97,0))</x:f>
        <x:v>6</x:v>
      </x:c>
      <x:c r="L551" t="inlineStr">
        <x:is>
          <x:t xml:space="preserve">POR_UNIDAD</x:t>
        </x:is>
      </x:c>
      <x:c r="M551" t="inlineStr">
        <x:is>
          <x:t xml:space="preserve">HIPOTESIS TECNICA</x:t>
        </x:is>
      </x:c>
      <x:c r="N551" s="34" t="n">
        <x:f>IFERROR(J551*INDEX('04_MAQUINAS'!$F$2:$F$18,MATCH(E551,'04_MAQUINAS'!$A$2:$A$18,0)),0)</x:f>
        <x:v>6.650666666666666</x:v>
      </x:c>
      <x:c r="O551" s="34" t="n">
        <x:f>IFERROR(J551*INDEX('04_MAQUINAS'!$I$2:$I$18,MATCH(E551,'04_MAQUINAS'!$A$2:$A$18,0))*INDEX('04_MAQUINAS'!$J$2:$J$18,MATCH(E551,'04_MAQUINAS'!$A$2:$A$18,0)),0)</x:f>
        <x:v>0.10391666666666666</x:v>
      </x:c>
    </x:row>
    <x:row r="552">
      <x:c r="A552" t="inlineStr">
        <x:is>
          <x:t xml:space="preserve">P046</x:t>
        </x:is>
      </x:c>
      <x:c r="B552" t="inlineStr">
        <x:is>
          <x:t xml:space="preserve">Locker de 6 puertas</x:t>
        </x:is>
      </x:c>
      <x:c r="C552" t="n">
        <x:v>9</x:v>
      </x:c>
      <x:c r="D552" t="inlineStr">
        <x:is>
          <x:t xml:space="preserve">Ensamblaje</x:t>
        </x:is>
      </x:c>
      <x:c r="E552" t="inlineStr">
        <x:is>
          <x:t xml:space="preserve">Mesa de armado</x:t>
        </x:is>
      </x:c>
      <x:c r="F552" t="n">
        <x:f>'08_PEDIDOS'!D47</x:f>
        <x:v>7</x:v>
      </x:c>
      <x:c r="G552" t="n">
        <x:f>'08_PEDIDOS'!I47</x:f>
        <x:v>10</x:v>
      </x:c>
      <x:c r="H552" t="n">
        <x:f>'05_RUTAS'!F72</x:f>
        <x:v>6</x:v>
      </x:c>
      <x:c r="I552" t="n">
        <x:f>'05_RUTAS'!G72</x:f>
        <x:v>56.25</x:v>
      </x:c>
      <x:c r="J552" s="14" t="n">
        <x:f>IF(OR(F552="",G552="",G552=0),"",(ROUNDUP(F552/G552,0)*H552+F552*I552)/60)</x:f>
        <x:v>6.6625</x:v>
      </x:c>
      <x:c r="K552" t="n">
        <x:f>INDEX('08_PEDIDOS'!$H$2:$H$97,MATCH(A552,'08_PEDIDOS'!$A$2:$A$97,0))</x:f>
        <x:v>6</x:v>
      </x:c>
      <x:c r="L552" t="inlineStr">
        <x:is>
          <x:t xml:space="preserve">POR_UNIDAD</x:t>
        </x:is>
      </x:c>
      <x:c r="M552" t="inlineStr">
        <x:is>
          <x:t xml:space="preserve">VALOR HEREDADO SIN CRONOMETRAJE</x:t>
        </x:is>
      </x:c>
      <x:c r="N552" s="34" t="n">
        <x:f>IFERROR(J552*INDEX('04_MAQUINAS'!$F$2:$F$18,MATCH(E552,'04_MAQUINAS'!$A$2:$A$18,0)),0)</x:f>
        <x:v>126.58749999999999</x:v>
      </x:c>
      <x:c r="O552" s="34" t="n">
        <x:f>IFERROR(J552*INDEX('04_MAQUINAS'!$I$2:$I$18,MATCH(E552,'04_MAQUINAS'!$A$2:$A$18,0))*INDEX('04_MAQUINAS'!$J$2:$J$18,MATCH(E552,'04_MAQUINAS'!$A$2:$A$18,0)),0)</x:f>
        <x:v>1.9987499999999998</x:v>
      </x:c>
    </x:row>
    <x:row r="553">
      <x:c r="A553" t="inlineStr">
        <x:is>
          <x:t xml:space="preserve">P046</x:t>
        </x:is>
      </x:c>
      <x:c r="B553" t="inlineStr">
        <x:is>
          <x:t xml:space="preserve">Locker de 6 puertas</x:t>
        </x:is>
      </x:c>
      <x:c r="C553" t="n">
        <x:v>10</x:v>
      </x:c>
      <x:c r="D553" t="inlineStr">
        <x:is>
          <x:t xml:space="preserve">Inspección de calidad</x:t>
        </x:is>
      </x:c>
      <x:c r="E553" t="inlineStr">
        <x:is>
          <x:t xml:space="preserve">Área de inspección</x:t>
        </x:is>
      </x:c>
      <x:c r="F553" t="n">
        <x:f>'08_PEDIDOS'!D47</x:f>
        <x:v>7</x:v>
      </x:c>
      <x:c r="G553" t="n">
        <x:f>'08_PEDIDOS'!I47</x:f>
        <x:v>10</x:v>
      </x:c>
      <x:c r="H553" t="n">
        <x:f>'05_RUTAS'!F73</x:f>
        <x:v>2</x:v>
      </x:c>
      <x:c r="I553" t="n">
        <x:f>'05_RUTAS'!G73</x:f>
        <x:v>3.52</x:v>
      </x:c>
      <x:c r="J553" s="14" t="n">
        <x:f>IF(OR(F553="",G553="",G553=0),"",(ROUNDUP(F553/G553,0)*H553+F553*I553)/60)</x:f>
        <x:v>0.444</x:v>
      </x:c>
      <x:c r="K553" t="n">
        <x:f>INDEX('08_PEDIDOS'!$H$2:$H$97,MATCH(A553,'08_PEDIDOS'!$A$2:$A$97,0))</x:f>
        <x:v>6</x:v>
      </x:c>
      <x:c r="L553" t="inlineStr">
        <x:is>
          <x:t xml:space="preserve">POR_UNIDAD</x:t>
        </x:is>
      </x:c>
      <x:c r="M553" t="inlineStr">
        <x:is>
          <x:t xml:space="preserve">HIPOTESIS TECNICA</x:t>
        </x:is>
      </x:c>
      <x:c r="N553" s="34" t="n">
        <x:f>IFERROR(J553*INDEX('04_MAQUINAS'!$F$2:$F$18,MATCH(E553,'04_MAQUINAS'!$A$2:$A$18,0)),0)</x:f>
        <x:v>8.88</x:v>
      </x:c>
      <x:c r="O553" s="34" t="n">
        <x:f>IFERROR(J553*INDEX('04_MAQUINAS'!$I$2:$I$18,MATCH(E553,'04_MAQUINAS'!$A$2:$A$18,0))*INDEX('04_MAQUINAS'!$J$2:$J$18,MATCH(E553,'04_MAQUINAS'!$A$2:$A$18,0)),0)</x:f>
        <x:v>0.0444</x:v>
      </x:c>
    </x:row>
    <x:row r="554">
      <x:c r="A554" t="inlineStr">
        <x:is>
          <x:t xml:space="preserve">P046</x:t>
        </x:is>
      </x:c>
      <x:c r="B554" t="inlineStr">
        <x:is>
          <x:t xml:space="preserve">Locker de 6 puertas</x:t>
        </x:is>
      </x:c>
      <x:c r="C554" t="n">
        <x:v>11</x:v>
      </x:c>
      <x:c r="D554" t="inlineStr">
        <x:is>
          <x:t xml:space="preserve">Embalaje</x:t>
        </x:is>
      </x:c>
      <x:c r="E554" t="inlineStr">
        <x:is>
          <x:t xml:space="preserve">Zona de protección y embalaje</x:t>
        </x:is>
      </x:c>
      <x:c r="F554" t="n">
        <x:f>'08_PEDIDOS'!D47</x:f>
        <x:v>7</x:v>
      </x:c>
      <x:c r="G554" t="n">
        <x:f>'08_PEDIDOS'!I47</x:f>
        <x:v>10</x:v>
      </x:c>
      <x:c r="H554" t="n">
        <x:f>'05_RUTAS'!F74</x:f>
        <x:v>2</x:v>
      </x:c>
      <x:c r="I554" t="n">
        <x:f>'05_RUTAS'!G74</x:f>
        <x:v>4.78</x:v>
      </x:c>
      <x:c r="J554" s="14" t="n">
        <x:f>IF(OR(F554="",G554="",G554=0),"",(ROUNDUP(F554/G554,0)*H554+F554*I554)/60)</x:f>
        <x:v>0.591</x:v>
      </x:c>
      <x:c r="K554" t="n">
        <x:f>INDEX('08_PEDIDOS'!$H$2:$H$97,MATCH(A554,'08_PEDIDOS'!$A$2:$A$97,0))</x:f>
        <x:v>6</x:v>
      </x:c>
      <x:c r="L554" t="inlineStr">
        <x:is>
          <x:t xml:space="preserve">POR_UNIDAD</x:t>
        </x:is>
      </x:c>
      <x:c r="M554" t="inlineStr">
        <x:is>
          <x:t xml:space="preserve">HIPOTESIS TECNICA</x:t>
        </x:is>
      </x:c>
      <x:c r="N554" s="34" t="n">
        <x:f>IFERROR(J554*INDEX('04_MAQUINAS'!$F$2:$F$18,MATCH(E554,'04_MAQUINAS'!$A$2:$A$18,0)),0)</x:f>
        <x:v>10.638</x:v>
      </x:c>
      <x:c r="O554" s="34" t="n">
        <x:f>IFERROR(J554*INDEX('04_MAQUINAS'!$I$2:$I$18,MATCH(E554,'04_MAQUINAS'!$A$2:$A$18,0))*INDEX('04_MAQUINAS'!$J$2:$J$18,MATCH(E554,'04_MAQUINAS'!$A$2:$A$18,0)),0)</x:f>
        <x:v>0.053189999999999994</x:v>
      </x:c>
    </x:row>
    <x:row r="555">
      <x:c r="A555" t="inlineStr">
        <x:is>
          <x:t xml:space="preserve">P047</x:t>
        </x:is>
      </x:c>
      <x:c r="B555" t="inlineStr">
        <x:is>
          <x:t xml:space="preserve">Armario metálico</x:t>
        </x:is>
      </x:c>
      <x:c r="C555" t="n">
        <x:v>1</x:v>
      </x:c>
      <x:c r="D555" t="inlineStr">
        <x:is>
          <x:t xml:space="preserve">Corte de planchas de acero</x:t>
        </x:is>
      </x:c>
      <x:c r="E555" t="inlineStr">
        <x:is>
          <x:t xml:space="preserve">Guillotina hidráulica para corte de planchas de acero</x:t>
        </x:is>
      </x:c>
      <x:c r="F555" t="n">
        <x:f>'08_PEDIDOS'!D48</x:f>
        <x:v>12</x:v>
      </x:c>
      <x:c r="G555" t="n">
        <x:f>'08_PEDIDOS'!I48</x:f>
        <x:v>10</x:v>
      </x:c>
      <x:c r="H555" t="n">
        <x:f>'05_RUTAS'!F75</x:f>
        <x:v>8</x:v>
      </x:c>
      <x:c r="I555" t="n">
        <x:f>'05_RUTAS'!G75</x:f>
        <x:v>35.56</x:v>
      </x:c>
      <x:c r="J555" s="14" t="n">
        <x:f>IF(OR(F555="",G555="",G555=0),"",(ROUNDUP(F555/G555,0)*H555+F555*I555)/60)</x:f>
        <x:v>7.378666666666667</x:v>
      </x:c>
      <x:c r="K555" t="n">
        <x:f>INDEX('08_PEDIDOS'!$H$2:$H$97,MATCH(A555,'08_PEDIDOS'!$A$2:$A$97,0))</x:f>
        <x:v>6</x:v>
      </x:c>
      <x:c r="L555" t="inlineStr">
        <x:is>
          <x:t xml:space="preserve">POR_UNIDAD</x:t>
        </x:is>
      </x:c>
      <x:c r="M555" t="inlineStr">
        <x:is>
          <x:t xml:space="preserve">VALOR HEREDADO SIN CRONOMETRAJE</x:t>
        </x:is>
      </x:c>
      <x:c r="N555" s="34" t="n">
        <x:f>IFERROR(J555*INDEX('04_MAQUINAS'!$F$2:$F$18,MATCH(E555,'04_MAQUINAS'!$A$2:$A$18,0)),0)</x:f>
        <x:v>177.088</x:v>
      </x:c>
      <x:c r="O555" s="34" t="n">
        <x:f>IFERROR(J555*INDEX('04_MAQUINAS'!$I$2:$I$18,MATCH(E555,'04_MAQUINAS'!$A$2:$A$18,0))*INDEX('04_MAQUINAS'!$J$2:$J$18,MATCH(E555,'04_MAQUINAS'!$A$2:$A$18,0)),0)</x:f>
        <x:v>20.291333333333334</x:v>
      </x:c>
    </x:row>
    <x:row r="556">
      <x:c r="A556" t="inlineStr">
        <x:is>
          <x:t xml:space="preserve">P047</x:t>
        </x:is>
      </x:c>
      <x:c r="B556" t="inlineStr">
        <x:is>
          <x:t xml:space="preserve">Armario metálico</x:t>
        </x:is>
      </x:c>
      <x:c r="C556" t="n">
        <x:v>2</x:v>
      </x:c>
      <x:c r="D556" t="inlineStr">
        <x:is>
          <x:t xml:space="preserve">Perforación</x:t>
        </x:is>
      </x:c>
      <x:c r="E556" t="inlineStr">
        <x:is>
          <x:t xml:space="preserve">Taladro de banco para perforación de acero</x:t>
        </x:is>
      </x:c>
      <x:c r="F556" t="n">
        <x:f>'08_PEDIDOS'!D48</x:f>
        <x:v>12</x:v>
      </x:c>
      <x:c r="G556" t="n">
        <x:f>'08_PEDIDOS'!I48</x:f>
        <x:v>10</x:v>
      </x:c>
      <x:c r="H556" t="n">
        <x:f>'05_RUTAS'!F76</x:f>
        <x:v>10</x:v>
      </x:c>
      <x:c r="I556" t="n">
        <x:f>'05_RUTAS'!G76</x:f>
        <x:v>5.800000000000001</x:v>
      </x:c>
      <x:c r="J556" s="14" t="n">
        <x:f>IF(OR(F556="",G556="",G556=0),"",(ROUNDUP(F556/G556,0)*H556+F556*I556)/60)</x:f>
        <x:v>1.4933333333333334</x:v>
      </x:c>
      <x:c r="K556" t="n">
        <x:f>INDEX('08_PEDIDOS'!$H$2:$H$97,MATCH(A556,'08_PEDIDOS'!$A$2:$A$97,0))</x:f>
        <x:v>6</x:v>
      </x:c>
      <x:c r="L556" t="inlineStr">
        <x:is>
          <x:t xml:space="preserve">POR_UNIDAD</x:t>
        </x:is>
      </x:c>
      <x:c r="M556" t="inlineStr">
        <x:is>
          <x:t xml:space="preserve">VALOR HEREDADO SIN CRONOMETRAJE</x:t>
        </x:is>
      </x:c>
      <x:c r="N556" s="34" t="n">
        <x:f>IFERROR(J556*INDEX('04_MAQUINAS'!$F$2:$F$18,MATCH(E556,'04_MAQUINAS'!$A$2:$A$18,0)),0)</x:f>
        <x:v>32.85333333333333</x:v>
      </x:c>
      <x:c r="O556" s="34" t="n">
        <x:f>IFERROR(J556*INDEX('04_MAQUINAS'!$I$2:$I$18,MATCH(E556,'04_MAQUINAS'!$A$2:$A$18,0))*INDEX('04_MAQUINAS'!$J$2:$J$18,MATCH(E556,'04_MAQUINAS'!$A$2:$A$18,0)),0)</x:f>
        <x:v>0.41066666666666674</x:v>
      </x:c>
    </x:row>
    <x:row r="557">
      <x:c r="A557" t="inlineStr">
        <x:is>
          <x:t xml:space="preserve">P047</x:t>
        </x:is>
      </x:c>
      <x:c r="B557" t="inlineStr">
        <x:is>
          <x:t xml:space="preserve">Armario metálico</x:t>
        </x:is>
      </x:c>
      <x:c r="C557" t="n">
        <x:v>3</x:v>
      </x:c>
      <x:c r="D557" t="inlineStr">
        <x:is>
          <x:t xml:space="preserve">Plegado</x:t>
        </x:is>
      </x:c>
      <x:c r="E557" t="inlineStr">
        <x:is>
          <x:t xml:space="preserve">Plegadora hidráulica de chapa metálica</x:t>
        </x:is>
      </x:c>
      <x:c r="F557" t="n">
        <x:f>'08_PEDIDOS'!D48</x:f>
        <x:v>12</x:v>
      </x:c>
      <x:c r="G557" t="n">
        <x:f>'08_PEDIDOS'!I48</x:f>
        <x:v>10</x:v>
      </x:c>
      <x:c r="H557" t="n">
        <x:f>'05_RUTAS'!F77</x:f>
        <x:v>12</x:v>
      </x:c>
      <x:c r="I557" t="n">
        <x:f>'05_RUTAS'!G77</x:f>
        <x:v>86</x:v>
      </x:c>
      <x:c r="J557" s="14" t="n">
        <x:f>IF(OR(F557="",G557="",G557=0),"",(ROUNDUP(F557/G557,0)*H557+F557*I557)/60)</x:f>
        <x:v>17.6</x:v>
      </x:c>
      <x:c r="K557" t="n">
        <x:f>INDEX('08_PEDIDOS'!$H$2:$H$97,MATCH(A557,'08_PEDIDOS'!$A$2:$A$97,0))</x:f>
        <x:v>6</x:v>
      </x:c>
      <x:c r="L557" t="inlineStr">
        <x:is>
          <x:t xml:space="preserve">POR_UNIDAD</x:t>
        </x:is>
      </x:c>
      <x:c r="M557" t="inlineStr">
        <x:is>
          <x:t xml:space="preserve">VALOR HEREDADO SIN CRONOMETRAJE</x:t>
        </x:is>
      </x:c>
      <x:c r="N557" s="34" t="n">
        <x:f>IFERROR(J557*INDEX('04_MAQUINAS'!$F$2:$F$18,MATCH(E557,'04_MAQUINAS'!$A$2:$A$18,0)),0)</x:f>
        <x:v>492.80000000000007</x:v>
      </x:c>
      <x:c r="O557" s="34" t="n">
        <x:f>IFERROR(J557*INDEX('04_MAQUINAS'!$I$2:$I$18,MATCH(E557,'04_MAQUINAS'!$A$2:$A$18,0))*INDEX('04_MAQUINAS'!$J$2:$J$18,MATCH(E557,'04_MAQUINAS'!$A$2:$A$18,0)),0)</x:f>
        <x:v>43.56000000000001</x:v>
      </x:c>
    </x:row>
    <x:row r="558">
      <x:c r="A558" t="inlineStr">
        <x:is>
          <x:t xml:space="preserve">P047</x:t>
        </x:is>
      </x:c>
      <x:c r="B558" t="inlineStr">
        <x:is>
          <x:t xml:space="preserve">Armario metálico</x:t>
        </x:is>
      </x:c>
      <x:c r="C558" t="n">
        <x:v>4</x:v>
      </x:c>
      <x:c r="D558" t="inlineStr">
        <x:is>
          <x:t xml:space="preserve">Desbarbado</x:t>
        </x:is>
      </x:c>
      <x:c r="E558" t="inlineStr">
        <x:is>
          <x:t xml:space="preserve">Mesa de desbarbado/esmerilado</x:t>
        </x:is>
      </x:c>
      <x:c r="F558" t="n">
        <x:f>'08_PEDIDOS'!D48</x:f>
        <x:v>12</x:v>
      </x:c>
      <x:c r="G558" t="n">
        <x:f>'08_PEDIDOS'!I48</x:f>
        <x:v>10</x:v>
      </x:c>
      <x:c r="H558" t="n">
        <x:f>'05_RUTAS'!F78</x:f>
        <x:v>3</x:v>
      </x:c>
      <x:c r="I558" t="n">
        <x:f>'05_RUTAS'!G78</x:f>
        <x:v>15</x:v>
      </x:c>
      <x:c r="J558" s="14" t="n">
        <x:f>IF(OR(F558="",G558="",G558=0),"",(ROUNDUP(F558/G558,0)*H558+F558*I558)/60)</x:f>
        <x:v>3.1</x:v>
      </x:c>
      <x:c r="K558" t="n">
        <x:f>INDEX('08_PEDIDOS'!$H$2:$H$97,MATCH(A558,'08_PEDIDOS'!$A$2:$A$97,0))</x:f>
        <x:v>6</x:v>
      </x:c>
      <x:c r="L558" t="inlineStr">
        <x:is>
          <x:t xml:space="preserve">POR_UNIDAD</x:t>
        </x:is>
      </x:c>
      <x:c r="M558" t="inlineStr">
        <x:is>
          <x:t xml:space="preserve">VALOR HEREDADO SIN CRONOMETRAJE</x:t>
        </x:is>
      </x:c>
      <x:c r="N558" s="34" t="n">
        <x:f>IFERROR(J558*INDEX('04_MAQUINAS'!$F$2:$F$18,MATCH(E558,'04_MAQUINAS'!$A$2:$A$18,0)),0)</x:f>
        <x:v>65.10000000000001</x:v>
      </x:c>
      <x:c r="O558" s="34" t="n">
        <x:f>IFERROR(J558*INDEX('04_MAQUINAS'!$I$2:$I$18,MATCH(E558,'04_MAQUINAS'!$A$2:$A$18,0))*INDEX('04_MAQUINAS'!$J$2:$J$18,MATCH(E558,'04_MAQUINAS'!$A$2:$A$18,0)),0)</x:f>
        <x:v>2.325</x:v>
      </x:c>
    </x:row>
    <x:row r="559">
      <x:c r="A559" t="inlineStr">
        <x:is>
          <x:t xml:space="preserve">P047</x:t>
        </x:is>
      </x:c>
      <x:c r="B559" t="inlineStr">
        <x:is>
          <x:t xml:space="preserve">Armario metálico</x:t>
        </x:is>
      </x:c>
      <x:c r="C559" t="n">
        <x:v>5</x:v>
      </x:c>
      <x:c r="D559" t="inlineStr">
        <x:is>
          <x:t xml:space="preserve">Preparación superficial</x:t>
        </x:is>
      </x:c>
      <x:c r="E559" t="inlineStr">
        <x:is>
          <x:t xml:space="preserve">Zona de preparación superficial</x:t>
        </x:is>
      </x:c>
      <x:c r="F559" t="n">
        <x:f>'08_PEDIDOS'!D48</x:f>
        <x:v>12</x:v>
      </x:c>
      <x:c r="G559" t="n">
        <x:f>'08_PEDIDOS'!I48</x:f>
        <x:v>10</x:v>
      </x:c>
      <x:c r="H559" t="n">
        <x:f>'05_RUTAS'!F79</x:f>
        <x:v>6</x:v>
      </x:c>
      <x:c r="I559" t="n">
        <x:f>'05_RUTAS'!G79</x:f>
        <x:v>25.712</x:v>
      </x:c>
      <x:c r="J559" s="14" t="n">
        <x:f>IF(OR(F559="",G559="",G559=0),"",(ROUNDUP(F559/G559,0)*H559+F559*I559)/60)</x:f>
        <x:v>5.3424</x:v>
      </x:c>
      <x:c r="K559" t="n">
        <x:f>INDEX('08_PEDIDOS'!$H$2:$H$97,MATCH(A559,'08_PEDIDOS'!$A$2:$A$97,0))</x:f>
        <x:v>6</x:v>
      </x:c>
      <x:c r="L559" t="inlineStr">
        <x:is>
          <x:t xml:space="preserve">POR_UNIDAD</x:t>
        </x:is>
      </x:c>
      <x:c r="M559" t="inlineStr">
        <x:is>
          <x:t xml:space="preserve">VALOR HEREDADO SIN CRONOMETRAJE</x:t>
        </x:is>
      </x:c>
      <x:c r="N559" s="34" t="n">
        <x:f>IFERROR(J559*INDEX('04_MAQUINAS'!$F$2:$F$18,MATCH(E559,'04_MAQUINAS'!$A$2:$A$18,0)),0)</x:f>
        <x:v>101.50559999999999</x:v>
      </x:c>
      <x:c r="O559" s="34" t="n">
        <x:f>IFERROR(J559*INDEX('04_MAQUINAS'!$I$2:$I$18,MATCH(E559,'04_MAQUINAS'!$A$2:$A$18,0))*INDEX('04_MAQUINAS'!$J$2:$J$18,MATCH(E559,'04_MAQUINAS'!$A$2:$A$18,0)),0)</x:f>
        <x:v>4.701312000000001</x:v>
      </x:c>
    </x:row>
    <x:row r="560">
      <x:c r="A560" t="inlineStr">
        <x:is>
          <x:t xml:space="preserve">P047</x:t>
        </x:is>
      </x:c>
      <x:c r="B560" t="inlineStr">
        <x:is>
          <x:t xml:space="preserve">Armario metálico</x:t>
        </x:is>
      </x:c>
      <x:c r="C560" t="n">
        <x:v>6</x:v>
      </x:c>
      <x:c r="D560" t="inlineStr">
        <x:is>
          <x:t xml:space="preserve">Aplicación electrostática de polvo</x:t>
        </x:is>
      </x:c>
      <x:c r="E560" t="inlineStr">
        <x:is>
          <x:t xml:space="preserve">Pistola manual de pintura electrostática en polvo</x:t>
        </x:is>
      </x:c>
      <x:c r="F560" t="n">
        <x:f>'08_PEDIDOS'!D48</x:f>
        <x:v>12</x:v>
      </x:c>
      <x:c r="G560" t="n">
        <x:f>'08_PEDIDOS'!I48</x:f>
        <x:v>10</x:v>
      </x:c>
      <x:c r="H560" t="n">
        <x:f>'05_RUTAS'!F80</x:f>
        <x:v>12</x:v>
      </x:c>
      <x:c r="I560" t="n">
        <x:f>'05_RUTAS'!G80</x:f>
        <x:v>6.58</x:v>
      </x:c>
      <x:c r="J560" s="14" t="n">
        <x:f>IF(OR(F560="",G560="",G560=0),"",(ROUNDUP(F560/G560,0)*H560+F560*I560)/60)</x:f>
        <x:v>1.7160000000000002</x:v>
      </x:c>
      <x:c r="K560" t="n">
        <x:f>INDEX('08_PEDIDOS'!$H$2:$H$97,MATCH(A560,'08_PEDIDOS'!$A$2:$A$97,0))</x:f>
        <x:v>6</x:v>
      </x:c>
      <x:c r="L560" t="inlineStr">
        <x:is>
          <x:t xml:space="preserve">POR_UNIDAD</x:t>
        </x:is>
      </x:c>
      <x:c r="M560" t="inlineStr">
        <x:is>
          <x:t xml:space="preserve">HIPOTESIS TECNICA</x:t>
        </x:is>
      </x:c>
      <x:c r="N560" s="34" t="n">
        <x:f>IFERROR(J560*INDEX('04_MAQUINAS'!$F$2:$F$18,MATCH(E560,'04_MAQUINAS'!$A$2:$A$18,0)),0)</x:f>
        <x:v>54.912000000000006</x:v>
      </x:c>
      <x:c r="O560" s="34" t="n">
        <x:f>IFERROR(J560*INDEX('04_MAQUINAS'!$I$2:$I$18,MATCH(E560,'04_MAQUINAS'!$A$2:$A$18,0))*INDEX('04_MAQUINAS'!$J$2:$J$18,MATCH(E560,'04_MAQUINAS'!$A$2:$A$18,0)),0)</x:f>
        <x:v>1.8018</x:v>
      </x:c>
    </x:row>
    <x:row r="561">
      <x:c r="A561" t="inlineStr">
        <x:is>
          <x:t xml:space="preserve">P047</x:t>
        </x:is>
      </x:c>
      <x:c r="B561" t="inlineStr">
        <x:is>
          <x:t xml:space="preserve">Armario metálico</x:t>
        </x:is>
      </x:c>
      <x:c r="C561" t="n">
        <x:v>7</x:v>
      </x:c>
      <x:c r="D561" t="inlineStr">
        <x:is>
          <x:t xml:space="preserve">Curado térmico en horno</x:t>
        </x:is>
      </x:c>
      <x:c r="E561" t="inlineStr">
        <x:is>
          <x:t xml:space="preserve">Horno de curado de pintura electrostática por lotes</x:t>
        </x:is>
      </x:c>
      <x:c r="F561" t="n">
        <x:f>'08_PEDIDOS'!D48</x:f>
        <x:v>12</x:v>
      </x:c>
      <x:c r="G561" t="n">
        <x:f>'08_PEDIDOS'!I48</x:f>
        <x:v>10</x:v>
      </x:c>
      <x:c r="H561" t="n">
        <x:f>'05_RUTAS'!F81</x:f>
        <x:v>45</x:v>
      </x:c>
      <x:c r="I561" t="n">
        <x:f>'05_RUTAS'!G81</x:f>
        <x:v>0</x:v>
      </x:c>
      <x:c r="J561" s="14" t="n">
        <x:f>IF(OR(F561="",G561="",G561=0),"",(ROUNDUP(F561/G561,0)*H561+F561*I561)/60)</x:f>
        <x:v>1.5</x:v>
      </x:c>
      <x:c r="K561" t="n">
        <x:f>INDEX('08_PEDIDOS'!$H$2:$H$97,MATCH(A561,'08_PEDIDOS'!$A$2:$A$97,0))</x:f>
        <x:v>6</x:v>
      </x:c>
      <x:c r="L561" t="inlineStr">
        <x:is>
          <x:t xml:space="preserve">POR_LOTE</x:t>
        </x:is>
      </x:c>
      <x:c r="M561" t="inlineStr">
        <x:is>
          <x:t xml:space="preserve">HIPOTESIS TECNICA</x:t>
        </x:is>
      </x:c>
      <x:c r="N561" s="34" t="n">
        <x:f>IFERROR(J561*INDEX('04_MAQUINAS'!$F$2:$F$18,MATCH(E561,'04_MAQUINAS'!$A$2:$A$18,0)),0)</x:f>
        <x:v>39</x:v>
      </x:c>
      <x:c r="O561" s="34" t="n">
        <x:f>IFERROR(J561*INDEX('04_MAQUINAS'!$I$2:$I$18,MATCH(E561,'04_MAQUINAS'!$A$2:$A$18,0))*INDEX('04_MAQUINAS'!$J$2:$J$18,MATCH(E561,'04_MAQUINAS'!$A$2:$A$18,0)),0)</x:f>
        <x:v>21.599999999999998</x:v>
      </x:c>
    </x:row>
    <x:row r="562">
      <x:c r="A562" t="inlineStr">
        <x:is>
          <x:t xml:space="preserve">P047</x:t>
        </x:is>
      </x:c>
      <x:c r="B562" t="inlineStr">
        <x:is>
          <x:t xml:space="preserve">Armario metálico</x:t>
        </x:is>
      </x:c>
      <x:c r="C562" t="n">
        <x:v>8</x:v>
      </x:c>
      <x:c r="D562" t="inlineStr">
        <x:is>
          <x:t xml:space="preserve">Colgado, traslado y enfriamiento</x:t>
        </x:is>
      </x:c>
      <x:c r="E562" t="inlineStr">
        <x:is>
          <x:t xml:space="preserve">Manipulación y enfriamiento de piezas</x:t>
        </x:is>
      </x:c>
      <x:c r="F562" t="n">
        <x:f>'08_PEDIDOS'!D48</x:f>
        <x:v>12</x:v>
      </x:c>
      <x:c r="G562" t="n">
        <x:f>'08_PEDIDOS'!I48</x:f>
        <x:v>10</x:v>
      </x:c>
      <x:c r="H562" t="n">
        <x:f>'05_RUTAS'!F82</x:f>
        <x:v>8</x:v>
      </x:c>
      <x:c r="I562" t="n">
        <x:f>'05_RUTAS'!G82</x:f>
        <x:v>2.36</x:v>
      </x:c>
      <x:c r="J562" s="14" t="n">
        <x:f>IF(OR(F562="",G562="",G562=0),"",(ROUNDUP(F562/G562,0)*H562+F562*I562)/60)</x:f>
        <x:v>0.7386666666666667</x:v>
      </x:c>
      <x:c r="K562" t="n">
        <x:f>INDEX('08_PEDIDOS'!$H$2:$H$97,MATCH(A562,'08_PEDIDOS'!$A$2:$A$97,0))</x:f>
        <x:v>6</x:v>
      </x:c>
      <x:c r="L562" t="inlineStr">
        <x:is>
          <x:t xml:space="preserve">POR_UNIDAD</x:t>
        </x:is>
      </x:c>
      <x:c r="M562" t="inlineStr">
        <x:is>
          <x:t xml:space="preserve">HIPOTESIS TECNICA</x:t>
        </x:is>
      </x:c>
      <x:c r="N562" s="34" t="n">
        <x:f>IFERROR(J562*INDEX('04_MAQUINAS'!$F$2:$F$18,MATCH(E562,'04_MAQUINAS'!$A$2:$A$18,0)),0)</x:f>
        <x:v>11.818666666666667</x:v>
      </x:c>
      <x:c r="O562" s="34" t="n">
        <x:f>IFERROR(J562*INDEX('04_MAQUINAS'!$I$2:$I$18,MATCH(E562,'04_MAQUINAS'!$A$2:$A$18,0))*INDEX('04_MAQUINAS'!$J$2:$J$18,MATCH(E562,'04_MAQUINAS'!$A$2:$A$18,0)),0)</x:f>
        <x:v>0.18466666666666667</x:v>
      </x:c>
    </x:row>
    <x:row r="563">
      <x:c r="A563" t="inlineStr">
        <x:is>
          <x:t xml:space="preserve">P047</x:t>
        </x:is>
      </x:c>
      <x:c r="B563" t="inlineStr">
        <x:is>
          <x:t xml:space="preserve">Armario metálico</x:t>
        </x:is>
      </x:c>
      <x:c r="C563" t="n">
        <x:v>9</x:v>
      </x:c>
      <x:c r="D563" t="inlineStr">
        <x:is>
          <x:t xml:space="preserve">Ensamblaje</x:t>
        </x:is>
      </x:c>
      <x:c r="E563" t="inlineStr">
        <x:is>
          <x:t xml:space="preserve">Mesa de armado</x:t>
        </x:is>
      </x:c>
      <x:c r="F563" t="n">
        <x:f>'08_PEDIDOS'!D48</x:f>
        <x:v>12</x:v>
      </x:c>
      <x:c r="G563" t="n">
        <x:f>'08_PEDIDOS'!I48</x:f>
        <x:v>10</x:v>
      </x:c>
      <x:c r="H563" t="n">
        <x:f>'05_RUTAS'!F83</x:f>
        <x:v>6</x:v>
      </x:c>
      <x:c r="I563" t="n">
        <x:f>'05_RUTAS'!G83</x:f>
        <x:v>27</x:v>
      </x:c>
      <x:c r="J563" s="14" t="n">
        <x:f>IF(OR(F563="",G563="",G563=0),"",(ROUNDUP(F563/G563,0)*H563+F563*I563)/60)</x:f>
        <x:v>5.6</x:v>
      </x:c>
      <x:c r="K563" t="n">
        <x:f>INDEX('08_PEDIDOS'!$H$2:$H$97,MATCH(A563,'08_PEDIDOS'!$A$2:$A$97,0))</x:f>
        <x:v>6</x:v>
      </x:c>
      <x:c r="L563" t="inlineStr">
        <x:is>
          <x:t xml:space="preserve">POR_UNIDAD</x:t>
        </x:is>
      </x:c>
      <x:c r="M563" t="inlineStr">
        <x:is>
          <x:t xml:space="preserve">VALOR HEREDADO SIN CRONOMETRAJE</x:t>
        </x:is>
      </x:c>
      <x:c r="N563" s="34" t="n">
        <x:f>IFERROR(J563*INDEX('04_MAQUINAS'!$F$2:$F$18,MATCH(E563,'04_MAQUINAS'!$A$2:$A$18,0)),0)</x:f>
        <x:v>106.39999999999999</x:v>
      </x:c>
      <x:c r="O563" s="34" t="n">
        <x:f>IFERROR(J563*INDEX('04_MAQUINAS'!$I$2:$I$18,MATCH(E563,'04_MAQUINAS'!$A$2:$A$18,0))*INDEX('04_MAQUINAS'!$J$2:$J$18,MATCH(E563,'04_MAQUINAS'!$A$2:$A$18,0)),0)</x:f>
        <x:v>1.68</x:v>
      </x:c>
    </x:row>
    <x:row r="564">
      <x:c r="A564" t="inlineStr">
        <x:is>
          <x:t xml:space="preserve">P047</x:t>
        </x:is>
      </x:c>
      <x:c r="B564" t="inlineStr">
        <x:is>
          <x:t xml:space="preserve">Armario metálico</x:t>
        </x:is>
      </x:c>
      <x:c r="C564" t="n">
        <x:v>10</x:v>
      </x:c>
      <x:c r="D564" t="inlineStr">
        <x:is>
          <x:t xml:space="preserve">Inspección de calidad</x:t>
        </x:is>
      </x:c>
      <x:c r="E564" t="inlineStr">
        <x:is>
          <x:t xml:space="preserve">Área de inspección</x:t>
        </x:is>
      </x:c>
      <x:c r="F564" t="n">
        <x:f>'08_PEDIDOS'!D48</x:f>
        <x:v>12</x:v>
      </x:c>
      <x:c r="G564" t="n">
        <x:f>'08_PEDIDOS'!I48</x:f>
        <x:v>10</x:v>
      </x:c>
      <x:c r="H564" t="n">
        <x:f>'05_RUTAS'!F84</x:f>
        <x:v>2</x:v>
      </x:c>
      <x:c r="I564" t="n">
        <x:f>'05_RUTAS'!G84</x:f>
        <x:v>3.45</x:v>
      </x:c>
      <x:c r="J564" s="14" t="n">
        <x:f>IF(OR(F564="",G564="",G564=0),"",(ROUNDUP(F564/G564,0)*H564+F564*I564)/60)</x:f>
        <x:v>0.7566666666666667</x:v>
      </x:c>
      <x:c r="K564" t="n">
        <x:f>INDEX('08_PEDIDOS'!$H$2:$H$97,MATCH(A564,'08_PEDIDOS'!$A$2:$A$97,0))</x:f>
        <x:v>6</x:v>
      </x:c>
      <x:c r="L564" t="inlineStr">
        <x:is>
          <x:t xml:space="preserve">POR_UNIDAD</x:t>
        </x:is>
      </x:c>
      <x:c r="M564" t="inlineStr">
        <x:is>
          <x:t xml:space="preserve">HIPOTESIS TECNICA</x:t>
        </x:is>
      </x:c>
      <x:c r="N564" s="34" t="n">
        <x:f>IFERROR(J564*INDEX('04_MAQUINAS'!$F$2:$F$18,MATCH(E564,'04_MAQUINAS'!$A$2:$A$18,0)),0)</x:f>
        <x:v>15.133333333333335</x:v>
      </x:c>
      <x:c r="O564" s="34" t="n">
        <x:f>IFERROR(J564*INDEX('04_MAQUINAS'!$I$2:$I$18,MATCH(E564,'04_MAQUINAS'!$A$2:$A$18,0))*INDEX('04_MAQUINAS'!$J$2:$J$18,MATCH(E564,'04_MAQUINAS'!$A$2:$A$18,0)),0)</x:f>
        <x:v>0.07566666666666667</x:v>
      </x:c>
    </x:row>
    <x:row r="565">
      <x:c r="A565" t="inlineStr">
        <x:is>
          <x:t xml:space="preserve">P047</x:t>
        </x:is>
      </x:c>
      <x:c r="B565" t="inlineStr">
        <x:is>
          <x:t xml:space="preserve">Armario metálico</x:t>
        </x:is>
      </x:c>
      <x:c r="C565" t="n">
        <x:v>11</x:v>
      </x:c>
      <x:c r="D565" t="inlineStr">
        <x:is>
          <x:t xml:space="preserve">Embalaje</x:t>
        </x:is>
      </x:c>
      <x:c r="E565" t="inlineStr">
        <x:is>
          <x:t xml:space="preserve">Zona de protección y embalaje</x:t>
        </x:is>
      </x:c>
      <x:c r="F565" t="n">
        <x:f>'08_PEDIDOS'!D48</x:f>
        <x:v>12</x:v>
      </x:c>
      <x:c r="G565" t="n">
        <x:f>'08_PEDIDOS'!I48</x:f>
        <x:v>10</x:v>
      </x:c>
      <x:c r="H565" t="n">
        <x:f>'05_RUTAS'!F85</x:f>
        <x:v>2</x:v>
      </x:c>
      <x:c r="I565" t="n">
        <x:f>'05_RUTAS'!G85</x:f>
        <x:v>4.67</x:v>
      </x:c>
      <x:c r="J565" s="14" t="n">
        <x:f>IF(OR(F565="",G565="",G565=0),"",(ROUNDUP(F565/G565,0)*H565+F565*I565)/60)</x:f>
        <x:v>1.0006666666666666</x:v>
      </x:c>
      <x:c r="K565" t="n">
        <x:f>INDEX('08_PEDIDOS'!$H$2:$H$97,MATCH(A565,'08_PEDIDOS'!$A$2:$A$97,0))</x:f>
        <x:v>6</x:v>
      </x:c>
      <x:c r="L565" t="inlineStr">
        <x:is>
          <x:t xml:space="preserve">POR_UNIDAD</x:t>
        </x:is>
      </x:c>
      <x:c r="M565" t="inlineStr">
        <x:is>
          <x:t xml:space="preserve">HIPOTESIS TECNICA</x:t>
        </x:is>
      </x:c>
      <x:c r="N565" s="34" t="n">
        <x:f>IFERROR(J565*INDEX('04_MAQUINAS'!$F$2:$F$18,MATCH(E565,'04_MAQUINAS'!$A$2:$A$18,0)),0)</x:f>
        <x:v>18.012</x:v>
      </x:c>
      <x:c r="O565" s="34" t="n">
        <x:f>IFERROR(J565*INDEX('04_MAQUINAS'!$I$2:$I$18,MATCH(E565,'04_MAQUINAS'!$A$2:$A$18,0))*INDEX('04_MAQUINAS'!$J$2:$J$18,MATCH(E565,'04_MAQUINAS'!$A$2:$A$18,0)),0)</x:f>
        <x:v>0.09005999999999999</x:v>
      </x:c>
    </x:row>
    <x:row r="566">
      <x:c r="A566" t="inlineStr">
        <x:is>
          <x:t xml:space="preserve">P048</x:t>
        </x:is>
      </x:c>
      <x:c r="B566" t="inlineStr">
        <x:is>
          <x:t xml:space="preserve">Estantería liviana metálica</x:t>
        </x:is>
      </x:c>
      <x:c r="C566" t="n">
        <x:v>1</x:v>
      </x:c>
      <x:c r="D566" t="inlineStr">
        <x:is>
          <x:t xml:space="preserve">Corte de planchas de acero</x:t>
        </x:is>
      </x:c>
      <x:c r="E566" t="inlineStr">
        <x:is>
          <x:t xml:space="preserve">Guillotina hidráulica para corte de planchas de acero</x:t>
        </x:is>
      </x:c>
      <x:c r="F566" t="n">
        <x:f>'08_PEDIDOS'!D49</x:f>
        <x:v>12</x:v>
      </x:c>
      <x:c r="G566" t="n">
        <x:f>'08_PEDIDOS'!I49</x:f>
        <x:v>10</x:v>
      </x:c>
      <x:c r="H566" t="n">
        <x:f>'05_RUTAS'!F86</x:f>
        <x:v>8</x:v>
      </x:c>
      <x:c r="I566" t="n">
        <x:f>'05_RUTAS'!G86</x:f>
        <x:v>35.92</x:v>
      </x:c>
      <x:c r="J566" s="14" t="n">
        <x:f>IF(OR(F566="",G566="",G566=0),"",(ROUNDUP(F566/G566,0)*H566+F566*I566)/60)</x:f>
        <x:v>7.450666666666667</x:v>
      </x:c>
      <x:c r="K566" t="n">
        <x:f>INDEX('08_PEDIDOS'!$H$2:$H$97,MATCH(A566,'08_PEDIDOS'!$A$2:$A$97,0))</x:f>
        <x:v>6</x:v>
      </x:c>
      <x:c r="L566" t="inlineStr">
        <x:is>
          <x:t xml:space="preserve">POR_UNIDAD</x:t>
        </x:is>
      </x:c>
      <x:c r="M566" t="inlineStr">
        <x:is>
          <x:t xml:space="preserve">VALOR HEREDADO SIN CRONOMETRAJE</x:t>
        </x:is>
      </x:c>
      <x:c r="N566" s="34" t="n">
        <x:f>IFERROR(J566*INDEX('04_MAQUINAS'!$F$2:$F$18,MATCH(E566,'04_MAQUINAS'!$A$2:$A$18,0)),0)</x:f>
        <x:v>178.816</x:v>
      </x:c>
      <x:c r="O566" s="34" t="n">
        <x:f>IFERROR(J566*INDEX('04_MAQUINAS'!$I$2:$I$18,MATCH(E566,'04_MAQUINAS'!$A$2:$A$18,0))*INDEX('04_MAQUINAS'!$J$2:$J$18,MATCH(E566,'04_MAQUINAS'!$A$2:$A$18,0)),0)</x:f>
        <x:v>20.489333333333335</x:v>
      </x:c>
    </x:row>
    <x:row r="567">
      <x:c r="A567" t="inlineStr">
        <x:is>
          <x:t xml:space="preserve">P048</x:t>
        </x:is>
      </x:c>
      <x:c r="B567" t="inlineStr">
        <x:is>
          <x:t xml:space="preserve">Estantería liviana metálica</x:t>
        </x:is>
      </x:c>
      <x:c r="C567" t="n">
        <x:v>2</x:v>
      </x:c>
      <x:c r="D567" t="inlineStr">
        <x:is>
          <x:t xml:space="preserve">Corte de tubos y perfiles</x:t>
        </x:is>
      </x:c>
      <x:c r="E567" t="inlineStr">
        <x:is>
          <x:t xml:space="preserve">Sierra de cinta para corte de tubos y perfiles</x:t>
        </x:is>
      </x:c>
      <x:c r="F567" t="n">
        <x:f>'08_PEDIDOS'!D49</x:f>
        <x:v>12</x:v>
      </x:c>
      <x:c r="G567" t="n">
        <x:f>'08_PEDIDOS'!I49</x:f>
        <x:v>10</x:v>
      </x:c>
      <x:c r="H567" t="n">
        <x:f>'05_RUTAS'!F87</x:f>
        <x:v>8</x:v>
      </x:c>
      <x:c r="I567" t="n">
        <x:f>'05_RUTAS'!G87</x:f>
        <x:v>32.28</x:v>
      </x:c>
      <x:c r="J567" s="14" t="n">
        <x:f>IF(OR(F567="",G567="",G567=0),"",(ROUNDUP(F567/G567,0)*H567+F567*I567)/60)</x:f>
        <x:v>6.722666666666667</x:v>
      </x:c>
      <x:c r="K567" t="n">
        <x:f>INDEX('08_PEDIDOS'!$H$2:$H$97,MATCH(A567,'08_PEDIDOS'!$A$2:$A$97,0))</x:f>
        <x:v>6</x:v>
      </x:c>
      <x:c r="L567" t="inlineStr">
        <x:is>
          <x:t xml:space="preserve">POR_UNIDAD</x:t>
        </x:is>
      </x:c>
      <x:c r="M567" t="inlineStr">
        <x:is>
          <x:t xml:space="preserve">VALOR HEREDADO SIN CRONOMETRAJE</x:t>
        </x:is>
      </x:c>
      <x:c r="N567" s="34" t="n">
        <x:f>IFERROR(J567*INDEX('04_MAQUINAS'!$F$2:$F$18,MATCH(E567,'04_MAQUINAS'!$A$2:$A$18,0)),0)</x:f>
        <x:v>147.89866666666668</x:v>
      </x:c>
      <x:c r="O567" s="34" t="n">
        <x:f>IFERROR(J567*INDEX('04_MAQUINAS'!$I$2:$I$18,MATCH(E567,'04_MAQUINAS'!$A$2:$A$18,0))*INDEX('04_MAQUINAS'!$J$2:$J$18,MATCH(E567,'04_MAQUINAS'!$A$2:$A$18,0)),0)</x:f>
        <x:v>3.0252</x:v>
      </x:c>
    </x:row>
    <x:row r="568">
      <x:c r="A568" t="inlineStr">
        <x:is>
          <x:t xml:space="preserve">P048</x:t>
        </x:is>
      </x:c>
      <x:c r="B568" t="inlineStr">
        <x:is>
          <x:t xml:space="preserve">Estantería liviana metálica</x:t>
        </x:is>
      </x:c>
      <x:c r="C568" t="n">
        <x:v>3</x:v>
      </x:c>
      <x:c r="D568" t="inlineStr">
        <x:is>
          <x:t xml:space="preserve">Perforación</x:t>
        </x:is>
      </x:c>
      <x:c r="E568" t="inlineStr">
        <x:is>
          <x:t xml:space="preserve">Taladro de banco para perforación de acero</x:t>
        </x:is>
      </x:c>
      <x:c r="F568" t="n">
        <x:f>'08_PEDIDOS'!D49</x:f>
        <x:v>12</x:v>
      </x:c>
      <x:c r="G568" t="n">
        <x:f>'08_PEDIDOS'!I49</x:f>
        <x:v>10</x:v>
      </x:c>
      <x:c r="H568" t="n">
        <x:f>'05_RUTAS'!F88</x:f>
        <x:v>10</x:v>
      </x:c>
      <x:c r="I568" t="n">
        <x:f>'05_RUTAS'!G88</x:f>
        <x:v>54.8</x:v>
      </x:c>
      <x:c r="J568" s="14" t="n">
        <x:f>IF(OR(F568="",G568="",G568=0),"",(ROUNDUP(F568/G568,0)*H568+F568*I568)/60)</x:f>
        <x:v>11.293333333333331</x:v>
      </x:c>
      <x:c r="K568" t="n">
        <x:f>INDEX('08_PEDIDOS'!$H$2:$H$97,MATCH(A568,'08_PEDIDOS'!$A$2:$A$97,0))</x:f>
        <x:v>6</x:v>
      </x:c>
      <x:c r="L568" t="inlineStr">
        <x:is>
          <x:t xml:space="preserve">POR_UNIDAD</x:t>
        </x:is>
      </x:c>
      <x:c r="M568" t="inlineStr">
        <x:is>
          <x:t xml:space="preserve">VALOR HEREDADO SIN CRONOMETRAJE</x:t>
        </x:is>
      </x:c>
      <x:c r="N568" s="34" t="n">
        <x:f>IFERROR(J568*INDEX('04_MAQUINAS'!$F$2:$F$18,MATCH(E568,'04_MAQUINAS'!$A$2:$A$18,0)),0)</x:f>
        <x:v>248.4533333333333</x:v>
      </x:c>
      <x:c r="O568" s="34" t="n">
        <x:f>IFERROR(J568*INDEX('04_MAQUINAS'!$I$2:$I$18,MATCH(E568,'04_MAQUINAS'!$A$2:$A$18,0))*INDEX('04_MAQUINAS'!$J$2:$J$18,MATCH(E568,'04_MAQUINAS'!$A$2:$A$18,0)),0)</x:f>
        <x:v>3.105666666666666</x:v>
      </x:c>
    </x:row>
    <x:row r="569">
      <x:c r="A569" t="inlineStr">
        <x:is>
          <x:t xml:space="preserve">P048</x:t>
        </x:is>
      </x:c>
      <x:c r="B569" t="inlineStr">
        <x:is>
          <x:t xml:space="preserve">Estantería liviana metálica</x:t>
        </x:is>
      </x:c>
      <x:c r="C569" t="n">
        <x:v>4</x:v>
      </x:c>
      <x:c r="D569" t="inlineStr">
        <x:is>
          <x:t xml:space="preserve">Plegado</x:t>
        </x:is>
      </x:c>
      <x:c r="E569" t="inlineStr">
        <x:is>
          <x:t xml:space="preserve">Plegadora hidráulica de chapa metálica</x:t>
        </x:is>
      </x:c>
      <x:c r="F569" t="n">
        <x:f>'08_PEDIDOS'!D49</x:f>
        <x:v>12</x:v>
      </x:c>
      <x:c r="G569" t="n">
        <x:f>'08_PEDIDOS'!I49</x:f>
        <x:v>10</x:v>
      </x:c>
      <x:c r="H569" t="n">
        <x:f>'05_RUTAS'!F89</x:f>
        <x:v>12</x:v>
      </x:c>
      <x:c r="I569" t="n">
        <x:f>'05_RUTAS'!G89</x:f>
        <x:v>85</x:v>
      </x:c>
      <x:c r="J569" s="14" t="n">
        <x:f>IF(OR(F569="",G569="",G569=0),"",(ROUNDUP(F569/G569,0)*H569+F569*I569)/60)</x:f>
        <x:v>17.4</x:v>
      </x:c>
      <x:c r="K569" t="n">
        <x:f>INDEX('08_PEDIDOS'!$H$2:$H$97,MATCH(A569,'08_PEDIDOS'!$A$2:$A$97,0))</x:f>
        <x:v>6</x:v>
      </x:c>
      <x:c r="L569" t="inlineStr">
        <x:is>
          <x:t xml:space="preserve">POR_UNIDAD</x:t>
        </x:is>
      </x:c>
      <x:c r="M569" t="inlineStr">
        <x:is>
          <x:t xml:space="preserve">VALOR HEREDADO SIN CRONOMETRAJE</x:t>
        </x:is>
      </x:c>
      <x:c r="N569" s="34" t="n">
        <x:f>IFERROR(J569*INDEX('04_MAQUINAS'!$F$2:$F$18,MATCH(E569,'04_MAQUINAS'!$A$2:$A$18,0)),0)</x:f>
        <x:v>487.19999999999993</x:v>
      </x:c>
      <x:c r="O569" s="34" t="n">
        <x:f>IFERROR(J569*INDEX('04_MAQUINAS'!$I$2:$I$18,MATCH(E569,'04_MAQUINAS'!$A$2:$A$18,0))*INDEX('04_MAQUINAS'!$J$2:$J$18,MATCH(E569,'04_MAQUINAS'!$A$2:$A$18,0)),0)</x:f>
        <x:v>43.065</x:v>
      </x:c>
    </x:row>
    <x:row r="570">
      <x:c r="A570" t="inlineStr">
        <x:is>
          <x:t xml:space="preserve">P048</x:t>
        </x:is>
      </x:c>
      <x:c r="B570" t="inlineStr">
        <x:is>
          <x:t xml:space="preserve">Estantería liviana metálica</x:t>
        </x:is>
      </x:c>
      <x:c r="C570" t="n">
        <x:v>5</x:v>
      </x:c>
      <x:c r="D570" t="inlineStr">
        <x:is>
          <x:t xml:space="preserve">Desbarbado</x:t>
        </x:is>
      </x:c>
      <x:c r="E570" t="inlineStr">
        <x:is>
          <x:t xml:space="preserve">Mesa de desbarbado/esmerilado</x:t>
        </x:is>
      </x:c>
      <x:c r="F570" t="n">
        <x:f>'08_PEDIDOS'!D49</x:f>
        <x:v>12</x:v>
      </x:c>
      <x:c r="G570" t="n">
        <x:f>'08_PEDIDOS'!I49</x:f>
        <x:v>10</x:v>
      </x:c>
      <x:c r="H570" t="n">
        <x:f>'05_RUTAS'!F90</x:f>
        <x:v>3</x:v>
      </x:c>
      <x:c r="I570" t="n">
        <x:f>'05_RUTAS'!G90</x:f>
        <x:v>37.5</x:v>
      </x:c>
      <x:c r="J570" s="14" t="n">
        <x:f>IF(OR(F570="",G570="",G570=0),"",(ROUNDUP(F570/G570,0)*H570+F570*I570)/60)</x:f>
        <x:v>7.6</x:v>
      </x:c>
      <x:c r="K570" t="n">
        <x:f>INDEX('08_PEDIDOS'!$H$2:$H$97,MATCH(A570,'08_PEDIDOS'!$A$2:$A$97,0))</x:f>
        <x:v>6</x:v>
      </x:c>
      <x:c r="L570" t="inlineStr">
        <x:is>
          <x:t xml:space="preserve">POR_UNIDAD</x:t>
        </x:is>
      </x:c>
      <x:c r="M570" t="inlineStr">
        <x:is>
          <x:t xml:space="preserve">VALOR HEREDADO SIN CRONOMETRAJE</x:t>
        </x:is>
      </x:c>
      <x:c r="N570" s="34" t="n">
        <x:f>IFERROR(J570*INDEX('04_MAQUINAS'!$F$2:$F$18,MATCH(E570,'04_MAQUINAS'!$A$2:$A$18,0)),0)</x:f>
        <x:v>159.6</x:v>
      </x:c>
      <x:c r="O570" s="34" t="n">
        <x:f>IFERROR(J570*INDEX('04_MAQUINAS'!$I$2:$I$18,MATCH(E570,'04_MAQUINAS'!$A$2:$A$18,0))*INDEX('04_MAQUINAS'!$J$2:$J$18,MATCH(E570,'04_MAQUINAS'!$A$2:$A$18,0)),0)</x:f>
        <x:v>5.699999999999999</x:v>
      </x:c>
    </x:row>
    <x:row r="571">
      <x:c r="A571" t="inlineStr">
        <x:is>
          <x:t xml:space="preserve">P048</x:t>
        </x:is>
      </x:c>
      <x:c r="B571" t="inlineStr">
        <x:is>
          <x:t xml:space="preserve">Estantería liviana metálica</x:t>
        </x:is>
      </x:c>
      <x:c r="C571" t="n">
        <x:v>6</x:v>
      </x:c>
      <x:c r="D571" t="inlineStr">
        <x:is>
          <x:t xml:space="preserve">Preparación superficial</x:t>
        </x:is>
      </x:c>
      <x:c r="E571" t="inlineStr">
        <x:is>
          <x:t xml:space="preserve">Zona de preparación superficial</x:t>
        </x:is>
      </x:c>
      <x:c r="F571" t="n">
        <x:f>'08_PEDIDOS'!D49</x:f>
        <x:v>12</x:v>
      </x:c>
      <x:c r="G571" t="n">
        <x:f>'08_PEDIDOS'!I49</x:f>
        <x:v>10</x:v>
      </x:c>
      <x:c r="H571" t="n">
        <x:f>'05_RUTAS'!F91</x:f>
        <x:v>6</x:v>
      </x:c>
      <x:c r="I571" t="n">
        <x:f>'05_RUTAS'!G91</x:f>
        <x:v>24.4752</x:v>
      </x:c>
      <x:c r="J571" s="14" t="n">
        <x:f>IF(OR(F571="",G571="",G571=0),"",(ROUNDUP(F571/G571,0)*H571+F571*I571)/60)</x:f>
        <x:v>5.09504</x:v>
      </x:c>
      <x:c r="K571" t="n">
        <x:f>INDEX('08_PEDIDOS'!$H$2:$H$97,MATCH(A571,'08_PEDIDOS'!$A$2:$A$97,0))</x:f>
        <x:v>6</x:v>
      </x:c>
      <x:c r="L571" t="inlineStr">
        <x:is>
          <x:t xml:space="preserve">POR_UNIDAD</x:t>
        </x:is>
      </x:c>
      <x:c r="M571" t="inlineStr">
        <x:is>
          <x:t xml:space="preserve">VALOR HEREDADO SIN CRONOMETRAJE</x:t>
        </x:is>
      </x:c>
      <x:c r="N571" s="34" t="n">
        <x:f>IFERROR(J571*INDEX('04_MAQUINAS'!$F$2:$F$18,MATCH(E571,'04_MAQUINAS'!$A$2:$A$18,0)),0)</x:f>
        <x:v>96.80576</x:v>
      </x:c>
      <x:c r="O571" s="34" t="n">
        <x:f>IFERROR(J571*INDEX('04_MAQUINAS'!$I$2:$I$18,MATCH(E571,'04_MAQUINAS'!$A$2:$A$18,0))*INDEX('04_MAQUINAS'!$J$2:$J$18,MATCH(E571,'04_MAQUINAS'!$A$2:$A$18,0)),0)</x:f>
        <x:v>4.483635200000001</x:v>
      </x:c>
    </x:row>
    <x:row r="572">
      <x:c r="A572" t="inlineStr">
        <x:is>
          <x:t xml:space="preserve">P048</x:t>
        </x:is>
      </x:c>
      <x:c r="B572" t="inlineStr">
        <x:is>
          <x:t xml:space="preserve">Estantería liviana metálica</x:t>
        </x:is>
      </x:c>
      <x:c r="C572" t="n">
        <x:v>7</x:v>
      </x:c>
      <x:c r="D572" t="inlineStr">
        <x:is>
          <x:t xml:space="preserve">Aplicación electrostática de polvo</x:t>
        </x:is>
      </x:c>
      <x:c r="E572" t="inlineStr">
        <x:is>
          <x:t xml:space="preserve">Pistola manual de pintura electrostática en polvo</x:t>
        </x:is>
      </x:c>
      <x:c r="F572" t="n">
        <x:f>'08_PEDIDOS'!D49</x:f>
        <x:v>12</x:v>
      </x:c>
      <x:c r="G572" t="n">
        <x:f>'08_PEDIDOS'!I49</x:f>
        <x:v>10</x:v>
      </x:c>
      <x:c r="H572" t="n">
        <x:f>'05_RUTAS'!F92</x:f>
        <x:v>12</x:v>
      </x:c>
      <x:c r="I572" t="n">
        <x:f>'05_RUTAS'!G92</x:f>
        <x:v>6.58</x:v>
      </x:c>
      <x:c r="J572" s="14" t="n">
        <x:f>IF(OR(F572="",G572="",G572=0),"",(ROUNDUP(F572/G572,0)*H572+F572*I572)/60)</x:f>
        <x:v>1.7160000000000002</x:v>
      </x:c>
      <x:c r="K572" t="n">
        <x:f>INDEX('08_PEDIDOS'!$H$2:$H$97,MATCH(A572,'08_PEDIDOS'!$A$2:$A$97,0))</x:f>
        <x:v>6</x:v>
      </x:c>
      <x:c r="L572" t="inlineStr">
        <x:is>
          <x:t xml:space="preserve">POR_UNIDAD</x:t>
        </x:is>
      </x:c>
      <x:c r="M572" t="inlineStr">
        <x:is>
          <x:t xml:space="preserve">HIPOTESIS TECNICA</x:t>
        </x:is>
      </x:c>
      <x:c r="N572" s="34" t="n">
        <x:f>IFERROR(J572*INDEX('04_MAQUINAS'!$F$2:$F$18,MATCH(E572,'04_MAQUINAS'!$A$2:$A$18,0)),0)</x:f>
        <x:v>54.912000000000006</x:v>
      </x:c>
      <x:c r="O572" s="34" t="n">
        <x:f>IFERROR(J572*INDEX('04_MAQUINAS'!$I$2:$I$18,MATCH(E572,'04_MAQUINAS'!$A$2:$A$18,0))*INDEX('04_MAQUINAS'!$J$2:$J$18,MATCH(E572,'04_MAQUINAS'!$A$2:$A$18,0)),0)</x:f>
        <x:v>1.8018</x:v>
      </x:c>
    </x:row>
    <x:row r="573">
      <x:c r="A573" t="inlineStr">
        <x:is>
          <x:t xml:space="preserve">P048</x:t>
        </x:is>
      </x:c>
      <x:c r="B573" t="inlineStr">
        <x:is>
          <x:t xml:space="preserve">Estantería liviana metálica</x:t>
        </x:is>
      </x:c>
      <x:c r="C573" t="n">
        <x:v>8</x:v>
      </x:c>
      <x:c r="D573" t="inlineStr">
        <x:is>
          <x:t xml:space="preserve">Curado térmico en horno</x:t>
        </x:is>
      </x:c>
      <x:c r="E573" t="inlineStr">
        <x:is>
          <x:t xml:space="preserve">Horno de curado de pintura electrostática por lotes</x:t>
        </x:is>
      </x:c>
      <x:c r="F573" t="n">
        <x:f>'08_PEDIDOS'!D49</x:f>
        <x:v>12</x:v>
      </x:c>
      <x:c r="G573" t="n">
        <x:f>'08_PEDIDOS'!I49</x:f>
        <x:v>10</x:v>
      </x:c>
      <x:c r="H573" t="n">
        <x:f>'05_RUTAS'!F93</x:f>
        <x:v>45</x:v>
      </x:c>
      <x:c r="I573" t="n">
        <x:f>'05_RUTAS'!G93</x:f>
        <x:v>0</x:v>
      </x:c>
      <x:c r="J573" s="14" t="n">
        <x:f>IF(OR(F573="",G573="",G573=0),"",(ROUNDUP(F573/G573,0)*H573+F573*I573)/60)</x:f>
        <x:v>1.5</x:v>
      </x:c>
      <x:c r="K573" t="n">
        <x:f>INDEX('08_PEDIDOS'!$H$2:$H$97,MATCH(A573,'08_PEDIDOS'!$A$2:$A$97,0))</x:f>
        <x:v>6</x:v>
      </x:c>
      <x:c r="L573" t="inlineStr">
        <x:is>
          <x:t xml:space="preserve">POR_LOTE</x:t>
        </x:is>
      </x:c>
      <x:c r="M573" t="inlineStr">
        <x:is>
          <x:t xml:space="preserve">HIPOTESIS TECNICA</x:t>
        </x:is>
      </x:c>
      <x:c r="N573" s="34" t="n">
        <x:f>IFERROR(J573*INDEX('04_MAQUINAS'!$F$2:$F$18,MATCH(E573,'04_MAQUINAS'!$A$2:$A$18,0)),0)</x:f>
        <x:v>39</x:v>
      </x:c>
      <x:c r="O573" s="34" t="n">
        <x:f>IFERROR(J573*INDEX('04_MAQUINAS'!$I$2:$I$18,MATCH(E573,'04_MAQUINAS'!$A$2:$A$18,0))*INDEX('04_MAQUINAS'!$J$2:$J$18,MATCH(E573,'04_MAQUINAS'!$A$2:$A$18,0)),0)</x:f>
        <x:v>21.599999999999998</x:v>
      </x:c>
    </x:row>
    <x:row r="574">
      <x:c r="A574" t="inlineStr">
        <x:is>
          <x:t xml:space="preserve">P048</x:t>
        </x:is>
      </x:c>
      <x:c r="B574" t="inlineStr">
        <x:is>
          <x:t xml:space="preserve">Estantería liviana metálica</x:t>
        </x:is>
      </x:c>
      <x:c r="C574" t="n">
        <x:v>9</x:v>
      </x:c>
      <x:c r="D574" t="inlineStr">
        <x:is>
          <x:t xml:space="preserve">Colgado, traslado y enfriamiento</x:t>
        </x:is>
      </x:c>
      <x:c r="E574" t="inlineStr">
        <x:is>
          <x:t xml:space="preserve">Manipulación y enfriamiento de piezas</x:t>
        </x:is>
      </x:c>
      <x:c r="F574" t="n">
        <x:f>'08_PEDIDOS'!D49</x:f>
        <x:v>12</x:v>
      </x:c>
      <x:c r="G574" t="n">
        <x:f>'08_PEDIDOS'!I49</x:f>
        <x:v>10</x:v>
      </x:c>
      <x:c r="H574" t="n">
        <x:f>'05_RUTAS'!F94</x:f>
        <x:v>8</x:v>
      </x:c>
      <x:c r="I574" t="n">
        <x:f>'05_RUTAS'!G94</x:f>
        <x:v>2.36</x:v>
      </x:c>
      <x:c r="J574" s="14" t="n">
        <x:f>IF(OR(F574="",G574="",G574=0),"",(ROUNDUP(F574/G574,0)*H574+F574*I574)/60)</x:f>
        <x:v>0.7386666666666667</x:v>
      </x:c>
      <x:c r="K574" t="n">
        <x:f>INDEX('08_PEDIDOS'!$H$2:$H$97,MATCH(A574,'08_PEDIDOS'!$A$2:$A$97,0))</x:f>
        <x:v>6</x:v>
      </x:c>
      <x:c r="L574" t="inlineStr">
        <x:is>
          <x:t xml:space="preserve">POR_UNIDAD</x:t>
        </x:is>
      </x:c>
      <x:c r="M574" t="inlineStr">
        <x:is>
          <x:t xml:space="preserve">HIPOTESIS TECNICA</x:t>
        </x:is>
      </x:c>
      <x:c r="N574" s="34" t="n">
        <x:f>IFERROR(J574*INDEX('04_MAQUINAS'!$F$2:$F$18,MATCH(E574,'04_MAQUINAS'!$A$2:$A$18,0)),0)</x:f>
        <x:v>11.818666666666667</x:v>
      </x:c>
      <x:c r="O574" s="34" t="n">
        <x:f>IFERROR(J574*INDEX('04_MAQUINAS'!$I$2:$I$18,MATCH(E574,'04_MAQUINAS'!$A$2:$A$18,0))*INDEX('04_MAQUINAS'!$J$2:$J$18,MATCH(E574,'04_MAQUINAS'!$A$2:$A$18,0)),0)</x:f>
        <x:v>0.18466666666666667</x:v>
      </x:c>
    </x:row>
    <x:row r="575">
      <x:c r="A575" t="inlineStr">
        <x:is>
          <x:t xml:space="preserve">P048</x:t>
        </x:is>
      </x:c>
      <x:c r="B575" t="inlineStr">
        <x:is>
          <x:t xml:space="preserve">Estantería liviana metálica</x:t>
        </x:is>
      </x:c>
      <x:c r="C575" t="n">
        <x:v>10</x:v>
      </x:c>
      <x:c r="D575" t="inlineStr">
        <x:is>
          <x:t xml:space="preserve">Ensamblaje</x:t>
        </x:is>
      </x:c>
      <x:c r="E575" t="inlineStr">
        <x:is>
          <x:t xml:space="preserve">Mesa de armado</x:t>
        </x:is>
      </x:c>
      <x:c r="F575" t="n">
        <x:f>'08_PEDIDOS'!D49</x:f>
        <x:v>12</x:v>
      </x:c>
      <x:c r="G575" t="n">
        <x:f>'08_PEDIDOS'!I49</x:f>
        <x:v>10</x:v>
      </x:c>
      <x:c r="H575" t="n">
        <x:f>'05_RUTAS'!F95</x:f>
        <x:v>6</x:v>
      </x:c>
      <x:c r="I575" t="n">
        <x:f>'05_RUTAS'!G95</x:f>
        <x:v>61.5</x:v>
      </x:c>
      <x:c r="J575" s="14" t="n">
        <x:f>IF(OR(F575="",G575="",G575=0),"",(ROUNDUP(F575/G575,0)*H575+F575*I575)/60)</x:f>
        <x:v>12.5</x:v>
      </x:c>
      <x:c r="K575" t="n">
        <x:f>INDEX('08_PEDIDOS'!$H$2:$H$97,MATCH(A575,'08_PEDIDOS'!$A$2:$A$97,0))</x:f>
        <x:v>6</x:v>
      </x:c>
      <x:c r="L575" t="inlineStr">
        <x:is>
          <x:t xml:space="preserve">POR_UNIDAD</x:t>
        </x:is>
      </x:c>
      <x:c r="M575" t="inlineStr">
        <x:is>
          <x:t xml:space="preserve">VALOR HEREDADO SIN CRONOMETRAJE</x:t>
        </x:is>
      </x:c>
      <x:c r="N575" s="34" t="n">
        <x:f>IFERROR(J575*INDEX('04_MAQUINAS'!$F$2:$F$18,MATCH(E575,'04_MAQUINAS'!$A$2:$A$18,0)),0)</x:f>
        <x:v>237.5</x:v>
      </x:c>
      <x:c r="O575" s="34" t="n">
        <x:f>IFERROR(J575*INDEX('04_MAQUINAS'!$I$2:$I$18,MATCH(E575,'04_MAQUINAS'!$A$2:$A$18,0))*INDEX('04_MAQUINAS'!$J$2:$J$18,MATCH(E575,'04_MAQUINAS'!$A$2:$A$18,0)),0)</x:f>
        <x:v>3.75</x:v>
      </x:c>
    </x:row>
    <x:row r="576">
      <x:c r="A576" t="inlineStr">
        <x:is>
          <x:t xml:space="preserve">P048</x:t>
        </x:is>
      </x:c>
      <x:c r="B576" t="inlineStr">
        <x:is>
          <x:t xml:space="preserve">Estantería liviana metálica</x:t>
        </x:is>
      </x:c>
      <x:c r="C576" t="n">
        <x:v>11</x:v>
      </x:c>
      <x:c r="D576" t="inlineStr">
        <x:is>
          <x:t xml:space="preserve">Inspección de calidad</x:t>
        </x:is>
      </x:c>
      <x:c r="E576" t="inlineStr">
        <x:is>
          <x:t xml:space="preserve">Área de inspección</x:t>
        </x:is>
      </x:c>
      <x:c r="F576" t="n">
        <x:f>'08_PEDIDOS'!D49</x:f>
        <x:v>12</x:v>
      </x:c>
      <x:c r="G576" t="n">
        <x:f>'08_PEDIDOS'!I49</x:f>
        <x:v>10</x:v>
      </x:c>
      <x:c r="H576" t="n">
        <x:f>'05_RUTAS'!F96</x:f>
        <x:v>2</x:v>
      </x:c>
      <x:c r="I576" t="n">
        <x:f>'05_RUTAS'!G96</x:f>
        <x:v>3.45</x:v>
      </x:c>
      <x:c r="J576" s="14" t="n">
        <x:f>IF(OR(F576="",G576="",G576=0),"",(ROUNDUP(F576/G576,0)*H576+F576*I576)/60)</x:f>
        <x:v>0.7566666666666667</x:v>
      </x:c>
      <x:c r="K576" t="n">
        <x:f>INDEX('08_PEDIDOS'!$H$2:$H$97,MATCH(A576,'08_PEDIDOS'!$A$2:$A$97,0))</x:f>
        <x:v>6</x:v>
      </x:c>
      <x:c r="L576" t="inlineStr">
        <x:is>
          <x:t xml:space="preserve">POR_UNIDAD</x:t>
        </x:is>
      </x:c>
      <x:c r="M576" t="inlineStr">
        <x:is>
          <x:t xml:space="preserve">HIPOTESIS TECNICA</x:t>
        </x:is>
      </x:c>
      <x:c r="N576" s="34" t="n">
        <x:f>IFERROR(J576*INDEX('04_MAQUINAS'!$F$2:$F$18,MATCH(E576,'04_MAQUINAS'!$A$2:$A$18,0)),0)</x:f>
        <x:v>15.133333333333335</x:v>
      </x:c>
      <x:c r="O576" s="34" t="n">
        <x:f>IFERROR(J576*INDEX('04_MAQUINAS'!$I$2:$I$18,MATCH(E576,'04_MAQUINAS'!$A$2:$A$18,0))*INDEX('04_MAQUINAS'!$J$2:$J$18,MATCH(E576,'04_MAQUINAS'!$A$2:$A$18,0)),0)</x:f>
        <x:v>0.07566666666666667</x:v>
      </x:c>
    </x:row>
    <x:row r="577">
      <x:c r="A577" t="inlineStr">
        <x:is>
          <x:t xml:space="preserve">P048</x:t>
        </x:is>
      </x:c>
      <x:c r="B577" t="inlineStr">
        <x:is>
          <x:t xml:space="preserve">Estantería liviana metálica</x:t>
        </x:is>
      </x:c>
      <x:c r="C577" t="n">
        <x:v>12</x:v>
      </x:c>
      <x:c r="D577" t="inlineStr">
        <x:is>
          <x:t xml:space="preserve">Embalaje</x:t>
        </x:is>
      </x:c>
      <x:c r="E577" t="inlineStr">
        <x:is>
          <x:t xml:space="preserve">Zona de protección y embalaje</x:t>
        </x:is>
      </x:c>
      <x:c r="F577" t="n">
        <x:f>'08_PEDIDOS'!D49</x:f>
        <x:v>12</x:v>
      </x:c>
      <x:c r="G577" t="n">
        <x:f>'08_PEDIDOS'!I49</x:f>
        <x:v>10</x:v>
      </x:c>
      <x:c r="H577" t="n">
        <x:f>'05_RUTAS'!F97</x:f>
        <x:v>2</x:v>
      </x:c>
      <x:c r="I577" t="n">
        <x:f>'05_RUTAS'!G97</x:f>
        <x:v>4.67</x:v>
      </x:c>
      <x:c r="J577" s="14" t="n">
        <x:f>IF(OR(F577="",G577="",G577=0),"",(ROUNDUP(F577/G577,0)*H577+F577*I577)/60)</x:f>
        <x:v>1.0006666666666666</x:v>
      </x:c>
      <x:c r="K577" t="n">
        <x:f>INDEX('08_PEDIDOS'!$H$2:$H$97,MATCH(A577,'08_PEDIDOS'!$A$2:$A$97,0))</x:f>
        <x:v>6</x:v>
      </x:c>
      <x:c r="L577" t="inlineStr">
        <x:is>
          <x:t xml:space="preserve">POR_UNIDAD</x:t>
        </x:is>
      </x:c>
      <x:c r="M577" t="inlineStr">
        <x:is>
          <x:t xml:space="preserve">HIPOTESIS TECNICA</x:t>
        </x:is>
      </x:c>
      <x:c r="N577" s="34" t="n">
        <x:f>IFERROR(J577*INDEX('04_MAQUINAS'!$F$2:$F$18,MATCH(E577,'04_MAQUINAS'!$A$2:$A$18,0)),0)</x:f>
        <x:v>18.012</x:v>
      </x:c>
      <x:c r="O577" s="34" t="n">
        <x:f>IFERROR(J577*INDEX('04_MAQUINAS'!$I$2:$I$18,MATCH(E577,'04_MAQUINAS'!$A$2:$A$18,0))*INDEX('04_MAQUINAS'!$J$2:$J$18,MATCH(E577,'04_MAQUINAS'!$A$2:$A$18,0)),0)</x:f>
        <x:v>0.09005999999999999</x:v>
      </x:c>
    </x:row>
    <x:row r="578">
      <x:c r="A578" t="inlineStr">
        <x:is>
          <x:t xml:space="preserve">P049</x:t>
        </x:is>
      </x:c>
      <x:c r="B578" t="inlineStr">
        <x:is>
          <x:t xml:space="preserve">Minirack metálico con bandejas</x:t>
        </x:is>
      </x:c>
      <x:c r="C578" t="n">
        <x:v>1</x:v>
      </x:c>
      <x:c r="D578" t="inlineStr">
        <x:is>
          <x:t xml:space="preserve">Corte de planchas de acero</x:t>
        </x:is>
      </x:c>
      <x:c r="E578" t="inlineStr">
        <x:is>
          <x:t xml:space="preserve">Guillotina hidráulica para corte de planchas de acero</x:t>
        </x:is>
      </x:c>
      <x:c r="F578" t="n">
        <x:f>'08_PEDIDOS'!D50</x:f>
        <x:v>13</x:v>
      </x:c>
      <x:c r="G578" t="n">
        <x:f>'08_PEDIDOS'!I50</x:f>
        <x:v>10</x:v>
      </x:c>
      <x:c r="H578" t="n">
        <x:f>'05_RUTAS'!F2</x:f>
        <x:v>8</x:v>
      </x:c>
      <x:c r="I578" t="n">
        <x:f>'05_RUTAS'!G2</x:f>
        <x:v>34.62</x:v>
      </x:c>
      <x:c r="J578" s="14" t="n">
        <x:f>IF(OR(F578="",G578="",G578=0),"",(ROUNDUP(F578/G578,0)*H578+F578*I578)/60)</x:f>
        <x:v>7.767666666666666</x:v>
      </x:c>
      <x:c r="K578" t="n">
        <x:f>INDEX('08_PEDIDOS'!$H$2:$H$97,MATCH(A578,'08_PEDIDOS'!$A$2:$A$97,0))</x:f>
        <x:v>7</x:v>
      </x:c>
      <x:c r="L578" t="inlineStr">
        <x:is>
          <x:t xml:space="preserve">POR_UNIDAD</x:t>
        </x:is>
      </x:c>
      <x:c r="M578" t="inlineStr">
        <x:is>
          <x:t xml:space="preserve">VALOR HEREDADO SIN CRONOMETRAJE</x:t>
        </x:is>
      </x:c>
      <x:c r="N578" s="34" t="n">
        <x:f>IFERROR(J578*INDEX('04_MAQUINAS'!$F$2:$F$18,MATCH(E578,'04_MAQUINAS'!$A$2:$A$18,0)),0)</x:f>
        <x:v>186.42399999999998</x:v>
      </x:c>
      <x:c r="O578" s="34" t="n">
        <x:f>IFERROR(J578*INDEX('04_MAQUINAS'!$I$2:$I$18,MATCH(E578,'04_MAQUINAS'!$A$2:$A$18,0))*INDEX('04_MAQUINAS'!$J$2:$J$18,MATCH(E578,'04_MAQUINAS'!$A$2:$A$18,0)),0)</x:f>
        <x:v>21.361083333333333</x:v>
      </x:c>
    </x:row>
    <x:row r="579">
      <x:c r="A579" t="inlineStr">
        <x:is>
          <x:t xml:space="preserve">P049</x:t>
        </x:is>
      </x:c>
      <x:c r="B579" t="inlineStr">
        <x:is>
          <x:t xml:space="preserve">Minirack metálico con bandejas</x:t>
        </x:is>
      </x:c>
      <x:c r="C579" t="n">
        <x:v>2</x:v>
      </x:c>
      <x:c r="D579" t="inlineStr">
        <x:is>
          <x:t xml:space="preserve">Corte de tubos y perfiles</x:t>
        </x:is>
      </x:c>
      <x:c r="E579" t="inlineStr">
        <x:is>
          <x:t xml:space="preserve">Sierra de cinta para corte de tubos y perfiles</x:t>
        </x:is>
      </x:c>
      <x:c r="F579" t="n">
        <x:f>'08_PEDIDOS'!D50</x:f>
        <x:v>13</x:v>
      </x:c>
      <x:c r="G579" t="n">
        <x:f>'08_PEDIDOS'!I50</x:f>
        <x:v>10</x:v>
      </x:c>
      <x:c r="H579" t="n">
        <x:f>'05_RUTAS'!F3</x:f>
        <x:v>8</x:v>
      </x:c>
      <x:c r="I579" t="n">
        <x:f>'05_RUTAS'!G3</x:f>
        <x:v>43.52</x:v>
      </x:c>
      <x:c r="J579" s="14" t="n">
        <x:f>IF(OR(F579="",G579="",G579=0),"",(ROUNDUP(F579/G579,0)*H579+F579*I579)/60)</x:f>
        <x:v>9.696</x:v>
      </x:c>
      <x:c r="K579" t="n">
        <x:f>INDEX('08_PEDIDOS'!$H$2:$H$97,MATCH(A579,'08_PEDIDOS'!$A$2:$A$97,0))</x:f>
        <x:v>7</x:v>
      </x:c>
      <x:c r="L579" t="inlineStr">
        <x:is>
          <x:t xml:space="preserve">POR_UNIDAD</x:t>
        </x:is>
      </x:c>
      <x:c r="M579" t="inlineStr">
        <x:is>
          <x:t xml:space="preserve">VALOR HEREDADO SIN CRONOMETRAJE</x:t>
        </x:is>
      </x:c>
      <x:c r="N579" s="34" t="n">
        <x:f>IFERROR(J579*INDEX('04_MAQUINAS'!$F$2:$F$18,MATCH(E579,'04_MAQUINAS'!$A$2:$A$18,0)),0)</x:f>
        <x:v>213.31199999999998</x:v>
      </x:c>
      <x:c r="O579" s="34" t="n">
        <x:f>IFERROR(J579*INDEX('04_MAQUINAS'!$I$2:$I$18,MATCH(E579,'04_MAQUINAS'!$A$2:$A$18,0))*INDEX('04_MAQUINAS'!$J$2:$J$18,MATCH(E579,'04_MAQUINAS'!$A$2:$A$18,0)),0)</x:f>
        <x:v>4.3632</x:v>
      </x:c>
    </x:row>
    <x:row r="580">
      <x:c r="A580" t="inlineStr">
        <x:is>
          <x:t xml:space="preserve">P049</x:t>
        </x:is>
      </x:c>
      <x:c r="B580" t="inlineStr">
        <x:is>
          <x:t xml:space="preserve">Minirack metálico con bandejas</x:t>
        </x:is>
      </x:c>
      <x:c r="C580" t="n">
        <x:v>3</x:v>
      </x:c>
      <x:c r="D580" t="inlineStr">
        <x:is>
          <x:t xml:space="preserve">Perforación</x:t>
        </x:is>
      </x:c>
      <x:c r="E580" t="inlineStr">
        <x:is>
          <x:t xml:space="preserve">Taladro de banco para perforación de acero</x:t>
        </x:is>
      </x:c>
      <x:c r="F580" t="n">
        <x:f>'08_PEDIDOS'!D50</x:f>
        <x:v>13</x:v>
      </x:c>
      <x:c r="G580" t="n">
        <x:f>'08_PEDIDOS'!I50</x:f>
        <x:v>10</x:v>
      </x:c>
      <x:c r="H580" t="n">
        <x:f>'05_RUTAS'!F4</x:f>
        <x:v>10</x:v>
      </x:c>
      <x:c r="I580" t="n">
        <x:f>'05_RUTAS'!G4</x:f>
        <x:v>63.2</x:v>
      </x:c>
      <x:c r="J580" s="14" t="n">
        <x:f>IF(OR(F580="",G580="",G580=0),"",(ROUNDUP(F580/G580,0)*H580+F580*I580)/60)</x:f>
        <x:v>14.026666666666667</x:v>
      </x:c>
      <x:c r="K580" t="n">
        <x:f>INDEX('08_PEDIDOS'!$H$2:$H$97,MATCH(A580,'08_PEDIDOS'!$A$2:$A$97,0))</x:f>
        <x:v>7</x:v>
      </x:c>
      <x:c r="L580" t="inlineStr">
        <x:is>
          <x:t xml:space="preserve">POR_UNIDAD</x:t>
        </x:is>
      </x:c>
      <x:c r="M580" t="inlineStr">
        <x:is>
          <x:t xml:space="preserve">VALOR HEREDADO SIN CRONOMETRAJE</x:t>
        </x:is>
      </x:c>
      <x:c r="N580" s="34" t="n">
        <x:f>IFERROR(J580*INDEX('04_MAQUINAS'!$F$2:$F$18,MATCH(E580,'04_MAQUINAS'!$A$2:$A$18,0)),0)</x:f>
        <x:v>308.5866666666667</x:v>
      </x:c>
      <x:c r="O580" s="34" t="n">
        <x:f>IFERROR(J580*INDEX('04_MAQUINAS'!$I$2:$I$18,MATCH(E580,'04_MAQUINAS'!$A$2:$A$18,0))*INDEX('04_MAQUINAS'!$J$2:$J$18,MATCH(E580,'04_MAQUINAS'!$A$2:$A$18,0)),0)</x:f>
        <x:v>3.857333333333334</x:v>
      </x:c>
    </x:row>
    <x:row r="581">
      <x:c r="A581" t="inlineStr">
        <x:is>
          <x:t xml:space="preserve">P049</x:t>
        </x:is>
      </x:c>
      <x:c r="B581" t="inlineStr">
        <x:is>
          <x:t xml:space="preserve">Minirack metálico con bandejas</x:t>
        </x:is>
      </x:c>
      <x:c r="C581" t="n">
        <x:v>4</x:v>
      </x:c>
      <x:c r="D581" t="inlineStr">
        <x:is>
          <x:t xml:space="preserve">Plegado</x:t>
        </x:is>
      </x:c>
      <x:c r="E581" t="inlineStr">
        <x:is>
          <x:t xml:space="preserve">Plegadora hidráulica de chapa metálica</x:t>
        </x:is>
      </x:c>
      <x:c r="F581" t="n">
        <x:f>'08_PEDIDOS'!D50</x:f>
        <x:v>13</x:v>
      </x:c>
      <x:c r="G581" t="n">
        <x:f>'08_PEDIDOS'!I50</x:f>
        <x:v>10</x:v>
      </x:c>
      <x:c r="H581" t="n">
        <x:f>'05_RUTAS'!F5</x:f>
        <x:v>12</x:v>
      </x:c>
      <x:c r="I581" t="n">
        <x:f>'05_RUTAS'!G5</x:f>
        <x:v>60</x:v>
      </x:c>
      <x:c r="J581" s="14" t="n">
        <x:f>IF(OR(F581="",G581="",G581=0),"",(ROUNDUP(F581/G581,0)*H581+F581*I581)/60)</x:f>
        <x:v>13.4</x:v>
      </x:c>
      <x:c r="K581" t="n">
        <x:f>INDEX('08_PEDIDOS'!$H$2:$H$97,MATCH(A581,'08_PEDIDOS'!$A$2:$A$97,0))</x:f>
        <x:v>7</x:v>
      </x:c>
      <x:c r="L581" t="inlineStr">
        <x:is>
          <x:t xml:space="preserve">POR_UNIDAD</x:t>
        </x:is>
      </x:c>
      <x:c r="M581" t="inlineStr">
        <x:is>
          <x:t xml:space="preserve">VALOR HEREDADO SIN CRONOMETRAJE</x:t>
        </x:is>
      </x:c>
      <x:c r="N581" s="34" t="n">
        <x:f>IFERROR(J581*INDEX('04_MAQUINAS'!$F$2:$F$18,MATCH(E581,'04_MAQUINAS'!$A$2:$A$18,0)),0)</x:f>
        <x:v>375.2</x:v>
      </x:c>
      <x:c r="O581" s="34" t="n">
        <x:f>IFERROR(J581*INDEX('04_MAQUINAS'!$I$2:$I$18,MATCH(E581,'04_MAQUINAS'!$A$2:$A$18,0))*INDEX('04_MAQUINAS'!$J$2:$J$18,MATCH(E581,'04_MAQUINAS'!$A$2:$A$18,0)),0)</x:f>
        <x:v>33.165</x:v>
      </x:c>
    </x:row>
    <x:row r="582">
      <x:c r="A582" t="inlineStr">
        <x:is>
          <x:t xml:space="preserve">P049</x:t>
        </x:is>
      </x:c>
      <x:c r="B582" t="inlineStr">
        <x:is>
          <x:t xml:space="preserve">Minirack metálico con bandejas</x:t>
        </x:is>
      </x:c>
      <x:c r="C582" t="n">
        <x:v>5</x:v>
      </x:c>
      <x:c r="D582" t="inlineStr">
        <x:is>
          <x:t xml:space="preserve">Soldadura</x:t>
        </x:is>
      </x:c>
      <x:c r="E582" t="inlineStr">
        <x:is>
          <x:t xml:space="preserve">Máquina de soldadura por arco MIG/MAG</x:t>
        </x:is>
      </x:c>
      <x:c r="F582" t="n">
        <x:f>'08_PEDIDOS'!D50</x:f>
        <x:v>13</x:v>
      </x:c>
      <x:c r="G582" t="n">
        <x:f>'08_PEDIDOS'!I50</x:f>
        <x:v>10</x:v>
      </x:c>
      <x:c r="H582" t="n">
        <x:f>'05_RUTAS'!F6</x:f>
        <x:v>10</x:v>
      </x:c>
      <x:c r="I582" t="n">
        <x:f>'05_RUTAS'!G6</x:f>
        <x:v>78.39999999999999</x:v>
      </x:c>
      <x:c r="J582" s="14" t="n">
        <x:f>IF(OR(F582="",G582="",G582=0),"",(ROUNDUP(F582/G582,0)*H582+F582*I582)/60)</x:f>
        <x:v>17.319999999999997</x:v>
      </x:c>
      <x:c r="K582" t="n">
        <x:f>INDEX('08_PEDIDOS'!$H$2:$H$97,MATCH(A582,'08_PEDIDOS'!$A$2:$A$97,0))</x:f>
        <x:v>7</x:v>
      </x:c>
      <x:c r="L582" t="inlineStr">
        <x:is>
          <x:t xml:space="preserve">POR_UNIDAD</x:t>
        </x:is>
      </x:c>
      <x:c r="M582" t="inlineStr">
        <x:is>
          <x:t xml:space="preserve">VALOR HEREDADO SIN CRONOMETRAJE</x:t>
        </x:is>
      </x:c>
      <x:c r="N582" s="34" t="n">
        <x:f>IFERROR(J582*INDEX('04_MAQUINAS'!$F$2:$F$18,MATCH(E582,'04_MAQUINAS'!$A$2:$A$18,0)),0)</x:f>
        <x:v>554.2399999999999</x:v>
      </x:c>
      <x:c r="O582" s="34" t="n">
        <x:f>IFERROR(J582*INDEX('04_MAQUINAS'!$I$2:$I$18,MATCH(E582,'04_MAQUINAS'!$A$2:$A$18,0))*INDEX('04_MAQUINAS'!$J$2:$J$18,MATCH(E582,'04_MAQUINAS'!$A$2:$A$18,0)),0)</x:f>
        <x:v>30.30999999999999</x:v>
      </x:c>
    </x:row>
    <x:row r="583">
      <x:c r="A583" t="inlineStr">
        <x:is>
          <x:t xml:space="preserve">P049</x:t>
        </x:is>
      </x:c>
      <x:c r="B583" t="inlineStr">
        <x:is>
          <x:t xml:space="preserve">Minirack metálico con bandejas</x:t>
        </x:is>
      </x:c>
      <x:c r="C583" t="n">
        <x:v>6</x:v>
      </x:c>
      <x:c r="D583" t="inlineStr">
        <x:is>
          <x:t xml:space="preserve">Desbarbado</x:t>
        </x:is>
      </x:c>
      <x:c r="E583" t="inlineStr">
        <x:is>
          <x:t xml:space="preserve">Mesa de desbarbado/esmerilado</x:t>
        </x:is>
      </x:c>
      <x:c r="F583" t="n">
        <x:f>'08_PEDIDOS'!D50</x:f>
        <x:v>13</x:v>
      </x:c>
      <x:c r="G583" t="n">
        <x:f>'08_PEDIDOS'!I50</x:f>
        <x:v>10</x:v>
      </x:c>
      <x:c r="H583" t="n">
        <x:f>'05_RUTAS'!F7</x:f>
        <x:v>3</x:v>
      </x:c>
      <x:c r="I583" t="n">
        <x:f>'05_RUTAS'!G7</x:f>
        <x:v>42</x:v>
      </x:c>
      <x:c r="J583" s="14" t="n">
        <x:f>IF(OR(F583="",G583="",G583=0),"",(ROUNDUP(F583/G583,0)*H583+F583*I583)/60)</x:f>
        <x:v>9.2</x:v>
      </x:c>
      <x:c r="K583" t="n">
        <x:f>INDEX('08_PEDIDOS'!$H$2:$H$97,MATCH(A583,'08_PEDIDOS'!$A$2:$A$97,0))</x:f>
        <x:v>7</x:v>
      </x:c>
      <x:c r="L583" t="inlineStr">
        <x:is>
          <x:t xml:space="preserve">POR_UNIDAD</x:t>
        </x:is>
      </x:c>
      <x:c r="M583" t="inlineStr">
        <x:is>
          <x:t xml:space="preserve">VALOR HEREDADO SIN CRONOMETRAJE</x:t>
        </x:is>
      </x:c>
      <x:c r="N583" s="34" t="n">
        <x:f>IFERROR(J583*INDEX('04_MAQUINAS'!$F$2:$F$18,MATCH(E583,'04_MAQUINAS'!$A$2:$A$18,0)),0)</x:f>
        <x:v>193.2</x:v>
      </x:c>
      <x:c r="O583" s="34" t="n">
        <x:f>IFERROR(J583*INDEX('04_MAQUINAS'!$I$2:$I$18,MATCH(E583,'04_MAQUINAS'!$A$2:$A$18,0))*INDEX('04_MAQUINAS'!$J$2:$J$18,MATCH(E583,'04_MAQUINAS'!$A$2:$A$18,0)),0)</x:f>
        <x:v>6.8999999999999995</x:v>
      </x:c>
    </x:row>
    <x:row r="584">
      <x:c r="A584" t="inlineStr">
        <x:is>
          <x:t xml:space="preserve">P049</x:t>
        </x:is>
      </x:c>
      <x:c r="B584" t="inlineStr">
        <x:is>
          <x:t xml:space="preserve">Minirack metálico con bandejas</x:t>
        </x:is>
      </x:c>
      <x:c r="C584" t="n">
        <x:v>7</x:v>
      </x:c>
      <x:c r="D584" t="inlineStr">
        <x:is>
          <x:t xml:space="preserve">Preparación superficial</x:t>
        </x:is>
      </x:c>
      <x:c r="E584" t="inlineStr">
        <x:is>
          <x:t xml:space="preserve">Zona de preparación superficial</x:t>
        </x:is>
      </x:c>
      <x:c r="F584" t="n">
        <x:f>'08_PEDIDOS'!D50</x:f>
        <x:v>13</x:v>
      </x:c>
      <x:c r="G584" t="n">
        <x:f>'08_PEDIDOS'!I50</x:f>
        <x:v>10</x:v>
      </x:c>
      <x:c r="H584" t="n">
        <x:f>'05_RUTAS'!F8</x:f>
        <x:v>6</x:v>
      </x:c>
      <x:c r="I584" t="n">
        <x:f>'05_RUTAS'!G8</x:f>
        <x:v>29.7248</x:v>
      </x:c>
      <x:c r="J584" s="14" t="n">
        <x:f>IF(OR(F584="",G584="",G584=0),"",(ROUNDUP(F584/G584,0)*H584+F584*I584)/60)</x:f>
        <x:v>6.640373333333333</x:v>
      </x:c>
      <x:c r="K584" t="n">
        <x:f>INDEX('08_PEDIDOS'!$H$2:$H$97,MATCH(A584,'08_PEDIDOS'!$A$2:$A$97,0))</x:f>
        <x:v>7</x:v>
      </x:c>
      <x:c r="L584" t="inlineStr">
        <x:is>
          <x:t xml:space="preserve">POR_UNIDAD</x:t>
        </x:is>
      </x:c>
      <x:c r="M584" t="inlineStr">
        <x:is>
          <x:t xml:space="preserve">VALOR HEREDADO SIN CRONOMETRAJE</x:t>
        </x:is>
      </x:c>
      <x:c r="N584" s="34" t="n">
        <x:f>IFERROR(J584*INDEX('04_MAQUINAS'!$F$2:$F$18,MATCH(E584,'04_MAQUINAS'!$A$2:$A$18,0)),0)</x:f>
        <x:v>126.16709333333333</x:v>
      </x:c>
      <x:c r="O584" s="34" t="n">
        <x:f>IFERROR(J584*INDEX('04_MAQUINAS'!$I$2:$I$18,MATCH(E584,'04_MAQUINAS'!$A$2:$A$18,0))*INDEX('04_MAQUINAS'!$J$2:$J$18,MATCH(E584,'04_MAQUINAS'!$A$2:$A$18,0)),0)</x:f>
        <x:v>5.843528533333334</x:v>
      </x:c>
    </x:row>
    <x:row r="585">
      <x:c r="A585" t="inlineStr">
        <x:is>
          <x:t xml:space="preserve">P049</x:t>
        </x:is>
      </x:c>
      <x:c r="B585" t="inlineStr">
        <x:is>
          <x:t xml:space="preserve">Minirack metálico con bandejas</x:t>
        </x:is>
      </x:c>
      <x:c r="C585" t="n">
        <x:v>8</x:v>
      </x:c>
      <x:c r="D585" t="inlineStr">
        <x:is>
          <x:t xml:space="preserve">Aplicación electrostática de polvo</x:t>
        </x:is>
      </x:c>
      <x:c r="E585" t="inlineStr">
        <x:is>
          <x:t xml:space="preserve">Pistola manual de pintura electrostática en polvo</x:t>
        </x:is>
      </x:c>
      <x:c r="F585" t="n">
        <x:f>'08_PEDIDOS'!D50</x:f>
        <x:v>13</x:v>
      </x:c>
      <x:c r="G585" t="n">
        <x:f>'08_PEDIDOS'!I50</x:f>
        <x:v>10</x:v>
      </x:c>
      <x:c r="H585" t="n">
        <x:f>'05_RUTAS'!F9</x:f>
        <x:v>12</x:v>
      </x:c>
      <x:c r="I585" t="n">
        <x:f>'05_RUTAS'!G9</x:f>
        <x:v>8.02</x:v>
      </x:c>
      <x:c r="J585" s="14" t="n">
        <x:f>IF(OR(F585="",G585="",G585=0),"",(ROUNDUP(F585/G585,0)*H585+F585*I585)/60)</x:f>
        <x:v>2.1376666666666666</x:v>
      </x:c>
      <x:c r="K585" t="n">
        <x:f>INDEX('08_PEDIDOS'!$H$2:$H$97,MATCH(A585,'08_PEDIDOS'!$A$2:$A$97,0))</x:f>
        <x:v>7</x:v>
      </x:c>
      <x:c r="L585" t="inlineStr">
        <x:is>
          <x:t xml:space="preserve">POR_UNIDAD</x:t>
        </x:is>
      </x:c>
      <x:c r="M585" t="inlineStr">
        <x:is>
          <x:t xml:space="preserve">HIPOTESIS TECNICA</x:t>
        </x:is>
      </x:c>
      <x:c r="N585" s="34" t="n">
        <x:f>IFERROR(J585*INDEX('04_MAQUINAS'!$F$2:$F$18,MATCH(E585,'04_MAQUINAS'!$A$2:$A$18,0)),0)</x:f>
        <x:v>68.40533333333333</x:v>
      </x:c>
      <x:c r="O585" s="34" t="n">
        <x:f>IFERROR(J585*INDEX('04_MAQUINAS'!$I$2:$I$18,MATCH(E585,'04_MAQUINAS'!$A$2:$A$18,0))*INDEX('04_MAQUINAS'!$J$2:$J$18,MATCH(E585,'04_MAQUINAS'!$A$2:$A$18,0)),0)</x:f>
        <x:v>2.24455</x:v>
      </x:c>
    </x:row>
    <x:row r="586">
      <x:c r="A586" t="inlineStr">
        <x:is>
          <x:t xml:space="preserve">P049</x:t>
        </x:is>
      </x:c>
      <x:c r="B586" t="inlineStr">
        <x:is>
          <x:t xml:space="preserve">Minirack metálico con bandejas</x:t>
        </x:is>
      </x:c>
      <x:c r="C586" t="n">
        <x:v>9</x:v>
      </x:c>
      <x:c r="D586" t="inlineStr">
        <x:is>
          <x:t xml:space="preserve">Curado térmico en horno</x:t>
        </x:is>
      </x:c>
      <x:c r="E586" t="inlineStr">
        <x:is>
          <x:t xml:space="preserve">Horno de curado de pintura electrostática por lotes</x:t>
        </x:is>
      </x:c>
      <x:c r="F586" t="n">
        <x:f>'08_PEDIDOS'!D50</x:f>
        <x:v>13</x:v>
      </x:c>
      <x:c r="G586" t="n">
        <x:f>'08_PEDIDOS'!I50</x:f>
        <x:v>10</x:v>
      </x:c>
      <x:c r="H586" t="n">
        <x:f>'05_RUTAS'!F10</x:f>
        <x:v>45</x:v>
      </x:c>
      <x:c r="I586" t="n">
        <x:f>'05_RUTAS'!G10</x:f>
        <x:v>0</x:v>
      </x:c>
      <x:c r="J586" s="14" t="n">
        <x:f>IF(OR(F586="",G586="",G586=0),"",(ROUNDUP(F586/G586,0)*H586+F586*I586)/60)</x:f>
        <x:v>1.5</x:v>
      </x:c>
      <x:c r="K586" t="n">
        <x:f>INDEX('08_PEDIDOS'!$H$2:$H$97,MATCH(A586,'08_PEDIDOS'!$A$2:$A$97,0))</x:f>
        <x:v>7</x:v>
      </x:c>
      <x:c r="L586" t="inlineStr">
        <x:is>
          <x:t xml:space="preserve">POR_LOTE</x:t>
        </x:is>
      </x:c>
      <x:c r="M586" t="inlineStr">
        <x:is>
          <x:t xml:space="preserve">HIPOTESIS TECNICA</x:t>
        </x:is>
      </x:c>
      <x:c r="N586" s="34" t="n">
        <x:f>IFERROR(J586*INDEX('04_MAQUINAS'!$F$2:$F$18,MATCH(E586,'04_MAQUINAS'!$A$2:$A$18,0)),0)</x:f>
        <x:v>39</x:v>
      </x:c>
      <x:c r="O586" s="34" t="n">
        <x:f>IFERROR(J586*INDEX('04_MAQUINAS'!$I$2:$I$18,MATCH(E586,'04_MAQUINAS'!$A$2:$A$18,0))*INDEX('04_MAQUINAS'!$J$2:$J$18,MATCH(E586,'04_MAQUINAS'!$A$2:$A$18,0)),0)</x:f>
        <x:v>21.599999999999998</x:v>
      </x:c>
    </x:row>
    <x:row r="587">
      <x:c r="A587" t="inlineStr">
        <x:is>
          <x:t xml:space="preserve">P049</x:t>
        </x:is>
      </x:c>
      <x:c r="B587" t="inlineStr">
        <x:is>
          <x:t xml:space="preserve">Minirack metálico con bandejas</x:t>
        </x:is>
      </x:c>
      <x:c r="C587" t="n">
        <x:v>10</x:v>
      </x:c>
      <x:c r="D587" t="inlineStr">
        <x:is>
          <x:t xml:space="preserve">Colgado, traslado y enfriamiento</x:t>
        </x:is>
      </x:c>
      <x:c r="E587" t="inlineStr">
        <x:is>
          <x:t xml:space="preserve">Manipulación y enfriamiento de piezas</x:t>
        </x:is>
      </x:c>
      <x:c r="F587" t="n">
        <x:f>'08_PEDIDOS'!D50</x:f>
        <x:v>13</x:v>
      </x:c>
      <x:c r="G587" t="n">
        <x:f>'08_PEDIDOS'!I50</x:f>
        <x:v>10</x:v>
      </x:c>
      <x:c r="H587" t="n">
        <x:f>'05_RUTAS'!F11</x:f>
        <x:v>8</x:v>
      </x:c>
      <x:c r="I587" t="n">
        <x:f>'05_RUTAS'!G11</x:f>
        <x:v>2.69</x:v>
      </x:c>
      <x:c r="J587" s="14" t="n">
        <x:f>IF(OR(F587="",G587="",G587=0),"",(ROUNDUP(F587/G587,0)*H587+F587*I587)/60)</x:f>
        <x:v>0.8495</x:v>
      </x:c>
      <x:c r="K587" t="n">
        <x:f>INDEX('08_PEDIDOS'!$H$2:$H$97,MATCH(A587,'08_PEDIDOS'!$A$2:$A$97,0))</x:f>
        <x:v>7</x:v>
      </x:c>
      <x:c r="L587" t="inlineStr">
        <x:is>
          <x:t xml:space="preserve">POR_UNIDAD</x:t>
        </x:is>
      </x:c>
      <x:c r="M587" t="inlineStr">
        <x:is>
          <x:t xml:space="preserve">HIPOTESIS TECNICA</x:t>
        </x:is>
      </x:c>
      <x:c r="N587" s="34" t="n">
        <x:f>IFERROR(J587*INDEX('04_MAQUINAS'!$F$2:$F$18,MATCH(E587,'04_MAQUINAS'!$A$2:$A$18,0)),0)</x:f>
        <x:v>13.592</x:v>
      </x:c>
      <x:c r="O587" s="34" t="n">
        <x:f>IFERROR(J587*INDEX('04_MAQUINAS'!$I$2:$I$18,MATCH(E587,'04_MAQUINAS'!$A$2:$A$18,0))*INDEX('04_MAQUINAS'!$J$2:$J$18,MATCH(E587,'04_MAQUINAS'!$A$2:$A$18,0)),0)</x:f>
        <x:v>0.212375</x:v>
      </x:c>
    </x:row>
    <x:row r="588">
      <x:c r="A588" t="inlineStr">
        <x:is>
          <x:t xml:space="preserve">P049</x:t>
        </x:is>
      </x:c>
      <x:c r="B588" t="inlineStr">
        <x:is>
          <x:t xml:space="preserve">Minirack metálico con bandejas</x:t>
        </x:is>
      </x:c>
      <x:c r="C588" t="n">
        <x:v>11</x:v>
      </x:c>
      <x:c r="D588" t="inlineStr">
        <x:is>
          <x:t xml:space="preserve">Ensamblaje</x:t>
        </x:is>
      </x:c>
      <x:c r="E588" t="inlineStr">
        <x:is>
          <x:t xml:space="preserve">Mesa de armado</x:t>
        </x:is>
      </x:c>
      <x:c r="F588" t="n">
        <x:f>'08_PEDIDOS'!D50</x:f>
        <x:v>13</x:v>
      </x:c>
      <x:c r="G588" t="n">
        <x:f>'08_PEDIDOS'!I50</x:f>
        <x:v>10</x:v>
      </x:c>
      <x:c r="H588" t="n">
        <x:f>'05_RUTAS'!F12</x:f>
        <x:v>6</x:v>
      </x:c>
      <x:c r="I588" t="n">
        <x:f>'05_RUTAS'!G12</x:f>
        <x:v>60</x:v>
      </x:c>
      <x:c r="J588" s="14" t="n">
        <x:f>IF(OR(F588="",G588="",G588=0),"",(ROUNDUP(F588/G588,0)*H588+F588*I588)/60)</x:f>
        <x:v>13.2</x:v>
      </x:c>
      <x:c r="K588" t="n">
        <x:f>INDEX('08_PEDIDOS'!$H$2:$H$97,MATCH(A588,'08_PEDIDOS'!$A$2:$A$97,0))</x:f>
        <x:v>7</x:v>
      </x:c>
      <x:c r="L588" t="inlineStr">
        <x:is>
          <x:t xml:space="preserve">POR_UNIDAD</x:t>
        </x:is>
      </x:c>
      <x:c r="M588" t="inlineStr">
        <x:is>
          <x:t xml:space="preserve">VALOR HEREDADO SIN CRONOMETRAJE</x:t>
        </x:is>
      </x:c>
      <x:c r="N588" s="34" t="n">
        <x:f>IFERROR(J588*INDEX('04_MAQUINAS'!$F$2:$F$18,MATCH(E588,'04_MAQUINAS'!$A$2:$A$18,0)),0)</x:f>
        <x:v>250.79999999999998</x:v>
      </x:c>
      <x:c r="O588" s="34" t="n">
        <x:f>IFERROR(J588*INDEX('04_MAQUINAS'!$I$2:$I$18,MATCH(E588,'04_MAQUINAS'!$A$2:$A$18,0))*INDEX('04_MAQUINAS'!$J$2:$J$18,MATCH(E588,'04_MAQUINAS'!$A$2:$A$18,0)),0)</x:f>
        <x:v>3.9599999999999995</x:v>
      </x:c>
    </x:row>
    <x:row r="589">
      <x:c r="A589" t="inlineStr">
        <x:is>
          <x:t xml:space="preserve">P049</x:t>
        </x:is>
      </x:c>
      <x:c r="B589" t="inlineStr">
        <x:is>
          <x:t xml:space="preserve">Minirack metálico con bandejas</x:t>
        </x:is>
      </x:c>
      <x:c r="C589" t="n">
        <x:v>12</x:v>
      </x:c>
      <x:c r="D589" t="inlineStr">
        <x:is>
          <x:t xml:space="preserve">Inspección de calidad</x:t>
        </x:is>
      </x:c>
      <x:c r="E589" t="inlineStr">
        <x:is>
          <x:t xml:space="preserve">Área de inspección</x:t>
        </x:is>
      </x:c>
      <x:c r="F589" t="n">
        <x:f>'08_PEDIDOS'!D50</x:f>
        <x:v>13</x:v>
      </x:c>
      <x:c r="G589" t="n">
        <x:f>'08_PEDIDOS'!I50</x:f>
        <x:v>10</x:v>
      </x:c>
      <x:c r="H589" t="n">
        <x:f>'05_RUTAS'!F13</x:f>
        <x:v>2</x:v>
      </x:c>
      <x:c r="I589" t="n">
        <x:f>'05_RUTAS'!G13</x:f>
        <x:v>3.86</x:v>
      </x:c>
      <x:c r="J589" s="14" t="n">
        <x:f>IF(OR(F589="",G589="",G589=0),"",(ROUNDUP(F589/G589,0)*H589+F589*I589)/60)</x:f>
        <x:v>0.903</x:v>
      </x:c>
      <x:c r="K589" t="n">
        <x:f>INDEX('08_PEDIDOS'!$H$2:$H$97,MATCH(A589,'08_PEDIDOS'!$A$2:$A$97,0))</x:f>
        <x:v>7</x:v>
      </x:c>
      <x:c r="L589" t="inlineStr">
        <x:is>
          <x:t xml:space="preserve">POR_UNIDAD</x:t>
        </x:is>
      </x:c>
      <x:c r="M589" t="inlineStr">
        <x:is>
          <x:t xml:space="preserve">HIPOTESIS TECNICA</x:t>
        </x:is>
      </x:c>
      <x:c r="N589" s="34" t="n">
        <x:f>IFERROR(J589*INDEX('04_MAQUINAS'!$F$2:$F$18,MATCH(E589,'04_MAQUINAS'!$A$2:$A$18,0)),0)</x:f>
        <x:v>18.060000000000002</x:v>
      </x:c>
      <x:c r="O589" s="34" t="n">
        <x:f>IFERROR(J589*INDEX('04_MAQUINAS'!$I$2:$I$18,MATCH(E589,'04_MAQUINAS'!$A$2:$A$18,0))*INDEX('04_MAQUINAS'!$J$2:$J$18,MATCH(E589,'04_MAQUINAS'!$A$2:$A$18,0)),0)</x:f>
        <x:v>0.0903</x:v>
      </x:c>
    </x:row>
    <x:row r="590">
      <x:c r="A590" t="inlineStr">
        <x:is>
          <x:t xml:space="preserve">P049</x:t>
        </x:is>
      </x:c>
      <x:c r="B590" t="inlineStr">
        <x:is>
          <x:t xml:space="preserve">Minirack metálico con bandejas</x:t>
        </x:is>
      </x:c>
      <x:c r="C590" t="n">
        <x:v>13</x:v>
      </x:c>
      <x:c r="D590" t="inlineStr">
        <x:is>
          <x:t xml:space="preserve">Embalaje</x:t>
        </x:is>
      </x:c>
      <x:c r="E590" t="inlineStr">
        <x:is>
          <x:t xml:space="preserve">Zona de protección y embalaje</x:t>
        </x:is>
      </x:c>
      <x:c r="F590" t="n">
        <x:f>'08_PEDIDOS'!D50</x:f>
        <x:v>13</x:v>
      </x:c>
      <x:c r="G590" t="n">
        <x:f>'08_PEDIDOS'!I50</x:f>
        <x:v>10</x:v>
      </x:c>
      <x:c r="H590" t="n">
        <x:f>'05_RUTAS'!F14</x:f>
        <x:v>2</x:v>
      </x:c>
      <x:c r="I590" t="n">
        <x:f>'05_RUTAS'!G14</x:f>
        <x:v>5.3</x:v>
      </x:c>
      <x:c r="J590" s="14" t="n">
        <x:f>IF(OR(F590="",G590="",G590=0),"",(ROUNDUP(F590/G590,0)*H590+F590*I590)/60)</x:f>
        <x:v>1.2149999999999999</x:v>
      </x:c>
      <x:c r="K590" t="n">
        <x:f>INDEX('08_PEDIDOS'!$H$2:$H$97,MATCH(A590,'08_PEDIDOS'!$A$2:$A$97,0))</x:f>
        <x:v>7</x:v>
      </x:c>
      <x:c r="L590" t="inlineStr">
        <x:is>
          <x:t xml:space="preserve">POR_UNIDAD</x:t>
        </x:is>
      </x:c>
      <x:c r="M590" t="inlineStr">
        <x:is>
          <x:t xml:space="preserve">HIPOTESIS TECNICA</x:t>
        </x:is>
      </x:c>
      <x:c r="N590" s="34" t="n">
        <x:f>IFERROR(J590*INDEX('04_MAQUINAS'!$F$2:$F$18,MATCH(E590,'04_MAQUINAS'!$A$2:$A$18,0)),0)</x:f>
        <x:v>21.869999999999997</x:v>
      </x:c>
      <x:c r="O590" s="34" t="n">
        <x:f>IFERROR(J590*INDEX('04_MAQUINAS'!$I$2:$I$18,MATCH(E590,'04_MAQUINAS'!$A$2:$A$18,0))*INDEX('04_MAQUINAS'!$J$2:$J$18,MATCH(E590,'04_MAQUINAS'!$A$2:$A$18,0)),0)</x:f>
        <x:v>0.10934999999999997</x:v>
      </x:c>
    </x:row>
    <x:row r="591">
      <x:c r="A591" t="inlineStr">
        <x:is>
          <x:t xml:space="preserve">P050</x:t>
        </x:is>
      </x:c>
      <x:c r="B591" t="inlineStr">
        <x:is>
          <x:t xml:space="preserve">Estante reforzado modular</x:t>
        </x:is>
      </x:c>
      <x:c r="C591" t="n">
        <x:v>1</x:v>
      </x:c>
      <x:c r="D591" t="inlineStr">
        <x:is>
          <x:t xml:space="preserve">Corte de planchas de acero</x:t>
        </x:is>
      </x:c>
      <x:c r="E591" t="inlineStr">
        <x:is>
          <x:t xml:space="preserve">Guillotina hidráulica para corte de planchas de acero</x:t>
        </x:is>
      </x:c>
      <x:c r="F591" t="n">
        <x:f>'08_PEDIDOS'!D51</x:f>
        <x:v>14</x:v>
      </x:c>
      <x:c r="G591" t="n">
        <x:f>'08_PEDIDOS'!I51</x:f>
        <x:v>10</x:v>
      </x:c>
      <x:c r="H591" t="n">
        <x:f>'05_RUTAS'!F15</x:f>
        <x:v>8</x:v>
      </x:c>
      <x:c r="I591" t="n">
        <x:f>'05_RUTAS'!G15</x:f>
        <x:v>36.67</x:v>
      </x:c>
      <x:c r="J591" s="14" t="n">
        <x:f>IF(OR(F591="",G591="",G591=0),"",(ROUNDUP(F591/G591,0)*H591+F591*I591)/60)</x:f>
        <x:v>8.823</x:v>
      </x:c>
      <x:c r="K591" t="n">
        <x:f>INDEX('08_PEDIDOS'!$H$2:$H$97,MATCH(A591,'08_PEDIDOS'!$A$2:$A$97,0))</x:f>
        <x:v>7</x:v>
      </x:c>
      <x:c r="L591" t="inlineStr">
        <x:is>
          <x:t xml:space="preserve">POR_UNIDAD</x:t>
        </x:is>
      </x:c>
      <x:c r="M591" t="inlineStr">
        <x:is>
          <x:t xml:space="preserve">VALOR HEREDADO SIN CRONOMETRAJE</x:t>
        </x:is>
      </x:c>
      <x:c r="N591" s="34" t="n">
        <x:f>IFERROR(J591*INDEX('04_MAQUINAS'!$F$2:$F$18,MATCH(E591,'04_MAQUINAS'!$A$2:$A$18,0)),0)</x:f>
        <x:v>211.752</x:v>
      </x:c>
      <x:c r="O591" s="34" t="n">
        <x:f>IFERROR(J591*INDEX('04_MAQUINAS'!$I$2:$I$18,MATCH(E591,'04_MAQUINAS'!$A$2:$A$18,0))*INDEX('04_MAQUINAS'!$J$2:$J$18,MATCH(E591,'04_MAQUINAS'!$A$2:$A$18,0)),0)</x:f>
        <x:v>24.26325</x:v>
      </x:c>
    </x:row>
    <x:row r="592">
      <x:c r="A592" t="inlineStr">
        <x:is>
          <x:t xml:space="preserve">P050</x:t>
        </x:is>
      </x:c>
      <x:c r="B592" t="inlineStr">
        <x:is>
          <x:t xml:space="preserve">Estante reforzado modular</x:t>
        </x:is>
      </x:c>
      <x:c r="C592" t="n">
        <x:v>2</x:v>
      </x:c>
      <x:c r="D592" t="inlineStr">
        <x:is>
          <x:t xml:space="preserve">Corte de tubos y perfiles</x:t>
        </x:is>
      </x:c>
      <x:c r="E592" t="inlineStr">
        <x:is>
          <x:t xml:space="preserve">Sierra de cinta para corte de tubos y perfiles</x:t>
        </x:is>
      </x:c>
      <x:c r="F592" t="n">
        <x:f>'08_PEDIDOS'!D51</x:f>
        <x:v>14</x:v>
      </x:c>
      <x:c r="G592" t="n">
        <x:f>'08_PEDIDOS'!I51</x:f>
        <x:v>10</x:v>
      </x:c>
      <x:c r="H592" t="n">
        <x:f>'05_RUTAS'!F16</x:f>
        <x:v>8</x:v>
      </x:c>
      <x:c r="I592" t="n">
        <x:f>'05_RUTAS'!G16</x:f>
        <x:v>52</x:v>
      </x:c>
      <x:c r="J592" s="14" t="n">
        <x:f>IF(OR(F592="",G592="",G592=0),"",(ROUNDUP(F592/G592,0)*H592+F592*I592)/60)</x:f>
        <x:v>12.4</x:v>
      </x:c>
      <x:c r="K592" t="n">
        <x:f>INDEX('08_PEDIDOS'!$H$2:$H$97,MATCH(A592,'08_PEDIDOS'!$A$2:$A$97,0))</x:f>
        <x:v>7</x:v>
      </x:c>
      <x:c r="L592" t="inlineStr">
        <x:is>
          <x:t xml:space="preserve">POR_UNIDAD</x:t>
        </x:is>
      </x:c>
      <x:c r="M592" t="inlineStr">
        <x:is>
          <x:t xml:space="preserve">VALOR HEREDADO SIN CRONOMETRAJE</x:t>
        </x:is>
      </x:c>
      <x:c r="N592" s="34" t="n">
        <x:f>IFERROR(J592*INDEX('04_MAQUINAS'!$F$2:$F$18,MATCH(E592,'04_MAQUINAS'!$A$2:$A$18,0)),0)</x:f>
        <x:v>272.8</x:v>
      </x:c>
      <x:c r="O592" s="34" t="n">
        <x:f>IFERROR(J592*INDEX('04_MAQUINAS'!$I$2:$I$18,MATCH(E592,'04_MAQUINAS'!$A$2:$A$18,0))*INDEX('04_MAQUINAS'!$J$2:$J$18,MATCH(E592,'04_MAQUINAS'!$A$2:$A$18,0)),0)</x:f>
        <x:v>5.58</x:v>
      </x:c>
    </x:row>
    <x:row r="593">
      <x:c r="A593" t="inlineStr">
        <x:is>
          <x:t xml:space="preserve">P050</x:t>
        </x:is>
      </x:c>
      <x:c r="B593" t="inlineStr">
        <x:is>
          <x:t xml:space="preserve">Estante reforzado modular</x:t>
        </x:is>
      </x:c>
      <x:c r="C593" t="n">
        <x:v>3</x:v>
      </x:c>
      <x:c r="D593" t="inlineStr">
        <x:is>
          <x:t xml:space="preserve">Perforación</x:t>
        </x:is>
      </x:c>
      <x:c r="E593" t="inlineStr">
        <x:is>
          <x:t xml:space="preserve">Taladro de banco para perforación de acero</x:t>
        </x:is>
      </x:c>
      <x:c r="F593" t="n">
        <x:f>'08_PEDIDOS'!D51</x:f>
        <x:v>14</x:v>
      </x:c>
      <x:c r="G593" t="n">
        <x:f>'08_PEDIDOS'!I51</x:f>
        <x:v>10</x:v>
      </x:c>
      <x:c r="H593" t="n">
        <x:f>'05_RUTAS'!F17</x:f>
        <x:v>10</x:v>
      </x:c>
      <x:c r="I593" t="n">
        <x:f>'05_RUTAS'!G17</x:f>
        <x:v>82.10000000000001</x:v>
      </x:c>
      <x:c r="J593" s="14" t="n">
        <x:f>IF(OR(F593="",G593="",G593=0),"",(ROUNDUP(F593/G593,0)*H593+F593*I593)/60)</x:f>
        <x:v>19.490000000000002</x:v>
      </x:c>
      <x:c r="K593" t="n">
        <x:f>INDEX('08_PEDIDOS'!$H$2:$H$97,MATCH(A593,'08_PEDIDOS'!$A$2:$A$97,0))</x:f>
        <x:v>7</x:v>
      </x:c>
      <x:c r="L593" t="inlineStr">
        <x:is>
          <x:t xml:space="preserve">POR_UNIDAD</x:t>
        </x:is>
      </x:c>
      <x:c r="M593" t="inlineStr">
        <x:is>
          <x:t xml:space="preserve">VALOR HEREDADO SIN CRONOMETRAJE</x:t>
        </x:is>
      </x:c>
      <x:c r="N593" s="34" t="n">
        <x:f>IFERROR(J593*INDEX('04_MAQUINAS'!$F$2:$F$18,MATCH(E593,'04_MAQUINAS'!$A$2:$A$18,0)),0)</x:f>
        <x:v>428.78000000000003</x:v>
      </x:c>
      <x:c r="O593" s="34" t="n">
        <x:f>IFERROR(J593*INDEX('04_MAQUINAS'!$I$2:$I$18,MATCH(E593,'04_MAQUINAS'!$A$2:$A$18,0))*INDEX('04_MAQUINAS'!$J$2:$J$18,MATCH(E593,'04_MAQUINAS'!$A$2:$A$18,0)),0)</x:f>
        <x:v>5.359750000000001</x:v>
      </x:c>
    </x:row>
    <x:row r="594">
      <x:c r="A594" t="inlineStr">
        <x:is>
          <x:t xml:space="preserve">P050</x:t>
        </x:is>
      </x:c>
      <x:c r="B594" t="inlineStr">
        <x:is>
          <x:t xml:space="preserve">Estante reforzado modular</x:t>
        </x:is>
      </x:c>
      <x:c r="C594" t="n">
        <x:v>4</x:v>
      </x:c>
      <x:c r="D594" t="inlineStr">
        <x:is>
          <x:t xml:space="preserve">Plegado</x:t>
        </x:is>
      </x:c>
      <x:c r="E594" t="inlineStr">
        <x:is>
          <x:t xml:space="preserve">Plegadora hidráulica de chapa metálica</x:t>
        </x:is>
      </x:c>
      <x:c r="F594" t="n">
        <x:f>'08_PEDIDOS'!D51</x:f>
        <x:v>14</x:v>
      </x:c>
      <x:c r="G594" t="n">
        <x:f>'08_PEDIDOS'!I51</x:f>
        <x:v>10</x:v>
      </x:c>
      <x:c r="H594" t="n">
        <x:f>'05_RUTAS'!F18</x:f>
        <x:v>12</x:v>
      </x:c>
      <x:c r="I594" t="n">
        <x:f>'05_RUTAS'!G18</x:f>
        <x:v>69</x:v>
      </x:c>
      <x:c r="J594" s="14" t="n">
        <x:f>IF(OR(F594="",G594="",G594=0),"",(ROUNDUP(F594/G594,0)*H594+F594*I594)/60)</x:f>
        <x:v>16.5</x:v>
      </x:c>
      <x:c r="K594" t="n">
        <x:f>INDEX('08_PEDIDOS'!$H$2:$H$97,MATCH(A594,'08_PEDIDOS'!$A$2:$A$97,0))</x:f>
        <x:v>7</x:v>
      </x:c>
      <x:c r="L594" t="inlineStr">
        <x:is>
          <x:t xml:space="preserve">POR_UNIDAD</x:t>
        </x:is>
      </x:c>
      <x:c r="M594" t="inlineStr">
        <x:is>
          <x:t xml:space="preserve">VALOR HEREDADO SIN CRONOMETRAJE</x:t>
        </x:is>
      </x:c>
      <x:c r="N594" s="34" t="n">
        <x:f>IFERROR(J594*INDEX('04_MAQUINAS'!$F$2:$F$18,MATCH(E594,'04_MAQUINAS'!$A$2:$A$18,0)),0)</x:f>
        <x:v>462</x:v>
      </x:c>
      <x:c r="O594" s="34" t="n">
        <x:f>IFERROR(J594*INDEX('04_MAQUINAS'!$I$2:$I$18,MATCH(E594,'04_MAQUINAS'!$A$2:$A$18,0))*INDEX('04_MAQUINAS'!$J$2:$J$18,MATCH(E594,'04_MAQUINAS'!$A$2:$A$18,0)),0)</x:f>
        <x:v>40.8375</x:v>
      </x:c>
    </x:row>
    <x:row r="595">
      <x:c r="A595" t="inlineStr">
        <x:is>
          <x:t xml:space="preserve">P050</x:t>
        </x:is>
      </x:c>
      <x:c r="B595" t="inlineStr">
        <x:is>
          <x:t xml:space="preserve">Estante reforzado modular</x:t>
        </x:is>
      </x:c>
      <x:c r="C595" t="n">
        <x:v>5</x:v>
      </x:c>
      <x:c r="D595" t="inlineStr">
        <x:is>
          <x:t xml:space="preserve">Soldadura</x:t>
        </x:is>
      </x:c>
      <x:c r="E595" t="inlineStr">
        <x:is>
          <x:t xml:space="preserve">Máquina de soldadura por arco MIG/MAG</x:t>
        </x:is>
      </x:c>
      <x:c r="F595" t="n">
        <x:f>'08_PEDIDOS'!D51</x:f>
        <x:v>14</x:v>
      </x:c>
      <x:c r="G595" t="n">
        <x:f>'08_PEDIDOS'!I51</x:f>
        <x:v>10</x:v>
      </x:c>
      <x:c r="H595" t="n">
        <x:f>'05_RUTAS'!F19</x:f>
        <x:v>10</x:v>
      </x:c>
      <x:c r="I595" t="n">
        <x:f>'05_RUTAS'!G19</x:f>
        <x:v>78.39999999999999</x:v>
      </x:c>
      <x:c r="J595" s="14" t="n">
        <x:f>IF(OR(F595="",G595="",G595=0),"",(ROUNDUP(F595/G595,0)*H595+F595*I595)/60)</x:f>
        <x:v>18.626666666666665</x:v>
      </x:c>
      <x:c r="K595" t="n">
        <x:f>INDEX('08_PEDIDOS'!$H$2:$H$97,MATCH(A595,'08_PEDIDOS'!$A$2:$A$97,0))</x:f>
        <x:v>7</x:v>
      </x:c>
      <x:c r="L595" t="inlineStr">
        <x:is>
          <x:t xml:space="preserve">POR_UNIDAD</x:t>
        </x:is>
      </x:c>
      <x:c r="M595" t="inlineStr">
        <x:is>
          <x:t xml:space="preserve">VALOR HEREDADO SIN CRONOMETRAJE</x:t>
        </x:is>
      </x:c>
      <x:c r="N595" s="34" t="n">
        <x:f>IFERROR(J595*INDEX('04_MAQUINAS'!$F$2:$F$18,MATCH(E595,'04_MAQUINAS'!$A$2:$A$18,0)),0)</x:f>
        <x:v>596.0533333333333</x:v>
      </x:c>
      <x:c r="O595" s="34" t="n">
        <x:f>IFERROR(J595*INDEX('04_MAQUINAS'!$I$2:$I$18,MATCH(E595,'04_MAQUINAS'!$A$2:$A$18,0))*INDEX('04_MAQUINAS'!$J$2:$J$18,MATCH(E595,'04_MAQUINAS'!$A$2:$A$18,0)),0)</x:f>
        <x:v>32.596666666666664</x:v>
      </x:c>
    </x:row>
    <x:row r="596">
      <x:c r="A596" t="inlineStr">
        <x:is>
          <x:t xml:space="preserve">P050</x:t>
        </x:is>
      </x:c>
      <x:c r="B596" t="inlineStr">
        <x:is>
          <x:t xml:space="preserve">Estante reforzado modular</x:t>
        </x:is>
      </x:c>
      <x:c r="C596" t="n">
        <x:v>6</x:v>
      </x:c>
      <x:c r="D596" t="inlineStr">
        <x:is>
          <x:t xml:space="preserve">Desbarbado</x:t>
        </x:is>
      </x:c>
      <x:c r="E596" t="inlineStr">
        <x:is>
          <x:t xml:space="preserve">Mesa de desbarbado/esmerilado</x:t>
        </x:is>
      </x:c>
      <x:c r="F596" t="n">
        <x:f>'08_PEDIDOS'!D51</x:f>
        <x:v>14</x:v>
      </x:c>
      <x:c r="G596" t="n">
        <x:f>'08_PEDIDOS'!I51</x:f>
        <x:v>10</x:v>
      </x:c>
      <x:c r="H596" t="n">
        <x:f>'05_RUTAS'!F20</x:f>
        <x:v>3</x:v>
      </x:c>
      <x:c r="I596" t="n">
        <x:f>'05_RUTAS'!G20</x:f>
        <x:v>49.5</x:v>
      </x:c>
      <x:c r="J596" s="14" t="n">
        <x:f>IF(OR(F596="",G596="",G596=0),"",(ROUNDUP(F596/G596,0)*H596+F596*I596)/60)</x:f>
        <x:v>11.65</x:v>
      </x:c>
      <x:c r="K596" t="n">
        <x:f>INDEX('08_PEDIDOS'!$H$2:$H$97,MATCH(A596,'08_PEDIDOS'!$A$2:$A$97,0))</x:f>
        <x:v>7</x:v>
      </x:c>
      <x:c r="L596" t="inlineStr">
        <x:is>
          <x:t xml:space="preserve">POR_UNIDAD</x:t>
        </x:is>
      </x:c>
      <x:c r="M596" t="inlineStr">
        <x:is>
          <x:t xml:space="preserve">VALOR HEREDADO SIN CRONOMETRAJE</x:t>
        </x:is>
      </x:c>
      <x:c r="N596" s="34" t="n">
        <x:f>IFERROR(J596*INDEX('04_MAQUINAS'!$F$2:$F$18,MATCH(E596,'04_MAQUINAS'!$A$2:$A$18,0)),0)</x:f>
        <x:v>244.65</x:v>
      </x:c>
      <x:c r="O596" s="34" t="n">
        <x:f>IFERROR(J596*INDEX('04_MAQUINAS'!$I$2:$I$18,MATCH(E596,'04_MAQUINAS'!$A$2:$A$18,0))*INDEX('04_MAQUINAS'!$J$2:$J$18,MATCH(E596,'04_MAQUINAS'!$A$2:$A$18,0)),0)</x:f>
        <x:v>8.7375</x:v>
      </x:c>
    </x:row>
    <x:row r="597">
      <x:c r="A597" t="inlineStr">
        <x:is>
          <x:t xml:space="preserve">P050</x:t>
        </x:is>
      </x:c>
      <x:c r="B597" t="inlineStr">
        <x:is>
          <x:t xml:space="preserve">Estante reforzado modular</x:t>
        </x:is>
      </x:c>
      <x:c r="C597" t="n">
        <x:v>7</x:v>
      </x:c>
      <x:c r="D597" t="inlineStr">
        <x:is>
          <x:t xml:space="preserve">Preparación superficial</x:t>
        </x:is>
      </x:c>
      <x:c r="E597" t="inlineStr">
        <x:is>
          <x:t xml:space="preserve">Zona de preparación superficial</x:t>
        </x:is>
      </x:c>
      <x:c r="F597" t="n">
        <x:f>'08_PEDIDOS'!D51</x:f>
        <x:v>14</x:v>
      </x:c>
      <x:c r="G597" t="n">
        <x:f>'08_PEDIDOS'!I51</x:f>
        <x:v>10</x:v>
      </x:c>
      <x:c r="H597" t="n">
        <x:f>'05_RUTAS'!F21</x:f>
        <x:v>6</x:v>
      </x:c>
      <x:c r="I597" t="n">
        <x:f>'05_RUTAS'!G21</x:f>
        <x:v>32.064</x:v>
      </x:c>
      <x:c r="J597" s="14" t="n">
        <x:f>IF(OR(F597="",G597="",G597=0),"",(ROUNDUP(F597/G597,0)*H597+F597*I597)/60)</x:f>
        <x:v>7.6816</x:v>
      </x:c>
      <x:c r="K597" t="n">
        <x:f>INDEX('08_PEDIDOS'!$H$2:$H$97,MATCH(A597,'08_PEDIDOS'!$A$2:$A$97,0))</x:f>
        <x:v>7</x:v>
      </x:c>
      <x:c r="L597" t="inlineStr">
        <x:is>
          <x:t xml:space="preserve">POR_UNIDAD</x:t>
        </x:is>
      </x:c>
      <x:c r="M597" t="inlineStr">
        <x:is>
          <x:t xml:space="preserve">VALOR HEREDADO SIN CRONOMETRAJE</x:t>
        </x:is>
      </x:c>
      <x:c r="N597" s="34" t="n">
        <x:f>IFERROR(J597*INDEX('04_MAQUINAS'!$F$2:$F$18,MATCH(E597,'04_MAQUINAS'!$A$2:$A$18,0)),0)</x:f>
        <x:v>145.9504</x:v>
      </x:c>
      <x:c r="O597" s="34" t="n">
        <x:f>IFERROR(J597*INDEX('04_MAQUINAS'!$I$2:$I$18,MATCH(E597,'04_MAQUINAS'!$A$2:$A$18,0))*INDEX('04_MAQUINAS'!$J$2:$J$18,MATCH(E597,'04_MAQUINAS'!$A$2:$A$18,0)),0)</x:f>
        <x:v>6.759808000000001</x:v>
      </x:c>
    </x:row>
    <x:row r="598">
      <x:c r="A598" t="inlineStr">
        <x:is>
          <x:t xml:space="preserve">P050</x:t>
        </x:is>
      </x:c>
      <x:c r="B598" t="inlineStr">
        <x:is>
          <x:t xml:space="preserve">Estante reforzado modular</x:t>
        </x:is>
      </x:c>
      <x:c r="C598" t="n">
        <x:v>8</x:v>
      </x:c>
      <x:c r="D598" t="inlineStr">
        <x:is>
          <x:t xml:space="preserve">Aplicación electrostática de polvo</x:t>
        </x:is>
      </x:c>
      <x:c r="E598" t="inlineStr">
        <x:is>
          <x:t xml:space="preserve">Pistola manual de pintura electrostática en polvo</x:t>
        </x:is>
      </x:c>
      <x:c r="F598" t="n">
        <x:f>'08_PEDIDOS'!D51</x:f>
        <x:v>14</x:v>
      </x:c>
      <x:c r="G598" t="n">
        <x:f>'08_PEDIDOS'!I51</x:f>
        <x:v>10</x:v>
      </x:c>
      <x:c r="H598" t="n">
        <x:f>'05_RUTAS'!F22</x:f>
        <x:v>12</x:v>
      </x:c>
      <x:c r="I598" t="n">
        <x:f>'05_RUTAS'!G22</x:f>
        <x:v>8.02</x:v>
      </x:c>
      <x:c r="J598" s="14" t="n">
        <x:f>IF(OR(F598="",G598="",G598=0),"",(ROUNDUP(F598/G598,0)*H598+F598*I598)/60)</x:f>
        <x:v>2.271333333333333</x:v>
      </x:c>
      <x:c r="K598" t="n">
        <x:f>INDEX('08_PEDIDOS'!$H$2:$H$97,MATCH(A598,'08_PEDIDOS'!$A$2:$A$97,0))</x:f>
        <x:v>7</x:v>
      </x:c>
      <x:c r="L598" t="inlineStr">
        <x:is>
          <x:t xml:space="preserve">POR_UNIDAD</x:t>
        </x:is>
      </x:c>
      <x:c r="M598" t="inlineStr">
        <x:is>
          <x:t xml:space="preserve">HIPOTESIS TECNICA</x:t>
        </x:is>
      </x:c>
      <x:c r="N598" s="34" t="n">
        <x:f>IFERROR(J598*INDEX('04_MAQUINAS'!$F$2:$F$18,MATCH(E598,'04_MAQUINAS'!$A$2:$A$18,0)),0)</x:f>
        <x:v>72.68266666666666</x:v>
      </x:c>
      <x:c r="O598" s="34" t="n">
        <x:f>IFERROR(J598*INDEX('04_MAQUINAS'!$I$2:$I$18,MATCH(E598,'04_MAQUINAS'!$A$2:$A$18,0))*INDEX('04_MAQUINAS'!$J$2:$J$18,MATCH(E598,'04_MAQUINAS'!$A$2:$A$18,0)),0)</x:f>
        <x:v>2.3849</x:v>
      </x:c>
    </x:row>
    <x:row r="599">
      <x:c r="A599" t="inlineStr">
        <x:is>
          <x:t xml:space="preserve">P050</x:t>
        </x:is>
      </x:c>
      <x:c r="B599" t="inlineStr">
        <x:is>
          <x:t xml:space="preserve">Estante reforzado modular</x:t>
        </x:is>
      </x:c>
      <x:c r="C599" t="n">
        <x:v>9</x:v>
      </x:c>
      <x:c r="D599" t="inlineStr">
        <x:is>
          <x:t xml:space="preserve">Curado térmico en horno</x:t>
        </x:is>
      </x:c>
      <x:c r="E599" t="inlineStr">
        <x:is>
          <x:t xml:space="preserve">Horno de curado de pintura electrostática por lotes</x:t>
        </x:is>
      </x:c>
      <x:c r="F599" t="n">
        <x:f>'08_PEDIDOS'!D51</x:f>
        <x:v>14</x:v>
      </x:c>
      <x:c r="G599" t="n">
        <x:f>'08_PEDIDOS'!I51</x:f>
        <x:v>10</x:v>
      </x:c>
      <x:c r="H599" t="n">
        <x:f>'05_RUTAS'!F23</x:f>
        <x:v>45</x:v>
      </x:c>
      <x:c r="I599" t="n">
        <x:f>'05_RUTAS'!G23</x:f>
        <x:v>0</x:v>
      </x:c>
      <x:c r="J599" s="14" t="n">
        <x:f>IF(OR(F599="",G599="",G599=0),"",(ROUNDUP(F599/G599,0)*H599+F599*I599)/60)</x:f>
        <x:v>1.5</x:v>
      </x:c>
      <x:c r="K599" t="n">
        <x:f>INDEX('08_PEDIDOS'!$H$2:$H$97,MATCH(A599,'08_PEDIDOS'!$A$2:$A$97,0))</x:f>
        <x:v>7</x:v>
      </x:c>
      <x:c r="L599" t="inlineStr">
        <x:is>
          <x:t xml:space="preserve">POR_LOTE</x:t>
        </x:is>
      </x:c>
      <x:c r="M599" t="inlineStr">
        <x:is>
          <x:t xml:space="preserve">HIPOTESIS TECNICA</x:t>
        </x:is>
      </x:c>
      <x:c r="N599" s="34" t="n">
        <x:f>IFERROR(J599*INDEX('04_MAQUINAS'!$F$2:$F$18,MATCH(E599,'04_MAQUINAS'!$A$2:$A$18,0)),0)</x:f>
        <x:v>39</x:v>
      </x:c>
      <x:c r="O599" s="34" t="n">
        <x:f>IFERROR(J599*INDEX('04_MAQUINAS'!$I$2:$I$18,MATCH(E599,'04_MAQUINAS'!$A$2:$A$18,0))*INDEX('04_MAQUINAS'!$J$2:$J$18,MATCH(E599,'04_MAQUINAS'!$A$2:$A$18,0)),0)</x:f>
        <x:v>21.599999999999998</x:v>
      </x:c>
    </x:row>
    <x:row r="600">
      <x:c r="A600" t="inlineStr">
        <x:is>
          <x:t xml:space="preserve">P050</x:t>
        </x:is>
      </x:c>
      <x:c r="B600" t="inlineStr">
        <x:is>
          <x:t xml:space="preserve">Estante reforzado modular</x:t>
        </x:is>
      </x:c>
      <x:c r="C600" t="n">
        <x:v>10</x:v>
      </x:c>
      <x:c r="D600" t="inlineStr">
        <x:is>
          <x:t xml:space="preserve">Colgado, traslado y enfriamiento</x:t>
        </x:is>
      </x:c>
      <x:c r="E600" t="inlineStr">
        <x:is>
          <x:t xml:space="preserve">Manipulación y enfriamiento de piezas</x:t>
        </x:is>
      </x:c>
      <x:c r="F600" t="n">
        <x:f>'08_PEDIDOS'!D51</x:f>
        <x:v>14</x:v>
      </x:c>
      <x:c r="G600" t="n">
        <x:f>'08_PEDIDOS'!I51</x:f>
        <x:v>10</x:v>
      </x:c>
      <x:c r="H600" t="n">
        <x:f>'05_RUTAS'!F24</x:f>
        <x:v>8</x:v>
      </x:c>
      <x:c r="I600" t="n">
        <x:f>'05_RUTAS'!G24</x:f>
        <x:v>2.69</x:v>
      </x:c>
      <x:c r="J600" s="14" t="n">
        <x:f>IF(OR(F600="",G600="",G600=0),"",(ROUNDUP(F600/G600,0)*H600+F600*I600)/60)</x:f>
        <x:v>0.8943333333333333</x:v>
      </x:c>
      <x:c r="K600" t="n">
        <x:f>INDEX('08_PEDIDOS'!$H$2:$H$97,MATCH(A600,'08_PEDIDOS'!$A$2:$A$97,0))</x:f>
        <x:v>7</x:v>
      </x:c>
      <x:c r="L600" t="inlineStr">
        <x:is>
          <x:t xml:space="preserve">POR_UNIDAD</x:t>
        </x:is>
      </x:c>
      <x:c r="M600" t="inlineStr">
        <x:is>
          <x:t xml:space="preserve">HIPOTESIS TECNICA</x:t>
        </x:is>
      </x:c>
      <x:c r="N600" s="34" t="n">
        <x:f>IFERROR(J600*INDEX('04_MAQUINAS'!$F$2:$F$18,MATCH(E600,'04_MAQUINAS'!$A$2:$A$18,0)),0)</x:f>
        <x:v>14.309333333333333</x:v>
      </x:c>
      <x:c r="O600" s="34" t="n">
        <x:f>IFERROR(J600*INDEX('04_MAQUINAS'!$I$2:$I$18,MATCH(E600,'04_MAQUINAS'!$A$2:$A$18,0))*INDEX('04_MAQUINAS'!$J$2:$J$18,MATCH(E600,'04_MAQUINAS'!$A$2:$A$18,0)),0)</x:f>
        <x:v>0.22358333333333333</x:v>
      </x:c>
    </x:row>
    <x:row r="601">
      <x:c r="A601" t="inlineStr">
        <x:is>
          <x:t xml:space="preserve">P050</x:t>
        </x:is>
      </x:c>
      <x:c r="B601" t="inlineStr">
        <x:is>
          <x:t xml:space="preserve">Estante reforzado modular</x:t>
        </x:is>
      </x:c>
      <x:c r="C601" t="n">
        <x:v>11</x:v>
      </x:c>
      <x:c r="D601" t="inlineStr">
        <x:is>
          <x:t xml:space="preserve">Ensamblaje</x:t>
        </x:is>
      </x:c>
      <x:c r="E601" t="inlineStr">
        <x:is>
          <x:t xml:space="preserve">Mesa de armado</x:t>
        </x:is>
      </x:c>
      <x:c r="F601" t="n">
        <x:f>'08_PEDIDOS'!D51</x:f>
        <x:v>14</x:v>
      </x:c>
      <x:c r="G601" t="n">
        <x:f>'08_PEDIDOS'!I51</x:f>
        <x:v>10</x:v>
      </x:c>
      <x:c r="H601" t="n">
        <x:f>'05_RUTAS'!F25</x:f>
        <x:v>6</x:v>
      </x:c>
      <x:c r="I601" t="n">
        <x:f>'05_RUTAS'!G25</x:f>
        <x:v>62.25</x:v>
      </x:c>
      <x:c r="J601" s="14" t="n">
        <x:f>IF(OR(F601="",G601="",G601=0),"",(ROUNDUP(F601/G601,0)*H601+F601*I601)/60)</x:f>
        <x:v>14.725</x:v>
      </x:c>
      <x:c r="K601" t="n">
        <x:f>INDEX('08_PEDIDOS'!$H$2:$H$97,MATCH(A601,'08_PEDIDOS'!$A$2:$A$97,0))</x:f>
        <x:v>7</x:v>
      </x:c>
      <x:c r="L601" t="inlineStr">
        <x:is>
          <x:t xml:space="preserve">POR_UNIDAD</x:t>
        </x:is>
      </x:c>
      <x:c r="M601" t="inlineStr">
        <x:is>
          <x:t xml:space="preserve">VALOR HEREDADO SIN CRONOMETRAJE</x:t>
        </x:is>
      </x:c>
      <x:c r="N601" s="34" t="n">
        <x:f>IFERROR(J601*INDEX('04_MAQUINAS'!$F$2:$F$18,MATCH(E601,'04_MAQUINAS'!$A$2:$A$18,0)),0)</x:f>
        <x:v>279.775</x:v>
      </x:c>
      <x:c r="O601" s="34" t="n">
        <x:f>IFERROR(J601*INDEX('04_MAQUINAS'!$I$2:$I$18,MATCH(E601,'04_MAQUINAS'!$A$2:$A$18,0))*INDEX('04_MAQUINAS'!$J$2:$J$18,MATCH(E601,'04_MAQUINAS'!$A$2:$A$18,0)),0)</x:f>
        <x:v>4.4174999999999995</x:v>
      </x:c>
    </x:row>
    <x:row r="602">
      <x:c r="A602" t="inlineStr">
        <x:is>
          <x:t xml:space="preserve">P050</x:t>
        </x:is>
      </x:c>
      <x:c r="B602" t="inlineStr">
        <x:is>
          <x:t xml:space="preserve">Estante reforzado modular</x:t>
        </x:is>
      </x:c>
      <x:c r="C602" t="n">
        <x:v>12</x:v>
      </x:c>
      <x:c r="D602" t="inlineStr">
        <x:is>
          <x:t xml:space="preserve">Inspección de calidad</x:t>
        </x:is>
      </x:c>
      <x:c r="E602" t="inlineStr">
        <x:is>
          <x:t xml:space="preserve">Área de inspección</x:t>
        </x:is>
      </x:c>
      <x:c r="F602" t="n">
        <x:f>'08_PEDIDOS'!D51</x:f>
        <x:v>14</x:v>
      </x:c>
      <x:c r="G602" t="n">
        <x:f>'08_PEDIDOS'!I51</x:f>
        <x:v>10</x:v>
      </x:c>
      <x:c r="H602" t="n">
        <x:f>'05_RUTAS'!F26</x:f>
        <x:v>2</x:v>
      </x:c>
      <x:c r="I602" t="n">
        <x:f>'05_RUTAS'!G26</x:f>
        <x:v>3.86</x:v>
      </x:c>
      <x:c r="J602" s="14" t="n">
        <x:f>IF(OR(F602="",G602="",G602=0),"",(ROUNDUP(F602/G602,0)*H602+F602*I602)/60)</x:f>
        <x:v>0.9673333333333333</x:v>
      </x:c>
      <x:c r="K602" t="n">
        <x:f>INDEX('08_PEDIDOS'!$H$2:$H$97,MATCH(A602,'08_PEDIDOS'!$A$2:$A$97,0))</x:f>
        <x:v>7</x:v>
      </x:c>
      <x:c r="L602" t="inlineStr">
        <x:is>
          <x:t xml:space="preserve">POR_UNIDAD</x:t>
        </x:is>
      </x:c>
      <x:c r="M602" t="inlineStr">
        <x:is>
          <x:t xml:space="preserve">HIPOTESIS TECNICA</x:t>
        </x:is>
      </x:c>
      <x:c r="N602" s="34" t="n">
        <x:f>IFERROR(J602*INDEX('04_MAQUINAS'!$F$2:$F$18,MATCH(E602,'04_MAQUINAS'!$A$2:$A$18,0)),0)</x:f>
        <x:v>19.346666666666664</x:v>
      </x:c>
      <x:c r="O602" s="34" t="n">
        <x:f>IFERROR(J602*INDEX('04_MAQUINAS'!$I$2:$I$18,MATCH(E602,'04_MAQUINAS'!$A$2:$A$18,0))*INDEX('04_MAQUINAS'!$J$2:$J$18,MATCH(E602,'04_MAQUINAS'!$A$2:$A$18,0)),0)</x:f>
        <x:v>0.09673333333333334</x:v>
      </x:c>
    </x:row>
    <x:row r="603">
      <x:c r="A603" t="inlineStr">
        <x:is>
          <x:t xml:space="preserve">P050</x:t>
        </x:is>
      </x:c>
      <x:c r="B603" t="inlineStr">
        <x:is>
          <x:t xml:space="preserve">Estante reforzado modular</x:t>
        </x:is>
      </x:c>
      <x:c r="C603" t="n">
        <x:v>13</x:v>
      </x:c>
      <x:c r="D603" t="inlineStr">
        <x:is>
          <x:t xml:space="preserve">Embalaje</x:t>
        </x:is>
      </x:c>
      <x:c r="E603" t="inlineStr">
        <x:is>
          <x:t xml:space="preserve">Zona de protección y embalaje</x:t>
        </x:is>
      </x:c>
      <x:c r="F603" t="n">
        <x:f>'08_PEDIDOS'!D51</x:f>
        <x:v>14</x:v>
      </x:c>
      <x:c r="G603" t="n">
        <x:f>'08_PEDIDOS'!I51</x:f>
        <x:v>10</x:v>
      </x:c>
      <x:c r="H603" t="n">
        <x:f>'05_RUTAS'!F27</x:f>
        <x:v>2</x:v>
      </x:c>
      <x:c r="I603" t="n">
        <x:f>'05_RUTAS'!G27</x:f>
        <x:v>5.3</x:v>
      </x:c>
      <x:c r="J603" s="14" t="n">
        <x:f>IF(OR(F603="",G603="",G603=0),"",(ROUNDUP(F603/G603,0)*H603+F603*I603)/60)</x:f>
        <x:v>1.3033333333333335</x:v>
      </x:c>
      <x:c r="K603" t="n">
        <x:f>INDEX('08_PEDIDOS'!$H$2:$H$97,MATCH(A603,'08_PEDIDOS'!$A$2:$A$97,0))</x:f>
        <x:v>7</x:v>
      </x:c>
      <x:c r="L603" t="inlineStr">
        <x:is>
          <x:t xml:space="preserve">POR_UNIDAD</x:t>
        </x:is>
      </x:c>
      <x:c r="M603" t="inlineStr">
        <x:is>
          <x:t xml:space="preserve">HIPOTESIS TECNICA</x:t>
        </x:is>
      </x:c>
      <x:c r="N603" s="34" t="n">
        <x:f>IFERROR(J603*INDEX('04_MAQUINAS'!$F$2:$F$18,MATCH(E603,'04_MAQUINAS'!$A$2:$A$18,0)),0)</x:f>
        <x:v>23.46</x:v>
      </x:c>
      <x:c r="O603" s="34" t="n">
        <x:f>IFERROR(J603*INDEX('04_MAQUINAS'!$I$2:$I$18,MATCH(E603,'04_MAQUINAS'!$A$2:$A$18,0))*INDEX('04_MAQUINAS'!$J$2:$J$18,MATCH(E603,'04_MAQUINAS'!$A$2:$A$18,0)),0)</x:f>
        <x:v>0.1173</x:v>
      </x:c>
    </x:row>
    <x:row r="604">
      <x:c r="A604" t="inlineStr">
        <x:is>
          <x:t xml:space="preserve">P051</x:t>
        </x:is>
      </x:c>
      <x:c r="B604" t="inlineStr">
        <x:is>
          <x:t xml:space="preserve">Góndola central comercial</x:t>
        </x:is>
      </x:c>
      <x:c r="C604" t="n">
        <x:v>1</x:v>
      </x:c>
      <x:c r="D604" t="inlineStr">
        <x:is>
          <x:t xml:space="preserve">Corte de planchas de acero</x:t>
        </x:is>
      </x:c>
      <x:c r="E604" t="inlineStr">
        <x:is>
          <x:t xml:space="preserve">Guillotina hidráulica para corte de planchas de acero</x:t>
        </x:is>
      </x:c>
      <x:c r="F604" t="n">
        <x:f>'08_PEDIDOS'!D52</x:f>
        <x:v>8</x:v>
      </x:c>
      <x:c r="G604" t="n">
        <x:f>'08_PEDIDOS'!I52</x:f>
        <x:v>10</x:v>
      </x:c>
      <x:c r="H604" t="n">
        <x:f>'05_RUTAS'!F28</x:f>
        <x:v>8</x:v>
      </x:c>
      <x:c r="I604" t="n">
        <x:f>'05_RUTAS'!G28</x:f>
        <x:v>90.38</x:v>
      </x:c>
      <x:c r="J604" s="14" t="n">
        <x:f>IF(OR(F604="",G604="",G604=0),"",(ROUNDUP(F604/G604,0)*H604+F604*I604)/60)</x:f>
        <x:v>12.184</x:v>
      </x:c>
      <x:c r="K604" t="n">
        <x:f>INDEX('08_PEDIDOS'!$H$2:$H$97,MATCH(A604,'08_PEDIDOS'!$A$2:$A$97,0))</x:f>
        <x:v>7</x:v>
      </x:c>
      <x:c r="L604" t="inlineStr">
        <x:is>
          <x:t xml:space="preserve">POR_UNIDAD</x:t>
        </x:is>
      </x:c>
      <x:c r="M604" t="inlineStr">
        <x:is>
          <x:t xml:space="preserve">VALOR HEREDADO SIN CRONOMETRAJE</x:t>
        </x:is>
      </x:c>
      <x:c r="N604" s="34" t="n">
        <x:f>IFERROR(J604*INDEX('04_MAQUINAS'!$F$2:$F$18,MATCH(E604,'04_MAQUINAS'!$A$2:$A$18,0)),0)</x:f>
        <x:v>292.416</x:v>
      </x:c>
      <x:c r="O604" s="34" t="n">
        <x:f>IFERROR(J604*INDEX('04_MAQUINAS'!$I$2:$I$18,MATCH(E604,'04_MAQUINAS'!$A$2:$A$18,0))*INDEX('04_MAQUINAS'!$J$2:$J$18,MATCH(E604,'04_MAQUINAS'!$A$2:$A$18,0)),0)</x:f>
        <x:v>33.506</x:v>
      </x:c>
    </x:row>
    <x:row r="605">
      <x:c r="A605" t="inlineStr">
        <x:is>
          <x:t xml:space="preserve">P051</x:t>
        </x:is>
      </x:c>
      <x:c r="B605" t="inlineStr">
        <x:is>
          <x:t xml:space="preserve">Góndola central comercial</x:t>
        </x:is>
      </x:c>
      <x:c r="C605" t="n">
        <x:v>2</x:v>
      </x:c>
      <x:c r="D605" t="inlineStr">
        <x:is>
          <x:t xml:space="preserve">Corte de tubos y perfiles</x:t>
        </x:is>
      </x:c>
      <x:c r="E605" t="inlineStr">
        <x:is>
          <x:t xml:space="preserve">Sierra de cinta para corte de tubos y perfiles</x:t>
        </x:is>
      </x:c>
      <x:c r="F605" t="n">
        <x:f>'08_PEDIDOS'!D52</x:f>
        <x:v>8</x:v>
      </x:c>
      <x:c r="G605" t="n">
        <x:f>'08_PEDIDOS'!I52</x:f>
        <x:v>10</x:v>
      </x:c>
      <x:c r="H605" t="n">
        <x:f>'05_RUTAS'!F29</x:f>
        <x:v>8</x:v>
      </x:c>
      <x:c r="I605" t="n">
        <x:f>'05_RUTAS'!G29</x:f>
        <x:v>5.98</x:v>
      </x:c>
      <x:c r="J605" s="14" t="n">
        <x:f>IF(OR(F605="",G605="",G605=0),"",(ROUNDUP(F605/G605,0)*H605+F605*I605)/60)</x:f>
        <x:v>0.9306666666666668</x:v>
      </x:c>
      <x:c r="K605" t="n">
        <x:f>INDEX('08_PEDIDOS'!$H$2:$H$97,MATCH(A605,'08_PEDIDOS'!$A$2:$A$97,0))</x:f>
        <x:v>7</x:v>
      </x:c>
      <x:c r="L605" t="inlineStr">
        <x:is>
          <x:t xml:space="preserve">POR_UNIDAD</x:t>
        </x:is>
      </x:c>
      <x:c r="M605" t="inlineStr">
        <x:is>
          <x:t xml:space="preserve">VALOR HEREDADO SIN CRONOMETRAJE</x:t>
        </x:is>
      </x:c>
      <x:c r="N605" s="34" t="n">
        <x:f>IFERROR(J605*INDEX('04_MAQUINAS'!$F$2:$F$18,MATCH(E605,'04_MAQUINAS'!$A$2:$A$18,0)),0)</x:f>
        <x:v>20.474666666666668</x:v>
      </x:c>
      <x:c r="O605" s="34" t="n">
        <x:f>IFERROR(J605*INDEX('04_MAQUINAS'!$I$2:$I$18,MATCH(E605,'04_MAQUINAS'!$A$2:$A$18,0))*INDEX('04_MAQUINAS'!$J$2:$J$18,MATCH(E605,'04_MAQUINAS'!$A$2:$A$18,0)),0)</x:f>
        <x:v>0.4188</x:v>
      </x:c>
    </x:row>
    <x:row r="606">
      <x:c r="A606" t="inlineStr">
        <x:is>
          <x:t xml:space="preserve">P051</x:t>
        </x:is>
      </x:c>
      <x:c r="B606" t="inlineStr">
        <x:is>
          <x:t xml:space="preserve">Góndola central comercial</x:t>
        </x:is>
      </x:c>
      <x:c r="C606" t="n">
        <x:v>3</x:v>
      </x:c>
      <x:c r="D606" t="inlineStr">
        <x:is>
          <x:t xml:space="preserve">Perforación</x:t>
        </x:is>
      </x:c>
      <x:c r="E606" t="inlineStr">
        <x:is>
          <x:t xml:space="preserve">Taladro de banco para perforación de acero</x:t>
        </x:is>
      </x:c>
      <x:c r="F606" t="n">
        <x:f>'08_PEDIDOS'!D52</x:f>
        <x:v>8</x:v>
      </x:c>
      <x:c r="G606" t="n">
        <x:f>'08_PEDIDOS'!I52</x:f>
        <x:v>10</x:v>
      </x:c>
      <x:c r="H606" t="n">
        <x:f>'05_RUTAS'!F30</x:f>
        <x:v>10</x:v>
      </x:c>
      <x:c r="I606" t="n">
        <x:f>'05_RUTAS'!G30</x:f>
        <x:v>97</x:v>
      </x:c>
      <x:c r="J606" s="14" t="n">
        <x:f>IF(OR(F606="",G606="",G606=0),"",(ROUNDUP(F606/G606,0)*H606+F606*I606)/60)</x:f>
        <x:v>13.1</x:v>
      </x:c>
      <x:c r="K606" t="n">
        <x:f>INDEX('08_PEDIDOS'!$H$2:$H$97,MATCH(A606,'08_PEDIDOS'!$A$2:$A$97,0))</x:f>
        <x:v>7</x:v>
      </x:c>
      <x:c r="L606" t="inlineStr">
        <x:is>
          <x:t xml:space="preserve">POR_UNIDAD</x:t>
        </x:is>
      </x:c>
      <x:c r="M606" t="inlineStr">
        <x:is>
          <x:t xml:space="preserve">VALOR HEREDADO SIN CRONOMETRAJE</x:t>
        </x:is>
      </x:c>
      <x:c r="N606" s="34" t="n">
        <x:f>IFERROR(J606*INDEX('04_MAQUINAS'!$F$2:$F$18,MATCH(E606,'04_MAQUINAS'!$A$2:$A$18,0)),0)</x:f>
        <x:v>288.2</x:v>
      </x:c>
      <x:c r="O606" s="34" t="n">
        <x:f>IFERROR(J606*INDEX('04_MAQUINAS'!$I$2:$I$18,MATCH(E606,'04_MAQUINAS'!$A$2:$A$18,0))*INDEX('04_MAQUINAS'!$J$2:$J$18,MATCH(E606,'04_MAQUINAS'!$A$2:$A$18,0)),0)</x:f>
        <x:v>3.6025</x:v>
      </x:c>
    </x:row>
    <x:row r="607">
      <x:c r="A607" t="inlineStr">
        <x:is>
          <x:t xml:space="preserve">P051</x:t>
        </x:is>
      </x:c>
      <x:c r="B607" t="inlineStr">
        <x:is>
          <x:t xml:space="preserve">Góndola central comercial</x:t>
        </x:is>
      </x:c>
      <x:c r="C607" t="n">
        <x:v>4</x:v>
      </x:c>
      <x:c r="D607" t="inlineStr">
        <x:is>
          <x:t xml:space="preserve">Plegado</x:t>
        </x:is>
      </x:c>
      <x:c r="E607" t="inlineStr">
        <x:is>
          <x:t xml:space="preserve">Plegadora hidráulica de chapa metálica</x:t>
        </x:is>
      </x:c>
      <x:c r="F607" t="n">
        <x:f>'08_PEDIDOS'!D52</x:f>
        <x:v>8</x:v>
      </x:c>
      <x:c r="G607" t="n">
        <x:f>'08_PEDIDOS'!I52</x:f>
        <x:v>10</x:v>
      </x:c>
      <x:c r="H607" t="n">
        <x:f>'05_RUTAS'!F31</x:f>
        <x:v>12</x:v>
      </x:c>
      <x:c r="I607" t="n">
        <x:f>'05_RUTAS'!G31</x:f>
        <x:v>196</x:v>
      </x:c>
      <x:c r="J607" s="14" t="n">
        <x:f>IF(OR(F607="",G607="",G607=0),"",(ROUNDUP(F607/G607,0)*H607+F607*I607)/60)</x:f>
        <x:v>26.333333333333332</x:v>
      </x:c>
      <x:c r="K607" t="n">
        <x:f>INDEX('08_PEDIDOS'!$H$2:$H$97,MATCH(A607,'08_PEDIDOS'!$A$2:$A$97,0))</x:f>
        <x:v>7</x:v>
      </x:c>
      <x:c r="L607" t="inlineStr">
        <x:is>
          <x:t xml:space="preserve">POR_UNIDAD</x:t>
        </x:is>
      </x:c>
      <x:c r="M607" t="inlineStr">
        <x:is>
          <x:t xml:space="preserve">VALOR HEREDADO SIN CRONOMETRAJE</x:t>
        </x:is>
      </x:c>
      <x:c r="N607" s="34" t="n">
        <x:f>IFERROR(J607*INDEX('04_MAQUINAS'!$F$2:$F$18,MATCH(E607,'04_MAQUINAS'!$A$2:$A$18,0)),0)</x:f>
        <x:v>737.3333333333333</x:v>
      </x:c>
      <x:c r="O607" s="34" t="n">
        <x:f>IFERROR(J607*INDEX('04_MAQUINAS'!$I$2:$I$18,MATCH(E607,'04_MAQUINAS'!$A$2:$A$18,0))*INDEX('04_MAQUINAS'!$J$2:$J$18,MATCH(E607,'04_MAQUINAS'!$A$2:$A$18,0)),0)</x:f>
        <x:v>65.175</x:v>
      </x:c>
    </x:row>
    <x:row r="608">
      <x:c r="A608" t="inlineStr">
        <x:is>
          <x:t xml:space="preserve">P051</x:t>
        </x:is>
      </x:c>
      <x:c r="B608" t="inlineStr">
        <x:is>
          <x:t xml:space="preserve">Góndola central comercial</x:t>
        </x:is>
      </x:c>
      <x:c r="C608" t="n">
        <x:v>5</x:v>
      </x:c>
      <x:c r="D608" t="inlineStr">
        <x:is>
          <x:t xml:space="preserve">Desbarbado</x:t>
        </x:is>
      </x:c>
      <x:c r="E608" t="inlineStr">
        <x:is>
          <x:t xml:space="preserve">Mesa de desbarbado/esmerilado</x:t>
        </x:is>
      </x:c>
      <x:c r="F608" t="n">
        <x:f>'08_PEDIDOS'!D52</x:f>
        <x:v>8</x:v>
      </x:c>
      <x:c r="G608" t="n">
        <x:f>'08_PEDIDOS'!I52</x:f>
        <x:v>10</x:v>
      </x:c>
      <x:c r="H608" t="n">
        <x:f>'05_RUTAS'!F32</x:f>
        <x:v>3</x:v>
      </x:c>
      <x:c r="I608" t="n">
        <x:f>'05_RUTAS'!G32</x:f>
        <x:v>51</x:v>
      </x:c>
      <x:c r="J608" s="14" t="n">
        <x:f>IF(OR(F608="",G608="",G608=0),"",(ROUNDUP(F608/G608,0)*H608+F608*I608)/60)</x:f>
        <x:v>6.85</x:v>
      </x:c>
      <x:c r="K608" t="n">
        <x:f>INDEX('08_PEDIDOS'!$H$2:$H$97,MATCH(A608,'08_PEDIDOS'!$A$2:$A$97,0))</x:f>
        <x:v>7</x:v>
      </x:c>
      <x:c r="L608" t="inlineStr">
        <x:is>
          <x:t xml:space="preserve">POR_UNIDAD</x:t>
        </x:is>
      </x:c>
      <x:c r="M608" t="inlineStr">
        <x:is>
          <x:t xml:space="preserve">VALOR HEREDADO SIN CRONOMETRAJE</x:t>
        </x:is>
      </x:c>
      <x:c r="N608" s="34" t="n">
        <x:f>IFERROR(J608*INDEX('04_MAQUINAS'!$F$2:$F$18,MATCH(E608,'04_MAQUINAS'!$A$2:$A$18,0)),0)</x:f>
        <x:v>143.85</x:v>
      </x:c>
      <x:c r="O608" s="34" t="n">
        <x:f>IFERROR(J608*INDEX('04_MAQUINAS'!$I$2:$I$18,MATCH(E608,'04_MAQUINAS'!$A$2:$A$18,0))*INDEX('04_MAQUINAS'!$J$2:$J$18,MATCH(E608,'04_MAQUINAS'!$A$2:$A$18,0)),0)</x:f>
        <x:v>5.137499999999999</x:v>
      </x:c>
    </x:row>
    <x:row r="609">
      <x:c r="A609" t="inlineStr">
        <x:is>
          <x:t xml:space="preserve">P051</x:t>
        </x:is>
      </x:c>
      <x:c r="B609" t="inlineStr">
        <x:is>
          <x:t xml:space="preserve">Góndola central comercial</x:t>
        </x:is>
      </x:c>
      <x:c r="C609" t="n">
        <x:v>6</x:v>
      </x:c>
      <x:c r="D609" t="inlineStr">
        <x:is>
          <x:t xml:space="preserve">Preparación superficial</x:t>
        </x:is>
      </x:c>
      <x:c r="E609" t="inlineStr">
        <x:is>
          <x:t xml:space="preserve">Zona de preparación superficial</x:t>
        </x:is>
      </x:c>
      <x:c r="F609" t="n">
        <x:f>'08_PEDIDOS'!D52</x:f>
        <x:v>8</x:v>
      </x:c>
      <x:c r="G609" t="n">
        <x:f>'08_PEDIDOS'!I52</x:f>
        <x:v>10</x:v>
      </x:c>
      <x:c r="H609" t="n">
        <x:f>'05_RUTAS'!F33</x:f>
        <x:v>6</x:v>
      </x:c>
      <x:c r="I609" t="n">
        <x:f>'05_RUTAS'!G33</x:f>
        <x:v>40.5152</x:v>
      </x:c>
      <x:c r="J609" s="14" t="n">
        <x:f>IF(OR(F609="",G609="",G609=0),"",(ROUNDUP(F609/G609,0)*H609+F609*I609)/60)</x:f>
        <x:v>5.502026666666667</x:v>
      </x:c>
      <x:c r="K609" t="n">
        <x:f>INDEX('08_PEDIDOS'!$H$2:$H$97,MATCH(A609,'08_PEDIDOS'!$A$2:$A$97,0))</x:f>
        <x:v>7</x:v>
      </x:c>
      <x:c r="L609" t="inlineStr">
        <x:is>
          <x:t xml:space="preserve">POR_UNIDAD</x:t>
        </x:is>
      </x:c>
      <x:c r="M609" t="inlineStr">
        <x:is>
          <x:t xml:space="preserve">VALOR HEREDADO SIN CRONOMETRAJE</x:t>
        </x:is>
      </x:c>
      <x:c r="N609" s="34" t="n">
        <x:f>IFERROR(J609*INDEX('04_MAQUINAS'!$F$2:$F$18,MATCH(E609,'04_MAQUINAS'!$A$2:$A$18,0)),0)</x:f>
        <x:v>104.53850666666666</x:v>
      </x:c>
      <x:c r="O609" s="34" t="n">
        <x:f>IFERROR(J609*INDEX('04_MAQUINAS'!$I$2:$I$18,MATCH(E609,'04_MAQUINAS'!$A$2:$A$18,0))*INDEX('04_MAQUINAS'!$J$2:$J$18,MATCH(E609,'04_MAQUINAS'!$A$2:$A$18,0)),0)</x:f>
        <x:v>4.8417834666666675</x:v>
      </x:c>
    </x:row>
    <x:row r="610">
      <x:c r="A610" t="inlineStr">
        <x:is>
          <x:t xml:space="preserve">P051</x:t>
        </x:is>
      </x:c>
      <x:c r="B610" t="inlineStr">
        <x:is>
          <x:t xml:space="preserve">Góndola central comercial</x:t>
        </x:is>
      </x:c>
      <x:c r="C610" t="n">
        <x:v>7</x:v>
      </x:c>
      <x:c r="D610" t="inlineStr">
        <x:is>
          <x:t xml:space="preserve">Aplicación electrostática de polvo</x:t>
        </x:is>
      </x:c>
      <x:c r="E610" t="inlineStr">
        <x:is>
          <x:t xml:space="preserve">Pistola manual de pintura electrostática en polvo</x:t>
        </x:is>
      </x:c>
      <x:c r="F610" t="n">
        <x:f>'08_PEDIDOS'!D52</x:f>
        <x:v>8</x:v>
      </x:c>
      <x:c r="G610" t="n">
        <x:f>'08_PEDIDOS'!I52</x:f>
        <x:v>10</x:v>
      </x:c>
      <x:c r="H610" t="n">
        <x:f>'05_RUTAS'!F34</x:f>
        <x:v>12</x:v>
      </x:c>
      <x:c r="I610" t="n">
        <x:f>'05_RUTAS'!G34</x:f>
        <x:v>7.76</x:v>
      </x:c>
      <x:c r="J610" s="14" t="n">
        <x:f>IF(OR(F610="",G610="",G610=0),"",(ROUNDUP(F610/G610,0)*H610+F610*I610)/60)</x:f>
        <x:v>1.2346666666666666</x:v>
      </x:c>
      <x:c r="K610" t="n">
        <x:f>INDEX('08_PEDIDOS'!$H$2:$H$97,MATCH(A610,'08_PEDIDOS'!$A$2:$A$97,0))</x:f>
        <x:v>7</x:v>
      </x:c>
      <x:c r="L610" t="inlineStr">
        <x:is>
          <x:t xml:space="preserve">POR_UNIDAD</x:t>
        </x:is>
      </x:c>
      <x:c r="M610" t="inlineStr">
        <x:is>
          <x:t xml:space="preserve">HIPOTESIS TECNICA</x:t>
        </x:is>
      </x:c>
      <x:c r="N610" s="34" t="n">
        <x:f>IFERROR(J610*INDEX('04_MAQUINAS'!$F$2:$F$18,MATCH(E610,'04_MAQUINAS'!$A$2:$A$18,0)),0)</x:f>
        <x:v>39.50933333333333</x:v>
      </x:c>
      <x:c r="O610" s="34" t="n">
        <x:f>IFERROR(J610*INDEX('04_MAQUINAS'!$I$2:$I$18,MATCH(E610,'04_MAQUINAS'!$A$2:$A$18,0))*INDEX('04_MAQUINAS'!$J$2:$J$18,MATCH(E610,'04_MAQUINAS'!$A$2:$A$18,0)),0)</x:f>
        <x:v>1.2963999999999998</x:v>
      </x:c>
    </x:row>
    <x:row r="611">
      <x:c r="A611" t="inlineStr">
        <x:is>
          <x:t xml:space="preserve">P051</x:t>
        </x:is>
      </x:c>
      <x:c r="B611" t="inlineStr">
        <x:is>
          <x:t xml:space="preserve">Góndola central comercial</x:t>
        </x:is>
      </x:c>
      <x:c r="C611" t="n">
        <x:v>8</x:v>
      </x:c>
      <x:c r="D611" t="inlineStr">
        <x:is>
          <x:t xml:space="preserve">Curado térmico en horno</x:t>
        </x:is>
      </x:c>
      <x:c r="E611" t="inlineStr">
        <x:is>
          <x:t xml:space="preserve">Horno de curado de pintura electrostática por lotes</x:t>
        </x:is>
      </x:c>
      <x:c r="F611" t="n">
        <x:f>'08_PEDIDOS'!D52</x:f>
        <x:v>8</x:v>
      </x:c>
      <x:c r="G611" t="n">
        <x:f>'08_PEDIDOS'!I52</x:f>
        <x:v>10</x:v>
      </x:c>
      <x:c r="H611" t="n">
        <x:f>'05_RUTAS'!F35</x:f>
        <x:v>45</x:v>
      </x:c>
      <x:c r="I611" t="n">
        <x:f>'05_RUTAS'!G35</x:f>
        <x:v>0</x:v>
      </x:c>
      <x:c r="J611" s="14" t="n">
        <x:f>IF(OR(F611="",G611="",G611=0),"",(ROUNDUP(F611/G611,0)*H611+F611*I611)/60)</x:f>
        <x:v>0.75</x:v>
      </x:c>
      <x:c r="K611" t="n">
        <x:f>INDEX('08_PEDIDOS'!$H$2:$H$97,MATCH(A611,'08_PEDIDOS'!$A$2:$A$97,0))</x:f>
        <x:v>7</x:v>
      </x:c>
      <x:c r="L611" t="inlineStr">
        <x:is>
          <x:t xml:space="preserve">POR_LOTE</x:t>
        </x:is>
      </x:c>
      <x:c r="M611" t="inlineStr">
        <x:is>
          <x:t xml:space="preserve">HIPOTESIS TECNICA</x:t>
        </x:is>
      </x:c>
      <x:c r="N611" s="34" t="n">
        <x:f>IFERROR(J611*INDEX('04_MAQUINAS'!$F$2:$F$18,MATCH(E611,'04_MAQUINAS'!$A$2:$A$18,0)),0)</x:f>
        <x:v>19.5</x:v>
      </x:c>
      <x:c r="O611" s="34" t="n">
        <x:f>IFERROR(J611*INDEX('04_MAQUINAS'!$I$2:$I$18,MATCH(E611,'04_MAQUINAS'!$A$2:$A$18,0))*INDEX('04_MAQUINAS'!$J$2:$J$18,MATCH(E611,'04_MAQUINAS'!$A$2:$A$18,0)),0)</x:f>
        <x:v>10.799999999999999</x:v>
      </x:c>
    </x:row>
    <x:row r="612">
      <x:c r="A612" t="inlineStr">
        <x:is>
          <x:t xml:space="preserve">P051</x:t>
        </x:is>
      </x:c>
      <x:c r="B612" t="inlineStr">
        <x:is>
          <x:t xml:space="preserve">Góndola central comercial</x:t>
        </x:is>
      </x:c>
      <x:c r="C612" t="n">
        <x:v>9</x:v>
      </x:c>
      <x:c r="D612" t="inlineStr">
        <x:is>
          <x:t xml:space="preserve">Colgado, traslado y enfriamiento</x:t>
        </x:is>
      </x:c>
      <x:c r="E612" t="inlineStr">
        <x:is>
          <x:t xml:space="preserve">Manipulación y enfriamiento de piezas</x:t>
        </x:is>
      </x:c>
      <x:c r="F612" t="n">
        <x:f>'08_PEDIDOS'!D52</x:f>
        <x:v>8</x:v>
      </x:c>
      <x:c r="G612" t="n">
        <x:f>'08_PEDIDOS'!I52</x:f>
        <x:v>10</x:v>
      </x:c>
      <x:c r="H612" t="n">
        <x:f>'05_RUTAS'!F36</x:f>
        <x:v>8</x:v>
      </x:c>
      <x:c r="I612" t="n">
        <x:f>'05_RUTAS'!G36</x:f>
        <x:v>2.63</x:v>
      </x:c>
      <x:c r="J612" s="14" t="n">
        <x:f>IF(OR(F612="",G612="",G612=0),"",(ROUNDUP(F612/G612,0)*H612+F612*I612)/60)</x:f>
        <x:v>0.484</x:v>
      </x:c>
      <x:c r="K612" t="n">
        <x:f>INDEX('08_PEDIDOS'!$H$2:$H$97,MATCH(A612,'08_PEDIDOS'!$A$2:$A$97,0))</x:f>
        <x:v>7</x:v>
      </x:c>
      <x:c r="L612" t="inlineStr">
        <x:is>
          <x:t xml:space="preserve">POR_UNIDAD</x:t>
        </x:is>
      </x:c>
      <x:c r="M612" t="inlineStr">
        <x:is>
          <x:t xml:space="preserve">HIPOTESIS TECNICA</x:t>
        </x:is>
      </x:c>
      <x:c r="N612" s="34" t="n">
        <x:f>IFERROR(J612*INDEX('04_MAQUINAS'!$F$2:$F$18,MATCH(E612,'04_MAQUINAS'!$A$2:$A$18,0)),0)</x:f>
        <x:v>7.744</x:v>
      </x:c>
      <x:c r="O612" s="34" t="n">
        <x:f>IFERROR(J612*INDEX('04_MAQUINAS'!$I$2:$I$18,MATCH(E612,'04_MAQUINAS'!$A$2:$A$18,0))*INDEX('04_MAQUINAS'!$J$2:$J$18,MATCH(E612,'04_MAQUINAS'!$A$2:$A$18,0)),0)</x:f>
        <x:v>0.121</x:v>
      </x:c>
    </x:row>
    <x:row r="613">
      <x:c r="A613" t="inlineStr">
        <x:is>
          <x:t xml:space="preserve">P051</x:t>
        </x:is>
      </x:c>
      <x:c r="B613" t="inlineStr">
        <x:is>
          <x:t xml:space="preserve">Góndola central comercial</x:t>
        </x:is>
      </x:c>
      <x:c r="C613" t="n">
        <x:v>10</x:v>
      </x:c>
      <x:c r="D613" t="inlineStr">
        <x:is>
          <x:t xml:space="preserve">Ensamblaje</x:t>
        </x:is>
      </x:c>
      <x:c r="E613" t="inlineStr">
        <x:is>
          <x:t xml:space="preserve">Mesa de armado</x:t>
        </x:is>
      </x:c>
      <x:c r="F613" t="n">
        <x:f>'08_PEDIDOS'!D52</x:f>
        <x:v>8</x:v>
      </x:c>
      <x:c r="G613" t="n">
        <x:f>'08_PEDIDOS'!I52</x:f>
        <x:v>10</x:v>
      </x:c>
      <x:c r="H613" t="n">
        <x:f>'05_RUTAS'!F37</x:f>
        <x:v>6</x:v>
      </x:c>
      <x:c r="I613" t="n">
        <x:f>'05_RUTAS'!G37</x:f>
        <x:v>69</x:v>
      </x:c>
      <x:c r="J613" s="14" t="n">
        <x:f>IF(OR(F613="",G613="",G613=0),"",(ROUNDUP(F613/G613,0)*H613+F613*I613)/60)</x:f>
        <x:v>9.3</x:v>
      </x:c>
      <x:c r="K613" t="n">
        <x:f>INDEX('08_PEDIDOS'!$H$2:$H$97,MATCH(A613,'08_PEDIDOS'!$A$2:$A$97,0))</x:f>
        <x:v>7</x:v>
      </x:c>
      <x:c r="L613" t="inlineStr">
        <x:is>
          <x:t xml:space="preserve">POR_UNIDAD</x:t>
        </x:is>
      </x:c>
      <x:c r="M613" t="inlineStr">
        <x:is>
          <x:t xml:space="preserve">VALOR HEREDADO SIN CRONOMETRAJE</x:t>
        </x:is>
      </x:c>
      <x:c r="N613" s="34" t="n">
        <x:f>IFERROR(J613*INDEX('04_MAQUINAS'!$F$2:$F$18,MATCH(E613,'04_MAQUINAS'!$A$2:$A$18,0)),0)</x:f>
        <x:v>176.70000000000002</x:v>
      </x:c>
      <x:c r="O613" s="34" t="n">
        <x:f>IFERROR(J613*INDEX('04_MAQUINAS'!$I$2:$I$18,MATCH(E613,'04_MAQUINAS'!$A$2:$A$18,0))*INDEX('04_MAQUINAS'!$J$2:$J$18,MATCH(E613,'04_MAQUINAS'!$A$2:$A$18,0)),0)</x:f>
        <x:v>2.79</x:v>
      </x:c>
    </x:row>
    <x:row r="614">
      <x:c r="A614" t="inlineStr">
        <x:is>
          <x:t xml:space="preserve">P051</x:t>
        </x:is>
      </x:c>
      <x:c r="B614" t="inlineStr">
        <x:is>
          <x:t xml:space="preserve">Góndola central comercial</x:t>
        </x:is>
      </x:c>
      <x:c r="C614" t="n">
        <x:v>11</x:v>
      </x:c>
      <x:c r="D614" t="inlineStr">
        <x:is>
          <x:t xml:space="preserve">Inspección de calidad</x:t>
        </x:is>
      </x:c>
      <x:c r="E614" t="inlineStr">
        <x:is>
          <x:t xml:space="preserve">Área de inspección</x:t>
        </x:is>
      </x:c>
      <x:c r="F614" t="n">
        <x:f>'08_PEDIDOS'!D52</x:f>
        <x:v>8</x:v>
      </x:c>
      <x:c r="G614" t="n">
        <x:f>'08_PEDIDOS'!I52</x:f>
        <x:v>10</x:v>
      </x:c>
      <x:c r="H614" t="n">
        <x:f>'05_RUTAS'!F38</x:f>
        <x:v>2</x:v>
      </x:c>
      <x:c r="I614" t="n">
        <x:f>'05_RUTAS'!G38</x:f>
        <x:v>3.79</x:v>
      </x:c>
      <x:c r="J614" s="14" t="n">
        <x:f>IF(OR(F614="",G614="",G614=0),"",(ROUNDUP(F614/G614,0)*H614+F614*I614)/60)</x:f>
        <x:v>0.5386666666666666</x:v>
      </x:c>
      <x:c r="K614" t="n">
        <x:f>INDEX('08_PEDIDOS'!$H$2:$H$97,MATCH(A614,'08_PEDIDOS'!$A$2:$A$97,0))</x:f>
        <x:v>7</x:v>
      </x:c>
      <x:c r="L614" t="inlineStr">
        <x:is>
          <x:t xml:space="preserve">POR_UNIDAD</x:t>
        </x:is>
      </x:c>
      <x:c r="M614" t="inlineStr">
        <x:is>
          <x:t xml:space="preserve">HIPOTESIS TECNICA</x:t>
        </x:is>
      </x:c>
      <x:c r="N614" s="34" t="n">
        <x:f>IFERROR(J614*INDEX('04_MAQUINAS'!$F$2:$F$18,MATCH(E614,'04_MAQUINAS'!$A$2:$A$18,0)),0)</x:f>
        <x:v>10.773333333333333</x:v>
      </x:c>
      <x:c r="O614" s="34" t="n">
        <x:f>IFERROR(J614*INDEX('04_MAQUINAS'!$I$2:$I$18,MATCH(E614,'04_MAQUINAS'!$A$2:$A$18,0))*INDEX('04_MAQUINAS'!$J$2:$J$18,MATCH(E614,'04_MAQUINAS'!$A$2:$A$18,0)),0)</x:f>
        <x:v>0.05386666666666667</x:v>
      </x:c>
    </x:row>
    <x:row r="615">
      <x:c r="A615" t="inlineStr">
        <x:is>
          <x:t xml:space="preserve">P051</x:t>
        </x:is>
      </x:c>
      <x:c r="B615" t="inlineStr">
        <x:is>
          <x:t xml:space="preserve">Góndola central comercial</x:t>
        </x:is>
      </x:c>
      <x:c r="C615" t="n">
        <x:v>12</x:v>
      </x:c>
      <x:c r="D615" t="inlineStr">
        <x:is>
          <x:t xml:space="preserve">Embalaje</x:t>
        </x:is>
      </x:c>
      <x:c r="E615" t="inlineStr">
        <x:is>
          <x:t xml:space="preserve">Zona de protección y embalaje</x:t>
        </x:is>
      </x:c>
      <x:c r="F615" t="n">
        <x:f>'08_PEDIDOS'!D52</x:f>
        <x:v>8</x:v>
      </x:c>
      <x:c r="G615" t="n">
        <x:f>'08_PEDIDOS'!I52</x:f>
        <x:v>10</x:v>
      </x:c>
      <x:c r="H615" t="n">
        <x:f>'05_RUTAS'!F39</x:f>
        <x:v>2</x:v>
      </x:c>
      <x:c r="I615" t="n">
        <x:f>'05_RUTAS'!G39</x:f>
        <x:v>5.18</x:v>
      </x:c>
      <x:c r="J615" s="14" t="n">
        <x:f>IF(OR(F615="",G615="",G615=0),"",(ROUNDUP(F615/G615,0)*H615+F615*I615)/60)</x:f>
        <x:v>0.724</x:v>
      </x:c>
      <x:c r="K615" t="n">
        <x:f>INDEX('08_PEDIDOS'!$H$2:$H$97,MATCH(A615,'08_PEDIDOS'!$A$2:$A$97,0))</x:f>
        <x:v>7</x:v>
      </x:c>
      <x:c r="L615" t="inlineStr">
        <x:is>
          <x:t xml:space="preserve">POR_UNIDAD</x:t>
        </x:is>
      </x:c>
      <x:c r="M615" t="inlineStr">
        <x:is>
          <x:t xml:space="preserve">HIPOTESIS TECNICA</x:t>
        </x:is>
      </x:c>
      <x:c r="N615" s="34" t="n">
        <x:f>IFERROR(J615*INDEX('04_MAQUINAS'!$F$2:$F$18,MATCH(E615,'04_MAQUINAS'!$A$2:$A$18,0)),0)</x:f>
        <x:v>13.032</x:v>
      </x:c>
      <x:c r="O615" s="34" t="n">
        <x:f>IFERROR(J615*INDEX('04_MAQUINAS'!$I$2:$I$18,MATCH(E615,'04_MAQUINAS'!$A$2:$A$18,0))*INDEX('04_MAQUINAS'!$J$2:$J$18,MATCH(E615,'04_MAQUINAS'!$A$2:$A$18,0)),0)</x:f>
        <x:v>0.06516</x:v>
      </x:c>
    </x:row>
    <x:row r="616">
      <x:c r="A616" t="inlineStr">
        <x:is>
          <x:t xml:space="preserve">P052</x:t>
        </x:is>
      </x:c>
      <x:c r="B616" t="inlineStr">
        <x:is>
          <x:t xml:space="preserve">Góndola mural</x:t>
        </x:is>
      </x:c>
      <x:c r="C616" t="n">
        <x:v>1</x:v>
      </x:c>
      <x:c r="D616" t="inlineStr">
        <x:is>
          <x:t xml:space="preserve">Corte de planchas de acero</x:t>
        </x:is>
      </x:c>
      <x:c r="E616" t="inlineStr">
        <x:is>
          <x:t xml:space="preserve">Guillotina hidráulica para corte de planchas de acero</x:t>
        </x:is>
      </x:c>
      <x:c r="F616" t="n">
        <x:f>'08_PEDIDOS'!D53</x:f>
        <x:v>8</x:v>
      </x:c>
      <x:c r="G616" t="n">
        <x:f>'08_PEDIDOS'!I53</x:f>
        <x:v>10</x:v>
      </x:c>
      <x:c r="H616" t="n">
        <x:f>'05_RUTAS'!F40</x:f>
        <x:v>8</x:v>
      </x:c>
      <x:c r="I616" t="n">
        <x:f>'05_RUTAS'!G40</x:f>
        <x:v>56.975</x:v>
      </x:c>
      <x:c r="J616" s="14" t="n">
        <x:f>IF(OR(F616="",G616="",G616=0),"",(ROUNDUP(F616/G616,0)*H616+F616*I616)/60)</x:f>
        <x:v>7.73</x:v>
      </x:c>
      <x:c r="K616" t="n">
        <x:f>INDEX('08_PEDIDOS'!$H$2:$H$97,MATCH(A616,'08_PEDIDOS'!$A$2:$A$97,0))</x:f>
        <x:v>7</x:v>
      </x:c>
      <x:c r="L616" t="inlineStr">
        <x:is>
          <x:t xml:space="preserve">POR_UNIDAD</x:t>
        </x:is>
      </x:c>
      <x:c r="M616" t="inlineStr">
        <x:is>
          <x:t xml:space="preserve">VALOR HEREDADO SIN CRONOMETRAJE</x:t>
        </x:is>
      </x:c>
      <x:c r="N616" s="34" t="n">
        <x:f>IFERROR(J616*INDEX('04_MAQUINAS'!$F$2:$F$18,MATCH(E616,'04_MAQUINAS'!$A$2:$A$18,0)),0)</x:f>
        <x:v>185.52</x:v>
      </x:c>
      <x:c r="O616" s="34" t="n">
        <x:f>IFERROR(J616*INDEX('04_MAQUINAS'!$I$2:$I$18,MATCH(E616,'04_MAQUINAS'!$A$2:$A$18,0))*INDEX('04_MAQUINAS'!$J$2:$J$18,MATCH(E616,'04_MAQUINAS'!$A$2:$A$18,0)),0)</x:f>
        <x:v>21.2575</x:v>
      </x:c>
    </x:row>
    <x:row r="617">
      <x:c r="A617" t="inlineStr">
        <x:is>
          <x:t xml:space="preserve">P052</x:t>
        </x:is>
      </x:c>
      <x:c r="B617" t="inlineStr">
        <x:is>
          <x:t xml:space="preserve">Góndola mural</x:t>
        </x:is>
      </x:c>
      <x:c r="C617" t="n">
        <x:v>2</x:v>
      </x:c>
      <x:c r="D617" t="inlineStr">
        <x:is>
          <x:t xml:space="preserve">Corte de tubos y perfiles</x:t>
        </x:is>
      </x:c>
      <x:c r="E617" t="inlineStr">
        <x:is>
          <x:t xml:space="preserve">Sierra de cinta para corte de tubos y perfiles</x:t>
        </x:is>
      </x:c>
      <x:c r="F617" t="n">
        <x:f>'08_PEDIDOS'!D53</x:f>
        <x:v>8</x:v>
      </x:c>
      <x:c r="G617" t="n">
        <x:f>'08_PEDIDOS'!I53</x:f>
        <x:v>10</x:v>
      </x:c>
      <x:c r="H617" t="n">
        <x:f>'05_RUTAS'!F41</x:f>
        <x:v>8</x:v>
      </x:c>
      <x:c r="I617" t="n">
        <x:f>'05_RUTAS'!G41</x:f>
        <x:v>6.279999999999999</x:v>
      </x:c>
      <x:c r="J617" s="14" t="n">
        <x:f>IF(OR(F617="",G617="",G617=0),"",(ROUNDUP(F617/G617,0)*H617+F617*I617)/60)</x:f>
        <x:v>0.9706666666666666</x:v>
      </x:c>
      <x:c r="K617" t="n">
        <x:f>INDEX('08_PEDIDOS'!$H$2:$H$97,MATCH(A617,'08_PEDIDOS'!$A$2:$A$97,0))</x:f>
        <x:v>7</x:v>
      </x:c>
      <x:c r="L617" t="inlineStr">
        <x:is>
          <x:t xml:space="preserve">POR_UNIDAD</x:t>
        </x:is>
      </x:c>
      <x:c r="M617" t="inlineStr">
        <x:is>
          <x:t xml:space="preserve">VALOR HEREDADO SIN CRONOMETRAJE</x:t>
        </x:is>
      </x:c>
      <x:c r="N617" s="34" t="n">
        <x:f>IFERROR(J617*INDEX('04_MAQUINAS'!$F$2:$F$18,MATCH(E617,'04_MAQUINAS'!$A$2:$A$18,0)),0)</x:f>
        <x:v>21.354666666666663</x:v>
      </x:c>
      <x:c r="O617" s="34" t="n">
        <x:f>IFERROR(J617*INDEX('04_MAQUINAS'!$I$2:$I$18,MATCH(E617,'04_MAQUINAS'!$A$2:$A$18,0))*INDEX('04_MAQUINAS'!$J$2:$J$18,MATCH(E617,'04_MAQUINAS'!$A$2:$A$18,0)),0)</x:f>
        <x:v>0.43679999999999997</x:v>
      </x:c>
    </x:row>
    <x:row r="618">
      <x:c r="A618" t="inlineStr">
        <x:is>
          <x:t xml:space="preserve">P052</x:t>
        </x:is>
      </x:c>
      <x:c r="B618" t="inlineStr">
        <x:is>
          <x:t xml:space="preserve">Góndola mural</x:t>
        </x:is>
      </x:c>
      <x:c r="C618" t="n">
        <x:v>3</x:v>
      </x:c>
      <x:c r="D618" t="inlineStr">
        <x:is>
          <x:t xml:space="preserve">Perforación</x:t>
        </x:is>
      </x:c>
      <x:c r="E618" t="inlineStr">
        <x:is>
          <x:t xml:space="preserve">Taladro de banco para perforación de acero</x:t>
        </x:is>
      </x:c>
      <x:c r="F618" t="n">
        <x:f>'08_PEDIDOS'!D53</x:f>
        <x:v>8</x:v>
      </x:c>
      <x:c r="G618" t="n">
        <x:f>'08_PEDIDOS'!I53</x:f>
        <x:v>10</x:v>
      </x:c>
      <x:c r="H618" t="n">
        <x:f>'05_RUTAS'!F42</x:f>
        <x:v>10</x:v>
      </x:c>
      <x:c r="I618" t="n">
        <x:f>'05_RUTAS'!G42</x:f>
        <x:v>67</x:v>
      </x:c>
      <x:c r="J618" s="14" t="n">
        <x:f>IF(OR(F618="",G618="",G618=0),"",(ROUNDUP(F618/G618,0)*H618+F618*I618)/60)</x:f>
        <x:v>9.1</x:v>
      </x:c>
      <x:c r="K618" t="n">
        <x:f>INDEX('08_PEDIDOS'!$H$2:$H$97,MATCH(A618,'08_PEDIDOS'!$A$2:$A$97,0))</x:f>
        <x:v>7</x:v>
      </x:c>
      <x:c r="L618" t="inlineStr">
        <x:is>
          <x:t xml:space="preserve">POR_UNIDAD</x:t>
        </x:is>
      </x:c>
      <x:c r="M618" t="inlineStr">
        <x:is>
          <x:t xml:space="preserve">VALOR HEREDADO SIN CRONOMETRAJE</x:t>
        </x:is>
      </x:c>
      <x:c r="N618" s="34" t="n">
        <x:f>IFERROR(J618*INDEX('04_MAQUINAS'!$F$2:$F$18,MATCH(E618,'04_MAQUINAS'!$A$2:$A$18,0)),0)</x:f>
        <x:v>200.2</x:v>
      </x:c>
      <x:c r="O618" s="34" t="n">
        <x:f>IFERROR(J618*INDEX('04_MAQUINAS'!$I$2:$I$18,MATCH(E618,'04_MAQUINAS'!$A$2:$A$18,0))*INDEX('04_MAQUINAS'!$J$2:$J$18,MATCH(E618,'04_MAQUINAS'!$A$2:$A$18,0)),0)</x:f>
        <x:v>2.5025</x:v>
      </x:c>
    </x:row>
    <x:row r="619">
      <x:c r="A619" t="inlineStr">
        <x:is>
          <x:t xml:space="preserve">P052</x:t>
        </x:is>
      </x:c>
      <x:c r="B619" t="inlineStr">
        <x:is>
          <x:t xml:space="preserve">Góndola mural</x:t>
        </x:is>
      </x:c>
      <x:c r="C619" t="n">
        <x:v>4</x:v>
      </x:c>
      <x:c r="D619" t="inlineStr">
        <x:is>
          <x:t xml:space="preserve">Plegado</x:t>
        </x:is>
      </x:c>
      <x:c r="E619" t="inlineStr">
        <x:is>
          <x:t xml:space="preserve">Plegadora hidráulica de chapa metálica</x:t>
        </x:is>
      </x:c>
      <x:c r="F619" t="n">
        <x:f>'08_PEDIDOS'!D53</x:f>
        <x:v>8</x:v>
      </x:c>
      <x:c r="G619" t="n">
        <x:f>'08_PEDIDOS'!I53</x:f>
        <x:v>10</x:v>
      </x:c>
      <x:c r="H619" t="n">
        <x:f>'05_RUTAS'!F43</x:f>
        <x:v>12</x:v>
      </x:c>
      <x:c r="I619" t="n">
        <x:f>'05_RUTAS'!G43</x:f>
        <x:v>124</x:v>
      </x:c>
      <x:c r="J619" s="14" t="n">
        <x:f>IF(OR(F619="",G619="",G619=0),"",(ROUNDUP(F619/G619,0)*H619+F619*I619)/60)</x:f>
        <x:v>16.733333333333334</x:v>
      </x:c>
      <x:c r="K619" t="n">
        <x:f>INDEX('08_PEDIDOS'!$H$2:$H$97,MATCH(A619,'08_PEDIDOS'!$A$2:$A$97,0))</x:f>
        <x:v>7</x:v>
      </x:c>
      <x:c r="L619" t="inlineStr">
        <x:is>
          <x:t xml:space="preserve">POR_UNIDAD</x:t>
        </x:is>
      </x:c>
      <x:c r="M619" t="inlineStr">
        <x:is>
          <x:t xml:space="preserve">VALOR HEREDADO SIN CRONOMETRAJE</x:t>
        </x:is>
      </x:c>
      <x:c r="N619" s="34" t="n">
        <x:f>IFERROR(J619*INDEX('04_MAQUINAS'!$F$2:$F$18,MATCH(E619,'04_MAQUINAS'!$A$2:$A$18,0)),0)</x:f>
        <x:v>468.53333333333336</x:v>
      </x:c>
      <x:c r="O619" s="34" t="n">
        <x:f>IFERROR(J619*INDEX('04_MAQUINAS'!$I$2:$I$18,MATCH(E619,'04_MAQUINAS'!$A$2:$A$18,0))*INDEX('04_MAQUINAS'!$J$2:$J$18,MATCH(E619,'04_MAQUINAS'!$A$2:$A$18,0)),0)</x:f>
        <x:v>41.415</x:v>
      </x:c>
    </x:row>
    <x:row r="620">
      <x:c r="A620" t="inlineStr">
        <x:is>
          <x:t xml:space="preserve">P052</x:t>
        </x:is>
      </x:c>
      <x:c r="B620" t="inlineStr">
        <x:is>
          <x:t xml:space="preserve">Góndola mural</x:t>
        </x:is>
      </x:c>
      <x:c r="C620" t="n">
        <x:v>5</x:v>
      </x:c>
      <x:c r="D620" t="inlineStr">
        <x:is>
          <x:t xml:space="preserve">Soldadura</x:t>
        </x:is>
      </x:c>
      <x:c r="E620" t="inlineStr">
        <x:is>
          <x:t xml:space="preserve">Máquina de soldadura por arco MIG/MAG</x:t>
        </x:is>
      </x:c>
      <x:c r="F620" t="n">
        <x:f>'08_PEDIDOS'!D53</x:f>
        <x:v>8</x:v>
      </x:c>
      <x:c r="G620" t="n">
        <x:f>'08_PEDIDOS'!I53</x:f>
        <x:v>10</x:v>
      </x:c>
      <x:c r="H620" t="n">
        <x:f>'05_RUTAS'!F44</x:f>
        <x:v>10</x:v>
      </x:c>
      <x:c r="I620" t="n">
        <x:f>'05_RUTAS'!G44</x:f>
        <x:v>5.6</x:v>
      </x:c>
      <x:c r="J620" s="14" t="n">
        <x:f>IF(OR(F620="",G620="",G620=0),"",(ROUNDUP(F620/G620,0)*H620+F620*I620)/60)</x:f>
        <x:v>0.9133333333333333</x:v>
      </x:c>
      <x:c r="K620" t="n">
        <x:f>INDEX('08_PEDIDOS'!$H$2:$H$97,MATCH(A620,'08_PEDIDOS'!$A$2:$A$97,0))</x:f>
        <x:v>7</x:v>
      </x:c>
      <x:c r="L620" t="inlineStr">
        <x:is>
          <x:t xml:space="preserve">POR_UNIDAD</x:t>
        </x:is>
      </x:c>
      <x:c r="M620" t="inlineStr">
        <x:is>
          <x:t xml:space="preserve">VALOR HEREDADO SIN CRONOMETRAJE</x:t>
        </x:is>
      </x:c>
      <x:c r="N620" s="34" t="n">
        <x:f>IFERROR(J620*INDEX('04_MAQUINAS'!$F$2:$F$18,MATCH(E620,'04_MAQUINAS'!$A$2:$A$18,0)),0)</x:f>
        <x:v>29.226666666666667</x:v>
      </x:c>
      <x:c r="O620" s="34" t="n">
        <x:f>IFERROR(J620*INDEX('04_MAQUINAS'!$I$2:$I$18,MATCH(E620,'04_MAQUINAS'!$A$2:$A$18,0))*INDEX('04_MAQUINAS'!$J$2:$J$18,MATCH(E620,'04_MAQUINAS'!$A$2:$A$18,0)),0)</x:f>
        <x:v>1.5983333333333332</x:v>
      </x:c>
    </x:row>
    <x:row r="621">
      <x:c r="A621" t="inlineStr">
        <x:is>
          <x:t xml:space="preserve">P052</x:t>
        </x:is>
      </x:c>
      <x:c r="B621" t="inlineStr">
        <x:is>
          <x:t xml:space="preserve">Góndola mural</x:t>
        </x:is>
      </x:c>
      <x:c r="C621" t="n">
        <x:v>6</x:v>
      </x:c>
      <x:c r="D621" t="inlineStr">
        <x:is>
          <x:t xml:space="preserve">Desbarbado</x:t>
        </x:is>
      </x:c>
      <x:c r="E621" t="inlineStr">
        <x:is>
          <x:t xml:space="preserve">Mesa de desbarbado/esmerilado</x:t>
        </x:is>
      </x:c>
      <x:c r="F621" t="n">
        <x:f>'08_PEDIDOS'!D53</x:f>
        <x:v>8</x:v>
      </x:c>
      <x:c r="G621" t="n">
        <x:f>'08_PEDIDOS'!I53</x:f>
        <x:v>10</x:v>
      </x:c>
      <x:c r="H621" t="n">
        <x:f>'05_RUTAS'!F45</x:f>
        <x:v>3</x:v>
      </x:c>
      <x:c r="I621" t="n">
        <x:f>'05_RUTAS'!G45</x:f>
        <x:v>33</x:v>
      </x:c>
      <x:c r="J621" s="14" t="n">
        <x:f>IF(OR(F621="",G621="",G621=0),"",(ROUNDUP(F621/G621,0)*H621+F621*I621)/60)</x:f>
        <x:v>4.45</x:v>
      </x:c>
      <x:c r="K621" t="n">
        <x:f>INDEX('08_PEDIDOS'!$H$2:$H$97,MATCH(A621,'08_PEDIDOS'!$A$2:$A$97,0))</x:f>
        <x:v>7</x:v>
      </x:c>
      <x:c r="L621" t="inlineStr">
        <x:is>
          <x:t xml:space="preserve">POR_UNIDAD</x:t>
        </x:is>
      </x:c>
      <x:c r="M621" t="inlineStr">
        <x:is>
          <x:t xml:space="preserve">VALOR HEREDADO SIN CRONOMETRAJE</x:t>
        </x:is>
      </x:c>
      <x:c r="N621" s="34" t="n">
        <x:f>IFERROR(J621*INDEX('04_MAQUINAS'!$F$2:$F$18,MATCH(E621,'04_MAQUINAS'!$A$2:$A$18,0)),0)</x:f>
        <x:v>93.45</x:v>
      </x:c>
      <x:c r="O621" s="34" t="n">
        <x:f>IFERROR(J621*INDEX('04_MAQUINAS'!$I$2:$I$18,MATCH(E621,'04_MAQUINAS'!$A$2:$A$18,0))*INDEX('04_MAQUINAS'!$J$2:$J$18,MATCH(E621,'04_MAQUINAS'!$A$2:$A$18,0)),0)</x:f>
        <x:v>3.3375000000000004</x:v>
      </x:c>
    </x:row>
    <x:row r="622">
      <x:c r="A622" t="inlineStr">
        <x:is>
          <x:t xml:space="preserve">P052</x:t>
        </x:is>
      </x:c>
      <x:c r="B622" t="inlineStr">
        <x:is>
          <x:t xml:space="preserve">Góndola mural</x:t>
        </x:is>
      </x:c>
      <x:c r="C622" t="n">
        <x:v>7</x:v>
      </x:c>
      <x:c r="D622" t="inlineStr">
        <x:is>
          <x:t xml:space="preserve">Preparación superficial</x:t>
        </x:is>
      </x:c>
      <x:c r="E622" t="inlineStr">
        <x:is>
          <x:t xml:space="preserve">Zona de preparación superficial</x:t>
        </x:is>
      </x:c>
      <x:c r="F622" t="n">
        <x:f>'08_PEDIDOS'!D53</x:f>
        <x:v>8</x:v>
      </x:c>
      <x:c r="G622" t="n">
        <x:f>'08_PEDIDOS'!I53</x:f>
        <x:v>10</x:v>
      </x:c>
      <x:c r="H622" t="n">
        <x:f>'05_RUTAS'!F46</x:f>
        <x:v>6</x:v>
      </x:c>
      <x:c r="I622" t="n">
        <x:f>'05_RUTAS'!G46</x:f>
        <x:v>27.0712</x:v>
      </x:c>
      <x:c r="J622" s="14" t="n">
        <x:f>IF(OR(F622="",G622="",G622=0),"",(ROUNDUP(F622/G622,0)*H622+F622*I622)/60)</x:f>
        <x:v>3.7094933333333335</x:v>
      </x:c>
      <x:c r="K622" t="n">
        <x:f>INDEX('08_PEDIDOS'!$H$2:$H$97,MATCH(A622,'08_PEDIDOS'!$A$2:$A$97,0))</x:f>
        <x:v>7</x:v>
      </x:c>
      <x:c r="L622" t="inlineStr">
        <x:is>
          <x:t xml:space="preserve">POR_UNIDAD</x:t>
        </x:is>
      </x:c>
      <x:c r="M622" t="inlineStr">
        <x:is>
          <x:t xml:space="preserve">VALOR HEREDADO SIN CRONOMETRAJE</x:t>
        </x:is>
      </x:c>
      <x:c r="N622" s="34" t="n">
        <x:f>IFERROR(J622*INDEX('04_MAQUINAS'!$F$2:$F$18,MATCH(E622,'04_MAQUINAS'!$A$2:$A$18,0)),0)</x:f>
        <x:v>70.48037333333333</x:v>
      </x:c>
      <x:c r="O622" s="34" t="n">
        <x:f>IFERROR(J622*INDEX('04_MAQUINAS'!$I$2:$I$18,MATCH(E622,'04_MAQUINAS'!$A$2:$A$18,0))*INDEX('04_MAQUINAS'!$J$2:$J$18,MATCH(E622,'04_MAQUINAS'!$A$2:$A$18,0)),0)</x:f>
        <x:v>3.264354133333334</x:v>
      </x:c>
    </x:row>
    <x:row r="623">
      <x:c r="A623" t="inlineStr">
        <x:is>
          <x:t xml:space="preserve">P052</x:t>
        </x:is>
      </x:c>
      <x:c r="B623" t="inlineStr">
        <x:is>
          <x:t xml:space="preserve">Góndola mural</x:t>
        </x:is>
      </x:c>
      <x:c r="C623" t="n">
        <x:v>8</x:v>
      </x:c>
      <x:c r="D623" t="inlineStr">
        <x:is>
          <x:t xml:space="preserve">Aplicación electrostática de polvo</x:t>
        </x:is>
      </x:c>
      <x:c r="E623" t="inlineStr">
        <x:is>
          <x:t xml:space="preserve">Pistola manual de pintura electrostática en polvo</x:t>
        </x:is>
      </x:c>
      <x:c r="F623" t="n">
        <x:f>'08_PEDIDOS'!D53</x:f>
        <x:v>8</x:v>
      </x:c>
      <x:c r="G623" t="n">
        <x:f>'08_PEDIDOS'!I53</x:f>
        <x:v>10</x:v>
      </x:c>
      <x:c r="H623" t="n">
        <x:f>'05_RUTAS'!F47</x:f>
        <x:v>12</x:v>
      </x:c>
      <x:c r="I623" t="n">
        <x:f>'05_RUTAS'!G47</x:f>
        <x:v>7.34</x:v>
      </x:c>
      <x:c r="J623" s="14" t="n">
        <x:f>IF(OR(F623="",G623="",G623=0),"",(ROUNDUP(F623/G623,0)*H623+F623*I623)/60)</x:f>
        <x:v>1.1786666666666668</x:v>
      </x:c>
      <x:c r="K623" t="n">
        <x:f>INDEX('08_PEDIDOS'!$H$2:$H$97,MATCH(A623,'08_PEDIDOS'!$A$2:$A$97,0))</x:f>
        <x:v>7</x:v>
      </x:c>
      <x:c r="L623" t="inlineStr">
        <x:is>
          <x:t xml:space="preserve">POR_UNIDAD</x:t>
        </x:is>
      </x:c>
      <x:c r="M623" t="inlineStr">
        <x:is>
          <x:t xml:space="preserve">HIPOTESIS TECNICA</x:t>
        </x:is>
      </x:c>
      <x:c r="N623" s="34" t="n">
        <x:f>IFERROR(J623*INDEX('04_MAQUINAS'!$F$2:$F$18,MATCH(E623,'04_MAQUINAS'!$A$2:$A$18,0)),0)</x:f>
        <x:v>37.717333333333336</x:v>
      </x:c>
      <x:c r="O623" s="34" t="n">
        <x:f>IFERROR(J623*INDEX('04_MAQUINAS'!$I$2:$I$18,MATCH(E623,'04_MAQUINAS'!$A$2:$A$18,0))*INDEX('04_MAQUINAS'!$J$2:$J$18,MATCH(E623,'04_MAQUINAS'!$A$2:$A$18,0)),0)</x:f>
        <x:v>1.2376</x:v>
      </x:c>
    </x:row>
    <x:row r="624">
      <x:c r="A624" t="inlineStr">
        <x:is>
          <x:t xml:space="preserve">P052</x:t>
        </x:is>
      </x:c>
      <x:c r="B624" t="inlineStr">
        <x:is>
          <x:t xml:space="preserve">Góndola mural</x:t>
        </x:is>
      </x:c>
      <x:c r="C624" t="n">
        <x:v>9</x:v>
      </x:c>
      <x:c r="D624" t="inlineStr">
        <x:is>
          <x:t xml:space="preserve">Curado térmico en horno</x:t>
        </x:is>
      </x:c>
      <x:c r="E624" t="inlineStr">
        <x:is>
          <x:t xml:space="preserve">Horno de curado de pintura electrostática por lotes</x:t>
        </x:is>
      </x:c>
      <x:c r="F624" t="n">
        <x:f>'08_PEDIDOS'!D53</x:f>
        <x:v>8</x:v>
      </x:c>
      <x:c r="G624" t="n">
        <x:f>'08_PEDIDOS'!I53</x:f>
        <x:v>10</x:v>
      </x:c>
      <x:c r="H624" t="n">
        <x:f>'05_RUTAS'!F48</x:f>
        <x:v>45</x:v>
      </x:c>
      <x:c r="I624" t="n">
        <x:f>'05_RUTAS'!G48</x:f>
        <x:v>0</x:v>
      </x:c>
      <x:c r="J624" s="14" t="n">
        <x:f>IF(OR(F624="",G624="",G624=0),"",(ROUNDUP(F624/G624,0)*H624+F624*I624)/60)</x:f>
        <x:v>0.75</x:v>
      </x:c>
      <x:c r="K624" t="n">
        <x:f>INDEX('08_PEDIDOS'!$H$2:$H$97,MATCH(A624,'08_PEDIDOS'!$A$2:$A$97,0))</x:f>
        <x:v>7</x:v>
      </x:c>
      <x:c r="L624" t="inlineStr">
        <x:is>
          <x:t xml:space="preserve">POR_LOTE</x:t>
        </x:is>
      </x:c>
      <x:c r="M624" t="inlineStr">
        <x:is>
          <x:t xml:space="preserve">HIPOTESIS TECNICA</x:t>
        </x:is>
      </x:c>
      <x:c r="N624" s="34" t="n">
        <x:f>IFERROR(J624*INDEX('04_MAQUINAS'!$F$2:$F$18,MATCH(E624,'04_MAQUINAS'!$A$2:$A$18,0)),0)</x:f>
        <x:v>19.5</x:v>
      </x:c>
      <x:c r="O624" s="34" t="n">
        <x:f>IFERROR(J624*INDEX('04_MAQUINAS'!$I$2:$I$18,MATCH(E624,'04_MAQUINAS'!$A$2:$A$18,0))*INDEX('04_MAQUINAS'!$J$2:$J$18,MATCH(E624,'04_MAQUINAS'!$A$2:$A$18,0)),0)</x:f>
        <x:v>10.799999999999999</x:v>
      </x:c>
    </x:row>
    <x:row r="625">
      <x:c r="A625" t="inlineStr">
        <x:is>
          <x:t xml:space="preserve">P052</x:t>
        </x:is>
      </x:c>
      <x:c r="B625" t="inlineStr">
        <x:is>
          <x:t xml:space="preserve">Góndola mural</x:t>
        </x:is>
      </x:c>
      <x:c r="C625" t="n">
        <x:v>10</x:v>
      </x:c>
      <x:c r="D625" t="inlineStr">
        <x:is>
          <x:t xml:space="preserve">Colgado, traslado y enfriamiento</x:t>
        </x:is>
      </x:c>
      <x:c r="E625" t="inlineStr">
        <x:is>
          <x:t xml:space="preserve">Manipulación y enfriamiento de piezas</x:t>
        </x:is>
      </x:c>
      <x:c r="F625" t="n">
        <x:f>'08_PEDIDOS'!D53</x:f>
        <x:v>8</x:v>
      </x:c>
      <x:c r="G625" t="n">
        <x:f>'08_PEDIDOS'!I53</x:f>
        <x:v>10</x:v>
      </x:c>
      <x:c r="H625" t="n">
        <x:f>'05_RUTAS'!F49</x:f>
        <x:v>8</x:v>
      </x:c>
      <x:c r="I625" t="n">
        <x:f>'05_RUTAS'!G49</x:f>
        <x:v>2.54</x:v>
      </x:c>
      <x:c r="J625" s="14" t="n">
        <x:f>IF(OR(F625="",G625="",G625=0),"",(ROUNDUP(F625/G625,0)*H625+F625*I625)/60)</x:f>
        <x:v>0.47200000000000003</x:v>
      </x:c>
      <x:c r="K625" t="n">
        <x:f>INDEX('08_PEDIDOS'!$H$2:$H$97,MATCH(A625,'08_PEDIDOS'!$A$2:$A$97,0))</x:f>
        <x:v>7</x:v>
      </x:c>
      <x:c r="L625" t="inlineStr">
        <x:is>
          <x:t xml:space="preserve">POR_UNIDAD</x:t>
        </x:is>
      </x:c>
      <x:c r="M625" t="inlineStr">
        <x:is>
          <x:t xml:space="preserve">HIPOTESIS TECNICA</x:t>
        </x:is>
      </x:c>
      <x:c r="N625" s="34" t="n">
        <x:f>IFERROR(J625*INDEX('04_MAQUINAS'!$F$2:$F$18,MATCH(E625,'04_MAQUINAS'!$A$2:$A$18,0)),0)</x:f>
        <x:v>7.5520000000000005</x:v>
      </x:c>
      <x:c r="O625" s="34" t="n">
        <x:f>IFERROR(J625*INDEX('04_MAQUINAS'!$I$2:$I$18,MATCH(E625,'04_MAQUINAS'!$A$2:$A$18,0))*INDEX('04_MAQUINAS'!$J$2:$J$18,MATCH(E625,'04_MAQUINAS'!$A$2:$A$18,0)),0)</x:f>
        <x:v>0.11800000000000001</x:v>
      </x:c>
    </x:row>
    <x:row r="626">
      <x:c r="A626" t="inlineStr">
        <x:is>
          <x:t xml:space="preserve">P052</x:t>
        </x:is>
      </x:c>
      <x:c r="B626" t="inlineStr">
        <x:is>
          <x:t xml:space="preserve">Góndola mural</x:t>
        </x:is>
      </x:c>
      <x:c r="C626" t="n">
        <x:v>11</x:v>
      </x:c>
      <x:c r="D626" t="inlineStr">
        <x:is>
          <x:t xml:space="preserve">Ensamblaje</x:t>
        </x:is>
      </x:c>
      <x:c r="E626" t="inlineStr">
        <x:is>
          <x:t xml:space="preserve">Mesa de armado</x:t>
        </x:is>
      </x:c>
      <x:c r="F626" t="n">
        <x:f>'08_PEDIDOS'!D53</x:f>
        <x:v>8</x:v>
      </x:c>
      <x:c r="G626" t="n">
        <x:f>'08_PEDIDOS'!I53</x:f>
        <x:v>10</x:v>
      </x:c>
      <x:c r="H626" t="n">
        <x:f>'05_RUTAS'!F50</x:f>
        <x:v>6</x:v>
      </x:c>
      <x:c r="I626" t="n">
        <x:f>'05_RUTAS'!G50</x:f>
        <x:v>48.75</x:v>
      </x:c>
      <x:c r="J626" s="14" t="n">
        <x:f>IF(OR(F626="",G626="",G626=0),"",(ROUNDUP(F626/G626,0)*H626+F626*I626)/60)</x:f>
        <x:v>6.6</x:v>
      </x:c>
      <x:c r="K626" t="n">
        <x:f>INDEX('08_PEDIDOS'!$H$2:$H$97,MATCH(A626,'08_PEDIDOS'!$A$2:$A$97,0))</x:f>
        <x:v>7</x:v>
      </x:c>
      <x:c r="L626" t="inlineStr">
        <x:is>
          <x:t xml:space="preserve">POR_UNIDAD</x:t>
        </x:is>
      </x:c>
      <x:c r="M626" t="inlineStr">
        <x:is>
          <x:t xml:space="preserve">VALOR HEREDADO SIN CRONOMETRAJE</x:t>
        </x:is>
      </x:c>
      <x:c r="N626" s="34" t="n">
        <x:f>IFERROR(J626*INDEX('04_MAQUINAS'!$F$2:$F$18,MATCH(E626,'04_MAQUINAS'!$A$2:$A$18,0)),0)</x:f>
        <x:v>125.39999999999999</x:v>
      </x:c>
      <x:c r="O626" s="34" t="n">
        <x:f>IFERROR(J626*INDEX('04_MAQUINAS'!$I$2:$I$18,MATCH(E626,'04_MAQUINAS'!$A$2:$A$18,0))*INDEX('04_MAQUINAS'!$J$2:$J$18,MATCH(E626,'04_MAQUINAS'!$A$2:$A$18,0)),0)</x:f>
        <x:v>1.9799999999999998</x:v>
      </x:c>
    </x:row>
    <x:row r="627">
      <x:c r="A627" t="inlineStr">
        <x:is>
          <x:t xml:space="preserve">P052</x:t>
        </x:is>
      </x:c>
      <x:c r="B627" t="inlineStr">
        <x:is>
          <x:t xml:space="preserve">Góndola mural</x:t>
        </x:is>
      </x:c>
      <x:c r="C627" t="n">
        <x:v>12</x:v>
      </x:c>
      <x:c r="D627" t="inlineStr">
        <x:is>
          <x:t xml:space="preserve">Inspección de calidad</x:t>
        </x:is>
      </x:c>
      <x:c r="E627" t="inlineStr">
        <x:is>
          <x:t xml:space="preserve">Área de inspección</x:t>
        </x:is>
      </x:c>
      <x:c r="F627" t="n">
        <x:f>'08_PEDIDOS'!D53</x:f>
        <x:v>8</x:v>
      </x:c>
      <x:c r="G627" t="n">
        <x:f>'08_PEDIDOS'!I53</x:f>
        <x:v>10</x:v>
      </x:c>
      <x:c r="H627" t="n">
        <x:f>'05_RUTAS'!F51</x:f>
        <x:v>2</x:v>
      </x:c>
      <x:c r="I627" t="n">
        <x:f>'05_RUTAS'!G51</x:f>
        <x:v>3.67</x:v>
      </x:c>
      <x:c r="J627" s="14" t="n">
        <x:f>IF(OR(F627="",G627="",G627=0),"",(ROUNDUP(F627/G627,0)*H627+F627*I627)/60)</x:f>
        <x:v>0.5226666666666666</x:v>
      </x:c>
      <x:c r="K627" t="n">
        <x:f>INDEX('08_PEDIDOS'!$H$2:$H$97,MATCH(A627,'08_PEDIDOS'!$A$2:$A$97,0))</x:f>
        <x:v>7</x:v>
      </x:c>
      <x:c r="L627" t="inlineStr">
        <x:is>
          <x:t xml:space="preserve">POR_UNIDAD</x:t>
        </x:is>
      </x:c>
      <x:c r="M627" t="inlineStr">
        <x:is>
          <x:t xml:space="preserve">HIPOTESIS TECNICA</x:t>
        </x:is>
      </x:c>
      <x:c r="N627" s="34" t="n">
        <x:f>IFERROR(J627*INDEX('04_MAQUINAS'!$F$2:$F$18,MATCH(E627,'04_MAQUINAS'!$A$2:$A$18,0)),0)</x:f>
        <x:v>10.453333333333333</x:v>
      </x:c>
      <x:c r="O627" s="34" t="n">
        <x:f>IFERROR(J627*INDEX('04_MAQUINAS'!$I$2:$I$18,MATCH(E627,'04_MAQUINAS'!$A$2:$A$18,0))*INDEX('04_MAQUINAS'!$J$2:$J$18,MATCH(E627,'04_MAQUINAS'!$A$2:$A$18,0)),0)</x:f>
        <x:v>0.05226666666666666</x:v>
      </x:c>
    </x:row>
    <x:row r="628">
      <x:c r="A628" t="inlineStr">
        <x:is>
          <x:t xml:space="preserve">P052</x:t>
        </x:is>
      </x:c>
      <x:c r="B628" t="inlineStr">
        <x:is>
          <x:t xml:space="preserve">Góndola mural</x:t>
        </x:is>
      </x:c>
      <x:c r="C628" t="n">
        <x:v>13</x:v>
      </x:c>
      <x:c r="D628" t="inlineStr">
        <x:is>
          <x:t xml:space="preserve">Embalaje</x:t>
        </x:is>
      </x:c>
      <x:c r="E628" t="inlineStr">
        <x:is>
          <x:t xml:space="preserve">Zona de protección y embalaje</x:t>
        </x:is>
      </x:c>
      <x:c r="F628" t="n">
        <x:f>'08_PEDIDOS'!D53</x:f>
        <x:v>8</x:v>
      </x:c>
      <x:c r="G628" t="n">
        <x:f>'08_PEDIDOS'!I53</x:f>
        <x:v>10</x:v>
      </x:c>
      <x:c r="H628" t="n">
        <x:f>'05_RUTAS'!F52</x:f>
        <x:v>2</x:v>
      </x:c>
      <x:c r="I628" t="n">
        <x:f>'05_RUTAS'!G52</x:f>
        <x:v>5</x:v>
      </x:c>
      <x:c r="J628" s="14" t="n">
        <x:f>IF(OR(F628="",G628="",G628=0),"",(ROUNDUP(F628/G628,0)*H628+F628*I628)/60)</x:f>
        <x:v>0.7</x:v>
      </x:c>
      <x:c r="K628" t="n">
        <x:f>INDEX('08_PEDIDOS'!$H$2:$H$97,MATCH(A628,'08_PEDIDOS'!$A$2:$A$97,0))</x:f>
        <x:v>7</x:v>
      </x:c>
      <x:c r="L628" t="inlineStr">
        <x:is>
          <x:t xml:space="preserve">POR_UNIDAD</x:t>
        </x:is>
      </x:c>
      <x:c r="M628" t="inlineStr">
        <x:is>
          <x:t xml:space="preserve">HIPOTESIS TECNICA</x:t>
        </x:is>
      </x:c>
      <x:c r="N628" s="34" t="n">
        <x:f>IFERROR(J628*INDEX('04_MAQUINAS'!$F$2:$F$18,MATCH(E628,'04_MAQUINAS'!$A$2:$A$18,0)),0)</x:f>
        <x:v>12.6</x:v>
      </x:c>
      <x:c r="O628" s="34" t="n">
        <x:f>IFERROR(J628*INDEX('04_MAQUINAS'!$I$2:$I$18,MATCH(E628,'04_MAQUINAS'!$A$2:$A$18,0))*INDEX('04_MAQUINAS'!$J$2:$J$18,MATCH(E628,'04_MAQUINAS'!$A$2:$A$18,0)),0)</x:f>
        <x:v>0.063</x:v>
      </x:c>
    </x:row>
    <x:row r="629">
      <x:c r="A629" t="inlineStr">
        <x:is>
          <x:t xml:space="preserve">P053</x:t>
        </x:is>
      </x:c>
      <x:c r="B629" t="inlineStr">
        <x:is>
          <x:t xml:space="preserve">Locker de 4 puertas</x:t>
        </x:is>
      </x:c>
      <x:c r="C629" t="n">
        <x:v>1</x:v>
      </x:c>
      <x:c r="D629" t="inlineStr">
        <x:is>
          <x:t xml:space="preserve">Corte de planchas de acero</x:t>
        </x:is>
      </x:c>
      <x:c r="E629" t="inlineStr">
        <x:is>
          <x:t xml:space="preserve">Guillotina hidráulica para corte de planchas de acero</x:t>
        </x:is>
      </x:c>
      <x:c r="F629" t="n">
        <x:f>'08_PEDIDOS'!D54</x:f>
        <x:v>6</x:v>
      </x:c>
      <x:c r="G629" t="n">
        <x:f>'08_PEDIDOS'!I54</x:f>
        <x:v>10</x:v>
      </x:c>
      <x:c r="H629" t="n">
        <x:f>'05_RUTAS'!F53</x:f>
        <x:v>8</x:v>
      </x:c>
      <x:c r="I629" t="n">
        <x:f>'05_RUTAS'!G53</x:f>
        <x:v>40.245</x:v>
      </x:c>
      <x:c r="J629" s="14" t="n">
        <x:f>IF(OR(F629="",G629="",G629=0),"",(ROUNDUP(F629/G629,0)*H629+F629*I629)/60)</x:f>
        <x:v>4.157833333333333</x:v>
      </x:c>
      <x:c r="K629" t="n">
        <x:f>INDEX('08_PEDIDOS'!$H$2:$H$97,MATCH(A629,'08_PEDIDOS'!$A$2:$A$97,0))</x:f>
        <x:v>7</x:v>
      </x:c>
      <x:c r="L629" t="inlineStr">
        <x:is>
          <x:t xml:space="preserve">POR_UNIDAD</x:t>
        </x:is>
      </x:c>
      <x:c r="M629" t="inlineStr">
        <x:is>
          <x:t xml:space="preserve">VALOR HEREDADO SIN CRONOMETRAJE</x:t>
        </x:is>
      </x:c>
      <x:c r="N629" s="34" t="n">
        <x:f>IFERROR(J629*INDEX('04_MAQUINAS'!$F$2:$F$18,MATCH(E629,'04_MAQUINAS'!$A$2:$A$18,0)),0)</x:f>
        <x:v>99.78799999999998</x:v>
      </x:c>
      <x:c r="O629" s="34" t="n">
        <x:f>IFERROR(J629*INDEX('04_MAQUINAS'!$I$2:$I$18,MATCH(E629,'04_MAQUINAS'!$A$2:$A$18,0))*INDEX('04_MAQUINAS'!$J$2:$J$18,MATCH(E629,'04_MAQUINAS'!$A$2:$A$18,0)),0)</x:f>
        <x:v>11.434041666666666</x:v>
      </x:c>
    </x:row>
    <x:row r="630">
      <x:c r="A630" t="inlineStr">
        <x:is>
          <x:t xml:space="preserve">P053</x:t>
        </x:is>
      </x:c>
      <x:c r="B630" t="inlineStr">
        <x:is>
          <x:t xml:space="preserve">Locker de 4 puertas</x:t>
        </x:is>
      </x:c>
      <x:c r="C630" t="n">
        <x:v>2</x:v>
      </x:c>
      <x:c r="D630" t="inlineStr">
        <x:is>
          <x:t xml:space="preserve">Perforación</x:t>
        </x:is>
      </x:c>
      <x:c r="E630" t="inlineStr">
        <x:is>
          <x:t xml:space="preserve">Taladro de banco para perforación de acero</x:t>
        </x:is>
      </x:c>
      <x:c r="F630" t="n">
        <x:f>'08_PEDIDOS'!D54</x:f>
        <x:v>6</x:v>
      </x:c>
      <x:c r="G630" t="n">
        <x:f>'08_PEDIDOS'!I54</x:f>
        <x:v>10</x:v>
      </x:c>
      <x:c r="H630" t="n">
        <x:f>'05_RUTAS'!F54</x:f>
        <x:v>10</x:v>
      </x:c>
      <x:c r="I630" t="n">
        <x:f>'05_RUTAS'!G54</x:f>
        <x:v>14.8</x:v>
      </x:c>
      <x:c r="J630" s="14" t="n">
        <x:f>IF(OR(F630="",G630="",G630=0),"",(ROUNDUP(F630/G630,0)*H630+F630*I630)/60)</x:f>
        <x:v>1.646666666666667</x:v>
      </x:c>
      <x:c r="K630" t="n">
        <x:f>INDEX('08_PEDIDOS'!$H$2:$H$97,MATCH(A630,'08_PEDIDOS'!$A$2:$A$97,0))</x:f>
        <x:v>7</x:v>
      </x:c>
      <x:c r="L630" t="inlineStr">
        <x:is>
          <x:t xml:space="preserve">POR_UNIDAD</x:t>
        </x:is>
      </x:c>
      <x:c r="M630" t="inlineStr">
        <x:is>
          <x:t xml:space="preserve">VALOR HEREDADO SIN CRONOMETRAJE</x:t>
        </x:is>
      </x:c>
      <x:c r="N630" s="34" t="n">
        <x:f>IFERROR(J630*INDEX('04_MAQUINAS'!$F$2:$F$18,MATCH(E630,'04_MAQUINAS'!$A$2:$A$18,0)),0)</x:f>
        <x:v>36.226666666666674</x:v>
      </x:c>
      <x:c r="O630" s="34" t="n">
        <x:f>IFERROR(J630*INDEX('04_MAQUINAS'!$I$2:$I$18,MATCH(E630,'04_MAQUINAS'!$A$2:$A$18,0))*INDEX('04_MAQUINAS'!$J$2:$J$18,MATCH(E630,'04_MAQUINAS'!$A$2:$A$18,0)),0)</x:f>
        <x:v>0.4528333333333334</x:v>
      </x:c>
    </x:row>
    <x:row r="631">
      <x:c r="A631" t="inlineStr">
        <x:is>
          <x:t xml:space="preserve">P053</x:t>
        </x:is>
      </x:c>
      <x:c r="B631" t="inlineStr">
        <x:is>
          <x:t xml:space="preserve">Locker de 4 puertas</x:t>
        </x:is>
      </x:c>
      <x:c r="C631" t="n">
        <x:v>3</x:v>
      </x:c>
      <x:c r="D631" t="inlineStr">
        <x:is>
          <x:t xml:space="preserve">Plegado</x:t>
        </x:is>
      </x:c>
      <x:c r="E631" t="inlineStr">
        <x:is>
          <x:t xml:space="preserve">Plegadora hidráulica de chapa metálica</x:t>
        </x:is>
      </x:c>
      <x:c r="F631" t="n">
        <x:f>'08_PEDIDOS'!D54</x:f>
        <x:v>6</x:v>
      </x:c>
      <x:c r="G631" t="n">
        <x:f>'08_PEDIDOS'!I54</x:f>
        <x:v>10</x:v>
      </x:c>
      <x:c r="H631" t="n">
        <x:f>'05_RUTAS'!F55</x:f>
        <x:v>12</x:v>
      </x:c>
      <x:c r="I631" t="n">
        <x:f>'05_RUTAS'!G55</x:f>
        <x:v>104</x:v>
      </x:c>
      <x:c r="J631" s="14" t="n">
        <x:f>IF(OR(F631="",G631="",G631=0),"",(ROUNDUP(F631/G631,0)*H631+F631*I631)/60)</x:f>
        <x:v>10.6</x:v>
      </x:c>
      <x:c r="K631" t="n">
        <x:f>INDEX('08_PEDIDOS'!$H$2:$H$97,MATCH(A631,'08_PEDIDOS'!$A$2:$A$97,0))</x:f>
        <x:v>7</x:v>
      </x:c>
      <x:c r="L631" t="inlineStr">
        <x:is>
          <x:t xml:space="preserve">POR_UNIDAD</x:t>
        </x:is>
      </x:c>
      <x:c r="M631" t="inlineStr">
        <x:is>
          <x:t xml:space="preserve">VALOR HEREDADO SIN CRONOMETRAJE</x:t>
        </x:is>
      </x:c>
      <x:c r="N631" s="34" t="n">
        <x:f>IFERROR(J631*INDEX('04_MAQUINAS'!$F$2:$F$18,MATCH(E631,'04_MAQUINAS'!$A$2:$A$18,0)),0)</x:f>
        <x:v>296.8</x:v>
      </x:c>
      <x:c r="O631" s="34" t="n">
        <x:f>IFERROR(J631*INDEX('04_MAQUINAS'!$I$2:$I$18,MATCH(E631,'04_MAQUINAS'!$A$2:$A$18,0))*INDEX('04_MAQUINAS'!$J$2:$J$18,MATCH(E631,'04_MAQUINAS'!$A$2:$A$18,0)),0)</x:f>
        <x:v>26.235</x:v>
      </x:c>
    </x:row>
    <x:row r="632">
      <x:c r="A632" t="inlineStr">
        <x:is>
          <x:t xml:space="preserve">P053</x:t>
        </x:is>
      </x:c>
      <x:c r="B632" t="inlineStr">
        <x:is>
          <x:t xml:space="preserve">Locker de 4 puertas</x:t>
        </x:is>
      </x:c>
      <x:c r="C632" t="n">
        <x:v>4</x:v>
      </x:c>
      <x:c r="D632" t="inlineStr">
        <x:is>
          <x:t xml:space="preserve">Desbarbado</x:t>
        </x:is>
      </x:c>
      <x:c r="E632" t="inlineStr">
        <x:is>
          <x:t xml:space="preserve">Mesa de desbarbado/esmerilado</x:t>
        </x:is>
      </x:c>
      <x:c r="F632" t="n">
        <x:f>'08_PEDIDOS'!D54</x:f>
        <x:v>6</x:v>
      </x:c>
      <x:c r="G632" t="n">
        <x:f>'08_PEDIDOS'!I54</x:f>
        <x:v>10</x:v>
      </x:c>
      <x:c r="H632" t="n">
        <x:f>'05_RUTAS'!F56</x:f>
        <x:v>3</x:v>
      </x:c>
      <x:c r="I632" t="n">
        <x:f>'05_RUTAS'!G56</x:f>
        <x:v>18</x:v>
      </x:c>
      <x:c r="J632" s="14" t="n">
        <x:f>IF(OR(F632="",G632="",G632=0),"",(ROUNDUP(F632/G632,0)*H632+F632*I632)/60)</x:f>
        <x:v>1.85</x:v>
      </x:c>
      <x:c r="K632" t="n">
        <x:f>INDEX('08_PEDIDOS'!$H$2:$H$97,MATCH(A632,'08_PEDIDOS'!$A$2:$A$97,0))</x:f>
        <x:v>7</x:v>
      </x:c>
      <x:c r="L632" t="inlineStr">
        <x:is>
          <x:t xml:space="preserve">POR_UNIDAD</x:t>
        </x:is>
      </x:c>
      <x:c r="M632" t="inlineStr">
        <x:is>
          <x:t xml:space="preserve">VALOR HEREDADO SIN CRONOMETRAJE</x:t>
        </x:is>
      </x:c>
      <x:c r="N632" s="34" t="n">
        <x:f>IFERROR(J632*INDEX('04_MAQUINAS'!$F$2:$F$18,MATCH(E632,'04_MAQUINAS'!$A$2:$A$18,0)),0)</x:f>
        <x:v>38.85</x:v>
      </x:c>
      <x:c r="O632" s="34" t="n">
        <x:f>IFERROR(J632*INDEX('04_MAQUINAS'!$I$2:$I$18,MATCH(E632,'04_MAQUINAS'!$A$2:$A$18,0))*INDEX('04_MAQUINAS'!$J$2:$J$18,MATCH(E632,'04_MAQUINAS'!$A$2:$A$18,0)),0)</x:f>
        <x:v>1.3875000000000002</x:v>
      </x:c>
    </x:row>
    <x:row r="633">
      <x:c r="A633" t="inlineStr">
        <x:is>
          <x:t xml:space="preserve">P053</x:t>
        </x:is>
      </x:c>
      <x:c r="B633" t="inlineStr">
        <x:is>
          <x:t xml:space="preserve">Locker de 4 puertas</x:t>
        </x:is>
      </x:c>
      <x:c r="C633" t="n">
        <x:v>5</x:v>
      </x:c>
      <x:c r="D633" t="inlineStr">
        <x:is>
          <x:t xml:space="preserve">Preparación superficial</x:t>
        </x:is>
      </x:c>
      <x:c r="E633" t="inlineStr">
        <x:is>
          <x:t xml:space="preserve">Zona de preparación superficial</x:t>
        </x:is>
      </x:c>
      <x:c r="F633" t="n">
        <x:f>'08_PEDIDOS'!D54</x:f>
        <x:v>6</x:v>
      </x:c>
      <x:c r="G633" t="n">
        <x:f>'08_PEDIDOS'!I54</x:f>
        <x:v>10</x:v>
      </x:c>
      <x:c r="H633" t="n">
        <x:f>'05_RUTAS'!F57</x:f>
        <x:v>6</x:v>
      </x:c>
      <x:c r="I633" t="n">
        <x:f>'05_RUTAS'!G57</x:f>
        <x:v>26.324</x:v>
      </x:c>
      <x:c r="J633" s="14" t="n">
        <x:f>IF(OR(F633="",G633="",G633=0),"",(ROUNDUP(F633/G633,0)*H633+F633*I633)/60)</x:f>
        <x:v>2.7324</x:v>
      </x:c>
      <x:c r="K633" t="n">
        <x:f>INDEX('08_PEDIDOS'!$H$2:$H$97,MATCH(A633,'08_PEDIDOS'!$A$2:$A$97,0))</x:f>
        <x:v>7</x:v>
      </x:c>
      <x:c r="L633" t="inlineStr">
        <x:is>
          <x:t xml:space="preserve">POR_UNIDAD</x:t>
        </x:is>
      </x:c>
      <x:c r="M633" t="inlineStr">
        <x:is>
          <x:t xml:space="preserve">VALOR HEREDADO SIN CRONOMETRAJE</x:t>
        </x:is>
      </x:c>
      <x:c r="N633" s="34" t="n">
        <x:f>IFERROR(J633*INDEX('04_MAQUINAS'!$F$2:$F$18,MATCH(E633,'04_MAQUINAS'!$A$2:$A$18,0)),0)</x:f>
        <x:v>51.915600000000005</x:v>
      </x:c>
      <x:c r="O633" s="34" t="n">
        <x:f>IFERROR(J633*INDEX('04_MAQUINAS'!$I$2:$I$18,MATCH(E633,'04_MAQUINAS'!$A$2:$A$18,0))*INDEX('04_MAQUINAS'!$J$2:$J$18,MATCH(E633,'04_MAQUINAS'!$A$2:$A$18,0)),0)</x:f>
        <x:v>2.4045120000000004</x:v>
      </x:c>
    </x:row>
    <x:row r="634">
      <x:c r="A634" t="inlineStr">
        <x:is>
          <x:t xml:space="preserve">P053</x:t>
        </x:is>
      </x:c>
      <x:c r="B634" t="inlineStr">
        <x:is>
          <x:t xml:space="preserve">Locker de 4 puertas</x:t>
        </x:is>
      </x:c>
      <x:c r="C634" t="n">
        <x:v>6</x:v>
      </x:c>
      <x:c r="D634" t="inlineStr">
        <x:is>
          <x:t xml:space="preserve">Aplicación electrostática de polvo</x:t>
        </x:is>
      </x:c>
      <x:c r="E634" t="inlineStr">
        <x:is>
          <x:t xml:space="preserve">Pistola manual de pintura electrostática en polvo</x:t>
        </x:is>
      </x:c>
      <x:c r="F634" t="n">
        <x:f>'08_PEDIDOS'!D54</x:f>
        <x:v>6</x:v>
      </x:c>
      <x:c r="G634" t="n">
        <x:f>'08_PEDIDOS'!I54</x:f>
        <x:v>10</x:v>
      </x:c>
      <x:c r="H634" t="n">
        <x:f>'05_RUTAS'!F58</x:f>
        <x:v>12</x:v>
      </x:c>
      <x:c r="I634" t="n">
        <x:f>'05_RUTAS'!G58</x:f>
        <x:v>6.83</x:v>
      </x:c>
      <x:c r="J634" s="14" t="n">
        <x:f>IF(OR(F634="",G634="",G634=0),"",(ROUNDUP(F634/G634,0)*H634+F634*I634)/60)</x:f>
        <x:v>0.8830000000000001</x:v>
      </x:c>
      <x:c r="K634" t="n">
        <x:f>INDEX('08_PEDIDOS'!$H$2:$H$97,MATCH(A634,'08_PEDIDOS'!$A$2:$A$97,0))</x:f>
        <x:v>7</x:v>
      </x:c>
      <x:c r="L634" t="inlineStr">
        <x:is>
          <x:t xml:space="preserve">POR_UNIDAD</x:t>
        </x:is>
      </x:c>
      <x:c r="M634" t="inlineStr">
        <x:is>
          <x:t xml:space="preserve">HIPOTESIS TECNICA</x:t>
        </x:is>
      </x:c>
      <x:c r="N634" s="34" t="n">
        <x:f>IFERROR(J634*INDEX('04_MAQUINAS'!$F$2:$F$18,MATCH(E634,'04_MAQUINAS'!$A$2:$A$18,0)),0)</x:f>
        <x:v>28.256000000000004</x:v>
      </x:c>
      <x:c r="O634" s="34" t="n">
        <x:f>IFERROR(J634*INDEX('04_MAQUINAS'!$I$2:$I$18,MATCH(E634,'04_MAQUINAS'!$A$2:$A$18,0))*INDEX('04_MAQUINAS'!$J$2:$J$18,MATCH(E634,'04_MAQUINAS'!$A$2:$A$18,0)),0)</x:f>
        <x:v>0.9271500000000001</x:v>
      </x:c>
    </x:row>
    <x:row r="635">
      <x:c r="A635" t="inlineStr">
        <x:is>
          <x:t xml:space="preserve">P053</x:t>
        </x:is>
      </x:c>
      <x:c r="B635" t="inlineStr">
        <x:is>
          <x:t xml:space="preserve">Locker de 4 puertas</x:t>
        </x:is>
      </x:c>
      <x:c r="C635" t="n">
        <x:v>7</x:v>
      </x:c>
      <x:c r="D635" t="inlineStr">
        <x:is>
          <x:t xml:space="preserve">Curado térmico en horno</x:t>
        </x:is>
      </x:c>
      <x:c r="E635" t="inlineStr">
        <x:is>
          <x:t xml:space="preserve">Horno de curado de pintura electrostática por lotes</x:t>
        </x:is>
      </x:c>
      <x:c r="F635" t="n">
        <x:f>'08_PEDIDOS'!D54</x:f>
        <x:v>6</x:v>
      </x:c>
      <x:c r="G635" t="n">
        <x:f>'08_PEDIDOS'!I54</x:f>
        <x:v>10</x:v>
      </x:c>
      <x:c r="H635" t="n">
        <x:f>'05_RUTAS'!F59</x:f>
        <x:v>45</x:v>
      </x:c>
      <x:c r="I635" t="n">
        <x:f>'05_RUTAS'!G59</x:f>
        <x:v>0</x:v>
      </x:c>
      <x:c r="J635" s="14" t="n">
        <x:f>IF(OR(F635="",G635="",G635=0),"",(ROUNDUP(F635/G635,0)*H635+F635*I635)/60)</x:f>
        <x:v>0.75</x:v>
      </x:c>
      <x:c r="K635" t="n">
        <x:f>INDEX('08_PEDIDOS'!$H$2:$H$97,MATCH(A635,'08_PEDIDOS'!$A$2:$A$97,0))</x:f>
        <x:v>7</x:v>
      </x:c>
      <x:c r="L635" t="inlineStr">
        <x:is>
          <x:t xml:space="preserve">POR_LOTE</x:t>
        </x:is>
      </x:c>
      <x:c r="M635" t="inlineStr">
        <x:is>
          <x:t xml:space="preserve">HIPOTESIS TECNICA</x:t>
        </x:is>
      </x:c>
      <x:c r="N635" s="34" t="n">
        <x:f>IFERROR(J635*INDEX('04_MAQUINAS'!$F$2:$F$18,MATCH(E635,'04_MAQUINAS'!$A$2:$A$18,0)),0)</x:f>
        <x:v>19.5</x:v>
      </x:c>
      <x:c r="O635" s="34" t="n">
        <x:f>IFERROR(J635*INDEX('04_MAQUINAS'!$I$2:$I$18,MATCH(E635,'04_MAQUINAS'!$A$2:$A$18,0))*INDEX('04_MAQUINAS'!$J$2:$J$18,MATCH(E635,'04_MAQUINAS'!$A$2:$A$18,0)),0)</x:f>
        <x:v>10.799999999999999</x:v>
      </x:c>
    </x:row>
    <x:row r="636">
      <x:c r="A636" t="inlineStr">
        <x:is>
          <x:t xml:space="preserve">P053</x:t>
        </x:is>
      </x:c>
      <x:c r="B636" t="inlineStr">
        <x:is>
          <x:t xml:space="preserve">Locker de 4 puertas</x:t>
        </x:is>
      </x:c>
      <x:c r="C636" t="n">
        <x:v>8</x:v>
      </x:c>
      <x:c r="D636" t="inlineStr">
        <x:is>
          <x:t xml:space="preserve">Colgado, traslado y enfriamiento</x:t>
        </x:is>
      </x:c>
      <x:c r="E636" t="inlineStr">
        <x:is>
          <x:t xml:space="preserve">Manipulación y enfriamiento de piezas</x:t>
        </x:is>
      </x:c>
      <x:c r="F636" t="n">
        <x:f>'08_PEDIDOS'!D54</x:f>
        <x:v>6</x:v>
      </x:c>
      <x:c r="G636" t="n">
        <x:f>'08_PEDIDOS'!I54</x:f>
        <x:v>10</x:v>
      </x:c>
      <x:c r="H636" t="n">
        <x:f>'05_RUTAS'!F60</x:f>
        <x:v>8</x:v>
      </x:c>
      <x:c r="I636" t="n">
        <x:f>'05_RUTAS'!G60</x:f>
        <x:v>2.42</x:v>
      </x:c>
      <x:c r="J636" s="14" t="n">
        <x:f>IF(OR(F636="",G636="",G636=0),"",(ROUNDUP(F636/G636,0)*H636+F636*I636)/60)</x:f>
        <x:v>0.37533333333333335</x:v>
      </x:c>
      <x:c r="K636" t="n">
        <x:f>INDEX('08_PEDIDOS'!$H$2:$H$97,MATCH(A636,'08_PEDIDOS'!$A$2:$A$97,0))</x:f>
        <x:v>7</x:v>
      </x:c>
      <x:c r="L636" t="inlineStr">
        <x:is>
          <x:t xml:space="preserve">POR_UNIDAD</x:t>
        </x:is>
      </x:c>
      <x:c r="M636" t="inlineStr">
        <x:is>
          <x:t xml:space="preserve">HIPOTESIS TECNICA</x:t>
        </x:is>
      </x:c>
      <x:c r="N636" s="34" t="n">
        <x:f>IFERROR(J636*INDEX('04_MAQUINAS'!$F$2:$F$18,MATCH(E636,'04_MAQUINAS'!$A$2:$A$18,0)),0)</x:f>
        <x:v>6.005333333333334</x:v>
      </x:c>
      <x:c r="O636" s="34" t="n">
        <x:f>IFERROR(J636*INDEX('04_MAQUINAS'!$I$2:$I$18,MATCH(E636,'04_MAQUINAS'!$A$2:$A$18,0))*INDEX('04_MAQUINAS'!$J$2:$J$18,MATCH(E636,'04_MAQUINAS'!$A$2:$A$18,0)),0)</x:f>
        <x:v>0.09383333333333334</x:v>
      </x:c>
    </x:row>
    <x:row r="637">
      <x:c r="A637" t="inlineStr">
        <x:is>
          <x:t xml:space="preserve">P053</x:t>
        </x:is>
      </x:c>
      <x:c r="B637" t="inlineStr">
        <x:is>
          <x:t xml:space="preserve">Locker de 4 puertas</x:t>
        </x:is>
      </x:c>
      <x:c r="C637" t="n">
        <x:v>9</x:v>
      </x:c>
      <x:c r="D637" t="inlineStr">
        <x:is>
          <x:t xml:space="preserve">Ensamblaje</x:t>
        </x:is>
      </x:c>
      <x:c r="E637" t="inlineStr">
        <x:is>
          <x:t xml:space="preserve">Mesa de armado</x:t>
        </x:is>
      </x:c>
      <x:c r="F637" t="n">
        <x:f>'08_PEDIDOS'!D54</x:f>
        <x:v>6</x:v>
      </x:c>
      <x:c r="G637" t="n">
        <x:f>'08_PEDIDOS'!I54</x:f>
        <x:v>10</x:v>
      </x:c>
      <x:c r="H637" t="n">
        <x:f>'05_RUTAS'!F61</x:f>
        <x:v>6</x:v>
      </x:c>
      <x:c r="I637" t="n">
        <x:f>'05_RUTAS'!G61</x:f>
        <x:v>42</x:v>
      </x:c>
      <x:c r="J637" s="14" t="n">
        <x:f>IF(OR(F637="",G637="",G637=0),"",(ROUNDUP(F637/G637,0)*H637+F637*I637)/60)</x:f>
        <x:v>4.3</x:v>
      </x:c>
      <x:c r="K637" t="n">
        <x:f>INDEX('08_PEDIDOS'!$H$2:$H$97,MATCH(A637,'08_PEDIDOS'!$A$2:$A$97,0))</x:f>
        <x:v>7</x:v>
      </x:c>
      <x:c r="L637" t="inlineStr">
        <x:is>
          <x:t xml:space="preserve">POR_UNIDAD</x:t>
        </x:is>
      </x:c>
      <x:c r="M637" t="inlineStr">
        <x:is>
          <x:t xml:space="preserve">VALOR HEREDADO SIN CRONOMETRAJE</x:t>
        </x:is>
      </x:c>
      <x:c r="N637" s="34" t="n">
        <x:f>IFERROR(J637*INDEX('04_MAQUINAS'!$F$2:$F$18,MATCH(E637,'04_MAQUINAS'!$A$2:$A$18,0)),0)</x:f>
        <x:v>81.7</x:v>
      </x:c>
      <x:c r="O637" s="34" t="n">
        <x:f>IFERROR(J637*INDEX('04_MAQUINAS'!$I$2:$I$18,MATCH(E637,'04_MAQUINAS'!$A$2:$A$18,0))*INDEX('04_MAQUINAS'!$J$2:$J$18,MATCH(E637,'04_MAQUINAS'!$A$2:$A$18,0)),0)</x:f>
        <x:v>1.2899999999999998</x:v>
      </x:c>
    </x:row>
    <x:row r="638">
      <x:c r="A638" t="inlineStr">
        <x:is>
          <x:t xml:space="preserve">P053</x:t>
        </x:is>
      </x:c>
      <x:c r="B638" t="inlineStr">
        <x:is>
          <x:t xml:space="preserve">Locker de 4 puertas</x:t>
        </x:is>
      </x:c>
      <x:c r="C638" t="n">
        <x:v>10</x:v>
      </x:c>
      <x:c r="D638" t="inlineStr">
        <x:is>
          <x:t xml:space="preserve">Inspección de calidad</x:t>
        </x:is>
      </x:c>
      <x:c r="E638" t="inlineStr">
        <x:is>
          <x:t xml:space="preserve">Área de inspección</x:t>
        </x:is>
      </x:c>
      <x:c r="F638" t="n">
        <x:f>'08_PEDIDOS'!D54</x:f>
        <x:v>6</x:v>
      </x:c>
      <x:c r="G638" t="n">
        <x:f>'08_PEDIDOS'!I54</x:f>
        <x:v>10</x:v>
      </x:c>
      <x:c r="H638" t="n">
        <x:f>'05_RUTAS'!F62</x:f>
        <x:v>2</x:v>
      </x:c>
      <x:c r="I638" t="n">
        <x:f>'05_RUTAS'!G62</x:f>
        <x:v>3.52</x:v>
      </x:c>
      <x:c r="J638" s="14" t="n">
        <x:f>IF(OR(F638="",G638="",G638=0),"",(ROUNDUP(F638/G638,0)*H638+F638*I638)/60)</x:f>
        <x:v>0.38533333333333336</x:v>
      </x:c>
      <x:c r="K638" t="n">
        <x:f>INDEX('08_PEDIDOS'!$H$2:$H$97,MATCH(A638,'08_PEDIDOS'!$A$2:$A$97,0))</x:f>
        <x:v>7</x:v>
      </x:c>
      <x:c r="L638" t="inlineStr">
        <x:is>
          <x:t xml:space="preserve">POR_UNIDAD</x:t>
        </x:is>
      </x:c>
      <x:c r="M638" t="inlineStr">
        <x:is>
          <x:t xml:space="preserve">HIPOTESIS TECNICA</x:t>
        </x:is>
      </x:c>
      <x:c r="N638" s="34" t="n">
        <x:f>IFERROR(J638*INDEX('04_MAQUINAS'!$F$2:$F$18,MATCH(E638,'04_MAQUINAS'!$A$2:$A$18,0)),0)</x:f>
        <x:v>7.706666666666667</x:v>
      </x:c>
      <x:c r="O638" s="34" t="n">
        <x:f>IFERROR(J638*INDEX('04_MAQUINAS'!$I$2:$I$18,MATCH(E638,'04_MAQUINAS'!$A$2:$A$18,0))*INDEX('04_MAQUINAS'!$J$2:$J$18,MATCH(E638,'04_MAQUINAS'!$A$2:$A$18,0)),0)</x:f>
        <x:v>0.038533333333333336</x:v>
      </x:c>
    </x:row>
    <x:row r="639">
      <x:c r="A639" t="inlineStr">
        <x:is>
          <x:t xml:space="preserve">P053</x:t>
        </x:is>
      </x:c>
      <x:c r="B639" t="inlineStr">
        <x:is>
          <x:t xml:space="preserve">Locker de 4 puertas</x:t>
        </x:is>
      </x:c>
      <x:c r="C639" t="n">
        <x:v>11</x:v>
      </x:c>
      <x:c r="D639" t="inlineStr">
        <x:is>
          <x:t xml:space="preserve">Embalaje</x:t>
        </x:is>
      </x:c>
      <x:c r="E639" t="inlineStr">
        <x:is>
          <x:t xml:space="preserve">Zona de protección y embalaje</x:t>
        </x:is>
      </x:c>
      <x:c r="F639" t="n">
        <x:f>'08_PEDIDOS'!D54</x:f>
        <x:v>6</x:v>
      </x:c>
      <x:c r="G639" t="n">
        <x:f>'08_PEDIDOS'!I54</x:f>
        <x:v>10</x:v>
      </x:c>
      <x:c r="H639" t="n">
        <x:f>'05_RUTAS'!F63</x:f>
        <x:v>2</x:v>
      </x:c>
      <x:c r="I639" t="n">
        <x:f>'05_RUTAS'!G63</x:f>
        <x:v>4.78</x:v>
      </x:c>
      <x:c r="J639" s="14" t="n">
        <x:f>IF(OR(F639="",G639="",G639=0),"",(ROUNDUP(F639/G639,0)*H639+F639*I639)/60)</x:f>
        <x:v>0.5113333333333333</x:v>
      </x:c>
      <x:c r="K639" t="n">
        <x:f>INDEX('08_PEDIDOS'!$H$2:$H$97,MATCH(A639,'08_PEDIDOS'!$A$2:$A$97,0))</x:f>
        <x:v>7</x:v>
      </x:c>
      <x:c r="L639" t="inlineStr">
        <x:is>
          <x:t xml:space="preserve">POR_UNIDAD</x:t>
        </x:is>
      </x:c>
      <x:c r="M639" t="inlineStr">
        <x:is>
          <x:t xml:space="preserve">HIPOTESIS TECNICA</x:t>
        </x:is>
      </x:c>
      <x:c r="N639" s="34" t="n">
        <x:f>IFERROR(J639*INDEX('04_MAQUINAS'!$F$2:$F$18,MATCH(E639,'04_MAQUINAS'!$A$2:$A$18,0)),0)</x:f>
        <x:v>9.203999999999999</x:v>
      </x:c>
      <x:c r="O639" s="34" t="n">
        <x:f>IFERROR(J639*INDEX('04_MAQUINAS'!$I$2:$I$18,MATCH(E639,'04_MAQUINAS'!$A$2:$A$18,0))*INDEX('04_MAQUINAS'!$J$2:$J$18,MATCH(E639,'04_MAQUINAS'!$A$2:$A$18,0)),0)</x:f>
        <x:v>0.04601999999999999</x:v>
      </x:c>
    </x:row>
    <x:row r="640">
      <x:c r="A640" t="inlineStr">
        <x:is>
          <x:t xml:space="preserve">P054</x:t>
        </x:is>
      </x:c>
      <x:c r="B640" t="inlineStr">
        <x:is>
          <x:t xml:space="preserve">Locker de 6 puertas</x:t>
        </x:is>
      </x:c>
      <x:c r="C640" t="n">
        <x:v>1</x:v>
      </x:c>
      <x:c r="D640" t="inlineStr">
        <x:is>
          <x:t xml:space="preserve">Corte de planchas de acero</x:t>
        </x:is>
      </x:c>
      <x:c r="E640" t="inlineStr">
        <x:is>
          <x:t xml:space="preserve">Guillotina hidráulica para corte de planchas de acero</x:t>
        </x:is>
      </x:c>
      <x:c r="F640" t="n">
        <x:f>'08_PEDIDOS'!D55</x:f>
        <x:v>7</x:v>
      </x:c>
      <x:c r="G640" t="n">
        <x:f>'08_PEDIDOS'!I55</x:f>
        <x:v>10</x:v>
      </x:c>
      <x:c r="H640" t="n">
        <x:f>'05_RUTAS'!F64</x:f>
        <x:v>8</x:v>
      </x:c>
      <x:c r="I640" t="n">
        <x:f>'05_RUTAS'!G64</x:f>
        <x:v>57.14</x:v>
      </x:c>
      <x:c r="J640" s="14" t="n">
        <x:f>IF(OR(F640="",G640="",G640=0),"",(ROUNDUP(F640/G640,0)*H640+F640*I640)/60)</x:f>
        <x:v>6.799666666666667</x:v>
      </x:c>
      <x:c r="K640" t="n">
        <x:f>INDEX('08_PEDIDOS'!$H$2:$H$97,MATCH(A640,'08_PEDIDOS'!$A$2:$A$97,0))</x:f>
        <x:v>7</x:v>
      </x:c>
      <x:c r="L640" t="inlineStr">
        <x:is>
          <x:t xml:space="preserve">POR_UNIDAD</x:t>
        </x:is>
      </x:c>
      <x:c r="M640" t="inlineStr">
        <x:is>
          <x:t xml:space="preserve">VALOR HEREDADO SIN CRONOMETRAJE</x:t>
        </x:is>
      </x:c>
      <x:c r="N640" s="34" t="n">
        <x:f>IFERROR(J640*INDEX('04_MAQUINAS'!$F$2:$F$18,MATCH(E640,'04_MAQUINAS'!$A$2:$A$18,0)),0)</x:f>
        <x:v>163.192</x:v>
      </x:c>
      <x:c r="O640" s="34" t="n">
        <x:f>IFERROR(J640*INDEX('04_MAQUINAS'!$I$2:$I$18,MATCH(E640,'04_MAQUINAS'!$A$2:$A$18,0))*INDEX('04_MAQUINAS'!$J$2:$J$18,MATCH(E640,'04_MAQUINAS'!$A$2:$A$18,0)),0)</x:f>
        <x:v>18.699083333333334</x:v>
      </x:c>
    </x:row>
    <x:row r="641">
      <x:c r="A641" t="inlineStr">
        <x:is>
          <x:t xml:space="preserve">P054</x:t>
        </x:is>
      </x:c>
      <x:c r="B641" t="inlineStr">
        <x:is>
          <x:t xml:space="preserve">Locker de 6 puertas</x:t>
        </x:is>
      </x:c>
      <x:c r="C641" t="n">
        <x:v>2</x:v>
      </x:c>
      <x:c r="D641" t="inlineStr">
        <x:is>
          <x:t xml:space="preserve">Perforación</x:t>
        </x:is>
      </x:c>
      <x:c r="E641" t="inlineStr">
        <x:is>
          <x:t xml:space="preserve">Taladro de banco para perforación de acero</x:t>
        </x:is>
      </x:c>
      <x:c r="F641" t="n">
        <x:f>'08_PEDIDOS'!D55</x:f>
        <x:v>7</x:v>
      </x:c>
      <x:c r="G641" t="n">
        <x:f>'08_PEDIDOS'!I55</x:f>
        <x:v>10</x:v>
      </x:c>
      <x:c r="H641" t="n">
        <x:f>'05_RUTAS'!F65</x:f>
        <x:v>10</x:v>
      </x:c>
      <x:c r="I641" t="n">
        <x:f>'05_RUTAS'!G65</x:f>
        <x:v>27</x:v>
      </x:c>
      <x:c r="J641" s="14" t="n">
        <x:f>IF(OR(F641="",G641="",G641=0),"",(ROUNDUP(F641/G641,0)*H641+F641*I641)/60)</x:f>
        <x:v>3.316666666666667</x:v>
      </x:c>
      <x:c r="K641" t="n">
        <x:f>INDEX('08_PEDIDOS'!$H$2:$H$97,MATCH(A641,'08_PEDIDOS'!$A$2:$A$97,0))</x:f>
        <x:v>7</x:v>
      </x:c>
      <x:c r="L641" t="inlineStr">
        <x:is>
          <x:t xml:space="preserve">POR_UNIDAD</x:t>
        </x:is>
      </x:c>
      <x:c r="M641" t="inlineStr">
        <x:is>
          <x:t xml:space="preserve">VALOR HEREDADO SIN CRONOMETRAJE</x:t>
        </x:is>
      </x:c>
      <x:c r="N641" s="34" t="n">
        <x:f>IFERROR(J641*INDEX('04_MAQUINAS'!$F$2:$F$18,MATCH(E641,'04_MAQUINAS'!$A$2:$A$18,0)),0)</x:f>
        <x:v>72.96666666666667</x:v>
      </x:c>
      <x:c r="O641" s="34" t="n">
        <x:f>IFERROR(J641*INDEX('04_MAQUINAS'!$I$2:$I$18,MATCH(E641,'04_MAQUINAS'!$A$2:$A$18,0))*INDEX('04_MAQUINAS'!$J$2:$J$18,MATCH(E641,'04_MAQUINAS'!$A$2:$A$18,0)),0)</x:f>
        <x:v>0.9120833333333335</x:v>
      </x:c>
    </x:row>
    <x:row r="642">
      <x:c r="A642" t="inlineStr">
        <x:is>
          <x:t xml:space="preserve">P054</x:t>
        </x:is>
      </x:c>
      <x:c r="B642" t="inlineStr">
        <x:is>
          <x:t xml:space="preserve">Locker de 6 puertas</x:t>
        </x:is>
      </x:c>
      <x:c r="C642" t="n">
        <x:v>3</x:v>
      </x:c>
      <x:c r="D642" t="inlineStr">
        <x:is>
          <x:t xml:space="preserve">Plegado</x:t>
        </x:is>
      </x:c>
      <x:c r="E642" t="inlineStr">
        <x:is>
          <x:t xml:space="preserve">Plegadora hidráulica de chapa metálica</x:t>
        </x:is>
      </x:c>
      <x:c r="F642" t="n">
        <x:f>'08_PEDIDOS'!D55</x:f>
        <x:v>7</x:v>
      </x:c>
      <x:c r="G642" t="n">
        <x:f>'08_PEDIDOS'!I55</x:f>
        <x:v>10</x:v>
      </x:c>
      <x:c r="H642" t="n">
        <x:f>'05_RUTAS'!F66</x:f>
        <x:v>12</x:v>
      </x:c>
      <x:c r="I642" t="n">
        <x:f>'05_RUTAS'!G66</x:f>
        <x:v>149</x:v>
      </x:c>
      <x:c r="J642" s="14" t="n">
        <x:f>IF(OR(F642="",G642="",G642=0),"",(ROUNDUP(F642/G642,0)*H642+F642*I642)/60)</x:f>
        <x:v>17.583333333333332</x:v>
      </x:c>
      <x:c r="K642" t="n">
        <x:f>INDEX('08_PEDIDOS'!$H$2:$H$97,MATCH(A642,'08_PEDIDOS'!$A$2:$A$97,0))</x:f>
        <x:v>7</x:v>
      </x:c>
      <x:c r="L642" t="inlineStr">
        <x:is>
          <x:t xml:space="preserve">POR_UNIDAD</x:t>
        </x:is>
      </x:c>
      <x:c r="M642" t="inlineStr">
        <x:is>
          <x:t xml:space="preserve">VALOR HEREDADO SIN CRONOMETRAJE</x:t>
        </x:is>
      </x:c>
      <x:c r="N642" s="34" t="n">
        <x:f>IFERROR(J642*INDEX('04_MAQUINAS'!$F$2:$F$18,MATCH(E642,'04_MAQUINAS'!$A$2:$A$18,0)),0)</x:f>
        <x:v>492.3333333333333</x:v>
      </x:c>
      <x:c r="O642" s="34" t="n">
        <x:f>IFERROR(J642*INDEX('04_MAQUINAS'!$I$2:$I$18,MATCH(E642,'04_MAQUINAS'!$A$2:$A$18,0))*INDEX('04_MAQUINAS'!$J$2:$J$18,MATCH(E642,'04_MAQUINAS'!$A$2:$A$18,0)),0)</x:f>
        <x:v>43.51875</x:v>
      </x:c>
    </x:row>
    <x:row r="643">
      <x:c r="A643" t="inlineStr">
        <x:is>
          <x:t xml:space="preserve">P054</x:t>
        </x:is>
      </x:c>
      <x:c r="B643" t="inlineStr">
        <x:is>
          <x:t xml:space="preserve">Locker de 6 puertas</x:t>
        </x:is>
      </x:c>
      <x:c r="C643" t="n">
        <x:v>4</x:v>
      </x:c>
      <x:c r="D643" t="inlineStr">
        <x:is>
          <x:t xml:space="preserve">Desbarbado</x:t>
        </x:is>
      </x:c>
      <x:c r="E643" t="inlineStr">
        <x:is>
          <x:t xml:space="preserve">Mesa de desbarbado/esmerilado</x:t>
        </x:is>
      </x:c>
      <x:c r="F643" t="n">
        <x:f>'08_PEDIDOS'!D55</x:f>
        <x:v>7</x:v>
      </x:c>
      <x:c r="G643" t="n">
        <x:f>'08_PEDIDOS'!I55</x:f>
        <x:v>10</x:v>
      </x:c>
      <x:c r="H643" t="n">
        <x:f>'05_RUTAS'!F67</x:f>
        <x:v>3</x:v>
      </x:c>
      <x:c r="I643" t="n">
        <x:f>'05_RUTAS'!G67</x:f>
        <x:v>25.5</x:v>
      </x:c>
      <x:c r="J643" s="14" t="n">
        <x:f>IF(OR(F643="",G643="",G643=0),"",(ROUNDUP(F643/G643,0)*H643+F643*I643)/60)</x:f>
        <x:v>3.025</x:v>
      </x:c>
      <x:c r="K643" t="n">
        <x:f>INDEX('08_PEDIDOS'!$H$2:$H$97,MATCH(A643,'08_PEDIDOS'!$A$2:$A$97,0))</x:f>
        <x:v>7</x:v>
      </x:c>
      <x:c r="L643" t="inlineStr">
        <x:is>
          <x:t xml:space="preserve">POR_UNIDAD</x:t>
        </x:is>
      </x:c>
      <x:c r="M643" t="inlineStr">
        <x:is>
          <x:t xml:space="preserve">VALOR HEREDADO SIN CRONOMETRAJE</x:t>
        </x:is>
      </x:c>
      <x:c r="N643" s="34" t="n">
        <x:f>IFERROR(J643*INDEX('04_MAQUINAS'!$F$2:$F$18,MATCH(E643,'04_MAQUINAS'!$A$2:$A$18,0)),0)</x:f>
        <x:v>63.525</x:v>
      </x:c>
      <x:c r="O643" s="34" t="n">
        <x:f>IFERROR(J643*INDEX('04_MAQUINAS'!$I$2:$I$18,MATCH(E643,'04_MAQUINAS'!$A$2:$A$18,0))*INDEX('04_MAQUINAS'!$J$2:$J$18,MATCH(E643,'04_MAQUINAS'!$A$2:$A$18,0)),0)</x:f>
        <x:v>2.26875</x:v>
      </x:c>
    </x:row>
    <x:row r="644">
      <x:c r="A644" t="inlineStr">
        <x:is>
          <x:t xml:space="preserve">P054</x:t>
        </x:is>
      </x:c>
      <x:c r="B644" t="inlineStr">
        <x:is>
          <x:t xml:space="preserve">Locker de 6 puertas</x:t>
        </x:is>
      </x:c>
      <x:c r="C644" t="n">
        <x:v>5</x:v>
      </x:c>
      <x:c r="D644" t="inlineStr">
        <x:is>
          <x:t xml:space="preserve">Preparación superficial</x:t>
        </x:is>
      </x:c>
      <x:c r="E644" t="inlineStr">
        <x:is>
          <x:t xml:space="preserve">Zona de preparación superficial</x:t>
        </x:is>
      </x:c>
      <x:c r="F644" t="n">
        <x:f>'08_PEDIDOS'!D55</x:f>
        <x:v>7</x:v>
      </x:c>
      <x:c r="G644" t="n">
        <x:f>'08_PEDIDOS'!I55</x:f>
        <x:v>10</x:v>
      </x:c>
      <x:c r="H644" t="n">
        <x:f>'05_RUTAS'!F68</x:f>
        <x:v>6</x:v>
      </x:c>
      <x:c r="I644" t="n">
        <x:f>'05_RUTAS'!G68</x:f>
        <x:v>37.528</x:v>
      </x:c>
      <x:c r="J644" s="14" t="n">
        <x:f>IF(OR(F644="",G644="",G644=0),"",(ROUNDUP(F644/G644,0)*H644+F644*I644)/60)</x:f>
        <x:v>4.478266666666666</x:v>
      </x:c>
      <x:c r="K644" t="n">
        <x:f>INDEX('08_PEDIDOS'!$H$2:$H$97,MATCH(A644,'08_PEDIDOS'!$A$2:$A$97,0))</x:f>
        <x:v>7</x:v>
      </x:c>
      <x:c r="L644" t="inlineStr">
        <x:is>
          <x:t xml:space="preserve">POR_UNIDAD</x:t>
        </x:is>
      </x:c>
      <x:c r="M644" t="inlineStr">
        <x:is>
          <x:t xml:space="preserve">VALOR HEREDADO SIN CRONOMETRAJE</x:t>
        </x:is>
      </x:c>
      <x:c r="N644" s="34" t="n">
        <x:f>IFERROR(J644*INDEX('04_MAQUINAS'!$F$2:$F$18,MATCH(E644,'04_MAQUINAS'!$A$2:$A$18,0)),0)</x:f>
        <x:v>85.08706666666666</x:v>
      </x:c>
      <x:c r="O644" s="34" t="n">
        <x:f>IFERROR(J644*INDEX('04_MAQUINAS'!$I$2:$I$18,MATCH(E644,'04_MAQUINAS'!$A$2:$A$18,0))*INDEX('04_MAQUINAS'!$J$2:$J$18,MATCH(E644,'04_MAQUINAS'!$A$2:$A$18,0)),0)</x:f>
        <x:v>3.9408746666666667</x:v>
      </x:c>
    </x:row>
    <x:row r="645">
      <x:c r="A645" t="inlineStr">
        <x:is>
          <x:t xml:space="preserve">P054</x:t>
        </x:is>
      </x:c>
      <x:c r="B645" t="inlineStr">
        <x:is>
          <x:t xml:space="preserve">Locker de 6 puertas</x:t>
        </x:is>
      </x:c>
      <x:c r="C645" t="n">
        <x:v>6</x:v>
      </x:c>
      <x:c r="D645" t="inlineStr">
        <x:is>
          <x:t xml:space="preserve">Aplicación electrostática de polvo</x:t>
        </x:is>
      </x:c>
      <x:c r="E645" t="inlineStr">
        <x:is>
          <x:t xml:space="preserve">Pistola manual de pintura electrostática en polvo</x:t>
        </x:is>
      </x:c>
      <x:c r="F645" t="n">
        <x:f>'08_PEDIDOS'!D55</x:f>
        <x:v>7</x:v>
      </x:c>
      <x:c r="G645" t="n">
        <x:f>'08_PEDIDOS'!I55</x:f>
        <x:v>10</x:v>
      </x:c>
      <x:c r="H645" t="n">
        <x:f>'05_RUTAS'!F69</x:f>
        <x:v>12</x:v>
      </x:c>
      <x:c r="I645" t="n">
        <x:f>'05_RUTAS'!G69</x:f>
        <x:v>6.83</x:v>
      </x:c>
      <x:c r="J645" s="14" t="n">
        <x:f>IF(OR(F645="",G645="",G645=0),"",(ROUNDUP(F645/G645,0)*H645+F645*I645)/60)</x:f>
        <x:v>0.9968333333333333</x:v>
      </x:c>
      <x:c r="K645" t="n">
        <x:f>INDEX('08_PEDIDOS'!$H$2:$H$97,MATCH(A645,'08_PEDIDOS'!$A$2:$A$97,0))</x:f>
        <x:v>7</x:v>
      </x:c>
      <x:c r="L645" t="inlineStr">
        <x:is>
          <x:t xml:space="preserve">POR_UNIDAD</x:t>
        </x:is>
      </x:c>
      <x:c r="M645" t="inlineStr">
        <x:is>
          <x:t xml:space="preserve">HIPOTESIS TECNICA</x:t>
        </x:is>
      </x:c>
      <x:c r="N645" s="34" t="n">
        <x:f>IFERROR(J645*INDEX('04_MAQUINAS'!$F$2:$F$18,MATCH(E645,'04_MAQUINAS'!$A$2:$A$18,0)),0)</x:f>
        <x:v>31.898666666666667</x:v>
      </x:c>
      <x:c r="O645" s="34" t="n">
        <x:f>IFERROR(J645*INDEX('04_MAQUINAS'!$I$2:$I$18,MATCH(E645,'04_MAQUINAS'!$A$2:$A$18,0))*INDEX('04_MAQUINAS'!$J$2:$J$18,MATCH(E645,'04_MAQUINAS'!$A$2:$A$18,0)),0)</x:f>
        <x:v>1.046675</x:v>
      </x:c>
    </x:row>
    <x:row r="646">
      <x:c r="A646" t="inlineStr">
        <x:is>
          <x:t xml:space="preserve">P054</x:t>
        </x:is>
      </x:c>
      <x:c r="B646" t="inlineStr">
        <x:is>
          <x:t xml:space="preserve">Locker de 6 puertas</x:t>
        </x:is>
      </x:c>
      <x:c r="C646" t="n">
        <x:v>7</x:v>
      </x:c>
      <x:c r="D646" t="inlineStr">
        <x:is>
          <x:t xml:space="preserve">Curado térmico en horno</x:t>
        </x:is>
      </x:c>
      <x:c r="E646" t="inlineStr">
        <x:is>
          <x:t xml:space="preserve">Horno de curado de pintura electrostática por lotes</x:t>
        </x:is>
      </x:c>
      <x:c r="F646" t="n">
        <x:f>'08_PEDIDOS'!D55</x:f>
        <x:v>7</x:v>
      </x:c>
      <x:c r="G646" t="n">
        <x:f>'08_PEDIDOS'!I55</x:f>
        <x:v>10</x:v>
      </x:c>
      <x:c r="H646" t="n">
        <x:f>'05_RUTAS'!F70</x:f>
        <x:v>45</x:v>
      </x:c>
      <x:c r="I646" t="n">
        <x:f>'05_RUTAS'!G70</x:f>
        <x:v>0</x:v>
      </x:c>
      <x:c r="J646" s="14" t="n">
        <x:f>IF(OR(F646="",G646="",G646=0),"",(ROUNDUP(F646/G646,0)*H646+F646*I646)/60)</x:f>
        <x:v>0.75</x:v>
      </x:c>
      <x:c r="K646" t="n">
        <x:f>INDEX('08_PEDIDOS'!$H$2:$H$97,MATCH(A646,'08_PEDIDOS'!$A$2:$A$97,0))</x:f>
        <x:v>7</x:v>
      </x:c>
      <x:c r="L646" t="inlineStr">
        <x:is>
          <x:t xml:space="preserve">POR_LOTE</x:t>
        </x:is>
      </x:c>
      <x:c r="M646" t="inlineStr">
        <x:is>
          <x:t xml:space="preserve">HIPOTESIS TECNICA</x:t>
        </x:is>
      </x:c>
      <x:c r="N646" s="34" t="n">
        <x:f>IFERROR(J646*INDEX('04_MAQUINAS'!$F$2:$F$18,MATCH(E646,'04_MAQUINAS'!$A$2:$A$18,0)),0)</x:f>
        <x:v>19.5</x:v>
      </x:c>
      <x:c r="O646" s="34" t="n">
        <x:f>IFERROR(J646*INDEX('04_MAQUINAS'!$I$2:$I$18,MATCH(E646,'04_MAQUINAS'!$A$2:$A$18,0))*INDEX('04_MAQUINAS'!$J$2:$J$18,MATCH(E646,'04_MAQUINAS'!$A$2:$A$18,0)),0)</x:f>
        <x:v>10.799999999999999</x:v>
      </x:c>
    </x:row>
    <x:row r="647">
      <x:c r="A647" t="inlineStr">
        <x:is>
          <x:t xml:space="preserve">P054</x:t>
        </x:is>
      </x:c>
      <x:c r="B647" t="inlineStr">
        <x:is>
          <x:t xml:space="preserve">Locker de 6 puertas</x:t>
        </x:is>
      </x:c>
      <x:c r="C647" t="n">
        <x:v>8</x:v>
      </x:c>
      <x:c r="D647" t="inlineStr">
        <x:is>
          <x:t xml:space="preserve">Colgado, traslado y enfriamiento</x:t>
        </x:is>
      </x:c>
      <x:c r="E647" t="inlineStr">
        <x:is>
          <x:t xml:space="preserve">Manipulación y enfriamiento de piezas</x:t>
        </x:is>
      </x:c>
      <x:c r="F647" t="n">
        <x:f>'08_PEDIDOS'!D55</x:f>
        <x:v>7</x:v>
      </x:c>
      <x:c r="G647" t="n">
        <x:f>'08_PEDIDOS'!I55</x:f>
        <x:v>10</x:v>
      </x:c>
      <x:c r="H647" t="n">
        <x:f>'05_RUTAS'!F71</x:f>
        <x:v>8</x:v>
      </x:c>
      <x:c r="I647" t="n">
        <x:f>'05_RUTAS'!G71</x:f>
        <x:v>2.42</x:v>
      </x:c>
      <x:c r="J647" s="14" t="n">
        <x:f>IF(OR(F647="",G647="",G647=0),"",(ROUNDUP(F647/G647,0)*H647+F647*I647)/60)</x:f>
        <x:v>0.41566666666666663</x:v>
      </x:c>
      <x:c r="K647" t="n">
        <x:f>INDEX('08_PEDIDOS'!$H$2:$H$97,MATCH(A647,'08_PEDIDOS'!$A$2:$A$97,0))</x:f>
        <x:v>7</x:v>
      </x:c>
      <x:c r="L647" t="inlineStr">
        <x:is>
          <x:t xml:space="preserve">POR_UNIDAD</x:t>
        </x:is>
      </x:c>
      <x:c r="M647" t="inlineStr">
        <x:is>
          <x:t xml:space="preserve">HIPOTESIS TECNICA</x:t>
        </x:is>
      </x:c>
      <x:c r="N647" s="34" t="n">
        <x:f>IFERROR(J647*INDEX('04_MAQUINAS'!$F$2:$F$18,MATCH(E647,'04_MAQUINAS'!$A$2:$A$18,0)),0)</x:f>
        <x:v>6.650666666666666</x:v>
      </x:c>
      <x:c r="O647" s="34" t="n">
        <x:f>IFERROR(J647*INDEX('04_MAQUINAS'!$I$2:$I$18,MATCH(E647,'04_MAQUINAS'!$A$2:$A$18,0))*INDEX('04_MAQUINAS'!$J$2:$J$18,MATCH(E647,'04_MAQUINAS'!$A$2:$A$18,0)),0)</x:f>
        <x:v>0.10391666666666666</x:v>
      </x:c>
    </x:row>
    <x:row r="648">
      <x:c r="A648" t="inlineStr">
        <x:is>
          <x:t xml:space="preserve">P054</x:t>
        </x:is>
      </x:c>
      <x:c r="B648" t="inlineStr">
        <x:is>
          <x:t xml:space="preserve">Locker de 6 puertas</x:t>
        </x:is>
      </x:c>
      <x:c r="C648" t="n">
        <x:v>9</x:v>
      </x:c>
      <x:c r="D648" t="inlineStr">
        <x:is>
          <x:t xml:space="preserve">Ensamblaje</x:t>
        </x:is>
      </x:c>
      <x:c r="E648" t="inlineStr">
        <x:is>
          <x:t xml:space="preserve">Mesa de armado</x:t>
        </x:is>
      </x:c>
      <x:c r="F648" t="n">
        <x:f>'08_PEDIDOS'!D55</x:f>
        <x:v>7</x:v>
      </x:c>
      <x:c r="G648" t="n">
        <x:f>'08_PEDIDOS'!I55</x:f>
        <x:v>10</x:v>
      </x:c>
      <x:c r="H648" t="n">
        <x:f>'05_RUTAS'!F72</x:f>
        <x:v>6</x:v>
      </x:c>
      <x:c r="I648" t="n">
        <x:f>'05_RUTAS'!G72</x:f>
        <x:v>56.25</x:v>
      </x:c>
      <x:c r="J648" s="14" t="n">
        <x:f>IF(OR(F648="",G648="",G648=0),"",(ROUNDUP(F648/G648,0)*H648+F648*I648)/60)</x:f>
        <x:v>6.6625</x:v>
      </x:c>
      <x:c r="K648" t="n">
        <x:f>INDEX('08_PEDIDOS'!$H$2:$H$97,MATCH(A648,'08_PEDIDOS'!$A$2:$A$97,0))</x:f>
        <x:v>7</x:v>
      </x:c>
      <x:c r="L648" t="inlineStr">
        <x:is>
          <x:t xml:space="preserve">POR_UNIDAD</x:t>
        </x:is>
      </x:c>
      <x:c r="M648" t="inlineStr">
        <x:is>
          <x:t xml:space="preserve">VALOR HEREDADO SIN CRONOMETRAJE</x:t>
        </x:is>
      </x:c>
      <x:c r="N648" s="34" t="n">
        <x:f>IFERROR(J648*INDEX('04_MAQUINAS'!$F$2:$F$18,MATCH(E648,'04_MAQUINAS'!$A$2:$A$18,0)),0)</x:f>
        <x:v>126.58749999999999</x:v>
      </x:c>
      <x:c r="O648" s="34" t="n">
        <x:f>IFERROR(J648*INDEX('04_MAQUINAS'!$I$2:$I$18,MATCH(E648,'04_MAQUINAS'!$A$2:$A$18,0))*INDEX('04_MAQUINAS'!$J$2:$J$18,MATCH(E648,'04_MAQUINAS'!$A$2:$A$18,0)),0)</x:f>
        <x:v>1.9987499999999998</x:v>
      </x:c>
    </x:row>
    <x:row r="649">
      <x:c r="A649" t="inlineStr">
        <x:is>
          <x:t xml:space="preserve">P054</x:t>
        </x:is>
      </x:c>
      <x:c r="B649" t="inlineStr">
        <x:is>
          <x:t xml:space="preserve">Locker de 6 puertas</x:t>
        </x:is>
      </x:c>
      <x:c r="C649" t="n">
        <x:v>10</x:v>
      </x:c>
      <x:c r="D649" t="inlineStr">
        <x:is>
          <x:t xml:space="preserve">Inspección de calidad</x:t>
        </x:is>
      </x:c>
      <x:c r="E649" t="inlineStr">
        <x:is>
          <x:t xml:space="preserve">Área de inspección</x:t>
        </x:is>
      </x:c>
      <x:c r="F649" t="n">
        <x:f>'08_PEDIDOS'!D55</x:f>
        <x:v>7</x:v>
      </x:c>
      <x:c r="G649" t="n">
        <x:f>'08_PEDIDOS'!I55</x:f>
        <x:v>10</x:v>
      </x:c>
      <x:c r="H649" t="n">
        <x:f>'05_RUTAS'!F73</x:f>
        <x:v>2</x:v>
      </x:c>
      <x:c r="I649" t="n">
        <x:f>'05_RUTAS'!G73</x:f>
        <x:v>3.52</x:v>
      </x:c>
      <x:c r="J649" s="14" t="n">
        <x:f>IF(OR(F649="",G649="",G649=0),"",(ROUNDUP(F649/G649,0)*H649+F649*I649)/60)</x:f>
        <x:v>0.444</x:v>
      </x:c>
      <x:c r="K649" t="n">
        <x:f>INDEX('08_PEDIDOS'!$H$2:$H$97,MATCH(A649,'08_PEDIDOS'!$A$2:$A$97,0))</x:f>
        <x:v>7</x:v>
      </x:c>
      <x:c r="L649" t="inlineStr">
        <x:is>
          <x:t xml:space="preserve">POR_UNIDAD</x:t>
        </x:is>
      </x:c>
      <x:c r="M649" t="inlineStr">
        <x:is>
          <x:t xml:space="preserve">HIPOTESIS TECNICA</x:t>
        </x:is>
      </x:c>
      <x:c r="N649" s="34" t="n">
        <x:f>IFERROR(J649*INDEX('04_MAQUINAS'!$F$2:$F$18,MATCH(E649,'04_MAQUINAS'!$A$2:$A$18,0)),0)</x:f>
        <x:v>8.88</x:v>
      </x:c>
      <x:c r="O649" s="34" t="n">
        <x:f>IFERROR(J649*INDEX('04_MAQUINAS'!$I$2:$I$18,MATCH(E649,'04_MAQUINAS'!$A$2:$A$18,0))*INDEX('04_MAQUINAS'!$J$2:$J$18,MATCH(E649,'04_MAQUINAS'!$A$2:$A$18,0)),0)</x:f>
        <x:v>0.0444</x:v>
      </x:c>
    </x:row>
    <x:row r="650">
      <x:c r="A650" t="inlineStr">
        <x:is>
          <x:t xml:space="preserve">P054</x:t>
        </x:is>
      </x:c>
      <x:c r="B650" t="inlineStr">
        <x:is>
          <x:t xml:space="preserve">Locker de 6 puertas</x:t>
        </x:is>
      </x:c>
      <x:c r="C650" t="n">
        <x:v>11</x:v>
      </x:c>
      <x:c r="D650" t="inlineStr">
        <x:is>
          <x:t xml:space="preserve">Embalaje</x:t>
        </x:is>
      </x:c>
      <x:c r="E650" t="inlineStr">
        <x:is>
          <x:t xml:space="preserve">Zona de protección y embalaje</x:t>
        </x:is>
      </x:c>
      <x:c r="F650" t="n">
        <x:f>'08_PEDIDOS'!D55</x:f>
        <x:v>7</x:v>
      </x:c>
      <x:c r="G650" t="n">
        <x:f>'08_PEDIDOS'!I55</x:f>
        <x:v>10</x:v>
      </x:c>
      <x:c r="H650" t="n">
        <x:f>'05_RUTAS'!F74</x:f>
        <x:v>2</x:v>
      </x:c>
      <x:c r="I650" t="n">
        <x:f>'05_RUTAS'!G74</x:f>
        <x:v>4.78</x:v>
      </x:c>
      <x:c r="J650" s="14" t="n">
        <x:f>IF(OR(F650="",G650="",G650=0),"",(ROUNDUP(F650/G650,0)*H650+F650*I650)/60)</x:f>
        <x:v>0.591</x:v>
      </x:c>
      <x:c r="K650" t="n">
        <x:f>INDEX('08_PEDIDOS'!$H$2:$H$97,MATCH(A650,'08_PEDIDOS'!$A$2:$A$97,0))</x:f>
        <x:v>7</x:v>
      </x:c>
      <x:c r="L650" t="inlineStr">
        <x:is>
          <x:t xml:space="preserve">POR_UNIDAD</x:t>
        </x:is>
      </x:c>
      <x:c r="M650" t="inlineStr">
        <x:is>
          <x:t xml:space="preserve">HIPOTESIS TECNICA</x:t>
        </x:is>
      </x:c>
      <x:c r="N650" s="34" t="n">
        <x:f>IFERROR(J650*INDEX('04_MAQUINAS'!$F$2:$F$18,MATCH(E650,'04_MAQUINAS'!$A$2:$A$18,0)),0)</x:f>
        <x:v>10.638</x:v>
      </x:c>
      <x:c r="O650" s="34" t="n">
        <x:f>IFERROR(J650*INDEX('04_MAQUINAS'!$I$2:$I$18,MATCH(E650,'04_MAQUINAS'!$A$2:$A$18,0))*INDEX('04_MAQUINAS'!$J$2:$J$18,MATCH(E650,'04_MAQUINAS'!$A$2:$A$18,0)),0)</x:f>
        <x:v>0.053189999999999994</x:v>
      </x:c>
    </x:row>
    <x:row r="651">
      <x:c r="A651" t="inlineStr">
        <x:is>
          <x:t xml:space="preserve">P055</x:t>
        </x:is>
      </x:c>
      <x:c r="B651" t="inlineStr">
        <x:is>
          <x:t xml:space="preserve">Armario metálico</x:t>
        </x:is>
      </x:c>
      <x:c r="C651" t="n">
        <x:v>1</x:v>
      </x:c>
      <x:c r="D651" t="inlineStr">
        <x:is>
          <x:t xml:space="preserve">Corte de planchas de acero</x:t>
        </x:is>
      </x:c>
      <x:c r="E651" t="inlineStr">
        <x:is>
          <x:t xml:space="preserve">Guillotina hidráulica para corte de planchas de acero</x:t>
        </x:is>
      </x:c>
      <x:c r="F651" t="n">
        <x:f>'08_PEDIDOS'!D56</x:f>
        <x:v>11</x:v>
      </x:c>
      <x:c r="G651" t="n">
        <x:f>'08_PEDIDOS'!I56</x:f>
        <x:v>10</x:v>
      </x:c>
      <x:c r="H651" t="n">
        <x:f>'05_RUTAS'!F75</x:f>
        <x:v>8</x:v>
      </x:c>
      <x:c r="I651" t="n">
        <x:f>'05_RUTAS'!G75</x:f>
        <x:v>35.56</x:v>
      </x:c>
      <x:c r="J651" s="14" t="n">
        <x:f>IF(OR(F651="",G651="",G651=0),"",(ROUNDUP(F651/G651,0)*H651+F651*I651)/60)</x:f>
        <x:v>6.7860000000000005</x:v>
      </x:c>
      <x:c r="K651" t="n">
        <x:f>INDEX('08_PEDIDOS'!$H$2:$H$97,MATCH(A651,'08_PEDIDOS'!$A$2:$A$97,0))</x:f>
        <x:v>7</x:v>
      </x:c>
      <x:c r="L651" t="inlineStr">
        <x:is>
          <x:t xml:space="preserve">POR_UNIDAD</x:t>
        </x:is>
      </x:c>
      <x:c r="M651" t="inlineStr">
        <x:is>
          <x:t xml:space="preserve">VALOR HEREDADO SIN CRONOMETRAJE</x:t>
        </x:is>
      </x:c>
      <x:c r="N651" s="34" t="n">
        <x:f>IFERROR(J651*INDEX('04_MAQUINAS'!$F$2:$F$18,MATCH(E651,'04_MAQUINAS'!$A$2:$A$18,0)),0)</x:f>
        <x:v>162.864</x:v>
      </x:c>
      <x:c r="O651" s="34" t="n">
        <x:f>IFERROR(J651*INDEX('04_MAQUINAS'!$I$2:$I$18,MATCH(E651,'04_MAQUINAS'!$A$2:$A$18,0))*INDEX('04_MAQUINAS'!$J$2:$J$18,MATCH(E651,'04_MAQUINAS'!$A$2:$A$18,0)),0)</x:f>
        <x:v>18.6615</x:v>
      </x:c>
    </x:row>
    <x:row r="652">
      <x:c r="A652" t="inlineStr">
        <x:is>
          <x:t xml:space="preserve">P055</x:t>
        </x:is>
      </x:c>
      <x:c r="B652" t="inlineStr">
        <x:is>
          <x:t xml:space="preserve">Armario metálico</x:t>
        </x:is>
      </x:c>
      <x:c r="C652" t="n">
        <x:v>2</x:v>
      </x:c>
      <x:c r="D652" t="inlineStr">
        <x:is>
          <x:t xml:space="preserve">Perforación</x:t>
        </x:is>
      </x:c>
      <x:c r="E652" t="inlineStr">
        <x:is>
          <x:t xml:space="preserve">Taladro de banco para perforación de acero</x:t>
        </x:is>
      </x:c>
      <x:c r="F652" t="n">
        <x:f>'08_PEDIDOS'!D56</x:f>
        <x:v>11</x:v>
      </x:c>
      <x:c r="G652" t="n">
        <x:f>'08_PEDIDOS'!I56</x:f>
        <x:v>10</x:v>
      </x:c>
      <x:c r="H652" t="n">
        <x:f>'05_RUTAS'!F76</x:f>
        <x:v>10</x:v>
      </x:c>
      <x:c r="I652" t="n">
        <x:f>'05_RUTAS'!G76</x:f>
        <x:v>5.800000000000001</x:v>
      </x:c>
      <x:c r="J652" s="14" t="n">
        <x:f>IF(OR(F652="",G652="",G652=0),"",(ROUNDUP(F652/G652,0)*H652+F652*I652)/60)</x:f>
        <x:v>1.396666666666667</x:v>
      </x:c>
      <x:c r="K652" t="n">
        <x:f>INDEX('08_PEDIDOS'!$H$2:$H$97,MATCH(A652,'08_PEDIDOS'!$A$2:$A$97,0))</x:f>
        <x:v>7</x:v>
      </x:c>
      <x:c r="L652" t="inlineStr">
        <x:is>
          <x:t xml:space="preserve">POR_UNIDAD</x:t>
        </x:is>
      </x:c>
      <x:c r="M652" t="inlineStr">
        <x:is>
          <x:t xml:space="preserve">VALOR HEREDADO SIN CRONOMETRAJE</x:t>
        </x:is>
      </x:c>
      <x:c r="N652" s="34" t="n">
        <x:f>IFERROR(J652*INDEX('04_MAQUINAS'!$F$2:$F$18,MATCH(E652,'04_MAQUINAS'!$A$2:$A$18,0)),0)</x:f>
        <x:v>30.726666666666674</x:v>
      </x:c>
      <x:c r="O652" s="34" t="n">
        <x:f>IFERROR(J652*INDEX('04_MAQUINAS'!$I$2:$I$18,MATCH(E652,'04_MAQUINAS'!$A$2:$A$18,0))*INDEX('04_MAQUINAS'!$J$2:$J$18,MATCH(E652,'04_MAQUINAS'!$A$2:$A$18,0)),0)</x:f>
        <x:v>0.38408333333333344</x:v>
      </x:c>
    </x:row>
    <x:row r="653">
      <x:c r="A653" t="inlineStr">
        <x:is>
          <x:t xml:space="preserve">P055</x:t>
        </x:is>
      </x:c>
      <x:c r="B653" t="inlineStr">
        <x:is>
          <x:t xml:space="preserve">Armario metálico</x:t>
        </x:is>
      </x:c>
      <x:c r="C653" t="n">
        <x:v>3</x:v>
      </x:c>
      <x:c r="D653" t="inlineStr">
        <x:is>
          <x:t xml:space="preserve">Plegado</x:t>
        </x:is>
      </x:c>
      <x:c r="E653" t="inlineStr">
        <x:is>
          <x:t xml:space="preserve">Plegadora hidráulica de chapa metálica</x:t>
        </x:is>
      </x:c>
      <x:c r="F653" t="n">
        <x:f>'08_PEDIDOS'!D56</x:f>
        <x:v>11</x:v>
      </x:c>
      <x:c r="G653" t="n">
        <x:f>'08_PEDIDOS'!I56</x:f>
        <x:v>10</x:v>
      </x:c>
      <x:c r="H653" t="n">
        <x:f>'05_RUTAS'!F77</x:f>
        <x:v>12</x:v>
      </x:c>
      <x:c r="I653" t="n">
        <x:f>'05_RUTAS'!G77</x:f>
        <x:v>86</x:v>
      </x:c>
      <x:c r="J653" s="14" t="n">
        <x:f>IF(OR(F653="",G653="",G653=0),"",(ROUNDUP(F653/G653,0)*H653+F653*I653)/60)</x:f>
        <x:v>16.166666666666668</x:v>
      </x:c>
      <x:c r="K653" t="n">
        <x:f>INDEX('08_PEDIDOS'!$H$2:$H$97,MATCH(A653,'08_PEDIDOS'!$A$2:$A$97,0))</x:f>
        <x:v>7</x:v>
      </x:c>
      <x:c r="L653" t="inlineStr">
        <x:is>
          <x:t xml:space="preserve">POR_UNIDAD</x:t>
        </x:is>
      </x:c>
      <x:c r="M653" t="inlineStr">
        <x:is>
          <x:t xml:space="preserve">VALOR HEREDADO SIN CRONOMETRAJE</x:t>
        </x:is>
      </x:c>
      <x:c r="N653" s="34" t="n">
        <x:f>IFERROR(J653*INDEX('04_MAQUINAS'!$F$2:$F$18,MATCH(E653,'04_MAQUINAS'!$A$2:$A$18,0)),0)</x:f>
        <x:v>452.6666666666667</x:v>
      </x:c>
      <x:c r="O653" s="34" t="n">
        <x:f>IFERROR(J653*INDEX('04_MAQUINAS'!$I$2:$I$18,MATCH(E653,'04_MAQUINAS'!$A$2:$A$18,0))*INDEX('04_MAQUINAS'!$J$2:$J$18,MATCH(E653,'04_MAQUINAS'!$A$2:$A$18,0)),0)</x:f>
        <x:v>40.0125</x:v>
      </x:c>
    </x:row>
    <x:row r="654">
      <x:c r="A654" t="inlineStr">
        <x:is>
          <x:t xml:space="preserve">P055</x:t>
        </x:is>
      </x:c>
      <x:c r="B654" t="inlineStr">
        <x:is>
          <x:t xml:space="preserve">Armario metálico</x:t>
        </x:is>
      </x:c>
      <x:c r="C654" t="n">
        <x:v>4</x:v>
      </x:c>
      <x:c r="D654" t="inlineStr">
        <x:is>
          <x:t xml:space="preserve">Desbarbado</x:t>
        </x:is>
      </x:c>
      <x:c r="E654" t="inlineStr">
        <x:is>
          <x:t xml:space="preserve">Mesa de desbarbado/esmerilado</x:t>
        </x:is>
      </x:c>
      <x:c r="F654" t="n">
        <x:f>'08_PEDIDOS'!D56</x:f>
        <x:v>11</x:v>
      </x:c>
      <x:c r="G654" t="n">
        <x:f>'08_PEDIDOS'!I56</x:f>
        <x:v>10</x:v>
      </x:c>
      <x:c r="H654" t="n">
        <x:f>'05_RUTAS'!F78</x:f>
        <x:v>3</x:v>
      </x:c>
      <x:c r="I654" t="n">
        <x:f>'05_RUTAS'!G78</x:f>
        <x:v>15</x:v>
      </x:c>
      <x:c r="J654" s="14" t="n">
        <x:f>IF(OR(F654="",G654="",G654=0),"",(ROUNDUP(F654/G654,0)*H654+F654*I654)/60)</x:f>
        <x:v>2.85</x:v>
      </x:c>
      <x:c r="K654" t="n">
        <x:f>INDEX('08_PEDIDOS'!$H$2:$H$97,MATCH(A654,'08_PEDIDOS'!$A$2:$A$97,0))</x:f>
        <x:v>7</x:v>
      </x:c>
      <x:c r="L654" t="inlineStr">
        <x:is>
          <x:t xml:space="preserve">POR_UNIDAD</x:t>
        </x:is>
      </x:c>
      <x:c r="M654" t="inlineStr">
        <x:is>
          <x:t xml:space="preserve">VALOR HEREDADO SIN CRONOMETRAJE</x:t>
        </x:is>
      </x:c>
      <x:c r="N654" s="34" t="n">
        <x:f>IFERROR(J654*INDEX('04_MAQUINAS'!$F$2:$F$18,MATCH(E654,'04_MAQUINAS'!$A$2:$A$18,0)),0)</x:f>
        <x:v>59.85</x:v>
      </x:c>
      <x:c r="O654" s="34" t="n">
        <x:f>IFERROR(J654*INDEX('04_MAQUINAS'!$I$2:$I$18,MATCH(E654,'04_MAQUINAS'!$A$2:$A$18,0))*INDEX('04_MAQUINAS'!$J$2:$J$18,MATCH(E654,'04_MAQUINAS'!$A$2:$A$18,0)),0)</x:f>
        <x:v>2.1375</x:v>
      </x:c>
    </x:row>
    <x:row r="655">
      <x:c r="A655" t="inlineStr">
        <x:is>
          <x:t xml:space="preserve">P055</x:t>
        </x:is>
      </x:c>
      <x:c r="B655" t="inlineStr">
        <x:is>
          <x:t xml:space="preserve">Armario metálico</x:t>
        </x:is>
      </x:c>
      <x:c r="C655" t="n">
        <x:v>5</x:v>
      </x:c>
      <x:c r="D655" t="inlineStr">
        <x:is>
          <x:t xml:space="preserve">Preparación superficial</x:t>
        </x:is>
      </x:c>
      <x:c r="E655" t="inlineStr">
        <x:is>
          <x:t xml:space="preserve">Zona de preparación superficial</x:t>
        </x:is>
      </x:c>
      <x:c r="F655" t="n">
        <x:f>'08_PEDIDOS'!D56</x:f>
        <x:v>11</x:v>
      </x:c>
      <x:c r="G655" t="n">
        <x:f>'08_PEDIDOS'!I56</x:f>
        <x:v>10</x:v>
      </x:c>
      <x:c r="H655" t="n">
        <x:f>'05_RUTAS'!F79</x:f>
        <x:v>6</x:v>
      </x:c>
      <x:c r="I655" t="n">
        <x:f>'05_RUTAS'!G79</x:f>
        <x:v>25.712</x:v>
      </x:c>
      <x:c r="J655" s="14" t="n">
        <x:f>IF(OR(F655="",G655="",G655=0),"",(ROUNDUP(F655/G655,0)*H655+F655*I655)/60)</x:f>
        <x:v>4.913866666666666</x:v>
      </x:c>
      <x:c r="K655" t="n">
        <x:f>INDEX('08_PEDIDOS'!$H$2:$H$97,MATCH(A655,'08_PEDIDOS'!$A$2:$A$97,0))</x:f>
        <x:v>7</x:v>
      </x:c>
      <x:c r="L655" t="inlineStr">
        <x:is>
          <x:t xml:space="preserve">POR_UNIDAD</x:t>
        </x:is>
      </x:c>
      <x:c r="M655" t="inlineStr">
        <x:is>
          <x:t xml:space="preserve">VALOR HEREDADO SIN CRONOMETRAJE</x:t>
        </x:is>
      </x:c>
      <x:c r="N655" s="34" t="n">
        <x:f>IFERROR(J655*INDEX('04_MAQUINAS'!$F$2:$F$18,MATCH(E655,'04_MAQUINAS'!$A$2:$A$18,0)),0)</x:f>
        <x:v>93.36346666666667</x:v>
      </x:c>
      <x:c r="O655" s="34" t="n">
        <x:f>IFERROR(J655*INDEX('04_MAQUINAS'!$I$2:$I$18,MATCH(E655,'04_MAQUINAS'!$A$2:$A$18,0))*INDEX('04_MAQUINAS'!$J$2:$J$18,MATCH(E655,'04_MAQUINAS'!$A$2:$A$18,0)),0)</x:f>
        <x:v>4.324202666666667</x:v>
      </x:c>
    </x:row>
    <x:row r="656">
      <x:c r="A656" t="inlineStr">
        <x:is>
          <x:t xml:space="preserve">P055</x:t>
        </x:is>
      </x:c>
      <x:c r="B656" t="inlineStr">
        <x:is>
          <x:t xml:space="preserve">Armario metálico</x:t>
        </x:is>
      </x:c>
      <x:c r="C656" t="n">
        <x:v>6</x:v>
      </x:c>
      <x:c r="D656" t="inlineStr">
        <x:is>
          <x:t xml:space="preserve">Aplicación electrostática de polvo</x:t>
        </x:is>
      </x:c>
      <x:c r="E656" t="inlineStr">
        <x:is>
          <x:t xml:space="preserve">Pistola manual de pintura electrostática en polvo</x:t>
        </x:is>
      </x:c>
      <x:c r="F656" t="n">
        <x:f>'08_PEDIDOS'!D56</x:f>
        <x:v>11</x:v>
      </x:c>
      <x:c r="G656" t="n">
        <x:f>'08_PEDIDOS'!I56</x:f>
        <x:v>10</x:v>
      </x:c>
      <x:c r="H656" t="n">
        <x:f>'05_RUTAS'!F80</x:f>
        <x:v>12</x:v>
      </x:c>
      <x:c r="I656" t="n">
        <x:f>'05_RUTAS'!G80</x:f>
        <x:v>6.58</x:v>
      </x:c>
      <x:c r="J656" s="14" t="n">
        <x:f>IF(OR(F656="",G656="",G656=0),"",(ROUNDUP(F656/G656,0)*H656+F656*I656)/60)</x:f>
        <x:v>1.6063333333333332</x:v>
      </x:c>
      <x:c r="K656" t="n">
        <x:f>INDEX('08_PEDIDOS'!$H$2:$H$97,MATCH(A656,'08_PEDIDOS'!$A$2:$A$97,0))</x:f>
        <x:v>7</x:v>
      </x:c>
      <x:c r="L656" t="inlineStr">
        <x:is>
          <x:t xml:space="preserve">POR_UNIDAD</x:t>
        </x:is>
      </x:c>
      <x:c r="M656" t="inlineStr">
        <x:is>
          <x:t xml:space="preserve">HIPOTESIS TECNICA</x:t>
        </x:is>
      </x:c>
      <x:c r="N656" s="34" t="n">
        <x:f>IFERROR(J656*INDEX('04_MAQUINAS'!$F$2:$F$18,MATCH(E656,'04_MAQUINAS'!$A$2:$A$18,0)),0)</x:f>
        <x:v>51.40266666666666</x:v>
      </x:c>
      <x:c r="O656" s="34" t="n">
        <x:f>IFERROR(J656*INDEX('04_MAQUINAS'!$I$2:$I$18,MATCH(E656,'04_MAQUINAS'!$A$2:$A$18,0))*INDEX('04_MAQUINAS'!$J$2:$J$18,MATCH(E656,'04_MAQUINAS'!$A$2:$A$18,0)),0)</x:f>
        <x:v>1.6866499999999995</x:v>
      </x:c>
    </x:row>
    <x:row r="657">
      <x:c r="A657" t="inlineStr">
        <x:is>
          <x:t xml:space="preserve">P055</x:t>
        </x:is>
      </x:c>
      <x:c r="B657" t="inlineStr">
        <x:is>
          <x:t xml:space="preserve">Armario metálico</x:t>
        </x:is>
      </x:c>
      <x:c r="C657" t="n">
        <x:v>7</x:v>
      </x:c>
      <x:c r="D657" t="inlineStr">
        <x:is>
          <x:t xml:space="preserve">Curado térmico en horno</x:t>
        </x:is>
      </x:c>
      <x:c r="E657" t="inlineStr">
        <x:is>
          <x:t xml:space="preserve">Horno de curado de pintura electrostática por lotes</x:t>
        </x:is>
      </x:c>
      <x:c r="F657" t="n">
        <x:f>'08_PEDIDOS'!D56</x:f>
        <x:v>11</x:v>
      </x:c>
      <x:c r="G657" t="n">
        <x:f>'08_PEDIDOS'!I56</x:f>
        <x:v>10</x:v>
      </x:c>
      <x:c r="H657" t="n">
        <x:f>'05_RUTAS'!F81</x:f>
        <x:v>45</x:v>
      </x:c>
      <x:c r="I657" t="n">
        <x:f>'05_RUTAS'!G81</x:f>
        <x:v>0</x:v>
      </x:c>
      <x:c r="J657" s="14" t="n">
        <x:f>IF(OR(F657="",G657="",G657=0),"",(ROUNDUP(F657/G657,0)*H657+F657*I657)/60)</x:f>
        <x:v>1.5</x:v>
      </x:c>
      <x:c r="K657" t="n">
        <x:f>INDEX('08_PEDIDOS'!$H$2:$H$97,MATCH(A657,'08_PEDIDOS'!$A$2:$A$97,0))</x:f>
        <x:v>7</x:v>
      </x:c>
      <x:c r="L657" t="inlineStr">
        <x:is>
          <x:t xml:space="preserve">POR_LOTE</x:t>
        </x:is>
      </x:c>
      <x:c r="M657" t="inlineStr">
        <x:is>
          <x:t xml:space="preserve">HIPOTESIS TECNICA</x:t>
        </x:is>
      </x:c>
      <x:c r="N657" s="34" t="n">
        <x:f>IFERROR(J657*INDEX('04_MAQUINAS'!$F$2:$F$18,MATCH(E657,'04_MAQUINAS'!$A$2:$A$18,0)),0)</x:f>
        <x:v>39</x:v>
      </x:c>
      <x:c r="O657" s="34" t="n">
        <x:f>IFERROR(J657*INDEX('04_MAQUINAS'!$I$2:$I$18,MATCH(E657,'04_MAQUINAS'!$A$2:$A$18,0))*INDEX('04_MAQUINAS'!$J$2:$J$18,MATCH(E657,'04_MAQUINAS'!$A$2:$A$18,0)),0)</x:f>
        <x:v>21.599999999999998</x:v>
      </x:c>
    </x:row>
    <x:row r="658">
      <x:c r="A658" t="inlineStr">
        <x:is>
          <x:t xml:space="preserve">P055</x:t>
        </x:is>
      </x:c>
      <x:c r="B658" t="inlineStr">
        <x:is>
          <x:t xml:space="preserve">Armario metálico</x:t>
        </x:is>
      </x:c>
      <x:c r="C658" t="n">
        <x:v>8</x:v>
      </x:c>
      <x:c r="D658" t="inlineStr">
        <x:is>
          <x:t xml:space="preserve">Colgado, traslado y enfriamiento</x:t>
        </x:is>
      </x:c>
      <x:c r="E658" t="inlineStr">
        <x:is>
          <x:t xml:space="preserve">Manipulación y enfriamiento de piezas</x:t>
        </x:is>
      </x:c>
      <x:c r="F658" t="n">
        <x:f>'08_PEDIDOS'!D56</x:f>
        <x:v>11</x:v>
      </x:c>
      <x:c r="G658" t="n">
        <x:f>'08_PEDIDOS'!I56</x:f>
        <x:v>10</x:v>
      </x:c>
      <x:c r="H658" t="n">
        <x:f>'05_RUTAS'!F82</x:f>
        <x:v>8</x:v>
      </x:c>
      <x:c r="I658" t="n">
        <x:f>'05_RUTAS'!G82</x:f>
        <x:v>2.36</x:v>
      </x:c>
      <x:c r="J658" s="14" t="n">
        <x:f>IF(OR(F658="",G658="",G658=0),"",(ROUNDUP(F658/G658,0)*H658+F658*I658)/60)</x:f>
        <x:v>0.6993333333333333</x:v>
      </x:c>
      <x:c r="K658" t="n">
        <x:f>INDEX('08_PEDIDOS'!$H$2:$H$97,MATCH(A658,'08_PEDIDOS'!$A$2:$A$97,0))</x:f>
        <x:v>7</x:v>
      </x:c>
      <x:c r="L658" t="inlineStr">
        <x:is>
          <x:t xml:space="preserve">POR_UNIDAD</x:t>
        </x:is>
      </x:c>
      <x:c r="M658" t="inlineStr">
        <x:is>
          <x:t xml:space="preserve">HIPOTESIS TECNICA</x:t>
        </x:is>
      </x:c>
      <x:c r="N658" s="34" t="n">
        <x:f>IFERROR(J658*INDEX('04_MAQUINAS'!$F$2:$F$18,MATCH(E658,'04_MAQUINAS'!$A$2:$A$18,0)),0)</x:f>
        <x:v>11.189333333333332</x:v>
      </x:c>
      <x:c r="O658" s="34" t="n">
        <x:f>IFERROR(J658*INDEX('04_MAQUINAS'!$I$2:$I$18,MATCH(E658,'04_MAQUINAS'!$A$2:$A$18,0))*INDEX('04_MAQUINAS'!$J$2:$J$18,MATCH(E658,'04_MAQUINAS'!$A$2:$A$18,0)),0)</x:f>
        <x:v>0.1748333333333333</x:v>
      </x:c>
    </x:row>
    <x:row r="659">
      <x:c r="A659" t="inlineStr">
        <x:is>
          <x:t xml:space="preserve">P055</x:t>
        </x:is>
      </x:c>
      <x:c r="B659" t="inlineStr">
        <x:is>
          <x:t xml:space="preserve">Armario metálico</x:t>
        </x:is>
      </x:c>
      <x:c r="C659" t="n">
        <x:v>9</x:v>
      </x:c>
      <x:c r="D659" t="inlineStr">
        <x:is>
          <x:t xml:space="preserve">Ensamblaje</x:t>
        </x:is>
      </x:c>
      <x:c r="E659" t="inlineStr">
        <x:is>
          <x:t xml:space="preserve">Mesa de armado</x:t>
        </x:is>
      </x:c>
      <x:c r="F659" t="n">
        <x:f>'08_PEDIDOS'!D56</x:f>
        <x:v>11</x:v>
      </x:c>
      <x:c r="G659" t="n">
        <x:f>'08_PEDIDOS'!I56</x:f>
        <x:v>10</x:v>
      </x:c>
      <x:c r="H659" t="n">
        <x:f>'05_RUTAS'!F83</x:f>
        <x:v>6</x:v>
      </x:c>
      <x:c r="I659" t="n">
        <x:f>'05_RUTAS'!G83</x:f>
        <x:v>27</x:v>
      </x:c>
      <x:c r="J659" s="14" t="n">
        <x:f>IF(OR(F659="",G659="",G659=0),"",(ROUNDUP(F659/G659,0)*H659+F659*I659)/60)</x:f>
        <x:v>5.15</x:v>
      </x:c>
      <x:c r="K659" t="n">
        <x:f>INDEX('08_PEDIDOS'!$H$2:$H$97,MATCH(A659,'08_PEDIDOS'!$A$2:$A$97,0))</x:f>
        <x:v>7</x:v>
      </x:c>
      <x:c r="L659" t="inlineStr">
        <x:is>
          <x:t xml:space="preserve">POR_UNIDAD</x:t>
        </x:is>
      </x:c>
      <x:c r="M659" t="inlineStr">
        <x:is>
          <x:t xml:space="preserve">VALOR HEREDADO SIN CRONOMETRAJE</x:t>
        </x:is>
      </x:c>
      <x:c r="N659" s="34" t="n">
        <x:f>IFERROR(J659*INDEX('04_MAQUINAS'!$F$2:$F$18,MATCH(E659,'04_MAQUINAS'!$A$2:$A$18,0)),0)</x:f>
        <x:v>97.85000000000001</x:v>
      </x:c>
      <x:c r="O659" s="34" t="n">
        <x:f>IFERROR(J659*INDEX('04_MAQUINAS'!$I$2:$I$18,MATCH(E659,'04_MAQUINAS'!$A$2:$A$18,0))*INDEX('04_MAQUINAS'!$J$2:$J$18,MATCH(E659,'04_MAQUINAS'!$A$2:$A$18,0)),0)</x:f>
        <x:v>1.5450000000000002</x:v>
      </x:c>
    </x:row>
    <x:row r="660">
      <x:c r="A660" t="inlineStr">
        <x:is>
          <x:t xml:space="preserve">P055</x:t>
        </x:is>
      </x:c>
      <x:c r="B660" t="inlineStr">
        <x:is>
          <x:t xml:space="preserve">Armario metálico</x:t>
        </x:is>
      </x:c>
      <x:c r="C660" t="n">
        <x:v>10</x:v>
      </x:c>
      <x:c r="D660" t="inlineStr">
        <x:is>
          <x:t xml:space="preserve">Inspección de calidad</x:t>
        </x:is>
      </x:c>
      <x:c r="E660" t="inlineStr">
        <x:is>
          <x:t xml:space="preserve">Área de inspección</x:t>
        </x:is>
      </x:c>
      <x:c r="F660" t="n">
        <x:f>'08_PEDIDOS'!D56</x:f>
        <x:v>11</x:v>
      </x:c>
      <x:c r="G660" t="n">
        <x:f>'08_PEDIDOS'!I56</x:f>
        <x:v>10</x:v>
      </x:c>
      <x:c r="H660" t="n">
        <x:f>'05_RUTAS'!F84</x:f>
        <x:v>2</x:v>
      </x:c>
      <x:c r="I660" t="n">
        <x:f>'05_RUTAS'!G84</x:f>
        <x:v>3.45</x:v>
      </x:c>
      <x:c r="J660" s="14" t="n">
        <x:f>IF(OR(F660="",G660="",G660=0),"",(ROUNDUP(F660/G660,0)*H660+F660*I660)/60)</x:f>
        <x:v>0.6991666666666667</x:v>
      </x:c>
      <x:c r="K660" t="n">
        <x:f>INDEX('08_PEDIDOS'!$H$2:$H$97,MATCH(A660,'08_PEDIDOS'!$A$2:$A$97,0))</x:f>
        <x:v>7</x:v>
      </x:c>
      <x:c r="L660" t="inlineStr">
        <x:is>
          <x:t xml:space="preserve">POR_UNIDAD</x:t>
        </x:is>
      </x:c>
      <x:c r="M660" t="inlineStr">
        <x:is>
          <x:t xml:space="preserve">HIPOTESIS TECNICA</x:t>
        </x:is>
      </x:c>
      <x:c r="N660" s="34" t="n">
        <x:f>IFERROR(J660*INDEX('04_MAQUINAS'!$F$2:$F$18,MATCH(E660,'04_MAQUINAS'!$A$2:$A$18,0)),0)</x:f>
        <x:v>13.983333333333334</x:v>
      </x:c>
      <x:c r="O660" s="34" t="n">
        <x:f>IFERROR(J660*INDEX('04_MAQUINAS'!$I$2:$I$18,MATCH(E660,'04_MAQUINAS'!$A$2:$A$18,0))*INDEX('04_MAQUINAS'!$J$2:$J$18,MATCH(E660,'04_MAQUINAS'!$A$2:$A$18,0)),0)</x:f>
        <x:v>0.06991666666666667</x:v>
      </x:c>
    </x:row>
    <x:row r="661">
      <x:c r="A661" t="inlineStr">
        <x:is>
          <x:t xml:space="preserve">P055</x:t>
        </x:is>
      </x:c>
      <x:c r="B661" t="inlineStr">
        <x:is>
          <x:t xml:space="preserve">Armario metálico</x:t>
        </x:is>
      </x:c>
      <x:c r="C661" t="n">
        <x:v>11</x:v>
      </x:c>
      <x:c r="D661" t="inlineStr">
        <x:is>
          <x:t xml:space="preserve">Embalaje</x:t>
        </x:is>
      </x:c>
      <x:c r="E661" t="inlineStr">
        <x:is>
          <x:t xml:space="preserve">Zona de protección y embalaje</x:t>
        </x:is>
      </x:c>
      <x:c r="F661" t="n">
        <x:f>'08_PEDIDOS'!D56</x:f>
        <x:v>11</x:v>
      </x:c>
      <x:c r="G661" t="n">
        <x:f>'08_PEDIDOS'!I56</x:f>
        <x:v>10</x:v>
      </x:c>
      <x:c r="H661" t="n">
        <x:f>'05_RUTAS'!F85</x:f>
        <x:v>2</x:v>
      </x:c>
      <x:c r="I661" t="n">
        <x:f>'05_RUTAS'!G85</x:f>
        <x:v>4.67</x:v>
      </x:c>
      <x:c r="J661" s="14" t="n">
        <x:f>IF(OR(F661="",G661="",G661=0),"",(ROUNDUP(F661/G661,0)*H661+F661*I661)/60)</x:f>
        <x:v>0.9228333333333333</x:v>
      </x:c>
      <x:c r="K661" t="n">
        <x:f>INDEX('08_PEDIDOS'!$H$2:$H$97,MATCH(A661,'08_PEDIDOS'!$A$2:$A$97,0))</x:f>
        <x:v>7</x:v>
      </x:c>
      <x:c r="L661" t="inlineStr">
        <x:is>
          <x:t xml:space="preserve">POR_UNIDAD</x:t>
        </x:is>
      </x:c>
      <x:c r="M661" t="inlineStr">
        <x:is>
          <x:t xml:space="preserve">HIPOTESIS TECNICA</x:t>
        </x:is>
      </x:c>
      <x:c r="N661" s="34" t="n">
        <x:f>IFERROR(J661*INDEX('04_MAQUINAS'!$F$2:$F$18,MATCH(E661,'04_MAQUINAS'!$A$2:$A$18,0)),0)</x:f>
        <x:v>16.611</x:v>
      </x:c>
      <x:c r="O661" s="34" t="n">
        <x:f>IFERROR(J661*INDEX('04_MAQUINAS'!$I$2:$I$18,MATCH(E661,'04_MAQUINAS'!$A$2:$A$18,0))*INDEX('04_MAQUINAS'!$J$2:$J$18,MATCH(E661,'04_MAQUINAS'!$A$2:$A$18,0)),0)</x:f>
        <x:v>0.08305499999999999</x:v>
      </x:c>
    </x:row>
    <x:row r="662">
      <x:c r="A662" t="inlineStr">
        <x:is>
          <x:t xml:space="preserve">P056</x:t>
        </x:is>
      </x:c>
      <x:c r="B662" t="inlineStr">
        <x:is>
          <x:t xml:space="preserve">Estantería liviana metálica</x:t>
        </x:is>
      </x:c>
      <x:c r="C662" t="n">
        <x:v>1</x:v>
      </x:c>
      <x:c r="D662" t="inlineStr">
        <x:is>
          <x:t xml:space="preserve">Corte de planchas de acero</x:t>
        </x:is>
      </x:c>
      <x:c r="E662" t="inlineStr">
        <x:is>
          <x:t xml:space="preserve">Guillotina hidráulica para corte de planchas de acero</x:t>
        </x:is>
      </x:c>
      <x:c r="F662" t="n">
        <x:f>'08_PEDIDOS'!D57</x:f>
        <x:v>12</x:v>
      </x:c>
      <x:c r="G662" t="n">
        <x:f>'08_PEDIDOS'!I57</x:f>
        <x:v>10</x:v>
      </x:c>
      <x:c r="H662" t="n">
        <x:f>'05_RUTAS'!F86</x:f>
        <x:v>8</x:v>
      </x:c>
      <x:c r="I662" t="n">
        <x:f>'05_RUTAS'!G86</x:f>
        <x:v>35.92</x:v>
      </x:c>
      <x:c r="J662" s="14" t="n">
        <x:f>IF(OR(F662="",G662="",G662=0),"",(ROUNDUP(F662/G662,0)*H662+F662*I662)/60)</x:f>
        <x:v>7.450666666666667</x:v>
      </x:c>
      <x:c r="K662" t="n">
        <x:f>INDEX('08_PEDIDOS'!$H$2:$H$97,MATCH(A662,'08_PEDIDOS'!$A$2:$A$97,0))</x:f>
        <x:v>7</x:v>
      </x:c>
      <x:c r="L662" t="inlineStr">
        <x:is>
          <x:t xml:space="preserve">POR_UNIDAD</x:t>
        </x:is>
      </x:c>
      <x:c r="M662" t="inlineStr">
        <x:is>
          <x:t xml:space="preserve">VALOR HEREDADO SIN CRONOMETRAJE</x:t>
        </x:is>
      </x:c>
      <x:c r="N662" s="34" t="n">
        <x:f>IFERROR(J662*INDEX('04_MAQUINAS'!$F$2:$F$18,MATCH(E662,'04_MAQUINAS'!$A$2:$A$18,0)),0)</x:f>
        <x:v>178.816</x:v>
      </x:c>
      <x:c r="O662" s="34" t="n">
        <x:f>IFERROR(J662*INDEX('04_MAQUINAS'!$I$2:$I$18,MATCH(E662,'04_MAQUINAS'!$A$2:$A$18,0))*INDEX('04_MAQUINAS'!$J$2:$J$18,MATCH(E662,'04_MAQUINAS'!$A$2:$A$18,0)),0)</x:f>
        <x:v>20.489333333333335</x:v>
      </x:c>
    </x:row>
    <x:row r="663">
      <x:c r="A663" t="inlineStr">
        <x:is>
          <x:t xml:space="preserve">P056</x:t>
        </x:is>
      </x:c>
      <x:c r="B663" t="inlineStr">
        <x:is>
          <x:t xml:space="preserve">Estantería liviana metálica</x:t>
        </x:is>
      </x:c>
      <x:c r="C663" t="n">
        <x:v>2</x:v>
      </x:c>
      <x:c r="D663" t="inlineStr">
        <x:is>
          <x:t xml:space="preserve">Corte de tubos y perfiles</x:t>
        </x:is>
      </x:c>
      <x:c r="E663" t="inlineStr">
        <x:is>
          <x:t xml:space="preserve">Sierra de cinta para corte de tubos y perfiles</x:t>
        </x:is>
      </x:c>
      <x:c r="F663" t="n">
        <x:f>'08_PEDIDOS'!D57</x:f>
        <x:v>12</x:v>
      </x:c>
      <x:c r="G663" t="n">
        <x:f>'08_PEDIDOS'!I57</x:f>
        <x:v>10</x:v>
      </x:c>
      <x:c r="H663" t="n">
        <x:f>'05_RUTAS'!F87</x:f>
        <x:v>8</x:v>
      </x:c>
      <x:c r="I663" t="n">
        <x:f>'05_RUTAS'!G87</x:f>
        <x:v>32.28</x:v>
      </x:c>
      <x:c r="J663" s="14" t="n">
        <x:f>IF(OR(F663="",G663="",G663=0),"",(ROUNDUP(F663/G663,0)*H663+F663*I663)/60)</x:f>
        <x:v>6.722666666666667</x:v>
      </x:c>
      <x:c r="K663" t="n">
        <x:f>INDEX('08_PEDIDOS'!$H$2:$H$97,MATCH(A663,'08_PEDIDOS'!$A$2:$A$97,0))</x:f>
        <x:v>7</x:v>
      </x:c>
      <x:c r="L663" t="inlineStr">
        <x:is>
          <x:t xml:space="preserve">POR_UNIDAD</x:t>
        </x:is>
      </x:c>
      <x:c r="M663" t="inlineStr">
        <x:is>
          <x:t xml:space="preserve">VALOR HEREDADO SIN CRONOMETRAJE</x:t>
        </x:is>
      </x:c>
      <x:c r="N663" s="34" t="n">
        <x:f>IFERROR(J663*INDEX('04_MAQUINAS'!$F$2:$F$18,MATCH(E663,'04_MAQUINAS'!$A$2:$A$18,0)),0)</x:f>
        <x:v>147.89866666666668</x:v>
      </x:c>
      <x:c r="O663" s="34" t="n">
        <x:f>IFERROR(J663*INDEX('04_MAQUINAS'!$I$2:$I$18,MATCH(E663,'04_MAQUINAS'!$A$2:$A$18,0))*INDEX('04_MAQUINAS'!$J$2:$J$18,MATCH(E663,'04_MAQUINAS'!$A$2:$A$18,0)),0)</x:f>
        <x:v>3.0252</x:v>
      </x:c>
    </x:row>
    <x:row r="664">
      <x:c r="A664" t="inlineStr">
        <x:is>
          <x:t xml:space="preserve">P056</x:t>
        </x:is>
      </x:c>
      <x:c r="B664" t="inlineStr">
        <x:is>
          <x:t xml:space="preserve">Estantería liviana metálica</x:t>
        </x:is>
      </x:c>
      <x:c r="C664" t="n">
        <x:v>3</x:v>
      </x:c>
      <x:c r="D664" t="inlineStr">
        <x:is>
          <x:t xml:space="preserve">Perforación</x:t>
        </x:is>
      </x:c>
      <x:c r="E664" t="inlineStr">
        <x:is>
          <x:t xml:space="preserve">Taladro de banco para perforación de acero</x:t>
        </x:is>
      </x:c>
      <x:c r="F664" t="n">
        <x:f>'08_PEDIDOS'!D57</x:f>
        <x:v>12</x:v>
      </x:c>
      <x:c r="G664" t="n">
        <x:f>'08_PEDIDOS'!I57</x:f>
        <x:v>10</x:v>
      </x:c>
      <x:c r="H664" t="n">
        <x:f>'05_RUTAS'!F88</x:f>
        <x:v>10</x:v>
      </x:c>
      <x:c r="I664" t="n">
        <x:f>'05_RUTAS'!G88</x:f>
        <x:v>54.8</x:v>
      </x:c>
      <x:c r="J664" s="14" t="n">
        <x:f>IF(OR(F664="",G664="",G664=0),"",(ROUNDUP(F664/G664,0)*H664+F664*I664)/60)</x:f>
        <x:v>11.293333333333331</x:v>
      </x:c>
      <x:c r="K664" t="n">
        <x:f>INDEX('08_PEDIDOS'!$H$2:$H$97,MATCH(A664,'08_PEDIDOS'!$A$2:$A$97,0))</x:f>
        <x:v>7</x:v>
      </x:c>
      <x:c r="L664" t="inlineStr">
        <x:is>
          <x:t xml:space="preserve">POR_UNIDAD</x:t>
        </x:is>
      </x:c>
      <x:c r="M664" t="inlineStr">
        <x:is>
          <x:t xml:space="preserve">VALOR HEREDADO SIN CRONOMETRAJE</x:t>
        </x:is>
      </x:c>
      <x:c r="N664" s="34" t="n">
        <x:f>IFERROR(J664*INDEX('04_MAQUINAS'!$F$2:$F$18,MATCH(E664,'04_MAQUINAS'!$A$2:$A$18,0)),0)</x:f>
        <x:v>248.4533333333333</x:v>
      </x:c>
      <x:c r="O664" s="34" t="n">
        <x:f>IFERROR(J664*INDEX('04_MAQUINAS'!$I$2:$I$18,MATCH(E664,'04_MAQUINAS'!$A$2:$A$18,0))*INDEX('04_MAQUINAS'!$J$2:$J$18,MATCH(E664,'04_MAQUINAS'!$A$2:$A$18,0)),0)</x:f>
        <x:v>3.105666666666666</x:v>
      </x:c>
    </x:row>
    <x:row r="665">
      <x:c r="A665" t="inlineStr">
        <x:is>
          <x:t xml:space="preserve">P056</x:t>
        </x:is>
      </x:c>
      <x:c r="B665" t="inlineStr">
        <x:is>
          <x:t xml:space="preserve">Estantería liviana metálica</x:t>
        </x:is>
      </x:c>
      <x:c r="C665" t="n">
        <x:v>4</x:v>
      </x:c>
      <x:c r="D665" t="inlineStr">
        <x:is>
          <x:t xml:space="preserve">Plegado</x:t>
        </x:is>
      </x:c>
      <x:c r="E665" t="inlineStr">
        <x:is>
          <x:t xml:space="preserve">Plegadora hidráulica de chapa metálica</x:t>
        </x:is>
      </x:c>
      <x:c r="F665" t="n">
        <x:f>'08_PEDIDOS'!D57</x:f>
        <x:v>12</x:v>
      </x:c>
      <x:c r="G665" t="n">
        <x:f>'08_PEDIDOS'!I57</x:f>
        <x:v>10</x:v>
      </x:c>
      <x:c r="H665" t="n">
        <x:f>'05_RUTAS'!F89</x:f>
        <x:v>12</x:v>
      </x:c>
      <x:c r="I665" t="n">
        <x:f>'05_RUTAS'!G89</x:f>
        <x:v>85</x:v>
      </x:c>
      <x:c r="J665" s="14" t="n">
        <x:f>IF(OR(F665="",G665="",G665=0),"",(ROUNDUP(F665/G665,0)*H665+F665*I665)/60)</x:f>
        <x:v>17.4</x:v>
      </x:c>
      <x:c r="K665" t="n">
        <x:f>INDEX('08_PEDIDOS'!$H$2:$H$97,MATCH(A665,'08_PEDIDOS'!$A$2:$A$97,0))</x:f>
        <x:v>7</x:v>
      </x:c>
      <x:c r="L665" t="inlineStr">
        <x:is>
          <x:t xml:space="preserve">POR_UNIDAD</x:t>
        </x:is>
      </x:c>
      <x:c r="M665" t="inlineStr">
        <x:is>
          <x:t xml:space="preserve">VALOR HEREDADO SIN CRONOMETRAJE</x:t>
        </x:is>
      </x:c>
      <x:c r="N665" s="34" t="n">
        <x:f>IFERROR(J665*INDEX('04_MAQUINAS'!$F$2:$F$18,MATCH(E665,'04_MAQUINAS'!$A$2:$A$18,0)),0)</x:f>
        <x:v>487.19999999999993</x:v>
      </x:c>
      <x:c r="O665" s="34" t="n">
        <x:f>IFERROR(J665*INDEX('04_MAQUINAS'!$I$2:$I$18,MATCH(E665,'04_MAQUINAS'!$A$2:$A$18,0))*INDEX('04_MAQUINAS'!$J$2:$J$18,MATCH(E665,'04_MAQUINAS'!$A$2:$A$18,0)),0)</x:f>
        <x:v>43.065</x:v>
      </x:c>
    </x:row>
    <x:row r="666">
      <x:c r="A666" t="inlineStr">
        <x:is>
          <x:t xml:space="preserve">P056</x:t>
        </x:is>
      </x:c>
      <x:c r="B666" t="inlineStr">
        <x:is>
          <x:t xml:space="preserve">Estantería liviana metálica</x:t>
        </x:is>
      </x:c>
      <x:c r="C666" t="n">
        <x:v>5</x:v>
      </x:c>
      <x:c r="D666" t="inlineStr">
        <x:is>
          <x:t xml:space="preserve">Desbarbado</x:t>
        </x:is>
      </x:c>
      <x:c r="E666" t="inlineStr">
        <x:is>
          <x:t xml:space="preserve">Mesa de desbarbado/esmerilado</x:t>
        </x:is>
      </x:c>
      <x:c r="F666" t="n">
        <x:f>'08_PEDIDOS'!D57</x:f>
        <x:v>12</x:v>
      </x:c>
      <x:c r="G666" t="n">
        <x:f>'08_PEDIDOS'!I57</x:f>
        <x:v>10</x:v>
      </x:c>
      <x:c r="H666" t="n">
        <x:f>'05_RUTAS'!F90</x:f>
        <x:v>3</x:v>
      </x:c>
      <x:c r="I666" t="n">
        <x:f>'05_RUTAS'!G90</x:f>
        <x:v>37.5</x:v>
      </x:c>
      <x:c r="J666" s="14" t="n">
        <x:f>IF(OR(F666="",G666="",G666=0),"",(ROUNDUP(F666/G666,0)*H666+F666*I666)/60)</x:f>
        <x:v>7.6</x:v>
      </x:c>
      <x:c r="K666" t="n">
        <x:f>INDEX('08_PEDIDOS'!$H$2:$H$97,MATCH(A666,'08_PEDIDOS'!$A$2:$A$97,0))</x:f>
        <x:v>7</x:v>
      </x:c>
      <x:c r="L666" t="inlineStr">
        <x:is>
          <x:t xml:space="preserve">POR_UNIDAD</x:t>
        </x:is>
      </x:c>
      <x:c r="M666" t="inlineStr">
        <x:is>
          <x:t xml:space="preserve">VALOR HEREDADO SIN CRONOMETRAJE</x:t>
        </x:is>
      </x:c>
      <x:c r="N666" s="34" t="n">
        <x:f>IFERROR(J666*INDEX('04_MAQUINAS'!$F$2:$F$18,MATCH(E666,'04_MAQUINAS'!$A$2:$A$18,0)),0)</x:f>
        <x:v>159.6</x:v>
      </x:c>
      <x:c r="O666" s="34" t="n">
        <x:f>IFERROR(J666*INDEX('04_MAQUINAS'!$I$2:$I$18,MATCH(E666,'04_MAQUINAS'!$A$2:$A$18,0))*INDEX('04_MAQUINAS'!$J$2:$J$18,MATCH(E666,'04_MAQUINAS'!$A$2:$A$18,0)),0)</x:f>
        <x:v>5.699999999999999</x:v>
      </x:c>
    </x:row>
    <x:row r="667">
      <x:c r="A667" t="inlineStr">
        <x:is>
          <x:t xml:space="preserve">P056</x:t>
        </x:is>
      </x:c>
      <x:c r="B667" t="inlineStr">
        <x:is>
          <x:t xml:space="preserve">Estantería liviana metálica</x:t>
        </x:is>
      </x:c>
      <x:c r="C667" t="n">
        <x:v>6</x:v>
      </x:c>
      <x:c r="D667" t="inlineStr">
        <x:is>
          <x:t xml:space="preserve">Preparación superficial</x:t>
        </x:is>
      </x:c>
      <x:c r="E667" t="inlineStr">
        <x:is>
          <x:t xml:space="preserve">Zona de preparación superficial</x:t>
        </x:is>
      </x:c>
      <x:c r="F667" t="n">
        <x:f>'08_PEDIDOS'!D57</x:f>
        <x:v>12</x:v>
      </x:c>
      <x:c r="G667" t="n">
        <x:f>'08_PEDIDOS'!I57</x:f>
        <x:v>10</x:v>
      </x:c>
      <x:c r="H667" t="n">
        <x:f>'05_RUTAS'!F91</x:f>
        <x:v>6</x:v>
      </x:c>
      <x:c r="I667" t="n">
        <x:f>'05_RUTAS'!G91</x:f>
        <x:v>24.4752</x:v>
      </x:c>
      <x:c r="J667" s="14" t="n">
        <x:f>IF(OR(F667="",G667="",G667=0),"",(ROUNDUP(F667/G667,0)*H667+F667*I667)/60)</x:f>
        <x:v>5.09504</x:v>
      </x:c>
      <x:c r="K667" t="n">
        <x:f>INDEX('08_PEDIDOS'!$H$2:$H$97,MATCH(A667,'08_PEDIDOS'!$A$2:$A$97,0))</x:f>
        <x:v>7</x:v>
      </x:c>
      <x:c r="L667" t="inlineStr">
        <x:is>
          <x:t xml:space="preserve">POR_UNIDAD</x:t>
        </x:is>
      </x:c>
      <x:c r="M667" t="inlineStr">
        <x:is>
          <x:t xml:space="preserve">VALOR HEREDADO SIN CRONOMETRAJE</x:t>
        </x:is>
      </x:c>
      <x:c r="N667" s="34" t="n">
        <x:f>IFERROR(J667*INDEX('04_MAQUINAS'!$F$2:$F$18,MATCH(E667,'04_MAQUINAS'!$A$2:$A$18,0)),0)</x:f>
        <x:v>96.80576</x:v>
      </x:c>
      <x:c r="O667" s="34" t="n">
        <x:f>IFERROR(J667*INDEX('04_MAQUINAS'!$I$2:$I$18,MATCH(E667,'04_MAQUINAS'!$A$2:$A$18,0))*INDEX('04_MAQUINAS'!$J$2:$J$18,MATCH(E667,'04_MAQUINAS'!$A$2:$A$18,0)),0)</x:f>
        <x:v>4.483635200000001</x:v>
      </x:c>
    </x:row>
    <x:row r="668">
      <x:c r="A668" t="inlineStr">
        <x:is>
          <x:t xml:space="preserve">P056</x:t>
        </x:is>
      </x:c>
      <x:c r="B668" t="inlineStr">
        <x:is>
          <x:t xml:space="preserve">Estantería liviana metálica</x:t>
        </x:is>
      </x:c>
      <x:c r="C668" t="n">
        <x:v>7</x:v>
      </x:c>
      <x:c r="D668" t="inlineStr">
        <x:is>
          <x:t xml:space="preserve">Aplicación electrostática de polvo</x:t>
        </x:is>
      </x:c>
      <x:c r="E668" t="inlineStr">
        <x:is>
          <x:t xml:space="preserve">Pistola manual de pintura electrostática en polvo</x:t>
        </x:is>
      </x:c>
      <x:c r="F668" t="n">
        <x:f>'08_PEDIDOS'!D57</x:f>
        <x:v>12</x:v>
      </x:c>
      <x:c r="G668" t="n">
        <x:f>'08_PEDIDOS'!I57</x:f>
        <x:v>10</x:v>
      </x:c>
      <x:c r="H668" t="n">
        <x:f>'05_RUTAS'!F92</x:f>
        <x:v>12</x:v>
      </x:c>
      <x:c r="I668" t="n">
        <x:f>'05_RUTAS'!G92</x:f>
        <x:v>6.58</x:v>
      </x:c>
      <x:c r="J668" s="14" t="n">
        <x:f>IF(OR(F668="",G668="",G668=0),"",(ROUNDUP(F668/G668,0)*H668+F668*I668)/60)</x:f>
        <x:v>1.7160000000000002</x:v>
      </x:c>
      <x:c r="K668" t="n">
        <x:f>INDEX('08_PEDIDOS'!$H$2:$H$97,MATCH(A668,'08_PEDIDOS'!$A$2:$A$97,0))</x:f>
        <x:v>7</x:v>
      </x:c>
      <x:c r="L668" t="inlineStr">
        <x:is>
          <x:t xml:space="preserve">POR_UNIDAD</x:t>
        </x:is>
      </x:c>
      <x:c r="M668" t="inlineStr">
        <x:is>
          <x:t xml:space="preserve">HIPOTESIS TECNICA</x:t>
        </x:is>
      </x:c>
      <x:c r="N668" s="34" t="n">
        <x:f>IFERROR(J668*INDEX('04_MAQUINAS'!$F$2:$F$18,MATCH(E668,'04_MAQUINAS'!$A$2:$A$18,0)),0)</x:f>
        <x:v>54.912000000000006</x:v>
      </x:c>
      <x:c r="O668" s="34" t="n">
        <x:f>IFERROR(J668*INDEX('04_MAQUINAS'!$I$2:$I$18,MATCH(E668,'04_MAQUINAS'!$A$2:$A$18,0))*INDEX('04_MAQUINAS'!$J$2:$J$18,MATCH(E668,'04_MAQUINAS'!$A$2:$A$18,0)),0)</x:f>
        <x:v>1.8018</x:v>
      </x:c>
    </x:row>
    <x:row r="669">
      <x:c r="A669" t="inlineStr">
        <x:is>
          <x:t xml:space="preserve">P056</x:t>
        </x:is>
      </x:c>
      <x:c r="B669" t="inlineStr">
        <x:is>
          <x:t xml:space="preserve">Estantería liviana metálica</x:t>
        </x:is>
      </x:c>
      <x:c r="C669" t="n">
        <x:v>8</x:v>
      </x:c>
      <x:c r="D669" t="inlineStr">
        <x:is>
          <x:t xml:space="preserve">Curado térmico en horno</x:t>
        </x:is>
      </x:c>
      <x:c r="E669" t="inlineStr">
        <x:is>
          <x:t xml:space="preserve">Horno de curado de pintura electrostática por lotes</x:t>
        </x:is>
      </x:c>
      <x:c r="F669" t="n">
        <x:f>'08_PEDIDOS'!D57</x:f>
        <x:v>12</x:v>
      </x:c>
      <x:c r="G669" t="n">
        <x:f>'08_PEDIDOS'!I57</x:f>
        <x:v>10</x:v>
      </x:c>
      <x:c r="H669" t="n">
        <x:f>'05_RUTAS'!F93</x:f>
        <x:v>45</x:v>
      </x:c>
      <x:c r="I669" t="n">
        <x:f>'05_RUTAS'!G93</x:f>
        <x:v>0</x:v>
      </x:c>
      <x:c r="J669" s="14" t="n">
        <x:f>IF(OR(F669="",G669="",G669=0),"",(ROUNDUP(F669/G669,0)*H669+F669*I669)/60)</x:f>
        <x:v>1.5</x:v>
      </x:c>
      <x:c r="K669" t="n">
        <x:f>INDEX('08_PEDIDOS'!$H$2:$H$97,MATCH(A669,'08_PEDIDOS'!$A$2:$A$97,0))</x:f>
        <x:v>7</x:v>
      </x:c>
      <x:c r="L669" t="inlineStr">
        <x:is>
          <x:t xml:space="preserve">POR_LOTE</x:t>
        </x:is>
      </x:c>
      <x:c r="M669" t="inlineStr">
        <x:is>
          <x:t xml:space="preserve">HIPOTESIS TECNICA</x:t>
        </x:is>
      </x:c>
      <x:c r="N669" s="34" t="n">
        <x:f>IFERROR(J669*INDEX('04_MAQUINAS'!$F$2:$F$18,MATCH(E669,'04_MAQUINAS'!$A$2:$A$18,0)),0)</x:f>
        <x:v>39</x:v>
      </x:c>
      <x:c r="O669" s="34" t="n">
        <x:f>IFERROR(J669*INDEX('04_MAQUINAS'!$I$2:$I$18,MATCH(E669,'04_MAQUINAS'!$A$2:$A$18,0))*INDEX('04_MAQUINAS'!$J$2:$J$18,MATCH(E669,'04_MAQUINAS'!$A$2:$A$18,0)),0)</x:f>
        <x:v>21.599999999999998</x:v>
      </x:c>
    </x:row>
    <x:row r="670">
      <x:c r="A670" t="inlineStr">
        <x:is>
          <x:t xml:space="preserve">P056</x:t>
        </x:is>
      </x:c>
      <x:c r="B670" t="inlineStr">
        <x:is>
          <x:t xml:space="preserve">Estantería liviana metálica</x:t>
        </x:is>
      </x:c>
      <x:c r="C670" t="n">
        <x:v>9</x:v>
      </x:c>
      <x:c r="D670" t="inlineStr">
        <x:is>
          <x:t xml:space="preserve">Colgado, traslado y enfriamiento</x:t>
        </x:is>
      </x:c>
      <x:c r="E670" t="inlineStr">
        <x:is>
          <x:t xml:space="preserve">Manipulación y enfriamiento de piezas</x:t>
        </x:is>
      </x:c>
      <x:c r="F670" t="n">
        <x:f>'08_PEDIDOS'!D57</x:f>
        <x:v>12</x:v>
      </x:c>
      <x:c r="G670" t="n">
        <x:f>'08_PEDIDOS'!I57</x:f>
        <x:v>10</x:v>
      </x:c>
      <x:c r="H670" t="n">
        <x:f>'05_RUTAS'!F94</x:f>
        <x:v>8</x:v>
      </x:c>
      <x:c r="I670" t="n">
        <x:f>'05_RUTAS'!G94</x:f>
        <x:v>2.36</x:v>
      </x:c>
      <x:c r="J670" s="14" t="n">
        <x:f>IF(OR(F670="",G670="",G670=0),"",(ROUNDUP(F670/G670,0)*H670+F670*I670)/60)</x:f>
        <x:v>0.7386666666666667</x:v>
      </x:c>
      <x:c r="K670" t="n">
        <x:f>INDEX('08_PEDIDOS'!$H$2:$H$97,MATCH(A670,'08_PEDIDOS'!$A$2:$A$97,0))</x:f>
        <x:v>7</x:v>
      </x:c>
      <x:c r="L670" t="inlineStr">
        <x:is>
          <x:t xml:space="preserve">POR_UNIDAD</x:t>
        </x:is>
      </x:c>
      <x:c r="M670" t="inlineStr">
        <x:is>
          <x:t xml:space="preserve">HIPOTESIS TECNICA</x:t>
        </x:is>
      </x:c>
      <x:c r="N670" s="34" t="n">
        <x:f>IFERROR(J670*INDEX('04_MAQUINAS'!$F$2:$F$18,MATCH(E670,'04_MAQUINAS'!$A$2:$A$18,0)),0)</x:f>
        <x:v>11.818666666666667</x:v>
      </x:c>
      <x:c r="O670" s="34" t="n">
        <x:f>IFERROR(J670*INDEX('04_MAQUINAS'!$I$2:$I$18,MATCH(E670,'04_MAQUINAS'!$A$2:$A$18,0))*INDEX('04_MAQUINAS'!$J$2:$J$18,MATCH(E670,'04_MAQUINAS'!$A$2:$A$18,0)),0)</x:f>
        <x:v>0.18466666666666667</x:v>
      </x:c>
    </x:row>
    <x:row r="671">
      <x:c r="A671" t="inlineStr">
        <x:is>
          <x:t xml:space="preserve">P056</x:t>
        </x:is>
      </x:c>
      <x:c r="B671" t="inlineStr">
        <x:is>
          <x:t xml:space="preserve">Estantería liviana metálica</x:t>
        </x:is>
      </x:c>
      <x:c r="C671" t="n">
        <x:v>10</x:v>
      </x:c>
      <x:c r="D671" t="inlineStr">
        <x:is>
          <x:t xml:space="preserve">Ensamblaje</x:t>
        </x:is>
      </x:c>
      <x:c r="E671" t="inlineStr">
        <x:is>
          <x:t xml:space="preserve">Mesa de armado</x:t>
        </x:is>
      </x:c>
      <x:c r="F671" t="n">
        <x:f>'08_PEDIDOS'!D57</x:f>
        <x:v>12</x:v>
      </x:c>
      <x:c r="G671" t="n">
        <x:f>'08_PEDIDOS'!I57</x:f>
        <x:v>10</x:v>
      </x:c>
      <x:c r="H671" t="n">
        <x:f>'05_RUTAS'!F95</x:f>
        <x:v>6</x:v>
      </x:c>
      <x:c r="I671" t="n">
        <x:f>'05_RUTAS'!G95</x:f>
        <x:v>61.5</x:v>
      </x:c>
      <x:c r="J671" s="14" t="n">
        <x:f>IF(OR(F671="",G671="",G671=0),"",(ROUNDUP(F671/G671,0)*H671+F671*I671)/60)</x:f>
        <x:v>12.5</x:v>
      </x:c>
      <x:c r="K671" t="n">
        <x:f>INDEX('08_PEDIDOS'!$H$2:$H$97,MATCH(A671,'08_PEDIDOS'!$A$2:$A$97,0))</x:f>
        <x:v>7</x:v>
      </x:c>
      <x:c r="L671" t="inlineStr">
        <x:is>
          <x:t xml:space="preserve">POR_UNIDAD</x:t>
        </x:is>
      </x:c>
      <x:c r="M671" t="inlineStr">
        <x:is>
          <x:t xml:space="preserve">VALOR HEREDADO SIN CRONOMETRAJE</x:t>
        </x:is>
      </x:c>
      <x:c r="N671" s="34" t="n">
        <x:f>IFERROR(J671*INDEX('04_MAQUINAS'!$F$2:$F$18,MATCH(E671,'04_MAQUINAS'!$A$2:$A$18,0)),0)</x:f>
        <x:v>237.5</x:v>
      </x:c>
      <x:c r="O671" s="34" t="n">
        <x:f>IFERROR(J671*INDEX('04_MAQUINAS'!$I$2:$I$18,MATCH(E671,'04_MAQUINAS'!$A$2:$A$18,0))*INDEX('04_MAQUINAS'!$J$2:$J$18,MATCH(E671,'04_MAQUINAS'!$A$2:$A$18,0)),0)</x:f>
        <x:v>3.75</x:v>
      </x:c>
    </x:row>
    <x:row r="672">
      <x:c r="A672" t="inlineStr">
        <x:is>
          <x:t xml:space="preserve">P056</x:t>
        </x:is>
      </x:c>
      <x:c r="B672" t="inlineStr">
        <x:is>
          <x:t xml:space="preserve">Estantería liviana metálica</x:t>
        </x:is>
      </x:c>
      <x:c r="C672" t="n">
        <x:v>11</x:v>
      </x:c>
      <x:c r="D672" t="inlineStr">
        <x:is>
          <x:t xml:space="preserve">Inspección de calidad</x:t>
        </x:is>
      </x:c>
      <x:c r="E672" t="inlineStr">
        <x:is>
          <x:t xml:space="preserve">Área de inspección</x:t>
        </x:is>
      </x:c>
      <x:c r="F672" t="n">
        <x:f>'08_PEDIDOS'!D57</x:f>
        <x:v>12</x:v>
      </x:c>
      <x:c r="G672" t="n">
        <x:f>'08_PEDIDOS'!I57</x:f>
        <x:v>10</x:v>
      </x:c>
      <x:c r="H672" t="n">
        <x:f>'05_RUTAS'!F96</x:f>
        <x:v>2</x:v>
      </x:c>
      <x:c r="I672" t="n">
        <x:f>'05_RUTAS'!G96</x:f>
        <x:v>3.45</x:v>
      </x:c>
      <x:c r="J672" s="14" t="n">
        <x:f>IF(OR(F672="",G672="",G672=0),"",(ROUNDUP(F672/G672,0)*H672+F672*I672)/60)</x:f>
        <x:v>0.7566666666666667</x:v>
      </x:c>
      <x:c r="K672" t="n">
        <x:f>INDEX('08_PEDIDOS'!$H$2:$H$97,MATCH(A672,'08_PEDIDOS'!$A$2:$A$97,0))</x:f>
        <x:v>7</x:v>
      </x:c>
      <x:c r="L672" t="inlineStr">
        <x:is>
          <x:t xml:space="preserve">POR_UNIDAD</x:t>
        </x:is>
      </x:c>
      <x:c r="M672" t="inlineStr">
        <x:is>
          <x:t xml:space="preserve">HIPOTESIS TECNICA</x:t>
        </x:is>
      </x:c>
      <x:c r="N672" s="34" t="n">
        <x:f>IFERROR(J672*INDEX('04_MAQUINAS'!$F$2:$F$18,MATCH(E672,'04_MAQUINAS'!$A$2:$A$18,0)),0)</x:f>
        <x:v>15.133333333333335</x:v>
      </x:c>
      <x:c r="O672" s="34" t="n">
        <x:f>IFERROR(J672*INDEX('04_MAQUINAS'!$I$2:$I$18,MATCH(E672,'04_MAQUINAS'!$A$2:$A$18,0))*INDEX('04_MAQUINAS'!$J$2:$J$18,MATCH(E672,'04_MAQUINAS'!$A$2:$A$18,0)),0)</x:f>
        <x:v>0.07566666666666667</x:v>
      </x:c>
    </x:row>
    <x:row r="673">
      <x:c r="A673" t="inlineStr">
        <x:is>
          <x:t xml:space="preserve">P056</x:t>
        </x:is>
      </x:c>
      <x:c r="B673" t="inlineStr">
        <x:is>
          <x:t xml:space="preserve">Estantería liviana metálica</x:t>
        </x:is>
      </x:c>
      <x:c r="C673" t="n">
        <x:v>12</x:v>
      </x:c>
      <x:c r="D673" t="inlineStr">
        <x:is>
          <x:t xml:space="preserve">Embalaje</x:t>
        </x:is>
      </x:c>
      <x:c r="E673" t="inlineStr">
        <x:is>
          <x:t xml:space="preserve">Zona de protección y embalaje</x:t>
        </x:is>
      </x:c>
      <x:c r="F673" t="n">
        <x:f>'08_PEDIDOS'!D57</x:f>
        <x:v>12</x:v>
      </x:c>
      <x:c r="G673" t="n">
        <x:f>'08_PEDIDOS'!I57</x:f>
        <x:v>10</x:v>
      </x:c>
      <x:c r="H673" t="n">
        <x:f>'05_RUTAS'!F97</x:f>
        <x:v>2</x:v>
      </x:c>
      <x:c r="I673" t="n">
        <x:f>'05_RUTAS'!G97</x:f>
        <x:v>4.67</x:v>
      </x:c>
      <x:c r="J673" s="14" t="n">
        <x:f>IF(OR(F673="",G673="",G673=0),"",(ROUNDUP(F673/G673,0)*H673+F673*I673)/60)</x:f>
        <x:v>1.0006666666666666</x:v>
      </x:c>
      <x:c r="K673" t="n">
        <x:f>INDEX('08_PEDIDOS'!$H$2:$H$97,MATCH(A673,'08_PEDIDOS'!$A$2:$A$97,0))</x:f>
        <x:v>7</x:v>
      </x:c>
      <x:c r="L673" t="inlineStr">
        <x:is>
          <x:t xml:space="preserve">POR_UNIDAD</x:t>
        </x:is>
      </x:c>
      <x:c r="M673" t="inlineStr">
        <x:is>
          <x:t xml:space="preserve">HIPOTESIS TECNICA</x:t>
        </x:is>
      </x:c>
      <x:c r="N673" s="34" t="n">
        <x:f>IFERROR(J673*INDEX('04_MAQUINAS'!$F$2:$F$18,MATCH(E673,'04_MAQUINAS'!$A$2:$A$18,0)),0)</x:f>
        <x:v>18.012</x:v>
      </x:c>
      <x:c r="O673" s="34" t="n">
        <x:f>IFERROR(J673*INDEX('04_MAQUINAS'!$I$2:$I$18,MATCH(E673,'04_MAQUINAS'!$A$2:$A$18,0))*INDEX('04_MAQUINAS'!$J$2:$J$18,MATCH(E673,'04_MAQUINAS'!$A$2:$A$18,0)),0)</x:f>
        <x:v>0.09005999999999999</x:v>
      </x:c>
    </x:row>
    <x:row r="674">
      <x:c r="A674" t="inlineStr">
        <x:is>
          <x:t xml:space="preserve">P057</x:t>
        </x:is>
      </x:c>
      <x:c r="B674" t="inlineStr">
        <x:is>
          <x:t xml:space="preserve">Minirack metálico con bandejas</x:t>
        </x:is>
      </x:c>
      <x:c r="C674" t="n">
        <x:v>1</x:v>
      </x:c>
      <x:c r="D674" t="inlineStr">
        <x:is>
          <x:t xml:space="preserve">Corte de planchas de acero</x:t>
        </x:is>
      </x:c>
      <x:c r="E674" t="inlineStr">
        <x:is>
          <x:t xml:space="preserve">Guillotina hidráulica para corte de planchas de acero</x:t>
        </x:is>
      </x:c>
      <x:c r="F674" t="n">
        <x:f>'08_PEDIDOS'!D58</x:f>
        <x:v>13</x:v>
      </x:c>
      <x:c r="G674" t="n">
        <x:f>'08_PEDIDOS'!I58</x:f>
        <x:v>10</x:v>
      </x:c>
      <x:c r="H674" t="n">
        <x:f>'05_RUTAS'!F2</x:f>
        <x:v>8</x:v>
      </x:c>
      <x:c r="I674" t="n">
        <x:f>'05_RUTAS'!G2</x:f>
        <x:v>34.62</x:v>
      </x:c>
      <x:c r="J674" s="14" t="n">
        <x:f>IF(OR(F674="",G674="",G674=0),"",(ROUNDUP(F674/G674,0)*H674+F674*I674)/60)</x:f>
        <x:v>7.767666666666666</x:v>
      </x:c>
      <x:c r="K674" t="n">
        <x:f>INDEX('08_PEDIDOS'!$H$2:$H$97,MATCH(A674,'08_PEDIDOS'!$A$2:$A$97,0))</x:f>
        <x:v>8</x:v>
      </x:c>
      <x:c r="L674" t="inlineStr">
        <x:is>
          <x:t xml:space="preserve">POR_UNIDAD</x:t>
        </x:is>
      </x:c>
      <x:c r="M674" t="inlineStr">
        <x:is>
          <x:t xml:space="preserve">VALOR HEREDADO SIN CRONOMETRAJE</x:t>
        </x:is>
      </x:c>
      <x:c r="N674" s="34" t="n">
        <x:f>IFERROR(J674*INDEX('04_MAQUINAS'!$F$2:$F$18,MATCH(E674,'04_MAQUINAS'!$A$2:$A$18,0)),0)</x:f>
        <x:v>186.42399999999998</x:v>
      </x:c>
      <x:c r="O674" s="34" t="n">
        <x:f>IFERROR(J674*INDEX('04_MAQUINAS'!$I$2:$I$18,MATCH(E674,'04_MAQUINAS'!$A$2:$A$18,0))*INDEX('04_MAQUINAS'!$J$2:$J$18,MATCH(E674,'04_MAQUINAS'!$A$2:$A$18,0)),0)</x:f>
        <x:v>21.361083333333333</x:v>
      </x:c>
    </x:row>
    <x:row r="675">
      <x:c r="A675" t="inlineStr">
        <x:is>
          <x:t xml:space="preserve">P057</x:t>
        </x:is>
      </x:c>
      <x:c r="B675" t="inlineStr">
        <x:is>
          <x:t xml:space="preserve">Minirack metálico con bandejas</x:t>
        </x:is>
      </x:c>
      <x:c r="C675" t="n">
        <x:v>2</x:v>
      </x:c>
      <x:c r="D675" t="inlineStr">
        <x:is>
          <x:t xml:space="preserve">Corte de tubos y perfiles</x:t>
        </x:is>
      </x:c>
      <x:c r="E675" t="inlineStr">
        <x:is>
          <x:t xml:space="preserve">Sierra de cinta para corte de tubos y perfiles</x:t>
        </x:is>
      </x:c>
      <x:c r="F675" t="n">
        <x:f>'08_PEDIDOS'!D58</x:f>
        <x:v>13</x:v>
      </x:c>
      <x:c r="G675" t="n">
        <x:f>'08_PEDIDOS'!I58</x:f>
        <x:v>10</x:v>
      </x:c>
      <x:c r="H675" t="n">
        <x:f>'05_RUTAS'!F3</x:f>
        <x:v>8</x:v>
      </x:c>
      <x:c r="I675" t="n">
        <x:f>'05_RUTAS'!G3</x:f>
        <x:v>43.52</x:v>
      </x:c>
      <x:c r="J675" s="14" t="n">
        <x:f>IF(OR(F675="",G675="",G675=0),"",(ROUNDUP(F675/G675,0)*H675+F675*I675)/60)</x:f>
        <x:v>9.696</x:v>
      </x:c>
      <x:c r="K675" t="n">
        <x:f>INDEX('08_PEDIDOS'!$H$2:$H$97,MATCH(A675,'08_PEDIDOS'!$A$2:$A$97,0))</x:f>
        <x:v>8</x:v>
      </x:c>
      <x:c r="L675" t="inlineStr">
        <x:is>
          <x:t xml:space="preserve">POR_UNIDAD</x:t>
        </x:is>
      </x:c>
      <x:c r="M675" t="inlineStr">
        <x:is>
          <x:t xml:space="preserve">VALOR HEREDADO SIN CRONOMETRAJE</x:t>
        </x:is>
      </x:c>
      <x:c r="N675" s="34" t="n">
        <x:f>IFERROR(J675*INDEX('04_MAQUINAS'!$F$2:$F$18,MATCH(E675,'04_MAQUINAS'!$A$2:$A$18,0)),0)</x:f>
        <x:v>213.31199999999998</x:v>
      </x:c>
      <x:c r="O675" s="34" t="n">
        <x:f>IFERROR(J675*INDEX('04_MAQUINAS'!$I$2:$I$18,MATCH(E675,'04_MAQUINAS'!$A$2:$A$18,0))*INDEX('04_MAQUINAS'!$J$2:$J$18,MATCH(E675,'04_MAQUINAS'!$A$2:$A$18,0)),0)</x:f>
        <x:v>4.3632</x:v>
      </x:c>
    </x:row>
    <x:row r="676">
      <x:c r="A676" t="inlineStr">
        <x:is>
          <x:t xml:space="preserve">P057</x:t>
        </x:is>
      </x:c>
      <x:c r="B676" t="inlineStr">
        <x:is>
          <x:t xml:space="preserve">Minirack metálico con bandejas</x:t>
        </x:is>
      </x:c>
      <x:c r="C676" t="n">
        <x:v>3</x:v>
      </x:c>
      <x:c r="D676" t="inlineStr">
        <x:is>
          <x:t xml:space="preserve">Perforación</x:t>
        </x:is>
      </x:c>
      <x:c r="E676" t="inlineStr">
        <x:is>
          <x:t xml:space="preserve">Taladro de banco para perforación de acero</x:t>
        </x:is>
      </x:c>
      <x:c r="F676" t="n">
        <x:f>'08_PEDIDOS'!D58</x:f>
        <x:v>13</x:v>
      </x:c>
      <x:c r="G676" t="n">
        <x:f>'08_PEDIDOS'!I58</x:f>
        <x:v>10</x:v>
      </x:c>
      <x:c r="H676" t="n">
        <x:f>'05_RUTAS'!F4</x:f>
        <x:v>10</x:v>
      </x:c>
      <x:c r="I676" t="n">
        <x:f>'05_RUTAS'!G4</x:f>
        <x:v>63.2</x:v>
      </x:c>
      <x:c r="J676" s="14" t="n">
        <x:f>IF(OR(F676="",G676="",G676=0),"",(ROUNDUP(F676/G676,0)*H676+F676*I676)/60)</x:f>
        <x:v>14.026666666666667</x:v>
      </x:c>
      <x:c r="K676" t="n">
        <x:f>INDEX('08_PEDIDOS'!$H$2:$H$97,MATCH(A676,'08_PEDIDOS'!$A$2:$A$97,0))</x:f>
        <x:v>8</x:v>
      </x:c>
      <x:c r="L676" t="inlineStr">
        <x:is>
          <x:t xml:space="preserve">POR_UNIDAD</x:t>
        </x:is>
      </x:c>
      <x:c r="M676" t="inlineStr">
        <x:is>
          <x:t xml:space="preserve">VALOR HEREDADO SIN CRONOMETRAJE</x:t>
        </x:is>
      </x:c>
      <x:c r="N676" s="34" t="n">
        <x:f>IFERROR(J676*INDEX('04_MAQUINAS'!$F$2:$F$18,MATCH(E676,'04_MAQUINAS'!$A$2:$A$18,0)),0)</x:f>
        <x:v>308.5866666666667</x:v>
      </x:c>
      <x:c r="O676" s="34" t="n">
        <x:f>IFERROR(J676*INDEX('04_MAQUINAS'!$I$2:$I$18,MATCH(E676,'04_MAQUINAS'!$A$2:$A$18,0))*INDEX('04_MAQUINAS'!$J$2:$J$18,MATCH(E676,'04_MAQUINAS'!$A$2:$A$18,0)),0)</x:f>
        <x:v>3.857333333333334</x:v>
      </x:c>
    </x:row>
    <x:row r="677">
      <x:c r="A677" t="inlineStr">
        <x:is>
          <x:t xml:space="preserve">P057</x:t>
        </x:is>
      </x:c>
      <x:c r="B677" t="inlineStr">
        <x:is>
          <x:t xml:space="preserve">Minirack metálico con bandejas</x:t>
        </x:is>
      </x:c>
      <x:c r="C677" t="n">
        <x:v>4</x:v>
      </x:c>
      <x:c r="D677" t="inlineStr">
        <x:is>
          <x:t xml:space="preserve">Plegado</x:t>
        </x:is>
      </x:c>
      <x:c r="E677" t="inlineStr">
        <x:is>
          <x:t xml:space="preserve">Plegadora hidráulica de chapa metálica</x:t>
        </x:is>
      </x:c>
      <x:c r="F677" t="n">
        <x:f>'08_PEDIDOS'!D58</x:f>
        <x:v>13</x:v>
      </x:c>
      <x:c r="G677" t="n">
        <x:f>'08_PEDIDOS'!I58</x:f>
        <x:v>10</x:v>
      </x:c>
      <x:c r="H677" t="n">
        <x:f>'05_RUTAS'!F5</x:f>
        <x:v>12</x:v>
      </x:c>
      <x:c r="I677" t="n">
        <x:f>'05_RUTAS'!G5</x:f>
        <x:v>60</x:v>
      </x:c>
      <x:c r="J677" s="14" t="n">
        <x:f>IF(OR(F677="",G677="",G677=0),"",(ROUNDUP(F677/G677,0)*H677+F677*I677)/60)</x:f>
        <x:v>13.4</x:v>
      </x:c>
      <x:c r="K677" t="n">
        <x:f>INDEX('08_PEDIDOS'!$H$2:$H$97,MATCH(A677,'08_PEDIDOS'!$A$2:$A$97,0))</x:f>
        <x:v>8</x:v>
      </x:c>
      <x:c r="L677" t="inlineStr">
        <x:is>
          <x:t xml:space="preserve">POR_UNIDAD</x:t>
        </x:is>
      </x:c>
      <x:c r="M677" t="inlineStr">
        <x:is>
          <x:t xml:space="preserve">VALOR HEREDADO SIN CRONOMETRAJE</x:t>
        </x:is>
      </x:c>
      <x:c r="N677" s="34" t="n">
        <x:f>IFERROR(J677*INDEX('04_MAQUINAS'!$F$2:$F$18,MATCH(E677,'04_MAQUINAS'!$A$2:$A$18,0)),0)</x:f>
        <x:v>375.2</x:v>
      </x:c>
      <x:c r="O677" s="34" t="n">
        <x:f>IFERROR(J677*INDEX('04_MAQUINAS'!$I$2:$I$18,MATCH(E677,'04_MAQUINAS'!$A$2:$A$18,0))*INDEX('04_MAQUINAS'!$J$2:$J$18,MATCH(E677,'04_MAQUINAS'!$A$2:$A$18,0)),0)</x:f>
        <x:v>33.165</x:v>
      </x:c>
    </x:row>
    <x:row r="678">
      <x:c r="A678" t="inlineStr">
        <x:is>
          <x:t xml:space="preserve">P057</x:t>
        </x:is>
      </x:c>
      <x:c r="B678" t="inlineStr">
        <x:is>
          <x:t xml:space="preserve">Minirack metálico con bandejas</x:t>
        </x:is>
      </x:c>
      <x:c r="C678" t="n">
        <x:v>5</x:v>
      </x:c>
      <x:c r="D678" t="inlineStr">
        <x:is>
          <x:t xml:space="preserve">Soldadura</x:t>
        </x:is>
      </x:c>
      <x:c r="E678" t="inlineStr">
        <x:is>
          <x:t xml:space="preserve">Máquina de soldadura por arco MIG/MAG</x:t>
        </x:is>
      </x:c>
      <x:c r="F678" t="n">
        <x:f>'08_PEDIDOS'!D58</x:f>
        <x:v>13</x:v>
      </x:c>
      <x:c r="G678" t="n">
        <x:f>'08_PEDIDOS'!I58</x:f>
        <x:v>10</x:v>
      </x:c>
      <x:c r="H678" t="n">
        <x:f>'05_RUTAS'!F6</x:f>
        <x:v>10</x:v>
      </x:c>
      <x:c r="I678" t="n">
        <x:f>'05_RUTAS'!G6</x:f>
        <x:v>78.39999999999999</x:v>
      </x:c>
      <x:c r="J678" s="14" t="n">
        <x:f>IF(OR(F678="",G678="",G678=0),"",(ROUNDUP(F678/G678,0)*H678+F678*I678)/60)</x:f>
        <x:v>17.319999999999997</x:v>
      </x:c>
      <x:c r="K678" t="n">
        <x:f>INDEX('08_PEDIDOS'!$H$2:$H$97,MATCH(A678,'08_PEDIDOS'!$A$2:$A$97,0))</x:f>
        <x:v>8</x:v>
      </x:c>
      <x:c r="L678" t="inlineStr">
        <x:is>
          <x:t xml:space="preserve">POR_UNIDAD</x:t>
        </x:is>
      </x:c>
      <x:c r="M678" t="inlineStr">
        <x:is>
          <x:t xml:space="preserve">VALOR HEREDADO SIN CRONOMETRAJE</x:t>
        </x:is>
      </x:c>
      <x:c r="N678" s="34" t="n">
        <x:f>IFERROR(J678*INDEX('04_MAQUINAS'!$F$2:$F$18,MATCH(E678,'04_MAQUINAS'!$A$2:$A$18,0)),0)</x:f>
        <x:v>554.2399999999999</x:v>
      </x:c>
      <x:c r="O678" s="34" t="n">
        <x:f>IFERROR(J678*INDEX('04_MAQUINAS'!$I$2:$I$18,MATCH(E678,'04_MAQUINAS'!$A$2:$A$18,0))*INDEX('04_MAQUINAS'!$J$2:$J$18,MATCH(E678,'04_MAQUINAS'!$A$2:$A$18,0)),0)</x:f>
        <x:v>30.30999999999999</x:v>
      </x:c>
    </x:row>
    <x:row r="679">
      <x:c r="A679" t="inlineStr">
        <x:is>
          <x:t xml:space="preserve">P057</x:t>
        </x:is>
      </x:c>
      <x:c r="B679" t="inlineStr">
        <x:is>
          <x:t xml:space="preserve">Minirack metálico con bandejas</x:t>
        </x:is>
      </x:c>
      <x:c r="C679" t="n">
        <x:v>6</x:v>
      </x:c>
      <x:c r="D679" t="inlineStr">
        <x:is>
          <x:t xml:space="preserve">Desbarbado</x:t>
        </x:is>
      </x:c>
      <x:c r="E679" t="inlineStr">
        <x:is>
          <x:t xml:space="preserve">Mesa de desbarbado/esmerilado</x:t>
        </x:is>
      </x:c>
      <x:c r="F679" t="n">
        <x:f>'08_PEDIDOS'!D58</x:f>
        <x:v>13</x:v>
      </x:c>
      <x:c r="G679" t="n">
        <x:f>'08_PEDIDOS'!I58</x:f>
        <x:v>10</x:v>
      </x:c>
      <x:c r="H679" t="n">
        <x:f>'05_RUTAS'!F7</x:f>
        <x:v>3</x:v>
      </x:c>
      <x:c r="I679" t="n">
        <x:f>'05_RUTAS'!G7</x:f>
        <x:v>42</x:v>
      </x:c>
      <x:c r="J679" s="14" t="n">
        <x:f>IF(OR(F679="",G679="",G679=0),"",(ROUNDUP(F679/G679,0)*H679+F679*I679)/60)</x:f>
        <x:v>9.2</x:v>
      </x:c>
      <x:c r="K679" t="n">
        <x:f>INDEX('08_PEDIDOS'!$H$2:$H$97,MATCH(A679,'08_PEDIDOS'!$A$2:$A$97,0))</x:f>
        <x:v>8</x:v>
      </x:c>
      <x:c r="L679" t="inlineStr">
        <x:is>
          <x:t xml:space="preserve">POR_UNIDAD</x:t>
        </x:is>
      </x:c>
      <x:c r="M679" t="inlineStr">
        <x:is>
          <x:t xml:space="preserve">VALOR HEREDADO SIN CRONOMETRAJE</x:t>
        </x:is>
      </x:c>
      <x:c r="N679" s="34" t="n">
        <x:f>IFERROR(J679*INDEX('04_MAQUINAS'!$F$2:$F$18,MATCH(E679,'04_MAQUINAS'!$A$2:$A$18,0)),0)</x:f>
        <x:v>193.2</x:v>
      </x:c>
      <x:c r="O679" s="34" t="n">
        <x:f>IFERROR(J679*INDEX('04_MAQUINAS'!$I$2:$I$18,MATCH(E679,'04_MAQUINAS'!$A$2:$A$18,0))*INDEX('04_MAQUINAS'!$J$2:$J$18,MATCH(E679,'04_MAQUINAS'!$A$2:$A$18,0)),0)</x:f>
        <x:v>6.8999999999999995</x:v>
      </x:c>
    </x:row>
    <x:row r="680">
      <x:c r="A680" t="inlineStr">
        <x:is>
          <x:t xml:space="preserve">P057</x:t>
        </x:is>
      </x:c>
      <x:c r="B680" t="inlineStr">
        <x:is>
          <x:t xml:space="preserve">Minirack metálico con bandejas</x:t>
        </x:is>
      </x:c>
      <x:c r="C680" t="n">
        <x:v>7</x:v>
      </x:c>
      <x:c r="D680" t="inlineStr">
        <x:is>
          <x:t xml:space="preserve">Preparación superficial</x:t>
        </x:is>
      </x:c>
      <x:c r="E680" t="inlineStr">
        <x:is>
          <x:t xml:space="preserve">Zona de preparación superficial</x:t>
        </x:is>
      </x:c>
      <x:c r="F680" t="n">
        <x:f>'08_PEDIDOS'!D58</x:f>
        <x:v>13</x:v>
      </x:c>
      <x:c r="G680" t="n">
        <x:f>'08_PEDIDOS'!I58</x:f>
        <x:v>10</x:v>
      </x:c>
      <x:c r="H680" t="n">
        <x:f>'05_RUTAS'!F8</x:f>
        <x:v>6</x:v>
      </x:c>
      <x:c r="I680" t="n">
        <x:f>'05_RUTAS'!G8</x:f>
        <x:v>29.7248</x:v>
      </x:c>
      <x:c r="J680" s="14" t="n">
        <x:f>IF(OR(F680="",G680="",G680=0),"",(ROUNDUP(F680/G680,0)*H680+F680*I680)/60)</x:f>
        <x:v>6.640373333333333</x:v>
      </x:c>
      <x:c r="K680" t="n">
        <x:f>INDEX('08_PEDIDOS'!$H$2:$H$97,MATCH(A680,'08_PEDIDOS'!$A$2:$A$97,0))</x:f>
        <x:v>8</x:v>
      </x:c>
      <x:c r="L680" t="inlineStr">
        <x:is>
          <x:t xml:space="preserve">POR_UNIDAD</x:t>
        </x:is>
      </x:c>
      <x:c r="M680" t="inlineStr">
        <x:is>
          <x:t xml:space="preserve">VALOR HEREDADO SIN CRONOMETRAJE</x:t>
        </x:is>
      </x:c>
      <x:c r="N680" s="34" t="n">
        <x:f>IFERROR(J680*INDEX('04_MAQUINAS'!$F$2:$F$18,MATCH(E680,'04_MAQUINAS'!$A$2:$A$18,0)),0)</x:f>
        <x:v>126.16709333333333</x:v>
      </x:c>
      <x:c r="O680" s="34" t="n">
        <x:f>IFERROR(J680*INDEX('04_MAQUINAS'!$I$2:$I$18,MATCH(E680,'04_MAQUINAS'!$A$2:$A$18,0))*INDEX('04_MAQUINAS'!$J$2:$J$18,MATCH(E680,'04_MAQUINAS'!$A$2:$A$18,0)),0)</x:f>
        <x:v>5.843528533333334</x:v>
      </x:c>
    </x:row>
    <x:row r="681">
      <x:c r="A681" t="inlineStr">
        <x:is>
          <x:t xml:space="preserve">P057</x:t>
        </x:is>
      </x:c>
      <x:c r="B681" t="inlineStr">
        <x:is>
          <x:t xml:space="preserve">Minirack metálico con bandejas</x:t>
        </x:is>
      </x:c>
      <x:c r="C681" t="n">
        <x:v>8</x:v>
      </x:c>
      <x:c r="D681" t="inlineStr">
        <x:is>
          <x:t xml:space="preserve">Aplicación electrostática de polvo</x:t>
        </x:is>
      </x:c>
      <x:c r="E681" t="inlineStr">
        <x:is>
          <x:t xml:space="preserve">Pistola manual de pintura electrostática en polvo</x:t>
        </x:is>
      </x:c>
      <x:c r="F681" t="n">
        <x:f>'08_PEDIDOS'!D58</x:f>
        <x:v>13</x:v>
      </x:c>
      <x:c r="G681" t="n">
        <x:f>'08_PEDIDOS'!I58</x:f>
        <x:v>10</x:v>
      </x:c>
      <x:c r="H681" t="n">
        <x:f>'05_RUTAS'!F9</x:f>
        <x:v>12</x:v>
      </x:c>
      <x:c r="I681" t="n">
        <x:f>'05_RUTAS'!G9</x:f>
        <x:v>8.02</x:v>
      </x:c>
      <x:c r="J681" s="14" t="n">
        <x:f>IF(OR(F681="",G681="",G681=0),"",(ROUNDUP(F681/G681,0)*H681+F681*I681)/60)</x:f>
        <x:v>2.1376666666666666</x:v>
      </x:c>
      <x:c r="K681" t="n">
        <x:f>INDEX('08_PEDIDOS'!$H$2:$H$97,MATCH(A681,'08_PEDIDOS'!$A$2:$A$97,0))</x:f>
        <x:v>8</x:v>
      </x:c>
      <x:c r="L681" t="inlineStr">
        <x:is>
          <x:t xml:space="preserve">POR_UNIDAD</x:t>
        </x:is>
      </x:c>
      <x:c r="M681" t="inlineStr">
        <x:is>
          <x:t xml:space="preserve">HIPOTESIS TECNICA</x:t>
        </x:is>
      </x:c>
      <x:c r="N681" s="34" t="n">
        <x:f>IFERROR(J681*INDEX('04_MAQUINAS'!$F$2:$F$18,MATCH(E681,'04_MAQUINAS'!$A$2:$A$18,0)),0)</x:f>
        <x:v>68.40533333333333</x:v>
      </x:c>
      <x:c r="O681" s="34" t="n">
        <x:f>IFERROR(J681*INDEX('04_MAQUINAS'!$I$2:$I$18,MATCH(E681,'04_MAQUINAS'!$A$2:$A$18,0))*INDEX('04_MAQUINAS'!$J$2:$J$18,MATCH(E681,'04_MAQUINAS'!$A$2:$A$18,0)),0)</x:f>
        <x:v>2.24455</x:v>
      </x:c>
    </x:row>
    <x:row r="682">
      <x:c r="A682" t="inlineStr">
        <x:is>
          <x:t xml:space="preserve">P057</x:t>
        </x:is>
      </x:c>
      <x:c r="B682" t="inlineStr">
        <x:is>
          <x:t xml:space="preserve">Minirack metálico con bandejas</x:t>
        </x:is>
      </x:c>
      <x:c r="C682" t="n">
        <x:v>9</x:v>
      </x:c>
      <x:c r="D682" t="inlineStr">
        <x:is>
          <x:t xml:space="preserve">Curado térmico en horno</x:t>
        </x:is>
      </x:c>
      <x:c r="E682" t="inlineStr">
        <x:is>
          <x:t xml:space="preserve">Horno de curado de pintura electrostática por lotes</x:t>
        </x:is>
      </x:c>
      <x:c r="F682" t="n">
        <x:f>'08_PEDIDOS'!D58</x:f>
        <x:v>13</x:v>
      </x:c>
      <x:c r="G682" t="n">
        <x:f>'08_PEDIDOS'!I58</x:f>
        <x:v>10</x:v>
      </x:c>
      <x:c r="H682" t="n">
        <x:f>'05_RUTAS'!F10</x:f>
        <x:v>45</x:v>
      </x:c>
      <x:c r="I682" t="n">
        <x:f>'05_RUTAS'!G10</x:f>
        <x:v>0</x:v>
      </x:c>
      <x:c r="J682" s="14" t="n">
        <x:f>IF(OR(F682="",G682="",G682=0),"",(ROUNDUP(F682/G682,0)*H682+F682*I682)/60)</x:f>
        <x:v>1.5</x:v>
      </x:c>
      <x:c r="K682" t="n">
        <x:f>INDEX('08_PEDIDOS'!$H$2:$H$97,MATCH(A682,'08_PEDIDOS'!$A$2:$A$97,0))</x:f>
        <x:v>8</x:v>
      </x:c>
      <x:c r="L682" t="inlineStr">
        <x:is>
          <x:t xml:space="preserve">POR_LOTE</x:t>
        </x:is>
      </x:c>
      <x:c r="M682" t="inlineStr">
        <x:is>
          <x:t xml:space="preserve">HIPOTESIS TECNICA</x:t>
        </x:is>
      </x:c>
      <x:c r="N682" s="34" t="n">
        <x:f>IFERROR(J682*INDEX('04_MAQUINAS'!$F$2:$F$18,MATCH(E682,'04_MAQUINAS'!$A$2:$A$18,0)),0)</x:f>
        <x:v>39</x:v>
      </x:c>
      <x:c r="O682" s="34" t="n">
        <x:f>IFERROR(J682*INDEX('04_MAQUINAS'!$I$2:$I$18,MATCH(E682,'04_MAQUINAS'!$A$2:$A$18,0))*INDEX('04_MAQUINAS'!$J$2:$J$18,MATCH(E682,'04_MAQUINAS'!$A$2:$A$18,0)),0)</x:f>
        <x:v>21.599999999999998</x:v>
      </x:c>
    </x:row>
    <x:row r="683">
      <x:c r="A683" t="inlineStr">
        <x:is>
          <x:t xml:space="preserve">P057</x:t>
        </x:is>
      </x:c>
      <x:c r="B683" t="inlineStr">
        <x:is>
          <x:t xml:space="preserve">Minirack metálico con bandejas</x:t>
        </x:is>
      </x:c>
      <x:c r="C683" t="n">
        <x:v>10</x:v>
      </x:c>
      <x:c r="D683" t="inlineStr">
        <x:is>
          <x:t xml:space="preserve">Colgado, traslado y enfriamiento</x:t>
        </x:is>
      </x:c>
      <x:c r="E683" t="inlineStr">
        <x:is>
          <x:t xml:space="preserve">Manipulación y enfriamiento de piezas</x:t>
        </x:is>
      </x:c>
      <x:c r="F683" t="n">
        <x:f>'08_PEDIDOS'!D58</x:f>
        <x:v>13</x:v>
      </x:c>
      <x:c r="G683" t="n">
        <x:f>'08_PEDIDOS'!I58</x:f>
        <x:v>10</x:v>
      </x:c>
      <x:c r="H683" t="n">
        <x:f>'05_RUTAS'!F11</x:f>
        <x:v>8</x:v>
      </x:c>
      <x:c r="I683" t="n">
        <x:f>'05_RUTAS'!G11</x:f>
        <x:v>2.69</x:v>
      </x:c>
      <x:c r="J683" s="14" t="n">
        <x:f>IF(OR(F683="",G683="",G683=0),"",(ROUNDUP(F683/G683,0)*H683+F683*I683)/60)</x:f>
        <x:v>0.8495</x:v>
      </x:c>
      <x:c r="K683" t="n">
        <x:f>INDEX('08_PEDIDOS'!$H$2:$H$97,MATCH(A683,'08_PEDIDOS'!$A$2:$A$97,0))</x:f>
        <x:v>8</x:v>
      </x:c>
      <x:c r="L683" t="inlineStr">
        <x:is>
          <x:t xml:space="preserve">POR_UNIDAD</x:t>
        </x:is>
      </x:c>
      <x:c r="M683" t="inlineStr">
        <x:is>
          <x:t xml:space="preserve">HIPOTESIS TECNICA</x:t>
        </x:is>
      </x:c>
      <x:c r="N683" s="34" t="n">
        <x:f>IFERROR(J683*INDEX('04_MAQUINAS'!$F$2:$F$18,MATCH(E683,'04_MAQUINAS'!$A$2:$A$18,0)),0)</x:f>
        <x:v>13.592</x:v>
      </x:c>
      <x:c r="O683" s="34" t="n">
        <x:f>IFERROR(J683*INDEX('04_MAQUINAS'!$I$2:$I$18,MATCH(E683,'04_MAQUINAS'!$A$2:$A$18,0))*INDEX('04_MAQUINAS'!$J$2:$J$18,MATCH(E683,'04_MAQUINAS'!$A$2:$A$18,0)),0)</x:f>
        <x:v>0.212375</x:v>
      </x:c>
    </x:row>
    <x:row r="684">
      <x:c r="A684" t="inlineStr">
        <x:is>
          <x:t xml:space="preserve">P057</x:t>
        </x:is>
      </x:c>
      <x:c r="B684" t="inlineStr">
        <x:is>
          <x:t xml:space="preserve">Minirack metálico con bandejas</x:t>
        </x:is>
      </x:c>
      <x:c r="C684" t="n">
        <x:v>11</x:v>
      </x:c>
      <x:c r="D684" t="inlineStr">
        <x:is>
          <x:t xml:space="preserve">Ensamblaje</x:t>
        </x:is>
      </x:c>
      <x:c r="E684" t="inlineStr">
        <x:is>
          <x:t xml:space="preserve">Mesa de armado</x:t>
        </x:is>
      </x:c>
      <x:c r="F684" t="n">
        <x:f>'08_PEDIDOS'!D58</x:f>
        <x:v>13</x:v>
      </x:c>
      <x:c r="G684" t="n">
        <x:f>'08_PEDIDOS'!I58</x:f>
        <x:v>10</x:v>
      </x:c>
      <x:c r="H684" t="n">
        <x:f>'05_RUTAS'!F12</x:f>
        <x:v>6</x:v>
      </x:c>
      <x:c r="I684" t="n">
        <x:f>'05_RUTAS'!G12</x:f>
        <x:v>60</x:v>
      </x:c>
      <x:c r="J684" s="14" t="n">
        <x:f>IF(OR(F684="",G684="",G684=0),"",(ROUNDUP(F684/G684,0)*H684+F684*I684)/60)</x:f>
        <x:v>13.2</x:v>
      </x:c>
      <x:c r="K684" t="n">
        <x:f>INDEX('08_PEDIDOS'!$H$2:$H$97,MATCH(A684,'08_PEDIDOS'!$A$2:$A$97,0))</x:f>
        <x:v>8</x:v>
      </x:c>
      <x:c r="L684" t="inlineStr">
        <x:is>
          <x:t xml:space="preserve">POR_UNIDAD</x:t>
        </x:is>
      </x:c>
      <x:c r="M684" t="inlineStr">
        <x:is>
          <x:t xml:space="preserve">VALOR HEREDADO SIN CRONOMETRAJE</x:t>
        </x:is>
      </x:c>
      <x:c r="N684" s="34" t="n">
        <x:f>IFERROR(J684*INDEX('04_MAQUINAS'!$F$2:$F$18,MATCH(E684,'04_MAQUINAS'!$A$2:$A$18,0)),0)</x:f>
        <x:v>250.79999999999998</x:v>
      </x:c>
      <x:c r="O684" s="34" t="n">
        <x:f>IFERROR(J684*INDEX('04_MAQUINAS'!$I$2:$I$18,MATCH(E684,'04_MAQUINAS'!$A$2:$A$18,0))*INDEX('04_MAQUINAS'!$J$2:$J$18,MATCH(E684,'04_MAQUINAS'!$A$2:$A$18,0)),0)</x:f>
        <x:v>3.9599999999999995</x:v>
      </x:c>
    </x:row>
    <x:row r="685">
      <x:c r="A685" t="inlineStr">
        <x:is>
          <x:t xml:space="preserve">P057</x:t>
        </x:is>
      </x:c>
      <x:c r="B685" t="inlineStr">
        <x:is>
          <x:t xml:space="preserve">Minirack metálico con bandejas</x:t>
        </x:is>
      </x:c>
      <x:c r="C685" t="n">
        <x:v>12</x:v>
      </x:c>
      <x:c r="D685" t="inlineStr">
        <x:is>
          <x:t xml:space="preserve">Inspección de calidad</x:t>
        </x:is>
      </x:c>
      <x:c r="E685" t="inlineStr">
        <x:is>
          <x:t xml:space="preserve">Área de inspección</x:t>
        </x:is>
      </x:c>
      <x:c r="F685" t="n">
        <x:f>'08_PEDIDOS'!D58</x:f>
        <x:v>13</x:v>
      </x:c>
      <x:c r="G685" t="n">
        <x:f>'08_PEDIDOS'!I58</x:f>
        <x:v>10</x:v>
      </x:c>
      <x:c r="H685" t="n">
        <x:f>'05_RUTAS'!F13</x:f>
        <x:v>2</x:v>
      </x:c>
      <x:c r="I685" t="n">
        <x:f>'05_RUTAS'!G13</x:f>
        <x:v>3.86</x:v>
      </x:c>
      <x:c r="J685" s="14" t="n">
        <x:f>IF(OR(F685="",G685="",G685=0),"",(ROUNDUP(F685/G685,0)*H685+F685*I685)/60)</x:f>
        <x:v>0.903</x:v>
      </x:c>
      <x:c r="K685" t="n">
        <x:f>INDEX('08_PEDIDOS'!$H$2:$H$97,MATCH(A685,'08_PEDIDOS'!$A$2:$A$97,0))</x:f>
        <x:v>8</x:v>
      </x:c>
      <x:c r="L685" t="inlineStr">
        <x:is>
          <x:t xml:space="preserve">POR_UNIDAD</x:t>
        </x:is>
      </x:c>
      <x:c r="M685" t="inlineStr">
        <x:is>
          <x:t xml:space="preserve">HIPOTESIS TECNICA</x:t>
        </x:is>
      </x:c>
      <x:c r="N685" s="34" t="n">
        <x:f>IFERROR(J685*INDEX('04_MAQUINAS'!$F$2:$F$18,MATCH(E685,'04_MAQUINAS'!$A$2:$A$18,0)),0)</x:f>
        <x:v>18.060000000000002</x:v>
      </x:c>
      <x:c r="O685" s="34" t="n">
        <x:f>IFERROR(J685*INDEX('04_MAQUINAS'!$I$2:$I$18,MATCH(E685,'04_MAQUINAS'!$A$2:$A$18,0))*INDEX('04_MAQUINAS'!$J$2:$J$18,MATCH(E685,'04_MAQUINAS'!$A$2:$A$18,0)),0)</x:f>
        <x:v>0.0903</x:v>
      </x:c>
    </x:row>
    <x:row r="686">
      <x:c r="A686" t="inlineStr">
        <x:is>
          <x:t xml:space="preserve">P057</x:t>
        </x:is>
      </x:c>
      <x:c r="B686" t="inlineStr">
        <x:is>
          <x:t xml:space="preserve">Minirack metálico con bandejas</x:t>
        </x:is>
      </x:c>
      <x:c r="C686" t="n">
        <x:v>13</x:v>
      </x:c>
      <x:c r="D686" t="inlineStr">
        <x:is>
          <x:t xml:space="preserve">Embalaje</x:t>
        </x:is>
      </x:c>
      <x:c r="E686" t="inlineStr">
        <x:is>
          <x:t xml:space="preserve">Zona de protección y embalaje</x:t>
        </x:is>
      </x:c>
      <x:c r="F686" t="n">
        <x:f>'08_PEDIDOS'!D58</x:f>
        <x:v>13</x:v>
      </x:c>
      <x:c r="G686" t="n">
        <x:f>'08_PEDIDOS'!I58</x:f>
        <x:v>10</x:v>
      </x:c>
      <x:c r="H686" t="n">
        <x:f>'05_RUTAS'!F14</x:f>
        <x:v>2</x:v>
      </x:c>
      <x:c r="I686" t="n">
        <x:f>'05_RUTAS'!G14</x:f>
        <x:v>5.3</x:v>
      </x:c>
      <x:c r="J686" s="14" t="n">
        <x:f>IF(OR(F686="",G686="",G686=0),"",(ROUNDUP(F686/G686,0)*H686+F686*I686)/60)</x:f>
        <x:v>1.2149999999999999</x:v>
      </x:c>
      <x:c r="K686" t="n">
        <x:f>INDEX('08_PEDIDOS'!$H$2:$H$97,MATCH(A686,'08_PEDIDOS'!$A$2:$A$97,0))</x:f>
        <x:v>8</x:v>
      </x:c>
      <x:c r="L686" t="inlineStr">
        <x:is>
          <x:t xml:space="preserve">POR_UNIDAD</x:t>
        </x:is>
      </x:c>
      <x:c r="M686" t="inlineStr">
        <x:is>
          <x:t xml:space="preserve">HIPOTESIS TECNICA</x:t>
        </x:is>
      </x:c>
      <x:c r="N686" s="34" t="n">
        <x:f>IFERROR(J686*INDEX('04_MAQUINAS'!$F$2:$F$18,MATCH(E686,'04_MAQUINAS'!$A$2:$A$18,0)),0)</x:f>
        <x:v>21.869999999999997</x:v>
      </x:c>
      <x:c r="O686" s="34" t="n">
        <x:f>IFERROR(J686*INDEX('04_MAQUINAS'!$I$2:$I$18,MATCH(E686,'04_MAQUINAS'!$A$2:$A$18,0))*INDEX('04_MAQUINAS'!$J$2:$J$18,MATCH(E686,'04_MAQUINAS'!$A$2:$A$18,0)),0)</x:f>
        <x:v>0.10934999999999997</x:v>
      </x:c>
    </x:row>
    <x:row r="687">
      <x:c r="A687" t="inlineStr">
        <x:is>
          <x:t xml:space="preserve">P058</x:t>
        </x:is>
      </x:c>
      <x:c r="B687" t="inlineStr">
        <x:is>
          <x:t xml:space="preserve">Estante reforzado modular</x:t>
        </x:is>
      </x:c>
      <x:c r="C687" t="n">
        <x:v>1</x:v>
      </x:c>
      <x:c r="D687" t="inlineStr">
        <x:is>
          <x:t xml:space="preserve">Corte de planchas de acero</x:t>
        </x:is>
      </x:c>
      <x:c r="E687" t="inlineStr">
        <x:is>
          <x:t xml:space="preserve">Guillotina hidráulica para corte de planchas de acero</x:t>
        </x:is>
      </x:c>
      <x:c r="F687" t="n">
        <x:f>'08_PEDIDOS'!D59</x:f>
        <x:v>14</x:v>
      </x:c>
      <x:c r="G687" t="n">
        <x:f>'08_PEDIDOS'!I59</x:f>
        <x:v>10</x:v>
      </x:c>
      <x:c r="H687" t="n">
        <x:f>'05_RUTAS'!F15</x:f>
        <x:v>8</x:v>
      </x:c>
      <x:c r="I687" t="n">
        <x:f>'05_RUTAS'!G15</x:f>
        <x:v>36.67</x:v>
      </x:c>
      <x:c r="J687" s="14" t="n">
        <x:f>IF(OR(F687="",G687="",G687=0),"",(ROUNDUP(F687/G687,0)*H687+F687*I687)/60)</x:f>
        <x:v>8.823</x:v>
      </x:c>
      <x:c r="K687" t="n">
        <x:f>INDEX('08_PEDIDOS'!$H$2:$H$97,MATCH(A687,'08_PEDIDOS'!$A$2:$A$97,0))</x:f>
        <x:v>8</x:v>
      </x:c>
      <x:c r="L687" t="inlineStr">
        <x:is>
          <x:t xml:space="preserve">POR_UNIDAD</x:t>
        </x:is>
      </x:c>
      <x:c r="M687" t="inlineStr">
        <x:is>
          <x:t xml:space="preserve">VALOR HEREDADO SIN CRONOMETRAJE</x:t>
        </x:is>
      </x:c>
      <x:c r="N687" s="34" t="n">
        <x:f>IFERROR(J687*INDEX('04_MAQUINAS'!$F$2:$F$18,MATCH(E687,'04_MAQUINAS'!$A$2:$A$18,0)),0)</x:f>
        <x:v>211.752</x:v>
      </x:c>
      <x:c r="O687" s="34" t="n">
        <x:f>IFERROR(J687*INDEX('04_MAQUINAS'!$I$2:$I$18,MATCH(E687,'04_MAQUINAS'!$A$2:$A$18,0))*INDEX('04_MAQUINAS'!$J$2:$J$18,MATCH(E687,'04_MAQUINAS'!$A$2:$A$18,0)),0)</x:f>
        <x:v>24.26325</x:v>
      </x:c>
    </x:row>
    <x:row r="688">
      <x:c r="A688" t="inlineStr">
        <x:is>
          <x:t xml:space="preserve">P058</x:t>
        </x:is>
      </x:c>
      <x:c r="B688" t="inlineStr">
        <x:is>
          <x:t xml:space="preserve">Estante reforzado modular</x:t>
        </x:is>
      </x:c>
      <x:c r="C688" t="n">
        <x:v>2</x:v>
      </x:c>
      <x:c r="D688" t="inlineStr">
        <x:is>
          <x:t xml:space="preserve">Corte de tubos y perfiles</x:t>
        </x:is>
      </x:c>
      <x:c r="E688" t="inlineStr">
        <x:is>
          <x:t xml:space="preserve">Sierra de cinta para corte de tubos y perfiles</x:t>
        </x:is>
      </x:c>
      <x:c r="F688" t="n">
        <x:f>'08_PEDIDOS'!D59</x:f>
        <x:v>14</x:v>
      </x:c>
      <x:c r="G688" t="n">
        <x:f>'08_PEDIDOS'!I59</x:f>
        <x:v>10</x:v>
      </x:c>
      <x:c r="H688" t="n">
        <x:f>'05_RUTAS'!F16</x:f>
        <x:v>8</x:v>
      </x:c>
      <x:c r="I688" t="n">
        <x:f>'05_RUTAS'!G16</x:f>
        <x:v>52</x:v>
      </x:c>
      <x:c r="J688" s="14" t="n">
        <x:f>IF(OR(F688="",G688="",G688=0),"",(ROUNDUP(F688/G688,0)*H688+F688*I688)/60)</x:f>
        <x:v>12.4</x:v>
      </x:c>
      <x:c r="K688" t="n">
        <x:f>INDEX('08_PEDIDOS'!$H$2:$H$97,MATCH(A688,'08_PEDIDOS'!$A$2:$A$97,0))</x:f>
        <x:v>8</x:v>
      </x:c>
      <x:c r="L688" t="inlineStr">
        <x:is>
          <x:t xml:space="preserve">POR_UNIDAD</x:t>
        </x:is>
      </x:c>
      <x:c r="M688" t="inlineStr">
        <x:is>
          <x:t xml:space="preserve">VALOR HEREDADO SIN CRONOMETRAJE</x:t>
        </x:is>
      </x:c>
      <x:c r="N688" s="34" t="n">
        <x:f>IFERROR(J688*INDEX('04_MAQUINAS'!$F$2:$F$18,MATCH(E688,'04_MAQUINAS'!$A$2:$A$18,0)),0)</x:f>
        <x:v>272.8</x:v>
      </x:c>
      <x:c r="O688" s="34" t="n">
        <x:f>IFERROR(J688*INDEX('04_MAQUINAS'!$I$2:$I$18,MATCH(E688,'04_MAQUINAS'!$A$2:$A$18,0))*INDEX('04_MAQUINAS'!$J$2:$J$18,MATCH(E688,'04_MAQUINAS'!$A$2:$A$18,0)),0)</x:f>
        <x:v>5.58</x:v>
      </x:c>
    </x:row>
    <x:row r="689">
      <x:c r="A689" t="inlineStr">
        <x:is>
          <x:t xml:space="preserve">P058</x:t>
        </x:is>
      </x:c>
      <x:c r="B689" t="inlineStr">
        <x:is>
          <x:t xml:space="preserve">Estante reforzado modular</x:t>
        </x:is>
      </x:c>
      <x:c r="C689" t="n">
        <x:v>3</x:v>
      </x:c>
      <x:c r="D689" t="inlineStr">
        <x:is>
          <x:t xml:space="preserve">Perforación</x:t>
        </x:is>
      </x:c>
      <x:c r="E689" t="inlineStr">
        <x:is>
          <x:t xml:space="preserve">Taladro de banco para perforación de acero</x:t>
        </x:is>
      </x:c>
      <x:c r="F689" t="n">
        <x:f>'08_PEDIDOS'!D59</x:f>
        <x:v>14</x:v>
      </x:c>
      <x:c r="G689" t="n">
        <x:f>'08_PEDIDOS'!I59</x:f>
        <x:v>10</x:v>
      </x:c>
      <x:c r="H689" t="n">
        <x:f>'05_RUTAS'!F17</x:f>
        <x:v>10</x:v>
      </x:c>
      <x:c r="I689" t="n">
        <x:f>'05_RUTAS'!G17</x:f>
        <x:v>82.10000000000001</x:v>
      </x:c>
      <x:c r="J689" s="14" t="n">
        <x:f>IF(OR(F689="",G689="",G689=0),"",(ROUNDUP(F689/G689,0)*H689+F689*I689)/60)</x:f>
        <x:v>19.490000000000002</x:v>
      </x:c>
      <x:c r="K689" t="n">
        <x:f>INDEX('08_PEDIDOS'!$H$2:$H$97,MATCH(A689,'08_PEDIDOS'!$A$2:$A$97,0))</x:f>
        <x:v>8</x:v>
      </x:c>
      <x:c r="L689" t="inlineStr">
        <x:is>
          <x:t xml:space="preserve">POR_UNIDAD</x:t>
        </x:is>
      </x:c>
      <x:c r="M689" t="inlineStr">
        <x:is>
          <x:t xml:space="preserve">VALOR HEREDADO SIN CRONOMETRAJE</x:t>
        </x:is>
      </x:c>
      <x:c r="N689" s="34" t="n">
        <x:f>IFERROR(J689*INDEX('04_MAQUINAS'!$F$2:$F$18,MATCH(E689,'04_MAQUINAS'!$A$2:$A$18,0)),0)</x:f>
        <x:v>428.78000000000003</x:v>
      </x:c>
      <x:c r="O689" s="34" t="n">
        <x:f>IFERROR(J689*INDEX('04_MAQUINAS'!$I$2:$I$18,MATCH(E689,'04_MAQUINAS'!$A$2:$A$18,0))*INDEX('04_MAQUINAS'!$J$2:$J$18,MATCH(E689,'04_MAQUINAS'!$A$2:$A$18,0)),0)</x:f>
        <x:v>5.359750000000001</x:v>
      </x:c>
    </x:row>
    <x:row r="690">
      <x:c r="A690" t="inlineStr">
        <x:is>
          <x:t xml:space="preserve">P058</x:t>
        </x:is>
      </x:c>
      <x:c r="B690" t="inlineStr">
        <x:is>
          <x:t xml:space="preserve">Estante reforzado modular</x:t>
        </x:is>
      </x:c>
      <x:c r="C690" t="n">
        <x:v>4</x:v>
      </x:c>
      <x:c r="D690" t="inlineStr">
        <x:is>
          <x:t xml:space="preserve">Plegado</x:t>
        </x:is>
      </x:c>
      <x:c r="E690" t="inlineStr">
        <x:is>
          <x:t xml:space="preserve">Plegadora hidráulica de chapa metálica</x:t>
        </x:is>
      </x:c>
      <x:c r="F690" t="n">
        <x:f>'08_PEDIDOS'!D59</x:f>
        <x:v>14</x:v>
      </x:c>
      <x:c r="G690" t="n">
        <x:f>'08_PEDIDOS'!I59</x:f>
        <x:v>10</x:v>
      </x:c>
      <x:c r="H690" t="n">
        <x:f>'05_RUTAS'!F18</x:f>
        <x:v>12</x:v>
      </x:c>
      <x:c r="I690" t="n">
        <x:f>'05_RUTAS'!G18</x:f>
        <x:v>69</x:v>
      </x:c>
      <x:c r="J690" s="14" t="n">
        <x:f>IF(OR(F690="",G690="",G690=0),"",(ROUNDUP(F690/G690,0)*H690+F690*I690)/60)</x:f>
        <x:v>16.5</x:v>
      </x:c>
      <x:c r="K690" t="n">
        <x:f>INDEX('08_PEDIDOS'!$H$2:$H$97,MATCH(A690,'08_PEDIDOS'!$A$2:$A$97,0))</x:f>
        <x:v>8</x:v>
      </x:c>
      <x:c r="L690" t="inlineStr">
        <x:is>
          <x:t xml:space="preserve">POR_UNIDAD</x:t>
        </x:is>
      </x:c>
      <x:c r="M690" t="inlineStr">
        <x:is>
          <x:t xml:space="preserve">VALOR HEREDADO SIN CRONOMETRAJE</x:t>
        </x:is>
      </x:c>
      <x:c r="N690" s="34" t="n">
        <x:f>IFERROR(J690*INDEX('04_MAQUINAS'!$F$2:$F$18,MATCH(E690,'04_MAQUINAS'!$A$2:$A$18,0)),0)</x:f>
        <x:v>462</x:v>
      </x:c>
      <x:c r="O690" s="34" t="n">
        <x:f>IFERROR(J690*INDEX('04_MAQUINAS'!$I$2:$I$18,MATCH(E690,'04_MAQUINAS'!$A$2:$A$18,0))*INDEX('04_MAQUINAS'!$J$2:$J$18,MATCH(E690,'04_MAQUINAS'!$A$2:$A$18,0)),0)</x:f>
        <x:v>40.8375</x:v>
      </x:c>
    </x:row>
    <x:row r="691">
      <x:c r="A691" t="inlineStr">
        <x:is>
          <x:t xml:space="preserve">P058</x:t>
        </x:is>
      </x:c>
      <x:c r="B691" t="inlineStr">
        <x:is>
          <x:t xml:space="preserve">Estante reforzado modular</x:t>
        </x:is>
      </x:c>
      <x:c r="C691" t="n">
        <x:v>5</x:v>
      </x:c>
      <x:c r="D691" t="inlineStr">
        <x:is>
          <x:t xml:space="preserve">Soldadura</x:t>
        </x:is>
      </x:c>
      <x:c r="E691" t="inlineStr">
        <x:is>
          <x:t xml:space="preserve">Máquina de soldadura por arco MIG/MAG</x:t>
        </x:is>
      </x:c>
      <x:c r="F691" t="n">
        <x:f>'08_PEDIDOS'!D59</x:f>
        <x:v>14</x:v>
      </x:c>
      <x:c r="G691" t="n">
        <x:f>'08_PEDIDOS'!I59</x:f>
        <x:v>10</x:v>
      </x:c>
      <x:c r="H691" t="n">
        <x:f>'05_RUTAS'!F19</x:f>
        <x:v>10</x:v>
      </x:c>
      <x:c r="I691" t="n">
        <x:f>'05_RUTAS'!G19</x:f>
        <x:v>78.39999999999999</x:v>
      </x:c>
      <x:c r="J691" s="14" t="n">
        <x:f>IF(OR(F691="",G691="",G691=0),"",(ROUNDUP(F691/G691,0)*H691+F691*I691)/60)</x:f>
        <x:v>18.626666666666665</x:v>
      </x:c>
      <x:c r="K691" t="n">
        <x:f>INDEX('08_PEDIDOS'!$H$2:$H$97,MATCH(A691,'08_PEDIDOS'!$A$2:$A$97,0))</x:f>
        <x:v>8</x:v>
      </x:c>
      <x:c r="L691" t="inlineStr">
        <x:is>
          <x:t xml:space="preserve">POR_UNIDAD</x:t>
        </x:is>
      </x:c>
      <x:c r="M691" t="inlineStr">
        <x:is>
          <x:t xml:space="preserve">VALOR HEREDADO SIN CRONOMETRAJE</x:t>
        </x:is>
      </x:c>
      <x:c r="N691" s="34" t="n">
        <x:f>IFERROR(J691*INDEX('04_MAQUINAS'!$F$2:$F$18,MATCH(E691,'04_MAQUINAS'!$A$2:$A$18,0)),0)</x:f>
        <x:v>596.0533333333333</x:v>
      </x:c>
      <x:c r="O691" s="34" t="n">
        <x:f>IFERROR(J691*INDEX('04_MAQUINAS'!$I$2:$I$18,MATCH(E691,'04_MAQUINAS'!$A$2:$A$18,0))*INDEX('04_MAQUINAS'!$J$2:$J$18,MATCH(E691,'04_MAQUINAS'!$A$2:$A$18,0)),0)</x:f>
        <x:v>32.596666666666664</x:v>
      </x:c>
    </x:row>
    <x:row r="692">
      <x:c r="A692" t="inlineStr">
        <x:is>
          <x:t xml:space="preserve">P058</x:t>
        </x:is>
      </x:c>
      <x:c r="B692" t="inlineStr">
        <x:is>
          <x:t xml:space="preserve">Estante reforzado modular</x:t>
        </x:is>
      </x:c>
      <x:c r="C692" t="n">
        <x:v>6</x:v>
      </x:c>
      <x:c r="D692" t="inlineStr">
        <x:is>
          <x:t xml:space="preserve">Desbarbado</x:t>
        </x:is>
      </x:c>
      <x:c r="E692" t="inlineStr">
        <x:is>
          <x:t xml:space="preserve">Mesa de desbarbado/esmerilado</x:t>
        </x:is>
      </x:c>
      <x:c r="F692" t="n">
        <x:f>'08_PEDIDOS'!D59</x:f>
        <x:v>14</x:v>
      </x:c>
      <x:c r="G692" t="n">
        <x:f>'08_PEDIDOS'!I59</x:f>
        <x:v>10</x:v>
      </x:c>
      <x:c r="H692" t="n">
        <x:f>'05_RUTAS'!F20</x:f>
        <x:v>3</x:v>
      </x:c>
      <x:c r="I692" t="n">
        <x:f>'05_RUTAS'!G20</x:f>
        <x:v>49.5</x:v>
      </x:c>
      <x:c r="J692" s="14" t="n">
        <x:f>IF(OR(F692="",G692="",G692=0),"",(ROUNDUP(F692/G692,0)*H692+F692*I692)/60)</x:f>
        <x:v>11.65</x:v>
      </x:c>
      <x:c r="K692" t="n">
        <x:f>INDEX('08_PEDIDOS'!$H$2:$H$97,MATCH(A692,'08_PEDIDOS'!$A$2:$A$97,0))</x:f>
        <x:v>8</x:v>
      </x:c>
      <x:c r="L692" t="inlineStr">
        <x:is>
          <x:t xml:space="preserve">POR_UNIDAD</x:t>
        </x:is>
      </x:c>
      <x:c r="M692" t="inlineStr">
        <x:is>
          <x:t xml:space="preserve">VALOR HEREDADO SIN CRONOMETRAJE</x:t>
        </x:is>
      </x:c>
      <x:c r="N692" s="34" t="n">
        <x:f>IFERROR(J692*INDEX('04_MAQUINAS'!$F$2:$F$18,MATCH(E692,'04_MAQUINAS'!$A$2:$A$18,0)),0)</x:f>
        <x:v>244.65</x:v>
      </x:c>
      <x:c r="O692" s="34" t="n">
        <x:f>IFERROR(J692*INDEX('04_MAQUINAS'!$I$2:$I$18,MATCH(E692,'04_MAQUINAS'!$A$2:$A$18,0))*INDEX('04_MAQUINAS'!$J$2:$J$18,MATCH(E692,'04_MAQUINAS'!$A$2:$A$18,0)),0)</x:f>
        <x:v>8.7375</x:v>
      </x:c>
    </x:row>
    <x:row r="693">
      <x:c r="A693" t="inlineStr">
        <x:is>
          <x:t xml:space="preserve">P058</x:t>
        </x:is>
      </x:c>
      <x:c r="B693" t="inlineStr">
        <x:is>
          <x:t xml:space="preserve">Estante reforzado modular</x:t>
        </x:is>
      </x:c>
      <x:c r="C693" t="n">
        <x:v>7</x:v>
      </x:c>
      <x:c r="D693" t="inlineStr">
        <x:is>
          <x:t xml:space="preserve">Preparación superficial</x:t>
        </x:is>
      </x:c>
      <x:c r="E693" t="inlineStr">
        <x:is>
          <x:t xml:space="preserve">Zona de preparación superficial</x:t>
        </x:is>
      </x:c>
      <x:c r="F693" t="n">
        <x:f>'08_PEDIDOS'!D59</x:f>
        <x:v>14</x:v>
      </x:c>
      <x:c r="G693" t="n">
        <x:f>'08_PEDIDOS'!I59</x:f>
        <x:v>10</x:v>
      </x:c>
      <x:c r="H693" t="n">
        <x:f>'05_RUTAS'!F21</x:f>
        <x:v>6</x:v>
      </x:c>
      <x:c r="I693" t="n">
        <x:f>'05_RUTAS'!G21</x:f>
        <x:v>32.064</x:v>
      </x:c>
      <x:c r="J693" s="14" t="n">
        <x:f>IF(OR(F693="",G693="",G693=0),"",(ROUNDUP(F693/G693,0)*H693+F693*I693)/60)</x:f>
        <x:v>7.6816</x:v>
      </x:c>
      <x:c r="K693" t="n">
        <x:f>INDEX('08_PEDIDOS'!$H$2:$H$97,MATCH(A693,'08_PEDIDOS'!$A$2:$A$97,0))</x:f>
        <x:v>8</x:v>
      </x:c>
      <x:c r="L693" t="inlineStr">
        <x:is>
          <x:t xml:space="preserve">POR_UNIDAD</x:t>
        </x:is>
      </x:c>
      <x:c r="M693" t="inlineStr">
        <x:is>
          <x:t xml:space="preserve">VALOR HEREDADO SIN CRONOMETRAJE</x:t>
        </x:is>
      </x:c>
      <x:c r="N693" s="34" t="n">
        <x:f>IFERROR(J693*INDEX('04_MAQUINAS'!$F$2:$F$18,MATCH(E693,'04_MAQUINAS'!$A$2:$A$18,0)),0)</x:f>
        <x:v>145.9504</x:v>
      </x:c>
      <x:c r="O693" s="34" t="n">
        <x:f>IFERROR(J693*INDEX('04_MAQUINAS'!$I$2:$I$18,MATCH(E693,'04_MAQUINAS'!$A$2:$A$18,0))*INDEX('04_MAQUINAS'!$J$2:$J$18,MATCH(E693,'04_MAQUINAS'!$A$2:$A$18,0)),0)</x:f>
        <x:v>6.759808000000001</x:v>
      </x:c>
    </x:row>
    <x:row r="694">
      <x:c r="A694" t="inlineStr">
        <x:is>
          <x:t xml:space="preserve">P058</x:t>
        </x:is>
      </x:c>
      <x:c r="B694" t="inlineStr">
        <x:is>
          <x:t xml:space="preserve">Estante reforzado modular</x:t>
        </x:is>
      </x:c>
      <x:c r="C694" t="n">
        <x:v>8</x:v>
      </x:c>
      <x:c r="D694" t="inlineStr">
        <x:is>
          <x:t xml:space="preserve">Aplicación electrostática de polvo</x:t>
        </x:is>
      </x:c>
      <x:c r="E694" t="inlineStr">
        <x:is>
          <x:t xml:space="preserve">Pistola manual de pintura electrostática en polvo</x:t>
        </x:is>
      </x:c>
      <x:c r="F694" t="n">
        <x:f>'08_PEDIDOS'!D59</x:f>
        <x:v>14</x:v>
      </x:c>
      <x:c r="G694" t="n">
        <x:f>'08_PEDIDOS'!I59</x:f>
        <x:v>10</x:v>
      </x:c>
      <x:c r="H694" t="n">
        <x:f>'05_RUTAS'!F22</x:f>
        <x:v>12</x:v>
      </x:c>
      <x:c r="I694" t="n">
        <x:f>'05_RUTAS'!G22</x:f>
        <x:v>8.02</x:v>
      </x:c>
      <x:c r="J694" s="14" t="n">
        <x:f>IF(OR(F694="",G694="",G694=0),"",(ROUNDUP(F694/G694,0)*H694+F694*I694)/60)</x:f>
        <x:v>2.271333333333333</x:v>
      </x:c>
      <x:c r="K694" t="n">
        <x:f>INDEX('08_PEDIDOS'!$H$2:$H$97,MATCH(A694,'08_PEDIDOS'!$A$2:$A$97,0))</x:f>
        <x:v>8</x:v>
      </x:c>
      <x:c r="L694" t="inlineStr">
        <x:is>
          <x:t xml:space="preserve">POR_UNIDAD</x:t>
        </x:is>
      </x:c>
      <x:c r="M694" t="inlineStr">
        <x:is>
          <x:t xml:space="preserve">HIPOTESIS TECNICA</x:t>
        </x:is>
      </x:c>
      <x:c r="N694" s="34" t="n">
        <x:f>IFERROR(J694*INDEX('04_MAQUINAS'!$F$2:$F$18,MATCH(E694,'04_MAQUINAS'!$A$2:$A$18,0)),0)</x:f>
        <x:v>72.68266666666666</x:v>
      </x:c>
      <x:c r="O694" s="34" t="n">
        <x:f>IFERROR(J694*INDEX('04_MAQUINAS'!$I$2:$I$18,MATCH(E694,'04_MAQUINAS'!$A$2:$A$18,0))*INDEX('04_MAQUINAS'!$J$2:$J$18,MATCH(E694,'04_MAQUINAS'!$A$2:$A$18,0)),0)</x:f>
        <x:v>2.3849</x:v>
      </x:c>
    </x:row>
    <x:row r="695">
      <x:c r="A695" t="inlineStr">
        <x:is>
          <x:t xml:space="preserve">P058</x:t>
        </x:is>
      </x:c>
      <x:c r="B695" t="inlineStr">
        <x:is>
          <x:t xml:space="preserve">Estante reforzado modular</x:t>
        </x:is>
      </x:c>
      <x:c r="C695" t="n">
        <x:v>9</x:v>
      </x:c>
      <x:c r="D695" t="inlineStr">
        <x:is>
          <x:t xml:space="preserve">Curado térmico en horno</x:t>
        </x:is>
      </x:c>
      <x:c r="E695" t="inlineStr">
        <x:is>
          <x:t xml:space="preserve">Horno de curado de pintura electrostática por lotes</x:t>
        </x:is>
      </x:c>
      <x:c r="F695" t="n">
        <x:f>'08_PEDIDOS'!D59</x:f>
        <x:v>14</x:v>
      </x:c>
      <x:c r="G695" t="n">
        <x:f>'08_PEDIDOS'!I59</x:f>
        <x:v>10</x:v>
      </x:c>
      <x:c r="H695" t="n">
        <x:f>'05_RUTAS'!F23</x:f>
        <x:v>45</x:v>
      </x:c>
      <x:c r="I695" t="n">
        <x:f>'05_RUTAS'!G23</x:f>
        <x:v>0</x:v>
      </x:c>
      <x:c r="J695" s="14" t="n">
        <x:f>IF(OR(F695="",G695="",G695=0),"",(ROUNDUP(F695/G695,0)*H695+F695*I695)/60)</x:f>
        <x:v>1.5</x:v>
      </x:c>
      <x:c r="K695" t="n">
        <x:f>INDEX('08_PEDIDOS'!$H$2:$H$97,MATCH(A695,'08_PEDIDOS'!$A$2:$A$97,0))</x:f>
        <x:v>8</x:v>
      </x:c>
      <x:c r="L695" t="inlineStr">
        <x:is>
          <x:t xml:space="preserve">POR_LOTE</x:t>
        </x:is>
      </x:c>
      <x:c r="M695" t="inlineStr">
        <x:is>
          <x:t xml:space="preserve">HIPOTESIS TECNICA</x:t>
        </x:is>
      </x:c>
      <x:c r="N695" s="34" t="n">
        <x:f>IFERROR(J695*INDEX('04_MAQUINAS'!$F$2:$F$18,MATCH(E695,'04_MAQUINAS'!$A$2:$A$18,0)),0)</x:f>
        <x:v>39</x:v>
      </x:c>
      <x:c r="O695" s="34" t="n">
        <x:f>IFERROR(J695*INDEX('04_MAQUINAS'!$I$2:$I$18,MATCH(E695,'04_MAQUINAS'!$A$2:$A$18,0))*INDEX('04_MAQUINAS'!$J$2:$J$18,MATCH(E695,'04_MAQUINAS'!$A$2:$A$18,0)),0)</x:f>
        <x:v>21.599999999999998</x:v>
      </x:c>
    </x:row>
    <x:row r="696">
      <x:c r="A696" t="inlineStr">
        <x:is>
          <x:t xml:space="preserve">P058</x:t>
        </x:is>
      </x:c>
      <x:c r="B696" t="inlineStr">
        <x:is>
          <x:t xml:space="preserve">Estante reforzado modular</x:t>
        </x:is>
      </x:c>
      <x:c r="C696" t="n">
        <x:v>10</x:v>
      </x:c>
      <x:c r="D696" t="inlineStr">
        <x:is>
          <x:t xml:space="preserve">Colgado, traslado y enfriamiento</x:t>
        </x:is>
      </x:c>
      <x:c r="E696" t="inlineStr">
        <x:is>
          <x:t xml:space="preserve">Manipulación y enfriamiento de piezas</x:t>
        </x:is>
      </x:c>
      <x:c r="F696" t="n">
        <x:f>'08_PEDIDOS'!D59</x:f>
        <x:v>14</x:v>
      </x:c>
      <x:c r="G696" t="n">
        <x:f>'08_PEDIDOS'!I59</x:f>
        <x:v>10</x:v>
      </x:c>
      <x:c r="H696" t="n">
        <x:f>'05_RUTAS'!F24</x:f>
        <x:v>8</x:v>
      </x:c>
      <x:c r="I696" t="n">
        <x:f>'05_RUTAS'!G24</x:f>
        <x:v>2.69</x:v>
      </x:c>
      <x:c r="J696" s="14" t="n">
        <x:f>IF(OR(F696="",G696="",G696=0),"",(ROUNDUP(F696/G696,0)*H696+F696*I696)/60)</x:f>
        <x:v>0.8943333333333333</x:v>
      </x:c>
      <x:c r="K696" t="n">
        <x:f>INDEX('08_PEDIDOS'!$H$2:$H$97,MATCH(A696,'08_PEDIDOS'!$A$2:$A$97,0))</x:f>
        <x:v>8</x:v>
      </x:c>
      <x:c r="L696" t="inlineStr">
        <x:is>
          <x:t xml:space="preserve">POR_UNIDAD</x:t>
        </x:is>
      </x:c>
      <x:c r="M696" t="inlineStr">
        <x:is>
          <x:t xml:space="preserve">HIPOTESIS TECNICA</x:t>
        </x:is>
      </x:c>
      <x:c r="N696" s="34" t="n">
        <x:f>IFERROR(J696*INDEX('04_MAQUINAS'!$F$2:$F$18,MATCH(E696,'04_MAQUINAS'!$A$2:$A$18,0)),0)</x:f>
        <x:v>14.309333333333333</x:v>
      </x:c>
      <x:c r="O696" s="34" t="n">
        <x:f>IFERROR(J696*INDEX('04_MAQUINAS'!$I$2:$I$18,MATCH(E696,'04_MAQUINAS'!$A$2:$A$18,0))*INDEX('04_MAQUINAS'!$J$2:$J$18,MATCH(E696,'04_MAQUINAS'!$A$2:$A$18,0)),0)</x:f>
        <x:v>0.22358333333333333</x:v>
      </x:c>
    </x:row>
    <x:row r="697">
      <x:c r="A697" t="inlineStr">
        <x:is>
          <x:t xml:space="preserve">P058</x:t>
        </x:is>
      </x:c>
      <x:c r="B697" t="inlineStr">
        <x:is>
          <x:t xml:space="preserve">Estante reforzado modular</x:t>
        </x:is>
      </x:c>
      <x:c r="C697" t="n">
        <x:v>11</x:v>
      </x:c>
      <x:c r="D697" t="inlineStr">
        <x:is>
          <x:t xml:space="preserve">Ensamblaje</x:t>
        </x:is>
      </x:c>
      <x:c r="E697" t="inlineStr">
        <x:is>
          <x:t xml:space="preserve">Mesa de armado</x:t>
        </x:is>
      </x:c>
      <x:c r="F697" t="n">
        <x:f>'08_PEDIDOS'!D59</x:f>
        <x:v>14</x:v>
      </x:c>
      <x:c r="G697" t="n">
        <x:f>'08_PEDIDOS'!I59</x:f>
        <x:v>10</x:v>
      </x:c>
      <x:c r="H697" t="n">
        <x:f>'05_RUTAS'!F25</x:f>
        <x:v>6</x:v>
      </x:c>
      <x:c r="I697" t="n">
        <x:f>'05_RUTAS'!G25</x:f>
        <x:v>62.25</x:v>
      </x:c>
      <x:c r="J697" s="14" t="n">
        <x:f>IF(OR(F697="",G697="",G697=0),"",(ROUNDUP(F697/G697,0)*H697+F697*I697)/60)</x:f>
        <x:v>14.725</x:v>
      </x:c>
      <x:c r="K697" t="n">
        <x:f>INDEX('08_PEDIDOS'!$H$2:$H$97,MATCH(A697,'08_PEDIDOS'!$A$2:$A$97,0))</x:f>
        <x:v>8</x:v>
      </x:c>
      <x:c r="L697" t="inlineStr">
        <x:is>
          <x:t xml:space="preserve">POR_UNIDAD</x:t>
        </x:is>
      </x:c>
      <x:c r="M697" t="inlineStr">
        <x:is>
          <x:t xml:space="preserve">VALOR HEREDADO SIN CRONOMETRAJE</x:t>
        </x:is>
      </x:c>
      <x:c r="N697" s="34" t="n">
        <x:f>IFERROR(J697*INDEX('04_MAQUINAS'!$F$2:$F$18,MATCH(E697,'04_MAQUINAS'!$A$2:$A$18,0)),0)</x:f>
        <x:v>279.775</x:v>
      </x:c>
      <x:c r="O697" s="34" t="n">
        <x:f>IFERROR(J697*INDEX('04_MAQUINAS'!$I$2:$I$18,MATCH(E697,'04_MAQUINAS'!$A$2:$A$18,0))*INDEX('04_MAQUINAS'!$J$2:$J$18,MATCH(E697,'04_MAQUINAS'!$A$2:$A$18,0)),0)</x:f>
        <x:v>4.4174999999999995</x:v>
      </x:c>
    </x:row>
    <x:row r="698">
      <x:c r="A698" t="inlineStr">
        <x:is>
          <x:t xml:space="preserve">P058</x:t>
        </x:is>
      </x:c>
      <x:c r="B698" t="inlineStr">
        <x:is>
          <x:t xml:space="preserve">Estante reforzado modular</x:t>
        </x:is>
      </x:c>
      <x:c r="C698" t="n">
        <x:v>12</x:v>
      </x:c>
      <x:c r="D698" t="inlineStr">
        <x:is>
          <x:t xml:space="preserve">Inspección de calidad</x:t>
        </x:is>
      </x:c>
      <x:c r="E698" t="inlineStr">
        <x:is>
          <x:t xml:space="preserve">Área de inspección</x:t>
        </x:is>
      </x:c>
      <x:c r="F698" t="n">
        <x:f>'08_PEDIDOS'!D59</x:f>
        <x:v>14</x:v>
      </x:c>
      <x:c r="G698" t="n">
        <x:f>'08_PEDIDOS'!I59</x:f>
        <x:v>10</x:v>
      </x:c>
      <x:c r="H698" t="n">
        <x:f>'05_RUTAS'!F26</x:f>
        <x:v>2</x:v>
      </x:c>
      <x:c r="I698" t="n">
        <x:f>'05_RUTAS'!G26</x:f>
        <x:v>3.86</x:v>
      </x:c>
      <x:c r="J698" s="14" t="n">
        <x:f>IF(OR(F698="",G698="",G698=0),"",(ROUNDUP(F698/G698,0)*H698+F698*I698)/60)</x:f>
        <x:v>0.9673333333333333</x:v>
      </x:c>
      <x:c r="K698" t="n">
        <x:f>INDEX('08_PEDIDOS'!$H$2:$H$97,MATCH(A698,'08_PEDIDOS'!$A$2:$A$97,0))</x:f>
        <x:v>8</x:v>
      </x:c>
      <x:c r="L698" t="inlineStr">
        <x:is>
          <x:t xml:space="preserve">POR_UNIDAD</x:t>
        </x:is>
      </x:c>
      <x:c r="M698" t="inlineStr">
        <x:is>
          <x:t xml:space="preserve">HIPOTESIS TECNICA</x:t>
        </x:is>
      </x:c>
      <x:c r="N698" s="34" t="n">
        <x:f>IFERROR(J698*INDEX('04_MAQUINAS'!$F$2:$F$18,MATCH(E698,'04_MAQUINAS'!$A$2:$A$18,0)),0)</x:f>
        <x:v>19.346666666666664</x:v>
      </x:c>
      <x:c r="O698" s="34" t="n">
        <x:f>IFERROR(J698*INDEX('04_MAQUINAS'!$I$2:$I$18,MATCH(E698,'04_MAQUINAS'!$A$2:$A$18,0))*INDEX('04_MAQUINAS'!$J$2:$J$18,MATCH(E698,'04_MAQUINAS'!$A$2:$A$18,0)),0)</x:f>
        <x:v>0.09673333333333334</x:v>
      </x:c>
    </x:row>
    <x:row r="699">
      <x:c r="A699" t="inlineStr">
        <x:is>
          <x:t xml:space="preserve">P058</x:t>
        </x:is>
      </x:c>
      <x:c r="B699" t="inlineStr">
        <x:is>
          <x:t xml:space="preserve">Estante reforzado modular</x:t>
        </x:is>
      </x:c>
      <x:c r="C699" t="n">
        <x:v>13</x:v>
      </x:c>
      <x:c r="D699" t="inlineStr">
        <x:is>
          <x:t xml:space="preserve">Embalaje</x:t>
        </x:is>
      </x:c>
      <x:c r="E699" t="inlineStr">
        <x:is>
          <x:t xml:space="preserve">Zona de protección y embalaje</x:t>
        </x:is>
      </x:c>
      <x:c r="F699" t="n">
        <x:f>'08_PEDIDOS'!D59</x:f>
        <x:v>14</x:v>
      </x:c>
      <x:c r="G699" t="n">
        <x:f>'08_PEDIDOS'!I59</x:f>
        <x:v>10</x:v>
      </x:c>
      <x:c r="H699" t="n">
        <x:f>'05_RUTAS'!F27</x:f>
        <x:v>2</x:v>
      </x:c>
      <x:c r="I699" t="n">
        <x:f>'05_RUTAS'!G27</x:f>
        <x:v>5.3</x:v>
      </x:c>
      <x:c r="J699" s="14" t="n">
        <x:f>IF(OR(F699="",G699="",G699=0),"",(ROUNDUP(F699/G699,0)*H699+F699*I699)/60)</x:f>
        <x:v>1.3033333333333335</x:v>
      </x:c>
      <x:c r="K699" t="n">
        <x:f>INDEX('08_PEDIDOS'!$H$2:$H$97,MATCH(A699,'08_PEDIDOS'!$A$2:$A$97,0))</x:f>
        <x:v>8</x:v>
      </x:c>
      <x:c r="L699" t="inlineStr">
        <x:is>
          <x:t xml:space="preserve">POR_UNIDAD</x:t>
        </x:is>
      </x:c>
      <x:c r="M699" t="inlineStr">
        <x:is>
          <x:t xml:space="preserve">HIPOTESIS TECNICA</x:t>
        </x:is>
      </x:c>
      <x:c r="N699" s="34" t="n">
        <x:f>IFERROR(J699*INDEX('04_MAQUINAS'!$F$2:$F$18,MATCH(E699,'04_MAQUINAS'!$A$2:$A$18,0)),0)</x:f>
        <x:v>23.46</x:v>
      </x:c>
      <x:c r="O699" s="34" t="n">
        <x:f>IFERROR(J699*INDEX('04_MAQUINAS'!$I$2:$I$18,MATCH(E699,'04_MAQUINAS'!$A$2:$A$18,0))*INDEX('04_MAQUINAS'!$J$2:$J$18,MATCH(E699,'04_MAQUINAS'!$A$2:$A$18,0)),0)</x:f>
        <x:v>0.1173</x:v>
      </x:c>
    </x:row>
    <x:row r="700">
      <x:c r="A700" t="inlineStr">
        <x:is>
          <x:t xml:space="preserve">P059</x:t>
        </x:is>
      </x:c>
      <x:c r="B700" t="inlineStr">
        <x:is>
          <x:t xml:space="preserve">Góndola central comercial</x:t>
        </x:is>
      </x:c>
      <x:c r="C700" t="n">
        <x:v>1</x:v>
      </x:c>
      <x:c r="D700" t="inlineStr">
        <x:is>
          <x:t xml:space="preserve">Corte de planchas de acero</x:t>
        </x:is>
      </x:c>
      <x:c r="E700" t="inlineStr">
        <x:is>
          <x:t xml:space="preserve">Guillotina hidráulica para corte de planchas de acero</x:t>
        </x:is>
      </x:c>
      <x:c r="F700" t="n">
        <x:f>'08_PEDIDOS'!D60</x:f>
        <x:v>8</x:v>
      </x:c>
      <x:c r="G700" t="n">
        <x:f>'08_PEDIDOS'!I60</x:f>
        <x:v>10</x:v>
      </x:c>
      <x:c r="H700" t="n">
        <x:f>'05_RUTAS'!F28</x:f>
        <x:v>8</x:v>
      </x:c>
      <x:c r="I700" t="n">
        <x:f>'05_RUTAS'!G28</x:f>
        <x:v>90.38</x:v>
      </x:c>
      <x:c r="J700" s="14" t="n">
        <x:f>IF(OR(F700="",G700="",G700=0),"",(ROUNDUP(F700/G700,0)*H700+F700*I700)/60)</x:f>
        <x:v>12.184</x:v>
      </x:c>
      <x:c r="K700" t="n">
        <x:f>INDEX('08_PEDIDOS'!$H$2:$H$97,MATCH(A700,'08_PEDIDOS'!$A$2:$A$97,0))</x:f>
        <x:v>8</x:v>
      </x:c>
      <x:c r="L700" t="inlineStr">
        <x:is>
          <x:t xml:space="preserve">POR_UNIDAD</x:t>
        </x:is>
      </x:c>
      <x:c r="M700" t="inlineStr">
        <x:is>
          <x:t xml:space="preserve">VALOR HEREDADO SIN CRONOMETRAJE</x:t>
        </x:is>
      </x:c>
      <x:c r="N700" s="34" t="n">
        <x:f>IFERROR(J700*INDEX('04_MAQUINAS'!$F$2:$F$18,MATCH(E700,'04_MAQUINAS'!$A$2:$A$18,0)),0)</x:f>
        <x:v>292.416</x:v>
      </x:c>
      <x:c r="O700" s="34" t="n">
        <x:f>IFERROR(J700*INDEX('04_MAQUINAS'!$I$2:$I$18,MATCH(E700,'04_MAQUINAS'!$A$2:$A$18,0))*INDEX('04_MAQUINAS'!$J$2:$J$18,MATCH(E700,'04_MAQUINAS'!$A$2:$A$18,0)),0)</x:f>
        <x:v>33.506</x:v>
      </x:c>
    </x:row>
    <x:row r="701">
      <x:c r="A701" t="inlineStr">
        <x:is>
          <x:t xml:space="preserve">P059</x:t>
        </x:is>
      </x:c>
      <x:c r="B701" t="inlineStr">
        <x:is>
          <x:t xml:space="preserve">Góndola central comercial</x:t>
        </x:is>
      </x:c>
      <x:c r="C701" t="n">
        <x:v>2</x:v>
      </x:c>
      <x:c r="D701" t="inlineStr">
        <x:is>
          <x:t xml:space="preserve">Corte de tubos y perfiles</x:t>
        </x:is>
      </x:c>
      <x:c r="E701" t="inlineStr">
        <x:is>
          <x:t xml:space="preserve">Sierra de cinta para corte de tubos y perfiles</x:t>
        </x:is>
      </x:c>
      <x:c r="F701" t="n">
        <x:f>'08_PEDIDOS'!D60</x:f>
        <x:v>8</x:v>
      </x:c>
      <x:c r="G701" t="n">
        <x:f>'08_PEDIDOS'!I60</x:f>
        <x:v>10</x:v>
      </x:c>
      <x:c r="H701" t="n">
        <x:f>'05_RUTAS'!F29</x:f>
        <x:v>8</x:v>
      </x:c>
      <x:c r="I701" t="n">
        <x:f>'05_RUTAS'!G29</x:f>
        <x:v>5.98</x:v>
      </x:c>
      <x:c r="J701" s="14" t="n">
        <x:f>IF(OR(F701="",G701="",G701=0),"",(ROUNDUP(F701/G701,0)*H701+F701*I701)/60)</x:f>
        <x:v>0.9306666666666668</x:v>
      </x:c>
      <x:c r="K701" t="n">
        <x:f>INDEX('08_PEDIDOS'!$H$2:$H$97,MATCH(A701,'08_PEDIDOS'!$A$2:$A$97,0))</x:f>
        <x:v>8</x:v>
      </x:c>
      <x:c r="L701" t="inlineStr">
        <x:is>
          <x:t xml:space="preserve">POR_UNIDAD</x:t>
        </x:is>
      </x:c>
      <x:c r="M701" t="inlineStr">
        <x:is>
          <x:t xml:space="preserve">VALOR HEREDADO SIN CRONOMETRAJE</x:t>
        </x:is>
      </x:c>
      <x:c r="N701" s="34" t="n">
        <x:f>IFERROR(J701*INDEX('04_MAQUINAS'!$F$2:$F$18,MATCH(E701,'04_MAQUINAS'!$A$2:$A$18,0)),0)</x:f>
        <x:v>20.474666666666668</x:v>
      </x:c>
      <x:c r="O701" s="34" t="n">
        <x:f>IFERROR(J701*INDEX('04_MAQUINAS'!$I$2:$I$18,MATCH(E701,'04_MAQUINAS'!$A$2:$A$18,0))*INDEX('04_MAQUINAS'!$J$2:$J$18,MATCH(E701,'04_MAQUINAS'!$A$2:$A$18,0)),0)</x:f>
        <x:v>0.4188</x:v>
      </x:c>
    </x:row>
    <x:row r="702">
      <x:c r="A702" t="inlineStr">
        <x:is>
          <x:t xml:space="preserve">P059</x:t>
        </x:is>
      </x:c>
      <x:c r="B702" t="inlineStr">
        <x:is>
          <x:t xml:space="preserve">Góndola central comercial</x:t>
        </x:is>
      </x:c>
      <x:c r="C702" t="n">
        <x:v>3</x:v>
      </x:c>
      <x:c r="D702" t="inlineStr">
        <x:is>
          <x:t xml:space="preserve">Perforación</x:t>
        </x:is>
      </x:c>
      <x:c r="E702" t="inlineStr">
        <x:is>
          <x:t xml:space="preserve">Taladro de banco para perforación de acero</x:t>
        </x:is>
      </x:c>
      <x:c r="F702" t="n">
        <x:f>'08_PEDIDOS'!D60</x:f>
        <x:v>8</x:v>
      </x:c>
      <x:c r="G702" t="n">
        <x:f>'08_PEDIDOS'!I60</x:f>
        <x:v>10</x:v>
      </x:c>
      <x:c r="H702" t="n">
        <x:f>'05_RUTAS'!F30</x:f>
        <x:v>10</x:v>
      </x:c>
      <x:c r="I702" t="n">
        <x:f>'05_RUTAS'!G30</x:f>
        <x:v>97</x:v>
      </x:c>
      <x:c r="J702" s="14" t="n">
        <x:f>IF(OR(F702="",G702="",G702=0),"",(ROUNDUP(F702/G702,0)*H702+F702*I702)/60)</x:f>
        <x:v>13.1</x:v>
      </x:c>
      <x:c r="K702" t="n">
        <x:f>INDEX('08_PEDIDOS'!$H$2:$H$97,MATCH(A702,'08_PEDIDOS'!$A$2:$A$97,0))</x:f>
        <x:v>8</x:v>
      </x:c>
      <x:c r="L702" t="inlineStr">
        <x:is>
          <x:t xml:space="preserve">POR_UNIDAD</x:t>
        </x:is>
      </x:c>
      <x:c r="M702" t="inlineStr">
        <x:is>
          <x:t xml:space="preserve">VALOR HEREDADO SIN CRONOMETRAJE</x:t>
        </x:is>
      </x:c>
      <x:c r="N702" s="34" t="n">
        <x:f>IFERROR(J702*INDEX('04_MAQUINAS'!$F$2:$F$18,MATCH(E702,'04_MAQUINAS'!$A$2:$A$18,0)),0)</x:f>
        <x:v>288.2</x:v>
      </x:c>
      <x:c r="O702" s="34" t="n">
        <x:f>IFERROR(J702*INDEX('04_MAQUINAS'!$I$2:$I$18,MATCH(E702,'04_MAQUINAS'!$A$2:$A$18,0))*INDEX('04_MAQUINAS'!$J$2:$J$18,MATCH(E702,'04_MAQUINAS'!$A$2:$A$18,0)),0)</x:f>
        <x:v>3.6025</x:v>
      </x:c>
    </x:row>
    <x:row r="703">
      <x:c r="A703" t="inlineStr">
        <x:is>
          <x:t xml:space="preserve">P059</x:t>
        </x:is>
      </x:c>
      <x:c r="B703" t="inlineStr">
        <x:is>
          <x:t xml:space="preserve">Góndola central comercial</x:t>
        </x:is>
      </x:c>
      <x:c r="C703" t="n">
        <x:v>4</x:v>
      </x:c>
      <x:c r="D703" t="inlineStr">
        <x:is>
          <x:t xml:space="preserve">Plegado</x:t>
        </x:is>
      </x:c>
      <x:c r="E703" t="inlineStr">
        <x:is>
          <x:t xml:space="preserve">Plegadora hidráulica de chapa metálica</x:t>
        </x:is>
      </x:c>
      <x:c r="F703" t="n">
        <x:f>'08_PEDIDOS'!D60</x:f>
        <x:v>8</x:v>
      </x:c>
      <x:c r="G703" t="n">
        <x:f>'08_PEDIDOS'!I60</x:f>
        <x:v>10</x:v>
      </x:c>
      <x:c r="H703" t="n">
        <x:f>'05_RUTAS'!F31</x:f>
        <x:v>12</x:v>
      </x:c>
      <x:c r="I703" t="n">
        <x:f>'05_RUTAS'!G31</x:f>
        <x:v>196</x:v>
      </x:c>
      <x:c r="J703" s="14" t="n">
        <x:f>IF(OR(F703="",G703="",G703=0),"",(ROUNDUP(F703/G703,0)*H703+F703*I703)/60)</x:f>
        <x:v>26.333333333333332</x:v>
      </x:c>
      <x:c r="K703" t="n">
        <x:f>INDEX('08_PEDIDOS'!$H$2:$H$97,MATCH(A703,'08_PEDIDOS'!$A$2:$A$97,0))</x:f>
        <x:v>8</x:v>
      </x:c>
      <x:c r="L703" t="inlineStr">
        <x:is>
          <x:t xml:space="preserve">POR_UNIDAD</x:t>
        </x:is>
      </x:c>
      <x:c r="M703" t="inlineStr">
        <x:is>
          <x:t xml:space="preserve">VALOR HEREDADO SIN CRONOMETRAJE</x:t>
        </x:is>
      </x:c>
      <x:c r="N703" s="34" t="n">
        <x:f>IFERROR(J703*INDEX('04_MAQUINAS'!$F$2:$F$18,MATCH(E703,'04_MAQUINAS'!$A$2:$A$18,0)),0)</x:f>
        <x:v>737.3333333333333</x:v>
      </x:c>
      <x:c r="O703" s="34" t="n">
        <x:f>IFERROR(J703*INDEX('04_MAQUINAS'!$I$2:$I$18,MATCH(E703,'04_MAQUINAS'!$A$2:$A$18,0))*INDEX('04_MAQUINAS'!$J$2:$J$18,MATCH(E703,'04_MAQUINAS'!$A$2:$A$18,0)),0)</x:f>
        <x:v>65.175</x:v>
      </x:c>
    </x:row>
    <x:row r="704">
      <x:c r="A704" t="inlineStr">
        <x:is>
          <x:t xml:space="preserve">P059</x:t>
        </x:is>
      </x:c>
      <x:c r="B704" t="inlineStr">
        <x:is>
          <x:t xml:space="preserve">Góndola central comercial</x:t>
        </x:is>
      </x:c>
      <x:c r="C704" t="n">
        <x:v>5</x:v>
      </x:c>
      <x:c r="D704" t="inlineStr">
        <x:is>
          <x:t xml:space="preserve">Desbarbado</x:t>
        </x:is>
      </x:c>
      <x:c r="E704" t="inlineStr">
        <x:is>
          <x:t xml:space="preserve">Mesa de desbarbado/esmerilado</x:t>
        </x:is>
      </x:c>
      <x:c r="F704" t="n">
        <x:f>'08_PEDIDOS'!D60</x:f>
        <x:v>8</x:v>
      </x:c>
      <x:c r="G704" t="n">
        <x:f>'08_PEDIDOS'!I60</x:f>
        <x:v>10</x:v>
      </x:c>
      <x:c r="H704" t="n">
        <x:f>'05_RUTAS'!F32</x:f>
        <x:v>3</x:v>
      </x:c>
      <x:c r="I704" t="n">
        <x:f>'05_RUTAS'!G32</x:f>
        <x:v>51</x:v>
      </x:c>
      <x:c r="J704" s="14" t="n">
        <x:f>IF(OR(F704="",G704="",G704=0),"",(ROUNDUP(F704/G704,0)*H704+F704*I704)/60)</x:f>
        <x:v>6.85</x:v>
      </x:c>
      <x:c r="K704" t="n">
        <x:f>INDEX('08_PEDIDOS'!$H$2:$H$97,MATCH(A704,'08_PEDIDOS'!$A$2:$A$97,0))</x:f>
        <x:v>8</x:v>
      </x:c>
      <x:c r="L704" t="inlineStr">
        <x:is>
          <x:t xml:space="preserve">POR_UNIDAD</x:t>
        </x:is>
      </x:c>
      <x:c r="M704" t="inlineStr">
        <x:is>
          <x:t xml:space="preserve">VALOR HEREDADO SIN CRONOMETRAJE</x:t>
        </x:is>
      </x:c>
      <x:c r="N704" s="34" t="n">
        <x:f>IFERROR(J704*INDEX('04_MAQUINAS'!$F$2:$F$18,MATCH(E704,'04_MAQUINAS'!$A$2:$A$18,0)),0)</x:f>
        <x:v>143.85</x:v>
      </x:c>
      <x:c r="O704" s="34" t="n">
        <x:f>IFERROR(J704*INDEX('04_MAQUINAS'!$I$2:$I$18,MATCH(E704,'04_MAQUINAS'!$A$2:$A$18,0))*INDEX('04_MAQUINAS'!$J$2:$J$18,MATCH(E704,'04_MAQUINAS'!$A$2:$A$18,0)),0)</x:f>
        <x:v>5.137499999999999</x:v>
      </x:c>
    </x:row>
    <x:row r="705">
      <x:c r="A705" t="inlineStr">
        <x:is>
          <x:t xml:space="preserve">P059</x:t>
        </x:is>
      </x:c>
      <x:c r="B705" t="inlineStr">
        <x:is>
          <x:t xml:space="preserve">Góndola central comercial</x:t>
        </x:is>
      </x:c>
      <x:c r="C705" t="n">
        <x:v>6</x:v>
      </x:c>
      <x:c r="D705" t="inlineStr">
        <x:is>
          <x:t xml:space="preserve">Preparación superficial</x:t>
        </x:is>
      </x:c>
      <x:c r="E705" t="inlineStr">
        <x:is>
          <x:t xml:space="preserve">Zona de preparación superficial</x:t>
        </x:is>
      </x:c>
      <x:c r="F705" t="n">
        <x:f>'08_PEDIDOS'!D60</x:f>
        <x:v>8</x:v>
      </x:c>
      <x:c r="G705" t="n">
        <x:f>'08_PEDIDOS'!I60</x:f>
        <x:v>10</x:v>
      </x:c>
      <x:c r="H705" t="n">
        <x:f>'05_RUTAS'!F33</x:f>
        <x:v>6</x:v>
      </x:c>
      <x:c r="I705" t="n">
        <x:f>'05_RUTAS'!G33</x:f>
        <x:v>40.5152</x:v>
      </x:c>
      <x:c r="J705" s="14" t="n">
        <x:f>IF(OR(F705="",G705="",G705=0),"",(ROUNDUP(F705/G705,0)*H705+F705*I705)/60)</x:f>
        <x:v>5.502026666666667</x:v>
      </x:c>
      <x:c r="K705" t="n">
        <x:f>INDEX('08_PEDIDOS'!$H$2:$H$97,MATCH(A705,'08_PEDIDOS'!$A$2:$A$97,0))</x:f>
        <x:v>8</x:v>
      </x:c>
      <x:c r="L705" t="inlineStr">
        <x:is>
          <x:t xml:space="preserve">POR_UNIDAD</x:t>
        </x:is>
      </x:c>
      <x:c r="M705" t="inlineStr">
        <x:is>
          <x:t xml:space="preserve">VALOR HEREDADO SIN CRONOMETRAJE</x:t>
        </x:is>
      </x:c>
      <x:c r="N705" s="34" t="n">
        <x:f>IFERROR(J705*INDEX('04_MAQUINAS'!$F$2:$F$18,MATCH(E705,'04_MAQUINAS'!$A$2:$A$18,0)),0)</x:f>
        <x:v>104.53850666666666</x:v>
      </x:c>
      <x:c r="O705" s="34" t="n">
        <x:f>IFERROR(J705*INDEX('04_MAQUINAS'!$I$2:$I$18,MATCH(E705,'04_MAQUINAS'!$A$2:$A$18,0))*INDEX('04_MAQUINAS'!$J$2:$J$18,MATCH(E705,'04_MAQUINAS'!$A$2:$A$18,0)),0)</x:f>
        <x:v>4.8417834666666675</x:v>
      </x:c>
    </x:row>
    <x:row r="706">
      <x:c r="A706" t="inlineStr">
        <x:is>
          <x:t xml:space="preserve">P059</x:t>
        </x:is>
      </x:c>
      <x:c r="B706" t="inlineStr">
        <x:is>
          <x:t xml:space="preserve">Góndola central comercial</x:t>
        </x:is>
      </x:c>
      <x:c r="C706" t="n">
        <x:v>7</x:v>
      </x:c>
      <x:c r="D706" t="inlineStr">
        <x:is>
          <x:t xml:space="preserve">Aplicación electrostática de polvo</x:t>
        </x:is>
      </x:c>
      <x:c r="E706" t="inlineStr">
        <x:is>
          <x:t xml:space="preserve">Pistola manual de pintura electrostática en polvo</x:t>
        </x:is>
      </x:c>
      <x:c r="F706" t="n">
        <x:f>'08_PEDIDOS'!D60</x:f>
        <x:v>8</x:v>
      </x:c>
      <x:c r="G706" t="n">
        <x:f>'08_PEDIDOS'!I60</x:f>
        <x:v>10</x:v>
      </x:c>
      <x:c r="H706" t="n">
        <x:f>'05_RUTAS'!F34</x:f>
        <x:v>12</x:v>
      </x:c>
      <x:c r="I706" t="n">
        <x:f>'05_RUTAS'!G34</x:f>
        <x:v>7.76</x:v>
      </x:c>
      <x:c r="J706" s="14" t="n">
        <x:f>IF(OR(F706="",G706="",G706=0),"",(ROUNDUP(F706/G706,0)*H706+F706*I706)/60)</x:f>
        <x:v>1.2346666666666666</x:v>
      </x:c>
      <x:c r="K706" t="n">
        <x:f>INDEX('08_PEDIDOS'!$H$2:$H$97,MATCH(A706,'08_PEDIDOS'!$A$2:$A$97,0))</x:f>
        <x:v>8</x:v>
      </x:c>
      <x:c r="L706" t="inlineStr">
        <x:is>
          <x:t xml:space="preserve">POR_UNIDAD</x:t>
        </x:is>
      </x:c>
      <x:c r="M706" t="inlineStr">
        <x:is>
          <x:t xml:space="preserve">HIPOTESIS TECNICA</x:t>
        </x:is>
      </x:c>
      <x:c r="N706" s="34" t="n">
        <x:f>IFERROR(J706*INDEX('04_MAQUINAS'!$F$2:$F$18,MATCH(E706,'04_MAQUINAS'!$A$2:$A$18,0)),0)</x:f>
        <x:v>39.50933333333333</x:v>
      </x:c>
      <x:c r="O706" s="34" t="n">
        <x:f>IFERROR(J706*INDEX('04_MAQUINAS'!$I$2:$I$18,MATCH(E706,'04_MAQUINAS'!$A$2:$A$18,0))*INDEX('04_MAQUINAS'!$J$2:$J$18,MATCH(E706,'04_MAQUINAS'!$A$2:$A$18,0)),0)</x:f>
        <x:v>1.2963999999999998</x:v>
      </x:c>
    </x:row>
    <x:row r="707">
      <x:c r="A707" t="inlineStr">
        <x:is>
          <x:t xml:space="preserve">P059</x:t>
        </x:is>
      </x:c>
      <x:c r="B707" t="inlineStr">
        <x:is>
          <x:t xml:space="preserve">Góndola central comercial</x:t>
        </x:is>
      </x:c>
      <x:c r="C707" t="n">
        <x:v>8</x:v>
      </x:c>
      <x:c r="D707" t="inlineStr">
        <x:is>
          <x:t xml:space="preserve">Curado térmico en horno</x:t>
        </x:is>
      </x:c>
      <x:c r="E707" t="inlineStr">
        <x:is>
          <x:t xml:space="preserve">Horno de curado de pintura electrostática por lotes</x:t>
        </x:is>
      </x:c>
      <x:c r="F707" t="n">
        <x:f>'08_PEDIDOS'!D60</x:f>
        <x:v>8</x:v>
      </x:c>
      <x:c r="G707" t="n">
        <x:f>'08_PEDIDOS'!I60</x:f>
        <x:v>10</x:v>
      </x:c>
      <x:c r="H707" t="n">
        <x:f>'05_RUTAS'!F35</x:f>
        <x:v>45</x:v>
      </x:c>
      <x:c r="I707" t="n">
        <x:f>'05_RUTAS'!G35</x:f>
        <x:v>0</x:v>
      </x:c>
      <x:c r="J707" s="14" t="n">
        <x:f>IF(OR(F707="",G707="",G707=0),"",(ROUNDUP(F707/G707,0)*H707+F707*I707)/60)</x:f>
        <x:v>0.75</x:v>
      </x:c>
      <x:c r="K707" t="n">
        <x:f>INDEX('08_PEDIDOS'!$H$2:$H$97,MATCH(A707,'08_PEDIDOS'!$A$2:$A$97,0))</x:f>
        <x:v>8</x:v>
      </x:c>
      <x:c r="L707" t="inlineStr">
        <x:is>
          <x:t xml:space="preserve">POR_LOTE</x:t>
        </x:is>
      </x:c>
      <x:c r="M707" t="inlineStr">
        <x:is>
          <x:t xml:space="preserve">HIPOTESIS TECNICA</x:t>
        </x:is>
      </x:c>
      <x:c r="N707" s="34" t="n">
        <x:f>IFERROR(J707*INDEX('04_MAQUINAS'!$F$2:$F$18,MATCH(E707,'04_MAQUINAS'!$A$2:$A$18,0)),0)</x:f>
        <x:v>19.5</x:v>
      </x:c>
      <x:c r="O707" s="34" t="n">
        <x:f>IFERROR(J707*INDEX('04_MAQUINAS'!$I$2:$I$18,MATCH(E707,'04_MAQUINAS'!$A$2:$A$18,0))*INDEX('04_MAQUINAS'!$J$2:$J$18,MATCH(E707,'04_MAQUINAS'!$A$2:$A$18,0)),0)</x:f>
        <x:v>10.799999999999999</x:v>
      </x:c>
    </x:row>
    <x:row r="708">
      <x:c r="A708" t="inlineStr">
        <x:is>
          <x:t xml:space="preserve">P059</x:t>
        </x:is>
      </x:c>
      <x:c r="B708" t="inlineStr">
        <x:is>
          <x:t xml:space="preserve">Góndola central comercial</x:t>
        </x:is>
      </x:c>
      <x:c r="C708" t="n">
        <x:v>9</x:v>
      </x:c>
      <x:c r="D708" t="inlineStr">
        <x:is>
          <x:t xml:space="preserve">Colgado, traslado y enfriamiento</x:t>
        </x:is>
      </x:c>
      <x:c r="E708" t="inlineStr">
        <x:is>
          <x:t xml:space="preserve">Manipulación y enfriamiento de piezas</x:t>
        </x:is>
      </x:c>
      <x:c r="F708" t="n">
        <x:f>'08_PEDIDOS'!D60</x:f>
        <x:v>8</x:v>
      </x:c>
      <x:c r="G708" t="n">
        <x:f>'08_PEDIDOS'!I60</x:f>
        <x:v>10</x:v>
      </x:c>
      <x:c r="H708" t="n">
        <x:f>'05_RUTAS'!F36</x:f>
        <x:v>8</x:v>
      </x:c>
      <x:c r="I708" t="n">
        <x:f>'05_RUTAS'!G36</x:f>
        <x:v>2.63</x:v>
      </x:c>
      <x:c r="J708" s="14" t="n">
        <x:f>IF(OR(F708="",G708="",G708=0),"",(ROUNDUP(F708/G708,0)*H708+F708*I708)/60)</x:f>
        <x:v>0.484</x:v>
      </x:c>
      <x:c r="K708" t="n">
        <x:f>INDEX('08_PEDIDOS'!$H$2:$H$97,MATCH(A708,'08_PEDIDOS'!$A$2:$A$97,0))</x:f>
        <x:v>8</x:v>
      </x:c>
      <x:c r="L708" t="inlineStr">
        <x:is>
          <x:t xml:space="preserve">POR_UNIDAD</x:t>
        </x:is>
      </x:c>
      <x:c r="M708" t="inlineStr">
        <x:is>
          <x:t xml:space="preserve">HIPOTESIS TECNICA</x:t>
        </x:is>
      </x:c>
      <x:c r="N708" s="34" t="n">
        <x:f>IFERROR(J708*INDEX('04_MAQUINAS'!$F$2:$F$18,MATCH(E708,'04_MAQUINAS'!$A$2:$A$18,0)),0)</x:f>
        <x:v>7.744</x:v>
      </x:c>
      <x:c r="O708" s="34" t="n">
        <x:f>IFERROR(J708*INDEX('04_MAQUINAS'!$I$2:$I$18,MATCH(E708,'04_MAQUINAS'!$A$2:$A$18,0))*INDEX('04_MAQUINAS'!$J$2:$J$18,MATCH(E708,'04_MAQUINAS'!$A$2:$A$18,0)),0)</x:f>
        <x:v>0.121</x:v>
      </x:c>
    </x:row>
    <x:row r="709">
      <x:c r="A709" t="inlineStr">
        <x:is>
          <x:t xml:space="preserve">P059</x:t>
        </x:is>
      </x:c>
      <x:c r="B709" t="inlineStr">
        <x:is>
          <x:t xml:space="preserve">Góndola central comercial</x:t>
        </x:is>
      </x:c>
      <x:c r="C709" t="n">
        <x:v>10</x:v>
      </x:c>
      <x:c r="D709" t="inlineStr">
        <x:is>
          <x:t xml:space="preserve">Ensamblaje</x:t>
        </x:is>
      </x:c>
      <x:c r="E709" t="inlineStr">
        <x:is>
          <x:t xml:space="preserve">Mesa de armado</x:t>
        </x:is>
      </x:c>
      <x:c r="F709" t="n">
        <x:f>'08_PEDIDOS'!D60</x:f>
        <x:v>8</x:v>
      </x:c>
      <x:c r="G709" t="n">
        <x:f>'08_PEDIDOS'!I60</x:f>
        <x:v>10</x:v>
      </x:c>
      <x:c r="H709" t="n">
        <x:f>'05_RUTAS'!F37</x:f>
        <x:v>6</x:v>
      </x:c>
      <x:c r="I709" t="n">
        <x:f>'05_RUTAS'!G37</x:f>
        <x:v>69</x:v>
      </x:c>
      <x:c r="J709" s="14" t="n">
        <x:f>IF(OR(F709="",G709="",G709=0),"",(ROUNDUP(F709/G709,0)*H709+F709*I709)/60)</x:f>
        <x:v>9.3</x:v>
      </x:c>
      <x:c r="K709" t="n">
        <x:f>INDEX('08_PEDIDOS'!$H$2:$H$97,MATCH(A709,'08_PEDIDOS'!$A$2:$A$97,0))</x:f>
        <x:v>8</x:v>
      </x:c>
      <x:c r="L709" t="inlineStr">
        <x:is>
          <x:t xml:space="preserve">POR_UNIDAD</x:t>
        </x:is>
      </x:c>
      <x:c r="M709" t="inlineStr">
        <x:is>
          <x:t xml:space="preserve">VALOR HEREDADO SIN CRONOMETRAJE</x:t>
        </x:is>
      </x:c>
      <x:c r="N709" s="34" t="n">
        <x:f>IFERROR(J709*INDEX('04_MAQUINAS'!$F$2:$F$18,MATCH(E709,'04_MAQUINAS'!$A$2:$A$18,0)),0)</x:f>
        <x:v>176.70000000000002</x:v>
      </x:c>
      <x:c r="O709" s="34" t="n">
        <x:f>IFERROR(J709*INDEX('04_MAQUINAS'!$I$2:$I$18,MATCH(E709,'04_MAQUINAS'!$A$2:$A$18,0))*INDEX('04_MAQUINAS'!$J$2:$J$18,MATCH(E709,'04_MAQUINAS'!$A$2:$A$18,0)),0)</x:f>
        <x:v>2.79</x:v>
      </x:c>
    </x:row>
    <x:row r="710">
      <x:c r="A710" t="inlineStr">
        <x:is>
          <x:t xml:space="preserve">P059</x:t>
        </x:is>
      </x:c>
      <x:c r="B710" t="inlineStr">
        <x:is>
          <x:t xml:space="preserve">Góndola central comercial</x:t>
        </x:is>
      </x:c>
      <x:c r="C710" t="n">
        <x:v>11</x:v>
      </x:c>
      <x:c r="D710" t="inlineStr">
        <x:is>
          <x:t xml:space="preserve">Inspección de calidad</x:t>
        </x:is>
      </x:c>
      <x:c r="E710" t="inlineStr">
        <x:is>
          <x:t xml:space="preserve">Área de inspección</x:t>
        </x:is>
      </x:c>
      <x:c r="F710" t="n">
        <x:f>'08_PEDIDOS'!D60</x:f>
        <x:v>8</x:v>
      </x:c>
      <x:c r="G710" t="n">
        <x:f>'08_PEDIDOS'!I60</x:f>
        <x:v>10</x:v>
      </x:c>
      <x:c r="H710" t="n">
        <x:f>'05_RUTAS'!F38</x:f>
        <x:v>2</x:v>
      </x:c>
      <x:c r="I710" t="n">
        <x:f>'05_RUTAS'!G38</x:f>
        <x:v>3.79</x:v>
      </x:c>
      <x:c r="J710" s="14" t="n">
        <x:f>IF(OR(F710="",G710="",G710=0),"",(ROUNDUP(F710/G710,0)*H710+F710*I710)/60)</x:f>
        <x:v>0.5386666666666666</x:v>
      </x:c>
      <x:c r="K710" t="n">
        <x:f>INDEX('08_PEDIDOS'!$H$2:$H$97,MATCH(A710,'08_PEDIDOS'!$A$2:$A$97,0))</x:f>
        <x:v>8</x:v>
      </x:c>
      <x:c r="L710" t="inlineStr">
        <x:is>
          <x:t xml:space="preserve">POR_UNIDAD</x:t>
        </x:is>
      </x:c>
      <x:c r="M710" t="inlineStr">
        <x:is>
          <x:t xml:space="preserve">HIPOTESIS TECNICA</x:t>
        </x:is>
      </x:c>
      <x:c r="N710" s="34" t="n">
        <x:f>IFERROR(J710*INDEX('04_MAQUINAS'!$F$2:$F$18,MATCH(E710,'04_MAQUINAS'!$A$2:$A$18,0)),0)</x:f>
        <x:v>10.773333333333333</x:v>
      </x:c>
      <x:c r="O710" s="34" t="n">
        <x:f>IFERROR(J710*INDEX('04_MAQUINAS'!$I$2:$I$18,MATCH(E710,'04_MAQUINAS'!$A$2:$A$18,0))*INDEX('04_MAQUINAS'!$J$2:$J$18,MATCH(E710,'04_MAQUINAS'!$A$2:$A$18,0)),0)</x:f>
        <x:v>0.05386666666666667</x:v>
      </x:c>
    </x:row>
    <x:row r="711">
      <x:c r="A711" t="inlineStr">
        <x:is>
          <x:t xml:space="preserve">P059</x:t>
        </x:is>
      </x:c>
      <x:c r="B711" t="inlineStr">
        <x:is>
          <x:t xml:space="preserve">Góndola central comercial</x:t>
        </x:is>
      </x:c>
      <x:c r="C711" t="n">
        <x:v>12</x:v>
      </x:c>
      <x:c r="D711" t="inlineStr">
        <x:is>
          <x:t xml:space="preserve">Embalaje</x:t>
        </x:is>
      </x:c>
      <x:c r="E711" t="inlineStr">
        <x:is>
          <x:t xml:space="preserve">Zona de protección y embalaje</x:t>
        </x:is>
      </x:c>
      <x:c r="F711" t="n">
        <x:f>'08_PEDIDOS'!D60</x:f>
        <x:v>8</x:v>
      </x:c>
      <x:c r="G711" t="n">
        <x:f>'08_PEDIDOS'!I60</x:f>
        <x:v>10</x:v>
      </x:c>
      <x:c r="H711" t="n">
        <x:f>'05_RUTAS'!F39</x:f>
        <x:v>2</x:v>
      </x:c>
      <x:c r="I711" t="n">
        <x:f>'05_RUTAS'!G39</x:f>
        <x:v>5.18</x:v>
      </x:c>
      <x:c r="J711" s="14" t="n">
        <x:f>IF(OR(F711="",G711="",G711=0),"",(ROUNDUP(F711/G711,0)*H711+F711*I711)/60)</x:f>
        <x:v>0.724</x:v>
      </x:c>
      <x:c r="K711" t="n">
        <x:f>INDEX('08_PEDIDOS'!$H$2:$H$97,MATCH(A711,'08_PEDIDOS'!$A$2:$A$97,0))</x:f>
        <x:v>8</x:v>
      </x:c>
      <x:c r="L711" t="inlineStr">
        <x:is>
          <x:t xml:space="preserve">POR_UNIDAD</x:t>
        </x:is>
      </x:c>
      <x:c r="M711" t="inlineStr">
        <x:is>
          <x:t xml:space="preserve">HIPOTESIS TECNICA</x:t>
        </x:is>
      </x:c>
      <x:c r="N711" s="34" t="n">
        <x:f>IFERROR(J711*INDEX('04_MAQUINAS'!$F$2:$F$18,MATCH(E711,'04_MAQUINAS'!$A$2:$A$18,0)),0)</x:f>
        <x:v>13.032</x:v>
      </x:c>
      <x:c r="O711" s="34" t="n">
        <x:f>IFERROR(J711*INDEX('04_MAQUINAS'!$I$2:$I$18,MATCH(E711,'04_MAQUINAS'!$A$2:$A$18,0))*INDEX('04_MAQUINAS'!$J$2:$J$18,MATCH(E711,'04_MAQUINAS'!$A$2:$A$18,0)),0)</x:f>
        <x:v>0.06516</x:v>
      </x:c>
    </x:row>
    <x:row r="712">
      <x:c r="A712" t="inlineStr">
        <x:is>
          <x:t xml:space="preserve">P060</x:t>
        </x:is>
      </x:c>
      <x:c r="B712" t="inlineStr">
        <x:is>
          <x:t xml:space="preserve">Góndola mural</x:t>
        </x:is>
      </x:c>
      <x:c r="C712" t="n">
        <x:v>1</x:v>
      </x:c>
      <x:c r="D712" t="inlineStr">
        <x:is>
          <x:t xml:space="preserve">Corte de planchas de acero</x:t>
        </x:is>
      </x:c>
      <x:c r="E712" t="inlineStr">
        <x:is>
          <x:t xml:space="preserve">Guillotina hidráulica para corte de planchas de acero</x:t>
        </x:is>
      </x:c>
      <x:c r="F712" t="n">
        <x:f>'08_PEDIDOS'!D61</x:f>
        <x:v>8</x:v>
      </x:c>
      <x:c r="G712" t="n">
        <x:f>'08_PEDIDOS'!I61</x:f>
        <x:v>10</x:v>
      </x:c>
      <x:c r="H712" t="n">
        <x:f>'05_RUTAS'!F40</x:f>
        <x:v>8</x:v>
      </x:c>
      <x:c r="I712" t="n">
        <x:f>'05_RUTAS'!G40</x:f>
        <x:v>56.975</x:v>
      </x:c>
      <x:c r="J712" s="14" t="n">
        <x:f>IF(OR(F712="",G712="",G712=0),"",(ROUNDUP(F712/G712,0)*H712+F712*I712)/60)</x:f>
        <x:v>7.73</x:v>
      </x:c>
      <x:c r="K712" t="n">
        <x:f>INDEX('08_PEDIDOS'!$H$2:$H$97,MATCH(A712,'08_PEDIDOS'!$A$2:$A$97,0))</x:f>
        <x:v>8</x:v>
      </x:c>
      <x:c r="L712" t="inlineStr">
        <x:is>
          <x:t xml:space="preserve">POR_UNIDAD</x:t>
        </x:is>
      </x:c>
      <x:c r="M712" t="inlineStr">
        <x:is>
          <x:t xml:space="preserve">VALOR HEREDADO SIN CRONOMETRAJE</x:t>
        </x:is>
      </x:c>
      <x:c r="N712" s="34" t="n">
        <x:f>IFERROR(J712*INDEX('04_MAQUINAS'!$F$2:$F$18,MATCH(E712,'04_MAQUINAS'!$A$2:$A$18,0)),0)</x:f>
        <x:v>185.52</x:v>
      </x:c>
      <x:c r="O712" s="34" t="n">
        <x:f>IFERROR(J712*INDEX('04_MAQUINAS'!$I$2:$I$18,MATCH(E712,'04_MAQUINAS'!$A$2:$A$18,0))*INDEX('04_MAQUINAS'!$J$2:$J$18,MATCH(E712,'04_MAQUINAS'!$A$2:$A$18,0)),0)</x:f>
        <x:v>21.2575</x:v>
      </x:c>
    </x:row>
    <x:row r="713">
      <x:c r="A713" t="inlineStr">
        <x:is>
          <x:t xml:space="preserve">P060</x:t>
        </x:is>
      </x:c>
      <x:c r="B713" t="inlineStr">
        <x:is>
          <x:t xml:space="preserve">Góndola mural</x:t>
        </x:is>
      </x:c>
      <x:c r="C713" t="n">
        <x:v>2</x:v>
      </x:c>
      <x:c r="D713" t="inlineStr">
        <x:is>
          <x:t xml:space="preserve">Corte de tubos y perfiles</x:t>
        </x:is>
      </x:c>
      <x:c r="E713" t="inlineStr">
        <x:is>
          <x:t xml:space="preserve">Sierra de cinta para corte de tubos y perfiles</x:t>
        </x:is>
      </x:c>
      <x:c r="F713" t="n">
        <x:f>'08_PEDIDOS'!D61</x:f>
        <x:v>8</x:v>
      </x:c>
      <x:c r="G713" t="n">
        <x:f>'08_PEDIDOS'!I61</x:f>
        <x:v>10</x:v>
      </x:c>
      <x:c r="H713" t="n">
        <x:f>'05_RUTAS'!F41</x:f>
        <x:v>8</x:v>
      </x:c>
      <x:c r="I713" t="n">
        <x:f>'05_RUTAS'!G41</x:f>
        <x:v>6.279999999999999</x:v>
      </x:c>
      <x:c r="J713" s="14" t="n">
        <x:f>IF(OR(F713="",G713="",G713=0),"",(ROUNDUP(F713/G713,0)*H713+F713*I713)/60)</x:f>
        <x:v>0.9706666666666666</x:v>
      </x:c>
      <x:c r="K713" t="n">
        <x:f>INDEX('08_PEDIDOS'!$H$2:$H$97,MATCH(A713,'08_PEDIDOS'!$A$2:$A$97,0))</x:f>
        <x:v>8</x:v>
      </x:c>
      <x:c r="L713" t="inlineStr">
        <x:is>
          <x:t xml:space="preserve">POR_UNIDAD</x:t>
        </x:is>
      </x:c>
      <x:c r="M713" t="inlineStr">
        <x:is>
          <x:t xml:space="preserve">VALOR HEREDADO SIN CRONOMETRAJE</x:t>
        </x:is>
      </x:c>
      <x:c r="N713" s="34" t="n">
        <x:f>IFERROR(J713*INDEX('04_MAQUINAS'!$F$2:$F$18,MATCH(E713,'04_MAQUINAS'!$A$2:$A$18,0)),0)</x:f>
        <x:v>21.354666666666663</x:v>
      </x:c>
      <x:c r="O713" s="34" t="n">
        <x:f>IFERROR(J713*INDEX('04_MAQUINAS'!$I$2:$I$18,MATCH(E713,'04_MAQUINAS'!$A$2:$A$18,0))*INDEX('04_MAQUINAS'!$J$2:$J$18,MATCH(E713,'04_MAQUINAS'!$A$2:$A$18,0)),0)</x:f>
        <x:v>0.43679999999999997</x:v>
      </x:c>
    </x:row>
    <x:row r="714">
      <x:c r="A714" t="inlineStr">
        <x:is>
          <x:t xml:space="preserve">P060</x:t>
        </x:is>
      </x:c>
      <x:c r="B714" t="inlineStr">
        <x:is>
          <x:t xml:space="preserve">Góndola mural</x:t>
        </x:is>
      </x:c>
      <x:c r="C714" t="n">
        <x:v>3</x:v>
      </x:c>
      <x:c r="D714" t="inlineStr">
        <x:is>
          <x:t xml:space="preserve">Perforación</x:t>
        </x:is>
      </x:c>
      <x:c r="E714" t="inlineStr">
        <x:is>
          <x:t xml:space="preserve">Taladro de banco para perforación de acero</x:t>
        </x:is>
      </x:c>
      <x:c r="F714" t="n">
        <x:f>'08_PEDIDOS'!D61</x:f>
        <x:v>8</x:v>
      </x:c>
      <x:c r="G714" t="n">
        <x:f>'08_PEDIDOS'!I61</x:f>
        <x:v>10</x:v>
      </x:c>
      <x:c r="H714" t="n">
        <x:f>'05_RUTAS'!F42</x:f>
        <x:v>10</x:v>
      </x:c>
      <x:c r="I714" t="n">
        <x:f>'05_RUTAS'!G42</x:f>
        <x:v>67</x:v>
      </x:c>
      <x:c r="J714" s="14" t="n">
        <x:f>IF(OR(F714="",G714="",G714=0),"",(ROUNDUP(F714/G714,0)*H714+F714*I714)/60)</x:f>
        <x:v>9.1</x:v>
      </x:c>
      <x:c r="K714" t="n">
        <x:f>INDEX('08_PEDIDOS'!$H$2:$H$97,MATCH(A714,'08_PEDIDOS'!$A$2:$A$97,0))</x:f>
        <x:v>8</x:v>
      </x:c>
      <x:c r="L714" t="inlineStr">
        <x:is>
          <x:t xml:space="preserve">POR_UNIDAD</x:t>
        </x:is>
      </x:c>
      <x:c r="M714" t="inlineStr">
        <x:is>
          <x:t xml:space="preserve">VALOR HEREDADO SIN CRONOMETRAJE</x:t>
        </x:is>
      </x:c>
      <x:c r="N714" s="34" t="n">
        <x:f>IFERROR(J714*INDEX('04_MAQUINAS'!$F$2:$F$18,MATCH(E714,'04_MAQUINAS'!$A$2:$A$18,0)),0)</x:f>
        <x:v>200.2</x:v>
      </x:c>
      <x:c r="O714" s="34" t="n">
        <x:f>IFERROR(J714*INDEX('04_MAQUINAS'!$I$2:$I$18,MATCH(E714,'04_MAQUINAS'!$A$2:$A$18,0))*INDEX('04_MAQUINAS'!$J$2:$J$18,MATCH(E714,'04_MAQUINAS'!$A$2:$A$18,0)),0)</x:f>
        <x:v>2.5025</x:v>
      </x:c>
    </x:row>
    <x:row r="715">
      <x:c r="A715" t="inlineStr">
        <x:is>
          <x:t xml:space="preserve">P060</x:t>
        </x:is>
      </x:c>
      <x:c r="B715" t="inlineStr">
        <x:is>
          <x:t xml:space="preserve">Góndola mural</x:t>
        </x:is>
      </x:c>
      <x:c r="C715" t="n">
        <x:v>4</x:v>
      </x:c>
      <x:c r="D715" t="inlineStr">
        <x:is>
          <x:t xml:space="preserve">Plegado</x:t>
        </x:is>
      </x:c>
      <x:c r="E715" t="inlineStr">
        <x:is>
          <x:t xml:space="preserve">Plegadora hidráulica de chapa metálica</x:t>
        </x:is>
      </x:c>
      <x:c r="F715" t="n">
        <x:f>'08_PEDIDOS'!D61</x:f>
        <x:v>8</x:v>
      </x:c>
      <x:c r="G715" t="n">
        <x:f>'08_PEDIDOS'!I61</x:f>
        <x:v>10</x:v>
      </x:c>
      <x:c r="H715" t="n">
        <x:f>'05_RUTAS'!F43</x:f>
        <x:v>12</x:v>
      </x:c>
      <x:c r="I715" t="n">
        <x:f>'05_RUTAS'!G43</x:f>
        <x:v>124</x:v>
      </x:c>
      <x:c r="J715" s="14" t="n">
        <x:f>IF(OR(F715="",G715="",G715=0),"",(ROUNDUP(F715/G715,0)*H715+F715*I715)/60)</x:f>
        <x:v>16.733333333333334</x:v>
      </x:c>
      <x:c r="K715" t="n">
        <x:f>INDEX('08_PEDIDOS'!$H$2:$H$97,MATCH(A715,'08_PEDIDOS'!$A$2:$A$97,0))</x:f>
        <x:v>8</x:v>
      </x:c>
      <x:c r="L715" t="inlineStr">
        <x:is>
          <x:t xml:space="preserve">POR_UNIDAD</x:t>
        </x:is>
      </x:c>
      <x:c r="M715" t="inlineStr">
        <x:is>
          <x:t xml:space="preserve">VALOR HEREDADO SIN CRONOMETRAJE</x:t>
        </x:is>
      </x:c>
      <x:c r="N715" s="34" t="n">
        <x:f>IFERROR(J715*INDEX('04_MAQUINAS'!$F$2:$F$18,MATCH(E715,'04_MAQUINAS'!$A$2:$A$18,0)),0)</x:f>
        <x:v>468.53333333333336</x:v>
      </x:c>
      <x:c r="O715" s="34" t="n">
        <x:f>IFERROR(J715*INDEX('04_MAQUINAS'!$I$2:$I$18,MATCH(E715,'04_MAQUINAS'!$A$2:$A$18,0))*INDEX('04_MAQUINAS'!$J$2:$J$18,MATCH(E715,'04_MAQUINAS'!$A$2:$A$18,0)),0)</x:f>
        <x:v>41.415</x:v>
      </x:c>
    </x:row>
    <x:row r="716">
      <x:c r="A716" t="inlineStr">
        <x:is>
          <x:t xml:space="preserve">P060</x:t>
        </x:is>
      </x:c>
      <x:c r="B716" t="inlineStr">
        <x:is>
          <x:t xml:space="preserve">Góndola mural</x:t>
        </x:is>
      </x:c>
      <x:c r="C716" t="n">
        <x:v>5</x:v>
      </x:c>
      <x:c r="D716" t="inlineStr">
        <x:is>
          <x:t xml:space="preserve">Soldadura</x:t>
        </x:is>
      </x:c>
      <x:c r="E716" t="inlineStr">
        <x:is>
          <x:t xml:space="preserve">Máquina de soldadura por arco MIG/MAG</x:t>
        </x:is>
      </x:c>
      <x:c r="F716" t="n">
        <x:f>'08_PEDIDOS'!D61</x:f>
        <x:v>8</x:v>
      </x:c>
      <x:c r="G716" t="n">
        <x:f>'08_PEDIDOS'!I61</x:f>
        <x:v>10</x:v>
      </x:c>
      <x:c r="H716" t="n">
        <x:f>'05_RUTAS'!F44</x:f>
        <x:v>10</x:v>
      </x:c>
      <x:c r="I716" t="n">
        <x:f>'05_RUTAS'!G44</x:f>
        <x:v>5.6</x:v>
      </x:c>
      <x:c r="J716" s="14" t="n">
        <x:f>IF(OR(F716="",G716="",G716=0),"",(ROUNDUP(F716/G716,0)*H716+F716*I716)/60)</x:f>
        <x:v>0.9133333333333333</x:v>
      </x:c>
      <x:c r="K716" t="n">
        <x:f>INDEX('08_PEDIDOS'!$H$2:$H$97,MATCH(A716,'08_PEDIDOS'!$A$2:$A$97,0))</x:f>
        <x:v>8</x:v>
      </x:c>
      <x:c r="L716" t="inlineStr">
        <x:is>
          <x:t xml:space="preserve">POR_UNIDAD</x:t>
        </x:is>
      </x:c>
      <x:c r="M716" t="inlineStr">
        <x:is>
          <x:t xml:space="preserve">VALOR HEREDADO SIN CRONOMETRAJE</x:t>
        </x:is>
      </x:c>
      <x:c r="N716" s="34" t="n">
        <x:f>IFERROR(J716*INDEX('04_MAQUINAS'!$F$2:$F$18,MATCH(E716,'04_MAQUINAS'!$A$2:$A$18,0)),0)</x:f>
        <x:v>29.226666666666667</x:v>
      </x:c>
      <x:c r="O716" s="34" t="n">
        <x:f>IFERROR(J716*INDEX('04_MAQUINAS'!$I$2:$I$18,MATCH(E716,'04_MAQUINAS'!$A$2:$A$18,0))*INDEX('04_MAQUINAS'!$J$2:$J$18,MATCH(E716,'04_MAQUINAS'!$A$2:$A$18,0)),0)</x:f>
        <x:v>1.5983333333333332</x:v>
      </x:c>
    </x:row>
    <x:row r="717">
      <x:c r="A717" t="inlineStr">
        <x:is>
          <x:t xml:space="preserve">P060</x:t>
        </x:is>
      </x:c>
      <x:c r="B717" t="inlineStr">
        <x:is>
          <x:t xml:space="preserve">Góndola mural</x:t>
        </x:is>
      </x:c>
      <x:c r="C717" t="n">
        <x:v>6</x:v>
      </x:c>
      <x:c r="D717" t="inlineStr">
        <x:is>
          <x:t xml:space="preserve">Desbarbado</x:t>
        </x:is>
      </x:c>
      <x:c r="E717" t="inlineStr">
        <x:is>
          <x:t xml:space="preserve">Mesa de desbarbado/esmerilado</x:t>
        </x:is>
      </x:c>
      <x:c r="F717" t="n">
        <x:f>'08_PEDIDOS'!D61</x:f>
        <x:v>8</x:v>
      </x:c>
      <x:c r="G717" t="n">
        <x:f>'08_PEDIDOS'!I61</x:f>
        <x:v>10</x:v>
      </x:c>
      <x:c r="H717" t="n">
        <x:f>'05_RUTAS'!F45</x:f>
        <x:v>3</x:v>
      </x:c>
      <x:c r="I717" t="n">
        <x:f>'05_RUTAS'!G45</x:f>
        <x:v>33</x:v>
      </x:c>
      <x:c r="J717" s="14" t="n">
        <x:f>IF(OR(F717="",G717="",G717=0),"",(ROUNDUP(F717/G717,0)*H717+F717*I717)/60)</x:f>
        <x:v>4.45</x:v>
      </x:c>
      <x:c r="K717" t="n">
        <x:f>INDEX('08_PEDIDOS'!$H$2:$H$97,MATCH(A717,'08_PEDIDOS'!$A$2:$A$97,0))</x:f>
        <x:v>8</x:v>
      </x:c>
      <x:c r="L717" t="inlineStr">
        <x:is>
          <x:t xml:space="preserve">POR_UNIDAD</x:t>
        </x:is>
      </x:c>
      <x:c r="M717" t="inlineStr">
        <x:is>
          <x:t xml:space="preserve">VALOR HEREDADO SIN CRONOMETRAJE</x:t>
        </x:is>
      </x:c>
      <x:c r="N717" s="34" t="n">
        <x:f>IFERROR(J717*INDEX('04_MAQUINAS'!$F$2:$F$18,MATCH(E717,'04_MAQUINAS'!$A$2:$A$18,0)),0)</x:f>
        <x:v>93.45</x:v>
      </x:c>
      <x:c r="O717" s="34" t="n">
        <x:f>IFERROR(J717*INDEX('04_MAQUINAS'!$I$2:$I$18,MATCH(E717,'04_MAQUINAS'!$A$2:$A$18,0))*INDEX('04_MAQUINAS'!$J$2:$J$18,MATCH(E717,'04_MAQUINAS'!$A$2:$A$18,0)),0)</x:f>
        <x:v>3.3375000000000004</x:v>
      </x:c>
    </x:row>
    <x:row r="718">
      <x:c r="A718" t="inlineStr">
        <x:is>
          <x:t xml:space="preserve">P060</x:t>
        </x:is>
      </x:c>
      <x:c r="B718" t="inlineStr">
        <x:is>
          <x:t xml:space="preserve">Góndola mural</x:t>
        </x:is>
      </x:c>
      <x:c r="C718" t="n">
        <x:v>7</x:v>
      </x:c>
      <x:c r="D718" t="inlineStr">
        <x:is>
          <x:t xml:space="preserve">Preparación superficial</x:t>
        </x:is>
      </x:c>
      <x:c r="E718" t="inlineStr">
        <x:is>
          <x:t xml:space="preserve">Zona de preparación superficial</x:t>
        </x:is>
      </x:c>
      <x:c r="F718" t="n">
        <x:f>'08_PEDIDOS'!D61</x:f>
        <x:v>8</x:v>
      </x:c>
      <x:c r="G718" t="n">
        <x:f>'08_PEDIDOS'!I61</x:f>
        <x:v>10</x:v>
      </x:c>
      <x:c r="H718" t="n">
        <x:f>'05_RUTAS'!F46</x:f>
        <x:v>6</x:v>
      </x:c>
      <x:c r="I718" t="n">
        <x:f>'05_RUTAS'!G46</x:f>
        <x:v>27.0712</x:v>
      </x:c>
      <x:c r="J718" s="14" t="n">
        <x:f>IF(OR(F718="",G718="",G718=0),"",(ROUNDUP(F718/G718,0)*H718+F718*I718)/60)</x:f>
        <x:v>3.7094933333333335</x:v>
      </x:c>
      <x:c r="K718" t="n">
        <x:f>INDEX('08_PEDIDOS'!$H$2:$H$97,MATCH(A718,'08_PEDIDOS'!$A$2:$A$97,0))</x:f>
        <x:v>8</x:v>
      </x:c>
      <x:c r="L718" t="inlineStr">
        <x:is>
          <x:t xml:space="preserve">POR_UNIDAD</x:t>
        </x:is>
      </x:c>
      <x:c r="M718" t="inlineStr">
        <x:is>
          <x:t xml:space="preserve">VALOR HEREDADO SIN CRONOMETRAJE</x:t>
        </x:is>
      </x:c>
      <x:c r="N718" s="34" t="n">
        <x:f>IFERROR(J718*INDEX('04_MAQUINAS'!$F$2:$F$18,MATCH(E718,'04_MAQUINAS'!$A$2:$A$18,0)),0)</x:f>
        <x:v>70.48037333333333</x:v>
      </x:c>
      <x:c r="O718" s="34" t="n">
        <x:f>IFERROR(J718*INDEX('04_MAQUINAS'!$I$2:$I$18,MATCH(E718,'04_MAQUINAS'!$A$2:$A$18,0))*INDEX('04_MAQUINAS'!$J$2:$J$18,MATCH(E718,'04_MAQUINAS'!$A$2:$A$18,0)),0)</x:f>
        <x:v>3.264354133333334</x:v>
      </x:c>
    </x:row>
    <x:row r="719">
      <x:c r="A719" t="inlineStr">
        <x:is>
          <x:t xml:space="preserve">P060</x:t>
        </x:is>
      </x:c>
      <x:c r="B719" t="inlineStr">
        <x:is>
          <x:t xml:space="preserve">Góndola mural</x:t>
        </x:is>
      </x:c>
      <x:c r="C719" t="n">
        <x:v>8</x:v>
      </x:c>
      <x:c r="D719" t="inlineStr">
        <x:is>
          <x:t xml:space="preserve">Aplicación electrostática de polvo</x:t>
        </x:is>
      </x:c>
      <x:c r="E719" t="inlineStr">
        <x:is>
          <x:t xml:space="preserve">Pistola manual de pintura electrostática en polvo</x:t>
        </x:is>
      </x:c>
      <x:c r="F719" t="n">
        <x:f>'08_PEDIDOS'!D61</x:f>
        <x:v>8</x:v>
      </x:c>
      <x:c r="G719" t="n">
        <x:f>'08_PEDIDOS'!I61</x:f>
        <x:v>10</x:v>
      </x:c>
      <x:c r="H719" t="n">
        <x:f>'05_RUTAS'!F47</x:f>
        <x:v>12</x:v>
      </x:c>
      <x:c r="I719" t="n">
        <x:f>'05_RUTAS'!G47</x:f>
        <x:v>7.34</x:v>
      </x:c>
      <x:c r="J719" s="14" t="n">
        <x:f>IF(OR(F719="",G719="",G719=0),"",(ROUNDUP(F719/G719,0)*H719+F719*I719)/60)</x:f>
        <x:v>1.1786666666666668</x:v>
      </x:c>
      <x:c r="K719" t="n">
        <x:f>INDEX('08_PEDIDOS'!$H$2:$H$97,MATCH(A719,'08_PEDIDOS'!$A$2:$A$97,0))</x:f>
        <x:v>8</x:v>
      </x:c>
      <x:c r="L719" t="inlineStr">
        <x:is>
          <x:t xml:space="preserve">POR_UNIDAD</x:t>
        </x:is>
      </x:c>
      <x:c r="M719" t="inlineStr">
        <x:is>
          <x:t xml:space="preserve">HIPOTESIS TECNICA</x:t>
        </x:is>
      </x:c>
      <x:c r="N719" s="34" t="n">
        <x:f>IFERROR(J719*INDEX('04_MAQUINAS'!$F$2:$F$18,MATCH(E719,'04_MAQUINAS'!$A$2:$A$18,0)),0)</x:f>
        <x:v>37.717333333333336</x:v>
      </x:c>
      <x:c r="O719" s="34" t="n">
        <x:f>IFERROR(J719*INDEX('04_MAQUINAS'!$I$2:$I$18,MATCH(E719,'04_MAQUINAS'!$A$2:$A$18,0))*INDEX('04_MAQUINAS'!$J$2:$J$18,MATCH(E719,'04_MAQUINAS'!$A$2:$A$18,0)),0)</x:f>
        <x:v>1.2376</x:v>
      </x:c>
    </x:row>
    <x:row r="720">
      <x:c r="A720" t="inlineStr">
        <x:is>
          <x:t xml:space="preserve">P060</x:t>
        </x:is>
      </x:c>
      <x:c r="B720" t="inlineStr">
        <x:is>
          <x:t xml:space="preserve">Góndola mural</x:t>
        </x:is>
      </x:c>
      <x:c r="C720" t="n">
        <x:v>9</x:v>
      </x:c>
      <x:c r="D720" t="inlineStr">
        <x:is>
          <x:t xml:space="preserve">Curado térmico en horno</x:t>
        </x:is>
      </x:c>
      <x:c r="E720" t="inlineStr">
        <x:is>
          <x:t xml:space="preserve">Horno de curado de pintura electrostática por lotes</x:t>
        </x:is>
      </x:c>
      <x:c r="F720" t="n">
        <x:f>'08_PEDIDOS'!D61</x:f>
        <x:v>8</x:v>
      </x:c>
      <x:c r="G720" t="n">
        <x:f>'08_PEDIDOS'!I61</x:f>
        <x:v>10</x:v>
      </x:c>
      <x:c r="H720" t="n">
        <x:f>'05_RUTAS'!F48</x:f>
        <x:v>45</x:v>
      </x:c>
      <x:c r="I720" t="n">
        <x:f>'05_RUTAS'!G48</x:f>
        <x:v>0</x:v>
      </x:c>
      <x:c r="J720" s="14" t="n">
        <x:f>IF(OR(F720="",G720="",G720=0),"",(ROUNDUP(F720/G720,0)*H720+F720*I720)/60)</x:f>
        <x:v>0.75</x:v>
      </x:c>
      <x:c r="K720" t="n">
        <x:f>INDEX('08_PEDIDOS'!$H$2:$H$97,MATCH(A720,'08_PEDIDOS'!$A$2:$A$97,0))</x:f>
        <x:v>8</x:v>
      </x:c>
      <x:c r="L720" t="inlineStr">
        <x:is>
          <x:t xml:space="preserve">POR_LOTE</x:t>
        </x:is>
      </x:c>
      <x:c r="M720" t="inlineStr">
        <x:is>
          <x:t xml:space="preserve">HIPOTESIS TECNICA</x:t>
        </x:is>
      </x:c>
      <x:c r="N720" s="34" t="n">
        <x:f>IFERROR(J720*INDEX('04_MAQUINAS'!$F$2:$F$18,MATCH(E720,'04_MAQUINAS'!$A$2:$A$18,0)),0)</x:f>
        <x:v>19.5</x:v>
      </x:c>
      <x:c r="O720" s="34" t="n">
        <x:f>IFERROR(J720*INDEX('04_MAQUINAS'!$I$2:$I$18,MATCH(E720,'04_MAQUINAS'!$A$2:$A$18,0))*INDEX('04_MAQUINAS'!$J$2:$J$18,MATCH(E720,'04_MAQUINAS'!$A$2:$A$18,0)),0)</x:f>
        <x:v>10.799999999999999</x:v>
      </x:c>
    </x:row>
    <x:row r="721">
      <x:c r="A721" t="inlineStr">
        <x:is>
          <x:t xml:space="preserve">P060</x:t>
        </x:is>
      </x:c>
      <x:c r="B721" t="inlineStr">
        <x:is>
          <x:t xml:space="preserve">Góndola mural</x:t>
        </x:is>
      </x:c>
      <x:c r="C721" t="n">
        <x:v>10</x:v>
      </x:c>
      <x:c r="D721" t="inlineStr">
        <x:is>
          <x:t xml:space="preserve">Colgado, traslado y enfriamiento</x:t>
        </x:is>
      </x:c>
      <x:c r="E721" t="inlineStr">
        <x:is>
          <x:t xml:space="preserve">Manipulación y enfriamiento de piezas</x:t>
        </x:is>
      </x:c>
      <x:c r="F721" t="n">
        <x:f>'08_PEDIDOS'!D61</x:f>
        <x:v>8</x:v>
      </x:c>
      <x:c r="G721" t="n">
        <x:f>'08_PEDIDOS'!I61</x:f>
        <x:v>10</x:v>
      </x:c>
      <x:c r="H721" t="n">
        <x:f>'05_RUTAS'!F49</x:f>
        <x:v>8</x:v>
      </x:c>
      <x:c r="I721" t="n">
        <x:f>'05_RUTAS'!G49</x:f>
        <x:v>2.54</x:v>
      </x:c>
      <x:c r="J721" s="14" t="n">
        <x:f>IF(OR(F721="",G721="",G721=0),"",(ROUNDUP(F721/G721,0)*H721+F721*I721)/60)</x:f>
        <x:v>0.47200000000000003</x:v>
      </x:c>
      <x:c r="K721" t="n">
        <x:f>INDEX('08_PEDIDOS'!$H$2:$H$97,MATCH(A721,'08_PEDIDOS'!$A$2:$A$97,0))</x:f>
        <x:v>8</x:v>
      </x:c>
      <x:c r="L721" t="inlineStr">
        <x:is>
          <x:t xml:space="preserve">POR_UNIDAD</x:t>
        </x:is>
      </x:c>
      <x:c r="M721" t="inlineStr">
        <x:is>
          <x:t xml:space="preserve">HIPOTESIS TECNICA</x:t>
        </x:is>
      </x:c>
      <x:c r="N721" s="34" t="n">
        <x:f>IFERROR(J721*INDEX('04_MAQUINAS'!$F$2:$F$18,MATCH(E721,'04_MAQUINAS'!$A$2:$A$18,0)),0)</x:f>
        <x:v>7.5520000000000005</x:v>
      </x:c>
      <x:c r="O721" s="34" t="n">
        <x:f>IFERROR(J721*INDEX('04_MAQUINAS'!$I$2:$I$18,MATCH(E721,'04_MAQUINAS'!$A$2:$A$18,0))*INDEX('04_MAQUINAS'!$J$2:$J$18,MATCH(E721,'04_MAQUINAS'!$A$2:$A$18,0)),0)</x:f>
        <x:v>0.11800000000000001</x:v>
      </x:c>
    </x:row>
    <x:row r="722">
      <x:c r="A722" t="inlineStr">
        <x:is>
          <x:t xml:space="preserve">P060</x:t>
        </x:is>
      </x:c>
      <x:c r="B722" t="inlineStr">
        <x:is>
          <x:t xml:space="preserve">Góndola mural</x:t>
        </x:is>
      </x:c>
      <x:c r="C722" t="n">
        <x:v>11</x:v>
      </x:c>
      <x:c r="D722" t="inlineStr">
        <x:is>
          <x:t xml:space="preserve">Ensamblaje</x:t>
        </x:is>
      </x:c>
      <x:c r="E722" t="inlineStr">
        <x:is>
          <x:t xml:space="preserve">Mesa de armado</x:t>
        </x:is>
      </x:c>
      <x:c r="F722" t="n">
        <x:f>'08_PEDIDOS'!D61</x:f>
        <x:v>8</x:v>
      </x:c>
      <x:c r="G722" t="n">
        <x:f>'08_PEDIDOS'!I61</x:f>
        <x:v>10</x:v>
      </x:c>
      <x:c r="H722" t="n">
        <x:f>'05_RUTAS'!F50</x:f>
        <x:v>6</x:v>
      </x:c>
      <x:c r="I722" t="n">
        <x:f>'05_RUTAS'!G50</x:f>
        <x:v>48.75</x:v>
      </x:c>
      <x:c r="J722" s="14" t="n">
        <x:f>IF(OR(F722="",G722="",G722=0),"",(ROUNDUP(F722/G722,0)*H722+F722*I722)/60)</x:f>
        <x:v>6.6</x:v>
      </x:c>
      <x:c r="K722" t="n">
        <x:f>INDEX('08_PEDIDOS'!$H$2:$H$97,MATCH(A722,'08_PEDIDOS'!$A$2:$A$97,0))</x:f>
        <x:v>8</x:v>
      </x:c>
      <x:c r="L722" t="inlineStr">
        <x:is>
          <x:t xml:space="preserve">POR_UNIDAD</x:t>
        </x:is>
      </x:c>
      <x:c r="M722" t="inlineStr">
        <x:is>
          <x:t xml:space="preserve">VALOR HEREDADO SIN CRONOMETRAJE</x:t>
        </x:is>
      </x:c>
      <x:c r="N722" s="34" t="n">
        <x:f>IFERROR(J722*INDEX('04_MAQUINAS'!$F$2:$F$18,MATCH(E722,'04_MAQUINAS'!$A$2:$A$18,0)),0)</x:f>
        <x:v>125.39999999999999</x:v>
      </x:c>
      <x:c r="O722" s="34" t="n">
        <x:f>IFERROR(J722*INDEX('04_MAQUINAS'!$I$2:$I$18,MATCH(E722,'04_MAQUINAS'!$A$2:$A$18,0))*INDEX('04_MAQUINAS'!$J$2:$J$18,MATCH(E722,'04_MAQUINAS'!$A$2:$A$18,0)),0)</x:f>
        <x:v>1.9799999999999998</x:v>
      </x:c>
    </x:row>
    <x:row r="723">
      <x:c r="A723" t="inlineStr">
        <x:is>
          <x:t xml:space="preserve">P060</x:t>
        </x:is>
      </x:c>
      <x:c r="B723" t="inlineStr">
        <x:is>
          <x:t xml:space="preserve">Góndola mural</x:t>
        </x:is>
      </x:c>
      <x:c r="C723" t="n">
        <x:v>12</x:v>
      </x:c>
      <x:c r="D723" t="inlineStr">
        <x:is>
          <x:t xml:space="preserve">Inspección de calidad</x:t>
        </x:is>
      </x:c>
      <x:c r="E723" t="inlineStr">
        <x:is>
          <x:t xml:space="preserve">Área de inspección</x:t>
        </x:is>
      </x:c>
      <x:c r="F723" t="n">
        <x:f>'08_PEDIDOS'!D61</x:f>
        <x:v>8</x:v>
      </x:c>
      <x:c r="G723" t="n">
        <x:f>'08_PEDIDOS'!I61</x:f>
        <x:v>10</x:v>
      </x:c>
      <x:c r="H723" t="n">
        <x:f>'05_RUTAS'!F51</x:f>
        <x:v>2</x:v>
      </x:c>
      <x:c r="I723" t="n">
        <x:f>'05_RUTAS'!G51</x:f>
        <x:v>3.67</x:v>
      </x:c>
      <x:c r="J723" s="14" t="n">
        <x:f>IF(OR(F723="",G723="",G723=0),"",(ROUNDUP(F723/G723,0)*H723+F723*I723)/60)</x:f>
        <x:v>0.5226666666666666</x:v>
      </x:c>
      <x:c r="K723" t="n">
        <x:f>INDEX('08_PEDIDOS'!$H$2:$H$97,MATCH(A723,'08_PEDIDOS'!$A$2:$A$97,0))</x:f>
        <x:v>8</x:v>
      </x:c>
      <x:c r="L723" t="inlineStr">
        <x:is>
          <x:t xml:space="preserve">POR_UNIDAD</x:t>
        </x:is>
      </x:c>
      <x:c r="M723" t="inlineStr">
        <x:is>
          <x:t xml:space="preserve">HIPOTESIS TECNICA</x:t>
        </x:is>
      </x:c>
      <x:c r="N723" s="34" t="n">
        <x:f>IFERROR(J723*INDEX('04_MAQUINAS'!$F$2:$F$18,MATCH(E723,'04_MAQUINAS'!$A$2:$A$18,0)),0)</x:f>
        <x:v>10.453333333333333</x:v>
      </x:c>
      <x:c r="O723" s="34" t="n">
        <x:f>IFERROR(J723*INDEX('04_MAQUINAS'!$I$2:$I$18,MATCH(E723,'04_MAQUINAS'!$A$2:$A$18,0))*INDEX('04_MAQUINAS'!$J$2:$J$18,MATCH(E723,'04_MAQUINAS'!$A$2:$A$18,0)),0)</x:f>
        <x:v>0.05226666666666666</x:v>
      </x:c>
    </x:row>
    <x:row r="724">
      <x:c r="A724" t="inlineStr">
        <x:is>
          <x:t xml:space="preserve">P060</x:t>
        </x:is>
      </x:c>
      <x:c r="B724" t="inlineStr">
        <x:is>
          <x:t xml:space="preserve">Góndola mural</x:t>
        </x:is>
      </x:c>
      <x:c r="C724" t="n">
        <x:v>13</x:v>
      </x:c>
      <x:c r="D724" t="inlineStr">
        <x:is>
          <x:t xml:space="preserve">Embalaje</x:t>
        </x:is>
      </x:c>
      <x:c r="E724" t="inlineStr">
        <x:is>
          <x:t xml:space="preserve">Zona de protección y embalaje</x:t>
        </x:is>
      </x:c>
      <x:c r="F724" t="n">
        <x:f>'08_PEDIDOS'!D61</x:f>
        <x:v>8</x:v>
      </x:c>
      <x:c r="G724" t="n">
        <x:f>'08_PEDIDOS'!I61</x:f>
        <x:v>10</x:v>
      </x:c>
      <x:c r="H724" t="n">
        <x:f>'05_RUTAS'!F52</x:f>
        <x:v>2</x:v>
      </x:c>
      <x:c r="I724" t="n">
        <x:f>'05_RUTAS'!G52</x:f>
        <x:v>5</x:v>
      </x:c>
      <x:c r="J724" s="14" t="n">
        <x:f>IF(OR(F724="",G724="",G724=0),"",(ROUNDUP(F724/G724,0)*H724+F724*I724)/60)</x:f>
        <x:v>0.7</x:v>
      </x:c>
      <x:c r="K724" t="n">
        <x:f>INDEX('08_PEDIDOS'!$H$2:$H$97,MATCH(A724,'08_PEDIDOS'!$A$2:$A$97,0))</x:f>
        <x:v>8</x:v>
      </x:c>
      <x:c r="L724" t="inlineStr">
        <x:is>
          <x:t xml:space="preserve">POR_UNIDAD</x:t>
        </x:is>
      </x:c>
      <x:c r="M724" t="inlineStr">
        <x:is>
          <x:t xml:space="preserve">HIPOTESIS TECNICA</x:t>
        </x:is>
      </x:c>
      <x:c r="N724" s="34" t="n">
        <x:f>IFERROR(J724*INDEX('04_MAQUINAS'!$F$2:$F$18,MATCH(E724,'04_MAQUINAS'!$A$2:$A$18,0)),0)</x:f>
        <x:v>12.6</x:v>
      </x:c>
      <x:c r="O724" s="34" t="n">
        <x:f>IFERROR(J724*INDEX('04_MAQUINAS'!$I$2:$I$18,MATCH(E724,'04_MAQUINAS'!$A$2:$A$18,0))*INDEX('04_MAQUINAS'!$J$2:$J$18,MATCH(E724,'04_MAQUINAS'!$A$2:$A$18,0)),0)</x:f>
        <x:v>0.063</x:v>
      </x:c>
    </x:row>
    <x:row r="725">
      <x:c r="A725" t="inlineStr">
        <x:is>
          <x:t xml:space="preserve">P061</x:t>
        </x:is>
      </x:c>
      <x:c r="B725" t="inlineStr">
        <x:is>
          <x:t xml:space="preserve">Locker de 4 puertas</x:t>
        </x:is>
      </x:c>
      <x:c r="C725" t="n">
        <x:v>1</x:v>
      </x:c>
      <x:c r="D725" t="inlineStr">
        <x:is>
          <x:t xml:space="preserve">Corte de planchas de acero</x:t>
        </x:is>
      </x:c>
      <x:c r="E725" t="inlineStr">
        <x:is>
          <x:t xml:space="preserve">Guillotina hidráulica para corte de planchas de acero</x:t>
        </x:is>
      </x:c>
      <x:c r="F725" t="n">
        <x:f>'08_PEDIDOS'!D62</x:f>
        <x:v>6</x:v>
      </x:c>
      <x:c r="G725" t="n">
        <x:f>'08_PEDIDOS'!I62</x:f>
        <x:v>10</x:v>
      </x:c>
      <x:c r="H725" t="n">
        <x:f>'05_RUTAS'!F53</x:f>
        <x:v>8</x:v>
      </x:c>
      <x:c r="I725" t="n">
        <x:f>'05_RUTAS'!G53</x:f>
        <x:v>40.245</x:v>
      </x:c>
      <x:c r="J725" s="14" t="n">
        <x:f>IF(OR(F725="",G725="",G725=0),"",(ROUNDUP(F725/G725,0)*H725+F725*I725)/60)</x:f>
        <x:v>4.157833333333333</x:v>
      </x:c>
      <x:c r="K725" t="n">
        <x:f>INDEX('08_PEDIDOS'!$H$2:$H$97,MATCH(A725,'08_PEDIDOS'!$A$2:$A$97,0))</x:f>
        <x:v>8</x:v>
      </x:c>
      <x:c r="L725" t="inlineStr">
        <x:is>
          <x:t xml:space="preserve">POR_UNIDAD</x:t>
        </x:is>
      </x:c>
      <x:c r="M725" t="inlineStr">
        <x:is>
          <x:t xml:space="preserve">VALOR HEREDADO SIN CRONOMETRAJE</x:t>
        </x:is>
      </x:c>
      <x:c r="N725" s="34" t="n">
        <x:f>IFERROR(J725*INDEX('04_MAQUINAS'!$F$2:$F$18,MATCH(E725,'04_MAQUINAS'!$A$2:$A$18,0)),0)</x:f>
        <x:v>99.78799999999998</x:v>
      </x:c>
      <x:c r="O725" s="34" t="n">
        <x:f>IFERROR(J725*INDEX('04_MAQUINAS'!$I$2:$I$18,MATCH(E725,'04_MAQUINAS'!$A$2:$A$18,0))*INDEX('04_MAQUINAS'!$J$2:$J$18,MATCH(E725,'04_MAQUINAS'!$A$2:$A$18,0)),0)</x:f>
        <x:v>11.434041666666666</x:v>
      </x:c>
    </x:row>
    <x:row r="726">
      <x:c r="A726" t="inlineStr">
        <x:is>
          <x:t xml:space="preserve">P061</x:t>
        </x:is>
      </x:c>
      <x:c r="B726" t="inlineStr">
        <x:is>
          <x:t xml:space="preserve">Locker de 4 puertas</x:t>
        </x:is>
      </x:c>
      <x:c r="C726" t="n">
        <x:v>2</x:v>
      </x:c>
      <x:c r="D726" t="inlineStr">
        <x:is>
          <x:t xml:space="preserve">Perforación</x:t>
        </x:is>
      </x:c>
      <x:c r="E726" t="inlineStr">
        <x:is>
          <x:t xml:space="preserve">Taladro de banco para perforación de acero</x:t>
        </x:is>
      </x:c>
      <x:c r="F726" t="n">
        <x:f>'08_PEDIDOS'!D62</x:f>
        <x:v>6</x:v>
      </x:c>
      <x:c r="G726" t="n">
        <x:f>'08_PEDIDOS'!I62</x:f>
        <x:v>10</x:v>
      </x:c>
      <x:c r="H726" t="n">
        <x:f>'05_RUTAS'!F54</x:f>
        <x:v>10</x:v>
      </x:c>
      <x:c r="I726" t="n">
        <x:f>'05_RUTAS'!G54</x:f>
        <x:v>14.8</x:v>
      </x:c>
      <x:c r="J726" s="14" t="n">
        <x:f>IF(OR(F726="",G726="",G726=0),"",(ROUNDUP(F726/G726,0)*H726+F726*I726)/60)</x:f>
        <x:v>1.646666666666667</x:v>
      </x:c>
      <x:c r="K726" t="n">
        <x:f>INDEX('08_PEDIDOS'!$H$2:$H$97,MATCH(A726,'08_PEDIDOS'!$A$2:$A$97,0))</x:f>
        <x:v>8</x:v>
      </x:c>
      <x:c r="L726" t="inlineStr">
        <x:is>
          <x:t xml:space="preserve">POR_UNIDAD</x:t>
        </x:is>
      </x:c>
      <x:c r="M726" t="inlineStr">
        <x:is>
          <x:t xml:space="preserve">VALOR HEREDADO SIN CRONOMETRAJE</x:t>
        </x:is>
      </x:c>
      <x:c r="N726" s="34" t="n">
        <x:f>IFERROR(J726*INDEX('04_MAQUINAS'!$F$2:$F$18,MATCH(E726,'04_MAQUINAS'!$A$2:$A$18,0)),0)</x:f>
        <x:v>36.226666666666674</x:v>
      </x:c>
      <x:c r="O726" s="34" t="n">
        <x:f>IFERROR(J726*INDEX('04_MAQUINAS'!$I$2:$I$18,MATCH(E726,'04_MAQUINAS'!$A$2:$A$18,0))*INDEX('04_MAQUINAS'!$J$2:$J$18,MATCH(E726,'04_MAQUINAS'!$A$2:$A$18,0)),0)</x:f>
        <x:v>0.4528333333333334</x:v>
      </x:c>
    </x:row>
    <x:row r="727">
      <x:c r="A727" t="inlineStr">
        <x:is>
          <x:t xml:space="preserve">P061</x:t>
        </x:is>
      </x:c>
      <x:c r="B727" t="inlineStr">
        <x:is>
          <x:t xml:space="preserve">Locker de 4 puertas</x:t>
        </x:is>
      </x:c>
      <x:c r="C727" t="n">
        <x:v>3</x:v>
      </x:c>
      <x:c r="D727" t="inlineStr">
        <x:is>
          <x:t xml:space="preserve">Plegado</x:t>
        </x:is>
      </x:c>
      <x:c r="E727" t="inlineStr">
        <x:is>
          <x:t xml:space="preserve">Plegadora hidráulica de chapa metálica</x:t>
        </x:is>
      </x:c>
      <x:c r="F727" t="n">
        <x:f>'08_PEDIDOS'!D62</x:f>
        <x:v>6</x:v>
      </x:c>
      <x:c r="G727" t="n">
        <x:f>'08_PEDIDOS'!I62</x:f>
        <x:v>10</x:v>
      </x:c>
      <x:c r="H727" t="n">
        <x:f>'05_RUTAS'!F55</x:f>
        <x:v>12</x:v>
      </x:c>
      <x:c r="I727" t="n">
        <x:f>'05_RUTAS'!G55</x:f>
        <x:v>104</x:v>
      </x:c>
      <x:c r="J727" s="14" t="n">
        <x:f>IF(OR(F727="",G727="",G727=0),"",(ROUNDUP(F727/G727,0)*H727+F727*I727)/60)</x:f>
        <x:v>10.6</x:v>
      </x:c>
      <x:c r="K727" t="n">
        <x:f>INDEX('08_PEDIDOS'!$H$2:$H$97,MATCH(A727,'08_PEDIDOS'!$A$2:$A$97,0))</x:f>
        <x:v>8</x:v>
      </x:c>
      <x:c r="L727" t="inlineStr">
        <x:is>
          <x:t xml:space="preserve">POR_UNIDAD</x:t>
        </x:is>
      </x:c>
      <x:c r="M727" t="inlineStr">
        <x:is>
          <x:t xml:space="preserve">VALOR HEREDADO SIN CRONOMETRAJE</x:t>
        </x:is>
      </x:c>
      <x:c r="N727" s="34" t="n">
        <x:f>IFERROR(J727*INDEX('04_MAQUINAS'!$F$2:$F$18,MATCH(E727,'04_MAQUINAS'!$A$2:$A$18,0)),0)</x:f>
        <x:v>296.8</x:v>
      </x:c>
      <x:c r="O727" s="34" t="n">
        <x:f>IFERROR(J727*INDEX('04_MAQUINAS'!$I$2:$I$18,MATCH(E727,'04_MAQUINAS'!$A$2:$A$18,0))*INDEX('04_MAQUINAS'!$J$2:$J$18,MATCH(E727,'04_MAQUINAS'!$A$2:$A$18,0)),0)</x:f>
        <x:v>26.235</x:v>
      </x:c>
    </x:row>
    <x:row r="728">
      <x:c r="A728" t="inlineStr">
        <x:is>
          <x:t xml:space="preserve">P061</x:t>
        </x:is>
      </x:c>
      <x:c r="B728" t="inlineStr">
        <x:is>
          <x:t xml:space="preserve">Locker de 4 puertas</x:t>
        </x:is>
      </x:c>
      <x:c r="C728" t="n">
        <x:v>4</x:v>
      </x:c>
      <x:c r="D728" t="inlineStr">
        <x:is>
          <x:t xml:space="preserve">Desbarbado</x:t>
        </x:is>
      </x:c>
      <x:c r="E728" t="inlineStr">
        <x:is>
          <x:t xml:space="preserve">Mesa de desbarbado/esmerilado</x:t>
        </x:is>
      </x:c>
      <x:c r="F728" t="n">
        <x:f>'08_PEDIDOS'!D62</x:f>
        <x:v>6</x:v>
      </x:c>
      <x:c r="G728" t="n">
        <x:f>'08_PEDIDOS'!I62</x:f>
        <x:v>10</x:v>
      </x:c>
      <x:c r="H728" t="n">
        <x:f>'05_RUTAS'!F56</x:f>
        <x:v>3</x:v>
      </x:c>
      <x:c r="I728" t="n">
        <x:f>'05_RUTAS'!G56</x:f>
        <x:v>18</x:v>
      </x:c>
      <x:c r="J728" s="14" t="n">
        <x:f>IF(OR(F728="",G728="",G728=0),"",(ROUNDUP(F728/G728,0)*H728+F728*I728)/60)</x:f>
        <x:v>1.85</x:v>
      </x:c>
      <x:c r="K728" t="n">
        <x:f>INDEX('08_PEDIDOS'!$H$2:$H$97,MATCH(A728,'08_PEDIDOS'!$A$2:$A$97,0))</x:f>
        <x:v>8</x:v>
      </x:c>
      <x:c r="L728" t="inlineStr">
        <x:is>
          <x:t xml:space="preserve">POR_UNIDAD</x:t>
        </x:is>
      </x:c>
      <x:c r="M728" t="inlineStr">
        <x:is>
          <x:t xml:space="preserve">VALOR HEREDADO SIN CRONOMETRAJE</x:t>
        </x:is>
      </x:c>
      <x:c r="N728" s="34" t="n">
        <x:f>IFERROR(J728*INDEX('04_MAQUINAS'!$F$2:$F$18,MATCH(E728,'04_MAQUINAS'!$A$2:$A$18,0)),0)</x:f>
        <x:v>38.85</x:v>
      </x:c>
      <x:c r="O728" s="34" t="n">
        <x:f>IFERROR(J728*INDEX('04_MAQUINAS'!$I$2:$I$18,MATCH(E728,'04_MAQUINAS'!$A$2:$A$18,0))*INDEX('04_MAQUINAS'!$J$2:$J$18,MATCH(E728,'04_MAQUINAS'!$A$2:$A$18,0)),0)</x:f>
        <x:v>1.3875000000000002</x:v>
      </x:c>
    </x:row>
    <x:row r="729">
      <x:c r="A729" t="inlineStr">
        <x:is>
          <x:t xml:space="preserve">P061</x:t>
        </x:is>
      </x:c>
      <x:c r="B729" t="inlineStr">
        <x:is>
          <x:t xml:space="preserve">Locker de 4 puertas</x:t>
        </x:is>
      </x:c>
      <x:c r="C729" t="n">
        <x:v>5</x:v>
      </x:c>
      <x:c r="D729" t="inlineStr">
        <x:is>
          <x:t xml:space="preserve">Preparación superficial</x:t>
        </x:is>
      </x:c>
      <x:c r="E729" t="inlineStr">
        <x:is>
          <x:t xml:space="preserve">Zona de preparación superficial</x:t>
        </x:is>
      </x:c>
      <x:c r="F729" t="n">
        <x:f>'08_PEDIDOS'!D62</x:f>
        <x:v>6</x:v>
      </x:c>
      <x:c r="G729" t="n">
        <x:f>'08_PEDIDOS'!I62</x:f>
        <x:v>10</x:v>
      </x:c>
      <x:c r="H729" t="n">
        <x:f>'05_RUTAS'!F57</x:f>
        <x:v>6</x:v>
      </x:c>
      <x:c r="I729" t="n">
        <x:f>'05_RUTAS'!G57</x:f>
        <x:v>26.324</x:v>
      </x:c>
      <x:c r="J729" s="14" t="n">
        <x:f>IF(OR(F729="",G729="",G729=0),"",(ROUNDUP(F729/G729,0)*H729+F729*I729)/60)</x:f>
        <x:v>2.7324</x:v>
      </x:c>
      <x:c r="K729" t="n">
        <x:f>INDEX('08_PEDIDOS'!$H$2:$H$97,MATCH(A729,'08_PEDIDOS'!$A$2:$A$97,0))</x:f>
        <x:v>8</x:v>
      </x:c>
      <x:c r="L729" t="inlineStr">
        <x:is>
          <x:t xml:space="preserve">POR_UNIDAD</x:t>
        </x:is>
      </x:c>
      <x:c r="M729" t="inlineStr">
        <x:is>
          <x:t xml:space="preserve">VALOR HEREDADO SIN CRONOMETRAJE</x:t>
        </x:is>
      </x:c>
      <x:c r="N729" s="34" t="n">
        <x:f>IFERROR(J729*INDEX('04_MAQUINAS'!$F$2:$F$18,MATCH(E729,'04_MAQUINAS'!$A$2:$A$18,0)),0)</x:f>
        <x:v>51.915600000000005</x:v>
      </x:c>
      <x:c r="O729" s="34" t="n">
        <x:f>IFERROR(J729*INDEX('04_MAQUINAS'!$I$2:$I$18,MATCH(E729,'04_MAQUINAS'!$A$2:$A$18,0))*INDEX('04_MAQUINAS'!$J$2:$J$18,MATCH(E729,'04_MAQUINAS'!$A$2:$A$18,0)),0)</x:f>
        <x:v>2.4045120000000004</x:v>
      </x:c>
    </x:row>
    <x:row r="730">
      <x:c r="A730" t="inlineStr">
        <x:is>
          <x:t xml:space="preserve">P061</x:t>
        </x:is>
      </x:c>
      <x:c r="B730" t="inlineStr">
        <x:is>
          <x:t xml:space="preserve">Locker de 4 puertas</x:t>
        </x:is>
      </x:c>
      <x:c r="C730" t="n">
        <x:v>6</x:v>
      </x:c>
      <x:c r="D730" t="inlineStr">
        <x:is>
          <x:t xml:space="preserve">Aplicación electrostática de polvo</x:t>
        </x:is>
      </x:c>
      <x:c r="E730" t="inlineStr">
        <x:is>
          <x:t xml:space="preserve">Pistola manual de pintura electrostática en polvo</x:t>
        </x:is>
      </x:c>
      <x:c r="F730" t="n">
        <x:f>'08_PEDIDOS'!D62</x:f>
        <x:v>6</x:v>
      </x:c>
      <x:c r="G730" t="n">
        <x:f>'08_PEDIDOS'!I62</x:f>
        <x:v>10</x:v>
      </x:c>
      <x:c r="H730" t="n">
        <x:f>'05_RUTAS'!F58</x:f>
        <x:v>12</x:v>
      </x:c>
      <x:c r="I730" t="n">
        <x:f>'05_RUTAS'!G58</x:f>
        <x:v>6.83</x:v>
      </x:c>
      <x:c r="J730" s="14" t="n">
        <x:f>IF(OR(F730="",G730="",G730=0),"",(ROUNDUP(F730/G730,0)*H730+F730*I730)/60)</x:f>
        <x:v>0.8830000000000001</x:v>
      </x:c>
      <x:c r="K730" t="n">
        <x:f>INDEX('08_PEDIDOS'!$H$2:$H$97,MATCH(A730,'08_PEDIDOS'!$A$2:$A$97,0))</x:f>
        <x:v>8</x:v>
      </x:c>
      <x:c r="L730" t="inlineStr">
        <x:is>
          <x:t xml:space="preserve">POR_UNIDAD</x:t>
        </x:is>
      </x:c>
      <x:c r="M730" t="inlineStr">
        <x:is>
          <x:t xml:space="preserve">HIPOTESIS TECNICA</x:t>
        </x:is>
      </x:c>
      <x:c r="N730" s="34" t="n">
        <x:f>IFERROR(J730*INDEX('04_MAQUINAS'!$F$2:$F$18,MATCH(E730,'04_MAQUINAS'!$A$2:$A$18,0)),0)</x:f>
        <x:v>28.256000000000004</x:v>
      </x:c>
      <x:c r="O730" s="34" t="n">
        <x:f>IFERROR(J730*INDEX('04_MAQUINAS'!$I$2:$I$18,MATCH(E730,'04_MAQUINAS'!$A$2:$A$18,0))*INDEX('04_MAQUINAS'!$J$2:$J$18,MATCH(E730,'04_MAQUINAS'!$A$2:$A$18,0)),0)</x:f>
        <x:v>0.9271500000000001</x:v>
      </x:c>
    </x:row>
    <x:row r="731">
      <x:c r="A731" t="inlineStr">
        <x:is>
          <x:t xml:space="preserve">P061</x:t>
        </x:is>
      </x:c>
      <x:c r="B731" t="inlineStr">
        <x:is>
          <x:t xml:space="preserve">Locker de 4 puertas</x:t>
        </x:is>
      </x:c>
      <x:c r="C731" t="n">
        <x:v>7</x:v>
      </x:c>
      <x:c r="D731" t="inlineStr">
        <x:is>
          <x:t xml:space="preserve">Curado térmico en horno</x:t>
        </x:is>
      </x:c>
      <x:c r="E731" t="inlineStr">
        <x:is>
          <x:t xml:space="preserve">Horno de curado de pintura electrostática por lotes</x:t>
        </x:is>
      </x:c>
      <x:c r="F731" t="n">
        <x:f>'08_PEDIDOS'!D62</x:f>
        <x:v>6</x:v>
      </x:c>
      <x:c r="G731" t="n">
        <x:f>'08_PEDIDOS'!I62</x:f>
        <x:v>10</x:v>
      </x:c>
      <x:c r="H731" t="n">
        <x:f>'05_RUTAS'!F59</x:f>
        <x:v>45</x:v>
      </x:c>
      <x:c r="I731" t="n">
        <x:f>'05_RUTAS'!G59</x:f>
        <x:v>0</x:v>
      </x:c>
      <x:c r="J731" s="14" t="n">
        <x:f>IF(OR(F731="",G731="",G731=0),"",(ROUNDUP(F731/G731,0)*H731+F731*I731)/60)</x:f>
        <x:v>0.75</x:v>
      </x:c>
      <x:c r="K731" t="n">
        <x:f>INDEX('08_PEDIDOS'!$H$2:$H$97,MATCH(A731,'08_PEDIDOS'!$A$2:$A$97,0))</x:f>
        <x:v>8</x:v>
      </x:c>
      <x:c r="L731" t="inlineStr">
        <x:is>
          <x:t xml:space="preserve">POR_LOTE</x:t>
        </x:is>
      </x:c>
      <x:c r="M731" t="inlineStr">
        <x:is>
          <x:t xml:space="preserve">HIPOTESIS TECNICA</x:t>
        </x:is>
      </x:c>
      <x:c r="N731" s="34" t="n">
        <x:f>IFERROR(J731*INDEX('04_MAQUINAS'!$F$2:$F$18,MATCH(E731,'04_MAQUINAS'!$A$2:$A$18,0)),0)</x:f>
        <x:v>19.5</x:v>
      </x:c>
      <x:c r="O731" s="34" t="n">
        <x:f>IFERROR(J731*INDEX('04_MAQUINAS'!$I$2:$I$18,MATCH(E731,'04_MAQUINAS'!$A$2:$A$18,0))*INDEX('04_MAQUINAS'!$J$2:$J$18,MATCH(E731,'04_MAQUINAS'!$A$2:$A$18,0)),0)</x:f>
        <x:v>10.799999999999999</x:v>
      </x:c>
    </x:row>
    <x:row r="732">
      <x:c r="A732" t="inlineStr">
        <x:is>
          <x:t xml:space="preserve">P061</x:t>
        </x:is>
      </x:c>
      <x:c r="B732" t="inlineStr">
        <x:is>
          <x:t xml:space="preserve">Locker de 4 puertas</x:t>
        </x:is>
      </x:c>
      <x:c r="C732" t="n">
        <x:v>8</x:v>
      </x:c>
      <x:c r="D732" t="inlineStr">
        <x:is>
          <x:t xml:space="preserve">Colgado, traslado y enfriamiento</x:t>
        </x:is>
      </x:c>
      <x:c r="E732" t="inlineStr">
        <x:is>
          <x:t xml:space="preserve">Manipulación y enfriamiento de piezas</x:t>
        </x:is>
      </x:c>
      <x:c r="F732" t="n">
        <x:f>'08_PEDIDOS'!D62</x:f>
        <x:v>6</x:v>
      </x:c>
      <x:c r="G732" t="n">
        <x:f>'08_PEDIDOS'!I62</x:f>
        <x:v>10</x:v>
      </x:c>
      <x:c r="H732" t="n">
        <x:f>'05_RUTAS'!F60</x:f>
        <x:v>8</x:v>
      </x:c>
      <x:c r="I732" t="n">
        <x:f>'05_RUTAS'!G60</x:f>
        <x:v>2.42</x:v>
      </x:c>
      <x:c r="J732" s="14" t="n">
        <x:f>IF(OR(F732="",G732="",G732=0),"",(ROUNDUP(F732/G732,0)*H732+F732*I732)/60)</x:f>
        <x:v>0.37533333333333335</x:v>
      </x:c>
      <x:c r="K732" t="n">
        <x:f>INDEX('08_PEDIDOS'!$H$2:$H$97,MATCH(A732,'08_PEDIDOS'!$A$2:$A$97,0))</x:f>
        <x:v>8</x:v>
      </x:c>
      <x:c r="L732" t="inlineStr">
        <x:is>
          <x:t xml:space="preserve">POR_UNIDAD</x:t>
        </x:is>
      </x:c>
      <x:c r="M732" t="inlineStr">
        <x:is>
          <x:t xml:space="preserve">HIPOTESIS TECNICA</x:t>
        </x:is>
      </x:c>
      <x:c r="N732" s="34" t="n">
        <x:f>IFERROR(J732*INDEX('04_MAQUINAS'!$F$2:$F$18,MATCH(E732,'04_MAQUINAS'!$A$2:$A$18,0)),0)</x:f>
        <x:v>6.005333333333334</x:v>
      </x:c>
      <x:c r="O732" s="34" t="n">
        <x:f>IFERROR(J732*INDEX('04_MAQUINAS'!$I$2:$I$18,MATCH(E732,'04_MAQUINAS'!$A$2:$A$18,0))*INDEX('04_MAQUINAS'!$J$2:$J$18,MATCH(E732,'04_MAQUINAS'!$A$2:$A$18,0)),0)</x:f>
        <x:v>0.09383333333333334</x:v>
      </x:c>
    </x:row>
    <x:row r="733">
      <x:c r="A733" t="inlineStr">
        <x:is>
          <x:t xml:space="preserve">P061</x:t>
        </x:is>
      </x:c>
      <x:c r="B733" t="inlineStr">
        <x:is>
          <x:t xml:space="preserve">Locker de 4 puertas</x:t>
        </x:is>
      </x:c>
      <x:c r="C733" t="n">
        <x:v>9</x:v>
      </x:c>
      <x:c r="D733" t="inlineStr">
        <x:is>
          <x:t xml:space="preserve">Ensamblaje</x:t>
        </x:is>
      </x:c>
      <x:c r="E733" t="inlineStr">
        <x:is>
          <x:t xml:space="preserve">Mesa de armado</x:t>
        </x:is>
      </x:c>
      <x:c r="F733" t="n">
        <x:f>'08_PEDIDOS'!D62</x:f>
        <x:v>6</x:v>
      </x:c>
      <x:c r="G733" t="n">
        <x:f>'08_PEDIDOS'!I62</x:f>
        <x:v>10</x:v>
      </x:c>
      <x:c r="H733" t="n">
        <x:f>'05_RUTAS'!F61</x:f>
        <x:v>6</x:v>
      </x:c>
      <x:c r="I733" t="n">
        <x:f>'05_RUTAS'!G61</x:f>
        <x:v>42</x:v>
      </x:c>
      <x:c r="J733" s="14" t="n">
        <x:f>IF(OR(F733="",G733="",G733=0),"",(ROUNDUP(F733/G733,0)*H733+F733*I733)/60)</x:f>
        <x:v>4.3</x:v>
      </x:c>
      <x:c r="K733" t="n">
        <x:f>INDEX('08_PEDIDOS'!$H$2:$H$97,MATCH(A733,'08_PEDIDOS'!$A$2:$A$97,0))</x:f>
        <x:v>8</x:v>
      </x:c>
      <x:c r="L733" t="inlineStr">
        <x:is>
          <x:t xml:space="preserve">POR_UNIDAD</x:t>
        </x:is>
      </x:c>
      <x:c r="M733" t="inlineStr">
        <x:is>
          <x:t xml:space="preserve">VALOR HEREDADO SIN CRONOMETRAJE</x:t>
        </x:is>
      </x:c>
      <x:c r="N733" s="34" t="n">
        <x:f>IFERROR(J733*INDEX('04_MAQUINAS'!$F$2:$F$18,MATCH(E733,'04_MAQUINAS'!$A$2:$A$18,0)),0)</x:f>
        <x:v>81.7</x:v>
      </x:c>
      <x:c r="O733" s="34" t="n">
        <x:f>IFERROR(J733*INDEX('04_MAQUINAS'!$I$2:$I$18,MATCH(E733,'04_MAQUINAS'!$A$2:$A$18,0))*INDEX('04_MAQUINAS'!$J$2:$J$18,MATCH(E733,'04_MAQUINAS'!$A$2:$A$18,0)),0)</x:f>
        <x:v>1.2899999999999998</x:v>
      </x:c>
    </x:row>
    <x:row r="734">
      <x:c r="A734" t="inlineStr">
        <x:is>
          <x:t xml:space="preserve">P061</x:t>
        </x:is>
      </x:c>
      <x:c r="B734" t="inlineStr">
        <x:is>
          <x:t xml:space="preserve">Locker de 4 puertas</x:t>
        </x:is>
      </x:c>
      <x:c r="C734" t="n">
        <x:v>10</x:v>
      </x:c>
      <x:c r="D734" t="inlineStr">
        <x:is>
          <x:t xml:space="preserve">Inspección de calidad</x:t>
        </x:is>
      </x:c>
      <x:c r="E734" t="inlineStr">
        <x:is>
          <x:t xml:space="preserve">Área de inspección</x:t>
        </x:is>
      </x:c>
      <x:c r="F734" t="n">
        <x:f>'08_PEDIDOS'!D62</x:f>
        <x:v>6</x:v>
      </x:c>
      <x:c r="G734" t="n">
        <x:f>'08_PEDIDOS'!I62</x:f>
        <x:v>10</x:v>
      </x:c>
      <x:c r="H734" t="n">
        <x:f>'05_RUTAS'!F62</x:f>
        <x:v>2</x:v>
      </x:c>
      <x:c r="I734" t="n">
        <x:f>'05_RUTAS'!G62</x:f>
        <x:v>3.52</x:v>
      </x:c>
      <x:c r="J734" s="14" t="n">
        <x:f>IF(OR(F734="",G734="",G734=0),"",(ROUNDUP(F734/G734,0)*H734+F734*I734)/60)</x:f>
        <x:v>0.38533333333333336</x:v>
      </x:c>
      <x:c r="K734" t="n">
        <x:f>INDEX('08_PEDIDOS'!$H$2:$H$97,MATCH(A734,'08_PEDIDOS'!$A$2:$A$97,0))</x:f>
        <x:v>8</x:v>
      </x:c>
      <x:c r="L734" t="inlineStr">
        <x:is>
          <x:t xml:space="preserve">POR_UNIDAD</x:t>
        </x:is>
      </x:c>
      <x:c r="M734" t="inlineStr">
        <x:is>
          <x:t xml:space="preserve">HIPOTESIS TECNICA</x:t>
        </x:is>
      </x:c>
      <x:c r="N734" s="34" t="n">
        <x:f>IFERROR(J734*INDEX('04_MAQUINAS'!$F$2:$F$18,MATCH(E734,'04_MAQUINAS'!$A$2:$A$18,0)),0)</x:f>
        <x:v>7.706666666666667</x:v>
      </x:c>
      <x:c r="O734" s="34" t="n">
        <x:f>IFERROR(J734*INDEX('04_MAQUINAS'!$I$2:$I$18,MATCH(E734,'04_MAQUINAS'!$A$2:$A$18,0))*INDEX('04_MAQUINAS'!$J$2:$J$18,MATCH(E734,'04_MAQUINAS'!$A$2:$A$18,0)),0)</x:f>
        <x:v>0.038533333333333336</x:v>
      </x:c>
    </x:row>
    <x:row r="735">
      <x:c r="A735" t="inlineStr">
        <x:is>
          <x:t xml:space="preserve">P061</x:t>
        </x:is>
      </x:c>
      <x:c r="B735" t="inlineStr">
        <x:is>
          <x:t xml:space="preserve">Locker de 4 puertas</x:t>
        </x:is>
      </x:c>
      <x:c r="C735" t="n">
        <x:v>11</x:v>
      </x:c>
      <x:c r="D735" t="inlineStr">
        <x:is>
          <x:t xml:space="preserve">Embalaje</x:t>
        </x:is>
      </x:c>
      <x:c r="E735" t="inlineStr">
        <x:is>
          <x:t xml:space="preserve">Zona de protección y embalaje</x:t>
        </x:is>
      </x:c>
      <x:c r="F735" t="n">
        <x:f>'08_PEDIDOS'!D62</x:f>
        <x:v>6</x:v>
      </x:c>
      <x:c r="G735" t="n">
        <x:f>'08_PEDIDOS'!I62</x:f>
        <x:v>10</x:v>
      </x:c>
      <x:c r="H735" t="n">
        <x:f>'05_RUTAS'!F63</x:f>
        <x:v>2</x:v>
      </x:c>
      <x:c r="I735" t="n">
        <x:f>'05_RUTAS'!G63</x:f>
        <x:v>4.78</x:v>
      </x:c>
      <x:c r="J735" s="14" t="n">
        <x:f>IF(OR(F735="",G735="",G735=0),"",(ROUNDUP(F735/G735,0)*H735+F735*I735)/60)</x:f>
        <x:v>0.5113333333333333</x:v>
      </x:c>
      <x:c r="K735" t="n">
        <x:f>INDEX('08_PEDIDOS'!$H$2:$H$97,MATCH(A735,'08_PEDIDOS'!$A$2:$A$97,0))</x:f>
        <x:v>8</x:v>
      </x:c>
      <x:c r="L735" t="inlineStr">
        <x:is>
          <x:t xml:space="preserve">POR_UNIDAD</x:t>
        </x:is>
      </x:c>
      <x:c r="M735" t="inlineStr">
        <x:is>
          <x:t xml:space="preserve">HIPOTESIS TECNICA</x:t>
        </x:is>
      </x:c>
      <x:c r="N735" s="34" t="n">
        <x:f>IFERROR(J735*INDEX('04_MAQUINAS'!$F$2:$F$18,MATCH(E735,'04_MAQUINAS'!$A$2:$A$18,0)),0)</x:f>
        <x:v>9.203999999999999</x:v>
      </x:c>
      <x:c r="O735" s="34" t="n">
        <x:f>IFERROR(J735*INDEX('04_MAQUINAS'!$I$2:$I$18,MATCH(E735,'04_MAQUINAS'!$A$2:$A$18,0))*INDEX('04_MAQUINAS'!$J$2:$J$18,MATCH(E735,'04_MAQUINAS'!$A$2:$A$18,0)),0)</x:f>
        <x:v>0.04601999999999999</x:v>
      </x:c>
    </x:row>
    <x:row r="736">
      <x:c r="A736" t="inlineStr">
        <x:is>
          <x:t xml:space="preserve">P062</x:t>
        </x:is>
      </x:c>
      <x:c r="B736" t="inlineStr">
        <x:is>
          <x:t xml:space="preserve">Locker de 6 puertas</x:t>
        </x:is>
      </x:c>
      <x:c r="C736" t="n">
        <x:v>1</x:v>
      </x:c>
      <x:c r="D736" t="inlineStr">
        <x:is>
          <x:t xml:space="preserve">Corte de planchas de acero</x:t>
        </x:is>
      </x:c>
      <x:c r="E736" t="inlineStr">
        <x:is>
          <x:t xml:space="preserve">Guillotina hidráulica para corte de planchas de acero</x:t>
        </x:is>
      </x:c>
      <x:c r="F736" t="n">
        <x:f>'08_PEDIDOS'!D63</x:f>
        <x:v>7</x:v>
      </x:c>
      <x:c r="G736" t="n">
        <x:f>'08_PEDIDOS'!I63</x:f>
        <x:v>10</x:v>
      </x:c>
      <x:c r="H736" t="n">
        <x:f>'05_RUTAS'!F64</x:f>
        <x:v>8</x:v>
      </x:c>
      <x:c r="I736" t="n">
        <x:f>'05_RUTAS'!G64</x:f>
        <x:v>57.14</x:v>
      </x:c>
      <x:c r="J736" s="14" t="n">
        <x:f>IF(OR(F736="",G736="",G736=0),"",(ROUNDUP(F736/G736,0)*H736+F736*I736)/60)</x:f>
        <x:v>6.799666666666667</x:v>
      </x:c>
      <x:c r="K736" t="n">
        <x:f>INDEX('08_PEDIDOS'!$H$2:$H$97,MATCH(A736,'08_PEDIDOS'!$A$2:$A$97,0))</x:f>
        <x:v>8</x:v>
      </x:c>
      <x:c r="L736" t="inlineStr">
        <x:is>
          <x:t xml:space="preserve">POR_UNIDAD</x:t>
        </x:is>
      </x:c>
      <x:c r="M736" t="inlineStr">
        <x:is>
          <x:t xml:space="preserve">VALOR HEREDADO SIN CRONOMETRAJE</x:t>
        </x:is>
      </x:c>
      <x:c r="N736" s="34" t="n">
        <x:f>IFERROR(J736*INDEX('04_MAQUINAS'!$F$2:$F$18,MATCH(E736,'04_MAQUINAS'!$A$2:$A$18,0)),0)</x:f>
        <x:v>163.192</x:v>
      </x:c>
      <x:c r="O736" s="34" t="n">
        <x:f>IFERROR(J736*INDEX('04_MAQUINAS'!$I$2:$I$18,MATCH(E736,'04_MAQUINAS'!$A$2:$A$18,0))*INDEX('04_MAQUINAS'!$J$2:$J$18,MATCH(E736,'04_MAQUINAS'!$A$2:$A$18,0)),0)</x:f>
        <x:v>18.699083333333334</x:v>
      </x:c>
    </x:row>
    <x:row r="737">
      <x:c r="A737" t="inlineStr">
        <x:is>
          <x:t xml:space="preserve">P062</x:t>
        </x:is>
      </x:c>
      <x:c r="B737" t="inlineStr">
        <x:is>
          <x:t xml:space="preserve">Locker de 6 puertas</x:t>
        </x:is>
      </x:c>
      <x:c r="C737" t="n">
        <x:v>2</x:v>
      </x:c>
      <x:c r="D737" t="inlineStr">
        <x:is>
          <x:t xml:space="preserve">Perforación</x:t>
        </x:is>
      </x:c>
      <x:c r="E737" t="inlineStr">
        <x:is>
          <x:t xml:space="preserve">Taladro de banco para perforación de acero</x:t>
        </x:is>
      </x:c>
      <x:c r="F737" t="n">
        <x:f>'08_PEDIDOS'!D63</x:f>
        <x:v>7</x:v>
      </x:c>
      <x:c r="G737" t="n">
        <x:f>'08_PEDIDOS'!I63</x:f>
        <x:v>10</x:v>
      </x:c>
      <x:c r="H737" t="n">
        <x:f>'05_RUTAS'!F65</x:f>
        <x:v>10</x:v>
      </x:c>
      <x:c r="I737" t="n">
        <x:f>'05_RUTAS'!G65</x:f>
        <x:v>27</x:v>
      </x:c>
      <x:c r="J737" s="14" t="n">
        <x:f>IF(OR(F737="",G737="",G737=0),"",(ROUNDUP(F737/G737,0)*H737+F737*I737)/60)</x:f>
        <x:v>3.316666666666667</x:v>
      </x:c>
      <x:c r="K737" t="n">
        <x:f>INDEX('08_PEDIDOS'!$H$2:$H$97,MATCH(A737,'08_PEDIDOS'!$A$2:$A$97,0))</x:f>
        <x:v>8</x:v>
      </x:c>
      <x:c r="L737" t="inlineStr">
        <x:is>
          <x:t xml:space="preserve">POR_UNIDAD</x:t>
        </x:is>
      </x:c>
      <x:c r="M737" t="inlineStr">
        <x:is>
          <x:t xml:space="preserve">VALOR HEREDADO SIN CRONOMETRAJE</x:t>
        </x:is>
      </x:c>
      <x:c r="N737" s="34" t="n">
        <x:f>IFERROR(J737*INDEX('04_MAQUINAS'!$F$2:$F$18,MATCH(E737,'04_MAQUINAS'!$A$2:$A$18,0)),0)</x:f>
        <x:v>72.96666666666667</x:v>
      </x:c>
      <x:c r="O737" s="34" t="n">
        <x:f>IFERROR(J737*INDEX('04_MAQUINAS'!$I$2:$I$18,MATCH(E737,'04_MAQUINAS'!$A$2:$A$18,0))*INDEX('04_MAQUINAS'!$J$2:$J$18,MATCH(E737,'04_MAQUINAS'!$A$2:$A$18,0)),0)</x:f>
        <x:v>0.9120833333333335</x:v>
      </x:c>
    </x:row>
    <x:row r="738">
      <x:c r="A738" t="inlineStr">
        <x:is>
          <x:t xml:space="preserve">P062</x:t>
        </x:is>
      </x:c>
      <x:c r="B738" t="inlineStr">
        <x:is>
          <x:t xml:space="preserve">Locker de 6 puertas</x:t>
        </x:is>
      </x:c>
      <x:c r="C738" t="n">
        <x:v>3</x:v>
      </x:c>
      <x:c r="D738" t="inlineStr">
        <x:is>
          <x:t xml:space="preserve">Plegado</x:t>
        </x:is>
      </x:c>
      <x:c r="E738" t="inlineStr">
        <x:is>
          <x:t xml:space="preserve">Plegadora hidráulica de chapa metálica</x:t>
        </x:is>
      </x:c>
      <x:c r="F738" t="n">
        <x:f>'08_PEDIDOS'!D63</x:f>
        <x:v>7</x:v>
      </x:c>
      <x:c r="G738" t="n">
        <x:f>'08_PEDIDOS'!I63</x:f>
        <x:v>10</x:v>
      </x:c>
      <x:c r="H738" t="n">
        <x:f>'05_RUTAS'!F66</x:f>
        <x:v>12</x:v>
      </x:c>
      <x:c r="I738" t="n">
        <x:f>'05_RUTAS'!G66</x:f>
        <x:v>149</x:v>
      </x:c>
      <x:c r="J738" s="14" t="n">
        <x:f>IF(OR(F738="",G738="",G738=0),"",(ROUNDUP(F738/G738,0)*H738+F738*I738)/60)</x:f>
        <x:v>17.583333333333332</x:v>
      </x:c>
      <x:c r="K738" t="n">
        <x:f>INDEX('08_PEDIDOS'!$H$2:$H$97,MATCH(A738,'08_PEDIDOS'!$A$2:$A$97,0))</x:f>
        <x:v>8</x:v>
      </x:c>
      <x:c r="L738" t="inlineStr">
        <x:is>
          <x:t xml:space="preserve">POR_UNIDAD</x:t>
        </x:is>
      </x:c>
      <x:c r="M738" t="inlineStr">
        <x:is>
          <x:t xml:space="preserve">VALOR HEREDADO SIN CRONOMETRAJE</x:t>
        </x:is>
      </x:c>
      <x:c r="N738" s="34" t="n">
        <x:f>IFERROR(J738*INDEX('04_MAQUINAS'!$F$2:$F$18,MATCH(E738,'04_MAQUINAS'!$A$2:$A$18,0)),0)</x:f>
        <x:v>492.3333333333333</x:v>
      </x:c>
      <x:c r="O738" s="34" t="n">
        <x:f>IFERROR(J738*INDEX('04_MAQUINAS'!$I$2:$I$18,MATCH(E738,'04_MAQUINAS'!$A$2:$A$18,0))*INDEX('04_MAQUINAS'!$J$2:$J$18,MATCH(E738,'04_MAQUINAS'!$A$2:$A$18,0)),0)</x:f>
        <x:v>43.51875</x:v>
      </x:c>
    </x:row>
    <x:row r="739">
      <x:c r="A739" t="inlineStr">
        <x:is>
          <x:t xml:space="preserve">P062</x:t>
        </x:is>
      </x:c>
      <x:c r="B739" t="inlineStr">
        <x:is>
          <x:t xml:space="preserve">Locker de 6 puertas</x:t>
        </x:is>
      </x:c>
      <x:c r="C739" t="n">
        <x:v>4</x:v>
      </x:c>
      <x:c r="D739" t="inlineStr">
        <x:is>
          <x:t xml:space="preserve">Desbarbado</x:t>
        </x:is>
      </x:c>
      <x:c r="E739" t="inlineStr">
        <x:is>
          <x:t xml:space="preserve">Mesa de desbarbado/esmerilado</x:t>
        </x:is>
      </x:c>
      <x:c r="F739" t="n">
        <x:f>'08_PEDIDOS'!D63</x:f>
        <x:v>7</x:v>
      </x:c>
      <x:c r="G739" t="n">
        <x:f>'08_PEDIDOS'!I63</x:f>
        <x:v>10</x:v>
      </x:c>
      <x:c r="H739" t="n">
        <x:f>'05_RUTAS'!F67</x:f>
        <x:v>3</x:v>
      </x:c>
      <x:c r="I739" t="n">
        <x:f>'05_RUTAS'!G67</x:f>
        <x:v>25.5</x:v>
      </x:c>
      <x:c r="J739" s="14" t="n">
        <x:f>IF(OR(F739="",G739="",G739=0),"",(ROUNDUP(F739/G739,0)*H739+F739*I739)/60)</x:f>
        <x:v>3.025</x:v>
      </x:c>
      <x:c r="K739" t="n">
        <x:f>INDEX('08_PEDIDOS'!$H$2:$H$97,MATCH(A739,'08_PEDIDOS'!$A$2:$A$97,0))</x:f>
        <x:v>8</x:v>
      </x:c>
      <x:c r="L739" t="inlineStr">
        <x:is>
          <x:t xml:space="preserve">POR_UNIDAD</x:t>
        </x:is>
      </x:c>
      <x:c r="M739" t="inlineStr">
        <x:is>
          <x:t xml:space="preserve">VALOR HEREDADO SIN CRONOMETRAJE</x:t>
        </x:is>
      </x:c>
      <x:c r="N739" s="34" t="n">
        <x:f>IFERROR(J739*INDEX('04_MAQUINAS'!$F$2:$F$18,MATCH(E739,'04_MAQUINAS'!$A$2:$A$18,0)),0)</x:f>
        <x:v>63.525</x:v>
      </x:c>
      <x:c r="O739" s="34" t="n">
        <x:f>IFERROR(J739*INDEX('04_MAQUINAS'!$I$2:$I$18,MATCH(E739,'04_MAQUINAS'!$A$2:$A$18,0))*INDEX('04_MAQUINAS'!$J$2:$J$18,MATCH(E739,'04_MAQUINAS'!$A$2:$A$18,0)),0)</x:f>
        <x:v>2.26875</x:v>
      </x:c>
    </x:row>
    <x:row r="740">
      <x:c r="A740" t="inlineStr">
        <x:is>
          <x:t xml:space="preserve">P062</x:t>
        </x:is>
      </x:c>
      <x:c r="B740" t="inlineStr">
        <x:is>
          <x:t xml:space="preserve">Locker de 6 puertas</x:t>
        </x:is>
      </x:c>
      <x:c r="C740" t="n">
        <x:v>5</x:v>
      </x:c>
      <x:c r="D740" t="inlineStr">
        <x:is>
          <x:t xml:space="preserve">Preparación superficial</x:t>
        </x:is>
      </x:c>
      <x:c r="E740" t="inlineStr">
        <x:is>
          <x:t xml:space="preserve">Zona de preparación superficial</x:t>
        </x:is>
      </x:c>
      <x:c r="F740" t="n">
        <x:f>'08_PEDIDOS'!D63</x:f>
        <x:v>7</x:v>
      </x:c>
      <x:c r="G740" t="n">
        <x:f>'08_PEDIDOS'!I63</x:f>
        <x:v>10</x:v>
      </x:c>
      <x:c r="H740" t="n">
        <x:f>'05_RUTAS'!F68</x:f>
        <x:v>6</x:v>
      </x:c>
      <x:c r="I740" t="n">
        <x:f>'05_RUTAS'!G68</x:f>
        <x:v>37.528</x:v>
      </x:c>
      <x:c r="J740" s="14" t="n">
        <x:f>IF(OR(F740="",G740="",G740=0),"",(ROUNDUP(F740/G740,0)*H740+F740*I740)/60)</x:f>
        <x:v>4.478266666666666</x:v>
      </x:c>
      <x:c r="K740" t="n">
        <x:f>INDEX('08_PEDIDOS'!$H$2:$H$97,MATCH(A740,'08_PEDIDOS'!$A$2:$A$97,0))</x:f>
        <x:v>8</x:v>
      </x:c>
      <x:c r="L740" t="inlineStr">
        <x:is>
          <x:t xml:space="preserve">POR_UNIDAD</x:t>
        </x:is>
      </x:c>
      <x:c r="M740" t="inlineStr">
        <x:is>
          <x:t xml:space="preserve">VALOR HEREDADO SIN CRONOMETRAJE</x:t>
        </x:is>
      </x:c>
      <x:c r="N740" s="34" t="n">
        <x:f>IFERROR(J740*INDEX('04_MAQUINAS'!$F$2:$F$18,MATCH(E740,'04_MAQUINAS'!$A$2:$A$18,0)),0)</x:f>
        <x:v>85.08706666666666</x:v>
      </x:c>
      <x:c r="O740" s="34" t="n">
        <x:f>IFERROR(J740*INDEX('04_MAQUINAS'!$I$2:$I$18,MATCH(E740,'04_MAQUINAS'!$A$2:$A$18,0))*INDEX('04_MAQUINAS'!$J$2:$J$18,MATCH(E740,'04_MAQUINAS'!$A$2:$A$18,0)),0)</x:f>
        <x:v>3.9408746666666667</x:v>
      </x:c>
    </x:row>
    <x:row r="741">
      <x:c r="A741" t="inlineStr">
        <x:is>
          <x:t xml:space="preserve">P062</x:t>
        </x:is>
      </x:c>
      <x:c r="B741" t="inlineStr">
        <x:is>
          <x:t xml:space="preserve">Locker de 6 puertas</x:t>
        </x:is>
      </x:c>
      <x:c r="C741" t="n">
        <x:v>6</x:v>
      </x:c>
      <x:c r="D741" t="inlineStr">
        <x:is>
          <x:t xml:space="preserve">Aplicación electrostática de polvo</x:t>
        </x:is>
      </x:c>
      <x:c r="E741" t="inlineStr">
        <x:is>
          <x:t xml:space="preserve">Pistola manual de pintura electrostática en polvo</x:t>
        </x:is>
      </x:c>
      <x:c r="F741" t="n">
        <x:f>'08_PEDIDOS'!D63</x:f>
        <x:v>7</x:v>
      </x:c>
      <x:c r="G741" t="n">
        <x:f>'08_PEDIDOS'!I63</x:f>
        <x:v>10</x:v>
      </x:c>
      <x:c r="H741" t="n">
        <x:f>'05_RUTAS'!F69</x:f>
        <x:v>12</x:v>
      </x:c>
      <x:c r="I741" t="n">
        <x:f>'05_RUTAS'!G69</x:f>
        <x:v>6.83</x:v>
      </x:c>
      <x:c r="J741" s="14" t="n">
        <x:f>IF(OR(F741="",G741="",G741=0),"",(ROUNDUP(F741/G741,0)*H741+F741*I741)/60)</x:f>
        <x:v>0.9968333333333333</x:v>
      </x:c>
      <x:c r="K741" t="n">
        <x:f>INDEX('08_PEDIDOS'!$H$2:$H$97,MATCH(A741,'08_PEDIDOS'!$A$2:$A$97,0))</x:f>
        <x:v>8</x:v>
      </x:c>
      <x:c r="L741" t="inlineStr">
        <x:is>
          <x:t xml:space="preserve">POR_UNIDAD</x:t>
        </x:is>
      </x:c>
      <x:c r="M741" t="inlineStr">
        <x:is>
          <x:t xml:space="preserve">HIPOTESIS TECNICA</x:t>
        </x:is>
      </x:c>
      <x:c r="N741" s="34" t="n">
        <x:f>IFERROR(J741*INDEX('04_MAQUINAS'!$F$2:$F$18,MATCH(E741,'04_MAQUINAS'!$A$2:$A$18,0)),0)</x:f>
        <x:v>31.898666666666667</x:v>
      </x:c>
      <x:c r="O741" s="34" t="n">
        <x:f>IFERROR(J741*INDEX('04_MAQUINAS'!$I$2:$I$18,MATCH(E741,'04_MAQUINAS'!$A$2:$A$18,0))*INDEX('04_MAQUINAS'!$J$2:$J$18,MATCH(E741,'04_MAQUINAS'!$A$2:$A$18,0)),0)</x:f>
        <x:v>1.046675</x:v>
      </x:c>
    </x:row>
    <x:row r="742">
      <x:c r="A742" t="inlineStr">
        <x:is>
          <x:t xml:space="preserve">P062</x:t>
        </x:is>
      </x:c>
      <x:c r="B742" t="inlineStr">
        <x:is>
          <x:t xml:space="preserve">Locker de 6 puertas</x:t>
        </x:is>
      </x:c>
      <x:c r="C742" t="n">
        <x:v>7</x:v>
      </x:c>
      <x:c r="D742" t="inlineStr">
        <x:is>
          <x:t xml:space="preserve">Curado térmico en horno</x:t>
        </x:is>
      </x:c>
      <x:c r="E742" t="inlineStr">
        <x:is>
          <x:t xml:space="preserve">Horno de curado de pintura electrostática por lotes</x:t>
        </x:is>
      </x:c>
      <x:c r="F742" t="n">
        <x:f>'08_PEDIDOS'!D63</x:f>
        <x:v>7</x:v>
      </x:c>
      <x:c r="G742" t="n">
        <x:f>'08_PEDIDOS'!I63</x:f>
        <x:v>10</x:v>
      </x:c>
      <x:c r="H742" t="n">
        <x:f>'05_RUTAS'!F70</x:f>
        <x:v>45</x:v>
      </x:c>
      <x:c r="I742" t="n">
        <x:f>'05_RUTAS'!G70</x:f>
        <x:v>0</x:v>
      </x:c>
      <x:c r="J742" s="14" t="n">
        <x:f>IF(OR(F742="",G742="",G742=0),"",(ROUNDUP(F742/G742,0)*H742+F742*I742)/60)</x:f>
        <x:v>0.75</x:v>
      </x:c>
      <x:c r="K742" t="n">
        <x:f>INDEX('08_PEDIDOS'!$H$2:$H$97,MATCH(A742,'08_PEDIDOS'!$A$2:$A$97,0))</x:f>
        <x:v>8</x:v>
      </x:c>
      <x:c r="L742" t="inlineStr">
        <x:is>
          <x:t xml:space="preserve">POR_LOTE</x:t>
        </x:is>
      </x:c>
      <x:c r="M742" t="inlineStr">
        <x:is>
          <x:t xml:space="preserve">HIPOTESIS TECNICA</x:t>
        </x:is>
      </x:c>
      <x:c r="N742" s="34" t="n">
        <x:f>IFERROR(J742*INDEX('04_MAQUINAS'!$F$2:$F$18,MATCH(E742,'04_MAQUINAS'!$A$2:$A$18,0)),0)</x:f>
        <x:v>19.5</x:v>
      </x:c>
      <x:c r="O742" s="34" t="n">
        <x:f>IFERROR(J742*INDEX('04_MAQUINAS'!$I$2:$I$18,MATCH(E742,'04_MAQUINAS'!$A$2:$A$18,0))*INDEX('04_MAQUINAS'!$J$2:$J$18,MATCH(E742,'04_MAQUINAS'!$A$2:$A$18,0)),0)</x:f>
        <x:v>10.799999999999999</x:v>
      </x:c>
    </x:row>
    <x:row r="743">
      <x:c r="A743" t="inlineStr">
        <x:is>
          <x:t xml:space="preserve">P062</x:t>
        </x:is>
      </x:c>
      <x:c r="B743" t="inlineStr">
        <x:is>
          <x:t xml:space="preserve">Locker de 6 puertas</x:t>
        </x:is>
      </x:c>
      <x:c r="C743" t="n">
        <x:v>8</x:v>
      </x:c>
      <x:c r="D743" t="inlineStr">
        <x:is>
          <x:t xml:space="preserve">Colgado, traslado y enfriamiento</x:t>
        </x:is>
      </x:c>
      <x:c r="E743" t="inlineStr">
        <x:is>
          <x:t xml:space="preserve">Manipulación y enfriamiento de piezas</x:t>
        </x:is>
      </x:c>
      <x:c r="F743" t="n">
        <x:f>'08_PEDIDOS'!D63</x:f>
        <x:v>7</x:v>
      </x:c>
      <x:c r="G743" t="n">
        <x:f>'08_PEDIDOS'!I63</x:f>
        <x:v>10</x:v>
      </x:c>
      <x:c r="H743" t="n">
        <x:f>'05_RUTAS'!F71</x:f>
        <x:v>8</x:v>
      </x:c>
      <x:c r="I743" t="n">
        <x:f>'05_RUTAS'!G71</x:f>
        <x:v>2.42</x:v>
      </x:c>
      <x:c r="J743" s="14" t="n">
        <x:f>IF(OR(F743="",G743="",G743=0),"",(ROUNDUP(F743/G743,0)*H743+F743*I743)/60)</x:f>
        <x:v>0.41566666666666663</x:v>
      </x:c>
      <x:c r="K743" t="n">
        <x:f>INDEX('08_PEDIDOS'!$H$2:$H$97,MATCH(A743,'08_PEDIDOS'!$A$2:$A$97,0))</x:f>
        <x:v>8</x:v>
      </x:c>
      <x:c r="L743" t="inlineStr">
        <x:is>
          <x:t xml:space="preserve">POR_UNIDAD</x:t>
        </x:is>
      </x:c>
      <x:c r="M743" t="inlineStr">
        <x:is>
          <x:t xml:space="preserve">HIPOTESIS TECNICA</x:t>
        </x:is>
      </x:c>
      <x:c r="N743" s="34" t="n">
        <x:f>IFERROR(J743*INDEX('04_MAQUINAS'!$F$2:$F$18,MATCH(E743,'04_MAQUINAS'!$A$2:$A$18,0)),0)</x:f>
        <x:v>6.650666666666666</x:v>
      </x:c>
      <x:c r="O743" s="34" t="n">
        <x:f>IFERROR(J743*INDEX('04_MAQUINAS'!$I$2:$I$18,MATCH(E743,'04_MAQUINAS'!$A$2:$A$18,0))*INDEX('04_MAQUINAS'!$J$2:$J$18,MATCH(E743,'04_MAQUINAS'!$A$2:$A$18,0)),0)</x:f>
        <x:v>0.10391666666666666</x:v>
      </x:c>
    </x:row>
    <x:row r="744">
      <x:c r="A744" t="inlineStr">
        <x:is>
          <x:t xml:space="preserve">P062</x:t>
        </x:is>
      </x:c>
      <x:c r="B744" t="inlineStr">
        <x:is>
          <x:t xml:space="preserve">Locker de 6 puertas</x:t>
        </x:is>
      </x:c>
      <x:c r="C744" t="n">
        <x:v>9</x:v>
      </x:c>
      <x:c r="D744" t="inlineStr">
        <x:is>
          <x:t xml:space="preserve">Ensamblaje</x:t>
        </x:is>
      </x:c>
      <x:c r="E744" t="inlineStr">
        <x:is>
          <x:t xml:space="preserve">Mesa de armado</x:t>
        </x:is>
      </x:c>
      <x:c r="F744" t="n">
        <x:f>'08_PEDIDOS'!D63</x:f>
        <x:v>7</x:v>
      </x:c>
      <x:c r="G744" t="n">
        <x:f>'08_PEDIDOS'!I63</x:f>
        <x:v>10</x:v>
      </x:c>
      <x:c r="H744" t="n">
        <x:f>'05_RUTAS'!F72</x:f>
        <x:v>6</x:v>
      </x:c>
      <x:c r="I744" t="n">
        <x:f>'05_RUTAS'!G72</x:f>
        <x:v>56.25</x:v>
      </x:c>
      <x:c r="J744" s="14" t="n">
        <x:f>IF(OR(F744="",G744="",G744=0),"",(ROUNDUP(F744/G744,0)*H744+F744*I744)/60)</x:f>
        <x:v>6.6625</x:v>
      </x:c>
      <x:c r="K744" t="n">
        <x:f>INDEX('08_PEDIDOS'!$H$2:$H$97,MATCH(A744,'08_PEDIDOS'!$A$2:$A$97,0))</x:f>
        <x:v>8</x:v>
      </x:c>
      <x:c r="L744" t="inlineStr">
        <x:is>
          <x:t xml:space="preserve">POR_UNIDAD</x:t>
        </x:is>
      </x:c>
      <x:c r="M744" t="inlineStr">
        <x:is>
          <x:t xml:space="preserve">VALOR HEREDADO SIN CRONOMETRAJE</x:t>
        </x:is>
      </x:c>
      <x:c r="N744" s="34" t="n">
        <x:f>IFERROR(J744*INDEX('04_MAQUINAS'!$F$2:$F$18,MATCH(E744,'04_MAQUINAS'!$A$2:$A$18,0)),0)</x:f>
        <x:v>126.58749999999999</x:v>
      </x:c>
      <x:c r="O744" s="34" t="n">
        <x:f>IFERROR(J744*INDEX('04_MAQUINAS'!$I$2:$I$18,MATCH(E744,'04_MAQUINAS'!$A$2:$A$18,0))*INDEX('04_MAQUINAS'!$J$2:$J$18,MATCH(E744,'04_MAQUINAS'!$A$2:$A$18,0)),0)</x:f>
        <x:v>1.9987499999999998</x:v>
      </x:c>
    </x:row>
    <x:row r="745">
      <x:c r="A745" t="inlineStr">
        <x:is>
          <x:t xml:space="preserve">P062</x:t>
        </x:is>
      </x:c>
      <x:c r="B745" t="inlineStr">
        <x:is>
          <x:t xml:space="preserve">Locker de 6 puertas</x:t>
        </x:is>
      </x:c>
      <x:c r="C745" t="n">
        <x:v>10</x:v>
      </x:c>
      <x:c r="D745" t="inlineStr">
        <x:is>
          <x:t xml:space="preserve">Inspección de calidad</x:t>
        </x:is>
      </x:c>
      <x:c r="E745" t="inlineStr">
        <x:is>
          <x:t xml:space="preserve">Área de inspección</x:t>
        </x:is>
      </x:c>
      <x:c r="F745" t="n">
        <x:f>'08_PEDIDOS'!D63</x:f>
        <x:v>7</x:v>
      </x:c>
      <x:c r="G745" t="n">
        <x:f>'08_PEDIDOS'!I63</x:f>
        <x:v>10</x:v>
      </x:c>
      <x:c r="H745" t="n">
        <x:f>'05_RUTAS'!F73</x:f>
        <x:v>2</x:v>
      </x:c>
      <x:c r="I745" t="n">
        <x:f>'05_RUTAS'!G73</x:f>
        <x:v>3.52</x:v>
      </x:c>
      <x:c r="J745" s="14" t="n">
        <x:f>IF(OR(F745="",G745="",G745=0),"",(ROUNDUP(F745/G745,0)*H745+F745*I745)/60)</x:f>
        <x:v>0.444</x:v>
      </x:c>
      <x:c r="K745" t="n">
        <x:f>INDEX('08_PEDIDOS'!$H$2:$H$97,MATCH(A745,'08_PEDIDOS'!$A$2:$A$97,0))</x:f>
        <x:v>8</x:v>
      </x:c>
      <x:c r="L745" t="inlineStr">
        <x:is>
          <x:t xml:space="preserve">POR_UNIDAD</x:t>
        </x:is>
      </x:c>
      <x:c r="M745" t="inlineStr">
        <x:is>
          <x:t xml:space="preserve">HIPOTESIS TECNICA</x:t>
        </x:is>
      </x:c>
      <x:c r="N745" s="34" t="n">
        <x:f>IFERROR(J745*INDEX('04_MAQUINAS'!$F$2:$F$18,MATCH(E745,'04_MAQUINAS'!$A$2:$A$18,0)),0)</x:f>
        <x:v>8.88</x:v>
      </x:c>
      <x:c r="O745" s="34" t="n">
        <x:f>IFERROR(J745*INDEX('04_MAQUINAS'!$I$2:$I$18,MATCH(E745,'04_MAQUINAS'!$A$2:$A$18,0))*INDEX('04_MAQUINAS'!$J$2:$J$18,MATCH(E745,'04_MAQUINAS'!$A$2:$A$18,0)),0)</x:f>
        <x:v>0.0444</x:v>
      </x:c>
    </x:row>
    <x:row r="746">
      <x:c r="A746" t="inlineStr">
        <x:is>
          <x:t xml:space="preserve">P062</x:t>
        </x:is>
      </x:c>
      <x:c r="B746" t="inlineStr">
        <x:is>
          <x:t xml:space="preserve">Locker de 6 puertas</x:t>
        </x:is>
      </x:c>
      <x:c r="C746" t="n">
        <x:v>11</x:v>
      </x:c>
      <x:c r="D746" t="inlineStr">
        <x:is>
          <x:t xml:space="preserve">Embalaje</x:t>
        </x:is>
      </x:c>
      <x:c r="E746" t="inlineStr">
        <x:is>
          <x:t xml:space="preserve">Zona de protección y embalaje</x:t>
        </x:is>
      </x:c>
      <x:c r="F746" t="n">
        <x:f>'08_PEDIDOS'!D63</x:f>
        <x:v>7</x:v>
      </x:c>
      <x:c r="G746" t="n">
        <x:f>'08_PEDIDOS'!I63</x:f>
        <x:v>10</x:v>
      </x:c>
      <x:c r="H746" t="n">
        <x:f>'05_RUTAS'!F74</x:f>
        <x:v>2</x:v>
      </x:c>
      <x:c r="I746" t="n">
        <x:f>'05_RUTAS'!G74</x:f>
        <x:v>4.78</x:v>
      </x:c>
      <x:c r="J746" s="14" t="n">
        <x:f>IF(OR(F746="",G746="",G746=0),"",(ROUNDUP(F746/G746,0)*H746+F746*I746)/60)</x:f>
        <x:v>0.591</x:v>
      </x:c>
      <x:c r="K746" t="n">
        <x:f>INDEX('08_PEDIDOS'!$H$2:$H$97,MATCH(A746,'08_PEDIDOS'!$A$2:$A$97,0))</x:f>
        <x:v>8</x:v>
      </x:c>
      <x:c r="L746" t="inlineStr">
        <x:is>
          <x:t xml:space="preserve">POR_UNIDAD</x:t>
        </x:is>
      </x:c>
      <x:c r="M746" t="inlineStr">
        <x:is>
          <x:t xml:space="preserve">HIPOTESIS TECNICA</x:t>
        </x:is>
      </x:c>
      <x:c r="N746" s="34" t="n">
        <x:f>IFERROR(J746*INDEX('04_MAQUINAS'!$F$2:$F$18,MATCH(E746,'04_MAQUINAS'!$A$2:$A$18,0)),0)</x:f>
        <x:v>10.638</x:v>
      </x:c>
      <x:c r="O746" s="34" t="n">
        <x:f>IFERROR(J746*INDEX('04_MAQUINAS'!$I$2:$I$18,MATCH(E746,'04_MAQUINAS'!$A$2:$A$18,0))*INDEX('04_MAQUINAS'!$J$2:$J$18,MATCH(E746,'04_MAQUINAS'!$A$2:$A$18,0)),0)</x:f>
        <x:v>0.053189999999999994</x:v>
      </x:c>
    </x:row>
    <x:row r="747">
      <x:c r="A747" t="inlineStr">
        <x:is>
          <x:t xml:space="preserve">P063</x:t>
        </x:is>
      </x:c>
      <x:c r="B747" t="inlineStr">
        <x:is>
          <x:t xml:space="preserve">Armario metálico</x:t>
        </x:is>
      </x:c>
      <x:c r="C747" t="n">
        <x:v>1</x:v>
      </x:c>
      <x:c r="D747" t="inlineStr">
        <x:is>
          <x:t xml:space="preserve">Corte de planchas de acero</x:t>
        </x:is>
      </x:c>
      <x:c r="E747" t="inlineStr">
        <x:is>
          <x:t xml:space="preserve">Guillotina hidráulica para corte de planchas de acero</x:t>
        </x:is>
      </x:c>
      <x:c r="F747" t="n">
        <x:f>'08_PEDIDOS'!D64</x:f>
        <x:v>11</x:v>
      </x:c>
      <x:c r="G747" t="n">
        <x:f>'08_PEDIDOS'!I64</x:f>
        <x:v>10</x:v>
      </x:c>
      <x:c r="H747" t="n">
        <x:f>'05_RUTAS'!F75</x:f>
        <x:v>8</x:v>
      </x:c>
      <x:c r="I747" t="n">
        <x:f>'05_RUTAS'!G75</x:f>
        <x:v>35.56</x:v>
      </x:c>
      <x:c r="J747" s="14" t="n">
        <x:f>IF(OR(F747="",G747="",G747=0),"",(ROUNDUP(F747/G747,0)*H747+F747*I747)/60)</x:f>
        <x:v>6.7860000000000005</x:v>
      </x:c>
      <x:c r="K747" t="n">
        <x:f>INDEX('08_PEDIDOS'!$H$2:$H$97,MATCH(A747,'08_PEDIDOS'!$A$2:$A$97,0))</x:f>
        <x:v>8</x:v>
      </x:c>
      <x:c r="L747" t="inlineStr">
        <x:is>
          <x:t xml:space="preserve">POR_UNIDAD</x:t>
        </x:is>
      </x:c>
      <x:c r="M747" t="inlineStr">
        <x:is>
          <x:t xml:space="preserve">VALOR HEREDADO SIN CRONOMETRAJE</x:t>
        </x:is>
      </x:c>
      <x:c r="N747" s="34" t="n">
        <x:f>IFERROR(J747*INDEX('04_MAQUINAS'!$F$2:$F$18,MATCH(E747,'04_MAQUINAS'!$A$2:$A$18,0)),0)</x:f>
        <x:v>162.864</x:v>
      </x:c>
      <x:c r="O747" s="34" t="n">
        <x:f>IFERROR(J747*INDEX('04_MAQUINAS'!$I$2:$I$18,MATCH(E747,'04_MAQUINAS'!$A$2:$A$18,0))*INDEX('04_MAQUINAS'!$J$2:$J$18,MATCH(E747,'04_MAQUINAS'!$A$2:$A$18,0)),0)</x:f>
        <x:v>18.6615</x:v>
      </x:c>
    </x:row>
    <x:row r="748">
      <x:c r="A748" t="inlineStr">
        <x:is>
          <x:t xml:space="preserve">P063</x:t>
        </x:is>
      </x:c>
      <x:c r="B748" t="inlineStr">
        <x:is>
          <x:t xml:space="preserve">Armario metálico</x:t>
        </x:is>
      </x:c>
      <x:c r="C748" t="n">
        <x:v>2</x:v>
      </x:c>
      <x:c r="D748" t="inlineStr">
        <x:is>
          <x:t xml:space="preserve">Perforación</x:t>
        </x:is>
      </x:c>
      <x:c r="E748" t="inlineStr">
        <x:is>
          <x:t xml:space="preserve">Taladro de banco para perforación de acero</x:t>
        </x:is>
      </x:c>
      <x:c r="F748" t="n">
        <x:f>'08_PEDIDOS'!D64</x:f>
        <x:v>11</x:v>
      </x:c>
      <x:c r="G748" t="n">
        <x:f>'08_PEDIDOS'!I64</x:f>
        <x:v>10</x:v>
      </x:c>
      <x:c r="H748" t="n">
        <x:f>'05_RUTAS'!F76</x:f>
        <x:v>10</x:v>
      </x:c>
      <x:c r="I748" t="n">
        <x:f>'05_RUTAS'!G76</x:f>
        <x:v>5.800000000000001</x:v>
      </x:c>
      <x:c r="J748" s="14" t="n">
        <x:f>IF(OR(F748="",G748="",G748=0),"",(ROUNDUP(F748/G748,0)*H748+F748*I748)/60)</x:f>
        <x:v>1.396666666666667</x:v>
      </x:c>
      <x:c r="K748" t="n">
        <x:f>INDEX('08_PEDIDOS'!$H$2:$H$97,MATCH(A748,'08_PEDIDOS'!$A$2:$A$97,0))</x:f>
        <x:v>8</x:v>
      </x:c>
      <x:c r="L748" t="inlineStr">
        <x:is>
          <x:t xml:space="preserve">POR_UNIDAD</x:t>
        </x:is>
      </x:c>
      <x:c r="M748" t="inlineStr">
        <x:is>
          <x:t xml:space="preserve">VALOR HEREDADO SIN CRONOMETRAJE</x:t>
        </x:is>
      </x:c>
      <x:c r="N748" s="34" t="n">
        <x:f>IFERROR(J748*INDEX('04_MAQUINAS'!$F$2:$F$18,MATCH(E748,'04_MAQUINAS'!$A$2:$A$18,0)),0)</x:f>
        <x:v>30.726666666666674</x:v>
      </x:c>
      <x:c r="O748" s="34" t="n">
        <x:f>IFERROR(J748*INDEX('04_MAQUINAS'!$I$2:$I$18,MATCH(E748,'04_MAQUINAS'!$A$2:$A$18,0))*INDEX('04_MAQUINAS'!$J$2:$J$18,MATCH(E748,'04_MAQUINAS'!$A$2:$A$18,0)),0)</x:f>
        <x:v>0.38408333333333344</x:v>
      </x:c>
    </x:row>
    <x:row r="749">
      <x:c r="A749" t="inlineStr">
        <x:is>
          <x:t xml:space="preserve">P063</x:t>
        </x:is>
      </x:c>
      <x:c r="B749" t="inlineStr">
        <x:is>
          <x:t xml:space="preserve">Armario metálico</x:t>
        </x:is>
      </x:c>
      <x:c r="C749" t="n">
        <x:v>3</x:v>
      </x:c>
      <x:c r="D749" t="inlineStr">
        <x:is>
          <x:t xml:space="preserve">Plegado</x:t>
        </x:is>
      </x:c>
      <x:c r="E749" t="inlineStr">
        <x:is>
          <x:t xml:space="preserve">Plegadora hidráulica de chapa metálica</x:t>
        </x:is>
      </x:c>
      <x:c r="F749" t="n">
        <x:f>'08_PEDIDOS'!D64</x:f>
        <x:v>11</x:v>
      </x:c>
      <x:c r="G749" t="n">
        <x:f>'08_PEDIDOS'!I64</x:f>
        <x:v>10</x:v>
      </x:c>
      <x:c r="H749" t="n">
        <x:f>'05_RUTAS'!F77</x:f>
        <x:v>12</x:v>
      </x:c>
      <x:c r="I749" t="n">
        <x:f>'05_RUTAS'!G77</x:f>
        <x:v>86</x:v>
      </x:c>
      <x:c r="J749" s="14" t="n">
        <x:f>IF(OR(F749="",G749="",G749=0),"",(ROUNDUP(F749/G749,0)*H749+F749*I749)/60)</x:f>
        <x:v>16.166666666666668</x:v>
      </x:c>
      <x:c r="K749" t="n">
        <x:f>INDEX('08_PEDIDOS'!$H$2:$H$97,MATCH(A749,'08_PEDIDOS'!$A$2:$A$97,0))</x:f>
        <x:v>8</x:v>
      </x:c>
      <x:c r="L749" t="inlineStr">
        <x:is>
          <x:t xml:space="preserve">POR_UNIDAD</x:t>
        </x:is>
      </x:c>
      <x:c r="M749" t="inlineStr">
        <x:is>
          <x:t xml:space="preserve">VALOR HEREDADO SIN CRONOMETRAJE</x:t>
        </x:is>
      </x:c>
      <x:c r="N749" s="34" t="n">
        <x:f>IFERROR(J749*INDEX('04_MAQUINAS'!$F$2:$F$18,MATCH(E749,'04_MAQUINAS'!$A$2:$A$18,0)),0)</x:f>
        <x:v>452.6666666666667</x:v>
      </x:c>
      <x:c r="O749" s="34" t="n">
        <x:f>IFERROR(J749*INDEX('04_MAQUINAS'!$I$2:$I$18,MATCH(E749,'04_MAQUINAS'!$A$2:$A$18,0))*INDEX('04_MAQUINAS'!$J$2:$J$18,MATCH(E749,'04_MAQUINAS'!$A$2:$A$18,0)),0)</x:f>
        <x:v>40.0125</x:v>
      </x:c>
    </x:row>
    <x:row r="750">
      <x:c r="A750" t="inlineStr">
        <x:is>
          <x:t xml:space="preserve">P063</x:t>
        </x:is>
      </x:c>
      <x:c r="B750" t="inlineStr">
        <x:is>
          <x:t xml:space="preserve">Armario metálico</x:t>
        </x:is>
      </x:c>
      <x:c r="C750" t="n">
        <x:v>4</x:v>
      </x:c>
      <x:c r="D750" t="inlineStr">
        <x:is>
          <x:t xml:space="preserve">Desbarbado</x:t>
        </x:is>
      </x:c>
      <x:c r="E750" t="inlineStr">
        <x:is>
          <x:t xml:space="preserve">Mesa de desbarbado/esmerilado</x:t>
        </x:is>
      </x:c>
      <x:c r="F750" t="n">
        <x:f>'08_PEDIDOS'!D64</x:f>
        <x:v>11</x:v>
      </x:c>
      <x:c r="G750" t="n">
        <x:f>'08_PEDIDOS'!I64</x:f>
        <x:v>10</x:v>
      </x:c>
      <x:c r="H750" t="n">
        <x:f>'05_RUTAS'!F78</x:f>
        <x:v>3</x:v>
      </x:c>
      <x:c r="I750" t="n">
        <x:f>'05_RUTAS'!G78</x:f>
        <x:v>15</x:v>
      </x:c>
      <x:c r="J750" s="14" t="n">
        <x:f>IF(OR(F750="",G750="",G750=0),"",(ROUNDUP(F750/G750,0)*H750+F750*I750)/60)</x:f>
        <x:v>2.85</x:v>
      </x:c>
      <x:c r="K750" t="n">
        <x:f>INDEX('08_PEDIDOS'!$H$2:$H$97,MATCH(A750,'08_PEDIDOS'!$A$2:$A$97,0))</x:f>
        <x:v>8</x:v>
      </x:c>
      <x:c r="L750" t="inlineStr">
        <x:is>
          <x:t xml:space="preserve">POR_UNIDAD</x:t>
        </x:is>
      </x:c>
      <x:c r="M750" t="inlineStr">
        <x:is>
          <x:t xml:space="preserve">VALOR HEREDADO SIN CRONOMETRAJE</x:t>
        </x:is>
      </x:c>
      <x:c r="N750" s="34" t="n">
        <x:f>IFERROR(J750*INDEX('04_MAQUINAS'!$F$2:$F$18,MATCH(E750,'04_MAQUINAS'!$A$2:$A$18,0)),0)</x:f>
        <x:v>59.85</x:v>
      </x:c>
      <x:c r="O750" s="34" t="n">
        <x:f>IFERROR(J750*INDEX('04_MAQUINAS'!$I$2:$I$18,MATCH(E750,'04_MAQUINAS'!$A$2:$A$18,0))*INDEX('04_MAQUINAS'!$J$2:$J$18,MATCH(E750,'04_MAQUINAS'!$A$2:$A$18,0)),0)</x:f>
        <x:v>2.1375</x:v>
      </x:c>
    </x:row>
    <x:row r="751">
      <x:c r="A751" t="inlineStr">
        <x:is>
          <x:t xml:space="preserve">P063</x:t>
        </x:is>
      </x:c>
      <x:c r="B751" t="inlineStr">
        <x:is>
          <x:t xml:space="preserve">Armario metálico</x:t>
        </x:is>
      </x:c>
      <x:c r="C751" t="n">
        <x:v>5</x:v>
      </x:c>
      <x:c r="D751" t="inlineStr">
        <x:is>
          <x:t xml:space="preserve">Preparación superficial</x:t>
        </x:is>
      </x:c>
      <x:c r="E751" t="inlineStr">
        <x:is>
          <x:t xml:space="preserve">Zona de preparación superficial</x:t>
        </x:is>
      </x:c>
      <x:c r="F751" t="n">
        <x:f>'08_PEDIDOS'!D64</x:f>
        <x:v>11</x:v>
      </x:c>
      <x:c r="G751" t="n">
        <x:f>'08_PEDIDOS'!I64</x:f>
        <x:v>10</x:v>
      </x:c>
      <x:c r="H751" t="n">
        <x:f>'05_RUTAS'!F79</x:f>
        <x:v>6</x:v>
      </x:c>
      <x:c r="I751" t="n">
        <x:f>'05_RUTAS'!G79</x:f>
        <x:v>25.712</x:v>
      </x:c>
      <x:c r="J751" s="14" t="n">
        <x:f>IF(OR(F751="",G751="",G751=0),"",(ROUNDUP(F751/G751,0)*H751+F751*I751)/60)</x:f>
        <x:v>4.913866666666666</x:v>
      </x:c>
      <x:c r="K751" t="n">
        <x:f>INDEX('08_PEDIDOS'!$H$2:$H$97,MATCH(A751,'08_PEDIDOS'!$A$2:$A$97,0))</x:f>
        <x:v>8</x:v>
      </x:c>
      <x:c r="L751" t="inlineStr">
        <x:is>
          <x:t xml:space="preserve">POR_UNIDAD</x:t>
        </x:is>
      </x:c>
      <x:c r="M751" t="inlineStr">
        <x:is>
          <x:t xml:space="preserve">VALOR HEREDADO SIN CRONOMETRAJE</x:t>
        </x:is>
      </x:c>
      <x:c r="N751" s="34" t="n">
        <x:f>IFERROR(J751*INDEX('04_MAQUINAS'!$F$2:$F$18,MATCH(E751,'04_MAQUINAS'!$A$2:$A$18,0)),0)</x:f>
        <x:v>93.36346666666667</x:v>
      </x:c>
      <x:c r="O751" s="34" t="n">
        <x:f>IFERROR(J751*INDEX('04_MAQUINAS'!$I$2:$I$18,MATCH(E751,'04_MAQUINAS'!$A$2:$A$18,0))*INDEX('04_MAQUINAS'!$J$2:$J$18,MATCH(E751,'04_MAQUINAS'!$A$2:$A$18,0)),0)</x:f>
        <x:v>4.324202666666667</x:v>
      </x:c>
    </x:row>
    <x:row r="752">
      <x:c r="A752" t="inlineStr">
        <x:is>
          <x:t xml:space="preserve">P063</x:t>
        </x:is>
      </x:c>
      <x:c r="B752" t="inlineStr">
        <x:is>
          <x:t xml:space="preserve">Armario metálico</x:t>
        </x:is>
      </x:c>
      <x:c r="C752" t="n">
        <x:v>6</x:v>
      </x:c>
      <x:c r="D752" t="inlineStr">
        <x:is>
          <x:t xml:space="preserve">Aplicación electrostática de polvo</x:t>
        </x:is>
      </x:c>
      <x:c r="E752" t="inlineStr">
        <x:is>
          <x:t xml:space="preserve">Pistola manual de pintura electrostática en polvo</x:t>
        </x:is>
      </x:c>
      <x:c r="F752" t="n">
        <x:f>'08_PEDIDOS'!D64</x:f>
        <x:v>11</x:v>
      </x:c>
      <x:c r="G752" t="n">
        <x:f>'08_PEDIDOS'!I64</x:f>
        <x:v>10</x:v>
      </x:c>
      <x:c r="H752" t="n">
        <x:f>'05_RUTAS'!F80</x:f>
        <x:v>12</x:v>
      </x:c>
      <x:c r="I752" t="n">
        <x:f>'05_RUTAS'!G80</x:f>
        <x:v>6.58</x:v>
      </x:c>
      <x:c r="J752" s="14" t="n">
        <x:f>IF(OR(F752="",G752="",G752=0),"",(ROUNDUP(F752/G752,0)*H752+F752*I752)/60)</x:f>
        <x:v>1.6063333333333332</x:v>
      </x:c>
      <x:c r="K752" t="n">
        <x:f>INDEX('08_PEDIDOS'!$H$2:$H$97,MATCH(A752,'08_PEDIDOS'!$A$2:$A$97,0))</x:f>
        <x:v>8</x:v>
      </x:c>
      <x:c r="L752" t="inlineStr">
        <x:is>
          <x:t xml:space="preserve">POR_UNIDAD</x:t>
        </x:is>
      </x:c>
      <x:c r="M752" t="inlineStr">
        <x:is>
          <x:t xml:space="preserve">HIPOTESIS TECNICA</x:t>
        </x:is>
      </x:c>
      <x:c r="N752" s="34" t="n">
        <x:f>IFERROR(J752*INDEX('04_MAQUINAS'!$F$2:$F$18,MATCH(E752,'04_MAQUINAS'!$A$2:$A$18,0)),0)</x:f>
        <x:v>51.40266666666666</x:v>
      </x:c>
      <x:c r="O752" s="34" t="n">
        <x:f>IFERROR(J752*INDEX('04_MAQUINAS'!$I$2:$I$18,MATCH(E752,'04_MAQUINAS'!$A$2:$A$18,0))*INDEX('04_MAQUINAS'!$J$2:$J$18,MATCH(E752,'04_MAQUINAS'!$A$2:$A$18,0)),0)</x:f>
        <x:v>1.6866499999999995</x:v>
      </x:c>
    </x:row>
    <x:row r="753">
      <x:c r="A753" t="inlineStr">
        <x:is>
          <x:t xml:space="preserve">P063</x:t>
        </x:is>
      </x:c>
      <x:c r="B753" t="inlineStr">
        <x:is>
          <x:t xml:space="preserve">Armario metálico</x:t>
        </x:is>
      </x:c>
      <x:c r="C753" t="n">
        <x:v>7</x:v>
      </x:c>
      <x:c r="D753" t="inlineStr">
        <x:is>
          <x:t xml:space="preserve">Curado térmico en horno</x:t>
        </x:is>
      </x:c>
      <x:c r="E753" t="inlineStr">
        <x:is>
          <x:t xml:space="preserve">Horno de curado de pintura electrostática por lotes</x:t>
        </x:is>
      </x:c>
      <x:c r="F753" t="n">
        <x:f>'08_PEDIDOS'!D64</x:f>
        <x:v>11</x:v>
      </x:c>
      <x:c r="G753" t="n">
        <x:f>'08_PEDIDOS'!I64</x:f>
        <x:v>10</x:v>
      </x:c>
      <x:c r="H753" t="n">
        <x:f>'05_RUTAS'!F81</x:f>
        <x:v>45</x:v>
      </x:c>
      <x:c r="I753" t="n">
        <x:f>'05_RUTAS'!G81</x:f>
        <x:v>0</x:v>
      </x:c>
      <x:c r="J753" s="14" t="n">
        <x:f>IF(OR(F753="",G753="",G753=0),"",(ROUNDUP(F753/G753,0)*H753+F753*I753)/60)</x:f>
        <x:v>1.5</x:v>
      </x:c>
      <x:c r="K753" t="n">
        <x:f>INDEX('08_PEDIDOS'!$H$2:$H$97,MATCH(A753,'08_PEDIDOS'!$A$2:$A$97,0))</x:f>
        <x:v>8</x:v>
      </x:c>
      <x:c r="L753" t="inlineStr">
        <x:is>
          <x:t xml:space="preserve">POR_LOTE</x:t>
        </x:is>
      </x:c>
      <x:c r="M753" t="inlineStr">
        <x:is>
          <x:t xml:space="preserve">HIPOTESIS TECNICA</x:t>
        </x:is>
      </x:c>
      <x:c r="N753" s="34" t="n">
        <x:f>IFERROR(J753*INDEX('04_MAQUINAS'!$F$2:$F$18,MATCH(E753,'04_MAQUINAS'!$A$2:$A$18,0)),0)</x:f>
        <x:v>39</x:v>
      </x:c>
      <x:c r="O753" s="34" t="n">
        <x:f>IFERROR(J753*INDEX('04_MAQUINAS'!$I$2:$I$18,MATCH(E753,'04_MAQUINAS'!$A$2:$A$18,0))*INDEX('04_MAQUINAS'!$J$2:$J$18,MATCH(E753,'04_MAQUINAS'!$A$2:$A$18,0)),0)</x:f>
        <x:v>21.599999999999998</x:v>
      </x:c>
    </x:row>
    <x:row r="754">
      <x:c r="A754" t="inlineStr">
        <x:is>
          <x:t xml:space="preserve">P063</x:t>
        </x:is>
      </x:c>
      <x:c r="B754" t="inlineStr">
        <x:is>
          <x:t xml:space="preserve">Armario metálico</x:t>
        </x:is>
      </x:c>
      <x:c r="C754" t="n">
        <x:v>8</x:v>
      </x:c>
      <x:c r="D754" t="inlineStr">
        <x:is>
          <x:t xml:space="preserve">Colgado, traslado y enfriamiento</x:t>
        </x:is>
      </x:c>
      <x:c r="E754" t="inlineStr">
        <x:is>
          <x:t xml:space="preserve">Manipulación y enfriamiento de piezas</x:t>
        </x:is>
      </x:c>
      <x:c r="F754" t="n">
        <x:f>'08_PEDIDOS'!D64</x:f>
        <x:v>11</x:v>
      </x:c>
      <x:c r="G754" t="n">
        <x:f>'08_PEDIDOS'!I64</x:f>
        <x:v>10</x:v>
      </x:c>
      <x:c r="H754" t="n">
        <x:f>'05_RUTAS'!F82</x:f>
        <x:v>8</x:v>
      </x:c>
      <x:c r="I754" t="n">
        <x:f>'05_RUTAS'!G82</x:f>
        <x:v>2.36</x:v>
      </x:c>
      <x:c r="J754" s="14" t="n">
        <x:f>IF(OR(F754="",G754="",G754=0),"",(ROUNDUP(F754/G754,0)*H754+F754*I754)/60)</x:f>
        <x:v>0.6993333333333333</x:v>
      </x:c>
      <x:c r="K754" t="n">
        <x:f>INDEX('08_PEDIDOS'!$H$2:$H$97,MATCH(A754,'08_PEDIDOS'!$A$2:$A$97,0))</x:f>
        <x:v>8</x:v>
      </x:c>
      <x:c r="L754" t="inlineStr">
        <x:is>
          <x:t xml:space="preserve">POR_UNIDAD</x:t>
        </x:is>
      </x:c>
      <x:c r="M754" t="inlineStr">
        <x:is>
          <x:t xml:space="preserve">HIPOTESIS TECNICA</x:t>
        </x:is>
      </x:c>
      <x:c r="N754" s="34" t="n">
        <x:f>IFERROR(J754*INDEX('04_MAQUINAS'!$F$2:$F$18,MATCH(E754,'04_MAQUINAS'!$A$2:$A$18,0)),0)</x:f>
        <x:v>11.189333333333332</x:v>
      </x:c>
      <x:c r="O754" s="34" t="n">
        <x:f>IFERROR(J754*INDEX('04_MAQUINAS'!$I$2:$I$18,MATCH(E754,'04_MAQUINAS'!$A$2:$A$18,0))*INDEX('04_MAQUINAS'!$J$2:$J$18,MATCH(E754,'04_MAQUINAS'!$A$2:$A$18,0)),0)</x:f>
        <x:v>0.1748333333333333</x:v>
      </x:c>
    </x:row>
    <x:row r="755">
      <x:c r="A755" t="inlineStr">
        <x:is>
          <x:t xml:space="preserve">P063</x:t>
        </x:is>
      </x:c>
      <x:c r="B755" t="inlineStr">
        <x:is>
          <x:t xml:space="preserve">Armario metálico</x:t>
        </x:is>
      </x:c>
      <x:c r="C755" t="n">
        <x:v>9</x:v>
      </x:c>
      <x:c r="D755" t="inlineStr">
        <x:is>
          <x:t xml:space="preserve">Ensamblaje</x:t>
        </x:is>
      </x:c>
      <x:c r="E755" t="inlineStr">
        <x:is>
          <x:t xml:space="preserve">Mesa de armado</x:t>
        </x:is>
      </x:c>
      <x:c r="F755" t="n">
        <x:f>'08_PEDIDOS'!D64</x:f>
        <x:v>11</x:v>
      </x:c>
      <x:c r="G755" t="n">
        <x:f>'08_PEDIDOS'!I64</x:f>
        <x:v>10</x:v>
      </x:c>
      <x:c r="H755" t="n">
        <x:f>'05_RUTAS'!F83</x:f>
        <x:v>6</x:v>
      </x:c>
      <x:c r="I755" t="n">
        <x:f>'05_RUTAS'!G83</x:f>
        <x:v>27</x:v>
      </x:c>
      <x:c r="J755" s="14" t="n">
        <x:f>IF(OR(F755="",G755="",G755=0),"",(ROUNDUP(F755/G755,0)*H755+F755*I755)/60)</x:f>
        <x:v>5.15</x:v>
      </x:c>
      <x:c r="K755" t="n">
        <x:f>INDEX('08_PEDIDOS'!$H$2:$H$97,MATCH(A755,'08_PEDIDOS'!$A$2:$A$97,0))</x:f>
        <x:v>8</x:v>
      </x:c>
      <x:c r="L755" t="inlineStr">
        <x:is>
          <x:t xml:space="preserve">POR_UNIDAD</x:t>
        </x:is>
      </x:c>
      <x:c r="M755" t="inlineStr">
        <x:is>
          <x:t xml:space="preserve">VALOR HEREDADO SIN CRONOMETRAJE</x:t>
        </x:is>
      </x:c>
      <x:c r="N755" s="34" t="n">
        <x:f>IFERROR(J755*INDEX('04_MAQUINAS'!$F$2:$F$18,MATCH(E755,'04_MAQUINAS'!$A$2:$A$18,0)),0)</x:f>
        <x:v>97.85000000000001</x:v>
      </x:c>
      <x:c r="O755" s="34" t="n">
        <x:f>IFERROR(J755*INDEX('04_MAQUINAS'!$I$2:$I$18,MATCH(E755,'04_MAQUINAS'!$A$2:$A$18,0))*INDEX('04_MAQUINAS'!$J$2:$J$18,MATCH(E755,'04_MAQUINAS'!$A$2:$A$18,0)),0)</x:f>
        <x:v>1.5450000000000002</x:v>
      </x:c>
    </x:row>
    <x:row r="756">
      <x:c r="A756" t="inlineStr">
        <x:is>
          <x:t xml:space="preserve">P063</x:t>
        </x:is>
      </x:c>
      <x:c r="B756" t="inlineStr">
        <x:is>
          <x:t xml:space="preserve">Armario metálico</x:t>
        </x:is>
      </x:c>
      <x:c r="C756" t="n">
        <x:v>10</x:v>
      </x:c>
      <x:c r="D756" t="inlineStr">
        <x:is>
          <x:t xml:space="preserve">Inspección de calidad</x:t>
        </x:is>
      </x:c>
      <x:c r="E756" t="inlineStr">
        <x:is>
          <x:t xml:space="preserve">Área de inspección</x:t>
        </x:is>
      </x:c>
      <x:c r="F756" t="n">
        <x:f>'08_PEDIDOS'!D64</x:f>
        <x:v>11</x:v>
      </x:c>
      <x:c r="G756" t="n">
        <x:f>'08_PEDIDOS'!I64</x:f>
        <x:v>10</x:v>
      </x:c>
      <x:c r="H756" t="n">
        <x:f>'05_RUTAS'!F84</x:f>
        <x:v>2</x:v>
      </x:c>
      <x:c r="I756" t="n">
        <x:f>'05_RUTAS'!G84</x:f>
        <x:v>3.45</x:v>
      </x:c>
      <x:c r="J756" s="14" t="n">
        <x:f>IF(OR(F756="",G756="",G756=0),"",(ROUNDUP(F756/G756,0)*H756+F756*I756)/60)</x:f>
        <x:v>0.6991666666666667</x:v>
      </x:c>
      <x:c r="K756" t="n">
        <x:f>INDEX('08_PEDIDOS'!$H$2:$H$97,MATCH(A756,'08_PEDIDOS'!$A$2:$A$97,0))</x:f>
        <x:v>8</x:v>
      </x:c>
      <x:c r="L756" t="inlineStr">
        <x:is>
          <x:t xml:space="preserve">POR_UNIDAD</x:t>
        </x:is>
      </x:c>
      <x:c r="M756" t="inlineStr">
        <x:is>
          <x:t xml:space="preserve">HIPOTESIS TECNICA</x:t>
        </x:is>
      </x:c>
      <x:c r="N756" s="34" t="n">
        <x:f>IFERROR(J756*INDEX('04_MAQUINAS'!$F$2:$F$18,MATCH(E756,'04_MAQUINAS'!$A$2:$A$18,0)),0)</x:f>
        <x:v>13.983333333333334</x:v>
      </x:c>
      <x:c r="O756" s="34" t="n">
        <x:f>IFERROR(J756*INDEX('04_MAQUINAS'!$I$2:$I$18,MATCH(E756,'04_MAQUINAS'!$A$2:$A$18,0))*INDEX('04_MAQUINAS'!$J$2:$J$18,MATCH(E756,'04_MAQUINAS'!$A$2:$A$18,0)),0)</x:f>
        <x:v>0.06991666666666667</x:v>
      </x:c>
    </x:row>
    <x:row r="757">
      <x:c r="A757" t="inlineStr">
        <x:is>
          <x:t xml:space="preserve">P063</x:t>
        </x:is>
      </x:c>
      <x:c r="B757" t="inlineStr">
        <x:is>
          <x:t xml:space="preserve">Armario metálico</x:t>
        </x:is>
      </x:c>
      <x:c r="C757" t="n">
        <x:v>11</x:v>
      </x:c>
      <x:c r="D757" t="inlineStr">
        <x:is>
          <x:t xml:space="preserve">Embalaje</x:t>
        </x:is>
      </x:c>
      <x:c r="E757" t="inlineStr">
        <x:is>
          <x:t xml:space="preserve">Zona de protección y embalaje</x:t>
        </x:is>
      </x:c>
      <x:c r="F757" t="n">
        <x:f>'08_PEDIDOS'!D64</x:f>
        <x:v>11</x:v>
      </x:c>
      <x:c r="G757" t="n">
        <x:f>'08_PEDIDOS'!I64</x:f>
        <x:v>10</x:v>
      </x:c>
      <x:c r="H757" t="n">
        <x:f>'05_RUTAS'!F85</x:f>
        <x:v>2</x:v>
      </x:c>
      <x:c r="I757" t="n">
        <x:f>'05_RUTAS'!G85</x:f>
        <x:v>4.67</x:v>
      </x:c>
      <x:c r="J757" s="14" t="n">
        <x:f>IF(OR(F757="",G757="",G757=0),"",(ROUNDUP(F757/G757,0)*H757+F757*I757)/60)</x:f>
        <x:v>0.9228333333333333</x:v>
      </x:c>
      <x:c r="K757" t="n">
        <x:f>INDEX('08_PEDIDOS'!$H$2:$H$97,MATCH(A757,'08_PEDIDOS'!$A$2:$A$97,0))</x:f>
        <x:v>8</x:v>
      </x:c>
      <x:c r="L757" t="inlineStr">
        <x:is>
          <x:t xml:space="preserve">POR_UNIDAD</x:t>
        </x:is>
      </x:c>
      <x:c r="M757" t="inlineStr">
        <x:is>
          <x:t xml:space="preserve">HIPOTESIS TECNICA</x:t>
        </x:is>
      </x:c>
      <x:c r="N757" s="34" t="n">
        <x:f>IFERROR(J757*INDEX('04_MAQUINAS'!$F$2:$F$18,MATCH(E757,'04_MAQUINAS'!$A$2:$A$18,0)),0)</x:f>
        <x:v>16.611</x:v>
      </x:c>
      <x:c r="O757" s="34" t="n">
        <x:f>IFERROR(J757*INDEX('04_MAQUINAS'!$I$2:$I$18,MATCH(E757,'04_MAQUINAS'!$A$2:$A$18,0))*INDEX('04_MAQUINAS'!$J$2:$J$18,MATCH(E757,'04_MAQUINAS'!$A$2:$A$18,0)),0)</x:f>
        <x:v>0.08305499999999999</x:v>
      </x:c>
    </x:row>
    <x:row r="758">
      <x:c r="A758" t="inlineStr">
        <x:is>
          <x:t xml:space="preserve">P064</x:t>
        </x:is>
      </x:c>
      <x:c r="B758" t="inlineStr">
        <x:is>
          <x:t xml:space="preserve">Estantería liviana metálica</x:t>
        </x:is>
      </x:c>
      <x:c r="C758" t="n">
        <x:v>1</x:v>
      </x:c>
      <x:c r="D758" t="inlineStr">
        <x:is>
          <x:t xml:space="preserve">Corte de planchas de acero</x:t>
        </x:is>
      </x:c>
      <x:c r="E758" t="inlineStr">
        <x:is>
          <x:t xml:space="preserve">Guillotina hidráulica para corte de planchas de acero</x:t>
        </x:is>
      </x:c>
      <x:c r="F758" t="n">
        <x:f>'08_PEDIDOS'!D65</x:f>
        <x:v>12</x:v>
      </x:c>
      <x:c r="G758" t="n">
        <x:f>'08_PEDIDOS'!I65</x:f>
        <x:v>10</x:v>
      </x:c>
      <x:c r="H758" t="n">
        <x:f>'05_RUTAS'!F86</x:f>
        <x:v>8</x:v>
      </x:c>
      <x:c r="I758" t="n">
        <x:f>'05_RUTAS'!G86</x:f>
        <x:v>35.92</x:v>
      </x:c>
      <x:c r="J758" s="14" t="n">
        <x:f>IF(OR(F758="",G758="",G758=0),"",(ROUNDUP(F758/G758,0)*H758+F758*I758)/60)</x:f>
        <x:v>7.450666666666667</x:v>
      </x:c>
      <x:c r="K758" t="n">
        <x:f>INDEX('08_PEDIDOS'!$H$2:$H$97,MATCH(A758,'08_PEDIDOS'!$A$2:$A$97,0))</x:f>
        <x:v>8</x:v>
      </x:c>
      <x:c r="L758" t="inlineStr">
        <x:is>
          <x:t xml:space="preserve">POR_UNIDAD</x:t>
        </x:is>
      </x:c>
      <x:c r="M758" t="inlineStr">
        <x:is>
          <x:t xml:space="preserve">VALOR HEREDADO SIN CRONOMETRAJE</x:t>
        </x:is>
      </x:c>
      <x:c r="N758" s="34" t="n">
        <x:f>IFERROR(J758*INDEX('04_MAQUINAS'!$F$2:$F$18,MATCH(E758,'04_MAQUINAS'!$A$2:$A$18,0)),0)</x:f>
        <x:v>178.816</x:v>
      </x:c>
      <x:c r="O758" s="34" t="n">
        <x:f>IFERROR(J758*INDEX('04_MAQUINAS'!$I$2:$I$18,MATCH(E758,'04_MAQUINAS'!$A$2:$A$18,0))*INDEX('04_MAQUINAS'!$J$2:$J$18,MATCH(E758,'04_MAQUINAS'!$A$2:$A$18,0)),0)</x:f>
        <x:v>20.489333333333335</x:v>
      </x:c>
    </x:row>
    <x:row r="759">
      <x:c r="A759" t="inlineStr">
        <x:is>
          <x:t xml:space="preserve">P064</x:t>
        </x:is>
      </x:c>
      <x:c r="B759" t="inlineStr">
        <x:is>
          <x:t xml:space="preserve">Estantería liviana metálica</x:t>
        </x:is>
      </x:c>
      <x:c r="C759" t="n">
        <x:v>2</x:v>
      </x:c>
      <x:c r="D759" t="inlineStr">
        <x:is>
          <x:t xml:space="preserve">Corte de tubos y perfiles</x:t>
        </x:is>
      </x:c>
      <x:c r="E759" t="inlineStr">
        <x:is>
          <x:t xml:space="preserve">Sierra de cinta para corte de tubos y perfiles</x:t>
        </x:is>
      </x:c>
      <x:c r="F759" t="n">
        <x:f>'08_PEDIDOS'!D65</x:f>
        <x:v>12</x:v>
      </x:c>
      <x:c r="G759" t="n">
        <x:f>'08_PEDIDOS'!I65</x:f>
        <x:v>10</x:v>
      </x:c>
      <x:c r="H759" t="n">
        <x:f>'05_RUTAS'!F87</x:f>
        <x:v>8</x:v>
      </x:c>
      <x:c r="I759" t="n">
        <x:f>'05_RUTAS'!G87</x:f>
        <x:v>32.28</x:v>
      </x:c>
      <x:c r="J759" s="14" t="n">
        <x:f>IF(OR(F759="",G759="",G759=0),"",(ROUNDUP(F759/G759,0)*H759+F759*I759)/60)</x:f>
        <x:v>6.722666666666667</x:v>
      </x:c>
      <x:c r="K759" t="n">
        <x:f>INDEX('08_PEDIDOS'!$H$2:$H$97,MATCH(A759,'08_PEDIDOS'!$A$2:$A$97,0))</x:f>
        <x:v>8</x:v>
      </x:c>
      <x:c r="L759" t="inlineStr">
        <x:is>
          <x:t xml:space="preserve">POR_UNIDAD</x:t>
        </x:is>
      </x:c>
      <x:c r="M759" t="inlineStr">
        <x:is>
          <x:t xml:space="preserve">VALOR HEREDADO SIN CRONOMETRAJE</x:t>
        </x:is>
      </x:c>
      <x:c r="N759" s="34" t="n">
        <x:f>IFERROR(J759*INDEX('04_MAQUINAS'!$F$2:$F$18,MATCH(E759,'04_MAQUINAS'!$A$2:$A$18,0)),0)</x:f>
        <x:v>147.89866666666668</x:v>
      </x:c>
      <x:c r="O759" s="34" t="n">
        <x:f>IFERROR(J759*INDEX('04_MAQUINAS'!$I$2:$I$18,MATCH(E759,'04_MAQUINAS'!$A$2:$A$18,0))*INDEX('04_MAQUINAS'!$J$2:$J$18,MATCH(E759,'04_MAQUINAS'!$A$2:$A$18,0)),0)</x:f>
        <x:v>3.0252</x:v>
      </x:c>
    </x:row>
    <x:row r="760">
      <x:c r="A760" t="inlineStr">
        <x:is>
          <x:t xml:space="preserve">P064</x:t>
        </x:is>
      </x:c>
      <x:c r="B760" t="inlineStr">
        <x:is>
          <x:t xml:space="preserve">Estantería liviana metálica</x:t>
        </x:is>
      </x:c>
      <x:c r="C760" t="n">
        <x:v>3</x:v>
      </x:c>
      <x:c r="D760" t="inlineStr">
        <x:is>
          <x:t xml:space="preserve">Perforación</x:t>
        </x:is>
      </x:c>
      <x:c r="E760" t="inlineStr">
        <x:is>
          <x:t xml:space="preserve">Taladro de banco para perforación de acero</x:t>
        </x:is>
      </x:c>
      <x:c r="F760" t="n">
        <x:f>'08_PEDIDOS'!D65</x:f>
        <x:v>12</x:v>
      </x:c>
      <x:c r="G760" t="n">
        <x:f>'08_PEDIDOS'!I65</x:f>
        <x:v>10</x:v>
      </x:c>
      <x:c r="H760" t="n">
        <x:f>'05_RUTAS'!F88</x:f>
        <x:v>10</x:v>
      </x:c>
      <x:c r="I760" t="n">
        <x:f>'05_RUTAS'!G88</x:f>
        <x:v>54.8</x:v>
      </x:c>
      <x:c r="J760" s="14" t="n">
        <x:f>IF(OR(F760="",G760="",G760=0),"",(ROUNDUP(F760/G760,0)*H760+F760*I760)/60)</x:f>
        <x:v>11.293333333333331</x:v>
      </x:c>
      <x:c r="K760" t="n">
        <x:f>INDEX('08_PEDIDOS'!$H$2:$H$97,MATCH(A760,'08_PEDIDOS'!$A$2:$A$97,0))</x:f>
        <x:v>8</x:v>
      </x:c>
      <x:c r="L760" t="inlineStr">
        <x:is>
          <x:t xml:space="preserve">POR_UNIDAD</x:t>
        </x:is>
      </x:c>
      <x:c r="M760" t="inlineStr">
        <x:is>
          <x:t xml:space="preserve">VALOR HEREDADO SIN CRONOMETRAJE</x:t>
        </x:is>
      </x:c>
      <x:c r="N760" s="34" t="n">
        <x:f>IFERROR(J760*INDEX('04_MAQUINAS'!$F$2:$F$18,MATCH(E760,'04_MAQUINAS'!$A$2:$A$18,0)),0)</x:f>
        <x:v>248.4533333333333</x:v>
      </x:c>
      <x:c r="O760" s="34" t="n">
        <x:f>IFERROR(J760*INDEX('04_MAQUINAS'!$I$2:$I$18,MATCH(E760,'04_MAQUINAS'!$A$2:$A$18,0))*INDEX('04_MAQUINAS'!$J$2:$J$18,MATCH(E760,'04_MAQUINAS'!$A$2:$A$18,0)),0)</x:f>
        <x:v>3.105666666666666</x:v>
      </x:c>
    </x:row>
    <x:row r="761">
      <x:c r="A761" t="inlineStr">
        <x:is>
          <x:t xml:space="preserve">P064</x:t>
        </x:is>
      </x:c>
      <x:c r="B761" t="inlineStr">
        <x:is>
          <x:t xml:space="preserve">Estantería liviana metálica</x:t>
        </x:is>
      </x:c>
      <x:c r="C761" t="n">
        <x:v>4</x:v>
      </x:c>
      <x:c r="D761" t="inlineStr">
        <x:is>
          <x:t xml:space="preserve">Plegado</x:t>
        </x:is>
      </x:c>
      <x:c r="E761" t="inlineStr">
        <x:is>
          <x:t xml:space="preserve">Plegadora hidráulica de chapa metálica</x:t>
        </x:is>
      </x:c>
      <x:c r="F761" t="n">
        <x:f>'08_PEDIDOS'!D65</x:f>
        <x:v>12</x:v>
      </x:c>
      <x:c r="G761" t="n">
        <x:f>'08_PEDIDOS'!I65</x:f>
        <x:v>10</x:v>
      </x:c>
      <x:c r="H761" t="n">
        <x:f>'05_RUTAS'!F89</x:f>
        <x:v>12</x:v>
      </x:c>
      <x:c r="I761" t="n">
        <x:f>'05_RUTAS'!G89</x:f>
        <x:v>85</x:v>
      </x:c>
      <x:c r="J761" s="14" t="n">
        <x:f>IF(OR(F761="",G761="",G761=0),"",(ROUNDUP(F761/G761,0)*H761+F761*I761)/60)</x:f>
        <x:v>17.4</x:v>
      </x:c>
      <x:c r="K761" t="n">
        <x:f>INDEX('08_PEDIDOS'!$H$2:$H$97,MATCH(A761,'08_PEDIDOS'!$A$2:$A$97,0))</x:f>
        <x:v>8</x:v>
      </x:c>
      <x:c r="L761" t="inlineStr">
        <x:is>
          <x:t xml:space="preserve">POR_UNIDAD</x:t>
        </x:is>
      </x:c>
      <x:c r="M761" t="inlineStr">
        <x:is>
          <x:t xml:space="preserve">VALOR HEREDADO SIN CRONOMETRAJE</x:t>
        </x:is>
      </x:c>
      <x:c r="N761" s="34" t="n">
        <x:f>IFERROR(J761*INDEX('04_MAQUINAS'!$F$2:$F$18,MATCH(E761,'04_MAQUINAS'!$A$2:$A$18,0)),0)</x:f>
        <x:v>487.19999999999993</x:v>
      </x:c>
      <x:c r="O761" s="34" t="n">
        <x:f>IFERROR(J761*INDEX('04_MAQUINAS'!$I$2:$I$18,MATCH(E761,'04_MAQUINAS'!$A$2:$A$18,0))*INDEX('04_MAQUINAS'!$J$2:$J$18,MATCH(E761,'04_MAQUINAS'!$A$2:$A$18,0)),0)</x:f>
        <x:v>43.065</x:v>
      </x:c>
    </x:row>
    <x:row r="762">
      <x:c r="A762" t="inlineStr">
        <x:is>
          <x:t xml:space="preserve">P064</x:t>
        </x:is>
      </x:c>
      <x:c r="B762" t="inlineStr">
        <x:is>
          <x:t xml:space="preserve">Estantería liviana metálica</x:t>
        </x:is>
      </x:c>
      <x:c r="C762" t="n">
        <x:v>5</x:v>
      </x:c>
      <x:c r="D762" t="inlineStr">
        <x:is>
          <x:t xml:space="preserve">Desbarbado</x:t>
        </x:is>
      </x:c>
      <x:c r="E762" t="inlineStr">
        <x:is>
          <x:t xml:space="preserve">Mesa de desbarbado/esmerilado</x:t>
        </x:is>
      </x:c>
      <x:c r="F762" t="n">
        <x:f>'08_PEDIDOS'!D65</x:f>
        <x:v>12</x:v>
      </x:c>
      <x:c r="G762" t="n">
        <x:f>'08_PEDIDOS'!I65</x:f>
        <x:v>10</x:v>
      </x:c>
      <x:c r="H762" t="n">
        <x:f>'05_RUTAS'!F90</x:f>
        <x:v>3</x:v>
      </x:c>
      <x:c r="I762" t="n">
        <x:f>'05_RUTAS'!G90</x:f>
        <x:v>37.5</x:v>
      </x:c>
      <x:c r="J762" s="14" t="n">
        <x:f>IF(OR(F762="",G762="",G762=0),"",(ROUNDUP(F762/G762,0)*H762+F762*I762)/60)</x:f>
        <x:v>7.6</x:v>
      </x:c>
      <x:c r="K762" t="n">
        <x:f>INDEX('08_PEDIDOS'!$H$2:$H$97,MATCH(A762,'08_PEDIDOS'!$A$2:$A$97,0))</x:f>
        <x:v>8</x:v>
      </x:c>
      <x:c r="L762" t="inlineStr">
        <x:is>
          <x:t xml:space="preserve">POR_UNIDAD</x:t>
        </x:is>
      </x:c>
      <x:c r="M762" t="inlineStr">
        <x:is>
          <x:t xml:space="preserve">VALOR HEREDADO SIN CRONOMETRAJE</x:t>
        </x:is>
      </x:c>
      <x:c r="N762" s="34" t="n">
        <x:f>IFERROR(J762*INDEX('04_MAQUINAS'!$F$2:$F$18,MATCH(E762,'04_MAQUINAS'!$A$2:$A$18,0)),0)</x:f>
        <x:v>159.6</x:v>
      </x:c>
      <x:c r="O762" s="34" t="n">
        <x:f>IFERROR(J762*INDEX('04_MAQUINAS'!$I$2:$I$18,MATCH(E762,'04_MAQUINAS'!$A$2:$A$18,0))*INDEX('04_MAQUINAS'!$J$2:$J$18,MATCH(E762,'04_MAQUINAS'!$A$2:$A$18,0)),0)</x:f>
        <x:v>5.699999999999999</x:v>
      </x:c>
    </x:row>
    <x:row r="763">
      <x:c r="A763" t="inlineStr">
        <x:is>
          <x:t xml:space="preserve">P064</x:t>
        </x:is>
      </x:c>
      <x:c r="B763" t="inlineStr">
        <x:is>
          <x:t xml:space="preserve">Estantería liviana metálica</x:t>
        </x:is>
      </x:c>
      <x:c r="C763" t="n">
        <x:v>6</x:v>
      </x:c>
      <x:c r="D763" t="inlineStr">
        <x:is>
          <x:t xml:space="preserve">Preparación superficial</x:t>
        </x:is>
      </x:c>
      <x:c r="E763" t="inlineStr">
        <x:is>
          <x:t xml:space="preserve">Zona de preparación superficial</x:t>
        </x:is>
      </x:c>
      <x:c r="F763" t="n">
        <x:f>'08_PEDIDOS'!D65</x:f>
        <x:v>12</x:v>
      </x:c>
      <x:c r="G763" t="n">
        <x:f>'08_PEDIDOS'!I65</x:f>
        <x:v>10</x:v>
      </x:c>
      <x:c r="H763" t="n">
        <x:f>'05_RUTAS'!F91</x:f>
        <x:v>6</x:v>
      </x:c>
      <x:c r="I763" t="n">
        <x:f>'05_RUTAS'!G91</x:f>
        <x:v>24.4752</x:v>
      </x:c>
      <x:c r="J763" s="14" t="n">
        <x:f>IF(OR(F763="",G763="",G763=0),"",(ROUNDUP(F763/G763,0)*H763+F763*I763)/60)</x:f>
        <x:v>5.09504</x:v>
      </x:c>
      <x:c r="K763" t="n">
        <x:f>INDEX('08_PEDIDOS'!$H$2:$H$97,MATCH(A763,'08_PEDIDOS'!$A$2:$A$97,0))</x:f>
        <x:v>8</x:v>
      </x:c>
      <x:c r="L763" t="inlineStr">
        <x:is>
          <x:t xml:space="preserve">POR_UNIDAD</x:t>
        </x:is>
      </x:c>
      <x:c r="M763" t="inlineStr">
        <x:is>
          <x:t xml:space="preserve">VALOR HEREDADO SIN CRONOMETRAJE</x:t>
        </x:is>
      </x:c>
      <x:c r="N763" s="34" t="n">
        <x:f>IFERROR(J763*INDEX('04_MAQUINAS'!$F$2:$F$18,MATCH(E763,'04_MAQUINAS'!$A$2:$A$18,0)),0)</x:f>
        <x:v>96.80576</x:v>
      </x:c>
      <x:c r="O763" s="34" t="n">
        <x:f>IFERROR(J763*INDEX('04_MAQUINAS'!$I$2:$I$18,MATCH(E763,'04_MAQUINAS'!$A$2:$A$18,0))*INDEX('04_MAQUINAS'!$J$2:$J$18,MATCH(E763,'04_MAQUINAS'!$A$2:$A$18,0)),0)</x:f>
        <x:v>4.483635200000001</x:v>
      </x:c>
    </x:row>
    <x:row r="764">
      <x:c r="A764" t="inlineStr">
        <x:is>
          <x:t xml:space="preserve">P064</x:t>
        </x:is>
      </x:c>
      <x:c r="B764" t="inlineStr">
        <x:is>
          <x:t xml:space="preserve">Estantería liviana metálica</x:t>
        </x:is>
      </x:c>
      <x:c r="C764" t="n">
        <x:v>7</x:v>
      </x:c>
      <x:c r="D764" t="inlineStr">
        <x:is>
          <x:t xml:space="preserve">Aplicación electrostática de polvo</x:t>
        </x:is>
      </x:c>
      <x:c r="E764" t="inlineStr">
        <x:is>
          <x:t xml:space="preserve">Pistola manual de pintura electrostática en polvo</x:t>
        </x:is>
      </x:c>
      <x:c r="F764" t="n">
        <x:f>'08_PEDIDOS'!D65</x:f>
        <x:v>12</x:v>
      </x:c>
      <x:c r="G764" t="n">
        <x:f>'08_PEDIDOS'!I65</x:f>
        <x:v>10</x:v>
      </x:c>
      <x:c r="H764" t="n">
        <x:f>'05_RUTAS'!F92</x:f>
        <x:v>12</x:v>
      </x:c>
      <x:c r="I764" t="n">
        <x:f>'05_RUTAS'!G92</x:f>
        <x:v>6.58</x:v>
      </x:c>
      <x:c r="J764" s="14" t="n">
        <x:f>IF(OR(F764="",G764="",G764=0),"",(ROUNDUP(F764/G764,0)*H764+F764*I764)/60)</x:f>
        <x:v>1.7160000000000002</x:v>
      </x:c>
      <x:c r="K764" t="n">
        <x:f>INDEX('08_PEDIDOS'!$H$2:$H$97,MATCH(A764,'08_PEDIDOS'!$A$2:$A$97,0))</x:f>
        <x:v>8</x:v>
      </x:c>
      <x:c r="L764" t="inlineStr">
        <x:is>
          <x:t xml:space="preserve">POR_UNIDAD</x:t>
        </x:is>
      </x:c>
      <x:c r="M764" t="inlineStr">
        <x:is>
          <x:t xml:space="preserve">HIPOTESIS TECNICA</x:t>
        </x:is>
      </x:c>
      <x:c r="N764" s="34" t="n">
        <x:f>IFERROR(J764*INDEX('04_MAQUINAS'!$F$2:$F$18,MATCH(E764,'04_MAQUINAS'!$A$2:$A$18,0)),0)</x:f>
        <x:v>54.912000000000006</x:v>
      </x:c>
      <x:c r="O764" s="34" t="n">
        <x:f>IFERROR(J764*INDEX('04_MAQUINAS'!$I$2:$I$18,MATCH(E764,'04_MAQUINAS'!$A$2:$A$18,0))*INDEX('04_MAQUINAS'!$J$2:$J$18,MATCH(E764,'04_MAQUINAS'!$A$2:$A$18,0)),0)</x:f>
        <x:v>1.8018</x:v>
      </x:c>
    </x:row>
    <x:row r="765">
      <x:c r="A765" t="inlineStr">
        <x:is>
          <x:t xml:space="preserve">P064</x:t>
        </x:is>
      </x:c>
      <x:c r="B765" t="inlineStr">
        <x:is>
          <x:t xml:space="preserve">Estantería liviana metálica</x:t>
        </x:is>
      </x:c>
      <x:c r="C765" t="n">
        <x:v>8</x:v>
      </x:c>
      <x:c r="D765" t="inlineStr">
        <x:is>
          <x:t xml:space="preserve">Curado térmico en horno</x:t>
        </x:is>
      </x:c>
      <x:c r="E765" t="inlineStr">
        <x:is>
          <x:t xml:space="preserve">Horno de curado de pintura electrostática por lotes</x:t>
        </x:is>
      </x:c>
      <x:c r="F765" t="n">
        <x:f>'08_PEDIDOS'!D65</x:f>
        <x:v>12</x:v>
      </x:c>
      <x:c r="G765" t="n">
        <x:f>'08_PEDIDOS'!I65</x:f>
        <x:v>10</x:v>
      </x:c>
      <x:c r="H765" t="n">
        <x:f>'05_RUTAS'!F93</x:f>
        <x:v>45</x:v>
      </x:c>
      <x:c r="I765" t="n">
        <x:f>'05_RUTAS'!G93</x:f>
        <x:v>0</x:v>
      </x:c>
      <x:c r="J765" s="14" t="n">
        <x:f>IF(OR(F765="",G765="",G765=0),"",(ROUNDUP(F765/G765,0)*H765+F765*I765)/60)</x:f>
        <x:v>1.5</x:v>
      </x:c>
      <x:c r="K765" t="n">
        <x:f>INDEX('08_PEDIDOS'!$H$2:$H$97,MATCH(A765,'08_PEDIDOS'!$A$2:$A$97,0))</x:f>
        <x:v>8</x:v>
      </x:c>
      <x:c r="L765" t="inlineStr">
        <x:is>
          <x:t xml:space="preserve">POR_LOTE</x:t>
        </x:is>
      </x:c>
      <x:c r="M765" t="inlineStr">
        <x:is>
          <x:t xml:space="preserve">HIPOTESIS TECNICA</x:t>
        </x:is>
      </x:c>
      <x:c r="N765" s="34" t="n">
        <x:f>IFERROR(J765*INDEX('04_MAQUINAS'!$F$2:$F$18,MATCH(E765,'04_MAQUINAS'!$A$2:$A$18,0)),0)</x:f>
        <x:v>39</x:v>
      </x:c>
      <x:c r="O765" s="34" t="n">
        <x:f>IFERROR(J765*INDEX('04_MAQUINAS'!$I$2:$I$18,MATCH(E765,'04_MAQUINAS'!$A$2:$A$18,0))*INDEX('04_MAQUINAS'!$J$2:$J$18,MATCH(E765,'04_MAQUINAS'!$A$2:$A$18,0)),0)</x:f>
        <x:v>21.599999999999998</x:v>
      </x:c>
    </x:row>
    <x:row r="766">
      <x:c r="A766" t="inlineStr">
        <x:is>
          <x:t xml:space="preserve">P064</x:t>
        </x:is>
      </x:c>
      <x:c r="B766" t="inlineStr">
        <x:is>
          <x:t xml:space="preserve">Estantería liviana metálica</x:t>
        </x:is>
      </x:c>
      <x:c r="C766" t="n">
        <x:v>9</x:v>
      </x:c>
      <x:c r="D766" t="inlineStr">
        <x:is>
          <x:t xml:space="preserve">Colgado, traslado y enfriamiento</x:t>
        </x:is>
      </x:c>
      <x:c r="E766" t="inlineStr">
        <x:is>
          <x:t xml:space="preserve">Manipulación y enfriamiento de piezas</x:t>
        </x:is>
      </x:c>
      <x:c r="F766" t="n">
        <x:f>'08_PEDIDOS'!D65</x:f>
        <x:v>12</x:v>
      </x:c>
      <x:c r="G766" t="n">
        <x:f>'08_PEDIDOS'!I65</x:f>
        <x:v>10</x:v>
      </x:c>
      <x:c r="H766" t="n">
        <x:f>'05_RUTAS'!F94</x:f>
        <x:v>8</x:v>
      </x:c>
      <x:c r="I766" t="n">
        <x:f>'05_RUTAS'!G94</x:f>
        <x:v>2.36</x:v>
      </x:c>
      <x:c r="J766" s="14" t="n">
        <x:f>IF(OR(F766="",G766="",G766=0),"",(ROUNDUP(F766/G766,0)*H766+F766*I766)/60)</x:f>
        <x:v>0.7386666666666667</x:v>
      </x:c>
      <x:c r="K766" t="n">
        <x:f>INDEX('08_PEDIDOS'!$H$2:$H$97,MATCH(A766,'08_PEDIDOS'!$A$2:$A$97,0))</x:f>
        <x:v>8</x:v>
      </x:c>
      <x:c r="L766" t="inlineStr">
        <x:is>
          <x:t xml:space="preserve">POR_UNIDAD</x:t>
        </x:is>
      </x:c>
      <x:c r="M766" t="inlineStr">
        <x:is>
          <x:t xml:space="preserve">HIPOTESIS TECNICA</x:t>
        </x:is>
      </x:c>
      <x:c r="N766" s="34" t="n">
        <x:f>IFERROR(J766*INDEX('04_MAQUINAS'!$F$2:$F$18,MATCH(E766,'04_MAQUINAS'!$A$2:$A$18,0)),0)</x:f>
        <x:v>11.818666666666667</x:v>
      </x:c>
      <x:c r="O766" s="34" t="n">
        <x:f>IFERROR(J766*INDEX('04_MAQUINAS'!$I$2:$I$18,MATCH(E766,'04_MAQUINAS'!$A$2:$A$18,0))*INDEX('04_MAQUINAS'!$J$2:$J$18,MATCH(E766,'04_MAQUINAS'!$A$2:$A$18,0)),0)</x:f>
        <x:v>0.18466666666666667</x:v>
      </x:c>
    </x:row>
    <x:row r="767">
      <x:c r="A767" t="inlineStr">
        <x:is>
          <x:t xml:space="preserve">P064</x:t>
        </x:is>
      </x:c>
      <x:c r="B767" t="inlineStr">
        <x:is>
          <x:t xml:space="preserve">Estantería liviana metálica</x:t>
        </x:is>
      </x:c>
      <x:c r="C767" t="n">
        <x:v>10</x:v>
      </x:c>
      <x:c r="D767" t="inlineStr">
        <x:is>
          <x:t xml:space="preserve">Ensamblaje</x:t>
        </x:is>
      </x:c>
      <x:c r="E767" t="inlineStr">
        <x:is>
          <x:t xml:space="preserve">Mesa de armado</x:t>
        </x:is>
      </x:c>
      <x:c r="F767" t="n">
        <x:f>'08_PEDIDOS'!D65</x:f>
        <x:v>12</x:v>
      </x:c>
      <x:c r="G767" t="n">
        <x:f>'08_PEDIDOS'!I65</x:f>
        <x:v>10</x:v>
      </x:c>
      <x:c r="H767" t="n">
        <x:f>'05_RUTAS'!F95</x:f>
        <x:v>6</x:v>
      </x:c>
      <x:c r="I767" t="n">
        <x:f>'05_RUTAS'!G95</x:f>
        <x:v>61.5</x:v>
      </x:c>
      <x:c r="J767" s="14" t="n">
        <x:f>IF(OR(F767="",G767="",G767=0),"",(ROUNDUP(F767/G767,0)*H767+F767*I767)/60)</x:f>
        <x:v>12.5</x:v>
      </x:c>
      <x:c r="K767" t="n">
        <x:f>INDEX('08_PEDIDOS'!$H$2:$H$97,MATCH(A767,'08_PEDIDOS'!$A$2:$A$97,0))</x:f>
        <x:v>8</x:v>
      </x:c>
      <x:c r="L767" t="inlineStr">
        <x:is>
          <x:t xml:space="preserve">POR_UNIDAD</x:t>
        </x:is>
      </x:c>
      <x:c r="M767" t="inlineStr">
        <x:is>
          <x:t xml:space="preserve">VALOR HEREDADO SIN CRONOMETRAJE</x:t>
        </x:is>
      </x:c>
      <x:c r="N767" s="34" t="n">
        <x:f>IFERROR(J767*INDEX('04_MAQUINAS'!$F$2:$F$18,MATCH(E767,'04_MAQUINAS'!$A$2:$A$18,0)),0)</x:f>
        <x:v>237.5</x:v>
      </x:c>
      <x:c r="O767" s="34" t="n">
        <x:f>IFERROR(J767*INDEX('04_MAQUINAS'!$I$2:$I$18,MATCH(E767,'04_MAQUINAS'!$A$2:$A$18,0))*INDEX('04_MAQUINAS'!$J$2:$J$18,MATCH(E767,'04_MAQUINAS'!$A$2:$A$18,0)),0)</x:f>
        <x:v>3.75</x:v>
      </x:c>
    </x:row>
    <x:row r="768">
      <x:c r="A768" t="inlineStr">
        <x:is>
          <x:t xml:space="preserve">P064</x:t>
        </x:is>
      </x:c>
      <x:c r="B768" t="inlineStr">
        <x:is>
          <x:t xml:space="preserve">Estantería liviana metálica</x:t>
        </x:is>
      </x:c>
      <x:c r="C768" t="n">
        <x:v>11</x:v>
      </x:c>
      <x:c r="D768" t="inlineStr">
        <x:is>
          <x:t xml:space="preserve">Inspección de calidad</x:t>
        </x:is>
      </x:c>
      <x:c r="E768" t="inlineStr">
        <x:is>
          <x:t xml:space="preserve">Área de inspección</x:t>
        </x:is>
      </x:c>
      <x:c r="F768" t="n">
        <x:f>'08_PEDIDOS'!D65</x:f>
        <x:v>12</x:v>
      </x:c>
      <x:c r="G768" t="n">
        <x:f>'08_PEDIDOS'!I65</x:f>
        <x:v>10</x:v>
      </x:c>
      <x:c r="H768" t="n">
        <x:f>'05_RUTAS'!F96</x:f>
        <x:v>2</x:v>
      </x:c>
      <x:c r="I768" t="n">
        <x:f>'05_RUTAS'!G96</x:f>
        <x:v>3.45</x:v>
      </x:c>
      <x:c r="J768" s="14" t="n">
        <x:f>IF(OR(F768="",G768="",G768=0),"",(ROUNDUP(F768/G768,0)*H768+F768*I768)/60)</x:f>
        <x:v>0.7566666666666667</x:v>
      </x:c>
      <x:c r="K768" t="n">
        <x:f>INDEX('08_PEDIDOS'!$H$2:$H$97,MATCH(A768,'08_PEDIDOS'!$A$2:$A$97,0))</x:f>
        <x:v>8</x:v>
      </x:c>
      <x:c r="L768" t="inlineStr">
        <x:is>
          <x:t xml:space="preserve">POR_UNIDAD</x:t>
        </x:is>
      </x:c>
      <x:c r="M768" t="inlineStr">
        <x:is>
          <x:t xml:space="preserve">HIPOTESIS TECNICA</x:t>
        </x:is>
      </x:c>
      <x:c r="N768" s="34" t="n">
        <x:f>IFERROR(J768*INDEX('04_MAQUINAS'!$F$2:$F$18,MATCH(E768,'04_MAQUINAS'!$A$2:$A$18,0)),0)</x:f>
        <x:v>15.133333333333335</x:v>
      </x:c>
      <x:c r="O768" s="34" t="n">
        <x:f>IFERROR(J768*INDEX('04_MAQUINAS'!$I$2:$I$18,MATCH(E768,'04_MAQUINAS'!$A$2:$A$18,0))*INDEX('04_MAQUINAS'!$J$2:$J$18,MATCH(E768,'04_MAQUINAS'!$A$2:$A$18,0)),0)</x:f>
        <x:v>0.07566666666666667</x:v>
      </x:c>
    </x:row>
    <x:row r="769">
      <x:c r="A769" t="inlineStr">
        <x:is>
          <x:t xml:space="preserve">P064</x:t>
        </x:is>
      </x:c>
      <x:c r="B769" t="inlineStr">
        <x:is>
          <x:t xml:space="preserve">Estantería liviana metálica</x:t>
        </x:is>
      </x:c>
      <x:c r="C769" t="n">
        <x:v>12</x:v>
      </x:c>
      <x:c r="D769" t="inlineStr">
        <x:is>
          <x:t xml:space="preserve">Embalaje</x:t>
        </x:is>
      </x:c>
      <x:c r="E769" t="inlineStr">
        <x:is>
          <x:t xml:space="preserve">Zona de protección y embalaje</x:t>
        </x:is>
      </x:c>
      <x:c r="F769" t="n">
        <x:f>'08_PEDIDOS'!D65</x:f>
        <x:v>12</x:v>
      </x:c>
      <x:c r="G769" t="n">
        <x:f>'08_PEDIDOS'!I65</x:f>
        <x:v>10</x:v>
      </x:c>
      <x:c r="H769" t="n">
        <x:f>'05_RUTAS'!F97</x:f>
        <x:v>2</x:v>
      </x:c>
      <x:c r="I769" t="n">
        <x:f>'05_RUTAS'!G97</x:f>
        <x:v>4.67</x:v>
      </x:c>
      <x:c r="J769" s="14" t="n">
        <x:f>IF(OR(F769="",G769="",G769=0),"",(ROUNDUP(F769/G769,0)*H769+F769*I769)/60)</x:f>
        <x:v>1.0006666666666666</x:v>
      </x:c>
      <x:c r="K769" t="n">
        <x:f>INDEX('08_PEDIDOS'!$H$2:$H$97,MATCH(A769,'08_PEDIDOS'!$A$2:$A$97,0))</x:f>
        <x:v>8</x:v>
      </x:c>
      <x:c r="L769" t="inlineStr">
        <x:is>
          <x:t xml:space="preserve">POR_UNIDAD</x:t>
        </x:is>
      </x:c>
      <x:c r="M769" t="inlineStr">
        <x:is>
          <x:t xml:space="preserve">HIPOTESIS TECNICA</x:t>
        </x:is>
      </x:c>
      <x:c r="N769" s="34" t="n">
        <x:f>IFERROR(J769*INDEX('04_MAQUINAS'!$F$2:$F$18,MATCH(E769,'04_MAQUINAS'!$A$2:$A$18,0)),0)</x:f>
        <x:v>18.012</x:v>
      </x:c>
      <x:c r="O769" s="34" t="n">
        <x:f>IFERROR(J769*INDEX('04_MAQUINAS'!$I$2:$I$18,MATCH(E769,'04_MAQUINAS'!$A$2:$A$18,0))*INDEX('04_MAQUINAS'!$J$2:$J$18,MATCH(E769,'04_MAQUINAS'!$A$2:$A$18,0)),0)</x:f>
        <x:v>0.09005999999999999</x:v>
      </x:c>
    </x:row>
    <x:row r="770">
      <x:c r="A770" t="inlineStr">
        <x:is>
          <x:t xml:space="preserve">P065</x:t>
        </x:is>
      </x:c>
      <x:c r="B770" t="inlineStr">
        <x:is>
          <x:t xml:space="preserve">Minirack metálico con bandejas</x:t>
        </x:is>
      </x:c>
      <x:c r="C770" t="n">
        <x:v>1</x:v>
      </x:c>
      <x:c r="D770" t="inlineStr">
        <x:is>
          <x:t xml:space="preserve">Corte de planchas de acero</x:t>
        </x:is>
      </x:c>
      <x:c r="E770" t="inlineStr">
        <x:is>
          <x:t xml:space="preserve">Guillotina hidráulica para corte de planchas de acero</x:t>
        </x:is>
      </x:c>
      <x:c r="F770" t="n">
        <x:f>'08_PEDIDOS'!D66</x:f>
        <x:v>12</x:v>
      </x:c>
      <x:c r="G770" t="n">
        <x:f>'08_PEDIDOS'!I66</x:f>
        <x:v>10</x:v>
      </x:c>
      <x:c r="H770" t="n">
        <x:f>'05_RUTAS'!F2</x:f>
        <x:v>8</x:v>
      </x:c>
      <x:c r="I770" t="n">
        <x:f>'05_RUTAS'!G2</x:f>
        <x:v>34.62</x:v>
      </x:c>
      <x:c r="J770" s="14" t="n">
        <x:f>IF(OR(F770="",G770="",G770=0),"",(ROUNDUP(F770/G770,0)*H770+F770*I770)/60)</x:f>
        <x:v>7.190666666666666</x:v>
      </x:c>
      <x:c r="K770" t="n">
        <x:f>INDEX('08_PEDIDOS'!$H$2:$H$97,MATCH(A770,'08_PEDIDOS'!$A$2:$A$97,0))</x:f>
        <x:v>9</x:v>
      </x:c>
      <x:c r="L770" t="inlineStr">
        <x:is>
          <x:t xml:space="preserve">POR_UNIDAD</x:t>
        </x:is>
      </x:c>
      <x:c r="M770" t="inlineStr">
        <x:is>
          <x:t xml:space="preserve">VALOR HEREDADO SIN CRONOMETRAJE</x:t>
        </x:is>
      </x:c>
      <x:c r="N770" s="34" t="n">
        <x:f>IFERROR(J770*INDEX('04_MAQUINAS'!$F$2:$F$18,MATCH(E770,'04_MAQUINAS'!$A$2:$A$18,0)),0)</x:f>
        <x:v>172.576</x:v>
      </x:c>
      <x:c r="O770" s="34" t="n">
        <x:f>IFERROR(J770*INDEX('04_MAQUINAS'!$I$2:$I$18,MATCH(E770,'04_MAQUINAS'!$A$2:$A$18,0))*INDEX('04_MAQUINAS'!$J$2:$J$18,MATCH(E770,'04_MAQUINAS'!$A$2:$A$18,0)),0)</x:f>
        <x:v>19.77433333333333</x:v>
      </x:c>
    </x:row>
    <x:row r="771">
      <x:c r="A771" t="inlineStr">
        <x:is>
          <x:t xml:space="preserve">P065</x:t>
        </x:is>
      </x:c>
      <x:c r="B771" t="inlineStr">
        <x:is>
          <x:t xml:space="preserve">Minirack metálico con bandejas</x:t>
        </x:is>
      </x:c>
      <x:c r="C771" t="n">
        <x:v>2</x:v>
      </x:c>
      <x:c r="D771" t="inlineStr">
        <x:is>
          <x:t xml:space="preserve">Corte de tubos y perfiles</x:t>
        </x:is>
      </x:c>
      <x:c r="E771" t="inlineStr">
        <x:is>
          <x:t xml:space="preserve">Sierra de cinta para corte de tubos y perfiles</x:t>
        </x:is>
      </x:c>
      <x:c r="F771" t="n">
        <x:f>'08_PEDIDOS'!D66</x:f>
        <x:v>12</x:v>
      </x:c>
      <x:c r="G771" t="n">
        <x:f>'08_PEDIDOS'!I66</x:f>
        <x:v>10</x:v>
      </x:c>
      <x:c r="H771" t="n">
        <x:f>'05_RUTAS'!F3</x:f>
        <x:v>8</x:v>
      </x:c>
      <x:c r="I771" t="n">
        <x:f>'05_RUTAS'!G3</x:f>
        <x:v>43.52</x:v>
      </x:c>
      <x:c r="J771" s="14" t="n">
        <x:f>IF(OR(F771="",G771="",G771=0),"",(ROUNDUP(F771/G771,0)*H771+F771*I771)/60)</x:f>
        <x:v>8.970666666666666</x:v>
      </x:c>
      <x:c r="K771" t="n">
        <x:f>INDEX('08_PEDIDOS'!$H$2:$H$97,MATCH(A771,'08_PEDIDOS'!$A$2:$A$97,0))</x:f>
        <x:v>9</x:v>
      </x:c>
      <x:c r="L771" t="inlineStr">
        <x:is>
          <x:t xml:space="preserve">POR_UNIDAD</x:t>
        </x:is>
      </x:c>
      <x:c r="M771" t="inlineStr">
        <x:is>
          <x:t xml:space="preserve">VALOR HEREDADO SIN CRONOMETRAJE</x:t>
        </x:is>
      </x:c>
      <x:c r="N771" s="34" t="n">
        <x:f>IFERROR(J771*INDEX('04_MAQUINAS'!$F$2:$F$18,MATCH(E771,'04_MAQUINAS'!$A$2:$A$18,0)),0)</x:f>
        <x:v>197.35466666666667</x:v>
      </x:c>
      <x:c r="O771" s="34" t="n">
        <x:f>IFERROR(J771*INDEX('04_MAQUINAS'!$I$2:$I$18,MATCH(E771,'04_MAQUINAS'!$A$2:$A$18,0))*INDEX('04_MAQUINAS'!$J$2:$J$18,MATCH(E771,'04_MAQUINAS'!$A$2:$A$18,0)),0)</x:f>
        <x:v>4.0367999999999995</x:v>
      </x:c>
    </x:row>
    <x:row r="772">
      <x:c r="A772" t="inlineStr">
        <x:is>
          <x:t xml:space="preserve">P065</x:t>
        </x:is>
      </x:c>
      <x:c r="B772" t="inlineStr">
        <x:is>
          <x:t xml:space="preserve">Minirack metálico con bandejas</x:t>
        </x:is>
      </x:c>
      <x:c r="C772" t="n">
        <x:v>3</x:v>
      </x:c>
      <x:c r="D772" t="inlineStr">
        <x:is>
          <x:t xml:space="preserve">Perforación</x:t>
        </x:is>
      </x:c>
      <x:c r="E772" t="inlineStr">
        <x:is>
          <x:t xml:space="preserve">Taladro de banco para perforación de acero</x:t>
        </x:is>
      </x:c>
      <x:c r="F772" t="n">
        <x:f>'08_PEDIDOS'!D66</x:f>
        <x:v>12</x:v>
      </x:c>
      <x:c r="G772" t="n">
        <x:f>'08_PEDIDOS'!I66</x:f>
        <x:v>10</x:v>
      </x:c>
      <x:c r="H772" t="n">
        <x:f>'05_RUTAS'!F4</x:f>
        <x:v>10</x:v>
      </x:c>
      <x:c r="I772" t="n">
        <x:f>'05_RUTAS'!G4</x:f>
        <x:v>63.2</x:v>
      </x:c>
      <x:c r="J772" s="14" t="n">
        <x:f>IF(OR(F772="",G772="",G772=0),"",(ROUNDUP(F772/G772,0)*H772+F772*I772)/60)</x:f>
        <x:v>12.973333333333334</x:v>
      </x:c>
      <x:c r="K772" t="n">
        <x:f>INDEX('08_PEDIDOS'!$H$2:$H$97,MATCH(A772,'08_PEDIDOS'!$A$2:$A$97,0))</x:f>
        <x:v>9</x:v>
      </x:c>
      <x:c r="L772" t="inlineStr">
        <x:is>
          <x:t xml:space="preserve">POR_UNIDAD</x:t>
        </x:is>
      </x:c>
      <x:c r="M772" t="inlineStr">
        <x:is>
          <x:t xml:space="preserve">VALOR HEREDADO SIN CRONOMETRAJE</x:t>
        </x:is>
      </x:c>
      <x:c r="N772" s="34" t="n">
        <x:f>IFERROR(J772*INDEX('04_MAQUINAS'!$F$2:$F$18,MATCH(E772,'04_MAQUINAS'!$A$2:$A$18,0)),0)</x:f>
        <x:v>285.41333333333336</x:v>
      </x:c>
      <x:c r="O772" s="34" t="n">
        <x:f>IFERROR(J772*INDEX('04_MAQUINAS'!$I$2:$I$18,MATCH(E772,'04_MAQUINAS'!$A$2:$A$18,0))*INDEX('04_MAQUINAS'!$J$2:$J$18,MATCH(E772,'04_MAQUINAS'!$A$2:$A$18,0)),0)</x:f>
        <x:v>3.567666666666667</x:v>
      </x:c>
    </x:row>
    <x:row r="773">
      <x:c r="A773" t="inlineStr">
        <x:is>
          <x:t xml:space="preserve">P065</x:t>
        </x:is>
      </x:c>
      <x:c r="B773" t="inlineStr">
        <x:is>
          <x:t xml:space="preserve">Minirack metálico con bandejas</x:t>
        </x:is>
      </x:c>
      <x:c r="C773" t="n">
        <x:v>4</x:v>
      </x:c>
      <x:c r="D773" t="inlineStr">
        <x:is>
          <x:t xml:space="preserve">Plegado</x:t>
        </x:is>
      </x:c>
      <x:c r="E773" t="inlineStr">
        <x:is>
          <x:t xml:space="preserve">Plegadora hidráulica de chapa metálica</x:t>
        </x:is>
      </x:c>
      <x:c r="F773" t="n">
        <x:f>'08_PEDIDOS'!D66</x:f>
        <x:v>12</x:v>
      </x:c>
      <x:c r="G773" t="n">
        <x:f>'08_PEDIDOS'!I66</x:f>
        <x:v>10</x:v>
      </x:c>
      <x:c r="H773" t="n">
        <x:f>'05_RUTAS'!F5</x:f>
        <x:v>12</x:v>
      </x:c>
      <x:c r="I773" t="n">
        <x:f>'05_RUTAS'!G5</x:f>
        <x:v>60</x:v>
      </x:c>
      <x:c r="J773" s="14" t="n">
        <x:f>IF(OR(F773="",G773="",G773=0),"",(ROUNDUP(F773/G773,0)*H773+F773*I773)/60)</x:f>
        <x:v>12.4</x:v>
      </x:c>
      <x:c r="K773" t="n">
        <x:f>INDEX('08_PEDIDOS'!$H$2:$H$97,MATCH(A773,'08_PEDIDOS'!$A$2:$A$97,0))</x:f>
        <x:v>9</x:v>
      </x:c>
      <x:c r="L773" t="inlineStr">
        <x:is>
          <x:t xml:space="preserve">POR_UNIDAD</x:t>
        </x:is>
      </x:c>
      <x:c r="M773" t="inlineStr">
        <x:is>
          <x:t xml:space="preserve">VALOR HEREDADO SIN CRONOMETRAJE</x:t>
        </x:is>
      </x:c>
      <x:c r="N773" s="34" t="n">
        <x:f>IFERROR(J773*INDEX('04_MAQUINAS'!$F$2:$F$18,MATCH(E773,'04_MAQUINAS'!$A$2:$A$18,0)),0)</x:f>
        <x:v>347.2</x:v>
      </x:c>
      <x:c r="O773" s="34" t="n">
        <x:f>IFERROR(J773*INDEX('04_MAQUINAS'!$I$2:$I$18,MATCH(E773,'04_MAQUINAS'!$A$2:$A$18,0))*INDEX('04_MAQUINAS'!$J$2:$J$18,MATCH(E773,'04_MAQUINAS'!$A$2:$A$18,0)),0)</x:f>
        <x:v>30.69</x:v>
      </x:c>
    </x:row>
    <x:row r="774">
      <x:c r="A774" t="inlineStr">
        <x:is>
          <x:t xml:space="preserve">P065</x:t>
        </x:is>
      </x:c>
      <x:c r="B774" t="inlineStr">
        <x:is>
          <x:t xml:space="preserve">Minirack metálico con bandejas</x:t>
        </x:is>
      </x:c>
      <x:c r="C774" t="n">
        <x:v>5</x:v>
      </x:c>
      <x:c r="D774" t="inlineStr">
        <x:is>
          <x:t xml:space="preserve">Soldadura</x:t>
        </x:is>
      </x:c>
      <x:c r="E774" t="inlineStr">
        <x:is>
          <x:t xml:space="preserve">Máquina de soldadura por arco MIG/MAG</x:t>
        </x:is>
      </x:c>
      <x:c r="F774" t="n">
        <x:f>'08_PEDIDOS'!D66</x:f>
        <x:v>12</x:v>
      </x:c>
      <x:c r="G774" t="n">
        <x:f>'08_PEDIDOS'!I66</x:f>
        <x:v>10</x:v>
      </x:c>
      <x:c r="H774" t="n">
        <x:f>'05_RUTAS'!F6</x:f>
        <x:v>10</x:v>
      </x:c>
      <x:c r="I774" t="n">
        <x:f>'05_RUTAS'!G6</x:f>
        <x:v>78.39999999999999</x:v>
      </x:c>
      <x:c r="J774" s="14" t="n">
        <x:f>IF(OR(F774="",G774="",G774=0),"",(ROUNDUP(F774/G774,0)*H774+F774*I774)/60)</x:f>
        <x:v>16.013333333333332</x:v>
      </x:c>
      <x:c r="K774" t="n">
        <x:f>INDEX('08_PEDIDOS'!$H$2:$H$97,MATCH(A774,'08_PEDIDOS'!$A$2:$A$97,0))</x:f>
        <x:v>9</x:v>
      </x:c>
      <x:c r="L774" t="inlineStr">
        <x:is>
          <x:t xml:space="preserve">POR_UNIDAD</x:t>
        </x:is>
      </x:c>
      <x:c r="M774" t="inlineStr">
        <x:is>
          <x:t xml:space="preserve">VALOR HEREDADO SIN CRONOMETRAJE</x:t>
        </x:is>
      </x:c>
      <x:c r="N774" s="34" t="n">
        <x:f>IFERROR(J774*INDEX('04_MAQUINAS'!$F$2:$F$18,MATCH(E774,'04_MAQUINAS'!$A$2:$A$18,0)),0)</x:f>
        <x:v>512.4266666666666</x:v>
      </x:c>
      <x:c r="O774" s="34" t="n">
        <x:f>IFERROR(J774*INDEX('04_MAQUINAS'!$I$2:$I$18,MATCH(E774,'04_MAQUINAS'!$A$2:$A$18,0))*INDEX('04_MAQUINAS'!$J$2:$J$18,MATCH(E774,'04_MAQUINAS'!$A$2:$A$18,0)),0)</x:f>
        <x:v>28.02333333333333</x:v>
      </x:c>
    </x:row>
    <x:row r="775">
      <x:c r="A775" t="inlineStr">
        <x:is>
          <x:t xml:space="preserve">P065</x:t>
        </x:is>
      </x:c>
      <x:c r="B775" t="inlineStr">
        <x:is>
          <x:t xml:space="preserve">Minirack metálico con bandejas</x:t>
        </x:is>
      </x:c>
      <x:c r="C775" t="n">
        <x:v>6</x:v>
      </x:c>
      <x:c r="D775" t="inlineStr">
        <x:is>
          <x:t xml:space="preserve">Desbarbado</x:t>
        </x:is>
      </x:c>
      <x:c r="E775" t="inlineStr">
        <x:is>
          <x:t xml:space="preserve">Mesa de desbarbado/esmerilado</x:t>
        </x:is>
      </x:c>
      <x:c r="F775" t="n">
        <x:f>'08_PEDIDOS'!D66</x:f>
        <x:v>12</x:v>
      </x:c>
      <x:c r="G775" t="n">
        <x:f>'08_PEDIDOS'!I66</x:f>
        <x:v>10</x:v>
      </x:c>
      <x:c r="H775" t="n">
        <x:f>'05_RUTAS'!F7</x:f>
        <x:v>3</x:v>
      </x:c>
      <x:c r="I775" t="n">
        <x:f>'05_RUTAS'!G7</x:f>
        <x:v>42</x:v>
      </x:c>
      <x:c r="J775" s="14" t="n">
        <x:f>IF(OR(F775="",G775="",G775=0),"",(ROUNDUP(F775/G775,0)*H775+F775*I775)/60)</x:f>
        <x:v>8.5</x:v>
      </x:c>
      <x:c r="K775" t="n">
        <x:f>INDEX('08_PEDIDOS'!$H$2:$H$97,MATCH(A775,'08_PEDIDOS'!$A$2:$A$97,0))</x:f>
        <x:v>9</x:v>
      </x:c>
      <x:c r="L775" t="inlineStr">
        <x:is>
          <x:t xml:space="preserve">POR_UNIDAD</x:t>
        </x:is>
      </x:c>
      <x:c r="M775" t="inlineStr">
        <x:is>
          <x:t xml:space="preserve">VALOR HEREDADO SIN CRONOMETRAJE</x:t>
        </x:is>
      </x:c>
      <x:c r="N775" s="34" t="n">
        <x:f>IFERROR(J775*INDEX('04_MAQUINAS'!$F$2:$F$18,MATCH(E775,'04_MAQUINAS'!$A$2:$A$18,0)),0)</x:f>
        <x:v>178.5</x:v>
      </x:c>
      <x:c r="O775" s="34" t="n">
        <x:f>IFERROR(J775*INDEX('04_MAQUINAS'!$I$2:$I$18,MATCH(E775,'04_MAQUINAS'!$A$2:$A$18,0))*INDEX('04_MAQUINAS'!$J$2:$J$18,MATCH(E775,'04_MAQUINAS'!$A$2:$A$18,0)),0)</x:f>
        <x:v>6.375</x:v>
      </x:c>
    </x:row>
    <x:row r="776">
      <x:c r="A776" t="inlineStr">
        <x:is>
          <x:t xml:space="preserve">P065</x:t>
        </x:is>
      </x:c>
      <x:c r="B776" t="inlineStr">
        <x:is>
          <x:t xml:space="preserve">Minirack metálico con bandejas</x:t>
        </x:is>
      </x:c>
      <x:c r="C776" t="n">
        <x:v>7</x:v>
      </x:c>
      <x:c r="D776" t="inlineStr">
        <x:is>
          <x:t xml:space="preserve">Preparación superficial</x:t>
        </x:is>
      </x:c>
      <x:c r="E776" t="inlineStr">
        <x:is>
          <x:t xml:space="preserve">Zona de preparación superficial</x:t>
        </x:is>
      </x:c>
      <x:c r="F776" t="n">
        <x:f>'08_PEDIDOS'!D66</x:f>
        <x:v>12</x:v>
      </x:c>
      <x:c r="G776" t="n">
        <x:f>'08_PEDIDOS'!I66</x:f>
        <x:v>10</x:v>
      </x:c>
      <x:c r="H776" t="n">
        <x:f>'05_RUTAS'!F8</x:f>
        <x:v>6</x:v>
      </x:c>
      <x:c r="I776" t="n">
        <x:f>'05_RUTAS'!G8</x:f>
        <x:v>29.7248</x:v>
      </x:c>
      <x:c r="J776" s="14" t="n">
        <x:f>IF(OR(F776="",G776="",G776=0),"",(ROUNDUP(F776/G776,0)*H776+F776*I776)/60)</x:f>
        <x:v>6.144959999999999</x:v>
      </x:c>
      <x:c r="K776" t="n">
        <x:f>INDEX('08_PEDIDOS'!$H$2:$H$97,MATCH(A776,'08_PEDIDOS'!$A$2:$A$97,0))</x:f>
        <x:v>9</x:v>
      </x:c>
      <x:c r="L776" t="inlineStr">
        <x:is>
          <x:t xml:space="preserve">POR_UNIDAD</x:t>
        </x:is>
      </x:c>
      <x:c r="M776" t="inlineStr">
        <x:is>
          <x:t xml:space="preserve">VALOR HEREDADO SIN CRONOMETRAJE</x:t>
        </x:is>
      </x:c>
      <x:c r="N776" s="34" t="n">
        <x:f>IFERROR(J776*INDEX('04_MAQUINAS'!$F$2:$F$18,MATCH(E776,'04_MAQUINAS'!$A$2:$A$18,0)),0)</x:f>
        <x:v>116.75423999999998</x:v>
      </x:c>
      <x:c r="O776" s="34" t="n">
        <x:f>IFERROR(J776*INDEX('04_MAQUINAS'!$I$2:$I$18,MATCH(E776,'04_MAQUINAS'!$A$2:$A$18,0))*INDEX('04_MAQUINAS'!$J$2:$J$18,MATCH(E776,'04_MAQUINAS'!$A$2:$A$18,0)),0)</x:f>
        <x:v>5.4075648</x:v>
      </x:c>
    </x:row>
    <x:row r="777">
      <x:c r="A777" t="inlineStr">
        <x:is>
          <x:t xml:space="preserve">P065</x:t>
        </x:is>
      </x:c>
      <x:c r="B777" t="inlineStr">
        <x:is>
          <x:t xml:space="preserve">Minirack metálico con bandejas</x:t>
        </x:is>
      </x:c>
      <x:c r="C777" t="n">
        <x:v>8</x:v>
      </x:c>
      <x:c r="D777" t="inlineStr">
        <x:is>
          <x:t xml:space="preserve">Aplicación electrostática de polvo</x:t>
        </x:is>
      </x:c>
      <x:c r="E777" t="inlineStr">
        <x:is>
          <x:t xml:space="preserve">Pistola manual de pintura electrostática en polvo</x:t>
        </x:is>
      </x:c>
      <x:c r="F777" t="n">
        <x:f>'08_PEDIDOS'!D66</x:f>
        <x:v>12</x:v>
      </x:c>
      <x:c r="G777" t="n">
        <x:f>'08_PEDIDOS'!I66</x:f>
        <x:v>10</x:v>
      </x:c>
      <x:c r="H777" t="n">
        <x:f>'05_RUTAS'!F9</x:f>
        <x:v>12</x:v>
      </x:c>
      <x:c r="I777" t="n">
        <x:f>'05_RUTAS'!G9</x:f>
        <x:v>8.02</x:v>
      </x:c>
      <x:c r="J777" s="14" t="n">
        <x:f>IF(OR(F777="",G777="",G777=0),"",(ROUNDUP(F777/G777,0)*H777+F777*I777)/60)</x:f>
        <x:v>2.004</x:v>
      </x:c>
      <x:c r="K777" t="n">
        <x:f>INDEX('08_PEDIDOS'!$H$2:$H$97,MATCH(A777,'08_PEDIDOS'!$A$2:$A$97,0))</x:f>
        <x:v>9</x:v>
      </x:c>
      <x:c r="L777" t="inlineStr">
        <x:is>
          <x:t xml:space="preserve">POR_UNIDAD</x:t>
        </x:is>
      </x:c>
      <x:c r="M777" t="inlineStr">
        <x:is>
          <x:t xml:space="preserve">HIPOTESIS TECNICA</x:t>
        </x:is>
      </x:c>
      <x:c r="N777" s="34" t="n">
        <x:f>IFERROR(J777*INDEX('04_MAQUINAS'!$F$2:$F$18,MATCH(E777,'04_MAQUINAS'!$A$2:$A$18,0)),0)</x:f>
        <x:v>64.128</x:v>
      </x:c>
      <x:c r="O777" s="34" t="n">
        <x:f>IFERROR(J777*INDEX('04_MAQUINAS'!$I$2:$I$18,MATCH(E777,'04_MAQUINAS'!$A$2:$A$18,0))*INDEX('04_MAQUINAS'!$J$2:$J$18,MATCH(E777,'04_MAQUINAS'!$A$2:$A$18,0)),0)</x:f>
        <x:v>2.1042</x:v>
      </x:c>
    </x:row>
    <x:row r="778">
      <x:c r="A778" t="inlineStr">
        <x:is>
          <x:t xml:space="preserve">P065</x:t>
        </x:is>
      </x:c>
      <x:c r="B778" t="inlineStr">
        <x:is>
          <x:t xml:space="preserve">Minirack metálico con bandejas</x:t>
        </x:is>
      </x:c>
      <x:c r="C778" t="n">
        <x:v>9</x:v>
      </x:c>
      <x:c r="D778" t="inlineStr">
        <x:is>
          <x:t xml:space="preserve">Curado térmico en horno</x:t>
        </x:is>
      </x:c>
      <x:c r="E778" t="inlineStr">
        <x:is>
          <x:t xml:space="preserve">Horno de curado de pintura electrostática por lotes</x:t>
        </x:is>
      </x:c>
      <x:c r="F778" t="n">
        <x:f>'08_PEDIDOS'!D66</x:f>
        <x:v>12</x:v>
      </x:c>
      <x:c r="G778" t="n">
        <x:f>'08_PEDIDOS'!I66</x:f>
        <x:v>10</x:v>
      </x:c>
      <x:c r="H778" t="n">
        <x:f>'05_RUTAS'!F10</x:f>
        <x:v>45</x:v>
      </x:c>
      <x:c r="I778" t="n">
        <x:f>'05_RUTAS'!G10</x:f>
        <x:v>0</x:v>
      </x:c>
      <x:c r="J778" s="14" t="n">
        <x:f>IF(OR(F778="",G778="",G778=0),"",(ROUNDUP(F778/G778,0)*H778+F778*I778)/60)</x:f>
        <x:v>1.5</x:v>
      </x:c>
      <x:c r="K778" t="n">
        <x:f>INDEX('08_PEDIDOS'!$H$2:$H$97,MATCH(A778,'08_PEDIDOS'!$A$2:$A$97,0))</x:f>
        <x:v>9</x:v>
      </x:c>
      <x:c r="L778" t="inlineStr">
        <x:is>
          <x:t xml:space="preserve">POR_LOTE</x:t>
        </x:is>
      </x:c>
      <x:c r="M778" t="inlineStr">
        <x:is>
          <x:t xml:space="preserve">HIPOTESIS TECNICA</x:t>
        </x:is>
      </x:c>
      <x:c r="N778" s="34" t="n">
        <x:f>IFERROR(J778*INDEX('04_MAQUINAS'!$F$2:$F$18,MATCH(E778,'04_MAQUINAS'!$A$2:$A$18,0)),0)</x:f>
        <x:v>39</x:v>
      </x:c>
      <x:c r="O778" s="34" t="n">
        <x:f>IFERROR(J778*INDEX('04_MAQUINAS'!$I$2:$I$18,MATCH(E778,'04_MAQUINAS'!$A$2:$A$18,0))*INDEX('04_MAQUINAS'!$J$2:$J$18,MATCH(E778,'04_MAQUINAS'!$A$2:$A$18,0)),0)</x:f>
        <x:v>21.599999999999998</x:v>
      </x:c>
    </x:row>
    <x:row r="779">
      <x:c r="A779" t="inlineStr">
        <x:is>
          <x:t xml:space="preserve">P065</x:t>
        </x:is>
      </x:c>
      <x:c r="B779" t="inlineStr">
        <x:is>
          <x:t xml:space="preserve">Minirack metálico con bandejas</x:t>
        </x:is>
      </x:c>
      <x:c r="C779" t="n">
        <x:v>10</x:v>
      </x:c>
      <x:c r="D779" t="inlineStr">
        <x:is>
          <x:t xml:space="preserve">Colgado, traslado y enfriamiento</x:t>
        </x:is>
      </x:c>
      <x:c r="E779" t="inlineStr">
        <x:is>
          <x:t xml:space="preserve">Manipulación y enfriamiento de piezas</x:t>
        </x:is>
      </x:c>
      <x:c r="F779" t="n">
        <x:f>'08_PEDIDOS'!D66</x:f>
        <x:v>12</x:v>
      </x:c>
      <x:c r="G779" t="n">
        <x:f>'08_PEDIDOS'!I66</x:f>
        <x:v>10</x:v>
      </x:c>
      <x:c r="H779" t="n">
        <x:f>'05_RUTAS'!F11</x:f>
        <x:v>8</x:v>
      </x:c>
      <x:c r="I779" t="n">
        <x:f>'05_RUTAS'!G11</x:f>
        <x:v>2.69</x:v>
      </x:c>
      <x:c r="J779" s="14" t="n">
        <x:f>IF(OR(F779="",G779="",G779=0),"",(ROUNDUP(F779/G779,0)*H779+F779*I779)/60)</x:f>
        <x:v>0.8046666666666666</x:v>
      </x:c>
      <x:c r="K779" t="n">
        <x:f>INDEX('08_PEDIDOS'!$H$2:$H$97,MATCH(A779,'08_PEDIDOS'!$A$2:$A$97,0))</x:f>
        <x:v>9</x:v>
      </x:c>
      <x:c r="L779" t="inlineStr">
        <x:is>
          <x:t xml:space="preserve">POR_UNIDAD</x:t>
        </x:is>
      </x:c>
      <x:c r="M779" t="inlineStr">
        <x:is>
          <x:t xml:space="preserve">HIPOTESIS TECNICA</x:t>
        </x:is>
      </x:c>
      <x:c r="N779" s="34" t="n">
        <x:f>IFERROR(J779*INDEX('04_MAQUINAS'!$F$2:$F$18,MATCH(E779,'04_MAQUINAS'!$A$2:$A$18,0)),0)</x:f>
        <x:v>12.874666666666666</x:v>
      </x:c>
      <x:c r="O779" s="34" t="n">
        <x:f>IFERROR(J779*INDEX('04_MAQUINAS'!$I$2:$I$18,MATCH(E779,'04_MAQUINAS'!$A$2:$A$18,0))*INDEX('04_MAQUINAS'!$J$2:$J$18,MATCH(E779,'04_MAQUINAS'!$A$2:$A$18,0)),0)</x:f>
        <x:v>0.20116666666666666</x:v>
      </x:c>
    </x:row>
    <x:row r="780">
      <x:c r="A780" t="inlineStr">
        <x:is>
          <x:t xml:space="preserve">P065</x:t>
        </x:is>
      </x:c>
      <x:c r="B780" t="inlineStr">
        <x:is>
          <x:t xml:space="preserve">Minirack metálico con bandejas</x:t>
        </x:is>
      </x:c>
      <x:c r="C780" t="n">
        <x:v>11</x:v>
      </x:c>
      <x:c r="D780" t="inlineStr">
        <x:is>
          <x:t xml:space="preserve">Ensamblaje</x:t>
        </x:is>
      </x:c>
      <x:c r="E780" t="inlineStr">
        <x:is>
          <x:t xml:space="preserve">Mesa de armado</x:t>
        </x:is>
      </x:c>
      <x:c r="F780" t="n">
        <x:f>'08_PEDIDOS'!D66</x:f>
        <x:v>12</x:v>
      </x:c>
      <x:c r="G780" t="n">
        <x:f>'08_PEDIDOS'!I66</x:f>
        <x:v>10</x:v>
      </x:c>
      <x:c r="H780" t="n">
        <x:f>'05_RUTAS'!F12</x:f>
        <x:v>6</x:v>
      </x:c>
      <x:c r="I780" t="n">
        <x:f>'05_RUTAS'!G12</x:f>
        <x:v>60</x:v>
      </x:c>
      <x:c r="J780" s="14" t="n">
        <x:f>IF(OR(F780="",G780="",G780=0),"",(ROUNDUP(F780/G780,0)*H780+F780*I780)/60)</x:f>
        <x:v>12.2</x:v>
      </x:c>
      <x:c r="K780" t="n">
        <x:f>INDEX('08_PEDIDOS'!$H$2:$H$97,MATCH(A780,'08_PEDIDOS'!$A$2:$A$97,0))</x:f>
        <x:v>9</x:v>
      </x:c>
      <x:c r="L780" t="inlineStr">
        <x:is>
          <x:t xml:space="preserve">POR_UNIDAD</x:t>
        </x:is>
      </x:c>
      <x:c r="M780" t="inlineStr">
        <x:is>
          <x:t xml:space="preserve">VALOR HEREDADO SIN CRONOMETRAJE</x:t>
        </x:is>
      </x:c>
      <x:c r="N780" s="34" t="n">
        <x:f>IFERROR(J780*INDEX('04_MAQUINAS'!$F$2:$F$18,MATCH(E780,'04_MAQUINAS'!$A$2:$A$18,0)),0)</x:f>
        <x:v>231.79999999999998</x:v>
      </x:c>
      <x:c r="O780" s="34" t="n">
        <x:f>IFERROR(J780*INDEX('04_MAQUINAS'!$I$2:$I$18,MATCH(E780,'04_MAQUINAS'!$A$2:$A$18,0))*INDEX('04_MAQUINAS'!$J$2:$J$18,MATCH(E780,'04_MAQUINAS'!$A$2:$A$18,0)),0)</x:f>
        <x:v>3.6599999999999997</x:v>
      </x:c>
    </x:row>
    <x:row r="781">
      <x:c r="A781" t="inlineStr">
        <x:is>
          <x:t xml:space="preserve">P065</x:t>
        </x:is>
      </x:c>
      <x:c r="B781" t="inlineStr">
        <x:is>
          <x:t xml:space="preserve">Minirack metálico con bandejas</x:t>
        </x:is>
      </x:c>
      <x:c r="C781" t="n">
        <x:v>12</x:v>
      </x:c>
      <x:c r="D781" t="inlineStr">
        <x:is>
          <x:t xml:space="preserve">Inspección de calidad</x:t>
        </x:is>
      </x:c>
      <x:c r="E781" t="inlineStr">
        <x:is>
          <x:t xml:space="preserve">Área de inspección</x:t>
        </x:is>
      </x:c>
      <x:c r="F781" t="n">
        <x:f>'08_PEDIDOS'!D66</x:f>
        <x:v>12</x:v>
      </x:c>
      <x:c r="G781" t="n">
        <x:f>'08_PEDIDOS'!I66</x:f>
        <x:v>10</x:v>
      </x:c>
      <x:c r="H781" t="n">
        <x:f>'05_RUTAS'!F13</x:f>
        <x:v>2</x:v>
      </x:c>
      <x:c r="I781" t="n">
        <x:f>'05_RUTAS'!G13</x:f>
        <x:v>3.86</x:v>
      </x:c>
      <x:c r="J781" s="14" t="n">
        <x:f>IF(OR(F781="",G781="",G781=0),"",(ROUNDUP(F781/G781,0)*H781+F781*I781)/60)</x:f>
        <x:v>0.8386666666666667</x:v>
      </x:c>
      <x:c r="K781" t="n">
        <x:f>INDEX('08_PEDIDOS'!$H$2:$H$97,MATCH(A781,'08_PEDIDOS'!$A$2:$A$97,0))</x:f>
        <x:v>9</x:v>
      </x:c>
      <x:c r="L781" t="inlineStr">
        <x:is>
          <x:t xml:space="preserve">POR_UNIDAD</x:t>
        </x:is>
      </x:c>
      <x:c r="M781" t="inlineStr">
        <x:is>
          <x:t xml:space="preserve">HIPOTESIS TECNICA</x:t>
        </x:is>
      </x:c>
      <x:c r="N781" s="34" t="n">
        <x:f>IFERROR(J781*INDEX('04_MAQUINAS'!$F$2:$F$18,MATCH(E781,'04_MAQUINAS'!$A$2:$A$18,0)),0)</x:f>
        <x:v>16.773333333333333</x:v>
      </x:c>
      <x:c r="O781" s="34" t="n">
        <x:f>IFERROR(J781*INDEX('04_MAQUINAS'!$I$2:$I$18,MATCH(E781,'04_MAQUINAS'!$A$2:$A$18,0))*INDEX('04_MAQUINAS'!$J$2:$J$18,MATCH(E781,'04_MAQUINAS'!$A$2:$A$18,0)),0)</x:f>
        <x:v>0.08386666666666667</x:v>
      </x:c>
    </x:row>
    <x:row r="782">
      <x:c r="A782" t="inlineStr">
        <x:is>
          <x:t xml:space="preserve">P065</x:t>
        </x:is>
      </x:c>
      <x:c r="B782" t="inlineStr">
        <x:is>
          <x:t xml:space="preserve">Minirack metálico con bandejas</x:t>
        </x:is>
      </x:c>
      <x:c r="C782" t="n">
        <x:v>13</x:v>
      </x:c>
      <x:c r="D782" t="inlineStr">
        <x:is>
          <x:t xml:space="preserve">Embalaje</x:t>
        </x:is>
      </x:c>
      <x:c r="E782" t="inlineStr">
        <x:is>
          <x:t xml:space="preserve">Zona de protección y embalaje</x:t>
        </x:is>
      </x:c>
      <x:c r="F782" t="n">
        <x:f>'08_PEDIDOS'!D66</x:f>
        <x:v>12</x:v>
      </x:c>
      <x:c r="G782" t="n">
        <x:f>'08_PEDIDOS'!I66</x:f>
        <x:v>10</x:v>
      </x:c>
      <x:c r="H782" t="n">
        <x:f>'05_RUTAS'!F14</x:f>
        <x:v>2</x:v>
      </x:c>
      <x:c r="I782" t="n">
        <x:f>'05_RUTAS'!G14</x:f>
        <x:v>5.3</x:v>
      </x:c>
      <x:c r="J782" s="14" t="n">
        <x:f>IF(OR(F782="",G782="",G782=0),"",(ROUNDUP(F782/G782,0)*H782+F782*I782)/60)</x:f>
        <x:v>1.1266666666666665</x:v>
      </x:c>
      <x:c r="K782" t="n">
        <x:f>INDEX('08_PEDIDOS'!$H$2:$H$97,MATCH(A782,'08_PEDIDOS'!$A$2:$A$97,0))</x:f>
        <x:v>9</x:v>
      </x:c>
      <x:c r="L782" t="inlineStr">
        <x:is>
          <x:t xml:space="preserve">POR_UNIDAD</x:t>
        </x:is>
      </x:c>
      <x:c r="M782" t="inlineStr">
        <x:is>
          <x:t xml:space="preserve">HIPOTESIS TECNICA</x:t>
        </x:is>
      </x:c>
      <x:c r="N782" s="34" t="n">
        <x:f>IFERROR(J782*INDEX('04_MAQUINAS'!$F$2:$F$18,MATCH(E782,'04_MAQUINAS'!$A$2:$A$18,0)),0)</x:f>
        <x:v>20.279999999999998</x:v>
      </x:c>
      <x:c r="O782" s="34" t="n">
        <x:f>IFERROR(J782*INDEX('04_MAQUINAS'!$I$2:$I$18,MATCH(E782,'04_MAQUINAS'!$A$2:$A$18,0))*INDEX('04_MAQUINAS'!$J$2:$J$18,MATCH(E782,'04_MAQUINAS'!$A$2:$A$18,0)),0)</x:f>
        <x:v>0.10139999999999998</x:v>
      </x:c>
    </x:row>
    <x:row r="783">
      <x:c r="A783" t="inlineStr">
        <x:is>
          <x:t xml:space="preserve">P066</x:t>
        </x:is>
      </x:c>
      <x:c r="B783" t="inlineStr">
        <x:is>
          <x:t xml:space="preserve">Estante reforzado modular</x:t>
        </x:is>
      </x:c>
      <x:c r="C783" t="n">
        <x:v>1</x:v>
      </x:c>
      <x:c r="D783" t="inlineStr">
        <x:is>
          <x:t xml:space="preserve">Corte de planchas de acero</x:t>
        </x:is>
      </x:c>
      <x:c r="E783" t="inlineStr">
        <x:is>
          <x:t xml:space="preserve">Guillotina hidráulica para corte de planchas de acero</x:t>
        </x:is>
      </x:c>
      <x:c r="F783" t="n">
        <x:f>'08_PEDIDOS'!D67</x:f>
        <x:v>12</x:v>
      </x:c>
      <x:c r="G783" t="n">
        <x:f>'08_PEDIDOS'!I67</x:f>
        <x:v>10</x:v>
      </x:c>
      <x:c r="H783" t="n">
        <x:f>'05_RUTAS'!F15</x:f>
        <x:v>8</x:v>
      </x:c>
      <x:c r="I783" t="n">
        <x:f>'05_RUTAS'!G15</x:f>
        <x:v>36.67</x:v>
      </x:c>
      <x:c r="J783" s="14" t="n">
        <x:f>IF(OR(F783="",G783="",G783=0),"",(ROUNDUP(F783/G783,0)*H783+F783*I783)/60)</x:f>
        <x:v>7.600666666666667</x:v>
      </x:c>
      <x:c r="K783" t="n">
        <x:f>INDEX('08_PEDIDOS'!$H$2:$H$97,MATCH(A783,'08_PEDIDOS'!$A$2:$A$97,0))</x:f>
        <x:v>9</x:v>
      </x:c>
      <x:c r="L783" t="inlineStr">
        <x:is>
          <x:t xml:space="preserve">POR_UNIDAD</x:t>
        </x:is>
      </x:c>
      <x:c r="M783" t="inlineStr">
        <x:is>
          <x:t xml:space="preserve">VALOR HEREDADO SIN CRONOMETRAJE</x:t>
        </x:is>
      </x:c>
      <x:c r="N783" s="34" t="n">
        <x:f>IFERROR(J783*INDEX('04_MAQUINAS'!$F$2:$F$18,MATCH(E783,'04_MAQUINAS'!$A$2:$A$18,0)),0)</x:f>
        <x:v>182.416</x:v>
      </x:c>
      <x:c r="O783" s="34" t="n">
        <x:f>IFERROR(J783*INDEX('04_MAQUINAS'!$I$2:$I$18,MATCH(E783,'04_MAQUINAS'!$A$2:$A$18,0))*INDEX('04_MAQUINAS'!$J$2:$J$18,MATCH(E783,'04_MAQUINAS'!$A$2:$A$18,0)),0)</x:f>
        <x:v>20.901833333333336</x:v>
      </x:c>
    </x:row>
    <x:row r="784">
      <x:c r="A784" t="inlineStr">
        <x:is>
          <x:t xml:space="preserve">P066</x:t>
        </x:is>
      </x:c>
      <x:c r="B784" t="inlineStr">
        <x:is>
          <x:t xml:space="preserve">Estante reforzado modular</x:t>
        </x:is>
      </x:c>
      <x:c r="C784" t="n">
        <x:v>2</x:v>
      </x:c>
      <x:c r="D784" t="inlineStr">
        <x:is>
          <x:t xml:space="preserve">Corte de tubos y perfiles</x:t>
        </x:is>
      </x:c>
      <x:c r="E784" t="inlineStr">
        <x:is>
          <x:t xml:space="preserve">Sierra de cinta para corte de tubos y perfiles</x:t>
        </x:is>
      </x:c>
      <x:c r="F784" t="n">
        <x:f>'08_PEDIDOS'!D67</x:f>
        <x:v>12</x:v>
      </x:c>
      <x:c r="G784" t="n">
        <x:f>'08_PEDIDOS'!I67</x:f>
        <x:v>10</x:v>
      </x:c>
      <x:c r="H784" t="n">
        <x:f>'05_RUTAS'!F16</x:f>
        <x:v>8</x:v>
      </x:c>
      <x:c r="I784" t="n">
        <x:f>'05_RUTAS'!G16</x:f>
        <x:v>52</x:v>
      </x:c>
      <x:c r="J784" s="14" t="n">
        <x:f>IF(OR(F784="",G784="",G784=0),"",(ROUNDUP(F784/G784,0)*H784+F784*I784)/60)</x:f>
        <x:v>10.666666666666666</x:v>
      </x:c>
      <x:c r="K784" t="n">
        <x:f>INDEX('08_PEDIDOS'!$H$2:$H$97,MATCH(A784,'08_PEDIDOS'!$A$2:$A$97,0))</x:f>
        <x:v>9</x:v>
      </x:c>
      <x:c r="L784" t="inlineStr">
        <x:is>
          <x:t xml:space="preserve">POR_UNIDAD</x:t>
        </x:is>
      </x:c>
      <x:c r="M784" t="inlineStr">
        <x:is>
          <x:t xml:space="preserve">VALOR HEREDADO SIN CRONOMETRAJE</x:t>
        </x:is>
      </x:c>
      <x:c r="N784" s="34" t="n">
        <x:f>IFERROR(J784*INDEX('04_MAQUINAS'!$F$2:$F$18,MATCH(E784,'04_MAQUINAS'!$A$2:$A$18,0)),0)</x:f>
        <x:v>234.66666666666666</x:v>
      </x:c>
      <x:c r="O784" s="34" t="n">
        <x:f>IFERROR(J784*INDEX('04_MAQUINAS'!$I$2:$I$18,MATCH(E784,'04_MAQUINAS'!$A$2:$A$18,0))*INDEX('04_MAQUINAS'!$J$2:$J$18,MATCH(E784,'04_MAQUINAS'!$A$2:$A$18,0)),0)</x:f>
        <x:v>4.8</x:v>
      </x:c>
    </x:row>
    <x:row r="785">
      <x:c r="A785" t="inlineStr">
        <x:is>
          <x:t xml:space="preserve">P066</x:t>
        </x:is>
      </x:c>
      <x:c r="B785" t="inlineStr">
        <x:is>
          <x:t xml:space="preserve">Estante reforzado modular</x:t>
        </x:is>
      </x:c>
      <x:c r="C785" t="n">
        <x:v>3</x:v>
      </x:c>
      <x:c r="D785" t="inlineStr">
        <x:is>
          <x:t xml:space="preserve">Perforación</x:t>
        </x:is>
      </x:c>
      <x:c r="E785" t="inlineStr">
        <x:is>
          <x:t xml:space="preserve">Taladro de banco para perforación de acero</x:t>
        </x:is>
      </x:c>
      <x:c r="F785" t="n">
        <x:f>'08_PEDIDOS'!D67</x:f>
        <x:v>12</x:v>
      </x:c>
      <x:c r="G785" t="n">
        <x:f>'08_PEDIDOS'!I67</x:f>
        <x:v>10</x:v>
      </x:c>
      <x:c r="H785" t="n">
        <x:f>'05_RUTAS'!F17</x:f>
        <x:v>10</x:v>
      </x:c>
      <x:c r="I785" t="n">
        <x:f>'05_RUTAS'!G17</x:f>
        <x:v>82.10000000000001</x:v>
      </x:c>
      <x:c r="J785" s="14" t="n">
        <x:f>IF(OR(F785="",G785="",G785=0),"",(ROUNDUP(F785/G785,0)*H785+F785*I785)/60)</x:f>
        <x:v>16.753333333333334</x:v>
      </x:c>
      <x:c r="K785" t="n">
        <x:f>INDEX('08_PEDIDOS'!$H$2:$H$97,MATCH(A785,'08_PEDIDOS'!$A$2:$A$97,0))</x:f>
        <x:v>9</x:v>
      </x:c>
      <x:c r="L785" t="inlineStr">
        <x:is>
          <x:t xml:space="preserve">POR_UNIDAD</x:t>
        </x:is>
      </x:c>
      <x:c r="M785" t="inlineStr">
        <x:is>
          <x:t xml:space="preserve">VALOR HEREDADO SIN CRONOMETRAJE</x:t>
        </x:is>
      </x:c>
      <x:c r="N785" s="34" t="n">
        <x:f>IFERROR(J785*INDEX('04_MAQUINAS'!$F$2:$F$18,MATCH(E785,'04_MAQUINAS'!$A$2:$A$18,0)),0)</x:f>
        <x:v>368.5733333333333</x:v>
      </x:c>
      <x:c r="O785" s="34" t="n">
        <x:f>IFERROR(J785*INDEX('04_MAQUINAS'!$I$2:$I$18,MATCH(E785,'04_MAQUINAS'!$A$2:$A$18,0))*INDEX('04_MAQUINAS'!$J$2:$J$18,MATCH(E785,'04_MAQUINAS'!$A$2:$A$18,0)),0)</x:f>
        <x:v>4.607166666666667</x:v>
      </x:c>
    </x:row>
    <x:row r="786">
      <x:c r="A786" t="inlineStr">
        <x:is>
          <x:t xml:space="preserve">P066</x:t>
        </x:is>
      </x:c>
      <x:c r="B786" t="inlineStr">
        <x:is>
          <x:t xml:space="preserve">Estante reforzado modular</x:t>
        </x:is>
      </x:c>
      <x:c r="C786" t="n">
        <x:v>4</x:v>
      </x:c>
      <x:c r="D786" t="inlineStr">
        <x:is>
          <x:t xml:space="preserve">Plegado</x:t>
        </x:is>
      </x:c>
      <x:c r="E786" t="inlineStr">
        <x:is>
          <x:t xml:space="preserve">Plegadora hidráulica de chapa metálica</x:t>
        </x:is>
      </x:c>
      <x:c r="F786" t="n">
        <x:f>'08_PEDIDOS'!D67</x:f>
        <x:v>12</x:v>
      </x:c>
      <x:c r="G786" t="n">
        <x:f>'08_PEDIDOS'!I67</x:f>
        <x:v>10</x:v>
      </x:c>
      <x:c r="H786" t="n">
        <x:f>'05_RUTAS'!F18</x:f>
        <x:v>12</x:v>
      </x:c>
      <x:c r="I786" t="n">
        <x:f>'05_RUTAS'!G18</x:f>
        <x:v>69</x:v>
      </x:c>
      <x:c r="J786" s="14" t="n">
        <x:f>IF(OR(F786="",G786="",G786=0),"",(ROUNDUP(F786/G786,0)*H786+F786*I786)/60)</x:f>
        <x:v>14.2</x:v>
      </x:c>
      <x:c r="K786" t="n">
        <x:f>INDEX('08_PEDIDOS'!$H$2:$H$97,MATCH(A786,'08_PEDIDOS'!$A$2:$A$97,0))</x:f>
        <x:v>9</x:v>
      </x:c>
      <x:c r="L786" t="inlineStr">
        <x:is>
          <x:t xml:space="preserve">POR_UNIDAD</x:t>
        </x:is>
      </x:c>
      <x:c r="M786" t="inlineStr">
        <x:is>
          <x:t xml:space="preserve">VALOR HEREDADO SIN CRONOMETRAJE</x:t>
        </x:is>
      </x:c>
      <x:c r="N786" s="34" t="n">
        <x:f>IFERROR(J786*INDEX('04_MAQUINAS'!$F$2:$F$18,MATCH(E786,'04_MAQUINAS'!$A$2:$A$18,0)),0)</x:f>
        <x:v>397.59999999999997</x:v>
      </x:c>
      <x:c r="O786" s="34" t="n">
        <x:f>IFERROR(J786*INDEX('04_MAQUINAS'!$I$2:$I$18,MATCH(E786,'04_MAQUINAS'!$A$2:$A$18,0))*INDEX('04_MAQUINAS'!$J$2:$J$18,MATCH(E786,'04_MAQUINAS'!$A$2:$A$18,0)),0)</x:f>
        <x:v>35.144999999999996</x:v>
      </x:c>
    </x:row>
    <x:row r="787">
      <x:c r="A787" t="inlineStr">
        <x:is>
          <x:t xml:space="preserve">P066</x:t>
        </x:is>
      </x:c>
      <x:c r="B787" t="inlineStr">
        <x:is>
          <x:t xml:space="preserve">Estante reforzado modular</x:t>
        </x:is>
      </x:c>
      <x:c r="C787" t="n">
        <x:v>5</x:v>
      </x:c>
      <x:c r="D787" t="inlineStr">
        <x:is>
          <x:t xml:space="preserve">Soldadura</x:t>
        </x:is>
      </x:c>
      <x:c r="E787" t="inlineStr">
        <x:is>
          <x:t xml:space="preserve">Máquina de soldadura por arco MIG/MAG</x:t>
        </x:is>
      </x:c>
      <x:c r="F787" t="n">
        <x:f>'08_PEDIDOS'!D67</x:f>
        <x:v>12</x:v>
      </x:c>
      <x:c r="G787" t="n">
        <x:f>'08_PEDIDOS'!I67</x:f>
        <x:v>10</x:v>
      </x:c>
      <x:c r="H787" t="n">
        <x:f>'05_RUTAS'!F19</x:f>
        <x:v>10</x:v>
      </x:c>
      <x:c r="I787" t="n">
        <x:f>'05_RUTAS'!G19</x:f>
        <x:v>78.39999999999999</x:v>
      </x:c>
      <x:c r="J787" s="14" t="n">
        <x:f>IF(OR(F787="",G787="",G787=0),"",(ROUNDUP(F787/G787,0)*H787+F787*I787)/60)</x:f>
        <x:v>16.013333333333332</x:v>
      </x:c>
      <x:c r="K787" t="n">
        <x:f>INDEX('08_PEDIDOS'!$H$2:$H$97,MATCH(A787,'08_PEDIDOS'!$A$2:$A$97,0))</x:f>
        <x:v>9</x:v>
      </x:c>
      <x:c r="L787" t="inlineStr">
        <x:is>
          <x:t xml:space="preserve">POR_UNIDAD</x:t>
        </x:is>
      </x:c>
      <x:c r="M787" t="inlineStr">
        <x:is>
          <x:t xml:space="preserve">VALOR HEREDADO SIN CRONOMETRAJE</x:t>
        </x:is>
      </x:c>
      <x:c r="N787" s="34" t="n">
        <x:f>IFERROR(J787*INDEX('04_MAQUINAS'!$F$2:$F$18,MATCH(E787,'04_MAQUINAS'!$A$2:$A$18,0)),0)</x:f>
        <x:v>512.4266666666666</x:v>
      </x:c>
      <x:c r="O787" s="34" t="n">
        <x:f>IFERROR(J787*INDEX('04_MAQUINAS'!$I$2:$I$18,MATCH(E787,'04_MAQUINAS'!$A$2:$A$18,0))*INDEX('04_MAQUINAS'!$J$2:$J$18,MATCH(E787,'04_MAQUINAS'!$A$2:$A$18,0)),0)</x:f>
        <x:v>28.02333333333333</x:v>
      </x:c>
    </x:row>
    <x:row r="788">
      <x:c r="A788" t="inlineStr">
        <x:is>
          <x:t xml:space="preserve">P066</x:t>
        </x:is>
      </x:c>
      <x:c r="B788" t="inlineStr">
        <x:is>
          <x:t xml:space="preserve">Estante reforzado modular</x:t>
        </x:is>
      </x:c>
      <x:c r="C788" t="n">
        <x:v>6</x:v>
      </x:c>
      <x:c r="D788" t="inlineStr">
        <x:is>
          <x:t xml:space="preserve">Desbarbado</x:t>
        </x:is>
      </x:c>
      <x:c r="E788" t="inlineStr">
        <x:is>
          <x:t xml:space="preserve">Mesa de desbarbado/esmerilado</x:t>
        </x:is>
      </x:c>
      <x:c r="F788" t="n">
        <x:f>'08_PEDIDOS'!D67</x:f>
        <x:v>12</x:v>
      </x:c>
      <x:c r="G788" t="n">
        <x:f>'08_PEDIDOS'!I67</x:f>
        <x:v>10</x:v>
      </x:c>
      <x:c r="H788" t="n">
        <x:f>'05_RUTAS'!F20</x:f>
        <x:v>3</x:v>
      </x:c>
      <x:c r="I788" t="n">
        <x:f>'05_RUTAS'!G20</x:f>
        <x:v>49.5</x:v>
      </x:c>
      <x:c r="J788" s="14" t="n">
        <x:f>IF(OR(F788="",G788="",G788=0),"",(ROUNDUP(F788/G788,0)*H788+F788*I788)/60)</x:f>
        <x:v>10</x:v>
      </x:c>
      <x:c r="K788" t="n">
        <x:f>INDEX('08_PEDIDOS'!$H$2:$H$97,MATCH(A788,'08_PEDIDOS'!$A$2:$A$97,0))</x:f>
        <x:v>9</x:v>
      </x:c>
      <x:c r="L788" t="inlineStr">
        <x:is>
          <x:t xml:space="preserve">POR_UNIDAD</x:t>
        </x:is>
      </x:c>
      <x:c r="M788" t="inlineStr">
        <x:is>
          <x:t xml:space="preserve">VALOR HEREDADO SIN CRONOMETRAJE</x:t>
        </x:is>
      </x:c>
      <x:c r="N788" s="34" t="n">
        <x:f>IFERROR(J788*INDEX('04_MAQUINAS'!$F$2:$F$18,MATCH(E788,'04_MAQUINAS'!$A$2:$A$18,0)),0)</x:f>
        <x:v>210</x:v>
      </x:c>
      <x:c r="O788" s="34" t="n">
        <x:f>IFERROR(J788*INDEX('04_MAQUINAS'!$I$2:$I$18,MATCH(E788,'04_MAQUINAS'!$A$2:$A$18,0))*INDEX('04_MAQUINAS'!$J$2:$J$18,MATCH(E788,'04_MAQUINAS'!$A$2:$A$18,0)),0)</x:f>
        <x:v>7.5</x:v>
      </x:c>
    </x:row>
    <x:row r="789">
      <x:c r="A789" t="inlineStr">
        <x:is>
          <x:t xml:space="preserve">P066</x:t>
        </x:is>
      </x:c>
      <x:c r="B789" t="inlineStr">
        <x:is>
          <x:t xml:space="preserve">Estante reforzado modular</x:t>
        </x:is>
      </x:c>
      <x:c r="C789" t="n">
        <x:v>7</x:v>
      </x:c>
      <x:c r="D789" t="inlineStr">
        <x:is>
          <x:t xml:space="preserve">Preparación superficial</x:t>
        </x:is>
      </x:c>
      <x:c r="E789" t="inlineStr">
        <x:is>
          <x:t xml:space="preserve">Zona de preparación superficial</x:t>
        </x:is>
      </x:c>
      <x:c r="F789" t="n">
        <x:f>'08_PEDIDOS'!D67</x:f>
        <x:v>12</x:v>
      </x:c>
      <x:c r="G789" t="n">
        <x:f>'08_PEDIDOS'!I67</x:f>
        <x:v>10</x:v>
      </x:c>
      <x:c r="H789" t="n">
        <x:f>'05_RUTAS'!F21</x:f>
        <x:v>6</x:v>
      </x:c>
      <x:c r="I789" t="n">
        <x:f>'05_RUTAS'!G21</x:f>
        <x:v>32.064</x:v>
      </x:c>
      <x:c r="J789" s="14" t="n">
        <x:f>IF(OR(F789="",G789="",G789=0),"",(ROUNDUP(F789/G789,0)*H789+F789*I789)/60)</x:f>
        <x:v>6.612800000000001</x:v>
      </x:c>
      <x:c r="K789" t="n">
        <x:f>INDEX('08_PEDIDOS'!$H$2:$H$97,MATCH(A789,'08_PEDIDOS'!$A$2:$A$97,0))</x:f>
        <x:v>9</x:v>
      </x:c>
      <x:c r="L789" t="inlineStr">
        <x:is>
          <x:t xml:space="preserve">POR_UNIDAD</x:t>
        </x:is>
      </x:c>
      <x:c r="M789" t="inlineStr">
        <x:is>
          <x:t xml:space="preserve">VALOR HEREDADO SIN CRONOMETRAJE</x:t>
        </x:is>
      </x:c>
      <x:c r="N789" s="34" t="n">
        <x:f>IFERROR(J789*INDEX('04_MAQUINAS'!$F$2:$F$18,MATCH(E789,'04_MAQUINAS'!$A$2:$A$18,0)),0)</x:f>
        <x:v>125.64320000000002</x:v>
      </x:c>
      <x:c r="O789" s="34" t="n">
        <x:f>IFERROR(J789*INDEX('04_MAQUINAS'!$I$2:$I$18,MATCH(E789,'04_MAQUINAS'!$A$2:$A$18,0))*INDEX('04_MAQUINAS'!$J$2:$J$18,MATCH(E789,'04_MAQUINAS'!$A$2:$A$18,0)),0)</x:f>
        <x:v>5.819264000000001</x:v>
      </x:c>
    </x:row>
    <x:row r="790">
      <x:c r="A790" t="inlineStr">
        <x:is>
          <x:t xml:space="preserve">P066</x:t>
        </x:is>
      </x:c>
      <x:c r="B790" t="inlineStr">
        <x:is>
          <x:t xml:space="preserve">Estante reforzado modular</x:t>
        </x:is>
      </x:c>
      <x:c r="C790" t="n">
        <x:v>8</x:v>
      </x:c>
      <x:c r="D790" t="inlineStr">
        <x:is>
          <x:t xml:space="preserve">Aplicación electrostática de polvo</x:t>
        </x:is>
      </x:c>
      <x:c r="E790" t="inlineStr">
        <x:is>
          <x:t xml:space="preserve">Pistola manual de pintura electrostática en polvo</x:t>
        </x:is>
      </x:c>
      <x:c r="F790" t="n">
        <x:f>'08_PEDIDOS'!D67</x:f>
        <x:v>12</x:v>
      </x:c>
      <x:c r="G790" t="n">
        <x:f>'08_PEDIDOS'!I67</x:f>
        <x:v>10</x:v>
      </x:c>
      <x:c r="H790" t="n">
        <x:f>'05_RUTAS'!F22</x:f>
        <x:v>12</x:v>
      </x:c>
      <x:c r="I790" t="n">
        <x:f>'05_RUTAS'!G22</x:f>
        <x:v>8.02</x:v>
      </x:c>
      <x:c r="J790" s="14" t="n">
        <x:f>IF(OR(F790="",G790="",G790=0),"",(ROUNDUP(F790/G790,0)*H790+F790*I790)/60)</x:f>
        <x:v>2.004</x:v>
      </x:c>
      <x:c r="K790" t="n">
        <x:f>INDEX('08_PEDIDOS'!$H$2:$H$97,MATCH(A790,'08_PEDIDOS'!$A$2:$A$97,0))</x:f>
        <x:v>9</x:v>
      </x:c>
      <x:c r="L790" t="inlineStr">
        <x:is>
          <x:t xml:space="preserve">POR_UNIDAD</x:t>
        </x:is>
      </x:c>
      <x:c r="M790" t="inlineStr">
        <x:is>
          <x:t xml:space="preserve">HIPOTESIS TECNICA</x:t>
        </x:is>
      </x:c>
      <x:c r="N790" s="34" t="n">
        <x:f>IFERROR(J790*INDEX('04_MAQUINAS'!$F$2:$F$18,MATCH(E790,'04_MAQUINAS'!$A$2:$A$18,0)),0)</x:f>
        <x:v>64.128</x:v>
      </x:c>
      <x:c r="O790" s="34" t="n">
        <x:f>IFERROR(J790*INDEX('04_MAQUINAS'!$I$2:$I$18,MATCH(E790,'04_MAQUINAS'!$A$2:$A$18,0))*INDEX('04_MAQUINAS'!$J$2:$J$18,MATCH(E790,'04_MAQUINAS'!$A$2:$A$18,0)),0)</x:f>
        <x:v>2.1042</x:v>
      </x:c>
    </x:row>
    <x:row r="791">
      <x:c r="A791" t="inlineStr">
        <x:is>
          <x:t xml:space="preserve">P066</x:t>
        </x:is>
      </x:c>
      <x:c r="B791" t="inlineStr">
        <x:is>
          <x:t xml:space="preserve">Estante reforzado modular</x:t>
        </x:is>
      </x:c>
      <x:c r="C791" t="n">
        <x:v>9</x:v>
      </x:c>
      <x:c r="D791" t="inlineStr">
        <x:is>
          <x:t xml:space="preserve">Curado térmico en horno</x:t>
        </x:is>
      </x:c>
      <x:c r="E791" t="inlineStr">
        <x:is>
          <x:t xml:space="preserve">Horno de curado de pintura electrostática por lotes</x:t>
        </x:is>
      </x:c>
      <x:c r="F791" t="n">
        <x:f>'08_PEDIDOS'!D67</x:f>
        <x:v>12</x:v>
      </x:c>
      <x:c r="G791" t="n">
        <x:f>'08_PEDIDOS'!I67</x:f>
        <x:v>10</x:v>
      </x:c>
      <x:c r="H791" t="n">
        <x:f>'05_RUTAS'!F23</x:f>
        <x:v>45</x:v>
      </x:c>
      <x:c r="I791" t="n">
        <x:f>'05_RUTAS'!G23</x:f>
        <x:v>0</x:v>
      </x:c>
      <x:c r="J791" s="14" t="n">
        <x:f>IF(OR(F791="",G791="",G791=0),"",(ROUNDUP(F791/G791,0)*H791+F791*I791)/60)</x:f>
        <x:v>1.5</x:v>
      </x:c>
      <x:c r="K791" t="n">
        <x:f>INDEX('08_PEDIDOS'!$H$2:$H$97,MATCH(A791,'08_PEDIDOS'!$A$2:$A$97,0))</x:f>
        <x:v>9</x:v>
      </x:c>
      <x:c r="L791" t="inlineStr">
        <x:is>
          <x:t xml:space="preserve">POR_LOTE</x:t>
        </x:is>
      </x:c>
      <x:c r="M791" t="inlineStr">
        <x:is>
          <x:t xml:space="preserve">HIPOTESIS TECNICA</x:t>
        </x:is>
      </x:c>
      <x:c r="N791" s="34" t="n">
        <x:f>IFERROR(J791*INDEX('04_MAQUINAS'!$F$2:$F$18,MATCH(E791,'04_MAQUINAS'!$A$2:$A$18,0)),0)</x:f>
        <x:v>39</x:v>
      </x:c>
      <x:c r="O791" s="34" t="n">
        <x:f>IFERROR(J791*INDEX('04_MAQUINAS'!$I$2:$I$18,MATCH(E791,'04_MAQUINAS'!$A$2:$A$18,0))*INDEX('04_MAQUINAS'!$J$2:$J$18,MATCH(E791,'04_MAQUINAS'!$A$2:$A$18,0)),0)</x:f>
        <x:v>21.599999999999998</x:v>
      </x:c>
    </x:row>
    <x:row r="792">
      <x:c r="A792" t="inlineStr">
        <x:is>
          <x:t xml:space="preserve">P066</x:t>
        </x:is>
      </x:c>
      <x:c r="B792" t="inlineStr">
        <x:is>
          <x:t xml:space="preserve">Estante reforzado modular</x:t>
        </x:is>
      </x:c>
      <x:c r="C792" t="n">
        <x:v>10</x:v>
      </x:c>
      <x:c r="D792" t="inlineStr">
        <x:is>
          <x:t xml:space="preserve">Colgado, traslado y enfriamiento</x:t>
        </x:is>
      </x:c>
      <x:c r="E792" t="inlineStr">
        <x:is>
          <x:t xml:space="preserve">Manipulación y enfriamiento de piezas</x:t>
        </x:is>
      </x:c>
      <x:c r="F792" t="n">
        <x:f>'08_PEDIDOS'!D67</x:f>
        <x:v>12</x:v>
      </x:c>
      <x:c r="G792" t="n">
        <x:f>'08_PEDIDOS'!I67</x:f>
        <x:v>10</x:v>
      </x:c>
      <x:c r="H792" t="n">
        <x:f>'05_RUTAS'!F24</x:f>
        <x:v>8</x:v>
      </x:c>
      <x:c r="I792" t="n">
        <x:f>'05_RUTAS'!G24</x:f>
        <x:v>2.69</x:v>
      </x:c>
      <x:c r="J792" s="14" t="n">
        <x:f>IF(OR(F792="",G792="",G792=0),"",(ROUNDUP(F792/G792,0)*H792+F792*I792)/60)</x:f>
        <x:v>0.8046666666666666</x:v>
      </x:c>
      <x:c r="K792" t="n">
        <x:f>INDEX('08_PEDIDOS'!$H$2:$H$97,MATCH(A792,'08_PEDIDOS'!$A$2:$A$97,0))</x:f>
        <x:v>9</x:v>
      </x:c>
      <x:c r="L792" t="inlineStr">
        <x:is>
          <x:t xml:space="preserve">POR_UNIDAD</x:t>
        </x:is>
      </x:c>
      <x:c r="M792" t="inlineStr">
        <x:is>
          <x:t xml:space="preserve">HIPOTESIS TECNICA</x:t>
        </x:is>
      </x:c>
      <x:c r="N792" s="34" t="n">
        <x:f>IFERROR(J792*INDEX('04_MAQUINAS'!$F$2:$F$18,MATCH(E792,'04_MAQUINAS'!$A$2:$A$18,0)),0)</x:f>
        <x:v>12.874666666666666</x:v>
      </x:c>
      <x:c r="O792" s="34" t="n">
        <x:f>IFERROR(J792*INDEX('04_MAQUINAS'!$I$2:$I$18,MATCH(E792,'04_MAQUINAS'!$A$2:$A$18,0))*INDEX('04_MAQUINAS'!$J$2:$J$18,MATCH(E792,'04_MAQUINAS'!$A$2:$A$18,0)),0)</x:f>
        <x:v>0.20116666666666666</x:v>
      </x:c>
    </x:row>
    <x:row r="793">
      <x:c r="A793" t="inlineStr">
        <x:is>
          <x:t xml:space="preserve">P066</x:t>
        </x:is>
      </x:c>
      <x:c r="B793" t="inlineStr">
        <x:is>
          <x:t xml:space="preserve">Estante reforzado modular</x:t>
        </x:is>
      </x:c>
      <x:c r="C793" t="n">
        <x:v>11</x:v>
      </x:c>
      <x:c r="D793" t="inlineStr">
        <x:is>
          <x:t xml:space="preserve">Ensamblaje</x:t>
        </x:is>
      </x:c>
      <x:c r="E793" t="inlineStr">
        <x:is>
          <x:t xml:space="preserve">Mesa de armado</x:t>
        </x:is>
      </x:c>
      <x:c r="F793" t="n">
        <x:f>'08_PEDIDOS'!D67</x:f>
        <x:v>12</x:v>
      </x:c>
      <x:c r="G793" t="n">
        <x:f>'08_PEDIDOS'!I67</x:f>
        <x:v>10</x:v>
      </x:c>
      <x:c r="H793" t="n">
        <x:f>'05_RUTAS'!F25</x:f>
        <x:v>6</x:v>
      </x:c>
      <x:c r="I793" t="n">
        <x:f>'05_RUTAS'!G25</x:f>
        <x:v>62.25</x:v>
      </x:c>
      <x:c r="J793" s="14" t="n">
        <x:f>IF(OR(F793="",G793="",G793=0),"",(ROUNDUP(F793/G793,0)*H793+F793*I793)/60)</x:f>
        <x:v>12.65</x:v>
      </x:c>
      <x:c r="K793" t="n">
        <x:f>INDEX('08_PEDIDOS'!$H$2:$H$97,MATCH(A793,'08_PEDIDOS'!$A$2:$A$97,0))</x:f>
        <x:v>9</x:v>
      </x:c>
      <x:c r="L793" t="inlineStr">
        <x:is>
          <x:t xml:space="preserve">POR_UNIDAD</x:t>
        </x:is>
      </x:c>
      <x:c r="M793" t="inlineStr">
        <x:is>
          <x:t xml:space="preserve">VALOR HEREDADO SIN CRONOMETRAJE</x:t>
        </x:is>
      </x:c>
      <x:c r="N793" s="34" t="n">
        <x:f>IFERROR(J793*INDEX('04_MAQUINAS'!$F$2:$F$18,MATCH(E793,'04_MAQUINAS'!$A$2:$A$18,0)),0)</x:f>
        <x:v>240.35</x:v>
      </x:c>
      <x:c r="O793" s="34" t="n">
        <x:f>IFERROR(J793*INDEX('04_MAQUINAS'!$I$2:$I$18,MATCH(E793,'04_MAQUINAS'!$A$2:$A$18,0))*INDEX('04_MAQUINAS'!$J$2:$J$18,MATCH(E793,'04_MAQUINAS'!$A$2:$A$18,0)),0)</x:f>
        <x:v>3.795</x:v>
      </x:c>
    </x:row>
    <x:row r="794">
      <x:c r="A794" t="inlineStr">
        <x:is>
          <x:t xml:space="preserve">P066</x:t>
        </x:is>
      </x:c>
      <x:c r="B794" t="inlineStr">
        <x:is>
          <x:t xml:space="preserve">Estante reforzado modular</x:t>
        </x:is>
      </x:c>
      <x:c r="C794" t="n">
        <x:v>12</x:v>
      </x:c>
      <x:c r="D794" t="inlineStr">
        <x:is>
          <x:t xml:space="preserve">Inspección de calidad</x:t>
        </x:is>
      </x:c>
      <x:c r="E794" t="inlineStr">
        <x:is>
          <x:t xml:space="preserve">Área de inspección</x:t>
        </x:is>
      </x:c>
      <x:c r="F794" t="n">
        <x:f>'08_PEDIDOS'!D67</x:f>
        <x:v>12</x:v>
      </x:c>
      <x:c r="G794" t="n">
        <x:f>'08_PEDIDOS'!I67</x:f>
        <x:v>10</x:v>
      </x:c>
      <x:c r="H794" t="n">
        <x:f>'05_RUTAS'!F26</x:f>
        <x:v>2</x:v>
      </x:c>
      <x:c r="I794" t="n">
        <x:f>'05_RUTAS'!G26</x:f>
        <x:v>3.86</x:v>
      </x:c>
      <x:c r="J794" s="14" t="n">
        <x:f>IF(OR(F794="",G794="",G794=0),"",(ROUNDUP(F794/G794,0)*H794+F794*I794)/60)</x:f>
        <x:v>0.8386666666666667</x:v>
      </x:c>
      <x:c r="K794" t="n">
        <x:f>INDEX('08_PEDIDOS'!$H$2:$H$97,MATCH(A794,'08_PEDIDOS'!$A$2:$A$97,0))</x:f>
        <x:v>9</x:v>
      </x:c>
      <x:c r="L794" t="inlineStr">
        <x:is>
          <x:t xml:space="preserve">POR_UNIDAD</x:t>
        </x:is>
      </x:c>
      <x:c r="M794" t="inlineStr">
        <x:is>
          <x:t xml:space="preserve">HIPOTESIS TECNICA</x:t>
        </x:is>
      </x:c>
      <x:c r="N794" s="34" t="n">
        <x:f>IFERROR(J794*INDEX('04_MAQUINAS'!$F$2:$F$18,MATCH(E794,'04_MAQUINAS'!$A$2:$A$18,0)),0)</x:f>
        <x:v>16.773333333333333</x:v>
      </x:c>
      <x:c r="O794" s="34" t="n">
        <x:f>IFERROR(J794*INDEX('04_MAQUINAS'!$I$2:$I$18,MATCH(E794,'04_MAQUINAS'!$A$2:$A$18,0))*INDEX('04_MAQUINAS'!$J$2:$J$18,MATCH(E794,'04_MAQUINAS'!$A$2:$A$18,0)),0)</x:f>
        <x:v>0.08386666666666667</x:v>
      </x:c>
    </x:row>
    <x:row r="795">
      <x:c r="A795" t="inlineStr">
        <x:is>
          <x:t xml:space="preserve">P066</x:t>
        </x:is>
      </x:c>
      <x:c r="B795" t="inlineStr">
        <x:is>
          <x:t xml:space="preserve">Estante reforzado modular</x:t>
        </x:is>
      </x:c>
      <x:c r="C795" t="n">
        <x:v>13</x:v>
      </x:c>
      <x:c r="D795" t="inlineStr">
        <x:is>
          <x:t xml:space="preserve">Embalaje</x:t>
        </x:is>
      </x:c>
      <x:c r="E795" t="inlineStr">
        <x:is>
          <x:t xml:space="preserve">Zona de protección y embalaje</x:t>
        </x:is>
      </x:c>
      <x:c r="F795" t="n">
        <x:f>'08_PEDIDOS'!D67</x:f>
        <x:v>12</x:v>
      </x:c>
      <x:c r="G795" t="n">
        <x:f>'08_PEDIDOS'!I67</x:f>
        <x:v>10</x:v>
      </x:c>
      <x:c r="H795" t="n">
        <x:f>'05_RUTAS'!F27</x:f>
        <x:v>2</x:v>
      </x:c>
      <x:c r="I795" t="n">
        <x:f>'05_RUTAS'!G27</x:f>
        <x:v>5.3</x:v>
      </x:c>
      <x:c r="J795" s="14" t="n">
        <x:f>IF(OR(F795="",G795="",G795=0),"",(ROUNDUP(F795/G795,0)*H795+F795*I795)/60)</x:f>
        <x:v>1.1266666666666665</x:v>
      </x:c>
      <x:c r="K795" t="n">
        <x:f>INDEX('08_PEDIDOS'!$H$2:$H$97,MATCH(A795,'08_PEDIDOS'!$A$2:$A$97,0))</x:f>
        <x:v>9</x:v>
      </x:c>
      <x:c r="L795" t="inlineStr">
        <x:is>
          <x:t xml:space="preserve">POR_UNIDAD</x:t>
        </x:is>
      </x:c>
      <x:c r="M795" t="inlineStr">
        <x:is>
          <x:t xml:space="preserve">HIPOTESIS TECNICA</x:t>
        </x:is>
      </x:c>
      <x:c r="N795" s="34" t="n">
        <x:f>IFERROR(J795*INDEX('04_MAQUINAS'!$F$2:$F$18,MATCH(E795,'04_MAQUINAS'!$A$2:$A$18,0)),0)</x:f>
        <x:v>20.279999999999998</x:v>
      </x:c>
      <x:c r="O795" s="34" t="n">
        <x:f>IFERROR(J795*INDEX('04_MAQUINAS'!$I$2:$I$18,MATCH(E795,'04_MAQUINAS'!$A$2:$A$18,0))*INDEX('04_MAQUINAS'!$J$2:$J$18,MATCH(E795,'04_MAQUINAS'!$A$2:$A$18,0)),0)</x:f>
        <x:v>0.10139999999999998</x:v>
      </x:c>
    </x:row>
    <x:row r="796">
      <x:c r="A796" t="inlineStr">
        <x:is>
          <x:t xml:space="preserve">P067</x:t>
        </x:is>
      </x:c>
      <x:c r="B796" t="inlineStr">
        <x:is>
          <x:t xml:space="preserve">Góndola central comercial</x:t>
        </x:is>
      </x:c>
      <x:c r="C796" t="n">
        <x:v>1</x:v>
      </x:c>
      <x:c r="D796" t="inlineStr">
        <x:is>
          <x:t xml:space="preserve">Corte de planchas de acero</x:t>
        </x:is>
      </x:c>
      <x:c r="E796" t="inlineStr">
        <x:is>
          <x:t xml:space="preserve">Guillotina hidráulica para corte de planchas de acero</x:t>
        </x:is>
      </x:c>
      <x:c r="F796" t="n">
        <x:f>'08_PEDIDOS'!D68</x:f>
        <x:v>6</x:v>
      </x:c>
      <x:c r="G796" t="n">
        <x:f>'08_PEDIDOS'!I68</x:f>
        <x:v>10</x:v>
      </x:c>
      <x:c r="H796" t="n">
        <x:f>'05_RUTAS'!F28</x:f>
        <x:v>8</x:v>
      </x:c>
      <x:c r="I796" t="n">
        <x:f>'05_RUTAS'!G28</x:f>
        <x:v>90.38</x:v>
      </x:c>
      <x:c r="J796" s="14" t="n">
        <x:f>IF(OR(F796="",G796="",G796=0),"",(ROUNDUP(F796/G796,0)*H796+F796*I796)/60)</x:f>
        <x:v>9.171333333333333</x:v>
      </x:c>
      <x:c r="K796" t="n">
        <x:f>INDEX('08_PEDIDOS'!$H$2:$H$97,MATCH(A796,'08_PEDIDOS'!$A$2:$A$97,0))</x:f>
        <x:v>9</x:v>
      </x:c>
      <x:c r="L796" t="inlineStr">
        <x:is>
          <x:t xml:space="preserve">POR_UNIDAD</x:t>
        </x:is>
      </x:c>
      <x:c r="M796" t="inlineStr">
        <x:is>
          <x:t xml:space="preserve">VALOR HEREDADO SIN CRONOMETRAJE</x:t>
        </x:is>
      </x:c>
      <x:c r="N796" s="34" t="n">
        <x:f>IFERROR(J796*INDEX('04_MAQUINAS'!$F$2:$F$18,MATCH(E796,'04_MAQUINAS'!$A$2:$A$18,0)),0)</x:f>
        <x:v>220.112</x:v>
      </x:c>
      <x:c r="O796" s="34" t="n">
        <x:f>IFERROR(J796*INDEX('04_MAQUINAS'!$I$2:$I$18,MATCH(E796,'04_MAQUINAS'!$A$2:$A$18,0))*INDEX('04_MAQUINAS'!$J$2:$J$18,MATCH(E796,'04_MAQUINAS'!$A$2:$A$18,0)),0)</x:f>
        <x:v>25.221166666666665</x:v>
      </x:c>
    </x:row>
    <x:row r="797">
      <x:c r="A797" t="inlineStr">
        <x:is>
          <x:t xml:space="preserve">P067</x:t>
        </x:is>
      </x:c>
      <x:c r="B797" t="inlineStr">
        <x:is>
          <x:t xml:space="preserve">Góndola central comercial</x:t>
        </x:is>
      </x:c>
      <x:c r="C797" t="n">
        <x:v>2</x:v>
      </x:c>
      <x:c r="D797" t="inlineStr">
        <x:is>
          <x:t xml:space="preserve">Corte de tubos y perfiles</x:t>
        </x:is>
      </x:c>
      <x:c r="E797" t="inlineStr">
        <x:is>
          <x:t xml:space="preserve">Sierra de cinta para corte de tubos y perfiles</x:t>
        </x:is>
      </x:c>
      <x:c r="F797" t="n">
        <x:f>'08_PEDIDOS'!D68</x:f>
        <x:v>6</x:v>
      </x:c>
      <x:c r="G797" t="n">
        <x:f>'08_PEDIDOS'!I68</x:f>
        <x:v>10</x:v>
      </x:c>
      <x:c r="H797" t="n">
        <x:f>'05_RUTAS'!F29</x:f>
        <x:v>8</x:v>
      </x:c>
      <x:c r="I797" t="n">
        <x:f>'05_RUTAS'!G29</x:f>
        <x:v>5.98</x:v>
      </x:c>
      <x:c r="J797" s="14" t="n">
        <x:f>IF(OR(F797="",G797="",G797=0),"",(ROUNDUP(F797/G797,0)*H797+F797*I797)/60)</x:f>
        <x:v>0.7313333333333334</x:v>
      </x:c>
      <x:c r="K797" t="n">
        <x:f>INDEX('08_PEDIDOS'!$H$2:$H$97,MATCH(A797,'08_PEDIDOS'!$A$2:$A$97,0))</x:f>
        <x:v>9</x:v>
      </x:c>
      <x:c r="L797" t="inlineStr">
        <x:is>
          <x:t xml:space="preserve">POR_UNIDAD</x:t>
        </x:is>
      </x:c>
      <x:c r="M797" t="inlineStr">
        <x:is>
          <x:t xml:space="preserve">VALOR HEREDADO SIN CRONOMETRAJE</x:t>
        </x:is>
      </x:c>
      <x:c r="N797" s="34" t="n">
        <x:f>IFERROR(J797*INDEX('04_MAQUINAS'!$F$2:$F$18,MATCH(E797,'04_MAQUINAS'!$A$2:$A$18,0)),0)</x:f>
        <x:v>16.089333333333336</x:v>
      </x:c>
      <x:c r="O797" s="34" t="n">
        <x:f>IFERROR(J797*INDEX('04_MAQUINAS'!$I$2:$I$18,MATCH(E797,'04_MAQUINAS'!$A$2:$A$18,0))*INDEX('04_MAQUINAS'!$J$2:$J$18,MATCH(E797,'04_MAQUINAS'!$A$2:$A$18,0)),0)</x:f>
        <x:v>0.3291</x:v>
      </x:c>
    </x:row>
    <x:row r="798">
      <x:c r="A798" t="inlineStr">
        <x:is>
          <x:t xml:space="preserve">P067</x:t>
        </x:is>
      </x:c>
      <x:c r="B798" t="inlineStr">
        <x:is>
          <x:t xml:space="preserve">Góndola central comercial</x:t>
        </x:is>
      </x:c>
      <x:c r="C798" t="n">
        <x:v>3</x:v>
      </x:c>
      <x:c r="D798" t="inlineStr">
        <x:is>
          <x:t xml:space="preserve">Perforación</x:t>
        </x:is>
      </x:c>
      <x:c r="E798" t="inlineStr">
        <x:is>
          <x:t xml:space="preserve">Taladro de banco para perforación de acero</x:t>
        </x:is>
      </x:c>
      <x:c r="F798" t="n">
        <x:f>'08_PEDIDOS'!D68</x:f>
        <x:v>6</x:v>
      </x:c>
      <x:c r="G798" t="n">
        <x:f>'08_PEDIDOS'!I68</x:f>
        <x:v>10</x:v>
      </x:c>
      <x:c r="H798" t="n">
        <x:f>'05_RUTAS'!F30</x:f>
        <x:v>10</x:v>
      </x:c>
      <x:c r="I798" t="n">
        <x:f>'05_RUTAS'!G30</x:f>
        <x:v>97</x:v>
      </x:c>
      <x:c r="J798" s="14" t="n">
        <x:f>IF(OR(F798="",G798="",G798=0),"",(ROUNDUP(F798/G798,0)*H798+F798*I798)/60)</x:f>
        <x:v>9.866666666666667</x:v>
      </x:c>
      <x:c r="K798" t="n">
        <x:f>INDEX('08_PEDIDOS'!$H$2:$H$97,MATCH(A798,'08_PEDIDOS'!$A$2:$A$97,0))</x:f>
        <x:v>9</x:v>
      </x:c>
      <x:c r="L798" t="inlineStr">
        <x:is>
          <x:t xml:space="preserve">POR_UNIDAD</x:t>
        </x:is>
      </x:c>
      <x:c r="M798" t="inlineStr">
        <x:is>
          <x:t xml:space="preserve">VALOR HEREDADO SIN CRONOMETRAJE</x:t>
        </x:is>
      </x:c>
      <x:c r="N798" s="34" t="n">
        <x:f>IFERROR(J798*INDEX('04_MAQUINAS'!$F$2:$F$18,MATCH(E798,'04_MAQUINAS'!$A$2:$A$18,0)),0)</x:f>
        <x:v>217.06666666666666</x:v>
      </x:c>
      <x:c r="O798" s="34" t="n">
        <x:f>IFERROR(J798*INDEX('04_MAQUINAS'!$I$2:$I$18,MATCH(E798,'04_MAQUINAS'!$A$2:$A$18,0))*INDEX('04_MAQUINAS'!$J$2:$J$18,MATCH(E798,'04_MAQUINAS'!$A$2:$A$18,0)),0)</x:f>
        <x:v>2.713333333333334</x:v>
      </x:c>
    </x:row>
    <x:row r="799">
      <x:c r="A799" t="inlineStr">
        <x:is>
          <x:t xml:space="preserve">P067</x:t>
        </x:is>
      </x:c>
      <x:c r="B799" t="inlineStr">
        <x:is>
          <x:t xml:space="preserve">Góndola central comercial</x:t>
        </x:is>
      </x:c>
      <x:c r="C799" t="n">
        <x:v>4</x:v>
      </x:c>
      <x:c r="D799" t="inlineStr">
        <x:is>
          <x:t xml:space="preserve">Plegado</x:t>
        </x:is>
      </x:c>
      <x:c r="E799" t="inlineStr">
        <x:is>
          <x:t xml:space="preserve">Plegadora hidráulica de chapa metálica</x:t>
        </x:is>
      </x:c>
      <x:c r="F799" t="n">
        <x:f>'08_PEDIDOS'!D68</x:f>
        <x:v>6</x:v>
      </x:c>
      <x:c r="G799" t="n">
        <x:f>'08_PEDIDOS'!I68</x:f>
        <x:v>10</x:v>
      </x:c>
      <x:c r="H799" t="n">
        <x:f>'05_RUTAS'!F31</x:f>
        <x:v>12</x:v>
      </x:c>
      <x:c r="I799" t="n">
        <x:f>'05_RUTAS'!G31</x:f>
        <x:v>196</x:v>
      </x:c>
      <x:c r="J799" s="14" t="n">
        <x:f>IF(OR(F799="",G799="",G799=0),"",(ROUNDUP(F799/G799,0)*H799+F799*I799)/60)</x:f>
        <x:v>19.8</x:v>
      </x:c>
      <x:c r="K799" t="n">
        <x:f>INDEX('08_PEDIDOS'!$H$2:$H$97,MATCH(A799,'08_PEDIDOS'!$A$2:$A$97,0))</x:f>
        <x:v>9</x:v>
      </x:c>
      <x:c r="L799" t="inlineStr">
        <x:is>
          <x:t xml:space="preserve">POR_UNIDAD</x:t>
        </x:is>
      </x:c>
      <x:c r="M799" t="inlineStr">
        <x:is>
          <x:t xml:space="preserve">VALOR HEREDADO SIN CRONOMETRAJE</x:t>
        </x:is>
      </x:c>
      <x:c r="N799" s="34" t="n">
        <x:f>IFERROR(J799*INDEX('04_MAQUINAS'!$F$2:$F$18,MATCH(E799,'04_MAQUINAS'!$A$2:$A$18,0)),0)</x:f>
        <x:v>554.4</x:v>
      </x:c>
      <x:c r="O799" s="34" t="n">
        <x:f>IFERROR(J799*INDEX('04_MAQUINAS'!$I$2:$I$18,MATCH(E799,'04_MAQUINAS'!$A$2:$A$18,0))*INDEX('04_MAQUINAS'!$J$2:$J$18,MATCH(E799,'04_MAQUINAS'!$A$2:$A$18,0)),0)</x:f>
        <x:v>49.005</x:v>
      </x:c>
    </x:row>
    <x:row r="800">
      <x:c r="A800" t="inlineStr">
        <x:is>
          <x:t xml:space="preserve">P067</x:t>
        </x:is>
      </x:c>
      <x:c r="B800" t="inlineStr">
        <x:is>
          <x:t xml:space="preserve">Góndola central comercial</x:t>
        </x:is>
      </x:c>
      <x:c r="C800" t="n">
        <x:v>5</x:v>
      </x:c>
      <x:c r="D800" t="inlineStr">
        <x:is>
          <x:t xml:space="preserve">Desbarbado</x:t>
        </x:is>
      </x:c>
      <x:c r="E800" t="inlineStr">
        <x:is>
          <x:t xml:space="preserve">Mesa de desbarbado/esmerilado</x:t>
        </x:is>
      </x:c>
      <x:c r="F800" t="n">
        <x:f>'08_PEDIDOS'!D68</x:f>
        <x:v>6</x:v>
      </x:c>
      <x:c r="G800" t="n">
        <x:f>'08_PEDIDOS'!I68</x:f>
        <x:v>10</x:v>
      </x:c>
      <x:c r="H800" t="n">
        <x:f>'05_RUTAS'!F32</x:f>
        <x:v>3</x:v>
      </x:c>
      <x:c r="I800" t="n">
        <x:f>'05_RUTAS'!G32</x:f>
        <x:v>51</x:v>
      </x:c>
      <x:c r="J800" s="14" t="n">
        <x:f>IF(OR(F800="",G800="",G800=0),"",(ROUNDUP(F800/G800,0)*H800+F800*I800)/60)</x:f>
        <x:v>5.15</x:v>
      </x:c>
      <x:c r="K800" t="n">
        <x:f>INDEX('08_PEDIDOS'!$H$2:$H$97,MATCH(A800,'08_PEDIDOS'!$A$2:$A$97,0))</x:f>
        <x:v>9</x:v>
      </x:c>
      <x:c r="L800" t="inlineStr">
        <x:is>
          <x:t xml:space="preserve">POR_UNIDAD</x:t>
        </x:is>
      </x:c>
      <x:c r="M800" t="inlineStr">
        <x:is>
          <x:t xml:space="preserve">VALOR HEREDADO SIN CRONOMETRAJE</x:t>
        </x:is>
      </x:c>
      <x:c r="N800" s="34" t="n">
        <x:f>IFERROR(J800*INDEX('04_MAQUINAS'!$F$2:$F$18,MATCH(E800,'04_MAQUINAS'!$A$2:$A$18,0)),0)</x:f>
        <x:v>108.15</x:v>
      </x:c>
      <x:c r="O800" s="34" t="n">
        <x:f>IFERROR(J800*INDEX('04_MAQUINAS'!$I$2:$I$18,MATCH(E800,'04_MAQUINAS'!$A$2:$A$18,0))*INDEX('04_MAQUINAS'!$J$2:$J$18,MATCH(E800,'04_MAQUINAS'!$A$2:$A$18,0)),0)</x:f>
        <x:v>3.8625000000000003</x:v>
      </x:c>
    </x:row>
    <x:row r="801">
      <x:c r="A801" t="inlineStr">
        <x:is>
          <x:t xml:space="preserve">P067</x:t>
        </x:is>
      </x:c>
      <x:c r="B801" t="inlineStr">
        <x:is>
          <x:t xml:space="preserve">Góndola central comercial</x:t>
        </x:is>
      </x:c>
      <x:c r="C801" t="n">
        <x:v>6</x:v>
      </x:c>
      <x:c r="D801" t="inlineStr">
        <x:is>
          <x:t xml:space="preserve">Preparación superficial</x:t>
        </x:is>
      </x:c>
      <x:c r="E801" t="inlineStr">
        <x:is>
          <x:t xml:space="preserve">Zona de preparación superficial</x:t>
        </x:is>
      </x:c>
      <x:c r="F801" t="n">
        <x:f>'08_PEDIDOS'!D68</x:f>
        <x:v>6</x:v>
      </x:c>
      <x:c r="G801" t="n">
        <x:f>'08_PEDIDOS'!I68</x:f>
        <x:v>10</x:v>
      </x:c>
      <x:c r="H801" t="n">
        <x:f>'05_RUTAS'!F33</x:f>
        <x:v>6</x:v>
      </x:c>
      <x:c r="I801" t="n">
        <x:f>'05_RUTAS'!G33</x:f>
        <x:v>40.5152</x:v>
      </x:c>
      <x:c r="J801" s="14" t="n">
        <x:f>IF(OR(F801="",G801="",G801=0),"",(ROUNDUP(F801/G801,0)*H801+F801*I801)/60)</x:f>
        <x:v>4.1515200000000005</x:v>
      </x:c>
      <x:c r="K801" t="n">
        <x:f>INDEX('08_PEDIDOS'!$H$2:$H$97,MATCH(A801,'08_PEDIDOS'!$A$2:$A$97,0))</x:f>
        <x:v>9</x:v>
      </x:c>
      <x:c r="L801" t="inlineStr">
        <x:is>
          <x:t xml:space="preserve">POR_UNIDAD</x:t>
        </x:is>
      </x:c>
      <x:c r="M801" t="inlineStr">
        <x:is>
          <x:t xml:space="preserve">VALOR HEREDADO SIN CRONOMETRAJE</x:t>
        </x:is>
      </x:c>
      <x:c r="N801" s="34" t="n">
        <x:f>IFERROR(J801*INDEX('04_MAQUINAS'!$F$2:$F$18,MATCH(E801,'04_MAQUINAS'!$A$2:$A$18,0)),0)</x:f>
        <x:v>78.87888000000001</x:v>
      </x:c>
      <x:c r="O801" s="34" t="n">
        <x:f>IFERROR(J801*INDEX('04_MAQUINAS'!$I$2:$I$18,MATCH(E801,'04_MAQUINAS'!$A$2:$A$18,0))*INDEX('04_MAQUINAS'!$J$2:$J$18,MATCH(E801,'04_MAQUINAS'!$A$2:$A$18,0)),0)</x:f>
        <x:v>3.6533376000000013</x:v>
      </x:c>
    </x:row>
    <x:row r="802">
      <x:c r="A802" t="inlineStr">
        <x:is>
          <x:t xml:space="preserve">P067</x:t>
        </x:is>
      </x:c>
      <x:c r="B802" t="inlineStr">
        <x:is>
          <x:t xml:space="preserve">Góndola central comercial</x:t>
        </x:is>
      </x:c>
      <x:c r="C802" t="n">
        <x:v>7</x:v>
      </x:c>
      <x:c r="D802" t="inlineStr">
        <x:is>
          <x:t xml:space="preserve">Aplicación electrostática de polvo</x:t>
        </x:is>
      </x:c>
      <x:c r="E802" t="inlineStr">
        <x:is>
          <x:t xml:space="preserve">Pistola manual de pintura electrostática en polvo</x:t>
        </x:is>
      </x:c>
      <x:c r="F802" t="n">
        <x:f>'08_PEDIDOS'!D68</x:f>
        <x:v>6</x:v>
      </x:c>
      <x:c r="G802" t="n">
        <x:f>'08_PEDIDOS'!I68</x:f>
        <x:v>10</x:v>
      </x:c>
      <x:c r="H802" t="n">
        <x:f>'05_RUTAS'!F34</x:f>
        <x:v>12</x:v>
      </x:c>
      <x:c r="I802" t="n">
        <x:f>'05_RUTAS'!G34</x:f>
        <x:v>7.76</x:v>
      </x:c>
      <x:c r="J802" s="14" t="n">
        <x:f>IF(OR(F802="",G802="",G802=0),"",(ROUNDUP(F802/G802,0)*H802+F802*I802)/60)</x:f>
        <x:v>0.9760000000000001</x:v>
      </x:c>
      <x:c r="K802" t="n">
        <x:f>INDEX('08_PEDIDOS'!$H$2:$H$97,MATCH(A802,'08_PEDIDOS'!$A$2:$A$97,0))</x:f>
        <x:v>9</x:v>
      </x:c>
      <x:c r="L802" t="inlineStr">
        <x:is>
          <x:t xml:space="preserve">POR_UNIDAD</x:t>
        </x:is>
      </x:c>
      <x:c r="M802" t="inlineStr">
        <x:is>
          <x:t xml:space="preserve">HIPOTESIS TECNICA</x:t>
        </x:is>
      </x:c>
      <x:c r="N802" s="34" t="n">
        <x:f>IFERROR(J802*INDEX('04_MAQUINAS'!$F$2:$F$18,MATCH(E802,'04_MAQUINAS'!$A$2:$A$18,0)),0)</x:f>
        <x:v>31.232000000000003</x:v>
      </x:c>
      <x:c r="O802" s="34" t="n">
        <x:f>IFERROR(J802*INDEX('04_MAQUINAS'!$I$2:$I$18,MATCH(E802,'04_MAQUINAS'!$A$2:$A$18,0))*INDEX('04_MAQUINAS'!$J$2:$J$18,MATCH(E802,'04_MAQUINAS'!$A$2:$A$18,0)),0)</x:f>
        <x:v>1.0248000000000002</x:v>
      </x:c>
    </x:row>
    <x:row r="803">
      <x:c r="A803" t="inlineStr">
        <x:is>
          <x:t xml:space="preserve">P067</x:t>
        </x:is>
      </x:c>
      <x:c r="B803" t="inlineStr">
        <x:is>
          <x:t xml:space="preserve">Góndola central comercial</x:t>
        </x:is>
      </x:c>
      <x:c r="C803" t="n">
        <x:v>8</x:v>
      </x:c>
      <x:c r="D803" t="inlineStr">
        <x:is>
          <x:t xml:space="preserve">Curado térmico en horno</x:t>
        </x:is>
      </x:c>
      <x:c r="E803" t="inlineStr">
        <x:is>
          <x:t xml:space="preserve">Horno de curado de pintura electrostática por lotes</x:t>
        </x:is>
      </x:c>
      <x:c r="F803" t="n">
        <x:f>'08_PEDIDOS'!D68</x:f>
        <x:v>6</x:v>
      </x:c>
      <x:c r="G803" t="n">
        <x:f>'08_PEDIDOS'!I68</x:f>
        <x:v>10</x:v>
      </x:c>
      <x:c r="H803" t="n">
        <x:f>'05_RUTAS'!F35</x:f>
        <x:v>45</x:v>
      </x:c>
      <x:c r="I803" t="n">
        <x:f>'05_RUTAS'!G35</x:f>
        <x:v>0</x:v>
      </x:c>
      <x:c r="J803" s="14" t="n">
        <x:f>IF(OR(F803="",G803="",G803=0),"",(ROUNDUP(F803/G803,0)*H803+F803*I803)/60)</x:f>
        <x:v>0.75</x:v>
      </x:c>
      <x:c r="K803" t="n">
        <x:f>INDEX('08_PEDIDOS'!$H$2:$H$97,MATCH(A803,'08_PEDIDOS'!$A$2:$A$97,0))</x:f>
        <x:v>9</x:v>
      </x:c>
      <x:c r="L803" t="inlineStr">
        <x:is>
          <x:t xml:space="preserve">POR_LOTE</x:t>
        </x:is>
      </x:c>
      <x:c r="M803" t="inlineStr">
        <x:is>
          <x:t xml:space="preserve">HIPOTESIS TECNICA</x:t>
        </x:is>
      </x:c>
      <x:c r="N803" s="34" t="n">
        <x:f>IFERROR(J803*INDEX('04_MAQUINAS'!$F$2:$F$18,MATCH(E803,'04_MAQUINAS'!$A$2:$A$18,0)),0)</x:f>
        <x:v>19.5</x:v>
      </x:c>
      <x:c r="O803" s="34" t="n">
        <x:f>IFERROR(J803*INDEX('04_MAQUINAS'!$I$2:$I$18,MATCH(E803,'04_MAQUINAS'!$A$2:$A$18,0))*INDEX('04_MAQUINAS'!$J$2:$J$18,MATCH(E803,'04_MAQUINAS'!$A$2:$A$18,0)),0)</x:f>
        <x:v>10.799999999999999</x:v>
      </x:c>
    </x:row>
    <x:row r="804">
      <x:c r="A804" t="inlineStr">
        <x:is>
          <x:t xml:space="preserve">P067</x:t>
        </x:is>
      </x:c>
      <x:c r="B804" t="inlineStr">
        <x:is>
          <x:t xml:space="preserve">Góndola central comercial</x:t>
        </x:is>
      </x:c>
      <x:c r="C804" t="n">
        <x:v>9</x:v>
      </x:c>
      <x:c r="D804" t="inlineStr">
        <x:is>
          <x:t xml:space="preserve">Colgado, traslado y enfriamiento</x:t>
        </x:is>
      </x:c>
      <x:c r="E804" t="inlineStr">
        <x:is>
          <x:t xml:space="preserve">Manipulación y enfriamiento de piezas</x:t>
        </x:is>
      </x:c>
      <x:c r="F804" t="n">
        <x:f>'08_PEDIDOS'!D68</x:f>
        <x:v>6</x:v>
      </x:c>
      <x:c r="G804" t="n">
        <x:f>'08_PEDIDOS'!I68</x:f>
        <x:v>10</x:v>
      </x:c>
      <x:c r="H804" t="n">
        <x:f>'05_RUTAS'!F36</x:f>
        <x:v>8</x:v>
      </x:c>
      <x:c r="I804" t="n">
        <x:f>'05_RUTAS'!G36</x:f>
        <x:v>2.63</x:v>
      </x:c>
      <x:c r="J804" s="14" t="n">
        <x:f>IF(OR(F804="",G804="",G804=0),"",(ROUNDUP(F804/G804,0)*H804+F804*I804)/60)</x:f>
        <x:v>0.39633333333333337</x:v>
      </x:c>
      <x:c r="K804" t="n">
        <x:f>INDEX('08_PEDIDOS'!$H$2:$H$97,MATCH(A804,'08_PEDIDOS'!$A$2:$A$97,0))</x:f>
        <x:v>9</x:v>
      </x:c>
      <x:c r="L804" t="inlineStr">
        <x:is>
          <x:t xml:space="preserve">POR_UNIDAD</x:t>
        </x:is>
      </x:c>
      <x:c r="M804" t="inlineStr">
        <x:is>
          <x:t xml:space="preserve">HIPOTESIS TECNICA</x:t>
        </x:is>
      </x:c>
      <x:c r="N804" s="34" t="n">
        <x:f>IFERROR(J804*INDEX('04_MAQUINAS'!$F$2:$F$18,MATCH(E804,'04_MAQUINAS'!$A$2:$A$18,0)),0)</x:f>
        <x:v>6.341333333333334</x:v>
      </x:c>
      <x:c r="O804" s="34" t="n">
        <x:f>IFERROR(J804*INDEX('04_MAQUINAS'!$I$2:$I$18,MATCH(E804,'04_MAQUINAS'!$A$2:$A$18,0))*INDEX('04_MAQUINAS'!$J$2:$J$18,MATCH(E804,'04_MAQUINAS'!$A$2:$A$18,0)),0)</x:f>
        <x:v>0.09908333333333334</x:v>
      </x:c>
    </x:row>
    <x:row r="805">
      <x:c r="A805" t="inlineStr">
        <x:is>
          <x:t xml:space="preserve">P067</x:t>
        </x:is>
      </x:c>
      <x:c r="B805" t="inlineStr">
        <x:is>
          <x:t xml:space="preserve">Góndola central comercial</x:t>
        </x:is>
      </x:c>
      <x:c r="C805" t="n">
        <x:v>10</x:v>
      </x:c>
      <x:c r="D805" t="inlineStr">
        <x:is>
          <x:t xml:space="preserve">Ensamblaje</x:t>
        </x:is>
      </x:c>
      <x:c r="E805" t="inlineStr">
        <x:is>
          <x:t xml:space="preserve">Mesa de armado</x:t>
        </x:is>
      </x:c>
      <x:c r="F805" t="n">
        <x:f>'08_PEDIDOS'!D68</x:f>
        <x:v>6</x:v>
      </x:c>
      <x:c r="G805" t="n">
        <x:f>'08_PEDIDOS'!I68</x:f>
        <x:v>10</x:v>
      </x:c>
      <x:c r="H805" t="n">
        <x:f>'05_RUTAS'!F37</x:f>
        <x:v>6</x:v>
      </x:c>
      <x:c r="I805" t="n">
        <x:f>'05_RUTAS'!G37</x:f>
        <x:v>69</x:v>
      </x:c>
      <x:c r="J805" s="14" t="n">
        <x:f>IF(OR(F805="",G805="",G805=0),"",(ROUNDUP(F805/G805,0)*H805+F805*I805)/60)</x:f>
        <x:v>7</x:v>
      </x:c>
      <x:c r="K805" t="n">
        <x:f>INDEX('08_PEDIDOS'!$H$2:$H$97,MATCH(A805,'08_PEDIDOS'!$A$2:$A$97,0))</x:f>
        <x:v>9</x:v>
      </x:c>
      <x:c r="L805" t="inlineStr">
        <x:is>
          <x:t xml:space="preserve">POR_UNIDAD</x:t>
        </x:is>
      </x:c>
      <x:c r="M805" t="inlineStr">
        <x:is>
          <x:t xml:space="preserve">VALOR HEREDADO SIN CRONOMETRAJE</x:t>
        </x:is>
      </x:c>
      <x:c r="N805" s="34" t="n">
        <x:f>IFERROR(J805*INDEX('04_MAQUINAS'!$F$2:$F$18,MATCH(E805,'04_MAQUINAS'!$A$2:$A$18,0)),0)</x:f>
        <x:v>133</x:v>
      </x:c>
      <x:c r="O805" s="34" t="n">
        <x:f>IFERROR(J805*INDEX('04_MAQUINAS'!$I$2:$I$18,MATCH(E805,'04_MAQUINAS'!$A$2:$A$18,0))*INDEX('04_MAQUINAS'!$J$2:$J$18,MATCH(E805,'04_MAQUINAS'!$A$2:$A$18,0)),0)</x:f>
        <x:v>2.1</x:v>
      </x:c>
    </x:row>
    <x:row r="806">
      <x:c r="A806" t="inlineStr">
        <x:is>
          <x:t xml:space="preserve">P067</x:t>
        </x:is>
      </x:c>
      <x:c r="B806" t="inlineStr">
        <x:is>
          <x:t xml:space="preserve">Góndola central comercial</x:t>
        </x:is>
      </x:c>
      <x:c r="C806" t="n">
        <x:v>11</x:v>
      </x:c>
      <x:c r="D806" t="inlineStr">
        <x:is>
          <x:t xml:space="preserve">Inspección de calidad</x:t>
        </x:is>
      </x:c>
      <x:c r="E806" t="inlineStr">
        <x:is>
          <x:t xml:space="preserve">Área de inspección</x:t>
        </x:is>
      </x:c>
      <x:c r="F806" t="n">
        <x:f>'08_PEDIDOS'!D68</x:f>
        <x:v>6</x:v>
      </x:c>
      <x:c r="G806" t="n">
        <x:f>'08_PEDIDOS'!I68</x:f>
        <x:v>10</x:v>
      </x:c>
      <x:c r="H806" t="n">
        <x:f>'05_RUTAS'!F38</x:f>
        <x:v>2</x:v>
      </x:c>
      <x:c r="I806" t="n">
        <x:f>'05_RUTAS'!G38</x:f>
        <x:v>3.79</x:v>
      </x:c>
      <x:c r="J806" s="14" t="n">
        <x:f>IF(OR(F806="",G806="",G806=0),"",(ROUNDUP(F806/G806,0)*H806+F806*I806)/60)</x:f>
        <x:v>0.4123333333333334</x:v>
      </x:c>
      <x:c r="K806" t="n">
        <x:f>INDEX('08_PEDIDOS'!$H$2:$H$97,MATCH(A806,'08_PEDIDOS'!$A$2:$A$97,0))</x:f>
        <x:v>9</x:v>
      </x:c>
      <x:c r="L806" t="inlineStr">
        <x:is>
          <x:t xml:space="preserve">POR_UNIDAD</x:t>
        </x:is>
      </x:c>
      <x:c r="M806" t="inlineStr">
        <x:is>
          <x:t xml:space="preserve">HIPOTESIS TECNICA</x:t>
        </x:is>
      </x:c>
      <x:c r="N806" s="34" t="n">
        <x:f>IFERROR(J806*INDEX('04_MAQUINAS'!$F$2:$F$18,MATCH(E806,'04_MAQUINAS'!$A$2:$A$18,0)),0)</x:f>
        <x:v>8.246666666666668</x:v>
      </x:c>
      <x:c r="O806" s="34" t="n">
        <x:f>IFERROR(J806*INDEX('04_MAQUINAS'!$I$2:$I$18,MATCH(E806,'04_MAQUINAS'!$A$2:$A$18,0))*INDEX('04_MAQUINAS'!$J$2:$J$18,MATCH(E806,'04_MAQUINAS'!$A$2:$A$18,0)),0)</x:f>
        <x:v>0.041233333333333344</x:v>
      </x:c>
    </x:row>
    <x:row r="807">
      <x:c r="A807" t="inlineStr">
        <x:is>
          <x:t xml:space="preserve">P067</x:t>
        </x:is>
      </x:c>
      <x:c r="B807" t="inlineStr">
        <x:is>
          <x:t xml:space="preserve">Góndola central comercial</x:t>
        </x:is>
      </x:c>
      <x:c r="C807" t="n">
        <x:v>12</x:v>
      </x:c>
      <x:c r="D807" t="inlineStr">
        <x:is>
          <x:t xml:space="preserve">Embalaje</x:t>
        </x:is>
      </x:c>
      <x:c r="E807" t="inlineStr">
        <x:is>
          <x:t xml:space="preserve">Zona de protección y embalaje</x:t>
        </x:is>
      </x:c>
      <x:c r="F807" t="n">
        <x:f>'08_PEDIDOS'!D68</x:f>
        <x:v>6</x:v>
      </x:c>
      <x:c r="G807" t="n">
        <x:f>'08_PEDIDOS'!I68</x:f>
        <x:v>10</x:v>
      </x:c>
      <x:c r="H807" t="n">
        <x:f>'05_RUTAS'!F39</x:f>
        <x:v>2</x:v>
      </x:c>
      <x:c r="I807" t="n">
        <x:f>'05_RUTAS'!G39</x:f>
        <x:v>5.18</x:v>
      </x:c>
      <x:c r="J807" s="14" t="n">
        <x:f>IF(OR(F807="",G807="",G807=0),"",(ROUNDUP(F807/G807,0)*H807+F807*I807)/60)</x:f>
        <x:v>0.5513333333333333</x:v>
      </x:c>
      <x:c r="K807" t="n">
        <x:f>INDEX('08_PEDIDOS'!$H$2:$H$97,MATCH(A807,'08_PEDIDOS'!$A$2:$A$97,0))</x:f>
        <x:v>9</x:v>
      </x:c>
      <x:c r="L807" t="inlineStr">
        <x:is>
          <x:t xml:space="preserve">POR_UNIDAD</x:t>
        </x:is>
      </x:c>
      <x:c r="M807" t="inlineStr">
        <x:is>
          <x:t xml:space="preserve">HIPOTESIS TECNICA</x:t>
        </x:is>
      </x:c>
      <x:c r="N807" s="34" t="n">
        <x:f>IFERROR(J807*INDEX('04_MAQUINAS'!$F$2:$F$18,MATCH(E807,'04_MAQUINAS'!$A$2:$A$18,0)),0)</x:f>
        <x:v>9.924</x:v>
      </x:c>
      <x:c r="O807" s="34" t="n">
        <x:f>IFERROR(J807*INDEX('04_MAQUINAS'!$I$2:$I$18,MATCH(E807,'04_MAQUINAS'!$A$2:$A$18,0))*INDEX('04_MAQUINAS'!$J$2:$J$18,MATCH(E807,'04_MAQUINAS'!$A$2:$A$18,0)),0)</x:f>
        <x:v>0.04962</x:v>
      </x:c>
    </x:row>
    <x:row r="808">
      <x:c r="A808" t="inlineStr">
        <x:is>
          <x:t xml:space="preserve">P068</x:t>
        </x:is>
      </x:c>
      <x:c r="B808" t="inlineStr">
        <x:is>
          <x:t xml:space="preserve">Góndola mural</x:t>
        </x:is>
      </x:c>
      <x:c r="C808" t="n">
        <x:v>1</x:v>
      </x:c>
      <x:c r="D808" t="inlineStr">
        <x:is>
          <x:t xml:space="preserve">Corte de planchas de acero</x:t>
        </x:is>
      </x:c>
      <x:c r="E808" t="inlineStr">
        <x:is>
          <x:t xml:space="preserve">Guillotina hidráulica para corte de planchas de acero</x:t>
        </x:is>
      </x:c>
      <x:c r="F808" t="n">
        <x:f>'08_PEDIDOS'!D69</x:f>
        <x:v>7</x:v>
      </x:c>
      <x:c r="G808" t="n">
        <x:f>'08_PEDIDOS'!I69</x:f>
        <x:v>10</x:v>
      </x:c>
      <x:c r="H808" t="n">
        <x:f>'05_RUTAS'!F40</x:f>
        <x:v>8</x:v>
      </x:c>
      <x:c r="I808" t="n">
        <x:f>'05_RUTAS'!G40</x:f>
        <x:v>56.975</x:v>
      </x:c>
      <x:c r="J808" s="14" t="n">
        <x:f>IF(OR(F808="",G808="",G808=0),"",(ROUNDUP(F808/G808,0)*H808+F808*I808)/60)</x:f>
        <x:v>6.7804166666666665</x:v>
      </x:c>
      <x:c r="K808" t="n">
        <x:f>INDEX('08_PEDIDOS'!$H$2:$H$97,MATCH(A808,'08_PEDIDOS'!$A$2:$A$97,0))</x:f>
        <x:v>9</x:v>
      </x:c>
      <x:c r="L808" t="inlineStr">
        <x:is>
          <x:t xml:space="preserve">POR_UNIDAD</x:t>
        </x:is>
      </x:c>
      <x:c r="M808" t="inlineStr">
        <x:is>
          <x:t xml:space="preserve">VALOR HEREDADO SIN CRONOMETRAJE</x:t>
        </x:is>
      </x:c>
      <x:c r="N808" s="34" t="n">
        <x:f>IFERROR(J808*INDEX('04_MAQUINAS'!$F$2:$F$18,MATCH(E808,'04_MAQUINAS'!$A$2:$A$18,0)),0)</x:f>
        <x:v>162.73</x:v>
      </x:c>
      <x:c r="O808" s="34" t="n">
        <x:f>IFERROR(J808*INDEX('04_MAQUINAS'!$I$2:$I$18,MATCH(E808,'04_MAQUINAS'!$A$2:$A$18,0))*INDEX('04_MAQUINAS'!$J$2:$J$18,MATCH(E808,'04_MAQUINAS'!$A$2:$A$18,0)),0)</x:f>
        <x:v>18.646145833333332</x:v>
      </x:c>
    </x:row>
    <x:row r="809">
      <x:c r="A809" t="inlineStr">
        <x:is>
          <x:t xml:space="preserve">P068</x:t>
        </x:is>
      </x:c>
      <x:c r="B809" t="inlineStr">
        <x:is>
          <x:t xml:space="preserve">Góndola mural</x:t>
        </x:is>
      </x:c>
      <x:c r="C809" t="n">
        <x:v>2</x:v>
      </x:c>
      <x:c r="D809" t="inlineStr">
        <x:is>
          <x:t xml:space="preserve">Corte de tubos y perfiles</x:t>
        </x:is>
      </x:c>
      <x:c r="E809" t="inlineStr">
        <x:is>
          <x:t xml:space="preserve">Sierra de cinta para corte de tubos y perfiles</x:t>
        </x:is>
      </x:c>
      <x:c r="F809" t="n">
        <x:f>'08_PEDIDOS'!D69</x:f>
        <x:v>7</x:v>
      </x:c>
      <x:c r="G809" t="n">
        <x:f>'08_PEDIDOS'!I69</x:f>
        <x:v>10</x:v>
      </x:c>
      <x:c r="H809" t="n">
        <x:f>'05_RUTAS'!F41</x:f>
        <x:v>8</x:v>
      </x:c>
      <x:c r="I809" t="n">
        <x:f>'05_RUTAS'!G41</x:f>
        <x:v>6.279999999999999</x:v>
      </x:c>
      <x:c r="J809" s="14" t="n">
        <x:f>IF(OR(F809="",G809="",G809=0),"",(ROUNDUP(F809/G809,0)*H809+F809*I809)/60)</x:f>
        <x:v>0.8659999999999999</x:v>
      </x:c>
      <x:c r="K809" t="n">
        <x:f>INDEX('08_PEDIDOS'!$H$2:$H$97,MATCH(A809,'08_PEDIDOS'!$A$2:$A$97,0))</x:f>
        <x:v>9</x:v>
      </x:c>
      <x:c r="L809" t="inlineStr">
        <x:is>
          <x:t xml:space="preserve">POR_UNIDAD</x:t>
        </x:is>
      </x:c>
      <x:c r="M809" t="inlineStr">
        <x:is>
          <x:t xml:space="preserve">VALOR HEREDADO SIN CRONOMETRAJE</x:t>
        </x:is>
      </x:c>
      <x:c r="N809" s="34" t="n">
        <x:f>IFERROR(J809*INDEX('04_MAQUINAS'!$F$2:$F$18,MATCH(E809,'04_MAQUINAS'!$A$2:$A$18,0)),0)</x:f>
        <x:v>19.051999999999996</x:v>
      </x:c>
      <x:c r="O809" s="34" t="n">
        <x:f>IFERROR(J809*INDEX('04_MAQUINAS'!$I$2:$I$18,MATCH(E809,'04_MAQUINAS'!$A$2:$A$18,0))*INDEX('04_MAQUINAS'!$J$2:$J$18,MATCH(E809,'04_MAQUINAS'!$A$2:$A$18,0)),0)</x:f>
        <x:v>0.3897</x:v>
      </x:c>
    </x:row>
    <x:row r="810">
      <x:c r="A810" t="inlineStr">
        <x:is>
          <x:t xml:space="preserve">P068</x:t>
        </x:is>
      </x:c>
      <x:c r="B810" t="inlineStr">
        <x:is>
          <x:t xml:space="preserve">Góndola mural</x:t>
        </x:is>
      </x:c>
      <x:c r="C810" t="n">
        <x:v>3</x:v>
      </x:c>
      <x:c r="D810" t="inlineStr">
        <x:is>
          <x:t xml:space="preserve">Perforación</x:t>
        </x:is>
      </x:c>
      <x:c r="E810" t="inlineStr">
        <x:is>
          <x:t xml:space="preserve">Taladro de banco para perforación de acero</x:t>
        </x:is>
      </x:c>
      <x:c r="F810" t="n">
        <x:f>'08_PEDIDOS'!D69</x:f>
        <x:v>7</x:v>
      </x:c>
      <x:c r="G810" t="n">
        <x:f>'08_PEDIDOS'!I69</x:f>
        <x:v>10</x:v>
      </x:c>
      <x:c r="H810" t="n">
        <x:f>'05_RUTAS'!F42</x:f>
        <x:v>10</x:v>
      </x:c>
      <x:c r="I810" t="n">
        <x:f>'05_RUTAS'!G42</x:f>
        <x:v>67</x:v>
      </x:c>
      <x:c r="J810" s="14" t="n">
        <x:f>IF(OR(F810="",G810="",G810=0),"",(ROUNDUP(F810/G810,0)*H810+F810*I810)/60)</x:f>
        <x:v>7.983333333333333</x:v>
      </x:c>
      <x:c r="K810" t="n">
        <x:f>INDEX('08_PEDIDOS'!$H$2:$H$97,MATCH(A810,'08_PEDIDOS'!$A$2:$A$97,0))</x:f>
        <x:v>9</x:v>
      </x:c>
      <x:c r="L810" t="inlineStr">
        <x:is>
          <x:t xml:space="preserve">POR_UNIDAD</x:t>
        </x:is>
      </x:c>
      <x:c r="M810" t="inlineStr">
        <x:is>
          <x:t xml:space="preserve">VALOR HEREDADO SIN CRONOMETRAJE</x:t>
        </x:is>
      </x:c>
      <x:c r="N810" s="34" t="n">
        <x:f>IFERROR(J810*INDEX('04_MAQUINAS'!$F$2:$F$18,MATCH(E810,'04_MAQUINAS'!$A$2:$A$18,0)),0)</x:f>
        <x:v>175.63333333333333</x:v>
      </x:c>
      <x:c r="O810" s="34" t="n">
        <x:f>IFERROR(J810*INDEX('04_MAQUINAS'!$I$2:$I$18,MATCH(E810,'04_MAQUINAS'!$A$2:$A$18,0))*INDEX('04_MAQUINAS'!$J$2:$J$18,MATCH(E810,'04_MAQUINAS'!$A$2:$A$18,0)),0)</x:f>
        <x:v>2.195416666666667</x:v>
      </x:c>
    </x:row>
    <x:row r="811">
      <x:c r="A811" t="inlineStr">
        <x:is>
          <x:t xml:space="preserve">P068</x:t>
        </x:is>
      </x:c>
      <x:c r="B811" t="inlineStr">
        <x:is>
          <x:t xml:space="preserve">Góndola mural</x:t>
        </x:is>
      </x:c>
      <x:c r="C811" t="n">
        <x:v>4</x:v>
      </x:c>
      <x:c r="D811" t="inlineStr">
        <x:is>
          <x:t xml:space="preserve">Plegado</x:t>
        </x:is>
      </x:c>
      <x:c r="E811" t="inlineStr">
        <x:is>
          <x:t xml:space="preserve">Plegadora hidráulica de chapa metálica</x:t>
        </x:is>
      </x:c>
      <x:c r="F811" t="n">
        <x:f>'08_PEDIDOS'!D69</x:f>
        <x:v>7</x:v>
      </x:c>
      <x:c r="G811" t="n">
        <x:f>'08_PEDIDOS'!I69</x:f>
        <x:v>10</x:v>
      </x:c>
      <x:c r="H811" t="n">
        <x:f>'05_RUTAS'!F43</x:f>
        <x:v>12</x:v>
      </x:c>
      <x:c r="I811" t="n">
        <x:f>'05_RUTAS'!G43</x:f>
        <x:v>124</x:v>
      </x:c>
      <x:c r="J811" s="14" t="n">
        <x:f>IF(OR(F811="",G811="",G811=0),"",(ROUNDUP(F811/G811,0)*H811+F811*I811)/60)</x:f>
        <x:v>14.666666666666666</x:v>
      </x:c>
      <x:c r="K811" t="n">
        <x:f>INDEX('08_PEDIDOS'!$H$2:$H$97,MATCH(A811,'08_PEDIDOS'!$A$2:$A$97,0))</x:f>
        <x:v>9</x:v>
      </x:c>
      <x:c r="L811" t="inlineStr">
        <x:is>
          <x:t xml:space="preserve">POR_UNIDAD</x:t>
        </x:is>
      </x:c>
      <x:c r="M811" t="inlineStr">
        <x:is>
          <x:t xml:space="preserve">VALOR HEREDADO SIN CRONOMETRAJE</x:t>
        </x:is>
      </x:c>
      <x:c r="N811" s="34" t="n">
        <x:f>IFERROR(J811*INDEX('04_MAQUINAS'!$F$2:$F$18,MATCH(E811,'04_MAQUINAS'!$A$2:$A$18,0)),0)</x:f>
        <x:v>410.66666666666663</x:v>
      </x:c>
      <x:c r="O811" s="34" t="n">
        <x:f>IFERROR(J811*INDEX('04_MAQUINAS'!$I$2:$I$18,MATCH(E811,'04_MAQUINAS'!$A$2:$A$18,0))*INDEX('04_MAQUINAS'!$J$2:$J$18,MATCH(E811,'04_MAQUINAS'!$A$2:$A$18,0)),0)</x:f>
        <x:v>36.3</x:v>
      </x:c>
    </x:row>
    <x:row r="812">
      <x:c r="A812" t="inlineStr">
        <x:is>
          <x:t xml:space="preserve">P068</x:t>
        </x:is>
      </x:c>
      <x:c r="B812" t="inlineStr">
        <x:is>
          <x:t xml:space="preserve">Góndola mural</x:t>
        </x:is>
      </x:c>
      <x:c r="C812" t="n">
        <x:v>5</x:v>
      </x:c>
      <x:c r="D812" t="inlineStr">
        <x:is>
          <x:t xml:space="preserve">Soldadura</x:t>
        </x:is>
      </x:c>
      <x:c r="E812" t="inlineStr">
        <x:is>
          <x:t xml:space="preserve">Máquina de soldadura por arco MIG/MAG</x:t>
        </x:is>
      </x:c>
      <x:c r="F812" t="n">
        <x:f>'08_PEDIDOS'!D69</x:f>
        <x:v>7</x:v>
      </x:c>
      <x:c r="G812" t="n">
        <x:f>'08_PEDIDOS'!I69</x:f>
        <x:v>10</x:v>
      </x:c>
      <x:c r="H812" t="n">
        <x:f>'05_RUTAS'!F44</x:f>
        <x:v>10</x:v>
      </x:c>
      <x:c r="I812" t="n">
        <x:f>'05_RUTAS'!G44</x:f>
        <x:v>5.6</x:v>
      </x:c>
      <x:c r="J812" s="14" t="n">
        <x:f>IF(OR(F812="",G812="",G812=0),"",(ROUNDUP(F812/G812,0)*H812+F812*I812)/60)</x:f>
        <x:v>0.82</x:v>
      </x:c>
      <x:c r="K812" t="n">
        <x:f>INDEX('08_PEDIDOS'!$H$2:$H$97,MATCH(A812,'08_PEDIDOS'!$A$2:$A$97,0))</x:f>
        <x:v>9</x:v>
      </x:c>
      <x:c r="L812" t="inlineStr">
        <x:is>
          <x:t xml:space="preserve">POR_UNIDAD</x:t>
        </x:is>
      </x:c>
      <x:c r="M812" t="inlineStr">
        <x:is>
          <x:t xml:space="preserve">VALOR HEREDADO SIN CRONOMETRAJE</x:t>
        </x:is>
      </x:c>
      <x:c r="N812" s="34" t="n">
        <x:f>IFERROR(J812*INDEX('04_MAQUINAS'!$F$2:$F$18,MATCH(E812,'04_MAQUINAS'!$A$2:$A$18,0)),0)</x:f>
        <x:v>26.24</x:v>
      </x:c>
      <x:c r="O812" s="34" t="n">
        <x:f>IFERROR(J812*INDEX('04_MAQUINAS'!$I$2:$I$18,MATCH(E812,'04_MAQUINAS'!$A$2:$A$18,0))*INDEX('04_MAQUINAS'!$J$2:$J$18,MATCH(E812,'04_MAQUINAS'!$A$2:$A$18,0)),0)</x:f>
        <x:v>1.4349999999999998</x:v>
      </x:c>
    </x:row>
    <x:row r="813">
      <x:c r="A813" t="inlineStr">
        <x:is>
          <x:t xml:space="preserve">P068</x:t>
        </x:is>
      </x:c>
      <x:c r="B813" t="inlineStr">
        <x:is>
          <x:t xml:space="preserve">Góndola mural</x:t>
        </x:is>
      </x:c>
      <x:c r="C813" t="n">
        <x:v>6</x:v>
      </x:c>
      <x:c r="D813" t="inlineStr">
        <x:is>
          <x:t xml:space="preserve">Desbarbado</x:t>
        </x:is>
      </x:c>
      <x:c r="E813" t="inlineStr">
        <x:is>
          <x:t xml:space="preserve">Mesa de desbarbado/esmerilado</x:t>
        </x:is>
      </x:c>
      <x:c r="F813" t="n">
        <x:f>'08_PEDIDOS'!D69</x:f>
        <x:v>7</x:v>
      </x:c>
      <x:c r="G813" t="n">
        <x:f>'08_PEDIDOS'!I69</x:f>
        <x:v>10</x:v>
      </x:c>
      <x:c r="H813" t="n">
        <x:f>'05_RUTAS'!F45</x:f>
        <x:v>3</x:v>
      </x:c>
      <x:c r="I813" t="n">
        <x:f>'05_RUTAS'!G45</x:f>
        <x:v>33</x:v>
      </x:c>
      <x:c r="J813" s="14" t="n">
        <x:f>IF(OR(F813="",G813="",G813=0),"",(ROUNDUP(F813/G813,0)*H813+F813*I813)/60)</x:f>
        <x:v>3.9</x:v>
      </x:c>
      <x:c r="K813" t="n">
        <x:f>INDEX('08_PEDIDOS'!$H$2:$H$97,MATCH(A813,'08_PEDIDOS'!$A$2:$A$97,0))</x:f>
        <x:v>9</x:v>
      </x:c>
      <x:c r="L813" t="inlineStr">
        <x:is>
          <x:t xml:space="preserve">POR_UNIDAD</x:t>
        </x:is>
      </x:c>
      <x:c r="M813" t="inlineStr">
        <x:is>
          <x:t xml:space="preserve">VALOR HEREDADO SIN CRONOMETRAJE</x:t>
        </x:is>
      </x:c>
      <x:c r="N813" s="34" t="n">
        <x:f>IFERROR(J813*INDEX('04_MAQUINAS'!$F$2:$F$18,MATCH(E813,'04_MAQUINAS'!$A$2:$A$18,0)),0)</x:f>
        <x:v>81.89999999999999</x:v>
      </x:c>
      <x:c r="O813" s="34" t="n">
        <x:f>IFERROR(J813*INDEX('04_MAQUINAS'!$I$2:$I$18,MATCH(E813,'04_MAQUINAS'!$A$2:$A$18,0))*INDEX('04_MAQUINAS'!$J$2:$J$18,MATCH(E813,'04_MAQUINAS'!$A$2:$A$18,0)),0)</x:f>
        <x:v>2.925</x:v>
      </x:c>
    </x:row>
    <x:row r="814">
      <x:c r="A814" t="inlineStr">
        <x:is>
          <x:t xml:space="preserve">P068</x:t>
        </x:is>
      </x:c>
      <x:c r="B814" t="inlineStr">
        <x:is>
          <x:t xml:space="preserve">Góndola mural</x:t>
        </x:is>
      </x:c>
      <x:c r="C814" t="n">
        <x:v>7</x:v>
      </x:c>
      <x:c r="D814" t="inlineStr">
        <x:is>
          <x:t xml:space="preserve">Preparación superficial</x:t>
        </x:is>
      </x:c>
      <x:c r="E814" t="inlineStr">
        <x:is>
          <x:t xml:space="preserve">Zona de preparación superficial</x:t>
        </x:is>
      </x:c>
      <x:c r="F814" t="n">
        <x:f>'08_PEDIDOS'!D69</x:f>
        <x:v>7</x:v>
      </x:c>
      <x:c r="G814" t="n">
        <x:f>'08_PEDIDOS'!I69</x:f>
        <x:v>10</x:v>
      </x:c>
      <x:c r="H814" t="n">
        <x:f>'05_RUTAS'!F46</x:f>
        <x:v>6</x:v>
      </x:c>
      <x:c r="I814" t="n">
        <x:f>'05_RUTAS'!G46</x:f>
        <x:v>27.0712</x:v>
      </x:c>
      <x:c r="J814" s="14" t="n">
        <x:f>IF(OR(F814="",G814="",G814=0),"",(ROUNDUP(F814/G814,0)*H814+F814*I814)/60)</x:f>
        <x:v>3.258306666666667</x:v>
      </x:c>
      <x:c r="K814" t="n">
        <x:f>INDEX('08_PEDIDOS'!$H$2:$H$97,MATCH(A814,'08_PEDIDOS'!$A$2:$A$97,0))</x:f>
        <x:v>9</x:v>
      </x:c>
      <x:c r="L814" t="inlineStr">
        <x:is>
          <x:t xml:space="preserve">POR_UNIDAD</x:t>
        </x:is>
      </x:c>
      <x:c r="M814" t="inlineStr">
        <x:is>
          <x:t xml:space="preserve">VALOR HEREDADO SIN CRONOMETRAJE</x:t>
        </x:is>
      </x:c>
      <x:c r="N814" s="34" t="n">
        <x:f>IFERROR(J814*INDEX('04_MAQUINAS'!$F$2:$F$18,MATCH(E814,'04_MAQUINAS'!$A$2:$A$18,0)),0)</x:f>
        <x:v>61.90782666666667</x:v>
      </x:c>
      <x:c r="O814" s="34" t="n">
        <x:f>IFERROR(J814*INDEX('04_MAQUINAS'!$I$2:$I$18,MATCH(E814,'04_MAQUINAS'!$A$2:$A$18,0))*INDEX('04_MAQUINAS'!$J$2:$J$18,MATCH(E814,'04_MAQUINAS'!$A$2:$A$18,0)),0)</x:f>
        <x:v>2.8673098666666674</x:v>
      </x:c>
    </x:row>
    <x:row r="815">
      <x:c r="A815" t="inlineStr">
        <x:is>
          <x:t xml:space="preserve">P068</x:t>
        </x:is>
      </x:c>
      <x:c r="B815" t="inlineStr">
        <x:is>
          <x:t xml:space="preserve">Góndola mural</x:t>
        </x:is>
      </x:c>
      <x:c r="C815" t="n">
        <x:v>8</x:v>
      </x:c>
      <x:c r="D815" t="inlineStr">
        <x:is>
          <x:t xml:space="preserve">Aplicación electrostática de polvo</x:t>
        </x:is>
      </x:c>
      <x:c r="E815" t="inlineStr">
        <x:is>
          <x:t xml:space="preserve">Pistola manual de pintura electrostática en polvo</x:t>
        </x:is>
      </x:c>
      <x:c r="F815" t="n">
        <x:f>'08_PEDIDOS'!D69</x:f>
        <x:v>7</x:v>
      </x:c>
      <x:c r="G815" t="n">
        <x:f>'08_PEDIDOS'!I69</x:f>
        <x:v>10</x:v>
      </x:c>
      <x:c r="H815" t="n">
        <x:f>'05_RUTAS'!F47</x:f>
        <x:v>12</x:v>
      </x:c>
      <x:c r="I815" t="n">
        <x:f>'05_RUTAS'!G47</x:f>
        <x:v>7.34</x:v>
      </x:c>
      <x:c r="J815" s="14" t="n">
        <x:f>IF(OR(F815="",G815="",G815=0),"",(ROUNDUP(F815/G815,0)*H815+F815*I815)/60)</x:f>
        <x:v>1.0563333333333333</x:v>
      </x:c>
      <x:c r="K815" t="n">
        <x:f>INDEX('08_PEDIDOS'!$H$2:$H$97,MATCH(A815,'08_PEDIDOS'!$A$2:$A$97,0))</x:f>
        <x:v>9</x:v>
      </x:c>
      <x:c r="L815" t="inlineStr">
        <x:is>
          <x:t xml:space="preserve">POR_UNIDAD</x:t>
        </x:is>
      </x:c>
      <x:c r="M815" t="inlineStr">
        <x:is>
          <x:t xml:space="preserve">HIPOTESIS TECNICA</x:t>
        </x:is>
      </x:c>
      <x:c r="N815" s="34" t="n">
        <x:f>IFERROR(J815*INDEX('04_MAQUINAS'!$F$2:$F$18,MATCH(E815,'04_MAQUINAS'!$A$2:$A$18,0)),0)</x:f>
        <x:v>33.80266666666667</x:v>
      </x:c>
      <x:c r="O815" s="34" t="n">
        <x:f>IFERROR(J815*INDEX('04_MAQUINAS'!$I$2:$I$18,MATCH(E815,'04_MAQUINAS'!$A$2:$A$18,0))*INDEX('04_MAQUINAS'!$J$2:$J$18,MATCH(E815,'04_MAQUINAS'!$A$2:$A$18,0)),0)</x:f>
        <x:v>1.1091499999999999</x:v>
      </x:c>
    </x:row>
    <x:row r="816">
      <x:c r="A816" t="inlineStr">
        <x:is>
          <x:t xml:space="preserve">P068</x:t>
        </x:is>
      </x:c>
      <x:c r="B816" t="inlineStr">
        <x:is>
          <x:t xml:space="preserve">Góndola mural</x:t>
        </x:is>
      </x:c>
      <x:c r="C816" t="n">
        <x:v>9</x:v>
      </x:c>
      <x:c r="D816" t="inlineStr">
        <x:is>
          <x:t xml:space="preserve">Curado térmico en horno</x:t>
        </x:is>
      </x:c>
      <x:c r="E816" t="inlineStr">
        <x:is>
          <x:t xml:space="preserve">Horno de curado de pintura electrostática por lotes</x:t>
        </x:is>
      </x:c>
      <x:c r="F816" t="n">
        <x:f>'08_PEDIDOS'!D69</x:f>
        <x:v>7</x:v>
      </x:c>
      <x:c r="G816" t="n">
        <x:f>'08_PEDIDOS'!I69</x:f>
        <x:v>10</x:v>
      </x:c>
      <x:c r="H816" t="n">
        <x:f>'05_RUTAS'!F48</x:f>
        <x:v>45</x:v>
      </x:c>
      <x:c r="I816" t="n">
        <x:f>'05_RUTAS'!G48</x:f>
        <x:v>0</x:v>
      </x:c>
      <x:c r="J816" s="14" t="n">
        <x:f>IF(OR(F816="",G816="",G816=0),"",(ROUNDUP(F816/G816,0)*H816+F816*I816)/60)</x:f>
        <x:v>0.75</x:v>
      </x:c>
      <x:c r="K816" t="n">
        <x:f>INDEX('08_PEDIDOS'!$H$2:$H$97,MATCH(A816,'08_PEDIDOS'!$A$2:$A$97,0))</x:f>
        <x:v>9</x:v>
      </x:c>
      <x:c r="L816" t="inlineStr">
        <x:is>
          <x:t xml:space="preserve">POR_LOTE</x:t>
        </x:is>
      </x:c>
      <x:c r="M816" t="inlineStr">
        <x:is>
          <x:t xml:space="preserve">HIPOTESIS TECNICA</x:t>
        </x:is>
      </x:c>
      <x:c r="N816" s="34" t="n">
        <x:f>IFERROR(J816*INDEX('04_MAQUINAS'!$F$2:$F$18,MATCH(E816,'04_MAQUINAS'!$A$2:$A$18,0)),0)</x:f>
        <x:v>19.5</x:v>
      </x:c>
      <x:c r="O816" s="34" t="n">
        <x:f>IFERROR(J816*INDEX('04_MAQUINAS'!$I$2:$I$18,MATCH(E816,'04_MAQUINAS'!$A$2:$A$18,0))*INDEX('04_MAQUINAS'!$J$2:$J$18,MATCH(E816,'04_MAQUINAS'!$A$2:$A$18,0)),0)</x:f>
        <x:v>10.799999999999999</x:v>
      </x:c>
    </x:row>
    <x:row r="817">
      <x:c r="A817" t="inlineStr">
        <x:is>
          <x:t xml:space="preserve">P068</x:t>
        </x:is>
      </x:c>
      <x:c r="B817" t="inlineStr">
        <x:is>
          <x:t xml:space="preserve">Góndola mural</x:t>
        </x:is>
      </x:c>
      <x:c r="C817" t="n">
        <x:v>10</x:v>
      </x:c>
      <x:c r="D817" t="inlineStr">
        <x:is>
          <x:t xml:space="preserve">Colgado, traslado y enfriamiento</x:t>
        </x:is>
      </x:c>
      <x:c r="E817" t="inlineStr">
        <x:is>
          <x:t xml:space="preserve">Manipulación y enfriamiento de piezas</x:t>
        </x:is>
      </x:c>
      <x:c r="F817" t="n">
        <x:f>'08_PEDIDOS'!D69</x:f>
        <x:v>7</x:v>
      </x:c>
      <x:c r="G817" t="n">
        <x:f>'08_PEDIDOS'!I69</x:f>
        <x:v>10</x:v>
      </x:c>
      <x:c r="H817" t="n">
        <x:f>'05_RUTAS'!F49</x:f>
        <x:v>8</x:v>
      </x:c>
      <x:c r="I817" t="n">
        <x:f>'05_RUTAS'!G49</x:f>
        <x:v>2.54</x:v>
      </x:c>
      <x:c r="J817" s="14" t="n">
        <x:f>IF(OR(F817="",G817="",G817=0),"",(ROUNDUP(F817/G817,0)*H817+F817*I817)/60)</x:f>
        <x:v>0.4296666666666667</x:v>
      </x:c>
      <x:c r="K817" t="n">
        <x:f>INDEX('08_PEDIDOS'!$H$2:$H$97,MATCH(A817,'08_PEDIDOS'!$A$2:$A$97,0))</x:f>
        <x:v>9</x:v>
      </x:c>
      <x:c r="L817" t="inlineStr">
        <x:is>
          <x:t xml:space="preserve">POR_UNIDAD</x:t>
        </x:is>
      </x:c>
      <x:c r="M817" t="inlineStr">
        <x:is>
          <x:t xml:space="preserve">HIPOTESIS TECNICA</x:t>
        </x:is>
      </x:c>
      <x:c r="N817" s="34" t="n">
        <x:f>IFERROR(J817*INDEX('04_MAQUINAS'!$F$2:$F$18,MATCH(E817,'04_MAQUINAS'!$A$2:$A$18,0)),0)</x:f>
        <x:v>6.874666666666667</x:v>
      </x:c>
      <x:c r="O817" s="34" t="n">
        <x:f>IFERROR(J817*INDEX('04_MAQUINAS'!$I$2:$I$18,MATCH(E817,'04_MAQUINAS'!$A$2:$A$18,0))*INDEX('04_MAQUINAS'!$J$2:$J$18,MATCH(E817,'04_MAQUINAS'!$A$2:$A$18,0)),0)</x:f>
        <x:v>0.10741666666666667</x:v>
      </x:c>
    </x:row>
    <x:row r="818">
      <x:c r="A818" t="inlineStr">
        <x:is>
          <x:t xml:space="preserve">P068</x:t>
        </x:is>
      </x:c>
      <x:c r="B818" t="inlineStr">
        <x:is>
          <x:t xml:space="preserve">Góndola mural</x:t>
        </x:is>
      </x:c>
      <x:c r="C818" t="n">
        <x:v>11</x:v>
      </x:c>
      <x:c r="D818" t="inlineStr">
        <x:is>
          <x:t xml:space="preserve">Ensamblaje</x:t>
        </x:is>
      </x:c>
      <x:c r="E818" t="inlineStr">
        <x:is>
          <x:t xml:space="preserve">Mesa de armado</x:t>
        </x:is>
      </x:c>
      <x:c r="F818" t="n">
        <x:f>'08_PEDIDOS'!D69</x:f>
        <x:v>7</x:v>
      </x:c>
      <x:c r="G818" t="n">
        <x:f>'08_PEDIDOS'!I69</x:f>
        <x:v>10</x:v>
      </x:c>
      <x:c r="H818" t="n">
        <x:f>'05_RUTAS'!F50</x:f>
        <x:v>6</x:v>
      </x:c>
      <x:c r="I818" t="n">
        <x:f>'05_RUTAS'!G50</x:f>
        <x:v>48.75</x:v>
      </x:c>
      <x:c r="J818" s="14" t="n">
        <x:f>IF(OR(F818="",G818="",G818=0),"",(ROUNDUP(F818/G818,0)*H818+F818*I818)/60)</x:f>
        <x:v>5.7875</x:v>
      </x:c>
      <x:c r="K818" t="n">
        <x:f>INDEX('08_PEDIDOS'!$H$2:$H$97,MATCH(A818,'08_PEDIDOS'!$A$2:$A$97,0))</x:f>
        <x:v>9</x:v>
      </x:c>
      <x:c r="L818" t="inlineStr">
        <x:is>
          <x:t xml:space="preserve">POR_UNIDAD</x:t>
        </x:is>
      </x:c>
      <x:c r="M818" t="inlineStr">
        <x:is>
          <x:t xml:space="preserve">VALOR HEREDADO SIN CRONOMETRAJE</x:t>
        </x:is>
      </x:c>
      <x:c r="N818" s="34" t="n">
        <x:f>IFERROR(J818*INDEX('04_MAQUINAS'!$F$2:$F$18,MATCH(E818,'04_MAQUINAS'!$A$2:$A$18,0)),0)</x:f>
        <x:v>109.96249999999999</x:v>
      </x:c>
      <x:c r="O818" s="34" t="n">
        <x:f>IFERROR(J818*INDEX('04_MAQUINAS'!$I$2:$I$18,MATCH(E818,'04_MAQUINAS'!$A$2:$A$18,0))*INDEX('04_MAQUINAS'!$J$2:$J$18,MATCH(E818,'04_MAQUINAS'!$A$2:$A$18,0)),0)</x:f>
        <x:v>1.7362499999999998</x:v>
      </x:c>
    </x:row>
    <x:row r="819">
      <x:c r="A819" t="inlineStr">
        <x:is>
          <x:t xml:space="preserve">P068</x:t>
        </x:is>
      </x:c>
      <x:c r="B819" t="inlineStr">
        <x:is>
          <x:t xml:space="preserve">Góndola mural</x:t>
        </x:is>
      </x:c>
      <x:c r="C819" t="n">
        <x:v>12</x:v>
      </x:c>
      <x:c r="D819" t="inlineStr">
        <x:is>
          <x:t xml:space="preserve">Inspección de calidad</x:t>
        </x:is>
      </x:c>
      <x:c r="E819" t="inlineStr">
        <x:is>
          <x:t xml:space="preserve">Área de inspección</x:t>
        </x:is>
      </x:c>
      <x:c r="F819" t="n">
        <x:f>'08_PEDIDOS'!D69</x:f>
        <x:v>7</x:v>
      </x:c>
      <x:c r="G819" t="n">
        <x:f>'08_PEDIDOS'!I69</x:f>
        <x:v>10</x:v>
      </x:c>
      <x:c r="H819" t="n">
        <x:f>'05_RUTAS'!F51</x:f>
        <x:v>2</x:v>
      </x:c>
      <x:c r="I819" t="n">
        <x:f>'05_RUTAS'!G51</x:f>
        <x:v>3.67</x:v>
      </x:c>
      <x:c r="J819" s="14" t="n">
        <x:f>IF(OR(F819="",G819="",G819=0),"",(ROUNDUP(F819/G819,0)*H819+F819*I819)/60)</x:f>
        <x:v>0.46149999999999997</x:v>
      </x:c>
      <x:c r="K819" t="n">
        <x:f>INDEX('08_PEDIDOS'!$H$2:$H$97,MATCH(A819,'08_PEDIDOS'!$A$2:$A$97,0))</x:f>
        <x:v>9</x:v>
      </x:c>
      <x:c r="L819" t="inlineStr">
        <x:is>
          <x:t xml:space="preserve">POR_UNIDAD</x:t>
        </x:is>
      </x:c>
      <x:c r="M819" t="inlineStr">
        <x:is>
          <x:t xml:space="preserve">HIPOTESIS TECNICA</x:t>
        </x:is>
      </x:c>
      <x:c r="N819" s="34" t="n">
        <x:f>IFERROR(J819*INDEX('04_MAQUINAS'!$F$2:$F$18,MATCH(E819,'04_MAQUINAS'!$A$2:$A$18,0)),0)</x:f>
        <x:v>9.229999999999999</x:v>
      </x:c>
      <x:c r="O819" s="34" t="n">
        <x:f>IFERROR(J819*INDEX('04_MAQUINAS'!$I$2:$I$18,MATCH(E819,'04_MAQUINAS'!$A$2:$A$18,0))*INDEX('04_MAQUINAS'!$J$2:$J$18,MATCH(E819,'04_MAQUINAS'!$A$2:$A$18,0)),0)</x:f>
        <x:v>0.04615</x:v>
      </x:c>
    </x:row>
    <x:row r="820">
      <x:c r="A820" t="inlineStr">
        <x:is>
          <x:t xml:space="preserve">P068</x:t>
        </x:is>
      </x:c>
      <x:c r="B820" t="inlineStr">
        <x:is>
          <x:t xml:space="preserve">Góndola mural</x:t>
        </x:is>
      </x:c>
      <x:c r="C820" t="n">
        <x:v>13</x:v>
      </x:c>
      <x:c r="D820" t="inlineStr">
        <x:is>
          <x:t xml:space="preserve">Embalaje</x:t>
        </x:is>
      </x:c>
      <x:c r="E820" t="inlineStr">
        <x:is>
          <x:t xml:space="preserve">Zona de protección y embalaje</x:t>
        </x:is>
      </x:c>
      <x:c r="F820" t="n">
        <x:f>'08_PEDIDOS'!D69</x:f>
        <x:v>7</x:v>
      </x:c>
      <x:c r="G820" t="n">
        <x:f>'08_PEDIDOS'!I69</x:f>
        <x:v>10</x:v>
      </x:c>
      <x:c r="H820" t="n">
        <x:f>'05_RUTAS'!F52</x:f>
        <x:v>2</x:v>
      </x:c>
      <x:c r="I820" t="n">
        <x:f>'05_RUTAS'!G52</x:f>
        <x:v>5</x:v>
      </x:c>
      <x:c r="J820" s="14" t="n">
        <x:f>IF(OR(F820="",G820="",G820=0),"",(ROUNDUP(F820/G820,0)*H820+F820*I820)/60)</x:f>
        <x:v>0.6166666666666667</x:v>
      </x:c>
      <x:c r="K820" t="n">
        <x:f>INDEX('08_PEDIDOS'!$H$2:$H$97,MATCH(A820,'08_PEDIDOS'!$A$2:$A$97,0))</x:f>
        <x:v>9</x:v>
      </x:c>
      <x:c r="L820" t="inlineStr">
        <x:is>
          <x:t xml:space="preserve">POR_UNIDAD</x:t>
        </x:is>
      </x:c>
      <x:c r="M820" t="inlineStr">
        <x:is>
          <x:t xml:space="preserve">HIPOTESIS TECNICA</x:t>
        </x:is>
      </x:c>
      <x:c r="N820" s="34" t="n">
        <x:f>IFERROR(J820*INDEX('04_MAQUINAS'!$F$2:$F$18,MATCH(E820,'04_MAQUINAS'!$A$2:$A$18,0)),0)</x:f>
        <x:v>11.100000000000001</x:v>
      </x:c>
      <x:c r="O820" s="34" t="n">
        <x:f>IFERROR(J820*INDEX('04_MAQUINAS'!$I$2:$I$18,MATCH(E820,'04_MAQUINAS'!$A$2:$A$18,0))*INDEX('04_MAQUINAS'!$J$2:$J$18,MATCH(E820,'04_MAQUINAS'!$A$2:$A$18,0)),0)</x:f>
        <x:v>0.0555</x:v>
      </x:c>
    </x:row>
    <x:row r="821">
      <x:c r="A821" t="inlineStr">
        <x:is>
          <x:t xml:space="preserve">P069</x:t>
        </x:is>
      </x:c>
      <x:c r="B821" t="inlineStr">
        <x:is>
          <x:t xml:space="preserve">Locker de 4 puertas</x:t>
        </x:is>
      </x:c>
      <x:c r="C821" t="n">
        <x:v>1</x:v>
      </x:c>
      <x:c r="D821" t="inlineStr">
        <x:is>
          <x:t xml:space="preserve">Corte de planchas de acero</x:t>
        </x:is>
      </x:c>
      <x:c r="E821" t="inlineStr">
        <x:is>
          <x:t xml:space="preserve">Guillotina hidráulica para corte de planchas de acero</x:t>
        </x:is>
      </x:c>
      <x:c r="F821" t="n">
        <x:f>'08_PEDIDOS'!D70</x:f>
        <x:v>5</x:v>
      </x:c>
      <x:c r="G821" t="n">
        <x:f>'08_PEDIDOS'!I70</x:f>
        <x:v>10</x:v>
      </x:c>
      <x:c r="H821" t="n">
        <x:f>'05_RUTAS'!F53</x:f>
        <x:v>8</x:v>
      </x:c>
      <x:c r="I821" t="n">
        <x:f>'05_RUTAS'!G53</x:f>
        <x:v>40.245</x:v>
      </x:c>
      <x:c r="J821" s="14" t="n">
        <x:f>IF(OR(F821="",G821="",G821=0),"",(ROUNDUP(F821/G821,0)*H821+F821*I821)/60)</x:f>
        <x:v>3.487083333333333</x:v>
      </x:c>
      <x:c r="K821" t="n">
        <x:f>INDEX('08_PEDIDOS'!$H$2:$H$97,MATCH(A821,'08_PEDIDOS'!$A$2:$A$97,0))</x:f>
        <x:v>9</x:v>
      </x:c>
      <x:c r="L821" t="inlineStr">
        <x:is>
          <x:t xml:space="preserve">POR_UNIDAD</x:t>
        </x:is>
      </x:c>
      <x:c r="M821" t="inlineStr">
        <x:is>
          <x:t xml:space="preserve">VALOR HEREDADO SIN CRONOMETRAJE</x:t>
        </x:is>
      </x:c>
      <x:c r="N821" s="34" t="n">
        <x:f>IFERROR(J821*INDEX('04_MAQUINAS'!$F$2:$F$18,MATCH(E821,'04_MAQUINAS'!$A$2:$A$18,0)),0)</x:f>
        <x:v>83.69</x:v>
      </x:c>
      <x:c r="O821" s="34" t="n">
        <x:f>IFERROR(J821*INDEX('04_MAQUINAS'!$I$2:$I$18,MATCH(E821,'04_MAQUINAS'!$A$2:$A$18,0))*INDEX('04_MAQUINAS'!$J$2:$J$18,MATCH(E821,'04_MAQUINAS'!$A$2:$A$18,0)),0)</x:f>
        <x:v>9.589479166666665</x:v>
      </x:c>
    </x:row>
    <x:row r="822">
      <x:c r="A822" t="inlineStr">
        <x:is>
          <x:t xml:space="preserve">P069</x:t>
        </x:is>
      </x:c>
      <x:c r="B822" t="inlineStr">
        <x:is>
          <x:t xml:space="preserve">Locker de 4 puertas</x:t>
        </x:is>
      </x:c>
      <x:c r="C822" t="n">
        <x:v>2</x:v>
      </x:c>
      <x:c r="D822" t="inlineStr">
        <x:is>
          <x:t xml:space="preserve">Perforación</x:t>
        </x:is>
      </x:c>
      <x:c r="E822" t="inlineStr">
        <x:is>
          <x:t xml:space="preserve">Taladro de banco para perforación de acero</x:t>
        </x:is>
      </x:c>
      <x:c r="F822" t="n">
        <x:f>'08_PEDIDOS'!D70</x:f>
        <x:v>5</x:v>
      </x:c>
      <x:c r="G822" t="n">
        <x:f>'08_PEDIDOS'!I70</x:f>
        <x:v>10</x:v>
      </x:c>
      <x:c r="H822" t="n">
        <x:f>'05_RUTAS'!F54</x:f>
        <x:v>10</x:v>
      </x:c>
      <x:c r="I822" t="n">
        <x:f>'05_RUTAS'!G54</x:f>
        <x:v>14.8</x:v>
      </x:c>
      <x:c r="J822" s="14" t="n">
        <x:f>IF(OR(F822="",G822="",G822=0),"",(ROUNDUP(F822/G822,0)*H822+F822*I822)/60)</x:f>
        <x:v>1.4</x:v>
      </x:c>
      <x:c r="K822" t="n">
        <x:f>INDEX('08_PEDIDOS'!$H$2:$H$97,MATCH(A822,'08_PEDIDOS'!$A$2:$A$97,0))</x:f>
        <x:v>9</x:v>
      </x:c>
      <x:c r="L822" t="inlineStr">
        <x:is>
          <x:t xml:space="preserve">POR_UNIDAD</x:t>
        </x:is>
      </x:c>
      <x:c r="M822" t="inlineStr">
        <x:is>
          <x:t xml:space="preserve">VALOR HEREDADO SIN CRONOMETRAJE</x:t>
        </x:is>
      </x:c>
      <x:c r="N822" s="34" t="n">
        <x:f>IFERROR(J822*INDEX('04_MAQUINAS'!$F$2:$F$18,MATCH(E822,'04_MAQUINAS'!$A$2:$A$18,0)),0)</x:f>
        <x:v>30.799999999999997</x:v>
      </x:c>
      <x:c r="O822" s="34" t="n">
        <x:f>IFERROR(J822*INDEX('04_MAQUINAS'!$I$2:$I$18,MATCH(E822,'04_MAQUINAS'!$A$2:$A$18,0))*INDEX('04_MAQUINAS'!$J$2:$J$18,MATCH(E822,'04_MAQUINAS'!$A$2:$A$18,0)),0)</x:f>
        <x:v>0.385</x:v>
      </x:c>
    </x:row>
    <x:row r="823">
      <x:c r="A823" t="inlineStr">
        <x:is>
          <x:t xml:space="preserve">P069</x:t>
        </x:is>
      </x:c>
      <x:c r="B823" t="inlineStr">
        <x:is>
          <x:t xml:space="preserve">Locker de 4 puertas</x:t>
        </x:is>
      </x:c>
      <x:c r="C823" t="n">
        <x:v>3</x:v>
      </x:c>
      <x:c r="D823" t="inlineStr">
        <x:is>
          <x:t xml:space="preserve">Plegado</x:t>
        </x:is>
      </x:c>
      <x:c r="E823" t="inlineStr">
        <x:is>
          <x:t xml:space="preserve">Plegadora hidráulica de chapa metálica</x:t>
        </x:is>
      </x:c>
      <x:c r="F823" t="n">
        <x:f>'08_PEDIDOS'!D70</x:f>
        <x:v>5</x:v>
      </x:c>
      <x:c r="G823" t="n">
        <x:f>'08_PEDIDOS'!I70</x:f>
        <x:v>10</x:v>
      </x:c>
      <x:c r="H823" t="n">
        <x:f>'05_RUTAS'!F55</x:f>
        <x:v>12</x:v>
      </x:c>
      <x:c r="I823" t="n">
        <x:f>'05_RUTAS'!G55</x:f>
        <x:v>104</x:v>
      </x:c>
      <x:c r="J823" s="14" t="n">
        <x:f>IF(OR(F823="",G823="",G823=0),"",(ROUNDUP(F823/G823,0)*H823+F823*I823)/60)</x:f>
        <x:v>8.866666666666667</x:v>
      </x:c>
      <x:c r="K823" t="n">
        <x:f>INDEX('08_PEDIDOS'!$H$2:$H$97,MATCH(A823,'08_PEDIDOS'!$A$2:$A$97,0))</x:f>
        <x:v>9</x:v>
      </x:c>
      <x:c r="L823" t="inlineStr">
        <x:is>
          <x:t xml:space="preserve">POR_UNIDAD</x:t>
        </x:is>
      </x:c>
      <x:c r="M823" t="inlineStr">
        <x:is>
          <x:t xml:space="preserve">VALOR HEREDADO SIN CRONOMETRAJE</x:t>
        </x:is>
      </x:c>
      <x:c r="N823" s="34" t="n">
        <x:f>IFERROR(J823*INDEX('04_MAQUINAS'!$F$2:$F$18,MATCH(E823,'04_MAQUINAS'!$A$2:$A$18,0)),0)</x:f>
        <x:v>248.26666666666668</x:v>
      </x:c>
      <x:c r="O823" s="34" t="n">
        <x:f>IFERROR(J823*INDEX('04_MAQUINAS'!$I$2:$I$18,MATCH(E823,'04_MAQUINAS'!$A$2:$A$18,0))*INDEX('04_MAQUINAS'!$J$2:$J$18,MATCH(E823,'04_MAQUINAS'!$A$2:$A$18,0)),0)</x:f>
        <x:v>21.945</x:v>
      </x:c>
    </x:row>
    <x:row r="824">
      <x:c r="A824" t="inlineStr">
        <x:is>
          <x:t xml:space="preserve">P069</x:t>
        </x:is>
      </x:c>
      <x:c r="B824" t="inlineStr">
        <x:is>
          <x:t xml:space="preserve">Locker de 4 puertas</x:t>
        </x:is>
      </x:c>
      <x:c r="C824" t="n">
        <x:v>4</x:v>
      </x:c>
      <x:c r="D824" t="inlineStr">
        <x:is>
          <x:t xml:space="preserve">Desbarbado</x:t>
        </x:is>
      </x:c>
      <x:c r="E824" t="inlineStr">
        <x:is>
          <x:t xml:space="preserve">Mesa de desbarbado/esmerilado</x:t>
        </x:is>
      </x:c>
      <x:c r="F824" t="n">
        <x:f>'08_PEDIDOS'!D70</x:f>
        <x:v>5</x:v>
      </x:c>
      <x:c r="G824" t="n">
        <x:f>'08_PEDIDOS'!I70</x:f>
        <x:v>10</x:v>
      </x:c>
      <x:c r="H824" t="n">
        <x:f>'05_RUTAS'!F56</x:f>
        <x:v>3</x:v>
      </x:c>
      <x:c r="I824" t="n">
        <x:f>'05_RUTAS'!G56</x:f>
        <x:v>18</x:v>
      </x:c>
      <x:c r="J824" s="14" t="n">
        <x:f>IF(OR(F824="",G824="",G824=0),"",(ROUNDUP(F824/G824,0)*H824+F824*I824)/60)</x:f>
        <x:v>1.55</x:v>
      </x:c>
      <x:c r="K824" t="n">
        <x:f>INDEX('08_PEDIDOS'!$H$2:$H$97,MATCH(A824,'08_PEDIDOS'!$A$2:$A$97,0))</x:f>
        <x:v>9</x:v>
      </x:c>
      <x:c r="L824" t="inlineStr">
        <x:is>
          <x:t xml:space="preserve">POR_UNIDAD</x:t>
        </x:is>
      </x:c>
      <x:c r="M824" t="inlineStr">
        <x:is>
          <x:t xml:space="preserve">VALOR HEREDADO SIN CRONOMETRAJE</x:t>
        </x:is>
      </x:c>
      <x:c r="N824" s="34" t="n">
        <x:f>IFERROR(J824*INDEX('04_MAQUINAS'!$F$2:$F$18,MATCH(E824,'04_MAQUINAS'!$A$2:$A$18,0)),0)</x:f>
        <x:v>32.550000000000004</x:v>
      </x:c>
      <x:c r="O824" s="34" t="n">
        <x:f>IFERROR(J824*INDEX('04_MAQUINAS'!$I$2:$I$18,MATCH(E824,'04_MAQUINAS'!$A$2:$A$18,0))*INDEX('04_MAQUINAS'!$J$2:$J$18,MATCH(E824,'04_MAQUINAS'!$A$2:$A$18,0)),0)</x:f>
        <x:v>1.1625</x:v>
      </x:c>
    </x:row>
    <x:row r="825">
      <x:c r="A825" t="inlineStr">
        <x:is>
          <x:t xml:space="preserve">P069</x:t>
        </x:is>
      </x:c>
      <x:c r="B825" t="inlineStr">
        <x:is>
          <x:t xml:space="preserve">Locker de 4 puertas</x:t>
        </x:is>
      </x:c>
      <x:c r="C825" t="n">
        <x:v>5</x:v>
      </x:c>
      <x:c r="D825" t="inlineStr">
        <x:is>
          <x:t xml:space="preserve">Preparación superficial</x:t>
        </x:is>
      </x:c>
      <x:c r="E825" t="inlineStr">
        <x:is>
          <x:t xml:space="preserve">Zona de preparación superficial</x:t>
        </x:is>
      </x:c>
      <x:c r="F825" t="n">
        <x:f>'08_PEDIDOS'!D70</x:f>
        <x:v>5</x:v>
      </x:c>
      <x:c r="G825" t="n">
        <x:f>'08_PEDIDOS'!I70</x:f>
        <x:v>10</x:v>
      </x:c>
      <x:c r="H825" t="n">
        <x:f>'05_RUTAS'!F57</x:f>
        <x:v>6</x:v>
      </x:c>
      <x:c r="I825" t="n">
        <x:f>'05_RUTAS'!G57</x:f>
        <x:v>26.324</x:v>
      </x:c>
      <x:c r="J825" s="14" t="n">
        <x:f>IF(OR(F825="",G825="",G825=0),"",(ROUNDUP(F825/G825,0)*H825+F825*I825)/60)</x:f>
        <x:v>2.2936666666666667</x:v>
      </x:c>
      <x:c r="K825" t="n">
        <x:f>INDEX('08_PEDIDOS'!$H$2:$H$97,MATCH(A825,'08_PEDIDOS'!$A$2:$A$97,0))</x:f>
        <x:v>9</x:v>
      </x:c>
      <x:c r="L825" t="inlineStr">
        <x:is>
          <x:t xml:space="preserve">POR_UNIDAD</x:t>
        </x:is>
      </x:c>
      <x:c r="M825" t="inlineStr">
        <x:is>
          <x:t xml:space="preserve">VALOR HEREDADO SIN CRONOMETRAJE</x:t>
        </x:is>
      </x:c>
      <x:c r="N825" s="34" t="n">
        <x:f>IFERROR(J825*INDEX('04_MAQUINAS'!$F$2:$F$18,MATCH(E825,'04_MAQUINAS'!$A$2:$A$18,0)),0)</x:f>
        <x:v>43.57966666666667</x:v>
      </x:c>
      <x:c r="O825" s="34" t="n">
        <x:f>IFERROR(J825*INDEX('04_MAQUINAS'!$I$2:$I$18,MATCH(E825,'04_MAQUINAS'!$A$2:$A$18,0))*INDEX('04_MAQUINAS'!$J$2:$J$18,MATCH(E825,'04_MAQUINAS'!$A$2:$A$18,0)),0)</x:f>
        <x:v>2.018426666666667</x:v>
      </x:c>
    </x:row>
    <x:row r="826">
      <x:c r="A826" t="inlineStr">
        <x:is>
          <x:t xml:space="preserve">P069</x:t>
        </x:is>
      </x:c>
      <x:c r="B826" t="inlineStr">
        <x:is>
          <x:t xml:space="preserve">Locker de 4 puertas</x:t>
        </x:is>
      </x:c>
      <x:c r="C826" t="n">
        <x:v>6</x:v>
      </x:c>
      <x:c r="D826" t="inlineStr">
        <x:is>
          <x:t xml:space="preserve">Aplicación electrostática de polvo</x:t>
        </x:is>
      </x:c>
      <x:c r="E826" t="inlineStr">
        <x:is>
          <x:t xml:space="preserve">Pistola manual de pintura electrostática en polvo</x:t>
        </x:is>
      </x:c>
      <x:c r="F826" t="n">
        <x:f>'08_PEDIDOS'!D70</x:f>
        <x:v>5</x:v>
      </x:c>
      <x:c r="G826" t="n">
        <x:f>'08_PEDIDOS'!I70</x:f>
        <x:v>10</x:v>
      </x:c>
      <x:c r="H826" t="n">
        <x:f>'05_RUTAS'!F58</x:f>
        <x:v>12</x:v>
      </x:c>
      <x:c r="I826" t="n">
        <x:f>'05_RUTAS'!G58</x:f>
        <x:v>6.83</x:v>
      </x:c>
      <x:c r="J826" s="14" t="n">
        <x:f>IF(OR(F826="",G826="",G826=0),"",(ROUNDUP(F826/G826,0)*H826+F826*I826)/60)</x:f>
        <x:v>0.7691666666666667</x:v>
      </x:c>
      <x:c r="K826" t="n">
        <x:f>INDEX('08_PEDIDOS'!$H$2:$H$97,MATCH(A826,'08_PEDIDOS'!$A$2:$A$97,0))</x:f>
        <x:v>9</x:v>
      </x:c>
      <x:c r="L826" t="inlineStr">
        <x:is>
          <x:t xml:space="preserve">POR_UNIDAD</x:t>
        </x:is>
      </x:c>
      <x:c r="M826" t="inlineStr">
        <x:is>
          <x:t xml:space="preserve">HIPOTESIS TECNICA</x:t>
        </x:is>
      </x:c>
      <x:c r="N826" s="34" t="n">
        <x:f>IFERROR(J826*INDEX('04_MAQUINAS'!$F$2:$F$18,MATCH(E826,'04_MAQUINAS'!$A$2:$A$18,0)),0)</x:f>
        <x:v>24.613333333333333</x:v>
      </x:c>
      <x:c r="O826" s="34" t="n">
        <x:f>IFERROR(J826*INDEX('04_MAQUINAS'!$I$2:$I$18,MATCH(E826,'04_MAQUINAS'!$A$2:$A$18,0))*INDEX('04_MAQUINAS'!$J$2:$J$18,MATCH(E826,'04_MAQUINAS'!$A$2:$A$18,0)),0)</x:f>
        <x:v>0.807625</x:v>
      </x:c>
    </x:row>
    <x:row r="827">
      <x:c r="A827" t="inlineStr">
        <x:is>
          <x:t xml:space="preserve">P069</x:t>
        </x:is>
      </x:c>
      <x:c r="B827" t="inlineStr">
        <x:is>
          <x:t xml:space="preserve">Locker de 4 puertas</x:t>
        </x:is>
      </x:c>
      <x:c r="C827" t="n">
        <x:v>7</x:v>
      </x:c>
      <x:c r="D827" t="inlineStr">
        <x:is>
          <x:t xml:space="preserve">Curado térmico en horno</x:t>
        </x:is>
      </x:c>
      <x:c r="E827" t="inlineStr">
        <x:is>
          <x:t xml:space="preserve">Horno de curado de pintura electrostática por lotes</x:t>
        </x:is>
      </x:c>
      <x:c r="F827" t="n">
        <x:f>'08_PEDIDOS'!D70</x:f>
        <x:v>5</x:v>
      </x:c>
      <x:c r="G827" t="n">
        <x:f>'08_PEDIDOS'!I70</x:f>
        <x:v>10</x:v>
      </x:c>
      <x:c r="H827" t="n">
        <x:f>'05_RUTAS'!F59</x:f>
        <x:v>45</x:v>
      </x:c>
      <x:c r="I827" t="n">
        <x:f>'05_RUTAS'!G59</x:f>
        <x:v>0</x:v>
      </x:c>
      <x:c r="J827" s="14" t="n">
        <x:f>IF(OR(F827="",G827="",G827=0),"",(ROUNDUP(F827/G827,0)*H827+F827*I827)/60)</x:f>
        <x:v>0.75</x:v>
      </x:c>
      <x:c r="K827" t="n">
        <x:f>INDEX('08_PEDIDOS'!$H$2:$H$97,MATCH(A827,'08_PEDIDOS'!$A$2:$A$97,0))</x:f>
        <x:v>9</x:v>
      </x:c>
      <x:c r="L827" t="inlineStr">
        <x:is>
          <x:t xml:space="preserve">POR_LOTE</x:t>
        </x:is>
      </x:c>
      <x:c r="M827" t="inlineStr">
        <x:is>
          <x:t xml:space="preserve">HIPOTESIS TECNICA</x:t>
        </x:is>
      </x:c>
      <x:c r="N827" s="34" t="n">
        <x:f>IFERROR(J827*INDEX('04_MAQUINAS'!$F$2:$F$18,MATCH(E827,'04_MAQUINAS'!$A$2:$A$18,0)),0)</x:f>
        <x:v>19.5</x:v>
      </x:c>
      <x:c r="O827" s="34" t="n">
        <x:f>IFERROR(J827*INDEX('04_MAQUINAS'!$I$2:$I$18,MATCH(E827,'04_MAQUINAS'!$A$2:$A$18,0))*INDEX('04_MAQUINAS'!$J$2:$J$18,MATCH(E827,'04_MAQUINAS'!$A$2:$A$18,0)),0)</x:f>
        <x:v>10.799999999999999</x:v>
      </x:c>
    </x:row>
    <x:row r="828">
      <x:c r="A828" t="inlineStr">
        <x:is>
          <x:t xml:space="preserve">P069</x:t>
        </x:is>
      </x:c>
      <x:c r="B828" t="inlineStr">
        <x:is>
          <x:t xml:space="preserve">Locker de 4 puertas</x:t>
        </x:is>
      </x:c>
      <x:c r="C828" t="n">
        <x:v>8</x:v>
      </x:c>
      <x:c r="D828" t="inlineStr">
        <x:is>
          <x:t xml:space="preserve">Colgado, traslado y enfriamiento</x:t>
        </x:is>
      </x:c>
      <x:c r="E828" t="inlineStr">
        <x:is>
          <x:t xml:space="preserve">Manipulación y enfriamiento de piezas</x:t>
        </x:is>
      </x:c>
      <x:c r="F828" t="n">
        <x:f>'08_PEDIDOS'!D70</x:f>
        <x:v>5</x:v>
      </x:c>
      <x:c r="G828" t="n">
        <x:f>'08_PEDIDOS'!I70</x:f>
        <x:v>10</x:v>
      </x:c>
      <x:c r="H828" t="n">
        <x:f>'05_RUTAS'!F60</x:f>
        <x:v>8</x:v>
      </x:c>
      <x:c r="I828" t="n">
        <x:f>'05_RUTAS'!G60</x:f>
        <x:v>2.42</x:v>
      </x:c>
      <x:c r="J828" s="14" t="n">
        <x:f>IF(OR(F828="",G828="",G828=0),"",(ROUNDUP(F828/G828,0)*H828+F828*I828)/60)</x:f>
        <x:v>0.335</x:v>
      </x:c>
      <x:c r="K828" t="n">
        <x:f>INDEX('08_PEDIDOS'!$H$2:$H$97,MATCH(A828,'08_PEDIDOS'!$A$2:$A$97,0))</x:f>
        <x:v>9</x:v>
      </x:c>
      <x:c r="L828" t="inlineStr">
        <x:is>
          <x:t xml:space="preserve">POR_UNIDAD</x:t>
        </x:is>
      </x:c>
      <x:c r="M828" t="inlineStr">
        <x:is>
          <x:t xml:space="preserve">HIPOTESIS TECNICA</x:t>
        </x:is>
      </x:c>
      <x:c r="N828" s="34" t="n">
        <x:f>IFERROR(J828*INDEX('04_MAQUINAS'!$F$2:$F$18,MATCH(E828,'04_MAQUINAS'!$A$2:$A$18,0)),0)</x:f>
        <x:v>5.36</x:v>
      </x:c>
      <x:c r="O828" s="34" t="n">
        <x:f>IFERROR(J828*INDEX('04_MAQUINAS'!$I$2:$I$18,MATCH(E828,'04_MAQUINAS'!$A$2:$A$18,0))*INDEX('04_MAQUINAS'!$J$2:$J$18,MATCH(E828,'04_MAQUINAS'!$A$2:$A$18,0)),0)</x:f>
        <x:v>0.08375</x:v>
      </x:c>
    </x:row>
    <x:row r="829">
      <x:c r="A829" t="inlineStr">
        <x:is>
          <x:t xml:space="preserve">P069</x:t>
        </x:is>
      </x:c>
      <x:c r="B829" t="inlineStr">
        <x:is>
          <x:t xml:space="preserve">Locker de 4 puertas</x:t>
        </x:is>
      </x:c>
      <x:c r="C829" t="n">
        <x:v>9</x:v>
      </x:c>
      <x:c r="D829" t="inlineStr">
        <x:is>
          <x:t xml:space="preserve">Ensamblaje</x:t>
        </x:is>
      </x:c>
      <x:c r="E829" t="inlineStr">
        <x:is>
          <x:t xml:space="preserve">Mesa de armado</x:t>
        </x:is>
      </x:c>
      <x:c r="F829" t="n">
        <x:f>'08_PEDIDOS'!D70</x:f>
        <x:v>5</x:v>
      </x:c>
      <x:c r="G829" t="n">
        <x:f>'08_PEDIDOS'!I70</x:f>
        <x:v>10</x:v>
      </x:c>
      <x:c r="H829" t="n">
        <x:f>'05_RUTAS'!F61</x:f>
        <x:v>6</x:v>
      </x:c>
      <x:c r="I829" t="n">
        <x:f>'05_RUTAS'!G61</x:f>
        <x:v>42</x:v>
      </x:c>
      <x:c r="J829" s="14" t="n">
        <x:f>IF(OR(F829="",G829="",G829=0),"",(ROUNDUP(F829/G829,0)*H829+F829*I829)/60)</x:f>
        <x:v>3.6</x:v>
      </x:c>
      <x:c r="K829" t="n">
        <x:f>INDEX('08_PEDIDOS'!$H$2:$H$97,MATCH(A829,'08_PEDIDOS'!$A$2:$A$97,0))</x:f>
        <x:v>9</x:v>
      </x:c>
      <x:c r="L829" t="inlineStr">
        <x:is>
          <x:t xml:space="preserve">POR_UNIDAD</x:t>
        </x:is>
      </x:c>
      <x:c r="M829" t="inlineStr">
        <x:is>
          <x:t xml:space="preserve">VALOR HEREDADO SIN CRONOMETRAJE</x:t>
        </x:is>
      </x:c>
      <x:c r="N829" s="34" t="n">
        <x:f>IFERROR(J829*INDEX('04_MAQUINAS'!$F$2:$F$18,MATCH(E829,'04_MAQUINAS'!$A$2:$A$18,0)),0)</x:f>
        <x:v>68.4</x:v>
      </x:c>
      <x:c r="O829" s="34" t="n">
        <x:f>IFERROR(J829*INDEX('04_MAQUINAS'!$I$2:$I$18,MATCH(E829,'04_MAQUINAS'!$A$2:$A$18,0))*INDEX('04_MAQUINAS'!$J$2:$J$18,MATCH(E829,'04_MAQUINAS'!$A$2:$A$18,0)),0)</x:f>
        <x:v>1.08</x:v>
      </x:c>
    </x:row>
    <x:row r="830">
      <x:c r="A830" t="inlineStr">
        <x:is>
          <x:t xml:space="preserve">P069</x:t>
        </x:is>
      </x:c>
      <x:c r="B830" t="inlineStr">
        <x:is>
          <x:t xml:space="preserve">Locker de 4 puertas</x:t>
        </x:is>
      </x:c>
      <x:c r="C830" t="n">
        <x:v>10</x:v>
      </x:c>
      <x:c r="D830" t="inlineStr">
        <x:is>
          <x:t xml:space="preserve">Inspección de calidad</x:t>
        </x:is>
      </x:c>
      <x:c r="E830" t="inlineStr">
        <x:is>
          <x:t xml:space="preserve">Área de inspección</x:t>
        </x:is>
      </x:c>
      <x:c r="F830" t="n">
        <x:f>'08_PEDIDOS'!D70</x:f>
        <x:v>5</x:v>
      </x:c>
      <x:c r="G830" t="n">
        <x:f>'08_PEDIDOS'!I70</x:f>
        <x:v>10</x:v>
      </x:c>
      <x:c r="H830" t="n">
        <x:f>'05_RUTAS'!F62</x:f>
        <x:v>2</x:v>
      </x:c>
      <x:c r="I830" t="n">
        <x:f>'05_RUTAS'!G62</x:f>
        <x:v>3.52</x:v>
      </x:c>
      <x:c r="J830" s="14" t="n">
        <x:f>IF(OR(F830="",G830="",G830=0),"",(ROUNDUP(F830/G830,0)*H830+F830*I830)/60)</x:f>
        <x:v>0.3266666666666667</x:v>
      </x:c>
      <x:c r="K830" t="n">
        <x:f>INDEX('08_PEDIDOS'!$H$2:$H$97,MATCH(A830,'08_PEDIDOS'!$A$2:$A$97,0))</x:f>
        <x:v>9</x:v>
      </x:c>
      <x:c r="L830" t="inlineStr">
        <x:is>
          <x:t xml:space="preserve">POR_UNIDAD</x:t>
        </x:is>
      </x:c>
      <x:c r="M830" t="inlineStr">
        <x:is>
          <x:t xml:space="preserve">HIPOTESIS TECNICA</x:t>
        </x:is>
      </x:c>
      <x:c r="N830" s="34" t="n">
        <x:f>IFERROR(J830*INDEX('04_MAQUINAS'!$F$2:$F$18,MATCH(E830,'04_MAQUINAS'!$A$2:$A$18,0)),0)</x:f>
        <x:v>6.533333333333334</x:v>
      </x:c>
      <x:c r="O830" s="34" t="n">
        <x:f>IFERROR(J830*INDEX('04_MAQUINAS'!$I$2:$I$18,MATCH(E830,'04_MAQUINAS'!$A$2:$A$18,0))*INDEX('04_MAQUINAS'!$J$2:$J$18,MATCH(E830,'04_MAQUINAS'!$A$2:$A$18,0)),0)</x:f>
        <x:v>0.03266666666666667</x:v>
      </x:c>
    </x:row>
    <x:row r="831">
      <x:c r="A831" t="inlineStr">
        <x:is>
          <x:t xml:space="preserve">P069</x:t>
        </x:is>
      </x:c>
      <x:c r="B831" t="inlineStr">
        <x:is>
          <x:t xml:space="preserve">Locker de 4 puertas</x:t>
        </x:is>
      </x:c>
      <x:c r="C831" t="n">
        <x:v>11</x:v>
      </x:c>
      <x:c r="D831" t="inlineStr">
        <x:is>
          <x:t xml:space="preserve">Embalaje</x:t>
        </x:is>
      </x:c>
      <x:c r="E831" t="inlineStr">
        <x:is>
          <x:t xml:space="preserve">Zona de protección y embalaje</x:t>
        </x:is>
      </x:c>
      <x:c r="F831" t="n">
        <x:f>'08_PEDIDOS'!D70</x:f>
        <x:v>5</x:v>
      </x:c>
      <x:c r="G831" t="n">
        <x:f>'08_PEDIDOS'!I70</x:f>
        <x:v>10</x:v>
      </x:c>
      <x:c r="H831" t="n">
        <x:f>'05_RUTAS'!F63</x:f>
        <x:v>2</x:v>
      </x:c>
      <x:c r="I831" t="n">
        <x:f>'05_RUTAS'!G63</x:f>
        <x:v>4.78</x:v>
      </x:c>
      <x:c r="J831" s="14" t="n">
        <x:f>IF(OR(F831="",G831="",G831=0),"",(ROUNDUP(F831/G831,0)*H831+F831*I831)/60)</x:f>
        <x:v>0.4316666666666667</x:v>
      </x:c>
      <x:c r="K831" t="n">
        <x:f>INDEX('08_PEDIDOS'!$H$2:$H$97,MATCH(A831,'08_PEDIDOS'!$A$2:$A$97,0))</x:f>
        <x:v>9</x:v>
      </x:c>
      <x:c r="L831" t="inlineStr">
        <x:is>
          <x:t xml:space="preserve">POR_UNIDAD</x:t>
        </x:is>
      </x:c>
      <x:c r="M831" t="inlineStr">
        <x:is>
          <x:t xml:space="preserve">HIPOTESIS TECNICA</x:t>
        </x:is>
      </x:c>
      <x:c r="N831" s="34" t="n">
        <x:f>IFERROR(J831*INDEX('04_MAQUINAS'!$F$2:$F$18,MATCH(E831,'04_MAQUINAS'!$A$2:$A$18,0)),0)</x:f>
        <x:v>7.7700000000000005</x:v>
      </x:c>
      <x:c r="O831" s="34" t="n">
        <x:f>IFERROR(J831*INDEX('04_MAQUINAS'!$I$2:$I$18,MATCH(E831,'04_MAQUINAS'!$A$2:$A$18,0))*INDEX('04_MAQUINAS'!$J$2:$J$18,MATCH(E831,'04_MAQUINAS'!$A$2:$A$18,0)),0)</x:f>
        <x:v>0.03885</x:v>
      </x:c>
    </x:row>
    <x:row r="832">
      <x:c r="A832" t="inlineStr">
        <x:is>
          <x:t xml:space="preserve">P070</x:t>
        </x:is>
      </x:c>
      <x:c r="B832" t="inlineStr">
        <x:is>
          <x:t xml:space="preserve">Locker de 6 puertas</x:t>
        </x:is>
      </x:c>
      <x:c r="C832" t="n">
        <x:v>1</x:v>
      </x:c>
      <x:c r="D832" t="inlineStr">
        <x:is>
          <x:t xml:space="preserve">Corte de planchas de acero</x:t>
        </x:is>
      </x:c>
      <x:c r="E832" t="inlineStr">
        <x:is>
          <x:t xml:space="preserve">Guillotina hidráulica para corte de planchas de acero</x:t>
        </x:is>
      </x:c>
      <x:c r="F832" t="n">
        <x:f>'08_PEDIDOS'!D71</x:f>
        <x:v>6</x:v>
      </x:c>
      <x:c r="G832" t="n">
        <x:f>'08_PEDIDOS'!I71</x:f>
        <x:v>10</x:v>
      </x:c>
      <x:c r="H832" t="n">
        <x:f>'05_RUTAS'!F64</x:f>
        <x:v>8</x:v>
      </x:c>
      <x:c r="I832" t="n">
        <x:f>'05_RUTAS'!G64</x:f>
        <x:v>57.14</x:v>
      </x:c>
      <x:c r="J832" s="14" t="n">
        <x:f>IF(OR(F832="",G832="",G832=0),"",(ROUNDUP(F832/G832,0)*H832+F832*I832)/60)</x:f>
        <x:v>5.847333333333334</x:v>
      </x:c>
      <x:c r="K832" t="n">
        <x:f>INDEX('08_PEDIDOS'!$H$2:$H$97,MATCH(A832,'08_PEDIDOS'!$A$2:$A$97,0))</x:f>
        <x:v>9</x:v>
      </x:c>
      <x:c r="L832" t="inlineStr">
        <x:is>
          <x:t xml:space="preserve">POR_UNIDAD</x:t>
        </x:is>
      </x:c>
      <x:c r="M832" t="inlineStr">
        <x:is>
          <x:t xml:space="preserve">VALOR HEREDADO SIN CRONOMETRAJE</x:t>
        </x:is>
      </x:c>
      <x:c r="N832" s="34" t="n">
        <x:f>IFERROR(J832*INDEX('04_MAQUINAS'!$F$2:$F$18,MATCH(E832,'04_MAQUINAS'!$A$2:$A$18,0)),0)</x:f>
        <x:v>140.336</x:v>
      </x:c>
      <x:c r="O832" s="34" t="n">
        <x:f>IFERROR(J832*INDEX('04_MAQUINAS'!$I$2:$I$18,MATCH(E832,'04_MAQUINAS'!$A$2:$A$18,0))*INDEX('04_MAQUINAS'!$J$2:$J$18,MATCH(E832,'04_MAQUINAS'!$A$2:$A$18,0)),0)</x:f>
        <x:v>16.08016666666667</x:v>
      </x:c>
    </x:row>
    <x:row r="833">
      <x:c r="A833" t="inlineStr">
        <x:is>
          <x:t xml:space="preserve">P070</x:t>
        </x:is>
      </x:c>
      <x:c r="B833" t="inlineStr">
        <x:is>
          <x:t xml:space="preserve">Locker de 6 puertas</x:t>
        </x:is>
      </x:c>
      <x:c r="C833" t="n">
        <x:v>2</x:v>
      </x:c>
      <x:c r="D833" t="inlineStr">
        <x:is>
          <x:t xml:space="preserve">Perforación</x:t>
        </x:is>
      </x:c>
      <x:c r="E833" t="inlineStr">
        <x:is>
          <x:t xml:space="preserve">Taladro de banco para perforación de acero</x:t>
        </x:is>
      </x:c>
      <x:c r="F833" t="n">
        <x:f>'08_PEDIDOS'!D71</x:f>
        <x:v>6</x:v>
      </x:c>
      <x:c r="G833" t="n">
        <x:f>'08_PEDIDOS'!I71</x:f>
        <x:v>10</x:v>
      </x:c>
      <x:c r="H833" t="n">
        <x:f>'05_RUTAS'!F65</x:f>
        <x:v>10</x:v>
      </x:c>
      <x:c r="I833" t="n">
        <x:f>'05_RUTAS'!G65</x:f>
        <x:v>27</x:v>
      </x:c>
      <x:c r="J833" s="14" t="n">
        <x:f>IF(OR(F833="",G833="",G833=0),"",(ROUNDUP(F833/G833,0)*H833+F833*I833)/60)</x:f>
        <x:v>2.8666666666666667</x:v>
      </x:c>
      <x:c r="K833" t="n">
        <x:f>INDEX('08_PEDIDOS'!$H$2:$H$97,MATCH(A833,'08_PEDIDOS'!$A$2:$A$97,0))</x:f>
        <x:v>9</x:v>
      </x:c>
      <x:c r="L833" t="inlineStr">
        <x:is>
          <x:t xml:space="preserve">POR_UNIDAD</x:t>
        </x:is>
      </x:c>
      <x:c r="M833" t="inlineStr">
        <x:is>
          <x:t xml:space="preserve">VALOR HEREDADO SIN CRONOMETRAJE</x:t>
        </x:is>
      </x:c>
      <x:c r="N833" s="34" t="n">
        <x:f>IFERROR(J833*INDEX('04_MAQUINAS'!$F$2:$F$18,MATCH(E833,'04_MAQUINAS'!$A$2:$A$18,0)),0)</x:f>
        <x:v>63.06666666666667</x:v>
      </x:c>
      <x:c r="O833" s="34" t="n">
        <x:f>IFERROR(J833*INDEX('04_MAQUINAS'!$I$2:$I$18,MATCH(E833,'04_MAQUINAS'!$A$2:$A$18,0))*INDEX('04_MAQUINAS'!$J$2:$J$18,MATCH(E833,'04_MAQUINAS'!$A$2:$A$18,0)),0)</x:f>
        <x:v>0.7883333333333334</x:v>
      </x:c>
    </x:row>
    <x:row r="834">
      <x:c r="A834" t="inlineStr">
        <x:is>
          <x:t xml:space="preserve">P070</x:t>
        </x:is>
      </x:c>
      <x:c r="B834" t="inlineStr">
        <x:is>
          <x:t xml:space="preserve">Locker de 6 puertas</x:t>
        </x:is>
      </x:c>
      <x:c r="C834" t="n">
        <x:v>3</x:v>
      </x:c>
      <x:c r="D834" t="inlineStr">
        <x:is>
          <x:t xml:space="preserve">Plegado</x:t>
        </x:is>
      </x:c>
      <x:c r="E834" t="inlineStr">
        <x:is>
          <x:t xml:space="preserve">Plegadora hidráulica de chapa metálica</x:t>
        </x:is>
      </x:c>
      <x:c r="F834" t="n">
        <x:f>'08_PEDIDOS'!D71</x:f>
        <x:v>6</x:v>
      </x:c>
      <x:c r="G834" t="n">
        <x:f>'08_PEDIDOS'!I71</x:f>
        <x:v>10</x:v>
      </x:c>
      <x:c r="H834" t="n">
        <x:f>'05_RUTAS'!F66</x:f>
        <x:v>12</x:v>
      </x:c>
      <x:c r="I834" t="n">
        <x:f>'05_RUTAS'!G66</x:f>
        <x:v>149</x:v>
      </x:c>
      <x:c r="J834" s="14" t="n">
        <x:f>IF(OR(F834="",G834="",G834=0),"",(ROUNDUP(F834/G834,0)*H834+F834*I834)/60)</x:f>
        <x:v>15.1</x:v>
      </x:c>
      <x:c r="K834" t="n">
        <x:f>INDEX('08_PEDIDOS'!$H$2:$H$97,MATCH(A834,'08_PEDIDOS'!$A$2:$A$97,0))</x:f>
        <x:v>9</x:v>
      </x:c>
      <x:c r="L834" t="inlineStr">
        <x:is>
          <x:t xml:space="preserve">POR_UNIDAD</x:t>
        </x:is>
      </x:c>
      <x:c r="M834" t="inlineStr">
        <x:is>
          <x:t xml:space="preserve">VALOR HEREDADO SIN CRONOMETRAJE</x:t>
        </x:is>
      </x:c>
      <x:c r="N834" s="34" t="n">
        <x:f>IFERROR(J834*INDEX('04_MAQUINAS'!$F$2:$F$18,MATCH(E834,'04_MAQUINAS'!$A$2:$A$18,0)),0)</x:f>
        <x:v>422.8</x:v>
      </x:c>
      <x:c r="O834" s="34" t="n">
        <x:f>IFERROR(J834*INDEX('04_MAQUINAS'!$I$2:$I$18,MATCH(E834,'04_MAQUINAS'!$A$2:$A$18,0))*INDEX('04_MAQUINAS'!$J$2:$J$18,MATCH(E834,'04_MAQUINAS'!$A$2:$A$18,0)),0)</x:f>
        <x:v>37.3725</x:v>
      </x:c>
    </x:row>
    <x:row r="835">
      <x:c r="A835" t="inlineStr">
        <x:is>
          <x:t xml:space="preserve">P070</x:t>
        </x:is>
      </x:c>
      <x:c r="B835" t="inlineStr">
        <x:is>
          <x:t xml:space="preserve">Locker de 6 puertas</x:t>
        </x:is>
      </x:c>
      <x:c r="C835" t="n">
        <x:v>4</x:v>
      </x:c>
      <x:c r="D835" t="inlineStr">
        <x:is>
          <x:t xml:space="preserve">Desbarbado</x:t>
        </x:is>
      </x:c>
      <x:c r="E835" t="inlineStr">
        <x:is>
          <x:t xml:space="preserve">Mesa de desbarbado/esmerilado</x:t>
        </x:is>
      </x:c>
      <x:c r="F835" t="n">
        <x:f>'08_PEDIDOS'!D71</x:f>
        <x:v>6</x:v>
      </x:c>
      <x:c r="G835" t="n">
        <x:f>'08_PEDIDOS'!I71</x:f>
        <x:v>10</x:v>
      </x:c>
      <x:c r="H835" t="n">
        <x:f>'05_RUTAS'!F67</x:f>
        <x:v>3</x:v>
      </x:c>
      <x:c r="I835" t="n">
        <x:f>'05_RUTAS'!G67</x:f>
        <x:v>25.5</x:v>
      </x:c>
      <x:c r="J835" s="14" t="n">
        <x:f>IF(OR(F835="",G835="",G835=0),"",(ROUNDUP(F835/G835,0)*H835+F835*I835)/60)</x:f>
        <x:v>2.6</x:v>
      </x:c>
      <x:c r="K835" t="n">
        <x:f>INDEX('08_PEDIDOS'!$H$2:$H$97,MATCH(A835,'08_PEDIDOS'!$A$2:$A$97,0))</x:f>
        <x:v>9</x:v>
      </x:c>
      <x:c r="L835" t="inlineStr">
        <x:is>
          <x:t xml:space="preserve">POR_UNIDAD</x:t>
        </x:is>
      </x:c>
      <x:c r="M835" t="inlineStr">
        <x:is>
          <x:t xml:space="preserve">VALOR HEREDADO SIN CRONOMETRAJE</x:t>
        </x:is>
      </x:c>
      <x:c r="N835" s="34" t="n">
        <x:f>IFERROR(J835*INDEX('04_MAQUINAS'!$F$2:$F$18,MATCH(E835,'04_MAQUINAS'!$A$2:$A$18,0)),0)</x:f>
        <x:v>54.6</x:v>
      </x:c>
      <x:c r="O835" s="34" t="n">
        <x:f>IFERROR(J835*INDEX('04_MAQUINAS'!$I$2:$I$18,MATCH(E835,'04_MAQUINAS'!$A$2:$A$18,0))*INDEX('04_MAQUINAS'!$J$2:$J$18,MATCH(E835,'04_MAQUINAS'!$A$2:$A$18,0)),0)</x:f>
        <x:v>1.9500000000000002</x:v>
      </x:c>
    </x:row>
    <x:row r="836">
      <x:c r="A836" t="inlineStr">
        <x:is>
          <x:t xml:space="preserve">P070</x:t>
        </x:is>
      </x:c>
      <x:c r="B836" t="inlineStr">
        <x:is>
          <x:t xml:space="preserve">Locker de 6 puertas</x:t>
        </x:is>
      </x:c>
      <x:c r="C836" t="n">
        <x:v>5</x:v>
      </x:c>
      <x:c r="D836" t="inlineStr">
        <x:is>
          <x:t xml:space="preserve">Preparación superficial</x:t>
        </x:is>
      </x:c>
      <x:c r="E836" t="inlineStr">
        <x:is>
          <x:t xml:space="preserve">Zona de preparación superficial</x:t>
        </x:is>
      </x:c>
      <x:c r="F836" t="n">
        <x:f>'08_PEDIDOS'!D71</x:f>
        <x:v>6</x:v>
      </x:c>
      <x:c r="G836" t="n">
        <x:f>'08_PEDIDOS'!I71</x:f>
        <x:v>10</x:v>
      </x:c>
      <x:c r="H836" t="n">
        <x:f>'05_RUTAS'!F68</x:f>
        <x:v>6</x:v>
      </x:c>
      <x:c r="I836" t="n">
        <x:f>'05_RUTAS'!G68</x:f>
        <x:v>37.528</x:v>
      </x:c>
      <x:c r="J836" s="14" t="n">
        <x:f>IF(OR(F836="",G836="",G836=0),"",(ROUNDUP(F836/G836,0)*H836+F836*I836)/60)</x:f>
        <x:v>3.8528000000000002</x:v>
      </x:c>
      <x:c r="K836" t="n">
        <x:f>INDEX('08_PEDIDOS'!$H$2:$H$97,MATCH(A836,'08_PEDIDOS'!$A$2:$A$97,0))</x:f>
        <x:v>9</x:v>
      </x:c>
      <x:c r="L836" t="inlineStr">
        <x:is>
          <x:t xml:space="preserve">POR_UNIDAD</x:t>
        </x:is>
      </x:c>
      <x:c r="M836" t="inlineStr">
        <x:is>
          <x:t xml:space="preserve">VALOR HEREDADO SIN CRONOMETRAJE</x:t>
        </x:is>
      </x:c>
      <x:c r="N836" s="34" t="n">
        <x:f>IFERROR(J836*INDEX('04_MAQUINAS'!$F$2:$F$18,MATCH(E836,'04_MAQUINAS'!$A$2:$A$18,0)),0)</x:f>
        <x:v>73.20320000000001</x:v>
      </x:c>
      <x:c r="O836" s="34" t="n">
        <x:f>IFERROR(J836*INDEX('04_MAQUINAS'!$I$2:$I$18,MATCH(E836,'04_MAQUINAS'!$A$2:$A$18,0))*INDEX('04_MAQUINAS'!$J$2:$J$18,MATCH(E836,'04_MAQUINAS'!$A$2:$A$18,0)),0)</x:f>
        <x:v>3.390464000000001</x:v>
      </x:c>
    </x:row>
    <x:row r="837">
      <x:c r="A837" t="inlineStr">
        <x:is>
          <x:t xml:space="preserve">P070</x:t>
        </x:is>
      </x:c>
      <x:c r="B837" t="inlineStr">
        <x:is>
          <x:t xml:space="preserve">Locker de 6 puertas</x:t>
        </x:is>
      </x:c>
      <x:c r="C837" t="n">
        <x:v>6</x:v>
      </x:c>
      <x:c r="D837" t="inlineStr">
        <x:is>
          <x:t xml:space="preserve">Aplicación electrostática de polvo</x:t>
        </x:is>
      </x:c>
      <x:c r="E837" t="inlineStr">
        <x:is>
          <x:t xml:space="preserve">Pistola manual de pintura electrostática en polvo</x:t>
        </x:is>
      </x:c>
      <x:c r="F837" t="n">
        <x:f>'08_PEDIDOS'!D71</x:f>
        <x:v>6</x:v>
      </x:c>
      <x:c r="G837" t="n">
        <x:f>'08_PEDIDOS'!I71</x:f>
        <x:v>10</x:v>
      </x:c>
      <x:c r="H837" t="n">
        <x:f>'05_RUTAS'!F69</x:f>
        <x:v>12</x:v>
      </x:c>
      <x:c r="I837" t="n">
        <x:f>'05_RUTAS'!G69</x:f>
        <x:v>6.83</x:v>
      </x:c>
      <x:c r="J837" s="14" t="n">
        <x:f>IF(OR(F837="",G837="",G837=0),"",(ROUNDUP(F837/G837,0)*H837+F837*I837)/60)</x:f>
        <x:v>0.8830000000000001</x:v>
      </x:c>
      <x:c r="K837" t="n">
        <x:f>INDEX('08_PEDIDOS'!$H$2:$H$97,MATCH(A837,'08_PEDIDOS'!$A$2:$A$97,0))</x:f>
        <x:v>9</x:v>
      </x:c>
      <x:c r="L837" t="inlineStr">
        <x:is>
          <x:t xml:space="preserve">POR_UNIDAD</x:t>
        </x:is>
      </x:c>
      <x:c r="M837" t="inlineStr">
        <x:is>
          <x:t xml:space="preserve">HIPOTESIS TECNICA</x:t>
        </x:is>
      </x:c>
      <x:c r="N837" s="34" t="n">
        <x:f>IFERROR(J837*INDEX('04_MAQUINAS'!$F$2:$F$18,MATCH(E837,'04_MAQUINAS'!$A$2:$A$18,0)),0)</x:f>
        <x:v>28.256000000000004</x:v>
      </x:c>
      <x:c r="O837" s="34" t="n">
        <x:f>IFERROR(J837*INDEX('04_MAQUINAS'!$I$2:$I$18,MATCH(E837,'04_MAQUINAS'!$A$2:$A$18,0))*INDEX('04_MAQUINAS'!$J$2:$J$18,MATCH(E837,'04_MAQUINAS'!$A$2:$A$18,0)),0)</x:f>
        <x:v>0.9271500000000001</x:v>
      </x:c>
    </x:row>
    <x:row r="838">
      <x:c r="A838" t="inlineStr">
        <x:is>
          <x:t xml:space="preserve">P070</x:t>
        </x:is>
      </x:c>
      <x:c r="B838" t="inlineStr">
        <x:is>
          <x:t xml:space="preserve">Locker de 6 puertas</x:t>
        </x:is>
      </x:c>
      <x:c r="C838" t="n">
        <x:v>7</x:v>
      </x:c>
      <x:c r="D838" t="inlineStr">
        <x:is>
          <x:t xml:space="preserve">Curado térmico en horno</x:t>
        </x:is>
      </x:c>
      <x:c r="E838" t="inlineStr">
        <x:is>
          <x:t xml:space="preserve">Horno de curado de pintura electrostática por lotes</x:t>
        </x:is>
      </x:c>
      <x:c r="F838" t="n">
        <x:f>'08_PEDIDOS'!D71</x:f>
        <x:v>6</x:v>
      </x:c>
      <x:c r="G838" t="n">
        <x:f>'08_PEDIDOS'!I71</x:f>
        <x:v>10</x:v>
      </x:c>
      <x:c r="H838" t="n">
        <x:f>'05_RUTAS'!F70</x:f>
        <x:v>45</x:v>
      </x:c>
      <x:c r="I838" t="n">
        <x:f>'05_RUTAS'!G70</x:f>
        <x:v>0</x:v>
      </x:c>
      <x:c r="J838" s="14" t="n">
        <x:f>IF(OR(F838="",G838="",G838=0),"",(ROUNDUP(F838/G838,0)*H838+F838*I838)/60)</x:f>
        <x:v>0.75</x:v>
      </x:c>
      <x:c r="K838" t="n">
        <x:f>INDEX('08_PEDIDOS'!$H$2:$H$97,MATCH(A838,'08_PEDIDOS'!$A$2:$A$97,0))</x:f>
        <x:v>9</x:v>
      </x:c>
      <x:c r="L838" t="inlineStr">
        <x:is>
          <x:t xml:space="preserve">POR_LOTE</x:t>
        </x:is>
      </x:c>
      <x:c r="M838" t="inlineStr">
        <x:is>
          <x:t xml:space="preserve">HIPOTESIS TECNICA</x:t>
        </x:is>
      </x:c>
      <x:c r="N838" s="34" t="n">
        <x:f>IFERROR(J838*INDEX('04_MAQUINAS'!$F$2:$F$18,MATCH(E838,'04_MAQUINAS'!$A$2:$A$18,0)),0)</x:f>
        <x:v>19.5</x:v>
      </x:c>
      <x:c r="O838" s="34" t="n">
        <x:f>IFERROR(J838*INDEX('04_MAQUINAS'!$I$2:$I$18,MATCH(E838,'04_MAQUINAS'!$A$2:$A$18,0))*INDEX('04_MAQUINAS'!$J$2:$J$18,MATCH(E838,'04_MAQUINAS'!$A$2:$A$18,0)),0)</x:f>
        <x:v>10.799999999999999</x:v>
      </x:c>
    </x:row>
    <x:row r="839">
      <x:c r="A839" t="inlineStr">
        <x:is>
          <x:t xml:space="preserve">P070</x:t>
        </x:is>
      </x:c>
      <x:c r="B839" t="inlineStr">
        <x:is>
          <x:t xml:space="preserve">Locker de 6 puertas</x:t>
        </x:is>
      </x:c>
      <x:c r="C839" t="n">
        <x:v>8</x:v>
      </x:c>
      <x:c r="D839" t="inlineStr">
        <x:is>
          <x:t xml:space="preserve">Colgado, traslado y enfriamiento</x:t>
        </x:is>
      </x:c>
      <x:c r="E839" t="inlineStr">
        <x:is>
          <x:t xml:space="preserve">Manipulación y enfriamiento de piezas</x:t>
        </x:is>
      </x:c>
      <x:c r="F839" t="n">
        <x:f>'08_PEDIDOS'!D71</x:f>
        <x:v>6</x:v>
      </x:c>
      <x:c r="G839" t="n">
        <x:f>'08_PEDIDOS'!I71</x:f>
        <x:v>10</x:v>
      </x:c>
      <x:c r="H839" t="n">
        <x:f>'05_RUTAS'!F71</x:f>
        <x:v>8</x:v>
      </x:c>
      <x:c r="I839" t="n">
        <x:f>'05_RUTAS'!G71</x:f>
        <x:v>2.42</x:v>
      </x:c>
      <x:c r="J839" s="14" t="n">
        <x:f>IF(OR(F839="",G839="",G839=0),"",(ROUNDUP(F839/G839,0)*H839+F839*I839)/60)</x:f>
        <x:v>0.37533333333333335</x:v>
      </x:c>
      <x:c r="K839" t="n">
        <x:f>INDEX('08_PEDIDOS'!$H$2:$H$97,MATCH(A839,'08_PEDIDOS'!$A$2:$A$97,0))</x:f>
        <x:v>9</x:v>
      </x:c>
      <x:c r="L839" t="inlineStr">
        <x:is>
          <x:t xml:space="preserve">POR_UNIDAD</x:t>
        </x:is>
      </x:c>
      <x:c r="M839" t="inlineStr">
        <x:is>
          <x:t xml:space="preserve">HIPOTESIS TECNICA</x:t>
        </x:is>
      </x:c>
      <x:c r="N839" s="34" t="n">
        <x:f>IFERROR(J839*INDEX('04_MAQUINAS'!$F$2:$F$18,MATCH(E839,'04_MAQUINAS'!$A$2:$A$18,0)),0)</x:f>
        <x:v>6.005333333333334</x:v>
      </x:c>
      <x:c r="O839" s="34" t="n">
        <x:f>IFERROR(J839*INDEX('04_MAQUINAS'!$I$2:$I$18,MATCH(E839,'04_MAQUINAS'!$A$2:$A$18,0))*INDEX('04_MAQUINAS'!$J$2:$J$18,MATCH(E839,'04_MAQUINAS'!$A$2:$A$18,0)),0)</x:f>
        <x:v>0.09383333333333334</x:v>
      </x:c>
    </x:row>
    <x:row r="840">
      <x:c r="A840" t="inlineStr">
        <x:is>
          <x:t xml:space="preserve">P070</x:t>
        </x:is>
      </x:c>
      <x:c r="B840" t="inlineStr">
        <x:is>
          <x:t xml:space="preserve">Locker de 6 puertas</x:t>
        </x:is>
      </x:c>
      <x:c r="C840" t="n">
        <x:v>9</x:v>
      </x:c>
      <x:c r="D840" t="inlineStr">
        <x:is>
          <x:t xml:space="preserve">Ensamblaje</x:t>
        </x:is>
      </x:c>
      <x:c r="E840" t="inlineStr">
        <x:is>
          <x:t xml:space="preserve">Mesa de armado</x:t>
        </x:is>
      </x:c>
      <x:c r="F840" t="n">
        <x:f>'08_PEDIDOS'!D71</x:f>
        <x:v>6</x:v>
      </x:c>
      <x:c r="G840" t="n">
        <x:f>'08_PEDIDOS'!I71</x:f>
        <x:v>10</x:v>
      </x:c>
      <x:c r="H840" t="n">
        <x:f>'05_RUTAS'!F72</x:f>
        <x:v>6</x:v>
      </x:c>
      <x:c r="I840" t="n">
        <x:f>'05_RUTAS'!G72</x:f>
        <x:v>56.25</x:v>
      </x:c>
      <x:c r="J840" s="14" t="n">
        <x:f>IF(OR(F840="",G840="",G840=0),"",(ROUNDUP(F840/G840,0)*H840+F840*I840)/60)</x:f>
        <x:v>5.725</x:v>
      </x:c>
      <x:c r="K840" t="n">
        <x:f>INDEX('08_PEDIDOS'!$H$2:$H$97,MATCH(A840,'08_PEDIDOS'!$A$2:$A$97,0))</x:f>
        <x:v>9</x:v>
      </x:c>
      <x:c r="L840" t="inlineStr">
        <x:is>
          <x:t xml:space="preserve">POR_UNIDAD</x:t>
        </x:is>
      </x:c>
      <x:c r="M840" t="inlineStr">
        <x:is>
          <x:t xml:space="preserve">VALOR HEREDADO SIN CRONOMETRAJE</x:t>
        </x:is>
      </x:c>
      <x:c r="N840" s="34" t="n">
        <x:f>IFERROR(J840*INDEX('04_MAQUINAS'!$F$2:$F$18,MATCH(E840,'04_MAQUINAS'!$A$2:$A$18,0)),0)</x:f>
        <x:v>108.77499999999999</x:v>
      </x:c>
      <x:c r="O840" s="34" t="n">
        <x:f>IFERROR(J840*INDEX('04_MAQUINAS'!$I$2:$I$18,MATCH(E840,'04_MAQUINAS'!$A$2:$A$18,0))*INDEX('04_MAQUINAS'!$J$2:$J$18,MATCH(E840,'04_MAQUINAS'!$A$2:$A$18,0)),0)</x:f>
        <x:v>1.7174999999999998</x:v>
      </x:c>
    </x:row>
    <x:row r="841">
      <x:c r="A841" t="inlineStr">
        <x:is>
          <x:t xml:space="preserve">P070</x:t>
        </x:is>
      </x:c>
      <x:c r="B841" t="inlineStr">
        <x:is>
          <x:t xml:space="preserve">Locker de 6 puertas</x:t>
        </x:is>
      </x:c>
      <x:c r="C841" t="n">
        <x:v>10</x:v>
      </x:c>
      <x:c r="D841" t="inlineStr">
        <x:is>
          <x:t xml:space="preserve">Inspección de calidad</x:t>
        </x:is>
      </x:c>
      <x:c r="E841" t="inlineStr">
        <x:is>
          <x:t xml:space="preserve">Área de inspección</x:t>
        </x:is>
      </x:c>
      <x:c r="F841" t="n">
        <x:f>'08_PEDIDOS'!D71</x:f>
        <x:v>6</x:v>
      </x:c>
      <x:c r="G841" t="n">
        <x:f>'08_PEDIDOS'!I71</x:f>
        <x:v>10</x:v>
      </x:c>
      <x:c r="H841" t="n">
        <x:f>'05_RUTAS'!F73</x:f>
        <x:v>2</x:v>
      </x:c>
      <x:c r="I841" t="n">
        <x:f>'05_RUTAS'!G73</x:f>
        <x:v>3.52</x:v>
      </x:c>
      <x:c r="J841" s="14" t="n">
        <x:f>IF(OR(F841="",G841="",G841=0),"",(ROUNDUP(F841/G841,0)*H841+F841*I841)/60)</x:f>
        <x:v>0.38533333333333336</x:v>
      </x:c>
      <x:c r="K841" t="n">
        <x:f>INDEX('08_PEDIDOS'!$H$2:$H$97,MATCH(A841,'08_PEDIDOS'!$A$2:$A$97,0))</x:f>
        <x:v>9</x:v>
      </x:c>
      <x:c r="L841" t="inlineStr">
        <x:is>
          <x:t xml:space="preserve">POR_UNIDAD</x:t>
        </x:is>
      </x:c>
      <x:c r="M841" t="inlineStr">
        <x:is>
          <x:t xml:space="preserve">HIPOTESIS TECNICA</x:t>
        </x:is>
      </x:c>
      <x:c r="N841" s="34" t="n">
        <x:f>IFERROR(J841*INDEX('04_MAQUINAS'!$F$2:$F$18,MATCH(E841,'04_MAQUINAS'!$A$2:$A$18,0)),0)</x:f>
        <x:v>7.706666666666667</x:v>
      </x:c>
      <x:c r="O841" s="34" t="n">
        <x:f>IFERROR(J841*INDEX('04_MAQUINAS'!$I$2:$I$18,MATCH(E841,'04_MAQUINAS'!$A$2:$A$18,0))*INDEX('04_MAQUINAS'!$J$2:$J$18,MATCH(E841,'04_MAQUINAS'!$A$2:$A$18,0)),0)</x:f>
        <x:v>0.038533333333333336</x:v>
      </x:c>
    </x:row>
    <x:row r="842">
      <x:c r="A842" t="inlineStr">
        <x:is>
          <x:t xml:space="preserve">P070</x:t>
        </x:is>
      </x:c>
      <x:c r="B842" t="inlineStr">
        <x:is>
          <x:t xml:space="preserve">Locker de 6 puertas</x:t>
        </x:is>
      </x:c>
      <x:c r="C842" t="n">
        <x:v>11</x:v>
      </x:c>
      <x:c r="D842" t="inlineStr">
        <x:is>
          <x:t xml:space="preserve">Embalaje</x:t>
        </x:is>
      </x:c>
      <x:c r="E842" t="inlineStr">
        <x:is>
          <x:t xml:space="preserve">Zona de protección y embalaje</x:t>
        </x:is>
      </x:c>
      <x:c r="F842" t="n">
        <x:f>'08_PEDIDOS'!D71</x:f>
        <x:v>6</x:v>
      </x:c>
      <x:c r="G842" t="n">
        <x:f>'08_PEDIDOS'!I71</x:f>
        <x:v>10</x:v>
      </x:c>
      <x:c r="H842" t="n">
        <x:f>'05_RUTAS'!F74</x:f>
        <x:v>2</x:v>
      </x:c>
      <x:c r="I842" t="n">
        <x:f>'05_RUTAS'!G74</x:f>
        <x:v>4.78</x:v>
      </x:c>
      <x:c r="J842" s="14" t="n">
        <x:f>IF(OR(F842="",G842="",G842=0),"",(ROUNDUP(F842/G842,0)*H842+F842*I842)/60)</x:f>
        <x:v>0.5113333333333333</x:v>
      </x:c>
      <x:c r="K842" t="n">
        <x:f>INDEX('08_PEDIDOS'!$H$2:$H$97,MATCH(A842,'08_PEDIDOS'!$A$2:$A$97,0))</x:f>
        <x:v>9</x:v>
      </x:c>
      <x:c r="L842" t="inlineStr">
        <x:is>
          <x:t xml:space="preserve">POR_UNIDAD</x:t>
        </x:is>
      </x:c>
      <x:c r="M842" t="inlineStr">
        <x:is>
          <x:t xml:space="preserve">HIPOTESIS TECNICA</x:t>
        </x:is>
      </x:c>
      <x:c r="N842" s="34" t="n">
        <x:f>IFERROR(J842*INDEX('04_MAQUINAS'!$F$2:$F$18,MATCH(E842,'04_MAQUINAS'!$A$2:$A$18,0)),0)</x:f>
        <x:v>9.203999999999999</x:v>
      </x:c>
      <x:c r="O842" s="34" t="n">
        <x:f>IFERROR(J842*INDEX('04_MAQUINAS'!$I$2:$I$18,MATCH(E842,'04_MAQUINAS'!$A$2:$A$18,0))*INDEX('04_MAQUINAS'!$J$2:$J$18,MATCH(E842,'04_MAQUINAS'!$A$2:$A$18,0)),0)</x:f>
        <x:v>0.04601999999999999</x:v>
      </x:c>
    </x:row>
    <x:row r="843">
      <x:c r="A843" t="inlineStr">
        <x:is>
          <x:t xml:space="preserve">P071</x:t>
        </x:is>
      </x:c>
      <x:c r="B843" t="inlineStr">
        <x:is>
          <x:t xml:space="preserve">Armario metálico</x:t>
        </x:is>
      </x:c>
      <x:c r="C843" t="n">
        <x:v>1</x:v>
      </x:c>
      <x:c r="D843" t="inlineStr">
        <x:is>
          <x:t xml:space="preserve">Corte de planchas de acero</x:t>
        </x:is>
      </x:c>
      <x:c r="E843" t="inlineStr">
        <x:is>
          <x:t xml:space="preserve">Guillotina hidráulica para corte de planchas de acero</x:t>
        </x:is>
      </x:c>
      <x:c r="F843" t="n">
        <x:f>'08_PEDIDOS'!D72</x:f>
        <x:v>10</x:v>
      </x:c>
      <x:c r="G843" t="n">
        <x:f>'08_PEDIDOS'!I72</x:f>
        <x:v>10</x:v>
      </x:c>
      <x:c r="H843" t="n">
        <x:f>'05_RUTAS'!F75</x:f>
        <x:v>8</x:v>
      </x:c>
      <x:c r="I843" t="n">
        <x:f>'05_RUTAS'!G75</x:f>
        <x:v>35.56</x:v>
      </x:c>
      <x:c r="J843" s="14" t="n">
        <x:f>IF(OR(F843="",G843="",G843=0),"",(ROUNDUP(F843/G843,0)*H843+F843*I843)/60)</x:f>
        <x:v>6.0600000000000005</x:v>
      </x:c>
      <x:c r="K843" t="n">
        <x:f>INDEX('08_PEDIDOS'!$H$2:$H$97,MATCH(A843,'08_PEDIDOS'!$A$2:$A$97,0))</x:f>
        <x:v>9</x:v>
      </x:c>
      <x:c r="L843" t="inlineStr">
        <x:is>
          <x:t xml:space="preserve">POR_UNIDAD</x:t>
        </x:is>
      </x:c>
      <x:c r="M843" t="inlineStr">
        <x:is>
          <x:t xml:space="preserve">VALOR HEREDADO SIN CRONOMETRAJE</x:t>
        </x:is>
      </x:c>
      <x:c r="N843" s="34" t="n">
        <x:f>IFERROR(J843*INDEX('04_MAQUINAS'!$F$2:$F$18,MATCH(E843,'04_MAQUINAS'!$A$2:$A$18,0)),0)</x:f>
        <x:v>145.44</x:v>
      </x:c>
      <x:c r="O843" s="34" t="n">
        <x:f>IFERROR(J843*INDEX('04_MAQUINAS'!$I$2:$I$18,MATCH(E843,'04_MAQUINAS'!$A$2:$A$18,0))*INDEX('04_MAQUINAS'!$J$2:$J$18,MATCH(E843,'04_MAQUINAS'!$A$2:$A$18,0)),0)</x:f>
        <x:v>16.665000000000003</x:v>
      </x:c>
    </x:row>
    <x:row r="844">
      <x:c r="A844" t="inlineStr">
        <x:is>
          <x:t xml:space="preserve">P071</x:t>
        </x:is>
      </x:c>
      <x:c r="B844" t="inlineStr">
        <x:is>
          <x:t xml:space="preserve">Armario metálico</x:t>
        </x:is>
      </x:c>
      <x:c r="C844" t="n">
        <x:v>2</x:v>
      </x:c>
      <x:c r="D844" t="inlineStr">
        <x:is>
          <x:t xml:space="preserve">Perforación</x:t>
        </x:is>
      </x:c>
      <x:c r="E844" t="inlineStr">
        <x:is>
          <x:t xml:space="preserve">Taladro de banco para perforación de acero</x:t>
        </x:is>
      </x:c>
      <x:c r="F844" t="n">
        <x:f>'08_PEDIDOS'!D72</x:f>
        <x:v>10</x:v>
      </x:c>
      <x:c r="G844" t="n">
        <x:f>'08_PEDIDOS'!I72</x:f>
        <x:v>10</x:v>
      </x:c>
      <x:c r="H844" t="n">
        <x:f>'05_RUTAS'!F76</x:f>
        <x:v>10</x:v>
      </x:c>
      <x:c r="I844" t="n">
        <x:f>'05_RUTAS'!G76</x:f>
        <x:v>5.800000000000001</x:v>
      </x:c>
      <x:c r="J844" s="14" t="n">
        <x:f>IF(OR(F844="",G844="",G844=0),"",(ROUNDUP(F844/G844,0)*H844+F844*I844)/60)</x:f>
        <x:v>1.1333333333333333</x:v>
      </x:c>
      <x:c r="K844" t="n">
        <x:f>INDEX('08_PEDIDOS'!$H$2:$H$97,MATCH(A844,'08_PEDIDOS'!$A$2:$A$97,0))</x:f>
        <x:v>9</x:v>
      </x:c>
      <x:c r="L844" t="inlineStr">
        <x:is>
          <x:t xml:space="preserve">POR_UNIDAD</x:t>
        </x:is>
      </x:c>
      <x:c r="M844" t="inlineStr">
        <x:is>
          <x:t xml:space="preserve">VALOR HEREDADO SIN CRONOMETRAJE</x:t>
        </x:is>
      </x:c>
      <x:c r="N844" s="34" t="n">
        <x:f>IFERROR(J844*INDEX('04_MAQUINAS'!$F$2:$F$18,MATCH(E844,'04_MAQUINAS'!$A$2:$A$18,0)),0)</x:f>
        <x:v>24.933333333333334</x:v>
      </x:c>
      <x:c r="O844" s="34" t="n">
        <x:f>IFERROR(J844*INDEX('04_MAQUINAS'!$I$2:$I$18,MATCH(E844,'04_MAQUINAS'!$A$2:$A$18,0))*INDEX('04_MAQUINAS'!$J$2:$J$18,MATCH(E844,'04_MAQUINAS'!$A$2:$A$18,0)),0)</x:f>
        <x:v>0.3116666666666667</x:v>
      </x:c>
    </x:row>
    <x:row r="845">
      <x:c r="A845" t="inlineStr">
        <x:is>
          <x:t xml:space="preserve">P071</x:t>
        </x:is>
      </x:c>
      <x:c r="B845" t="inlineStr">
        <x:is>
          <x:t xml:space="preserve">Armario metálico</x:t>
        </x:is>
      </x:c>
      <x:c r="C845" t="n">
        <x:v>3</x:v>
      </x:c>
      <x:c r="D845" t="inlineStr">
        <x:is>
          <x:t xml:space="preserve">Plegado</x:t>
        </x:is>
      </x:c>
      <x:c r="E845" t="inlineStr">
        <x:is>
          <x:t xml:space="preserve">Plegadora hidráulica de chapa metálica</x:t>
        </x:is>
      </x:c>
      <x:c r="F845" t="n">
        <x:f>'08_PEDIDOS'!D72</x:f>
        <x:v>10</x:v>
      </x:c>
      <x:c r="G845" t="n">
        <x:f>'08_PEDIDOS'!I72</x:f>
        <x:v>10</x:v>
      </x:c>
      <x:c r="H845" t="n">
        <x:f>'05_RUTAS'!F77</x:f>
        <x:v>12</x:v>
      </x:c>
      <x:c r="I845" t="n">
        <x:f>'05_RUTAS'!G77</x:f>
        <x:v>86</x:v>
      </x:c>
      <x:c r="J845" s="14" t="n">
        <x:f>IF(OR(F845="",G845="",G845=0),"",(ROUNDUP(F845/G845,0)*H845+F845*I845)/60)</x:f>
        <x:v>14.533333333333333</x:v>
      </x:c>
      <x:c r="K845" t="n">
        <x:f>INDEX('08_PEDIDOS'!$H$2:$H$97,MATCH(A845,'08_PEDIDOS'!$A$2:$A$97,0))</x:f>
        <x:v>9</x:v>
      </x:c>
      <x:c r="L845" t="inlineStr">
        <x:is>
          <x:t xml:space="preserve">POR_UNIDAD</x:t>
        </x:is>
      </x:c>
      <x:c r="M845" t="inlineStr">
        <x:is>
          <x:t xml:space="preserve">VALOR HEREDADO SIN CRONOMETRAJE</x:t>
        </x:is>
      </x:c>
      <x:c r="N845" s="34" t="n">
        <x:f>IFERROR(J845*INDEX('04_MAQUINAS'!$F$2:$F$18,MATCH(E845,'04_MAQUINAS'!$A$2:$A$18,0)),0)</x:f>
        <x:v>406.93333333333334</x:v>
      </x:c>
      <x:c r="O845" s="34" t="n">
        <x:f>IFERROR(J845*INDEX('04_MAQUINAS'!$I$2:$I$18,MATCH(E845,'04_MAQUINAS'!$A$2:$A$18,0))*INDEX('04_MAQUINAS'!$J$2:$J$18,MATCH(E845,'04_MAQUINAS'!$A$2:$A$18,0)),0)</x:f>
        <x:v>35.970000000000006</x:v>
      </x:c>
    </x:row>
    <x:row r="846">
      <x:c r="A846" t="inlineStr">
        <x:is>
          <x:t xml:space="preserve">P071</x:t>
        </x:is>
      </x:c>
      <x:c r="B846" t="inlineStr">
        <x:is>
          <x:t xml:space="preserve">Armario metálico</x:t>
        </x:is>
      </x:c>
      <x:c r="C846" t="n">
        <x:v>4</x:v>
      </x:c>
      <x:c r="D846" t="inlineStr">
        <x:is>
          <x:t xml:space="preserve">Desbarbado</x:t>
        </x:is>
      </x:c>
      <x:c r="E846" t="inlineStr">
        <x:is>
          <x:t xml:space="preserve">Mesa de desbarbado/esmerilado</x:t>
        </x:is>
      </x:c>
      <x:c r="F846" t="n">
        <x:f>'08_PEDIDOS'!D72</x:f>
        <x:v>10</x:v>
      </x:c>
      <x:c r="G846" t="n">
        <x:f>'08_PEDIDOS'!I72</x:f>
        <x:v>10</x:v>
      </x:c>
      <x:c r="H846" t="n">
        <x:f>'05_RUTAS'!F78</x:f>
        <x:v>3</x:v>
      </x:c>
      <x:c r="I846" t="n">
        <x:f>'05_RUTAS'!G78</x:f>
        <x:v>15</x:v>
      </x:c>
      <x:c r="J846" s="14" t="n">
        <x:f>IF(OR(F846="",G846="",G846=0),"",(ROUNDUP(F846/G846,0)*H846+F846*I846)/60)</x:f>
        <x:v>2.55</x:v>
      </x:c>
      <x:c r="K846" t="n">
        <x:f>INDEX('08_PEDIDOS'!$H$2:$H$97,MATCH(A846,'08_PEDIDOS'!$A$2:$A$97,0))</x:f>
        <x:v>9</x:v>
      </x:c>
      <x:c r="L846" t="inlineStr">
        <x:is>
          <x:t xml:space="preserve">POR_UNIDAD</x:t>
        </x:is>
      </x:c>
      <x:c r="M846" t="inlineStr">
        <x:is>
          <x:t xml:space="preserve">VALOR HEREDADO SIN CRONOMETRAJE</x:t>
        </x:is>
      </x:c>
      <x:c r="N846" s="34" t="n">
        <x:f>IFERROR(J846*INDEX('04_MAQUINAS'!$F$2:$F$18,MATCH(E846,'04_MAQUINAS'!$A$2:$A$18,0)),0)</x:f>
        <x:v>53.55</x:v>
      </x:c>
      <x:c r="O846" s="34" t="n">
        <x:f>IFERROR(J846*INDEX('04_MAQUINAS'!$I$2:$I$18,MATCH(E846,'04_MAQUINAS'!$A$2:$A$18,0))*INDEX('04_MAQUINAS'!$J$2:$J$18,MATCH(E846,'04_MAQUINAS'!$A$2:$A$18,0)),0)</x:f>
        <x:v>1.9124999999999999</x:v>
      </x:c>
    </x:row>
    <x:row r="847">
      <x:c r="A847" t="inlineStr">
        <x:is>
          <x:t xml:space="preserve">P071</x:t>
        </x:is>
      </x:c>
      <x:c r="B847" t="inlineStr">
        <x:is>
          <x:t xml:space="preserve">Armario metálico</x:t>
        </x:is>
      </x:c>
      <x:c r="C847" t="n">
        <x:v>5</x:v>
      </x:c>
      <x:c r="D847" t="inlineStr">
        <x:is>
          <x:t xml:space="preserve">Preparación superficial</x:t>
        </x:is>
      </x:c>
      <x:c r="E847" t="inlineStr">
        <x:is>
          <x:t xml:space="preserve">Zona de preparación superficial</x:t>
        </x:is>
      </x:c>
      <x:c r="F847" t="n">
        <x:f>'08_PEDIDOS'!D72</x:f>
        <x:v>10</x:v>
      </x:c>
      <x:c r="G847" t="n">
        <x:f>'08_PEDIDOS'!I72</x:f>
        <x:v>10</x:v>
      </x:c>
      <x:c r="H847" t="n">
        <x:f>'05_RUTAS'!F79</x:f>
        <x:v>6</x:v>
      </x:c>
      <x:c r="I847" t="n">
        <x:f>'05_RUTAS'!G79</x:f>
        <x:v>25.712</x:v>
      </x:c>
      <x:c r="J847" s="14" t="n">
        <x:f>IF(OR(F847="",G847="",G847=0),"",(ROUNDUP(F847/G847,0)*H847+F847*I847)/60)</x:f>
        <x:v>4.3853333333333335</x:v>
      </x:c>
      <x:c r="K847" t="n">
        <x:f>INDEX('08_PEDIDOS'!$H$2:$H$97,MATCH(A847,'08_PEDIDOS'!$A$2:$A$97,0))</x:f>
        <x:v>9</x:v>
      </x:c>
      <x:c r="L847" t="inlineStr">
        <x:is>
          <x:t xml:space="preserve">POR_UNIDAD</x:t>
        </x:is>
      </x:c>
      <x:c r="M847" t="inlineStr">
        <x:is>
          <x:t xml:space="preserve">VALOR HEREDADO SIN CRONOMETRAJE</x:t>
        </x:is>
      </x:c>
      <x:c r="N847" s="34" t="n">
        <x:f>IFERROR(J847*INDEX('04_MAQUINAS'!$F$2:$F$18,MATCH(E847,'04_MAQUINAS'!$A$2:$A$18,0)),0)</x:f>
        <x:v>83.32133333333334</x:v>
      </x:c>
      <x:c r="O847" s="34" t="n">
        <x:f>IFERROR(J847*INDEX('04_MAQUINAS'!$I$2:$I$18,MATCH(E847,'04_MAQUINAS'!$A$2:$A$18,0))*INDEX('04_MAQUINAS'!$J$2:$J$18,MATCH(E847,'04_MAQUINAS'!$A$2:$A$18,0)),0)</x:f>
        <x:v>3.859093333333334</x:v>
      </x:c>
    </x:row>
    <x:row r="848">
      <x:c r="A848" t="inlineStr">
        <x:is>
          <x:t xml:space="preserve">P071</x:t>
        </x:is>
      </x:c>
      <x:c r="B848" t="inlineStr">
        <x:is>
          <x:t xml:space="preserve">Armario metálico</x:t>
        </x:is>
      </x:c>
      <x:c r="C848" t="n">
        <x:v>6</x:v>
      </x:c>
      <x:c r="D848" t="inlineStr">
        <x:is>
          <x:t xml:space="preserve">Aplicación electrostática de polvo</x:t>
        </x:is>
      </x:c>
      <x:c r="E848" t="inlineStr">
        <x:is>
          <x:t xml:space="preserve">Pistola manual de pintura electrostática en polvo</x:t>
        </x:is>
      </x:c>
      <x:c r="F848" t="n">
        <x:f>'08_PEDIDOS'!D72</x:f>
        <x:v>10</x:v>
      </x:c>
      <x:c r="G848" t="n">
        <x:f>'08_PEDIDOS'!I72</x:f>
        <x:v>10</x:v>
      </x:c>
      <x:c r="H848" t="n">
        <x:f>'05_RUTAS'!F80</x:f>
        <x:v>12</x:v>
      </x:c>
      <x:c r="I848" t="n">
        <x:f>'05_RUTAS'!G80</x:f>
        <x:v>6.58</x:v>
      </x:c>
      <x:c r="J848" s="14" t="n">
        <x:f>IF(OR(F848="",G848="",G848=0),"",(ROUNDUP(F848/G848,0)*H848+F848*I848)/60)</x:f>
        <x:v>1.2966666666666666</x:v>
      </x:c>
      <x:c r="K848" t="n">
        <x:f>INDEX('08_PEDIDOS'!$H$2:$H$97,MATCH(A848,'08_PEDIDOS'!$A$2:$A$97,0))</x:f>
        <x:v>9</x:v>
      </x:c>
      <x:c r="L848" t="inlineStr">
        <x:is>
          <x:t xml:space="preserve">POR_UNIDAD</x:t>
        </x:is>
      </x:c>
      <x:c r="M848" t="inlineStr">
        <x:is>
          <x:t xml:space="preserve">HIPOTESIS TECNICA</x:t>
        </x:is>
      </x:c>
      <x:c r="N848" s="34" t="n">
        <x:f>IFERROR(J848*INDEX('04_MAQUINAS'!$F$2:$F$18,MATCH(E848,'04_MAQUINAS'!$A$2:$A$18,0)),0)</x:f>
        <x:v>41.49333333333333</x:v>
      </x:c>
      <x:c r="O848" s="34" t="n">
        <x:f>IFERROR(J848*INDEX('04_MAQUINAS'!$I$2:$I$18,MATCH(E848,'04_MAQUINAS'!$A$2:$A$18,0))*INDEX('04_MAQUINAS'!$J$2:$J$18,MATCH(E848,'04_MAQUINAS'!$A$2:$A$18,0)),0)</x:f>
        <x:v>1.3614999999999997</x:v>
      </x:c>
    </x:row>
    <x:row r="849">
      <x:c r="A849" t="inlineStr">
        <x:is>
          <x:t xml:space="preserve">P071</x:t>
        </x:is>
      </x:c>
      <x:c r="B849" t="inlineStr">
        <x:is>
          <x:t xml:space="preserve">Armario metálico</x:t>
        </x:is>
      </x:c>
      <x:c r="C849" t="n">
        <x:v>7</x:v>
      </x:c>
      <x:c r="D849" t="inlineStr">
        <x:is>
          <x:t xml:space="preserve">Curado térmico en horno</x:t>
        </x:is>
      </x:c>
      <x:c r="E849" t="inlineStr">
        <x:is>
          <x:t xml:space="preserve">Horno de curado de pintura electrostática por lotes</x:t>
        </x:is>
      </x:c>
      <x:c r="F849" t="n">
        <x:f>'08_PEDIDOS'!D72</x:f>
        <x:v>10</x:v>
      </x:c>
      <x:c r="G849" t="n">
        <x:f>'08_PEDIDOS'!I72</x:f>
        <x:v>10</x:v>
      </x:c>
      <x:c r="H849" t="n">
        <x:f>'05_RUTAS'!F81</x:f>
        <x:v>45</x:v>
      </x:c>
      <x:c r="I849" t="n">
        <x:f>'05_RUTAS'!G81</x:f>
        <x:v>0</x:v>
      </x:c>
      <x:c r="J849" s="14" t="n">
        <x:f>IF(OR(F849="",G849="",G849=0),"",(ROUNDUP(F849/G849,0)*H849+F849*I849)/60)</x:f>
        <x:v>0.75</x:v>
      </x:c>
      <x:c r="K849" t="n">
        <x:f>INDEX('08_PEDIDOS'!$H$2:$H$97,MATCH(A849,'08_PEDIDOS'!$A$2:$A$97,0))</x:f>
        <x:v>9</x:v>
      </x:c>
      <x:c r="L849" t="inlineStr">
        <x:is>
          <x:t xml:space="preserve">POR_LOTE</x:t>
        </x:is>
      </x:c>
      <x:c r="M849" t="inlineStr">
        <x:is>
          <x:t xml:space="preserve">HIPOTESIS TECNICA</x:t>
        </x:is>
      </x:c>
      <x:c r="N849" s="34" t="n">
        <x:f>IFERROR(J849*INDEX('04_MAQUINAS'!$F$2:$F$18,MATCH(E849,'04_MAQUINAS'!$A$2:$A$18,0)),0)</x:f>
        <x:v>19.5</x:v>
      </x:c>
      <x:c r="O849" s="34" t="n">
        <x:f>IFERROR(J849*INDEX('04_MAQUINAS'!$I$2:$I$18,MATCH(E849,'04_MAQUINAS'!$A$2:$A$18,0))*INDEX('04_MAQUINAS'!$J$2:$J$18,MATCH(E849,'04_MAQUINAS'!$A$2:$A$18,0)),0)</x:f>
        <x:v>10.799999999999999</x:v>
      </x:c>
    </x:row>
    <x:row r="850">
      <x:c r="A850" t="inlineStr">
        <x:is>
          <x:t xml:space="preserve">P071</x:t>
        </x:is>
      </x:c>
      <x:c r="B850" t="inlineStr">
        <x:is>
          <x:t xml:space="preserve">Armario metálico</x:t>
        </x:is>
      </x:c>
      <x:c r="C850" t="n">
        <x:v>8</x:v>
      </x:c>
      <x:c r="D850" t="inlineStr">
        <x:is>
          <x:t xml:space="preserve">Colgado, traslado y enfriamiento</x:t>
        </x:is>
      </x:c>
      <x:c r="E850" t="inlineStr">
        <x:is>
          <x:t xml:space="preserve">Manipulación y enfriamiento de piezas</x:t>
        </x:is>
      </x:c>
      <x:c r="F850" t="n">
        <x:f>'08_PEDIDOS'!D72</x:f>
        <x:v>10</x:v>
      </x:c>
      <x:c r="G850" t="n">
        <x:f>'08_PEDIDOS'!I72</x:f>
        <x:v>10</x:v>
      </x:c>
      <x:c r="H850" t="n">
        <x:f>'05_RUTAS'!F82</x:f>
        <x:v>8</x:v>
      </x:c>
      <x:c r="I850" t="n">
        <x:f>'05_RUTAS'!G82</x:f>
        <x:v>2.36</x:v>
      </x:c>
      <x:c r="J850" s="14" t="n">
        <x:f>IF(OR(F850="",G850="",G850=0),"",(ROUNDUP(F850/G850,0)*H850+F850*I850)/60)</x:f>
        <x:v>0.5266666666666666</x:v>
      </x:c>
      <x:c r="K850" t="n">
        <x:f>INDEX('08_PEDIDOS'!$H$2:$H$97,MATCH(A850,'08_PEDIDOS'!$A$2:$A$97,0))</x:f>
        <x:v>9</x:v>
      </x:c>
      <x:c r="L850" t="inlineStr">
        <x:is>
          <x:t xml:space="preserve">POR_UNIDAD</x:t>
        </x:is>
      </x:c>
      <x:c r="M850" t="inlineStr">
        <x:is>
          <x:t xml:space="preserve">HIPOTESIS TECNICA</x:t>
        </x:is>
      </x:c>
      <x:c r="N850" s="34" t="n">
        <x:f>IFERROR(J850*INDEX('04_MAQUINAS'!$F$2:$F$18,MATCH(E850,'04_MAQUINAS'!$A$2:$A$18,0)),0)</x:f>
        <x:v>8.426666666666666</x:v>
      </x:c>
      <x:c r="O850" s="34" t="n">
        <x:f>IFERROR(J850*INDEX('04_MAQUINAS'!$I$2:$I$18,MATCH(E850,'04_MAQUINAS'!$A$2:$A$18,0))*INDEX('04_MAQUINAS'!$J$2:$J$18,MATCH(E850,'04_MAQUINAS'!$A$2:$A$18,0)),0)</x:f>
        <x:v>0.13166666666666665</x:v>
      </x:c>
    </x:row>
    <x:row r="851">
      <x:c r="A851" t="inlineStr">
        <x:is>
          <x:t xml:space="preserve">P071</x:t>
        </x:is>
      </x:c>
      <x:c r="B851" t="inlineStr">
        <x:is>
          <x:t xml:space="preserve">Armario metálico</x:t>
        </x:is>
      </x:c>
      <x:c r="C851" t="n">
        <x:v>9</x:v>
      </x:c>
      <x:c r="D851" t="inlineStr">
        <x:is>
          <x:t xml:space="preserve">Ensamblaje</x:t>
        </x:is>
      </x:c>
      <x:c r="E851" t="inlineStr">
        <x:is>
          <x:t xml:space="preserve">Mesa de armado</x:t>
        </x:is>
      </x:c>
      <x:c r="F851" t="n">
        <x:f>'08_PEDIDOS'!D72</x:f>
        <x:v>10</x:v>
      </x:c>
      <x:c r="G851" t="n">
        <x:f>'08_PEDIDOS'!I72</x:f>
        <x:v>10</x:v>
      </x:c>
      <x:c r="H851" t="n">
        <x:f>'05_RUTAS'!F83</x:f>
        <x:v>6</x:v>
      </x:c>
      <x:c r="I851" t="n">
        <x:f>'05_RUTAS'!G83</x:f>
        <x:v>27</x:v>
      </x:c>
      <x:c r="J851" s="14" t="n">
        <x:f>IF(OR(F851="",G851="",G851=0),"",(ROUNDUP(F851/G851,0)*H851+F851*I851)/60)</x:f>
        <x:v>4.6</x:v>
      </x:c>
      <x:c r="K851" t="n">
        <x:f>INDEX('08_PEDIDOS'!$H$2:$H$97,MATCH(A851,'08_PEDIDOS'!$A$2:$A$97,0))</x:f>
        <x:v>9</x:v>
      </x:c>
      <x:c r="L851" t="inlineStr">
        <x:is>
          <x:t xml:space="preserve">POR_UNIDAD</x:t>
        </x:is>
      </x:c>
      <x:c r="M851" t="inlineStr">
        <x:is>
          <x:t xml:space="preserve">VALOR HEREDADO SIN CRONOMETRAJE</x:t>
        </x:is>
      </x:c>
      <x:c r="N851" s="34" t="n">
        <x:f>IFERROR(J851*INDEX('04_MAQUINAS'!$F$2:$F$18,MATCH(E851,'04_MAQUINAS'!$A$2:$A$18,0)),0)</x:f>
        <x:v>87.39999999999999</x:v>
      </x:c>
      <x:c r="O851" s="34" t="n">
        <x:f>IFERROR(J851*INDEX('04_MAQUINAS'!$I$2:$I$18,MATCH(E851,'04_MAQUINAS'!$A$2:$A$18,0))*INDEX('04_MAQUINAS'!$J$2:$J$18,MATCH(E851,'04_MAQUINAS'!$A$2:$A$18,0)),0)</x:f>
        <x:v>1.38</x:v>
      </x:c>
    </x:row>
    <x:row r="852">
      <x:c r="A852" t="inlineStr">
        <x:is>
          <x:t xml:space="preserve">P071</x:t>
        </x:is>
      </x:c>
      <x:c r="B852" t="inlineStr">
        <x:is>
          <x:t xml:space="preserve">Armario metálico</x:t>
        </x:is>
      </x:c>
      <x:c r="C852" t="n">
        <x:v>10</x:v>
      </x:c>
      <x:c r="D852" t="inlineStr">
        <x:is>
          <x:t xml:space="preserve">Inspección de calidad</x:t>
        </x:is>
      </x:c>
      <x:c r="E852" t="inlineStr">
        <x:is>
          <x:t xml:space="preserve">Área de inspección</x:t>
        </x:is>
      </x:c>
      <x:c r="F852" t="n">
        <x:f>'08_PEDIDOS'!D72</x:f>
        <x:v>10</x:v>
      </x:c>
      <x:c r="G852" t="n">
        <x:f>'08_PEDIDOS'!I72</x:f>
        <x:v>10</x:v>
      </x:c>
      <x:c r="H852" t="n">
        <x:f>'05_RUTAS'!F84</x:f>
        <x:v>2</x:v>
      </x:c>
      <x:c r="I852" t="n">
        <x:f>'05_RUTAS'!G84</x:f>
        <x:v>3.45</x:v>
      </x:c>
      <x:c r="J852" s="14" t="n">
        <x:f>IF(OR(F852="",G852="",G852=0),"",(ROUNDUP(F852/G852,0)*H852+F852*I852)/60)</x:f>
        <x:v>0.6083333333333333</x:v>
      </x:c>
      <x:c r="K852" t="n">
        <x:f>INDEX('08_PEDIDOS'!$H$2:$H$97,MATCH(A852,'08_PEDIDOS'!$A$2:$A$97,0))</x:f>
        <x:v>9</x:v>
      </x:c>
      <x:c r="L852" t="inlineStr">
        <x:is>
          <x:t xml:space="preserve">POR_UNIDAD</x:t>
        </x:is>
      </x:c>
      <x:c r="M852" t="inlineStr">
        <x:is>
          <x:t xml:space="preserve">HIPOTESIS TECNICA</x:t>
        </x:is>
      </x:c>
      <x:c r="N852" s="34" t="n">
        <x:f>IFERROR(J852*INDEX('04_MAQUINAS'!$F$2:$F$18,MATCH(E852,'04_MAQUINAS'!$A$2:$A$18,0)),0)</x:f>
        <x:v>12.166666666666666</x:v>
      </x:c>
      <x:c r="O852" s="34" t="n">
        <x:f>IFERROR(J852*INDEX('04_MAQUINAS'!$I$2:$I$18,MATCH(E852,'04_MAQUINAS'!$A$2:$A$18,0))*INDEX('04_MAQUINAS'!$J$2:$J$18,MATCH(E852,'04_MAQUINAS'!$A$2:$A$18,0)),0)</x:f>
        <x:v>0.06083333333333333</x:v>
      </x:c>
    </x:row>
    <x:row r="853">
      <x:c r="A853" t="inlineStr">
        <x:is>
          <x:t xml:space="preserve">P071</x:t>
        </x:is>
      </x:c>
      <x:c r="B853" t="inlineStr">
        <x:is>
          <x:t xml:space="preserve">Armario metálico</x:t>
        </x:is>
      </x:c>
      <x:c r="C853" t="n">
        <x:v>11</x:v>
      </x:c>
      <x:c r="D853" t="inlineStr">
        <x:is>
          <x:t xml:space="preserve">Embalaje</x:t>
        </x:is>
      </x:c>
      <x:c r="E853" t="inlineStr">
        <x:is>
          <x:t xml:space="preserve">Zona de protección y embalaje</x:t>
        </x:is>
      </x:c>
      <x:c r="F853" t="n">
        <x:f>'08_PEDIDOS'!D72</x:f>
        <x:v>10</x:v>
      </x:c>
      <x:c r="G853" t="n">
        <x:f>'08_PEDIDOS'!I72</x:f>
        <x:v>10</x:v>
      </x:c>
      <x:c r="H853" t="n">
        <x:f>'05_RUTAS'!F85</x:f>
        <x:v>2</x:v>
      </x:c>
      <x:c r="I853" t="n">
        <x:f>'05_RUTAS'!G85</x:f>
        <x:v>4.67</x:v>
      </x:c>
      <x:c r="J853" s="14" t="n">
        <x:f>IF(OR(F853="",G853="",G853=0),"",(ROUNDUP(F853/G853,0)*H853+F853*I853)/60)</x:f>
        <x:v>0.8116666666666668</x:v>
      </x:c>
      <x:c r="K853" t="n">
        <x:f>INDEX('08_PEDIDOS'!$H$2:$H$97,MATCH(A853,'08_PEDIDOS'!$A$2:$A$97,0))</x:f>
        <x:v>9</x:v>
      </x:c>
      <x:c r="L853" t="inlineStr">
        <x:is>
          <x:t xml:space="preserve">POR_UNIDAD</x:t>
        </x:is>
      </x:c>
      <x:c r="M853" t="inlineStr">
        <x:is>
          <x:t xml:space="preserve">HIPOTESIS TECNICA</x:t>
        </x:is>
      </x:c>
      <x:c r="N853" s="34" t="n">
        <x:f>IFERROR(J853*INDEX('04_MAQUINAS'!$F$2:$F$18,MATCH(E853,'04_MAQUINAS'!$A$2:$A$18,0)),0)</x:f>
        <x:v>14.610000000000001</x:v>
      </x:c>
      <x:c r="O853" s="34" t="n">
        <x:f>IFERROR(J853*INDEX('04_MAQUINAS'!$I$2:$I$18,MATCH(E853,'04_MAQUINAS'!$A$2:$A$18,0))*INDEX('04_MAQUINAS'!$J$2:$J$18,MATCH(E853,'04_MAQUINAS'!$A$2:$A$18,0)),0)</x:f>
        <x:v>0.07305</x:v>
      </x:c>
    </x:row>
    <x:row r="854">
      <x:c r="A854" t="inlineStr">
        <x:is>
          <x:t xml:space="preserve">P072</x:t>
        </x:is>
      </x:c>
      <x:c r="B854" t="inlineStr">
        <x:is>
          <x:t xml:space="preserve">Estantería liviana metálica</x:t>
        </x:is>
      </x:c>
      <x:c r="C854" t="n">
        <x:v>1</x:v>
      </x:c>
      <x:c r="D854" t="inlineStr">
        <x:is>
          <x:t xml:space="preserve">Corte de planchas de acero</x:t>
        </x:is>
      </x:c>
      <x:c r="E854" t="inlineStr">
        <x:is>
          <x:t xml:space="preserve">Guillotina hidráulica para corte de planchas de acero</x:t>
        </x:is>
      </x:c>
      <x:c r="F854" t="n">
        <x:f>'08_PEDIDOS'!D73</x:f>
        <x:v>10</x:v>
      </x:c>
      <x:c r="G854" t="n">
        <x:f>'08_PEDIDOS'!I73</x:f>
        <x:v>10</x:v>
      </x:c>
      <x:c r="H854" t="n">
        <x:f>'05_RUTAS'!F86</x:f>
        <x:v>8</x:v>
      </x:c>
      <x:c r="I854" t="n">
        <x:f>'05_RUTAS'!G86</x:f>
        <x:v>35.92</x:v>
      </x:c>
      <x:c r="J854" s="14" t="n">
        <x:f>IF(OR(F854="",G854="",G854=0),"",(ROUNDUP(F854/G854,0)*H854+F854*I854)/60)</x:f>
        <x:v>6.120000000000001</x:v>
      </x:c>
      <x:c r="K854" t="n">
        <x:f>INDEX('08_PEDIDOS'!$H$2:$H$97,MATCH(A854,'08_PEDIDOS'!$A$2:$A$97,0))</x:f>
        <x:v>9</x:v>
      </x:c>
      <x:c r="L854" t="inlineStr">
        <x:is>
          <x:t xml:space="preserve">POR_UNIDAD</x:t>
        </x:is>
      </x:c>
      <x:c r="M854" t="inlineStr">
        <x:is>
          <x:t xml:space="preserve">VALOR HEREDADO SIN CRONOMETRAJE</x:t>
        </x:is>
      </x:c>
      <x:c r="N854" s="34" t="n">
        <x:f>IFERROR(J854*INDEX('04_MAQUINAS'!$F$2:$F$18,MATCH(E854,'04_MAQUINAS'!$A$2:$A$18,0)),0)</x:f>
        <x:v>146.88000000000002</x:v>
      </x:c>
      <x:c r="O854" s="34" t="n">
        <x:f>IFERROR(J854*INDEX('04_MAQUINAS'!$I$2:$I$18,MATCH(E854,'04_MAQUINAS'!$A$2:$A$18,0))*INDEX('04_MAQUINAS'!$J$2:$J$18,MATCH(E854,'04_MAQUINAS'!$A$2:$A$18,0)),0)</x:f>
        <x:v>16.830000000000002</x:v>
      </x:c>
    </x:row>
    <x:row r="855">
      <x:c r="A855" t="inlineStr">
        <x:is>
          <x:t xml:space="preserve">P072</x:t>
        </x:is>
      </x:c>
      <x:c r="B855" t="inlineStr">
        <x:is>
          <x:t xml:space="preserve">Estantería liviana metálica</x:t>
        </x:is>
      </x:c>
      <x:c r="C855" t="n">
        <x:v>2</x:v>
      </x:c>
      <x:c r="D855" t="inlineStr">
        <x:is>
          <x:t xml:space="preserve">Corte de tubos y perfiles</x:t>
        </x:is>
      </x:c>
      <x:c r="E855" t="inlineStr">
        <x:is>
          <x:t xml:space="preserve">Sierra de cinta para corte de tubos y perfiles</x:t>
        </x:is>
      </x:c>
      <x:c r="F855" t="n">
        <x:f>'08_PEDIDOS'!D73</x:f>
        <x:v>10</x:v>
      </x:c>
      <x:c r="G855" t="n">
        <x:f>'08_PEDIDOS'!I73</x:f>
        <x:v>10</x:v>
      </x:c>
      <x:c r="H855" t="n">
        <x:f>'05_RUTAS'!F87</x:f>
        <x:v>8</x:v>
      </x:c>
      <x:c r="I855" t="n">
        <x:f>'05_RUTAS'!G87</x:f>
        <x:v>32.28</x:v>
      </x:c>
      <x:c r="J855" s="14" t="n">
        <x:f>IF(OR(F855="",G855="",G855=0),"",(ROUNDUP(F855/G855,0)*H855+F855*I855)/60)</x:f>
        <x:v>5.513333333333334</x:v>
      </x:c>
      <x:c r="K855" t="n">
        <x:f>INDEX('08_PEDIDOS'!$H$2:$H$97,MATCH(A855,'08_PEDIDOS'!$A$2:$A$97,0))</x:f>
        <x:v>9</x:v>
      </x:c>
      <x:c r="L855" t="inlineStr">
        <x:is>
          <x:t xml:space="preserve">POR_UNIDAD</x:t>
        </x:is>
      </x:c>
      <x:c r="M855" t="inlineStr">
        <x:is>
          <x:t xml:space="preserve">VALOR HEREDADO SIN CRONOMETRAJE</x:t>
        </x:is>
      </x:c>
      <x:c r="N855" s="34" t="n">
        <x:f>IFERROR(J855*INDEX('04_MAQUINAS'!$F$2:$F$18,MATCH(E855,'04_MAQUINAS'!$A$2:$A$18,0)),0)</x:f>
        <x:v>121.29333333333334</x:v>
      </x:c>
      <x:c r="O855" s="34" t="n">
        <x:f>IFERROR(J855*INDEX('04_MAQUINAS'!$I$2:$I$18,MATCH(E855,'04_MAQUINAS'!$A$2:$A$18,0))*INDEX('04_MAQUINAS'!$J$2:$J$18,MATCH(E855,'04_MAQUINAS'!$A$2:$A$18,0)),0)</x:f>
        <x:v>2.481</x:v>
      </x:c>
    </x:row>
    <x:row r="856">
      <x:c r="A856" t="inlineStr">
        <x:is>
          <x:t xml:space="preserve">P072</x:t>
        </x:is>
      </x:c>
      <x:c r="B856" t="inlineStr">
        <x:is>
          <x:t xml:space="preserve">Estantería liviana metálica</x:t>
        </x:is>
      </x:c>
      <x:c r="C856" t="n">
        <x:v>3</x:v>
      </x:c>
      <x:c r="D856" t="inlineStr">
        <x:is>
          <x:t xml:space="preserve">Perforación</x:t>
        </x:is>
      </x:c>
      <x:c r="E856" t="inlineStr">
        <x:is>
          <x:t xml:space="preserve">Taladro de banco para perforación de acero</x:t>
        </x:is>
      </x:c>
      <x:c r="F856" t="n">
        <x:f>'08_PEDIDOS'!D73</x:f>
        <x:v>10</x:v>
      </x:c>
      <x:c r="G856" t="n">
        <x:f>'08_PEDIDOS'!I73</x:f>
        <x:v>10</x:v>
      </x:c>
      <x:c r="H856" t="n">
        <x:f>'05_RUTAS'!F88</x:f>
        <x:v>10</x:v>
      </x:c>
      <x:c r="I856" t="n">
        <x:f>'05_RUTAS'!G88</x:f>
        <x:v>54.8</x:v>
      </x:c>
      <x:c r="J856" s="14" t="n">
        <x:f>IF(OR(F856="",G856="",G856=0),"",(ROUNDUP(F856/G856,0)*H856+F856*I856)/60)</x:f>
        <x:v>9.3</x:v>
      </x:c>
      <x:c r="K856" t="n">
        <x:f>INDEX('08_PEDIDOS'!$H$2:$H$97,MATCH(A856,'08_PEDIDOS'!$A$2:$A$97,0))</x:f>
        <x:v>9</x:v>
      </x:c>
      <x:c r="L856" t="inlineStr">
        <x:is>
          <x:t xml:space="preserve">POR_UNIDAD</x:t>
        </x:is>
      </x:c>
      <x:c r="M856" t="inlineStr">
        <x:is>
          <x:t xml:space="preserve">VALOR HEREDADO SIN CRONOMETRAJE</x:t>
        </x:is>
      </x:c>
      <x:c r="N856" s="34" t="n">
        <x:f>IFERROR(J856*INDEX('04_MAQUINAS'!$F$2:$F$18,MATCH(E856,'04_MAQUINAS'!$A$2:$A$18,0)),0)</x:f>
        <x:v>204.60000000000002</x:v>
      </x:c>
      <x:c r="O856" s="34" t="n">
        <x:f>IFERROR(J856*INDEX('04_MAQUINAS'!$I$2:$I$18,MATCH(E856,'04_MAQUINAS'!$A$2:$A$18,0))*INDEX('04_MAQUINAS'!$J$2:$J$18,MATCH(E856,'04_MAQUINAS'!$A$2:$A$18,0)),0)</x:f>
        <x:v>2.5575000000000006</x:v>
      </x:c>
    </x:row>
    <x:row r="857">
      <x:c r="A857" t="inlineStr">
        <x:is>
          <x:t xml:space="preserve">P072</x:t>
        </x:is>
      </x:c>
      <x:c r="B857" t="inlineStr">
        <x:is>
          <x:t xml:space="preserve">Estantería liviana metálica</x:t>
        </x:is>
      </x:c>
      <x:c r="C857" t="n">
        <x:v>4</x:v>
      </x:c>
      <x:c r="D857" t="inlineStr">
        <x:is>
          <x:t xml:space="preserve">Plegado</x:t>
        </x:is>
      </x:c>
      <x:c r="E857" t="inlineStr">
        <x:is>
          <x:t xml:space="preserve">Plegadora hidráulica de chapa metálica</x:t>
        </x:is>
      </x:c>
      <x:c r="F857" t="n">
        <x:f>'08_PEDIDOS'!D73</x:f>
        <x:v>10</x:v>
      </x:c>
      <x:c r="G857" t="n">
        <x:f>'08_PEDIDOS'!I73</x:f>
        <x:v>10</x:v>
      </x:c>
      <x:c r="H857" t="n">
        <x:f>'05_RUTAS'!F89</x:f>
        <x:v>12</x:v>
      </x:c>
      <x:c r="I857" t="n">
        <x:f>'05_RUTAS'!G89</x:f>
        <x:v>85</x:v>
      </x:c>
      <x:c r="J857" s="14" t="n">
        <x:f>IF(OR(F857="",G857="",G857=0),"",(ROUNDUP(F857/G857,0)*H857+F857*I857)/60)</x:f>
        <x:v>14.366666666666667</x:v>
      </x:c>
      <x:c r="K857" t="n">
        <x:f>INDEX('08_PEDIDOS'!$H$2:$H$97,MATCH(A857,'08_PEDIDOS'!$A$2:$A$97,0))</x:f>
        <x:v>9</x:v>
      </x:c>
      <x:c r="L857" t="inlineStr">
        <x:is>
          <x:t xml:space="preserve">POR_UNIDAD</x:t>
        </x:is>
      </x:c>
      <x:c r="M857" t="inlineStr">
        <x:is>
          <x:t xml:space="preserve">VALOR HEREDADO SIN CRONOMETRAJE</x:t>
        </x:is>
      </x:c>
      <x:c r="N857" s="34" t="n">
        <x:f>IFERROR(J857*INDEX('04_MAQUINAS'!$F$2:$F$18,MATCH(E857,'04_MAQUINAS'!$A$2:$A$18,0)),0)</x:f>
        <x:v>402.26666666666665</x:v>
      </x:c>
      <x:c r="O857" s="34" t="n">
        <x:f>IFERROR(J857*INDEX('04_MAQUINAS'!$I$2:$I$18,MATCH(E857,'04_MAQUINAS'!$A$2:$A$18,0))*INDEX('04_MAQUINAS'!$J$2:$J$18,MATCH(E857,'04_MAQUINAS'!$A$2:$A$18,0)),0)</x:f>
        <x:v>35.5575</x:v>
      </x:c>
    </x:row>
    <x:row r="858">
      <x:c r="A858" t="inlineStr">
        <x:is>
          <x:t xml:space="preserve">P072</x:t>
        </x:is>
      </x:c>
      <x:c r="B858" t="inlineStr">
        <x:is>
          <x:t xml:space="preserve">Estantería liviana metálica</x:t>
        </x:is>
      </x:c>
      <x:c r="C858" t="n">
        <x:v>5</x:v>
      </x:c>
      <x:c r="D858" t="inlineStr">
        <x:is>
          <x:t xml:space="preserve">Desbarbado</x:t>
        </x:is>
      </x:c>
      <x:c r="E858" t="inlineStr">
        <x:is>
          <x:t xml:space="preserve">Mesa de desbarbado/esmerilado</x:t>
        </x:is>
      </x:c>
      <x:c r="F858" t="n">
        <x:f>'08_PEDIDOS'!D73</x:f>
        <x:v>10</x:v>
      </x:c>
      <x:c r="G858" t="n">
        <x:f>'08_PEDIDOS'!I73</x:f>
        <x:v>10</x:v>
      </x:c>
      <x:c r="H858" t="n">
        <x:f>'05_RUTAS'!F90</x:f>
        <x:v>3</x:v>
      </x:c>
      <x:c r="I858" t="n">
        <x:f>'05_RUTAS'!G90</x:f>
        <x:v>37.5</x:v>
      </x:c>
      <x:c r="J858" s="14" t="n">
        <x:f>IF(OR(F858="",G858="",G858=0),"",(ROUNDUP(F858/G858,0)*H858+F858*I858)/60)</x:f>
        <x:v>6.3</x:v>
      </x:c>
      <x:c r="K858" t="n">
        <x:f>INDEX('08_PEDIDOS'!$H$2:$H$97,MATCH(A858,'08_PEDIDOS'!$A$2:$A$97,0))</x:f>
        <x:v>9</x:v>
      </x:c>
      <x:c r="L858" t="inlineStr">
        <x:is>
          <x:t xml:space="preserve">POR_UNIDAD</x:t>
        </x:is>
      </x:c>
      <x:c r="M858" t="inlineStr">
        <x:is>
          <x:t xml:space="preserve">VALOR HEREDADO SIN CRONOMETRAJE</x:t>
        </x:is>
      </x:c>
      <x:c r="N858" s="34" t="n">
        <x:f>IFERROR(J858*INDEX('04_MAQUINAS'!$F$2:$F$18,MATCH(E858,'04_MAQUINAS'!$A$2:$A$18,0)),0)</x:f>
        <x:v>132.29999999999998</x:v>
      </x:c>
      <x:c r="O858" s="34" t="n">
        <x:f>IFERROR(J858*INDEX('04_MAQUINAS'!$I$2:$I$18,MATCH(E858,'04_MAQUINAS'!$A$2:$A$18,0))*INDEX('04_MAQUINAS'!$J$2:$J$18,MATCH(E858,'04_MAQUINAS'!$A$2:$A$18,0)),0)</x:f>
        <x:v>4.725</x:v>
      </x:c>
    </x:row>
    <x:row r="859">
      <x:c r="A859" t="inlineStr">
        <x:is>
          <x:t xml:space="preserve">P072</x:t>
        </x:is>
      </x:c>
      <x:c r="B859" t="inlineStr">
        <x:is>
          <x:t xml:space="preserve">Estantería liviana metálica</x:t>
        </x:is>
      </x:c>
      <x:c r="C859" t="n">
        <x:v>6</x:v>
      </x:c>
      <x:c r="D859" t="inlineStr">
        <x:is>
          <x:t xml:space="preserve">Preparación superficial</x:t>
        </x:is>
      </x:c>
      <x:c r="E859" t="inlineStr">
        <x:is>
          <x:t xml:space="preserve">Zona de preparación superficial</x:t>
        </x:is>
      </x:c>
      <x:c r="F859" t="n">
        <x:f>'08_PEDIDOS'!D73</x:f>
        <x:v>10</x:v>
      </x:c>
      <x:c r="G859" t="n">
        <x:f>'08_PEDIDOS'!I73</x:f>
        <x:v>10</x:v>
      </x:c>
      <x:c r="H859" t="n">
        <x:f>'05_RUTAS'!F91</x:f>
        <x:v>6</x:v>
      </x:c>
      <x:c r="I859" t="n">
        <x:f>'05_RUTAS'!G91</x:f>
        <x:v>24.4752</x:v>
      </x:c>
      <x:c r="J859" s="14" t="n">
        <x:f>IF(OR(F859="",G859="",G859=0),"",(ROUNDUP(F859/G859,0)*H859+F859*I859)/60)</x:f>
        <x:v>4.1792</x:v>
      </x:c>
      <x:c r="K859" t="n">
        <x:f>INDEX('08_PEDIDOS'!$H$2:$H$97,MATCH(A859,'08_PEDIDOS'!$A$2:$A$97,0))</x:f>
        <x:v>9</x:v>
      </x:c>
      <x:c r="L859" t="inlineStr">
        <x:is>
          <x:t xml:space="preserve">POR_UNIDAD</x:t>
        </x:is>
      </x:c>
      <x:c r="M859" t="inlineStr">
        <x:is>
          <x:t xml:space="preserve">VALOR HEREDADO SIN CRONOMETRAJE</x:t>
        </x:is>
      </x:c>
      <x:c r="N859" s="34" t="n">
        <x:f>IFERROR(J859*INDEX('04_MAQUINAS'!$F$2:$F$18,MATCH(E859,'04_MAQUINAS'!$A$2:$A$18,0)),0)</x:f>
        <x:v>79.4048</x:v>
      </x:c>
      <x:c r="O859" s="34" t="n">
        <x:f>IFERROR(J859*INDEX('04_MAQUINAS'!$I$2:$I$18,MATCH(E859,'04_MAQUINAS'!$A$2:$A$18,0))*INDEX('04_MAQUINAS'!$J$2:$J$18,MATCH(E859,'04_MAQUINAS'!$A$2:$A$18,0)),0)</x:f>
        <x:v>3.6776960000000005</x:v>
      </x:c>
    </x:row>
    <x:row r="860">
      <x:c r="A860" t="inlineStr">
        <x:is>
          <x:t xml:space="preserve">P072</x:t>
        </x:is>
      </x:c>
      <x:c r="B860" t="inlineStr">
        <x:is>
          <x:t xml:space="preserve">Estantería liviana metálica</x:t>
        </x:is>
      </x:c>
      <x:c r="C860" t="n">
        <x:v>7</x:v>
      </x:c>
      <x:c r="D860" t="inlineStr">
        <x:is>
          <x:t xml:space="preserve">Aplicación electrostática de polvo</x:t>
        </x:is>
      </x:c>
      <x:c r="E860" t="inlineStr">
        <x:is>
          <x:t xml:space="preserve">Pistola manual de pintura electrostática en polvo</x:t>
        </x:is>
      </x:c>
      <x:c r="F860" t="n">
        <x:f>'08_PEDIDOS'!D73</x:f>
        <x:v>10</x:v>
      </x:c>
      <x:c r="G860" t="n">
        <x:f>'08_PEDIDOS'!I73</x:f>
        <x:v>10</x:v>
      </x:c>
      <x:c r="H860" t="n">
        <x:f>'05_RUTAS'!F92</x:f>
        <x:v>12</x:v>
      </x:c>
      <x:c r="I860" t="n">
        <x:f>'05_RUTAS'!G92</x:f>
        <x:v>6.58</x:v>
      </x:c>
      <x:c r="J860" s="14" t="n">
        <x:f>IF(OR(F860="",G860="",G860=0),"",(ROUNDUP(F860/G860,0)*H860+F860*I860)/60)</x:f>
        <x:v>1.2966666666666666</x:v>
      </x:c>
      <x:c r="K860" t="n">
        <x:f>INDEX('08_PEDIDOS'!$H$2:$H$97,MATCH(A860,'08_PEDIDOS'!$A$2:$A$97,0))</x:f>
        <x:v>9</x:v>
      </x:c>
      <x:c r="L860" t="inlineStr">
        <x:is>
          <x:t xml:space="preserve">POR_UNIDAD</x:t>
        </x:is>
      </x:c>
      <x:c r="M860" t="inlineStr">
        <x:is>
          <x:t xml:space="preserve">HIPOTESIS TECNICA</x:t>
        </x:is>
      </x:c>
      <x:c r="N860" s="34" t="n">
        <x:f>IFERROR(J860*INDEX('04_MAQUINAS'!$F$2:$F$18,MATCH(E860,'04_MAQUINAS'!$A$2:$A$18,0)),0)</x:f>
        <x:v>41.49333333333333</x:v>
      </x:c>
      <x:c r="O860" s="34" t="n">
        <x:f>IFERROR(J860*INDEX('04_MAQUINAS'!$I$2:$I$18,MATCH(E860,'04_MAQUINAS'!$A$2:$A$18,0))*INDEX('04_MAQUINAS'!$J$2:$J$18,MATCH(E860,'04_MAQUINAS'!$A$2:$A$18,0)),0)</x:f>
        <x:v>1.3614999999999997</x:v>
      </x:c>
    </x:row>
    <x:row r="861">
      <x:c r="A861" t="inlineStr">
        <x:is>
          <x:t xml:space="preserve">P072</x:t>
        </x:is>
      </x:c>
      <x:c r="B861" t="inlineStr">
        <x:is>
          <x:t xml:space="preserve">Estantería liviana metálica</x:t>
        </x:is>
      </x:c>
      <x:c r="C861" t="n">
        <x:v>8</x:v>
      </x:c>
      <x:c r="D861" t="inlineStr">
        <x:is>
          <x:t xml:space="preserve">Curado térmico en horno</x:t>
        </x:is>
      </x:c>
      <x:c r="E861" t="inlineStr">
        <x:is>
          <x:t xml:space="preserve">Horno de curado de pintura electrostática por lotes</x:t>
        </x:is>
      </x:c>
      <x:c r="F861" t="n">
        <x:f>'08_PEDIDOS'!D73</x:f>
        <x:v>10</x:v>
      </x:c>
      <x:c r="G861" t="n">
        <x:f>'08_PEDIDOS'!I73</x:f>
        <x:v>10</x:v>
      </x:c>
      <x:c r="H861" t="n">
        <x:f>'05_RUTAS'!F93</x:f>
        <x:v>45</x:v>
      </x:c>
      <x:c r="I861" t="n">
        <x:f>'05_RUTAS'!G93</x:f>
        <x:v>0</x:v>
      </x:c>
      <x:c r="J861" s="14" t="n">
        <x:f>IF(OR(F861="",G861="",G861=0),"",(ROUNDUP(F861/G861,0)*H861+F861*I861)/60)</x:f>
        <x:v>0.75</x:v>
      </x:c>
      <x:c r="K861" t="n">
        <x:f>INDEX('08_PEDIDOS'!$H$2:$H$97,MATCH(A861,'08_PEDIDOS'!$A$2:$A$97,0))</x:f>
        <x:v>9</x:v>
      </x:c>
      <x:c r="L861" t="inlineStr">
        <x:is>
          <x:t xml:space="preserve">POR_LOTE</x:t>
        </x:is>
      </x:c>
      <x:c r="M861" t="inlineStr">
        <x:is>
          <x:t xml:space="preserve">HIPOTESIS TECNICA</x:t>
        </x:is>
      </x:c>
      <x:c r="N861" s="34" t="n">
        <x:f>IFERROR(J861*INDEX('04_MAQUINAS'!$F$2:$F$18,MATCH(E861,'04_MAQUINAS'!$A$2:$A$18,0)),0)</x:f>
        <x:v>19.5</x:v>
      </x:c>
      <x:c r="O861" s="34" t="n">
        <x:f>IFERROR(J861*INDEX('04_MAQUINAS'!$I$2:$I$18,MATCH(E861,'04_MAQUINAS'!$A$2:$A$18,0))*INDEX('04_MAQUINAS'!$J$2:$J$18,MATCH(E861,'04_MAQUINAS'!$A$2:$A$18,0)),0)</x:f>
        <x:v>10.799999999999999</x:v>
      </x:c>
    </x:row>
    <x:row r="862">
      <x:c r="A862" t="inlineStr">
        <x:is>
          <x:t xml:space="preserve">P072</x:t>
        </x:is>
      </x:c>
      <x:c r="B862" t="inlineStr">
        <x:is>
          <x:t xml:space="preserve">Estantería liviana metálica</x:t>
        </x:is>
      </x:c>
      <x:c r="C862" t="n">
        <x:v>9</x:v>
      </x:c>
      <x:c r="D862" t="inlineStr">
        <x:is>
          <x:t xml:space="preserve">Colgado, traslado y enfriamiento</x:t>
        </x:is>
      </x:c>
      <x:c r="E862" t="inlineStr">
        <x:is>
          <x:t xml:space="preserve">Manipulación y enfriamiento de piezas</x:t>
        </x:is>
      </x:c>
      <x:c r="F862" t="n">
        <x:f>'08_PEDIDOS'!D73</x:f>
        <x:v>10</x:v>
      </x:c>
      <x:c r="G862" t="n">
        <x:f>'08_PEDIDOS'!I73</x:f>
        <x:v>10</x:v>
      </x:c>
      <x:c r="H862" t="n">
        <x:f>'05_RUTAS'!F94</x:f>
        <x:v>8</x:v>
      </x:c>
      <x:c r="I862" t="n">
        <x:f>'05_RUTAS'!G94</x:f>
        <x:v>2.36</x:v>
      </x:c>
      <x:c r="J862" s="14" t="n">
        <x:f>IF(OR(F862="",G862="",G862=0),"",(ROUNDUP(F862/G862,0)*H862+F862*I862)/60)</x:f>
        <x:v>0.5266666666666666</x:v>
      </x:c>
      <x:c r="K862" t="n">
        <x:f>INDEX('08_PEDIDOS'!$H$2:$H$97,MATCH(A862,'08_PEDIDOS'!$A$2:$A$97,0))</x:f>
        <x:v>9</x:v>
      </x:c>
      <x:c r="L862" t="inlineStr">
        <x:is>
          <x:t xml:space="preserve">POR_UNIDAD</x:t>
        </x:is>
      </x:c>
      <x:c r="M862" t="inlineStr">
        <x:is>
          <x:t xml:space="preserve">HIPOTESIS TECNICA</x:t>
        </x:is>
      </x:c>
      <x:c r="N862" s="34" t="n">
        <x:f>IFERROR(J862*INDEX('04_MAQUINAS'!$F$2:$F$18,MATCH(E862,'04_MAQUINAS'!$A$2:$A$18,0)),0)</x:f>
        <x:v>8.426666666666666</x:v>
      </x:c>
      <x:c r="O862" s="34" t="n">
        <x:f>IFERROR(J862*INDEX('04_MAQUINAS'!$I$2:$I$18,MATCH(E862,'04_MAQUINAS'!$A$2:$A$18,0))*INDEX('04_MAQUINAS'!$J$2:$J$18,MATCH(E862,'04_MAQUINAS'!$A$2:$A$18,0)),0)</x:f>
        <x:v>0.13166666666666665</x:v>
      </x:c>
    </x:row>
    <x:row r="863">
      <x:c r="A863" t="inlineStr">
        <x:is>
          <x:t xml:space="preserve">P072</x:t>
        </x:is>
      </x:c>
      <x:c r="B863" t="inlineStr">
        <x:is>
          <x:t xml:space="preserve">Estantería liviana metálica</x:t>
        </x:is>
      </x:c>
      <x:c r="C863" t="n">
        <x:v>10</x:v>
      </x:c>
      <x:c r="D863" t="inlineStr">
        <x:is>
          <x:t xml:space="preserve">Ensamblaje</x:t>
        </x:is>
      </x:c>
      <x:c r="E863" t="inlineStr">
        <x:is>
          <x:t xml:space="preserve">Mesa de armado</x:t>
        </x:is>
      </x:c>
      <x:c r="F863" t="n">
        <x:f>'08_PEDIDOS'!D73</x:f>
        <x:v>10</x:v>
      </x:c>
      <x:c r="G863" t="n">
        <x:f>'08_PEDIDOS'!I73</x:f>
        <x:v>10</x:v>
      </x:c>
      <x:c r="H863" t="n">
        <x:f>'05_RUTAS'!F95</x:f>
        <x:v>6</x:v>
      </x:c>
      <x:c r="I863" t="n">
        <x:f>'05_RUTAS'!G95</x:f>
        <x:v>61.5</x:v>
      </x:c>
      <x:c r="J863" s="14" t="n">
        <x:f>IF(OR(F863="",G863="",G863=0),"",(ROUNDUP(F863/G863,0)*H863+F863*I863)/60)</x:f>
        <x:v>10.35</x:v>
      </x:c>
      <x:c r="K863" t="n">
        <x:f>INDEX('08_PEDIDOS'!$H$2:$H$97,MATCH(A863,'08_PEDIDOS'!$A$2:$A$97,0))</x:f>
        <x:v>9</x:v>
      </x:c>
      <x:c r="L863" t="inlineStr">
        <x:is>
          <x:t xml:space="preserve">POR_UNIDAD</x:t>
        </x:is>
      </x:c>
      <x:c r="M863" t="inlineStr">
        <x:is>
          <x:t xml:space="preserve">VALOR HEREDADO SIN CRONOMETRAJE</x:t>
        </x:is>
      </x:c>
      <x:c r="N863" s="34" t="n">
        <x:f>IFERROR(J863*INDEX('04_MAQUINAS'!$F$2:$F$18,MATCH(E863,'04_MAQUINAS'!$A$2:$A$18,0)),0)</x:f>
        <x:v>196.65</x:v>
      </x:c>
      <x:c r="O863" s="34" t="n">
        <x:f>IFERROR(J863*INDEX('04_MAQUINAS'!$I$2:$I$18,MATCH(E863,'04_MAQUINAS'!$A$2:$A$18,0))*INDEX('04_MAQUINAS'!$J$2:$J$18,MATCH(E863,'04_MAQUINAS'!$A$2:$A$18,0)),0)</x:f>
        <x:v>3.105</x:v>
      </x:c>
    </x:row>
    <x:row r="864">
      <x:c r="A864" t="inlineStr">
        <x:is>
          <x:t xml:space="preserve">P072</x:t>
        </x:is>
      </x:c>
      <x:c r="B864" t="inlineStr">
        <x:is>
          <x:t xml:space="preserve">Estantería liviana metálica</x:t>
        </x:is>
      </x:c>
      <x:c r="C864" t="n">
        <x:v>11</x:v>
      </x:c>
      <x:c r="D864" t="inlineStr">
        <x:is>
          <x:t xml:space="preserve">Inspección de calidad</x:t>
        </x:is>
      </x:c>
      <x:c r="E864" t="inlineStr">
        <x:is>
          <x:t xml:space="preserve">Área de inspección</x:t>
        </x:is>
      </x:c>
      <x:c r="F864" t="n">
        <x:f>'08_PEDIDOS'!D73</x:f>
        <x:v>10</x:v>
      </x:c>
      <x:c r="G864" t="n">
        <x:f>'08_PEDIDOS'!I73</x:f>
        <x:v>10</x:v>
      </x:c>
      <x:c r="H864" t="n">
        <x:f>'05_RUTAS'!F96</x:f>
        <x:v>2</x:v>
      </x:c>
      <x:c r="I864" t="n">
        <x:f>'05_RUTAS'!G96</x:f>
        <x:v>3.45</x:v>
      </x:c>
      <x:c r="J864" s="14" t="n">
        <x:f>IF(OR(F864="",G864="",G864=0),"",(ROUNDUP(F864/G864,0)*H864+F864*I864)/60)</x:f>
        <x:v>0.6083333333333333</x:v>
      </x:c>
      <x:c r="K864" t="n">
        <x:f>INDEX('08_PEDIDOS'!$H$2:$H$97,MATCH(A864,'08_PEDIDOS'!$A$2:$A$97,0))</x:f>
        <x:v>9</x:v>
      </x:c>
      <x:c r="L864" t="inlineStr">
        <x:is>
          <x:t xml:space="preserve">POR_UNIDAD</x:t>
        </x:is>
      </x:c>
      <x:c r="M864" t="inlineStr">
        <x:is>
          <x:t xml:space="preserve">HIPOTESIS TECNICA</x:t>
        </x:is>
      </x:c>
      <x:c r="N864" s="34" t="n">
        <x:f>IFERROR(J864*INDEX('04_MAQUINAS'!$F$2:$F$18,MATCH(E864,'04_MAQUINAS'!$A$2:$A$18,0)),0)</x:f>
        <x:v>12.166666666666666</x:v>
      </x:c>
      <x:c r="O864" s="34" t="n">
        <x:f>IFERROR(J864*INDEX('04_MAQUINAS'!$I$2:$I$18,MATCH(E864,'04_MAQUINAS'!$A$2:$A$18,0))*INDEX('04_MAQUINAS'!$J$2:$J$18,MATCH(E864,'04_MAQUINAS'!$A$2:$A$18,0)),0)</x:f>
        <x:v>0.06083333333333333</x:v>
      </x:c>
    </x:row>
    <x:row r="865">
      <x:c r="A865" t="inlineStr">
        <x:is>
          <x:t xml:space="preserve">P072</x:t>
        </x:is>
      </x:c>
      <x:c r="B865" t="inlineStr">
        <x:is>
          <x:t xml:space="preserve">Estantería liviana metálica</x:t>
        </x:is>
      </x:c>
      <x:c r="C865" t="n">
        <x:v>12</x:v>
      </x:c>
      <x:c r="D865" t="inlineStr">
        <x:is>
          <x:t xml:space="preserve">Embalaje</x:t>
        </x:is>
      </x:c>
      <x:c r="E865" t="inlineStr">
        <x:is>
          <x:t xml:space="preserve">Zona de protección y embalaje</x:t>
        </x:is>
      </x:c>
      <x:c r="F865" t="n">
        <x:f>'08_PEDIDOS'!D73</x:f>
        <x:v>10</x:v>
      </x:c>
      <x:c r="G865" t="n">
        <x:f>'08_PEDIDOS'!I73</x:f>
        <x:v>10</x:v>
      </x:c>
      <x:c r="H865" t="n">
        <x:f>'05_RUTAS'!F97</x:f>
        <x:v>2</x:v>
      </x:c>
      <x:c r="I865" t="n">
        <x:f>'05_RUTAS'!G97</x:f>
        <x:v>4.67</x:v>
      </x:c>
      <x:c r="J865" s="14" t="n">
        <x:f>IF(OR(F865="",G865="",G865=0),"",(ROUNDUP(F865/G865,0)*H865+F865*I865)/60)</x:f>
        <x:v>0.8116666666666668</x:v>
      </x:c>
      <x:c r="K865" t="n">
        <x:f>INDEX('08_PEDIDOS'!$H$2:$H$97,MATCH(A865,'08_PEDIDOS'!$A$2:$A$97,0))</x:f>
        <x:v>9</x:v>
      </x:c>
      <x:c r="L865" t="inlineStr">
        <x:is>
          <x:t xml:space="preserve">POR_UNIDAD</x:t>
        </x:is>
      </x:c>
      <x:c r="M865" t="inlineStr">
        <x:is>
          <x:t xml:space="preserve">HIPOTESIS TECNICA</x:t>
        </x:is>
      </x:c>
      <x:c r="N865" s="34" t="n">
        <x:f>IFERROR(J865*INDEX('04_MAQUINAS'!$F$2:$F$18,MATCH(E865,'04_MAQUINAS'!$A$2:$A$18,0)),0)</x:f>
        <x:v>14.610000000000001</x:v>
      </x:c>
      <x:c r="O865" s="34" t="n">
        <x:f>IFERROR(J865*INDEX('04_MAQUINAS'!$I$2:$I$18,MATCH(E865,'04_MAQUINAS'!$A$2:$A$18,0))*INDEX('04_MAQUINAS'!$J$2:$J$18,MATCH(E865,'04_MAQUINAS'!$A$2:$A$18,0)),0)</x:f>
        <x:v>0.07305</x:v>
      </x:c>
    </x:row>
    <x:row r="866">
      <x:c r="A866" t="inlineStr">
        <x:is>
          <x:t xml:space="preserve">P073</x:t>
        </x:is>
      </x:c>
      <x:c r="B866" t="inlineStr">
        <x:is>
          <x:t xml:space="preserve">Minirack metálico con bandejas</x:t>
        </x:is>
      </x:c>
      <x:c r="C866" t="n">
        <x:v>1</x:v>
      </x:c>
      <x:c r="D866" t="inlineStr">
        <x:is>
          <x:t xml:space="preserve">Corte de planchas de acero</x:t>
        </x:is>
      </x:c>
      <x:c r="E866" t="inlineStr">
        <x:is>
          <x:t xml:space="preserve">Guillotina hidráulica para corte de planchas de acero</x:t>
        </x:is>
      </x:c>
      <x:c r="F866" t="n">
        <x:f>'08_PEDIDOS'!D74</x:f>
        <x:v>12</x:v>
      </x:c>
      <x:c r="G866" t="n">
        <x:f>'08_PEDIDOS'!I74</x:f>
        <x:v>10</x:v>
      </x:c>
      <x:c r="H866" t="n">
        <x:f>'05_RUTAS'!F2</x:f>
        <x:v>8</x:v>
      </x:c>
      <x:c r="I866" t="n">
        <x:f>'05_RUTAS'!G2</x:f>
        <x:v>34.62</x:v>
      </x:c>
      <x:c r="J866" s="14" t="n">
        <x:f>IF(OR(F866="",G866="",G866=0),"",(ROUNDUP(F866/G866,0)*H866+F866*I866)/60)</x:f>
        <x:v>7.190666666666666</x:v>
      </x:c>
      <x:c r="K866" t="n">
        <x:f>INDEX('08_PEDIDOS'!$H$2:$H$97,MATCH(A866,'08_PEDIDOS'!$A$2:$A$97,0))</x:f>
        <x:v>10</x:v>
      </x:c>
      <x:c r="L866" t="inlineStr">
        <x:is>
          <x:t xml:space="preserve">POR_UNIDAD</x:t>
        </x:is>
      </x:c>
      <x:c r="M866" t="inlineStr">
        <x:is>
          <x:t xml:space="preserve">VALOR HEREDADO SIN CRONOMETRAJE</x:t>
        </x:is>
      </x:c>
      <x:c r="N866" s="34" t="n">
        <x:f>IFERROR(J866*INDEX('04_MAQUINAS'!$F$2:$F$18,MATCH(E866,'04_MAQUINAS'!$A$2:$A$18,0)),0)</x:f>
        <x:v>172.576</x:v>
      </x:c>
      <x:c r="O866" s="34" t="n">
        <x:f>IFERROR(J866*INDEX('04_MAQUINAS'!$I$2:$I$18,MATCH(E866,'04_MAQUINAS'!$A$2:$A$18,0))*INDEX('04_MAQUINAS'!$J$2:$J$18,MATCH(E866,'04_MAQUINAS'!$A$2:$A$18,0)),0)</x:f>
        <x:v>19.77433333333333</x:v>
      </x:c>
    </x:row>
    <x:row r="867">
      <x:c r="A867" t="inlineStr">
        <x:is>
          <x:t xml:space="preserve">P073</x:t>
        </x:is>
      </x:c>
      <x:c r="B867" t="inlineStr">
        <x:is>
          <x:t xml:space="preserve">Minirack metálico con bandejas</x:t>
        </x:is>
      </x:c>
      <x:c r="C867" t="n">
        <x:v>2</x:v>
      </x:c>
      <x:c r="D867" t="inlineStr">
        <x:is>
          <x:t xml:space="preserve">Corte de tubos y perfiles</x:t>
        </x:is>
      </x:c>
      <x:c r="E867" t="inlineStr">
        <x:is>
          <x:t xml:space="preserve">Sierra de cinta para corte de tubos y perfiles</x:t>
        </x:is>
      </x:c>
      <x:c r="F867" t="n">
        <x:f>'08_PEDIDOS'!D74</x:f>
        <x:v>12</x:v>
      </x:c>
      <x:c r="G867" t="n">
        <x:f>'08_PEDIDOS'!I74</x:f>
        <x:v>10</x:v>
      </x:c>
      <x:c r="H867" t="n">
        <x:f>'05_RUTAS'!F3</x:f>
        <x:v>8</x:v>
      </x:c>
      <x:c r="I867" t="n">
        <x:f>'05_RUTAS'!G3</x:f>
        <x:v>43.52</x:v>
      </x:c>
      <x:c r="J867" s="14" t="n">
        <x:f>IF(OR(F867="",G867="",G867=0),"",(ROUNDUP(F867/G867,0)*H867+F867*I867)/60)</x:f>
        <x:v>8.970666666666666</x:v>
      </x:c>
      <x:c r="K867" t="n">
        <x:f>INDEX('08_PEDIDOS'!$H$2:$H$97,MATCH(A867,'08_PEDIDOS'!$A$2:$A$97,0))</x:f>
        <x:v>10</x:v>
      </x:c>
      <x:c r="L867" t="inlineStr">
        <x:is>
          <x:t xml:space="preserve">POR_UNIDAD</x:t>
        </x:is>
      </x:c>
      <x:c r="M867" t="inlineStr">
        <x:is>
          <x:t xml:space="preserve">VALOR HEREDADO SIN CRONOMETRAJE</x:t>
        </x:is>
      </x:c>
      <x:c r="N867" s="34" t="n">
        <x:f>IFERROR(J867*INDEX('04_MAQUINAS'!$F$2:$F$18,MATCH(E867,'04_MAQUINAS'!$A$2:$A$18,0)),0)</x:f>
        <x:v>197.35466666666667</x:v>
      </x:c>
      <x:c r="O867" s="34" t="n">
        <x:f>IFERROR(J867*INDEX('04_MAQUINAS'!$I$2:$I$18,MATCH(E867,'04_MAQUINAS'!$A$2:$A$18,0))*INDEX('04_MAQUINAS'!$J$2:$J$18,MATCH(E867,'04_MAQUINAS'!$A$2:$A$18,0)),0)</x:f>
        <x:v>4.0367999999999995</x:v>
      </x:c>
    </x:row>
    <x:row r="868">
      <x:c r="A868" t="inlineStr">
        <x:is>
          <x:t xml:space="preserve">P073</x:t>
        </x:is>
      </x:c>
      <x:c r="B868" t="inlineStr">
        <x:is>
          <x:t xml:space="preserve">Minirack metálico con bandejas</x:t>
        </x:is>
      </x:c>
      <x:c r="C868" t="n">
        <x:v>3</x:v>
      </x:c>
      <x:c r="D868" t="inlineStr">
        <x:is>
          <x:t xml:space="preserve">Perforación</x:t>
        </x:is>
      </x:c>
      <x:c r="E868" t="inlineStr">
        <x:is>
          <x:t xml:space="preserve">Taladro de banco para perforación de acero</x:t>
        </x:is>
      </x:c>
      <x:c r="F868" t="n">
        <x:f>'08_PEDIDOS'!D74</x:f>
        <x:v>12</x:v>
      </x:c>
      <x:c r="G868" t="n">
        <x:f>'08_PEDIDOS'!I74</x:f>
        <x:v>10</x:v>
      </x:c>
      <x:c r="H868" t="n">
        <x:f>'05_RUTAS'!F4</x:f>
        <x:v>10</x:v>
      </x:c>
      <x:c r="I868" t="n">
        <x:f>'05_RUTAS'!G4</x:f>
        <x:v>63.2</x:v>
      </x:c>
      <x:c r="J868" s="14" t="n">
        <x:f>IF(OR(F868="",G868="",G868=0),"",(ROUNDUP(F868/G868,0)*H868+F868*I868)/60)</x:f>
        <x:v>12.973333333333334</x:v>
      </x:c>
      <x:c r="K868" t="n">
        <x:f>INDEX('08_PEDIDOS'!$H$2:$H$97,MATCH(A868,'08_PEDIDOS'!$A$2:$A$97,0))</x:f>
        <x:v>10</x:v>
      </x:c>
      <x:c r="L868" t="inlineStr">
        <x:is>
          <x:t xml:space="preserve">POR_UNIDAD</x:t>
        </x:is>
      </x:c>
      <x:c r="M868" t="inlineStr">
        <x:is>
          <x:t xml:space="preserve">VALOR HEREDADO SIN CRONOMETRAJE</x:t>
        </x:is>
      </x:c>
      <x:c r="N868" s="34" t="n">
        <x:f>IFERROR(J868*INDEX('04_MAQUINAS'!$F$2:$F$18,MATCH(E868,'04_MAQUINAS'!$A$2:$A$18,0)),0)</x:f>
        <x:v>285.41333333333336</x:v>
      </x:c>
      <x:c r="O868" s="34" t="n">
        <x:f>IFERROR(J868*INDEX('04_MAQUINAS'!$I$2:$I$18,MATCH(E868,'04_MAQUINAS'!$A$2:$A$18,0))*INDEX('04_MAQUINAS'!$J$2:$J$18,MATCH(E868,'04_MAQUINAS'!$A$2:$A$18,0)),0)</x:f>
        <x:v>3.567666666666667</x:v>
      </x:c>
    </x:row>
    <x:row r="869">
      <x:c r="A869" t="inlineStr">
        <x:is>
          <x:t xml:space="preserve">P073</x:t>
        </x:is>
      </x:c>
      <x:c r="B869" t="inlineStr">
        <x:is>
          <x:t xml:space="preserve">Minirack metálico con bandejas</x:t>
        </x:is>
      </x:c>
      <x:c r="C869" t="n">
        <x:v>4</x:v>
      </x:c>
      <x:c r="D869" t="inlineStr">
        <x:is>
          <x:t xml:space="preserve">Plegado</x:t>
        </x:is>
      </x:c>
      <x:c r="E869" t="inlineStr">
        <x:is>
          <x:t xml:space="preserve">Plegadora hidráulica de chapa metálica</x:t>
        </x:is>
      </x:c>
      <x:c r="F869" t="n">
        <x:f>'08_PEDIDOS'!D74</x:f>
        <x:v>12</x:v>
      </x:c>
      <x:c r="G869" t="n">
        <x:f>'08_PEDIDOS'!I74</x:f>
        <x:v>10</x:v>
      </x:c>
      <x:c r="H869" t="n">
        <x:f>'05_RUTAS'!F5</x:f>
        <x:v>12</x:v>
      </x:c>
      <x:c r="I869" t="n">
        <x:f>'05_RUTAS'!G5</x:f>
        <x:v>60</x:v>
      </x:c>
      <x:c r="J869" s="14" t="n">
        <x:f>IF(OR(F869="",G869="",G869=0),"",(ROUNDUP(F869/G869,0)*H869+F869*I869)/60)</x:f>
        <x:v>12.4</x:v>
      </x:c>
      <x:c r="K869" t="n">
        <x:f>INDEX('08_PEDIDOS'!$H$2:$H$97,MATCH(A869,'08_PEDIDOS'!$A$2:$A$97,0))</x:f>
        <x:v>10</x:v>
      </x:c>
      <x:c r="L869" t="inlineStr">
        <x:is>
          <x:t xml:space="preserve">POR_UNIDAD</x:t>
        </x:is>
      </x:c>
      <x:c r="M869" t="inlineStr">
        <x:is>
          <x:t xml:space="preserve">VALOR HEREDADO SIN CRONOMETRAJE</x:t>
        </x:is>
      </x:c>
      <x:c r="N869" s="34" t="n">
        <x:f>IFERROR(J869*INDEX('04_MAQUINAS'!$F$2:$F$18,MATCH(E869,'04_MAQUINAS'!$A$2:$A$18,0)),0)</x:f>
        <x:v>347.2</x:v>
      </x:c>
      <x:c r="O869" s="34" t="n">
        <x:f>IFERROR(J869*INDEX('04_MAQUINAS'!$I$2:$I$18,MATCH(E869,'04_MAQUINAS'!$A$2:$A$18,0))*INDEX('04_MAQUINAS'!$J$2:$J$18,MATCH(E869,'04_MAQUINAS'!$A$2:$A$18,0)),0)</x:f>
        <x:v>30.69</x:v>
      </x:c>
    </x:row>
    <x:row r="870">
      <x:c r="A870" t="inlineStr">
        <x:is>
          <x:t xml:space="preserve">P073</x:t>
        </x:is>
      </x:c>
      <x:c r="B870" t="inlineStr">
        <x:is>
          <x:t xml:space="preserve">Minirack metálico con bandejas</x:t>
        </x:is>
      </x:c>
      <x:c r="C870" t="n">
        <x:v>5</x:v>
      </x:c>
      <x:c r="D870" t="inlineStr">
        <x:is>
          <x:t xml:space="preserve">Soldadura</x:t>
        </x:is>
      </x:c>
      <x:c r="E870" t="inlineStr">
        <x:is>
          <x:t xml:space="preserve">Máquina de soldadura por arco MIG/MAG</x:t>
        </x:is>
      </x:c>
      <x:c r="F870" t="n">
        <x:f>'08_PEDIDOS'!D74</x:f>
        <x:v>12</x:v>
      </x:c>
      <x:c r="G870" t="n">
        <x:f>'08_PEDIDOS'!I74</x:f>
        <x:v>10</x:v>
      </x:c>
      <x:c r="H870" t="n">
        <x:f>'05_RUTAS'!F6</x:f>
        <x:v>10</x:v>
      </x:c>
      <x:c r="I870" t="n">
        <x:f>'05_RUTAS'!G6</x:f>
        <x:v>78.39999999999999</x:v>
      </x:c>
      <x:c r="J870" s="14" t="n">
        <x:f>IF(OR(F870="",G870="",G870=0),"",(ROUNDUP(F870/G870,0)*H870+F870*I870)/60)</x:f>
        <x:v>16.013333333333332</x:v>
      </x:c>
      <x:c r="K870" t="n">
        <x:f>INDEX('08_PEDIDOS'!$H$2:$H$97,MATCH(A870,'08_PEDIDOS'!$A$2:$A$97,0))</x:f>
        <x:v>10</x:v>
      </x:c>
      <x:c r="L870" t="inlineStr">
        <x:is>
          <x:t xml:space="preserve">POR_UNIDAD</x:t>
        </x:is>
      </x:c>
      <x:c r="M870" t="inlineStr">
        <x:is>
          <x:t xml:space="preserve">VALOR HEREDADO SIN CRONOMETRAJE</x:t>
        </x:is>
      </x:c>
      <x:c r="N870" s="34" t="n">
        <x:f>IFERROR(J870*INDEX('04_MAQUINAS'!$F$2:$F$18,MATCH(E870,'04_MAQUINAS'!$A$2:$A$18,0)),0)</x:f>
        <x:v>512.4266666666666</x:v>
      </x:c>
      <x:c r="O870" s="34" t="n">
        <x:f>IFERROR(J870*INDEX('04_MAQUINAS'!$I$2:$I$18,MATCH(E870,'04_MAQUINAS'!$A$2:$A$18,0))*INDEX('04_MAQUINAS'!$J$2:$J$18,MATCH(E870,'04_MAQUINAS'!$A$2:$A$18,0)),0)</x:f>
        <x:v>28.02333333333333</x:v>
      </x:c>
    </x:row>
    <x:row r="871">
      <x:c r="A871" t="inlineStr">
        <x:is>
          <x:t xml:space="preserve">P073</x:t>
        </x:is>
      </x:c>
      <x:c r="B871" t="inlineStr">
        <x:is>
          <x:t xml:space="preserve">Minirack metálico con bandejas</x:t>
        </x:is>
      </x:c>
      <x:c r="C871" t="n">
        <x:v>6</x:v>
      </x:c>
      <x:c r="D871" t="inlineStr">
        <x:is>
          <x:t xml:space="preserve">Desbarbado</x:t>
        </x:is>
      </x:c>
      <x:c r="E871" t="inlineStr">
        <x:is>
          <x:t xml:space="preserve">Mesa de desbarbado/esmerilado</x:t>
        </x:is>
      </x:c>
      <x:c r="F871" t="n">
        <x:f>'08_PEDIDOS'!D74</x:f>
        <x:v>12</x:v>
      </x:c>
      <x:c r="G871" t="n">
        <x:f>'08_PEDIDOS'!I74</x:f>
        <x:v>10</x:v>
      </x:c>
      <x:c r="H871" t="n">
        <x:f>'05_RUTAS'!F7</x:f>
        <x:v>3</x:v>
      </x:c>
      <x:c r="I871" t="n">
        <x:f>'05_RUTAS'!G7</x:f>
        <x:v>42</x:v>
      </x:c>
      <x:c r="J871" s="14" t="n">
        <x:f>IF(OR(F871="",G871="",G871=0),"",(ROUNDUP(F871/G871,0)*H871+F871*I871)/60)</x:f>
        <x:v>8.5</x:v>
      </x:c>
      <x:c r="K871" t="n">
        <x:f>INDEX('08_PEDIDOS'!$H$2:$H$97,MATCH(A871,'08_PEDIDOS'!$A$2:$A$97,0))</x:f>
        <x:v>10</x:v>
      </x:c>
      <x:c r="L871" t="inlineStr">
        <x:is>
          <x:t xml:space="preserve">POR_UNIDAD</x:t>
        </x:is>
      </x:c>
      <x:c r="M871" t="inlineStr">
        <x:is>
          <x:t xml:space="preserve">VALOR HEREDADO SIN CRONOMETRAJE</x:t>
        </x:is>
      </x:c>
      <x:c r="N871" s="34" t="n">
        <x:f>IFERROR(J871*INDEX('04_MAQUINAS'!$F$2:$F$18,MATCH(E871,'04_MAQUINAS'!$A$2:$A$18,0)),0)</x:f>
        <x:v>178.5</x:v>
      </x:c>
      <x:c r="O871" s="34" t="n">
        <x:f>IFERROR(J871*INDEX('04_MAQUINAS'!$I$2:$I$18,MATCH(E871,'04_MAQUINAS'!$A$2:$A$18,0))*INDEX('04_MAQUINAS'!$J$2:$J$18,MATCH(E871,'04_MAQUINAS'!$A$2:$A$18,0)),0)</x:f>
        <x:v>6.375</x:v>
      </x:c>
    </x:row>
    <x:row r="872">
      <x:c r="A872" t="inlineStr">
        <x:is>
          <x:t xml:space="preserve">P073</x:t>
        </x:is>
      </x:c>
      <x:c r="B872" t="inlineStr">
        <x:is>
          <x:t xml:space="preserve">Minirack metálico con bandejas</x:t>
        </x:is>
      </x:c>
      <x:c r="C872" t="n">
        <x:v>7</x:v>
      </x:c>
      <x:c r="D872" t="inlineStr">
        <x:is>
          <x:t xml:space="preserve">Preparación superficial</x:t>
        </x:is>
      </x:c>
      <x:c r="E872" t="inlineStr">
        <x:is>
          <x:t xml:space="preserve">Zona de preparación superficial</x:t>
        </x:is>
      </x:c>
      <x:c r="F872" t="n">
        <x:f>'08_PEDIDOS'!D74</x:f>
        <x:v>12</x:v>
      </x:c>
      <x:c r="G872" t="n">
        <x:f>'08_PEDIDOS'!I74</x:f>
        <x:v>10</x:v>
      </x:c>
      <x:c r="H872" t="n">
        <x:f>'05_RUTAS'!F8</x:f>
        <x:v>6</x:v>
      </x:c>
      <x:c r="I872" t="n">
        <x:f>'05_RUTAS'!G8</x:f>
        <x:v>29.7248</x:v>
      </x:c>
      <x:c r="J872" s="14" t="n">
        <x:f>IF(OR(F872="",G872="",G872=0),"",(ROUNDUP(F872/G872,0)*H872+F872*I872)/60)</x:f>
        <x:v>6.144959999999999</x:v>
      </x:c>
      <x:c r="K872" t="n">
        <x:f>INDEX('08_PEDIDOS'!$H$2:$H$97,MATCH(A872,'08_PEDIDOS'!$A$2:$A$97,0))</x:f>
        <x:v>10</x:v>
      </x:c>
      <x:c r="L872" t="inlineStr">
        <x:is>
          <x:t xml:space="preserve">POR_UNIDAD</x:t>
        </x:is>
      </x:c>
      <x:c r="M872" t="inlineStr">
        <x:is>
          <x:t xml:space="preserve">VALOR HEREDADO SIN CRONOMETRAJE</x:t>
        </x:is>
      </x:c>
      <x:c r="N872" s="34" t="n">
        <x:f>IFERROR(J872*INDEX('04_MAQUINAS'!$F$2:$F$18,MATCH(E872,'04_MAQUINAS'!$A$2:$A$18,0)),0)</x:f>
        <x:v>116.75423999999998</x:v>
      </x:c>
      <x:c r="O872" s="34" t="n">
        <x:f>IFERROR(J872*INDEX('04_MAQUINAS'!$I$2:$I$18,MATCH(E872,'04_MAQUINAS'!$A$2:$A$18,0))*INDEX('04_MAQUINAS'!$J$2:$J$18,MATCH(E872,'04_MAQUINAS'!$A$2:$A$18,0)),0)</x:f>
        <x:v>5.4075648</x:v>
      </x:c>
    </x:row>
    <x:row r="873">
      <x:c r="A873" t="inlineStr">
        <x:is>
          <x:t xml:space="preserve">P073</x:t>
        </x:is>
      </x:c>
      <x:c r="B873" t="inlineStr">
        <x:is>
          <x:t xml:space="preserve">Minirack metálico con bandejas</x:t>
        </x:is>
      </x:c>
      <x:c r="C873" t="n">
        <x:v>8</x:v>
      </x:c>
      <x:c r="D873" t="inlineStr">
        <x:is>
          <x:t xml:space="preserve">Aplicación electrostática de polvo</x:t>
        </x:is>
      </x:c>
      <x:c r="E873" t="inlineStr">
        <x:is>
          <x:t xml:space="preserve">Pistola manual de pintura electrostática en polvo</x:t>
        </x:is>
      </x:c>
      <x:c r="F873" t="n">
        <x:f>'08_PEDIDOS'!D74</x:f>
        <x:v>12</x:v>
      </x:c>
      <x:c r="G873" t="n">
        <x:f>'08_PEDIDOS'!I74</x:f>
        <x:v>10</x:v>
      </x:c>
      <x:c r="H873" t="n">
        <x:f>'05_RUTAS'!F9</x:f>
        <x:v>12</x:v>
      </x:c>
      <x:c r="I873" t="n">
        <x:f>'05_RUTAS'!G9</x:f>
        <x:v>8.02</x:v>
      </x:c>
      <x:c r="J873" s="14" t="n">
        <x:f>IF(OR(F873="",G873="",G873=0),"",(ROUNDUP(F873/G873,0)*H873+F873*I873)/60)</x:f>
        <x:v>2.004</x:v>
      </x:c>
      <x:c r="K873" t="n">
        <x:f>INDEX('08_PEDIDOS'!$H$2:$H$97,MATCH(A873,'08_PEDIDOS'!$A$2:$A$97,0))</x:f>
        <x:v>10</x:v>
      </x:c>
      <x:c r="L873" t="inlineStr">
        <x:is>
          <x:t xml:space="preserve">POR_UNIDAD</x:t>
        </x:is>
      </x:c>
      <x:c r="M873" t="inlineStr">
        <x:is>
          <x:t xml:space="preserve">HIPOTESIS TECNICA</x:t>
        </x:is>
      </x:c>
      <x:c r="N873" s="34" t="n">
        <x:f>IFERROR(J873*INDEX('04_MAQUINAS'!$F$2:$F$18,MATCH(E873,'04_MAQUINAS'!$A$2:$A$18,0)),0)</x:f>
        <x:v>64.128</x:v>
      </x:c>
      <x:c r="O873" s="34" t="n">
        <x:f>IFERROR(J873*INDEX('04_MAQUINAS'!$I$2:$I$18,MATCH(E873,'04_MAQUINAS'!$A$2:$A$18,0))*INDEX('04_MAQUINAS'!$J$2:$J$18,MATCH(E873,'04_MAQUINAS'!$A$2:$A$18,0)),0)</x:f>
        <x:v>2.1042</x:v>
      </x:c>
    </x:row>
    <x:row r="874">
      <x:c r="A874" t="inlineStr">
        <x:is>
          <x:t xml:space="preserve">P073</x:t>
        </x:is>
      </x:c>
      <x:c r="B874" t="inlineStr">
        <x:is>
          <x:t xml:space="preserve">Minirack metálico con bandejas</x:t>
        </x:is>
      </x:c>
      <x:c r="C874" t="n">
        <x:v>9</x:v>
      </x:c>
      <x:c r="D874" t="inlineStr">
        <x:is>
          <x:t xml:space="preserve">Curado térmico en horno</x:t>
        </x:is>
      </x:c>
      <x:c r="E874" t="inlineStr">
        <x:is>
          <x:t xml:space="preserve">Horno de curado de pintura electrostática por lotes</x:t>
        </x:is>
      </x:c>
      <x:c r="F874" t="n">
        <x:f>'08_PEDIDOS'!D74</x:f>
        <x:v>12</x:v>
      </x:c>
      <x:c r="G874" t="n">
        <x:f>'08_PEDIDOS'!I74</x:f>
        <x:v>10</x:v>
      </x:c>
      <x:c r="H874" t="n">
        <x:f>'05_RUTAS'!F10</x:f>
        <x:v>45</x:v>
      </x:c>
      <x:c r="I874" t="n">
        <x:f>'05_RUTAS'!G10</x:f>
        <x:v>0</x:v>
      </x:c>
      <x:c r="J874" s="14" t="n">
        <x:f>IF(OR(F874="",G874="",G874=0),"",(ROUNDUP(F874/G874,0)*H874+F874*I874)/60)</x:f>
        <x:v>1.5</x:v>
      </x:c>
      <x:c r="K874" t="n">
        <x:f>INDEX('08_PEDIDOS'!$H$2:$H$97,MATCH(A874,'08_PEDIDOS'!$A$2:$A$97,0))</x:f>
        <x:v>10</x:v>
      </x:c>
      <x:c r="L874" t="inlineStr">
        <x:is>
          <x:t xml:space="preserve">POR_LOTE</x:t>
        </x:is>
      </x:c>
      <x:c r="M874" t="inlineStr">
        <x:is>
          <x:t xml:space="preserve">HIPOTESIS TECNICA</x:t>
        </x:is>
      </x:c>
      <x:c r="N874" s="34" t="n">
        <x:f>IFERROR(J874*INDEX('04_MAQUINAS'!$F$2:$F$18,MATCH(E874,'04_MAQUINAS'!$A$2:$A$18,0)),0)</x:f>
        <x:v>39</x:v>
      </x:c>
      <x:c r="O874" s="34" t="n">
        <x:f>IFERROR(J874*INDEX('04_MAQUINAS'!$I$2:$I$18,MATCH(E874,'04_MAQUINAS'!$A$2:$A$18,0))*INDEX('04_MAQUINAS'!$J$2:$J$18,MATCH(E874,'04_MAQUINAS'!$A$2:$A$18,0)),0)</x:f>
        <x:v>21.599999999999998</x:v>
      </x:c>
    </x:row>
    <x:row r="875">
      <x:c r="A875" t="inlineStr">
        <x:is>
          <x:t xml:space="preserve">P073</x:t>
        </x:is>
      </x:c>
      <x:c r="B875" t="inlineStr">
        <x:is>
          <x:t xml:space="preserve">Minirack metálico con bandejas</x:t>
        </x:is>
      </x:c>
      <x:c r="C875" t="n">
        <x:v>10</x:v>
      </x:c>
      <x:c r="D875" t="inlineStr">
        <x:is>
          <x:t xml:space="preserve">Colgado, traslado y enfriamiento</x:t>
        </x:is>
      </x:c>
      <x:c r="E875" t="inlineStr">
        <x:is>
          <x:t xml:space="preserve">Manipulación y enfriamiento de piezas</x:t>
        </x:is>
      </x:c>
      <x:c r="F875" t="n">
        <x:f>'08_PEDIDOS'!D74</x:f>
        <x:v>12</x:v>
      </x:c>
      <x:c r="G875" t="n">
        <x:f>'08_PEDIDOS'!I74</x:f>
        <x:v>10</x:v>
      </x:c>
      <x:c r="H875" t="n">
        <x:f>'05_RUTAS'!F11</x:f>
        <x:v>8</x:v>
      </x:c>
      <x:c r="I875" t="n">
        <x:f>'05_RUTAS'!G11</x:f>
        <x:v>2.69</x:v>
      </x:c>
      <x:c r="J875" s="14" t="n">
        <x:f>IF(OR(F875="",G875="",G875=0),"",(ROUNDUP(F875/G875,0)*H875+F875*I875)/60)</x:f>
        <x:v>0.8046666666666666</x:v>
      </x:c>
      <x:c r="K875" t="n">
        <x:f>INDEX('08_PEDIDOS'!$H$2:$H$97,MATCH(A875,'08_PEDIDOS'!$A$2:$A$97,0))</x:f>
        <x:v>10</x:v>
      </x:c>
      <x:c r="L875" t="inlineStr">
        <x:is>
          <x:t xml:space="preserve">POR_UNIDAD</x:t>
        </x:is>
      </x:c>
      <x:c r="M875" t="inlineStr">
        <x:is>
          <x:t xml:space="preserve">HIPOTESIS TECNICA</x:t>
        </x:is>
      </x:c>
      <x:c r="N875" s="34" t="n">
        <x:f>IFERROR(J875*INDEX('04_MAQUINAS'!$F$2:$F$18,MATCH(E875,'04_MAQUINAS'!$A$2:$A$18,0)),0)</x:f>
        <x:v>12.874666666666666</x:v>
      </x:c>
      <x:c r="O875" s="34" t="n">
        <x:f>IFERROR(J875*INDEX('04_MAQUINAS'!$I$2:$I$18,MATCH(E875,'04_MAQUINAS'!$A$2:$A$18,0))*INDEX('04_MAQUINAS'!$J$2:$J$18,MATCH(E875,'04_MAQUINAS'!$A$2:$A$18,0)),0)</x:f>
        <x:v>0.20116666666666666</x:v>
      </x:c>
    </x:row>
    <x:row r="876">
      <x:c r="A876" t="inlineStr">
        <x:is>
          <x:t xml:space="preserve">P073</x:t>
        </x:is>
      </x:c>
      <x:c r="B876" t="inlineStr">
        <x:is>
          <x:t xml:space="preserve">Minirack metálico con bandejas</x:t>
        </x:is>
      </x:c>
      <x:c r="C876" t="n">
        <x:v>11</x:v>
      </x:c>
      <x:c r="D876" t="inlineStr">
        <x:is>
          <x:t xml:space="preserve">Ensamblaje</x:t>
        </x:is>
      </x:c>
      <x:c r="E876" t="inlineStr">
        <x:is>
          <x:t xml:space="preserve">Mesa de armado</x:t>
        </x:is>
      </x:c>
      <x:c r="F876" t="n">
        <x:f>'08_PEDIDOS'!D74</x:f>
        <x:v>12</x:v>
      </x:c>
      <x:c r="G876" t="n">
        <x:f>'08_PEDIDOS'!I74</x:f>
        <x:v>10</x:v>
      </x:c>
      <x:c r="H876" t="n">
        <x:f>'05_RUTAS'!F12</x:f>
        <x:v>6</x:v>
      </x:c>
      <x:c r="I876" t="n">
        <x:f>'05_RUTAS'!G12</x:f>
        <x:v>60</x:v>
      </x:c>
      <x:c r="J876" s="14" t="n">
        <x:f>IF(OR(F876="",G876="",G876=0),"",(ROUNDUP(F876/G876,0)*H876+F876*I876)/60)</x:f>
        <x:v>12.2</x:v>
      </x:c>
      <x:c r="K876" t="n">
        <x:f>INDEX('08_PEDIDOS'!$H$2:$H$97,MATCH(A876,'08_PEDIDOS'!$A$2:$A$97,0))</x:f>
        <x:v>10</x:v>
      </x:c>
      <x:c r="L876" t="inlineStr">
        <x:is>
          <x:t xml:space="preserve">POR_UNIDAD</x:t>
        </x:is>
      </x:c>
      <x:c r="M876" t="inlineStr">
        <x:is>
          <x:t xml:space="preserve">VALOR HEREDADO SIN CRONOMETRAJE</x:t>
        </x:is>
      </x:c>
      <x:c r="N876" s="34" t="n">
        <x:f>IFERROR(J876*INDEX('04_MAQUINAS'!$F$2:$F$18,MATCH(E876,'04_MAQUINAS'!$A$2:$A$18,0)),0)</x:f>
        <x:v>231.79999999999998</x:v>
      </x:c>
      <x:c r="O876" s="34" t="n">
        <x:f>IFERROR(J876*INDEX('04_MAQUINAS'!$I$2:$I$18,MATCH(E876,'04_MAQUINAS'!$A$2:$A$18,0))*INDEX('04_MAQUINAS'!$J$2:$J$18,MATCH(E876,'04_MAQUINAS'!$A$2:$A$18,0)),0)</x:f>
        <x:v>3.6599999999999997</x:v>
      </x:c>
    </x:row>
    <x:row r="877">
      <x:c r="A877" t="inlineStr">
        <x:is>
          <x:t xml:space="preserve">P073</x:t>
        </x:is>
      </x:c>
      <x:c r="B877" t="inlineStr">
        <x:is>
          <x:t xml:space="preserve">Minirack metálico con bandejas</x:t>
        </x:is>
      </x:c>
      <x:c r="C877" t="n">
        <x:v>12</x:v>
      </x:c>
      <x:c r="D877" t="inlineStr">
        <x:is>
          <x:t xml:space="preserve">Inspección de calidad</x:t>
        </x:is>
      </x:c>
      <x:c r="E877" t="inlineStr">
        <x:is>
          <x:t xml:space="preserve">Área de inspección</x:t>
        </x:is>
      </x:c>
      <x:c r="F877" t="n">
        <x:f>'08_PEDIDOS'!D74</x:f>
        <x:v>12</x:v>
      </x:c>
      <x:c r="G877" t="n">
        <x:f>'08_PEDIDOS'!I74</x:f>
        <x:v>10</x:v>
      </x:c>
      <x:c r="H877" t="n">
        <x:f>'05_RUTAS'!F13</x:f>
        <x:v>2</x:v>
      </x:c>
      <x:c r="I877" t="n">
        <x:f>'05_RUTAS'!G13</x:f>
        <x:v>3.86</x:v>
      </x:c>
      <x:c r="J877" s="14" t="n">
        <x:f>IF(OR(F877="",G877="",G877=0),"",(ROUNDUP(F877/G877,0)*H877+F877*I877)/60)</x:f>
        <x:v>0.8386666666666667</x:v>
      </x:c>
      <x:c r="K877" t="n">
        <x:f>INDEX('08_PEDIDOS'!$H$2:$H$97,MATCH(A877,'08_PEDIDOS'!$A$2:$A$97,0))</x:f>
        <x:v>10</x:v>
      </x:c>
      <x:c r="L877" t="inlineStr">
        <x:is>
          <x:t xml:space="preserve">POR_UNIDAD</x:t>
        </x:is>
      </x:c>
      <x:c r="M877" t="inlineStr">
        <x:is>
          <x:t xml:space="preserve">HIPOTESIS TECNICA</x:t>
        </x:is>
      </x:c>
      <x:c r="N877" s="34" t="n">
        <x:f>IFERROR(J877*INDEX('04_MAQUINAS'!$F$2:$F$18,MATCH(E877,'04_MAQUINAS'!$A$2:$A$18,0)),0)</x:f>
        <x:v>16.773333333333333</x:v>
      </x:c>
      <x:c r="O877" s="34" t="n">
        <x:f>IFERROR(J877*INDEX('04_MAQUINAS'!$I$2:$I$18,MATCH(E877,'04_MAQUINAS'!$A$2:$A$18,0))*INDEX('04_MAQUINAS'!$J$2:$J$18,MATCH(E877,'04_MAQUINAS'!$A$2:$A$18,0)),0)</x:f>
        <x:v>0.08386666666666667</x:v>
      </x:c>
    </x:row>
    <x:row r="878">
      <x:c r="A878" t="inlineStr">
        <x:is>
          <x:t xml:space="preserve">P073</x:t>
        </x:is>
      </x:c>
      <x:c r="B878" t="inlineStr">
        <x:is>
          <x:t xml:space="preserve">Minirack metálico con bandejas</x:t>
        </x:is>
      </x:c>
      <x:c r="C878" t="n">
        <x:v>13</x:v>
      </x:c>
      <x:c r="D878" t="inlineStr">
        <x:is>
          <x:t xml:space="preserve">Embalaje</x:t>
        </x:is>
      </x:c>
      <x:c r="E878" t="inlineStr">
        <x:is>
          <x:t xml:space="preserve">Zona de protección y embalaje</x:t>
        </x:is>
      </x:c>
      <x:c r="F878" t="n">
        <x:f>'08_PEDIDOS'!D74</x:f>
        <x:v>12</x:v>
      </x:c>
      <x:c r="G878" t="n">
        <x:f>'08_PEDIDOS'!I74</x:f>
        <x:v>10</x:v>
      </x:c>
      <x:c r="H878" t="n">
        <x:f>'05_RUTAS'!F14</x:f>
        <x:v>2</x:v>
      </x:c>
      <x:c r="I878" t="n">
        <x:f>'05_RUTAS'!G14</x:f>
        <x:v>5.3</x:v>
      </x:c>
      <x:c r="J878" s="14" t="n">
        <x:f>IF(OR(F878="",G878="",G878=0),"",(ROUNDUP(F878/G878,0)*H878+F878*I878)/60)</x:f>
        <x:v>1.1266666666666665</x:v>
      </x:c>
      <x:c r="K878" t="n">
        <x:f>INDEX('08_PEDIDOS'!$H$2:$H$97,MATCH(A878,'08_PEDIDOS'!$A$2:$A$97,0))</x:f>
        <x:v>10</x:v>
      </x:c>
      <x:c r="L878" t="inlineStr">
        <x:is>
          <x:t xml:space="preserve">POR_UNIDAD</x:t>
        </x:is>
      </x:c>
      <x:c r="M878" t="inlineStr">
        <x:is>
          <x:t xml:space="preserve">HIPOTESIS TECNICA</x:t>
        </x:is>
      </x:c>
      <x:c r="N878" s="34" t="n">
        <x:f>IFERROR(J878*INDEX('04_MAQUINAS'!$F$2:$F$18,MATCH(E878,'04_MAQUINAS'!$A$2:$A$18,0)),0)</x:f>
        <x:v>20.279999999999998</x:v>
      </x:c>
      <x:c r="O878" s="34" t="n">
        <x:f>IFERROR(J878*INDEX('04_MAQUINAS'!$I$2:$I$18,MATCH(E878,'04_MAQUINAS'!$A$2:$A$18,0))*INDEX('04_MAQUINAS'!$J$2:$J$18,MATCH(E878,'04_MAQUINAS'!$A$2:$A$18,0)),0)</x:f>
        <x:v>0.10139999999999998</x:v>
      </x:c>
    </x:row>
    <x:row r="879">
      <x:c r="A879" t="inlineStr">
        <x:is>
          <x:t xml:space="preserve">P074</x:t>
        </x:is>
      </x:c>
      <x:c r="B879" t="inlineStr">
        <x:is>
          <x:t xml:space="preserve">Estante reforzado modular</x:t>
        </x:is>
      </x:c>
      <x:c r="C879" t="n">
        <x:v>1</x:v>
      </x:c>
      <x:c r="D879" t="inlineStr">
        <x:is>
          <x:t xml:space="preserve">Corte de planchas de acero</x:t>
        </x:is>
      </x:c>
      <x:c r="E879" t="inlineStr">
        <x:is>
          <x:t xml:space="preserve">Guillotina hidráulica para corte de planchas de acero</x:t>
        </x:is>
      </x:c>
      <x:c r="F879" t="n">
        <x:f>'08_PEDIDOS'!D75</x:f>
        <x:v>12</x:v>
      </x:c>
      <x:c r="G879" t="n">
        <x:f>'08_PEDIDOS'!I75</x:f>
        <x:v>10</x:v>
      </x:c>
      <x:c r="H879" t="n">
        <x:f>'05_RUTAS'!F15</x:f>
        <x:v>8</x:v>
      </x:c>
      <x:c r="I879" t="n">
        <x:f>'05_RUTAS'!G15</x:f>
        <x:v>36.67</x:v>
      </x:c>
      <x:c r="J879" s="14" t="n">
        <x:f>IF(OR(F879="",G879="",G879=0),"",(ROUNDUP(F879/G879,0)*H879+F879*I879)/60)</x:f>
        <x:v>7.600666666666667</x:v>
      </x:c>
      <x:c r="K879" t="n">
        <x:f>INDEX('08_PEDIDOS'!$H$2:$H$97,MATCH(A879,'08_PEDIDOS'!$A$2:$A$97,0))</x:f>
        <x:v>10</x:v>
      </x:c>
      <x:c r="L879" t="inlineStr">
        <x:is>
          <x:t xml:space="preserve">POR_UNIDAD</x:t>
        </x:is>
      </x:c>
      <x:c r="M879" t="inlineStr">
        <x:is>
          <x:t xml:space="preserve">VALOR HEREDADO SIN CRONOMETRAJE</x:t>
        </x:is>
      </x:c>
      <x:c r="N879" s="34" t="n">
        <x:f>IFERROR(J879*INDEX('04_MAQUINAS'!$F$2:$F$18,MATCH(E879,'04_MAQUINAS'!$A$2:$A$18,0)),0)</x:f>
        <x:v>182.416</x:v>
      </x:c>
      <x:c r="O879" s="34" t="n">
        <x:f>IFERROR(J879*INDEX('04_MAQUINAS'!$I$2:$I$18,MATCH(E879,'04_MAQUINAS'!$A$2:$A$18,0))*INDEX('04_MAQUINAS'!$J$2:$J$18,MATCH(E879,'04_MAQUINAS'!$A$2:$A$18,0)),0)</x:f>
        <x:v>20.901833333333336</x:v>
      </x:c>
    </x:row>
    <x:row r="880">
      <x:c r="A880" t="inlineStr">
        <x:is>
          <x:t xml:space="preserve">P074</x:t>
        </x:is>
      </x:c>
      <x:c r="B880" t="inlineStr">
        <x:is>
          <x:t xml:space="preserve">Estante reforzado modular</x:t>
        </x:is>
      </x:c>
      <x:c r="C880" t="n">
        <x:v>2</x:v>
      </x:c>
      <x:c r="D880" t="inlineStr">
        <x:is>
          <x:t xml:space="preserve">Corte de tubos y perfiles</x:t>
        </x:is>
      </x:c>
      <x:c r="E880" t="inlineStr">
        <x:is>
          <x:t xml:space="preserve">Sierra de cinta para corte de tubos y perfiles</x:t>
        </x:is>
      </x:c>
      <x:c r="F880" t="n">
        <x:f>'08_PEDIDOS'!D75</x:f>
        <x:v>12</x:v>
      </x:c>
      <x:c r="G880" t="n">
        <x:f>'08_PEDIDOS'!I75</x:f>
        <x:v>10</x:v>
      </x:c>
      <x:c r="H880" t="n">
        <x:f>'05_RUTAS'!F16</x:f>
        <x:v>8</x:v>
      </x:c>
      <x:c r="I880" t="n">
        <x:f>'05_RUTAS'!G16</x:f>
        <x:v>52</x:v>
      </x:c>
      <x:c r="J880" s="14" t="n">
        <x:f>IF(OR(F880="",G880="",G880=0),"",(ROUNDUP(F880/G880,0)*H880+F880*I880)/60)</x:f>
        <x:v>10.666666666666666</x:v>
      </x:c>
      <x:c r="K880" t="n">
        <x:f>INDEX('08_PEDIDOS'!$H$2:$H$97,MATCH(A880,'08_PEDIDOS'!$A$2:$A$97,0))</x:f>
        <x:v>10</x:v>
      </x:c>
      <x:c r="L880" t="inlineStr">
        <x:is>
          <x:t xml:space="preserve">POR_UNIDAD</x:t>
        </x:is>
      </x:c>
      <x:c r="M880" t="inlineStr">
        <x:is>
          <x:t xml:space="preserve">VALOR HEREDADO SIN CRONOMETRAJE</x:t>
        </x:is>
      </x:c>
      <x:c r="N880" s="34" t="n">
        <x:f>IFERROR(J880*INDEX('04_MAQUINAS'!$F$2:$F$18,MATCH(E880,'04_MAQUINAS'!$A$2:$A$18,0)),0)</x:f>
        <x:v>234.66666666666666</x:v>
      </x:c>
      <x:c r="O880" s="34" t="n">
        <x:f>IFERROR(J880*INDEX('04_MAQUINAS'!$I$2:$I$18,MATCH(E880,'04_MAQUINAS'!$A$2:$A$18,0))*INDEX('04_MAQUINAS'!$J$2:$J$18,MATCH(E880,'04_MAQUINAS'!$A$2:$A$18,0)),0)</x:f>
        <x:v>4.8</x:v>
      </x:c>
    </x:row>
    <x:row r="881">
      <x:c r="A881" t="inlineStr">
        <x:is>
          <x:t xml:space="preserve">P074</x:t>
        </x:is>
      </x:c>
      <x:c r="B881" t="inlineStr">
        <x:is>
          <x:t xml:space="preserve">Estante reforzado modular</x:t>
        </x:is>
      </x:c>
      <x:c r="C881" t="n">
        <x:v>3</x:v>
      </x:c>
      <x:c r="D881" t="inlineStr">
        <x:is>
          <x:t xml:space="preserve">Perforación</x:t>
        </x:is>
      </x:c>
      <x:c r="E881" t="inlineStr">
        <x:is>
          <x:t xml:space="preserve">Taladro de banco para perforación de acero</x:t>
        </x:is>
      </x:c>
      <x:c r="F881" t="n">
        <x:f>'08_PEDIDOS'!D75</x:f>
        <x:v>12</x:v>
      </x:c>
      <x:c r="G881" t="n">
        <x:f>'08_PEDIDOS'!I75</x:f>
        <x:v>10</x:v>
      </x:c>
      <x:c r="H881" t="n">
        <x:f>'05_RUTAS'!F17</x:f>
        <x:v>10</x:v>
      </x:c>
      <x:c r="I881" t="n">
        <x:f>'05_RUTAS'!G17</x:f>
        <x:v>82.10000000000001</x:v>
      </x:c>
      <x:c r="J881" s="14" t="n">
        <x:f>IF(OR(F881="",G881="",G881=0),"",(ROUNDUP(F881/G881,0)*H881+F881*I881)/60)</x:f>
        <x:v>16.753333333333334</x:v>
      </x:c>
      <x:c r="K881" t="n">
        <x:f>INDEX('08_PEDIDOS'!$H$2:$H$97,MATCH(A881,'08_PEDIDOS'!$A$2:$A$97,0))</x:f>
        <x:v>10</x:v>
      </x:c>
      <x:c r="L881" t="inlineStr">
        <x:is>
          <x:t xml:space="preserve">POR_UNIDAD</x:t>
        </x:is>
      </x:c>
      <x:c r="M881" t="inlineStr">
        <x:is>
          <x:t xml:space="preserve">VALOR HEREDADO SIN CRONOMETRAJE</x:t>
        </x:is>
      </x:c>
      <x:c r="N881" s="34" t="n">
        <x:f>IFERROR(J881*INDEX('04_MAQUINAS'!$F$2:$F$18,MATCH(E881,'04_MAQUINAS'!$A$2:$A$18,0)),0)</x:f>
        <x:v>368.5733333333333</x:v>
      </x:c>
      <x:c r="O881" s="34" t="n">
        <x:f>IFERROR(J881*INDEX('04_MAQUINAS'!$I$2:$I$18,MATCH(E881,'04_MAQUINAS'!$A$2:$A$18,0))*INDEX('04_MAQUINAS'!$J$2:$J$18,MATCH(E881,'04_MAQUINAS'!$A$2:$A$18,0)),0)</x:f>
        <x:v>4.607166666666667</x:v>
      </x:c>
    </x:row>
    <x:row r="882">
      <x:c r="A882" t="inlineStr">
        <x:is>
          <x:t xml:space="preserve">P074</x:t>
        </x:is>
      </x:c>
      <x:c r="B882" t="inlineStr">
        <x:is>
          <x:t xml:space="preserve">Estante reforzado modular</x:t>
        </x:is>
      </x:c>
      <x:c r="C882" t="n">
        <x:v>4</x:v>
      </x:c>
      <x:c r="D882" t="inlineStr">
        <x:is>
          <x:t xml:space="preserve">Plegado</x:t>
        </x:is>
      </x:c>
      <x:c r="E882" t="inlineStr">
        <x:is>
          <x:t xml:space="preserve">Plegadora hidráulica de chapa metálica</x:t>
        </x:is>
      </x:c>
      <x:c r="F882" t="n">
        <x:f>'08_PEDIDOS'!D75</x:f>
        <x:v>12</x:v>
      </x:c>
      <x:c r="G882" t="n">
        <x:f>'08_PEDIDOS'!I75</x:f>
        <x:v>10</x:v>
      </x:c>
      <x:c r="H882" t="n">
        <x:f>'05_RUTAS'!F18</x:f>
        <x:v>12</x:v>
      </x:c>
      <x:c r="I882" t="n">
        <x:f>'05_RUTAS'!G18</x:f>
        <x:v>69</x:v>
      </x:c>
      <x:c r="J882" s="14" t="n">
        <x:f>IF(OR(F882="",G882="",G882=0),"",(ROUNDUP(F882/G882,0)*H882+F882*I882)/60)</x:f>
        <x:v>14.2</x:v>
      </x:c>
      <x:c r="K882" t="n">
        <x:f>INDEX('08_PEDIDOS'!$H$2:$H$97,MATCH(A882,'08_PEDIDOS'!$A$2:$A$97,0))</x:f>
        <x:v>10</x:v>
      </x:c>
      <x:c r="L882" t="inlineStr">
        <x:is>
          <x:t xml:space="preserve">POR_UNIDAD</x:t>
        </x:is>
      </x:c>
      <x:c r="M882" t="inlineStr">
        <x:is>
          <x:t xml:space="preserve">VALOR HEREDADO SIN CRONOMETRAJE</x:t>
        </x:is>
      </x:c>
      <x:c r="N882" s="34" t="n">
        <x:f>IFERROR(J882*INDEX('04_MAQUINAS'!$F$2:$F$18,MATCH(E882,'04_MAQUINAS'!$A$2:$A$18,0)),0)</x:f>
        <x:v>397.59999999999997</x:v>
      </x:c>
      <x:c r="O882" s="34" t="n">
        <x:f>IFERROR(J882*INDEX('04_MAQUINAS'!$I$2:$I$18,MATCH(E882,'04_MAQUINAS'!$A$2:$A$18,0))*INDEX('04_MAQUINAS'!$J$2:$J$18,MATCH(E882,'04_MAQUINAS'!$A$2:$A$18,0)),0)</x:f>
        <x:v>35.144999999999996</x:v>
      </x:c>
    </x:row>
    <x:row r="883">
      <x:c r="A883" t="inlineStr">
        <x:is>
          <x:t xml:space="preserve">P074</x:t>
        </x:is>
      </x:c>
      <x:c r="B883" t="inlineStr">
        <x:is>
          <x:t xml:space="preserve">Estante reforzado modular</x:t>
        </x:is>
      </x:c>
      <x:c r="C883" t="n">
        <x:v>5</x:v>
      </x:c>
      <x:c r="D883" t="inlineStr">
        <x:is>
          <x:t xml:space="preserve">Soldadura</x:t>
        </x:is>
      </x:c>
      <x:c r="E883" t="inlineStr">
        <x:is>
          <x:t xml:space="preserve">Máquina de soldadura por arco MIG/MAG</x:t>
        </x:is>
      </x:c>
      <x:c r="F883" t="n">
        <x:f>'08_PEDIDOS'!D75</x:f>
        <x:v>12</x:v>
      </x:c>
      <x:c r="G883" t="n">
        <x:f>'08_PEDIDOS'!I75</x:f>
        <x:v>10</x:v>
      </x:c>
      <x:c r="H883" t="n">
        <x:f>'05_RUTAS'!F19</x:f>
        <x:v>10</x:v>
      </x:c>
      <x:c r="I883" t="n">
        <x:f>'05_RUTAS'!G19</x:f>
        <x:v>78.39999999999999</x:v>
      </x:c>
      <x:c r="J883" s="14" t="n">
        <x:f>IF(OR(F883="",G883="",G883=0),"",(ROUNDUP(F883/G883,0)*H883+F883*I883)/60)</x:f>
        <x:v>16.013333333333332</x:v>
      </x:c>
      <x:c r="K883" t="n">
        <x:f>INDEX('08_PEDIDOS'!$H$2:$H$97,MATCH(A883,'08_PEDIDOS'!$A$2:$A$97,0))</x:f>
        <x:v>10</x:v>
      </x:c>
      <x:c r="L883" t="inlineStr">
        <x:is>
          <x:t xml:space="preserve">POR_UNIDAD</x:t>
        </x:is>
      </x:c>
      <x:c r="M883" t="inlineStr">
        <x:is>
          <x:t xml:space="preserve">VALOR HEREDADO SIN CRONOMETRAJE</x:t>
        </x:is>
      </x:c>
      <x:c r="N883" s="34" t="n">
        <x:f>IFERROR(J883*INDEX('04_MAQUINAS'!$F$2:$F$18,MATCH(E883,'04_MAQUINAS'!$A$2:$A$18,0)),0)</x:f>
        <x:v>512.4266666666666</x:v>
      </x:c>
      <x:c r="O883" s="34" t="n">
        <x:f>IFERROR(J883*INDEX('04_MAQUINAS'!$I$2:$I$18,MATCH(E883,'04_MAQUINAS'!$A$2:$A$18,0))*INDEX('04_MAQUINAS'!$J$2:$J$18,MATCH(E883,'04_MAQUINAS'!$A$2:$A$18,0)),0)</x:f>
        <x:v>28.02333333333333</x:v>
      </x:c>
    </x:row>
    <x:row r="884">
      <x:c r="A884" t="inlineStr">
        <x:is>
          <x:t xml:space="preserve">P074</x:t>
        </x:is>
      </x:c>
      <x:c r="B884" t="inlineStr">
        <x:is>
          <x:t xml:space="preserve">Estante reforzado modular</x:t>
        </x:is>
      </x:c>
      <x:c r="C884" t="n">
        <x:v>6</x:v>
      </x:c>
      <x:c r="D884" t="inlineStr">
        <x:is>
          <x:t xml:space="preserve">Desbarbado</x:t>
        </x:is>
      </x:c>
      <x:c r="E884" t="inlineStr">
        <x:is>
          <x:t xml:space="preserve">Mesa de desbarbado/esmerilado</x:t>
        </x:is>
      </x:c>
      <x:c r="F884" t="n">
        <x:f>'08_PEDIDOS'!D75</x:f>
        <x:v>12</x:v>
      </x:c>
      <x:c r="G884" t="n">
        <x:f>'08_PEDIDOS'!I75</x:f>
        <x:v>10</x:v>
      </x:c>
      <x:c r="H884" t="n">
        <x:f>'05_RUTAS'!F20</x:f>
        <x:v>3</x:v>
      </x:c>
      <x:c r="I884" t="n">
        <x:f>'05_RUTAS'!G20</x:f>
        <x:v>49.5</x:v>
      </x:c>
      <x:c r="J884" s="14" t="n">
        <x:f>IF(OR(F884="",G884="",G884=0),"",(ROUNDUP(F884/G884,0)*H884+F884*I884)/60)</x:f>
        <x:v>10</x:v>
      </x:c>
      <x:c r="K884" t="n">
        <x:f>INDEX('08_PEDIDOS'!$H$2:$H$97,MATCH(A884,'08_PEDIDOS'!$A$2:$A$97,0))</x:f>
        <x:v>10</x:v>
      </x:c>
      <x:c r="L884" t="inlineStr">
        <x:is>
          <x:t xml:space="preserve">POR_UNIDAD</x:t>
        </x:is>
      </x:c>
      <x:c r="M884" t="inlineStr">
        <x:is>
          <x:t xml:space="preserve">VALOR HEREDADO SIN CRONOMETRAJE</x:t>
        </x:is>
      </x:c>
      <x:c r="N884" s="34" t="n">
        <x:f>IFERROR(J884*INDEX('04_MAQUINAS'!$F$2:$F$18,MATCH(E884,'04_MAQUINAS'!$A$2:$A$18,0)),0)</x:f>
        <x:v>210</x:v>
      </x:c>
      <x:c r="O884" s="34" t="n">
        <x:f>IFERROR(J884*INDEX('04_MAQUINAS'!$I$2:$I$18,MATCH(E884,'04_MAQUINAS'!$A$2:$A$18,0))*INDEX('04_MAQUINAS'!$J$2:$J$18,MATCH(E884,'04_MAQUINAS'!$A$2:$A$18,0)),0)</x:f>
        <x:v>7.5</x:v>
      </x:c>
    </x:row>
    <x:row r="885">
      <x:c r="A885" t="inlineStr">
        <x:is>
          <x:t xml:space="preserve">P074</x:t>
        </x:is>
      </x:c>
      <x:c r="B885" t="inlineStr">
        <x:is>
          <x:t xml:space="preserve">Estante reforzado modular</x:t>
        </x:is>
      </x:c>
      <x:c r="C885" t="n">
        <x:v>7</x:v>
      </x:c>
      <x:c r="D885" t="inlineStr">
        <x:is>
          <x:t xml:space="preserve">Preparación superficial</x:t>
        </x:is>
      </x:c>
      <x:c r="E885" t="inlineStr">
        <x:is>
          <x:t xml:space="preserve">Zona de preparación superficial</x:t>
        </x:is>
      </x:c>
      <x:c r="F885" t="n">
        <x:f>'08_PEDIDOS'!D75</x:f>
        <x:v>12</x:v>
      </x:c>
      <x:c r="G885" t="n">
        <x:f>'08_PEDIDOS'!I75</x:f>
        <x:v>10</x:v>
      </x:c>
      <x:c r="H885" t="n">
        <x:f>'05_RUTAS'!F21</x:f>
        <x:v>6</x:v>
      </x:c>
      <x:c r="I885" t="n">
        <x:f>'05_RUTAS'!G21</x:f>
        <x:v>32.064</x:v>
      </x:c>
      <x:c r="J885" s="14" t="n">
        <x:f>IF(OR(F885="",G885="",G885=0),"",(ROUNDUP(F885/G885,0)*H885+F885*I885)/60)</x:f>
        <x:v>6.612800000000001</x:v>
      </x:c>
      <x:c r="K885" t="n">
        <x:f>INDEX('08_PEDIDOS'!$H$2:$H$97,MATCH(A885,'08_PEDIDOS'!$A$2:$A$97,0))</x:f>
        <x:v>10</x:v>
      </x:c>
      <x:c r="L885" t="inlineStr">
        <x:is>
          <x:t xml:space="preserve">POR_UNIDAD</x:t>
        </x:is>
      </x:c>
      <x:c r="M885" t="inlineStr">
        <x:is>
          <x:t xml:space="preserve">VALOR HEREDADO SIN CRONOMETRAJE</x:t>
        </x:is>
      </x:c>
      <x:c r="N885" s="34" t="n">
        <x:f>IFERROR(J885*INDEX('04_MAQUINAS'!$F$2:$F$18,MATCH(E885,'04_MAQUINAS'!$A$2:$A$18,0)),0)</x:f>
        <x:v>125.64320000000002</x:v>
      </x:c>
      <x:c r="O885" s="34" t="n">
        <x:f>IFERROR(J885*INDEX('04_MAQUINAS'!$I$2:$I$18,MATCH(E885,'04_MAQUINAS'!$A$2:$A$18,0))*INDEX('04_MAQUINAS'!$J$2:$J$18,MATCH(E885,'04_MAQUINAS'!$A$2:$A$18,0)),0)</x:f>
        <x:v>5.819264000000001</x:v>
      </x:c>
    </x:row>
    <x:row r="886">
      <x:c r="A886" t="inlineStr">
        <x:is>
          <x:t xml:space="preserve">P074</x:t>
        </x:is>
      </x:c>
      <x:c r="B886" t="inlineStr">
        <x:is>
          <x:t xml:space="preserve">Estante reforzado modular</x:t>
        </x:is>
      </x:c>
      <x:c r="C886" t="n">
        <x:v>8</x:v>
      </x:c>
      <x:c r="D886" t="inlineStr">
        <x:is>
          <x:t xml:space="preserve">Aplicación electrostática de polvo</x:t>
        </x:is>
      </x:c>
      <x:c r="E886" t="inlineStr">
        <x:is>
          <x:t xml:space="preserve">Pistola manual de pintura electrostática en polvo</x:t>
        </x:is>
      </x:c>
      <x:c r="F886" t="n">
        <x:f>'08_PEDIDOS'!D75</x:f>
        <x:v>12</x:v>
      </x:c>
      <x:c r="G886" t="n">
        <x:f>'08_PEDIDOS'!I75</x:f>
        <x:v>10</x:v>
      </x:c>
      <x:c r="H886" t="n">
        <x:f>'05_RUTAS'!F22</x:f>
        <x:v>12</x:v>
      </x:c>
      <x:c r="I886" t="n">
        <x:f>'05_RUTAS'!G22</x:f>
        <x:v>8.02</x:v>
      </x:c>
      <x:c r="J886" s="14" t="n">
        <x:f>IF(OR(F886="",G886="",G886=0),"",(ROUNDUP(F886/G886,0)*H886+F886*I886)/60)</x:f>
        <x:v>2.004</x:v>
      </x:c>
      <x:c r="K886" t="n">
        <x:f>INDEX('08_PEDIDOS'!$H$2:$H$97,MATCH(A886,'08_PEDIDOS'!$A$2:$A$97,0))</x:f>
        <x:v>10</x:v>
      </x:c>
      <x:c r="L886" t="inlineStr">
        <x:is>
          <x:t xml:space="preserve">POR_UNIDAD</x:t>
        </x:is>
      </x:c>
      <x:c r="M886" t="inlineStr">
        <x:is>
          <x:t xml:space="preserve">HIPOTESIS TECNICA</x:t>
        </x:is>
      </x:c>
      <x:c r="N886" s="34" t="n">
        <x:f>IFERROR(J886*INDEX('04_MAQUINAS'!$F$2:$F$18,MATCH(E886,'04_MAQUINAS'!$A$2:$A$18,0)),0)</x:f>
        <x:v>64.128</x:v>
      </x:c>
      <x:c r="O886" s="34" t="n">
        <x:f>IFERROR(J886*INDEX('04_MAQUINAS'!$I$2:$I$18,MATCH(E886,'04_MAQUINAS'!$A$2:$A$18,0))*INDEX('04_MAQUINAS'!$J$2:$J$18,MATCH(E886,'04_MAQUINAS'!$A$2:$A$18,0)),0)</x:f>
        <x:v>2.1042</x:v>
      </x:c>
    </x:row>
    <x:row r="887">
      <x:c r="A887" t="inlineStr">
        <x:is>
          <x:t xml:space="preserve">P074</x:t>
        </x:is>
      </x:c>
      <x:c r="B887" t="inlineStr">
        <x:is>
          <x:t xml:space="preserve">Estante reforzado modular</x:t>
        </x:is>
      </x:c>
      <x:c r="C887" t="n">
        <x:v>9</x:v>
      </x:c>
      <x:c r="D887" t="inlineStr">
        <x:is>
          <x:t xml:space="preserve">Curado térmico en horno</x:t>
        </x:is>
      </x:c>
      <x:c r="E887" t="inlineStr">
        <x:is>
          <x:t xml:space="preserve">Horno de curado de pintura electrostática por lotes</x:t>
        </x:is>
      </x:c>
      <x:c r="F887" t="n">
        <x:f>'08_PEDIDOS'!D75</x:f>
        <x:v>12</x:v>
      </x:c>
      <x:c r="G887" t="n">
        <x:f>'08_PEDIDOS'!I75</x:f>
        <x:v>10</x:v>
      </x:c>
      <x:c r="H887" t="n">
        <x:f>'05_RUTAS'!F23</x:f>
        <x:v>45</x:v>
      </x:c>
      <x:c r="I887" t="n">
        <x:f>'05_RUTAS'!G23</x:f>
        <x:v>0</x:v>
      </x:c>
      <x:c r="J887" s="14" t="n">
        <x:f>IF(OR(F887="",G887="",G887=0),"",(ROUNDUP(F887/G887,0)*H887+F887*I887)/60)</x:f>
        <x:v>1.5</x:v>
      </x:c>
      <x:c r="K887" t="n">
        <x:f>INDEX('08_PEDIDOS'!$H$2:$H$97,MATCH(A887,'08_PEDIDOS'!$A$2:$A$97,0))</x:f>
        <x:v>10</x:v>
      </x:c>
      <x:c r="L887" t="inlineStr">
        <x:is>
          <x:t xml:space="preserve">POR_LOTE</x:t>
        </x:is>
      </x:c>
      <x:c r="M887" t="inlineStr">
        <x:is>
          <x:t xml:space="preserve">HIPOTESIS TECNICA</x:t>
        </x:is>
      </x:c>
      <x:c r="N887" s="34" t="n">
        <x:f>IFERROR(J887*INDEX('04_MAQUINAS'!$F$2:$F$18,MATCH(E887,'04_MAQUINAS'!$A$2:$A$18,0)),0)</x:f>
        <x:v>39</x:v>
      </x:c>
      <x:c r="O887" s="34" t="n">
        <x:f>IFERROR(J887*INDEX('04_MAQUINAS'!$I$2:$I$18,MATCH(E887,'04_MAQUINAS'!$A$2:$A$18,0))*INDEX('04_MAQUINAS'!$J$2:$J$18,MATCH(E887,'04_MAQUINAS'!$A$2:$A$18,0)),0)</x:f>
        <x:v>21.599999999999998</x:v>
      </x:c>
    </x:row>
    <x:row r="888">
      <x:c r="A888" t="inlineStr">
        <x:is>
          <x:t xml:space="preserve">P074</x:t>
        </x:is>
      </x:c>
      <x:c r="B888" t="inlineStr">
        <x:is>
          <x:t xml:space="preserve">Estante reforzado modular</x:t>
        </x:is>
      </x:c>
      <x:c r="C888" t="n">
        <x:v>10</x:v>
      </x:c>
      <x:c r="D888" t="inlineStr">
        <x:is>
          <x:t xml:space="preserve">Colgado, traslado y enfriamiento</x:t>
        </x:is>
      </x:c>
      <x:c r="E888" t="inlineStr">
        <x:is>
          <x:t xml:space="preserve">Manipulación y enfriamiento de piezas</x:t>
        </x:is>
      </x:c>
      <x:c r="F888" t="n">
        <x:f>'08_PEDIDOS'!D75</x:f>
        <x:v>12</x:v>
      </x:c>
      <x:c r="G888" t="n">
        <x:f>'08_PEDIDOS'!I75</x:f>
        <x:v>10</x:v>
      </x:c>
      <x:c r="H888" t="n">
        <x:f>'05_RUTAS'!F24</x:f>
        <x:v>8</x:v>
      </x:c>
      <x:c r="I888" t="n">
        <x:f>'05_RUTAS'!G24</x:f>
        <x:v>2.69</x:v>
      </x:c>
      <x:c r="J888" s="14" t="n">
        <x:f>IF(OR(F888="",G888="",G888=0),"",(ROUNDUP(F888/G888,0)*H888+F888*I888)/60)</x:f>
        <x:v>0.8046666666666666</x:v>
      </x:c>
      <x:c r="K888" t="n">
        <x:f>INDEX('08_PEDIDOS'!$H$2:$H$97,MATCH(A888,'08_PEDIDOS'!$A$2:$A$97,0))</x:f>
        <x:v>10</x:v>
      </x:c>
      <x:c r="L888" t="inlineStr">
        <x:is>
          <x:t xml:space="preserve">POR_UNIDAD</x:t>
        </x:is>
      </x:c>
      <x:c r="M888" t="inlineStr">
        <x:is>
          <x:t xml:space="preserve">HIPOTESIS TECNICA</x:t>
        </x:is>
      </x:c>
      <x:c r="N888" s="34" t="n">
        <x:f>IFERROR(J888*INDEX('04_MAQUINAS'!$F$2:$F$18,MATCH(E888,'04_MAQUINAS'!$A$2:$A$18,0)),0)</x:f>
        <x:v>12.874666666666666</x:v>
      </x:c>
      <x:c r="O888" s="34" t="n">
        <x:f>IFERROR(J888*INDEX('04_MAQUINAS'!$I$2:$I$18,MATCH(E888,'04_MAQUINAS'!$A$2:$A$18,0))*INDEX('04_MAQUINAS'!$J$2:$J$18,MATCH(E888,'04_MAQUINAS'!$A$2:$A$18,0)),0)</x:f>
        <x:v>0.20116666666666666</x:v>
      </x:c>
    </x:row>
    <x:row r="889">
      <x:c r="A889" t="inlineStr">
        <x:is>
          <x:t xml:space="preserve">P074</x:t>
        </x:is>
      </x:c>
      <x:c r="B889" t="inlineStr">
        <x:is>
          <x:t xml:space="preserve">Estante reforzado modular</x:t>
        </x:is>
      </x:c>
      <x:c r="C889" t="n">
        <x:v>11</x:v>
      </x:c>
      <x:c r="D889" t="inlineStr">
        <x:is>
          <x:t xml:space="preserve">Ensamblaje</x:t>
        </x:is>
      </x:c>
      <x:c r="E889" t="inlineStr">
        <x:is>
          <x:t xml:space="preserve">Mesa de armado</x:t>
        </x:is>
      </x:c>
      <x:c r="F889" t="n">
        <x:f>'08_PEDIDOS'!D75</x:f>
        <x:v>12</x:v>
      </x:c>
      <x:c r="G889" t="n">
        <x:f>'08_PEDIDOS'!I75</x:f>
        <x:v>10</x:v>
      </x:c>
      <x:c r="H889" t="n">
        <x:f>'05_RUTAS'!F25</x:f>
        <x:v>6</x:v>
      </x:c>
      <x:c r="I889" t="n">
        <x:f>'05_RUTAS'!G25</x:f>
        <x:v>62.25</x:v>
      </x:c>
      <x:c r="J889" s="14" t="n">
        <x:f>IF(OR(F889="",G889="",G889=0),"",(ROUNDUP(F889/G889,0)*H889+F889*I889)/60)</x:f>
        <x:v>12.65</x:v>
      </x:c>
      <x:c r="K889" t="n">
        <x:f>INDEX('08_PEDIDOS'!$H$2:$H$97,MATCH(A889,'08_PEDIDOS'!$A$2:$A$97,0))</x:f>
        <x:v>10</x:v>
      </x:c>
      <x:c r="L889" t="inlineStr">
        <x:is>
          <x:t xml:space="preserve">POR_UNIDAD</x:t>
        </x:is>
      </x:c>
      <x:c r="M889" t="inlineStr">
        <x:is>
          <x:t xml:space="preserve">VALOR HEREDADO SIN CRONOMETRAJE</x:t>
        </x:is>
      </x:c>
      <x:c r="N889" s="34" t="n">
        <x:f>IFERROR(J889*INDEX('04_MAQUINAS'!$F$2:$F$18,MATCH(E889,'04_MAQUINAS'!$A$2:$A$18,0)),0)</x:f>
        <x:v>240.35</x:v>
      </x:c>
      <x:c r="O889" s="34" t="n">
        <x:f>IFERROR(J889*INDEX('04_MAQUINAS'!$I$2:$I$18,MATCH(E889,'04_MAQUINAS'!$A$2:$A$18,0))*INDEX('04_MAQUINAS'!$J$2:$J$18,MATCH(E889,'04_MAQUINAS'!$A$2:$A$18,0)),0)</x:f>
        <x:v>3.795</x:v>
      </x:c>
    </x:row>
    <x:row r="890">
      <x:c r="A890" t="inlineStr">
        <x:is>
          <x:t xml:space="preserve">P074</x:t>
        </x:is>
      </x:c>
      <x:c r="B890" t="inlineStr">
        <x:is>
          <x:t xml:space="preserve">Estante reforzado modular</x:t>
        </x:is>
      </x:c>
      <x:c r="C890" t="n">
        <x:v>12</x:v>
      </x:c>
      <x:c r="D890" t="inlineStr">
        <x:is>
          <x:t xml:space="preserve">Inspección de calidad</x:t>
        </x:is>
      </x:c>
      <x:c r="E890" t="inlineStr">
        <x:is>
          <x:t xml:space="preserve">Área de inspección</x:t>
        </x:is>
      </x:c>
      <x:c r="F890" t="n">
        <x:f>'08_PEDIDOS'!D75</x:f>
        <x:v>12</x:v>
      </x:c>
      <x:c r="G890" t="n">
        <x:f>'08_PEDIDOS'!I75</x:f>
        <x:v>10</x:v>
      </x:c>
      <x:c r="H890" t="n">
        <x:f>'05_RUTAS'!F26</x:f>
        <x:v>2</x:v>
      </x:c>
      <x:c r="I890" t="n">
        <x:f>'05_RUTAS'!G26</x:f>
        <x:v>3.86</x:v>
      </x:c>
      <x:c r="J890" s="14" t="n">
        <x:f>IF(OR(F890="",G890="",G890=0),"",(ROUNDUP(F890/G890,0)*H890+F890*I890)/60)</x:f>
        <x:v>0.8386666666666667</x:v>
      </x:c>
      <x:c r="K890" t="n">
        <x:f>INDEX('08_PEDIDOS'!$H$2:$H$97,MATCH(A890,'08_PEDIDOS'!$A$2:$A$97,0))</x:f>
        <x:v>10</x:v>
      </x:c>
      <x:c r="L890" t="inlineStr">
        <x:is>
          <x:t xml:space="preserve">POR_UNIDAD</x:t>
        </x:is>
      </x:c>
      <x:c r="M890" t="inlineStr">
        <x:is>
          <x:t xml:space="preserve">HIPOTESIS TECNICA</x:t>
        </x:is>
      </x:c>
      <x:c r="N890" s="34" t="n">
        <x:f>IFERROR(J890*INDEX('04_MAQUINAS'!$F$2:$F$18,MATCH(E890,'04_MAQUINAS'!$A$2:$A$18,0)),0)</x:f>
        <x:v>16.773333333333333</x:v>
      </x:c>
      <x:c r="O890" s="34" t="n">
        <x:f>IFERROR(J890*INDEX('04_MAQUINAS'!$I$2:$I$18,MATCH(E890,'04_MAQUINAS'!$A$2:$A$18,0))*INDEX('04_MAQUINAS'!$J$2:$J$18,MATCH(E890,'04_MAQUINAS'!$A$2:$A$18,0)),0)</x:f>
        <x:v>0.08386666666666667</x:v>
      </x:c>
    </x:row>
    <x:row r="891">
      <x:c r="A891" t="inlineStr">
        <x:is>
          <x:t xml:space="preserve">P074</x:t>
        </x:is>
      </x:c>
      <x:c r="B891" t="inlineStr">
        <x:is>
          <x:t xml:space="preserve">Estante reforzado modular</x:t>
        </x:is>
      </x:c>
      <x:c r="C891" t="n">
        <x:v>13</x:v>
      </x:c>
      <x:c r="D891" t="inlineStr">
        <x:is>
          <x:t xml:space="preserve">Embalaje</x:t>
        </x:is>
      </x:c>
      <x:c r="E891" t="inlineStr">
        <x:is>
          <x:t xml:space="preserve">Zona de protección y embalaje</x:t>
        </x:is>
      </x:c>
      <x:c r="F891" t="n">
        <x:f>'08_PEDIDOS'!D75</x:f>
        <x:v>12</x:v>
      </x:c>
      <x:c r="G891" t="n">
        <x:f>'08_PEDIDOS'!I75</x:f>
        <x:v>10</x:v>
      </x:c>
      <x:c r="H891" t="n">
        <x:f>'05_RUTAS'!F27</x:f>
        <x:v>2</x:v>
      </x:c>
      <x:c r="I891" t="n">
        <x:f>'05_RUTAS'!G27</x:f>
        <x:v>5.3</x:v>
      </x:c>
      <x:c r="J891" s="14" t="n">
        <x:f>IF(OR(F891="",G891="",G891=0),"",(ROUNDUP(F891/G891,0)*H891+F891*I891)/60)</x:f>
        <x:v>1.1266666666666665</x:v>
      </x:c>
      <x:c r="K891" t="n">
        <x:f>INDEX('08_PEDIDOS'!$H$2:$H$97,MATCH(A891,'08_PEDIDOS'!$A$2:$A$97,0))</x:f>
        <x:v>10</x:v>
      </x:c>
      <x:c r="L891" t="inlineStr">
        <x:is>
          <x:t xml:space="preserve">POR_UNIDAD</x:t>
        </x:is>
      </x:c>
      <x:c r="M891" t="inlineStr">
        <x:is>
          <x:t xml:space="preserve">HIPOTESIS TECNICA</x:t>
        </x:is>
      </x:c>
      <x:c r="N891" s="34" t="n">
        <x:f>IFERROR(J891*INDEX('04_MAQUINAS'!$F$2:$F$18,MATCH(E891,'04_MAQUINAS'!$A$2:$A$18,0)),0)</x:f>
        <x:v>20.279999999999998</x:v>
      </x:c>
      <x:c r="O891" s="34" t="n">
        <x:f>IFERROR(J891*INDEX('04_MAQUINAS'!$I$2:$I$18,MATCH(E891,'04_MAQUINAS'!$A$2:$A$18,0))*INDEX('04_MAQUINAS'!$J$2:$J$18,MATCH(E891,'04_MAQUINAS'!$A$2:$A$18,0)),0)</x:f>
        <x:v>0.10139999999999998</x:v>
      </x:c>
    </x:row>
    <x:row r="892">
      <x:c r="A892" t="inlineStr">
        <x:is>
          <x:t xml:space="preserve">P075</x:t>
        </x:is>
      </x:c>
      <x:c r="B892" t="inlineStr">
        <x:is>
          <x:t xml:space="preserve">Góndola central comercial</x:t>
        </x:is>
      </x:c>
      <x:c r="C892" t="n">
        <x:v>1</x:v>
      </x:c>
      <x:c r="D892" t="inlineStr">
        <x:is>
          <x:t xml:space="preserve">Corte de planchas de acero</x:t>
        </x:is>
      </x:c>
      <x:c r="E892" t="inlineStr">
        <x:is>
          <x:t xml:space="preserve">Guillotina hidráulica para corte de planchas de acero</x:t>
        </x:is>
      </x:c>
      <x:c r="F892" t="n">
        <x:f>'08_PEDIDOS'!D76</x:f>
        <x:v>6</x:v>
      </x:c>
      <x:c r="G892" t="n">
        <x:f>'08_PEDIDOS'!I76</x:f>
        <x:v>10</x:v>
      </x:c>
      <x:c r="H892" t="n">
        <x:f>'05_RUTAS'!F28</x:f>
        <x:v>8</x:v>
      </x:c>
      <x:c r="I892" t="n">
        <x:f>'05_RUTAS'!G28</x:f>
        <x:v>90.38</x:v>
      </x:c>
      <x:c r="J892" s="14" t="n">
        <x:f>IF(OR(F892="",G892="",G892=0),"",(ROUNDUP(F892/G892,0)*H892+F892*I892)/60)</x:f>
        <x:v>9.171333333333333</x:v>
      </x:c>
      <x:c r="K892" t="n">
        <x:f>INDEX('08_PEDIDOS'!$H$2:$H$97,MATCH(A892,'08_PEDIDOS'!$A$2:$A$97,0))</x:f>
        <x:v>10</x:v>
      </x:c>
      <x:c r="L892" t="inlineStr">
        <x:is>
          <x:t xml:space="preserve">POR_UNIDAD</x:t>
        </x:is>
      </x:c>
      <x:c r="M892" t="inlineStr">
        <x:is>
          <x:t xml:space="preserve">VALOR HEREDADO SIN CRONOMETRAJE</x:t>
        </x:is>
      </x:c>
      <x:c r="N892" s="34" t="n">
        <x:f>IFERROR(J892*INDEX('04_MAQUINAS'!$F$2:$F$18,MATCH(E892,'04_MAQUINAS'!$A$2:$A$18,0)),0)</x:f>
        <x:v>220.112</x:v>
      </x:c>
      <x:c r="O892" s="34" t="n">
        <x:f>IFERROR(J892*INDEX('04_MAQUINAS'!$I$2:$I$18,MATCH(E892,'04_MAQUINAS'!$A$2:$A$18,0))*INDEX('04_MAQUINAS'!$J$2:$J$18,MATCH(E892,'04_MAQUINAS'!$A$2:$A$18,0)),0)</x:f>
        <x:v>25.221166666666665</x:v>
      </x:c>
    </x:row>
    <x:row r="893">
      <x:c r="A893" t="inlineStr">
        <x:is>
          <x:t xml:space="preserve">P075</x:t>
        </x:is>
      </x:c>
      <x:c r="B893" t="inlineStr">
        <x:is>
          <x:t xml:space="preserve">Góndola central comercial</x:t>
        </x:is>
      </x:c>
      <x:c r="C893" t="n">
        <x:v>2</x:v>
      </x:c>
      <x:c r="D893" t="inlineStr">
        <x:is>
          <x:t xml:space="preserve">Corte de tubos y perfiles</x:t>
        </x:is>
      </x:c>
      <x:c r="E893" t="inlineStr">
        <x:is>
          <x:t xml:space="preserve">Sierra de cinta para corte de tubos y perfiles</x:t>
        </x:is>
      </x:c>
      <x:c r="F893" t="n">
        <x:f>'08_PEDIDOS'!D76</x:f>
        <x:v>6</x:v>
      </x:c>
      <x:c r="G893" t="n">
        <x:f>'08_PEDIDOS'!I76</x:f>
        <x:v>10</x:v>
      </x:c>
      <x:c r="H893" t="n">
        <x:f>'05_RUTAS'!F29</x:f>
        <x:v>8</x:v>
      </x:c>
      <x:c r="I893" t="n">
        <x:f>'05_RUTAS'!G29</x:f>
        <x:v>5.98</x:v>
      </x:c>
      <x:c r="J893" s="14" t="n">
        <x:f>IF(OR(F893="",G893="",G893=0),"",(ROUNDUP(F893/G893,0)*H893+F893*I893)/60)</x:f>
        <x:v>0.7313333333333334</x:v>
      </x:c>
      <x:c r="K893" t="n">
        <x:f>INDEX('08_PEDIDOS'!$H$2:$H$97,MATCH(A893,'08_PEDIDOS'!$A$2:$A$97,0))</x:f>
        <x:v>10</x:v>
      </x:c>
      <x:c r="L893" t="inlineStr">
        <x:is>
          <x:t xml:space="preserve">POR_UNIDAD</x:t>
        </x:is>
      </x:c>
      <x:c r="M893" t="inlineStr">
        <x:is>
          <x:t xml:space="preserve">VALOR HEREDADO SIN CRONOMETRAJE</x:t>
        </x:is>
      </x:c>
      <x:c r="N893" s="34" t="n">
        <x:f>IFERROR(J893*INDEX('04_MAQUINAS'!$F$2:$F$18,MATCH(E893,'04_MAQUINAS'!$A$2:$A$18,0)),0)</x:f>
        <x:v>16.089333333333336</x:v>
      </x:c>
      <x:c r="O893" s="34" t="n">
        <x:f>IFERROR(J893*INDEX('04_MAQUINAS'!$I$2:$I$18,MATCH(E893,'04_MAQUINAS'!$A$2:$A$18,0))*INDEX('04_MAQUINAS'!$J$2:$J$18,MATCH(E893,'04_MAQUINAS'!$A$2:$A$18,0)),0)</x:f>
        <x:v>0.3291</x:v>
      </x:c>
    </x:row>
    <x:row r="894">
      <x:c r="A894" t="inlineStr">
        <x:is>
          <x:t xml:space="preserve">P075</x:t>
        </x:is>
      </x:c>
      <x:c r="B894" t="inlineStr">
        <x:is>
          <x:t xml:space="preserve">Góndola central comercial</x:t>
        </x:is>
      </x:c>
      <x:c r="C894" t="n">
        <x:v>3</x:v>
      </x:c>
      <x:c r="D894" t="inlineStr">
        <x:is>
          <x:t xml:space="preserve">Perforación</x:t>
        </x:is>
      </x:c>
      <x:c r="E894" t="inlineStr">
        <x:is>
          <x:t xml:space="preserve">Taladro de banco para perforación de acero</x:t>
        </x:is>
      </x:c>
      <x:c r="F894" t="n">
        <x:f>'08_PEDIDOS'!D76</x:f>
        <x:v>6</x:v>
      </x:c>
      <x:c r="G894" t="n">
        <x:f>'08_PEDIDOS'!I76</x:f>
        <x:v>10</x:v>
      </x:c>
      <x:c r="H894" t="n">
        <x:f>'05_RUTAS'!F30</x:f>
        <x:v>10</x:v>
      </x:c>
      <x:c r="I894" t="n">
        <x:f>'05_RUTAS'!G30</x:f>
        <x:v>97</x:v>
      </x:c>
      <x:c r="J894" s="14" t="n">
        <x:f>IF(OR(F894="",G894="",G894=0),"",(ROUNDUP(F894/G894,0)*H894+F894*I894)/60)</x:f>
        <x:v>9.866666666666667</x:v>
      </x:c>
      <x:c r="K894" t="n">
        <x:f>INDEX('08_PEDIDOS'!$H$2:$H$97,MATCH(A894,'08_PEDIDOS'!$A$2:$A$97,0))</x:f>
        <x:v>10</x:v>
      </x:c>
      <x:c r="L894" t="inlineStr">
        <x:is>
          <x:t xml:space="preserve">POR_UNIDAD</x:t>
        </x:is>
      </x:c>
      <x:c r="M894" t="inlineStr">
        <x:is>
          <x:t xml:space="preserve">VALOR HEREDADO SIN CRONOMETRAJE</x:t>
        </x:is>
      </x:c>
      <x:c r="N894" s="34" t="n">
        <x:f>IFERROR(J894*INDEX('04_MAQUINAS'!$F$2:$F$18,MATCH(E894,'04_MAQUINAS'!$A$2:$A$18,0)),0)</x:f>
        <x:v>217.06666666666666</x:v>
      </x:c>
      <x:c r="O894" s="34" t="n">
        <x:f>IFERROR(J894*INDEX('04_MAQUINAS'!$I$2:$I$18,MATCH(E894,'04_MAQUINAS'!$A$2:$A$18,0))*INDEX('04_MAQUINAS'!$J$2:$J$18,MATCH(E894,'04_MAQUINAS'!$A$2:$A$18,0)),0)</x:f>
        <x:v>2.713333333333334</x:v>
      </x:c>
    </x:row>
    <x:row r="895">
      <x:c r="A895" t="inlineStr">
        <x:is>
          <x:t xml:space="preserve">P075</x:t>
        </x:is>
      </x:c>
      <x:c r="B895" t="inlineStr">
        <x:is>
          <x:t xml:space="preserve">Góndola central comercial</x:t>
        </x:is>
      </x:c>
      <x:c r="C895" t="n">
        <x:v>4</x:v>
      </x:c>
      <x:c r="D895" t="inlineStr">
        <x:is>
          <x:t xml:space="preserve">Plegado</x:t>
        </x:is>
      </x:c>
      <x:c r="E895" t="inlineStr">
        <x:is>
          <x:t xml:space="preserve">Plegadora hidráulica de chapa metálica</x:t>
        </x:is>
      </x:c>
      <x:c r="F895" t="n">
        <x:f>'08_PEDIDOS'!D76</x:f>
        <x:v>6</x:v>
      </x:c>
      <x:c r="G895" t="n">
        <x:f>'08_PEDIDOS'!I76</x:f>
        <x:v>10</x:v>
      </x:c>
      <x:c r="H895" t="n">
        <x:f>'05_RUTAS'!F31</x:f>
        <x:v>12</x:v>
      </x:c>
      <x:c r="I895" t="n">
        <x:f>'05_RUTAS'!G31</x:f>
        <x:v>196</x:v>
      </x:c>
      <x:c r="J895" s="14" t="n">
        <x:f>IF(OR(F895="",G895="",G895=0),"",(ROUNDUP(F895/G895,0)*H895+F895*I895)/60)</x:f>
        <x:v>19.8</x:v>
      </x:c>
      <x:c r="K895" t="n">
        <x:f>INDEX('08_PEDIDOS'!$H$2:$H$97,MATCH(A895,'08_PEDIDOS'!$A$2:$A$97,0))</x:f>
        <x:v>10</x:v>
      </x:c>
      <x:c r="L895" t="inlineStr">
        <x:is>
          <x:t xml:space="preserve">POR_UNIDAD</x:t>
        </x:is>
      </x:c>
      <x:c r="M895" t="inlineStr">
        <x:is>
          <x:t xml:space="preserve">VALOR HEREDADO SIN CRONOMETRAJE</x:t>
        </x:is>
      </x:c>
      <x:c r="N895" s="34" t="n">
        <x:f>IFERROR(J895*INDEX('04_MAQUINAS'!$F$2:$F$18,MATCH(E895,'04_MAQUINAS'!$A$2:$A$18,0)),0)</x:f>
        <x:v>554.4</x:v>
      </x:c>
      <x:c r="O895" s="34" t="n">
        <x:f>IFERROR(J895*INDEX('04_MAQUINAS'!$I$2:$I$18,MATCH(E895,'04_MAQUINAS'!$A$2:$A$18,0))*INDEX('04_MAQUINAS'!$J$2:$J$18,MATCH(E895,'04_MAQUINAS'!$A$2:$A$18,0)),0)</x:f>
        <x:v>49.005</x:v>
      </x:c>
    </x:row>
    <x:row r="896">
      <x:c r="A896" t="inlineStr">
        <x:is>
          <x:t xml:space="preserve">P075</x:t>
        </x:is>
      </x:c>
      <x:c r="B896" t="inlineStr">
        <x:is>
          <x:t xml:space="preserve">Góndola central comercial</x:t>
        </x:is>
      </x:c>
      <x:c r="C896" t="n">
        <x:v>5</x:v>
      </x:c>
      <x:c r="D896" t="inlineStr">
        <x:is>
          <x:t xml:space="preserve">Desbarbado</x:t>
        </x:is>
      </x:c>
      <x:c r="E896" t="inlineStr">
        <x:is>
          <x:t xml:space="preserve">Mesa de desbarbado/esmerilado</x:t>
        </x:is>
      </x:c>
      <x:c r="F896" t="n">
        <x:f>'08_PEDIDOS'!D76</x:f>
        <x:v>6</x:v>
      </x:c>
      <x:c r="G896" t="n">
        <x:f>'08_PEDIDOS'!I76</x:f>
        <x:v>10</x:v>
      </x:c>
      <x:c r="H896" t="n">
        <x:f>'05_RUTAS'!F32</x:f>
        <x:v>3</x:v>
      </x:c>
      <x:c r="I896" t="n">
        <x:f>'05_RUTAS'!G32</x:f>
        <x:v>51</x:v>
      </x:c>
      <x:c r="J896" s="14" t="n">
        <x:f>IF(OR(F896="",G896="",G896=0),"",(ROUNDUP(F896/G896,0)*H896+F896*I896)/60)</x:f>
        <x:v>5.15</x:v>
      </x:c>
      <x:c r="K896" t="n">
        <x:f>INDEX('08_PEDIDOS'!$H$2:$H$97,MATCH(A896,'08_PEDIDOS'!$A$2:$A$97,0))</x:f>
        <x:v>10</x:v>
      </x:c>
      <x:c r="L896" t="inlineStr">
        <x:is>
          <x:t xml:space="preserve">POR_UNIDAD</x:t>
        </x:is>
      </x:c>
      <x:c r="M896" t="inlineStr">
        <x:is>
          <x:t xml:space="preserve">VALOR HEREDADO SIN CRONOMETRAJE</x:t>
        </x:is>
      </x:c>
      <x:c r="N896" s="34" t="n">
        <x:f>IFERROR(J896*INDEX('04_MAQUINAS'!$F$2:$F$18,MATCH(E896,'04_MAQUINAS'!$A$2:$A$18,0)),0)</x:f>
        <x:v>108.15</x:v>
      </x:c>
      <x:c r="O896" s="34" t="n">
        <x:f>IFERROR(J896*INDEX('04_MAQUINAS'!$I$2:$I$18,MATCH(E896,'04_MAQUINAS'!$A$2:$A$18,0))*INDEX('04_MAQUINAS'!$J$2:$J$18,MATCH(E896,'04_MAQUINAS'!$A$2:$A$18,0)),0)</x:f>
        <x:v>3.8625000000000003</x:v>
      </x:c>
    </x:row>
    <x:row r="897">
      <x:c r="A897" t="inlineStr">
        <x:is>
          <x:t xml:space="preserve">P075</x:t>
        </x:is>
      </x:c>
      <x:c r="B897" t="inlineStr">
        <x:is>
          <x:t xml:space="preserve">Góndola central comercial</x:t>
        </x:is>
      </x:c>
      <x:c r="C897" t="n">
        <x:v>6</x:v>
      </x:c>
      <x:c r="D897" t="inlineStr">
        <x:is>
          <x:t xml:space="preserve">Preparación superficial</x:t>
        </x:is>
      </x:c>
      <x:c r="E897" t="inlineStr">
        <x:is>
          <x:t xml:space="preserve">Zona de preparación superficial</x:t>
        </x:is>
      </x:c>
      <x:c r="F897" t="n">
        <x:f>'08_PEDIDOS'!D76</x:f>
        <x:v>6</x:v>
      </x:c>
      <x:c r="G897" t="n">
        <x:f>'08_PEDIDOS'!I76</x:f>
        <x:v>10</x:v>
      </x:c>
      <x:c r="H897" t="n">
        <x:f>'05_RUTAS'!F33</x:f>
        <x:v>6</x:v>
      </x:c>
      <x:c r="I897" t="n">
        <x:f>'05_RUTAS'!G33</x:f>
        <x:v>40.5152</x:v>
      </x:c>
      <x:c r="J897" s="14" t="n">
        <x:f>IF(OR(F897="",G897="",G897=0),"",(ROUNDUP(F897/G897,0)*H897+F897*I897)/60)</x:f>
        <x:v>4.1515200000000005</x:v>
      </x:c>
      <x:c r="K897" t="n">
        <x:f>INDEX('08_PEDIDOS'!$H$2:$H$97,MATCH(A897,'08_PEDIDOS'!$A$2:$A$97,0))</x:f>
        <x:v>10</x:v>
      </x:c>
      <x:c r="L897" t="inlineStr">
        <x:is>
          <x:t xml:space="preserve">POR_UNIDAD</x:t>
        </x:is>
      </x:c>
      <x:c r="M897" t="inlineStr">
        <x:is>
          <x:t xml:space="preserve">VALOR HEREDADO SIN CRONOMETRAJE</x:t>
        </x:is>
      </x:c>
      <x:c r="N897" s="34" t="n">
        <x:f>IFERROR(J897*INDEX('04_MAQUINAS'!$F$2:$F$18,MATCH(E897,'04_MAQUINAS'!$A$2:$A$18,0)),0)</x:f>
        <x:v>78.87888000000001</x:v>
      </x:c>
      <x:c r="O897" s="34" t="n">
        <x:f>IFERROR(J897*INDEX('04_MAQUINAS'!$I$2:$I$18,MATCH(E897,'04_MAQUINAS'!$A$2:$A$18,0))*INDEX('04_MAQUINAS'!$J$2:$J$18,MATCH(E897,'04_MAQUINAS'!$A$2:$A$18,0)),0)</x:f>
        <x:v>3.6533376000000013</x:v>
      </x:c>
    </x:row>
    <x:row r="898">
      <x:c r="A898" t="inlineStr">
        <x:is>
          <x:t xml:space="preserve">P075</x:t>
        </x:is>
      </x:c>
      <x:c r="B898" t="inlineStr">
        <x:is>
          <x:t xml:space="preserve">Góndola central comercial</x:t>
        </x:is>
      </x:c>
      <x:c r="C898" t="n">
        <x:v>7</x:v>
      </x:c>
      <x:c r="D898" t="inlineStr">
        <x:is>
          <x:t xml:space="preserve">Aplicación electrostática de polvo</x:t>
        </x:is>
      </x:c>
      <x:c r="E898" t="inlineStr">
        <x:is>
          <x:t xml:space="preserve">Pistola manual de pintura electrostática en polvo</x:t>
        </x:is>
      </x:c>
      <x:c r="F898" t="n">
        <x:f>'08_PEDIDOS'!D76</x:f>
        <x:v>6</x:v>
      </x:c>
      <x:c r="G898" t="n">
        <x:f>'08_PEDIDOS'!I76</x:f>
        <x:v>10</x:v>
      </x:c>
      <x:c r="H898" t="n">
        <x:f>'05_RUTAS'!F34</x:f>
        <x:v>12</x:v>
      </x:c>
      <x:c r="I898" t="n">
        <x:f>'05_RUTAS'!G34</x:f>
        <x:v>7.76</x:v>
      </x:c>
      <x:c r="J898" s="14" t="n">
        <x:f>IF(OR(F898="",G898="",G898=0),"",(ROUNDUP(F898/G898,0)*H898+F898*I898)/60)</x:f>
        <x:v>0.9760000000000001</x:v>
      </x:c>
      <x:c r="K898" t="n">
        <x:f>INDEX('08_PEDIDOS'!$H$2:$H$97,MATCH(A898,'08_PEDIDOS'!$A$2:$A$97,0))</x:f>
        <x:v>10</x:v>
      </x:c>
      <x:c r="L898" t="inlineStr">
        <x:is>
          <x:t xml:space="preserve">POR_UNIDAD</x:t>
        </x:is>
      </x:c>
      <x:c r="M898" t="inlineStr">
        <x:is>
          <x:t xml:space="preserve">HIPOTESIS TECNICA</x:t>
        </x:is>
      </x:c>
      <x:c r="N898" s="34" t="n">
        <x:f>IFERROR(J898*INDEX('04_MAQUINAS'!$F$2:$F$18,MATCH(E898,'04_MAQUINAS'!$A$2:$A$18,0)),0)</x:f>
        <x:v>31.232000000000003</x:v>
      </x:c>
      <x:c r="O898" s="34" t="n">
        <x:f>IFERROR(J898*INDEX('04_MAQUINAS'!$I$2:$I$18,MATCH(E898,'04_MAQUINAS'!$A$2:$A$18,0))*INDEX('04_MAQUINAS'!$J$2:$J$18,MATCH(E898,'04_MAQUINAS'!$A$2:$A$18,0)),0)</x:f>
        <x:v>1.0248000000000002</x:v>
      </x:c>
    </x:row>
    <x:row r="899">
      <x:c r="A899" t="inlineStr">
        <x:is>
          <x:t xml:space="preserve">P075</x:t>
        </x:is>
      </x:c>
      <x:c r="B899" t="inlineStr">
        <x:is>
          <x:t xml:space="preserve">Góndola central comercial</x:t>
        </x:is>
      </x:c>
      <x:c r="C899" t="n">
        <x:v>8</x:v>
      </x:c>
      <x:c r="D899" t="inlineStr">
        <x:is>
          <x:t xml:space="preserve">Curado térmico en horno</x:t>
        </x:is>
      </x:c>
      <x:c r="E899" t="inlineStr">
        <x:is>
          <x:t xml:space="preserve">Horno de curado de pintura electrostática por lotes</x:t>
        </x:is>
      </x:c>
      <x:c r="F899" t="n">
        <x:f>'08_PEDIDOS'!D76</x:f>
        <x:v>6</x:v>
      </x:c>
      <x:c r="G899" t="n">
        <x:f>'08_PEDIDOS'!I76</x:f>
        <x:v>10</x:v>
      </x:c>
      <x:c r="H899" t="n">
        <x:f>'05_RUTAS'!F35</x:f>
        <x:v>45</x:v>
      </x:c>
      <x:c r="I899" t="n">
        <x:f>'05_RUTAS'!G35</x:f>
        <x:v>0</x:v>
      </x:c>
      <x:c r="J899" s="14" t="n">
        <x:f>IF(OR(F899="",G899="",G899=0),"",(ROUNDUP(F899/G899,0)*H899+F899*I899)/60)</x:f>
        <x:v>0.75</x:v>
      </x:c>
      <x:c r="K899" t="n">
        <x:f>INDEX('08_PEDIDOS'!$H$2:$H$97,MATCH(A899,'08_PEDIDOS'!$A$2:$A$97,0))</x:f>
        <x:v>10</x:v>
      </x:c>
      <x:c r="L899" t="inlineStr">
        <x:is>
          <x:t xml:space="preserve">POR_LOTE</x:t>
        </x:is>
      </x:c>
      <x:c r="M899" t="inlineStr">
        <x:is>
          <x:t xml:space="preserve">HIPOTESIS TECNICA</x:t>
        </x:is>
      </x:c>
      <x:c r="N899" s="34" t="n">
        <x:f>IFERROR(J899*INDEX('04_MAQUINAS'!$F$2:$F$18,MATCH(E899,'04_MAQUINAS'!$A$2:$A$18,0)),0)</x:f>
        <x:v>19.5</x:v>
      </x:c>
      <x:c r="O899" s="34" t="n">
        <x:f>IFERROR(J899*INDEX('04_MAQUINAS'!$I$2:$I$18,MATCH(E899,'04_MAQUINAS'!$A$2:$A$18,0))*INDEX('04_MAQUINAS'!$J$2:$J$18,MATCH(E899,'04_MAQUINAS'!$A$2:$A$18,0)),0)</x:f>
        <x:v>10.799999999999999</x:v>
      </x:c>
    </x:row>
    <x:row r="900">
      <x:c r="A900" t="inlineStr">
        <x:is>
          <x:t xml:space="preserve">P075</x:t>
        </x:is>
      </x:c>
      <x:c r="B900" t="inlineStr">
        <x:is>
          <x:t xml:space="preserve">Góndola central comercial</x:t>
        </x:is>
      </x:c>
      <x:c r="C900" t="n">
        <x:v>9</x:v>
      </x:c>
      <x:c r="D900" t="inlineStr">
        <x:is>
          <x:t xml:space="preserve">Colgado, traslado y enfriamiento</x:t>
        </x:is>
      </x:c>
      <x:c r="E900" t="inlineStr">
        <x:is>
          <x:t xml:space="preserve">Manipulación y enfriamiento de piezas</x:t>
        </x:is>
      </x:c>
      <x:c r="F900" t="n">
        <x:f>'08_PEDIDOS'!D76</x:f>
        <x:v>6</x:v>
      </x:c>
      <x:c r="G900" t="n">
        <x:f>'08_PEDIDOS'!I76</x:f>
        <x:v>10</x:v>
      </x:c>
      <x:c r="H900" t="n">
        <x:f>'05_RUTAS'!F36</x:f>
        <x:v>8</x:v>
      </x:c>
      <x:c r="I900" t="n">
        <x:f>'05_RUTAS'!G36</x:f>
        <x:v>2.63</x:v>
      </x:c>
      <x:c r="J900" s="14" t="n">
        <x:f>IF(OR(F900="",G900="",G900=0),"",(ROUNDUP(F900/G900,0)*H900+F900*I900)/60)</x:f>
        <x:v>0.39633333333333337</x:v>
      </x:c>
      <x:c r="K900" t="n">
        <x:f>INDEX('08_PEDIDOS'!$H$2:$H$97,MATCH(A900,'08_PEDIDOS'!$A$2:$A$97,0))</x:f>
        <x:v>10</x:v>
      </x:c>
      <x:c r="L900" t="inlineStr">
        <x:is>
          <x:t xml:space="preserve">POR_UNIDAD</x:t>
        </x:is>
      </x:c>
      <x:c r="M900" t="inlineStr">
        <x:is>
          <x:t xml:space="preserve">HIPOTESIS TECNICA</x:t>
        </x:is>
      </x:c>
      <x:c r="N900" s="34" t="n">
        <x:f>IFERROR(J900*INDEX('04_MAQUINAS'!$F$2:$F$18,MATCH(E900,'04_MAQUINAS'!$A$2:$A$18,0)),0)</x:f>
        <x:v>6.341333333333334</x:v>
      </x:c>
      <x:c r="O900" s="34" t="n">
        <x:f>IFERROR(J900*INDEX('04_MAQUINAS'!$I$2:$I$18,MATCH(E900,'04_MAQUINAS'!$A$2:$A$18,0))*INDEX('04_MAQUINAS'!$J$2:$J$18,MATCH(E900,'04_MAQUINAS'!$A$2:$A$18,0)),0)</x:f>
        <x:v>0.09908333333333334</x:v>
      </x:c>
    </x:row>
    <x:row r="901">
      <x:c r="A901" t="inlineStr">
        <x:is>
          <x:t xml:space="preserve">P075</x:t>
        </x:is>
      </x:c>
      <x:c r="B901" t="inlineStr">
        <x:is>
          <x:t xml:space="preserve">Góndola central comercial</x:t>
        </x:is>
      </x:c>
      <x:c r="C901" t="n">
        <x:v>10</x:v>
      </x:c>
      <x:c r="D901" t="inlineStr">
        <x:is>
          <x:t xml:space="preserve">Ensamblaje</x:t>
        </x:is>
      </x:c>
      <x:c r="E901" t="inlineStr">
        <x:is>
          <x:t xml:space="preserve">Mesa de armado</x:t>
        </x:is>
      </x:c>
      <x:c r="F901" t="n">
        <x:f>'08_PEDIDOS'!D76</x:f>
        <x:v>6</x:v>
      </x:c>
      <x:c r="G901" t="n">
        <x:f>'08_PEDIDOS'!I76</x:f>
        <x:v>10</x:v>
      </x:c>
      <x:c r="H901" t="n">
        <x:f>'05_RUTAS'!F37</x:f>
        <x:v>6</x:v>
      </x:c>
      <x:c r="I901" t="n">
        <x:f>'05_RUTAS'!G37</x:f>
        <x:v>69</x:v>
      </x:c>
      <x:c r="J901" s="14" t="n">
        <x:f>IF(OR(F901="",G901="",G901=0),"",(ROUNDUP(F901/G901,0)*H901+F901*I901)/60)</x:f>
        <x:v>7</x:v>
      </x:c>
      <x:c r="K901" t="n">
        <x:f>INDEX('08_PEDIDOS'!$H$2:$H$97,MATCH(A901,'08_PEDIDOS'!$A$2:$A$97,0))</x:f>
        <x:v>10</x:v>
      </x:c>
      <x:c r="L901" t="inlineStr">
        <x:is>
          <x:t xml:space="preserve">POR_UNIDAD</x:t>
        </x:is>
      </x:c>
      <x:c r="M901" t="inlineStr">
        <x:is>
          <x:t xml:space="preserve">VALOR HEREDADO SIN CRONOMETRAJE</x:t>
        </x:is>
      </x:c>
      <x:c r="N901" s="34" t="n">
        <x:f>IFERROR(J901*INDEX('04_MAQUINAS'!$F$2:$F$18,MATCH(E901,'04_MAQUINAS'!$A$2:$A$18,0)),0)</x:f>
        <x:v>133</x:v>
      </x:c>
      <x:c r="O901" s="34" t="n">
        <x:f>IFERROR(J901*INDEX('04_MAQUINAS'!$I$2:$I$18,MATCH(E901,'04_MAQUINAS'!$A$2:$A$18,0))*INDEX('04_MAQUINAS'!$J$2:$J$18,MATCH(E901,'04_MAQUINAS'!$A$2:$A$18,0)),0)</x:f>
        <x:v>2.1</x:v>
      </x:c>
    </x:row>
    <x:row r="902">
      <x:c r="A902" t="inlineStr">
        <x:is>
          <x:t xml:space="preserve">P075</x:t>
        </x:is>
      </x:c>
      <x:c r="B902" t="inlineStr">
        <x:is>
          <x:t xml:space="preserve">Góndola central comercial</x:t>
        </x:is>
      </x:c>
      <x:c r="C902" t="n">
        <x:v>11</x:v>
      </x:c>
      <x:c r="D902" t="inlineStr">
        <x:is>
          <x:t xml:space="preserve">Inspección de calidad</x:t>
        </x:is>
      </x:c>
      <x:c r="E902" t="inlineStr">
        <x:is>
          <x:t xml:space="preserve">Área de inspección</x:t>
        </x:is>
      </x:c>
      <x:c r="F902" t="n">
        <x:f>'08_PEDIDOS'!D76</x:f>
        <x:v>6</x:v>
      </x:c>
      <x:c r="G902" t="n">
        <x:f>'08_PEDIDOS'!I76</x:f>
        <x:v>10</x:v>
      </x:c>
      <x:c r="H902" t="n">
        <x:f>'05_RUTAS'!F38</x:f>
        <x:v>2</x:v>
      </x:c>
      <x:c r="I902" t="n">
        <x:f>'05_RUTAS'!G38</x:f>
        <x:v>3.79</x:v>
      </x:c>
      <x:c r="J902" s="14" t="n">
        <x:f>IF(OR(F902="",G902="",G902=0),"",(ROUNDUP(F902/G902,0)*H902+F902*I902)/60)</x:f>
        <x:v>0.4123333333333334</x:v>
      </x:c>
      <x:c r="K902" t="n">
        <x:f>INDEX('08_PEDIDOS'!$H$2:$H$97,MATCH(A902,'08_PEDIDOS'!$A$2:$A$97,0))</x:f>
        <x:v>10</x:v>
      </x:c>
      <x:c r="L902" t="inlineStr">
        <x:is>
          <x:t xml:space="preserve">POR_UNIDAD</x:t>
        </x:is>
      </x:c>
      <x:c r="M902" t="inlineStr">
        <x:is>
          <x:t xml:space="preserve">HIPOTESIS TECNICA</x:t>
        </x:is>
      </x:c>
      <x:c r="N902" s="34" t="n">
        <x:f>IFERROR(J902*INDEX('04_MAQUINAS'!$F$2:$F$18,MATCH(E902,'04_MAQUINAS'!$A$2:$A$18,0)),0)</x:f>
        <x:v>8.246666666666668</x:v>
      </x:c>
      <x:c r="O902" s="34" t="n">
        <x:f>IFERROR(J902*INDEX('04_MAQUINAS'!$I$2:$I$18,MATCH(E902,'04_MAQUINAS'!$A$2:$A$18,0))*INDEX('04_MAQUINAS'!$J$2:$J$18,MATCH(E902,'04_MAQUINAS'!$A$2:$A$18,0)),0)</x:f>
        <x:v>0.041233333333333344</x:v>
      </x:c>
    </x:row>
    <x:row r="903">
      <x:c r="A903" t="inlineStr">
        <x:is>
          <x:t xml:space="preserve">P075</x:t>
        </x:is>
      </x:c>
      <x:c r="B903" t="inlineStr">
        <x:is>
          <x:t xml:space="preserve">Góndola central comercial</x:t>
        </x:is>
      </x:c>
      <x:c r="C903" t="n">
        <x:v>12</x:v>
      </x:c>
      <x:c r="D903" t="inlineStr">
        <x:is>
          <x:t xml:space="preserve">Embalaje</x:t>
        </x:is>
      </x:c>
      <x:c r="E903" t="inlineStr">
        <x:is>
          <x:t xml:space="preserve">Zona de protección y embalaje</x:t>
        </x:is>
      </x:c>
      <x:c r="F903" t="n">
        <x:f>'08_PEDIDOS'!D76</x:f>
        <x:v>6</x:v>
      </x:c>
      <x:c r="G903" t="n">
        <x:f>'08_PEDIDOS'!I76</x:f>
        <x:v>10</x:v>
      </x:c>
      <x:c r="H903" t="n">
        <x:f>'05_RUTAS'!F39</x:f>
        <x:v>2</x:v>
      </x:c>
      <x:c r="I903" t="n">
        <x:f>'05_RUTAS'!G39</x:f>
        <x:v>5.18</x:v>
      </x:c>
      <x:c r="J903" s="14" t="n">
        <x:f>IF(OR(F903="",G903="",G903=0),"",(ROUNDUP(F903/G903,0)*H903+F903*I903)/60)</x:f>
        <x:v>0.5513333333333333</x:v>
      </x:c>
      <x:c r="K903" t="n">
        <x:f>INDEX('08_PEDIDOS'!$H$2:$H$97,MATCH(A903,'08_PEDIDOS'!$A$2:$A$97,0))</x:f>
        <x:v>10</x:v>
      </x:c>
      <x:c r="L903" t="inlineStr">
        <x:is>
          <x:t xml:space="preserve">POR_UNIDAD</x:t>
        </x:is>
      </x:c>
      <x:c r="M903" t="inlineStr">
        <x:is>
          <x:t xml:space="preserve">HIPOTESIS TECNICA</x:t>
        </x:is>
      </x:c>
      <x:c r="N903" s="34" t="n">
        <x:f>IFERROR(J903*INDEX('04_MAQUINAS'!$F$2:$F$18,MATCH(E903,'04_MAQUINAS'!$A$2:$A$18,0)),0)</x:f>
        <x:v>9.924</x:v>
      </x:c>
      <x:c r="O903" s="34" t="n">
        <x:f>IFERROR(J903*INDEX('04_MAQUINAS'!$I$2:$I$18,MATCH(E903,'04_MAQUINAS'!$A$2:$A$18,0))*INDEX('04_MAQUINAS'!$J$2:$J$18,MATCH(E903,'04_MAQUINAS'!$A$2:$A$18,0)),0)</x:f>
        <x:v>0.04962</x:v>
      </x:c>
    </x:row>
    <x:row r="904">
      <x:c r="A904" t="inlineStr">
        <x:is>
          <x:t xml:space="preserve">P076</x:t>
        </x:is>
      </x:c>
      <x:c r="B904" t="inlineStr">
        <x:is>
          <x:t xml:space="preserve">Góndola mural</x:t>
        </x:is>
      </x:c>
      <x:c r="C904" t="n">
        <x:v>1</x:v>
      </x:c>
      <x:c r="D904" t="inlineStr">
        <x:is>
          <x:t xml:space="preserve">Corte de planchas de acero</x:t>
        </x:is>
      </x:c>
      <x:c r="E904" t="inlineStr">
        <x:is>
          <x:t xml:space="preserve">Guillotina hidráulica para corte de planchas de acero</x:t>
        </x:is>
      </x:c>
      <x:c r="F904" t="n">
        <x:f>'08_PEDIDOS'!D77</x:f>
        <x:v>7</x:v>
      </x:c>
      <x:c r="G904" t="n">
        <x:f>'08_PEDIDOS'!I77</x:f>
        <x:v>10</x:v>
      </x:c>
      <x:c r="H904" t="n">
        <x:f>'05_RUTAS'!F40</x:f>
        <x:v>8</x:v>
      </x:c>
      <x:c r="I904" t="n">
        <x:f>'05_RUTAS'!G40</x:f>
        <x:v>56.975</x:v>
      </x:c>
      <x:c r="J904" s="14" t="n">
        <x:f>IF(OR(F904="",G904="",G904=0),"",(ROUNDUP(F904/G904,0)*H904+F904*I904)/60)</x:f>
        <x:v>6.7804166666666665</x:v>
      </x:c>
      <x:c r="K904" t="n">
        <x:f>INDEX('08_PEDIDOS'!$H$2:$H$97,MATCH(A904,'08_PEDIDOS'!$A$2:$A$97,0))</x:f>
        <x:v>10</x:v>
      </x:c>
      <x:c r="L904" t="inlineStr">
        <x:is>
          <x:t xml:space="preserve">POR_UNIDAD</x:t>
        </x:is>
      </x:c>
      <x:c r="M904" t="inlineStr">
        <x:is>
          <x:t xml:space="preserve">VALOR HEREDADO SIN CRONOMETRAJE</x:t>
        </x:is>
      </x:c>
      <x:c r="N904" s="34" t="n">
        <x:f>IFERROR(J904*INDEX('04_MAQUINAS'!$F$2:$F$18,MATCH(E904,'04_MAQUINAS'!$A$2:$A$18,0)),0)</x:f>
        <x:v>162.73</x:v>
      </x:c>
      <x:c r="O904" s="34" t="n">
        <x:f>IFERROR(J904*INDEX('04_MAQUINAS'!$I$2:$I$18,MATCH(E904,'04_MAQUINAS'!$A$2:$A$18,0))*INDEX('04_MAQUINAS'!$J$2:$J$18,MATCH(E904,'04_MAQUINAS'!$A$2:$A$18,0)),0)</x:f>
        <x:v>18.646145833333332</x:v>
      </x:c>
    </x:row>
    <x:row r="905">
      <x:c r="A905" t="inlineStr">
        <x:is>
          <x:t xml:space="preserve">P076</x:t>
        </x:is>
      </x:c>
      <x:c r="B905" t="inlineStr">
        <x:is>
          <x:t xml:space="preserve">Góndola mural</x:t>
        </x:is>
      </x:c>
      <x:c r="C905" t="n">
        <x:v>2</x:v>
      </x:c>
      <x:c r="D905" t="inlineStr">
        <x:is>
          <x:t xml:space="preserve">Corte de tubos y perfiles</x:t>
        </x:is>
      </x:c>
      <x:c r="E905" t="inlineStr">
        <x:is>
          <x:t xml:space="preserve">Sierra de cinta para corte de tubos y perfiles</x:t>
        </x:is>
      </x:c>
      <x:c r="F905" t="n">
        <x:f>'08_PEDIDOS'!D77</x:f>
        <x:v>7</x:v>
      </x:c>
      <x:c r="G905" t="n">
        <x:f>'08_PEDIDOS'!I77</x:f>
        <x:v>10</x:v>
      </x:c>
      <x:c r="H905" t="n">
        <x:f>'05_RUTAS'!F41</x:f>
        <x:v>8</x:v>
      </x:c>
      <x:c r="I905" t="n">
        <x:f>'05_RUTAS'!G41</x:f>
        <x:v>6.279999999999999</x:v>
      </x:c>
      <x:c r="J905" s="14" t="n">
        <x:f>IF(OR(F905="",G905="",G905=0),"",(ROUNDUP(F905/G905,0)*H905+F905*I905)/60)</x:f>
        <x:v>0.8659999999999999</x:v>
      </x:c>
      <x:c r="K905" t="n">
        <x:f>INDEX('08_PEDIDOS'!$H$2:$H$97,MATCH(A905,'08_PEDIDOS'!$A$2:$A$97,0))</x:f>
        <x:v>10</x:v>
      </x:c>
      <x:c r="L905" t="inlineStr">
        <x:is>
          <x:t xml:space="preserve">POR_UNIDAD</x:t>
        </x:is>
      </x:c>
      <x:c r="M905" t="inlineStr">
        <x:is>
          <x:t xml:space="preserve">VALOR HEREDADO SIN CRONOMETRAJE</x:t>
        </x:is>
      </x:c>
      <x:c r="N905" s="34" t="n">
        <x:f>IFERROR(J905*INDEX('04_MAQUINAS'!$F$2:$F$18,MATCH(E905,'04_MAQUINAS'!$A$2:$A$18,0)),0)</x:f>
        <x:v>19.051999999999996</x:v>
      </x:c>
      <x:c r="O905" s="34" t="n">
        <x:f>IFERROR(J905*INDEX('04_MAQUINAS'!$I$2:$I$18,MATCH(E905,'04_MAQUINAS'!$A$2:$A$18,0))*INDEX('04_MAQUINAS'!$J$2:$J$18,MATCH(E905,'04_MAQUINAS'!$A$2:$A$18,0)),0)</x:f>
        <x:v>0.3897</x:v>
      </x:c>
    </x:row>
    <x:row r="906">
      <x:c r="A906" t="inlineStr">
        <x:is>
          <x:t xml:space="preserve">P076</x:t>
        </x:is>
      </x:c>
      <x:c r="B906" t="inlineStr">
        <x:is>
          <x:t xml:space="preserve">Góndola mural</x:t>
        </x:is>
      </x:c>
      <x:c r="C906" t="n">
        <x:v>3</x:v>
      </x:c>
      <x:c r="D906" t="inlineStr">
        <x:is>
          <x:t xml:space="preserve">Perforación</x:t>
        </x:is>
      </x:c>
      <x:c r="E906" t="inlineStr">
        <x:is>
          <x:t xml:space="preserve">Taladro de banco para perforación de acero</x:t>
        </x:is>
      </x:c>
      <x:c r="F906" t="n">
        <x:f>'08_PEDIDOS'!D77</x:f>
        <x:v>7</x:v>
      </x:c>
      <x:c r="G906" t="n">
        <x:f>'08_PEDIDOS'!I77</x:f>
        <x:v>10</x:v>
      </x:c>
      <x:c r="H906" t="n">
        <x:f>'05_RUTAS'!F42</x:f>
        <x:v>10</x:v>
      </x:c>
      <x:c r="I906" t="n">
        <x:f>'05_RUTAS'!G42</x:f>
        <x:v>67</x:v>
      </x:c>
      <x:c r="J906" s="14" t="n">
        <x:f>IF(OR(F906="",G906="",G906=0),"",(ROUNDUP(F906/G906,0)*H906+F906*I906)/60)</x:f>
        <x:v>7.983333333333333</x:v>
      </x:c>
      <x:c r="K906" t="n">
        <x:f>INDEX('08_PEDIDOS'!$H$2:$H$97,MATCH(A906,'08_PEDIDOS'!$A$2:$A$97,0))</x:f>
        <x:v>10</x:v>
      </x:c>
      <x:c r="L906" t="inlineStr">
        <x:is>
          <x:t xml:space="preserve">POR_UNIDAD</x:t>
        </x:is>
      </x:c>
      <x:c r="M906" t="inlineStr">
        <x:is>
          <x:t xml:space="preserve">VALOR HEREDADO SIN CRONOMETRAJE</x:t>
        </x:is>
      </x:c>
      <x:c r="N906" s="34" t="n">
        <x:f>IFERROR(J906*INDEX('04_MAQUINAS'!$F$2:$F$18,MATCH(E906,'04_MAQUINAS'!$A$2:$A$18,0)),0)</x:f>
        <x:v>175.63333333333333</x:v>
      </x:c>
      <x:c r="O906" s="34" t="n">
        <x:f>IFERROR(J906*INDEX('04_MAQUINAS'!$I$2:$I$18,MATCH(E906,'04_MAQUINAS'!$A$2:$A$18,0))*INDEX('04_MAQUINAS'!$J$2:$J$18,MATCH(E906,'04_MAQUINAS'!$A$2:$A$18,0)),0)</x:f>
        <x:v>2.195416666666667</x:v>
      </x:c>
    </x:row>
    <x:row r="907">
      <x:c r="A907" t="inlineStr">
        <x:is>
          <x:t xml:space="preserve">P076</x:t>
        </x:is>
      </x:c>
      <x:c r="B907" t="inlineStr">
        <x:is>
          <x:t xml:space="preserve">Góndola mural</x:t>
        </x:is>
      </x:c>
      <x:c r="C907" t="n">
        <x:v>4</x:v>
      </x:c>
      <x:c r="D907" t="inlineStr">
        <x:is>
          <x:t xml:space="preserve">Plegado</x:t>
        </x:is>
      </x:c>
      <x:c r="E907" t="inlineStr">
        <x:is>
          <x:t xml:space="preserve">Plegadora hidráulica de chapa metálica</x:t>
        </x:is>
      </x:c>
      <x:c r="F907" t="n">
        <x:f>'08_PEDIDOS'!D77</x:f>
        <x:v>7</x:v>
      </x:c>
      <x:c r="G907" t="n">
        <x:f>'08_PEDIDOS'!I77</x:f>
        <x:v>10</x:v>
      </x:c>
      <x:c r="H907" t="n">
        <x:f>'05_RUTAS'!F43</x:f>
        <x:v>12</x:v>
      </x:c>
      <x:c r="I907" t="n">
        <x:f>'05_RUTAS'!G43</x:f>
        <x:v>124</x:v>
      </x:c>
      <x:c r="J907" s="14" t="n">
        <x:f>IF(OR(F907="",G907="",G907=0),"",(ROUNDUP(F907/G907,0)*H907+F907*I907)/60)</x:f>
        <x:v>14.666666666666666</x:v>
      </x:c>
      <x:c r="K907" t="n">
        <x:f>INDEX('08_PEDIDOS'!$H$2:$H$97,MATCH(A907,'08_PEDIDOS'!$A$2:$A$97,0))</x:f>
        <x:v>10</x:v>
      </x:c>
      <x:c r="L907" t="inlineStr">
        <x:is>
          <x:t xml:space="preserve">POR_UNIDAD</x:t>
        </x:is>
      </x:c>
      <x:c r="M907" t="inlineStr">
        <x:is>
          <x:t xml:space="preserve">VALOR HEREDADO SIN CRONOMETRAJE</x:t>
        </x:is>
      </x:c>
      <x:c r="N907" s="34" t="n">
        <x:f>IFERROR(J907*INDEX('04_MAQUINAS'!$F$2:$F$18,MATCH(E907,'04_MAQUINAS'!$A$2:$A$18,0)),0)</x:f>
        <x:v>410.66666666666663</x:v>
      </x:c>
      <x:c r="O907" s="34" t="n">
        <x:f>IFERROR(J907*INDEX('04_MAQUINAS'!$I$2:$I$18,MATCH(E907,'04_MAQUINAS'!$A$2:$A$18,0))*INDEX('04_MAQUINAS'!$J$2:$J$18,MATCH(E907,'04_MAQUINAS'!$A$2:$A$18,0)),0)</x:f>
        <x:v>36.3</x:v>
      </x:c>
    </x:row>
    <x:row r="908">
      <x:c r="A908" t="inlineStr">
        <x:is>
          <x:t xml:space="preserve">P076</x:t>
        </x:is>
      </x:c>
      <x:c r="B908" t="inlineStr">
        <x:is>
          <x:t xml:space="preserve">Góndola mural</x:t>
        </x:is>
      </x:c>
      <x:c r="C908" t="n">
        <x:v>5</x:v>
      </x:c>
      <x:c r="D908" t="inlineStr">
        <x:is>
          <x:t xml:space="preserve">Soldadura</x:t>
        </x:is>
      </x:c>
      <x:c r="E908" t="inlineStr">
        <x:is>
          <x:t xml:space="preserve">Máquina de soldadura por arco MIG/MAG</x:t>
        </x:is>
      </x:c>
      <x:c r="F908" t="n">
        <x:f>'08_PEDIDOS'!D77</x:f>
        <x:v>7</x:v>
      </x:c>
      <x:c r="G908" t="n">
        <x:f>'08_PEDIDOS'!I77</x:f>
        <x:v>10</x:v>
      </x:c>
      <x:c r="H908" t="n">
        <x:f>'05_RUTAS'!F44</x:f>
        <x:v>10</x:v>
      </x:c>
      <x:c r="I908" t="n">
        <x:f>'05_RUTAS'!G44</x:f>
        <x:v>5.6</x:v>
      </x:c>
      <x:c r="J908" s="14" t="n">
        <x:f>IF(OR(F908="",G908="",G908=0),"",(ROUNDUP(F908/G908,0)*H908+F908*I908)/60)</x:f>
        <x:v>0.82</x:v>
      </x:c>
      <x:c r="K908" t="n">
        <x:f>INDEX('08_PEDIDOS'!$H$2:$H$97,MATCH(A908,'08_PEDIDOS'!$A$2:$A$97,0))</x:f>
        <x:v>10</x:v>
      </x:c>
      <x:c r="L908" t="inlineStr">
        <x:is>
          <x:t xml:space="preserve">POR_UNIDAD</x:t>
        </x:is>
      </x:c>
      <x:c r="M908" t="inlineStr">
        <x:is>
          <x:t xml:space="preserve">VALOR HEREDADO SIN CRONOMETRAJE</x:t>
        </x:is>
      </x:c>
      <x:c r="N908" s="34" t="n">
        <x:f>IFERROR(J908*INDEX('04_MAQUINAS'!$F$2:$F$18,MATCH(E908,'04_MAQUINAS'!$A$2:$A$18,0)),0)</x:f>
        <x:v>26.24</x:v>
      </x:c>
      <x:c r="O908" s="34" t="n">
        <x:f>IFERROR(J908*INDEX('04_MAQUINAS'!$I$2:$I$18,MATCH(E908,'04_MAQUINAS'!$A$2:$A$18,0))*INDEX('04_MAQUINAS'!$J$2:$J$18,MATCH(E908,'04_MAQUINAS'!$A$2:$A$18,0)),0)</x:f>
        <x:v>1.4349999999999998</x:v>
      </x:c>
    </x:row>
    <x:row r="909">
      <x:c r="A909" t="inlineStr">
        <x:is>
          <x:t xml:space="preserve">P076</x:t>
        </x:is>
      </x:c>
      <x:c r="B909" t="inlineStr">
        <x:is>
          <x:t xml:space="preserve">Góndola mural</x:t>
        </x:is>
      </x:c>
      <x:c r="C909" t="n">
        <x:v>6</x:v>
      </x:c>
      <x:c r="D909" t="inlineStr">
        <x:is>
          <x:t xml:space="preserve">Desbarbado</x:t>
        </x:is>
      </x:c>
      <x:c r="E909" t="inlineStr">
        <x:is>
          <x:t xml:space="preserve">Mesa de desbarbado/esmerilado</x:t>
        </x:is>
      </x:c>
      <x:c r="F909" t="n">
        <x:f>'08_PEDIDOS'!D77</x:f>
        <x:v>7</x:v>
      </x:c>
      <x:c r="G909" t="n">
        <x:f>'08_PEDIDOS'!I77</x:f>
        <x:v>10</x:v>
      </x:c>
      <x:c r="H909" t="n">
        <x:f>'05_RUTAS'!F45</x:f>
        <x:v>3</x:v>
      </x:c>
      <x:c r="I909" t="n">
        <x:f>'05_RUTAS'!G45</x:f>
        <x:v>33</x:v>
      </x:c>
      <x:c r="J909" s="14" t="n">
        <x:f>IF(OR(F909="",G909="",G909=0),"",(ROUNDUP(F909/G909,0)*H909+F909*I909)/60)</x:f>
        <x:v>3.9</x:v>
      </x:c>
      <x:c r="K909" t="n">
        <x:f>INDEX('08_PEDIDOS'!$H$2:$H$97,MATCH(A909,'08_PEDIDOS'!$A$2:$A$97,0))</x:f>
        <x:v>10</x:v>
      </x:c>
      <x:c r="L909" t="inlineStr">
        <x:is>
          <x:t xml:space="preserve">POR_UNIDAD</x:t>
        </x:is>
      </x:c>
      <x:c r="M909" t="inlineStr">
        <x:is>
          <x:t xml:space="preserve">VALOR HEREDADO SIN CRONOMETRAJE</x:t>
        </x:is>
      </x:c>
      <x:c r="N909" s="34" t="n">
        <x:f>IFERROR(J909*INDEX('04_MAQUINAS'!$F$2:$F$18,MATCH(E909,'04_MAQUINAS'!$A$2:$A$18,0)),0)</x:f>
        <x:v>81.89999999999999</x:v>
      </x:c>
      <x:c r="O909" s="34" t="n">
        <x:f>IFERROR(J909*INDEX('04_MAQUINAS'!$I$2:$I$18,MATCH(E909,'04_MAQUINAS'!$A$2:$A$18,0))*INDEX('04_MAQUINAS'!$J$2:$J$18,MATCH(E909,'04_MAQUINAS'!$A$2:$A$18,0)),0)</x:f>
        <x:v>2.925</x:v>
      </x:c>
    </x:row>
    <x:row r="910">
      <x:c r="A910" t="inlineStr">
        <x:is>
          <x:t xml:space="preserve">P076</x:t>
        </x:is>
      </x:c>
      <x:c r="B910" t="inlineStr">
        <x:is>
          <x:t xml:space="preserve">Góndola mural</x:t>
        </x:is>
      </x:c>
      <x:c r="C910" t="n">
        <x:v>7</x:v>
      </x:c>
      <x:c r="D910" t="inlineStr">
        <x:is>
          <x:t xml:space="preserve">Preparación superficial</x:t>
        </x:is>
      </x:c>
      <x:c r="E910" t="inlineStr">
        <x:is>
          <x:t xml:space="preserve">Zona de preparación superficial</x:t>
        </x:is>
      </x:c>
      <x:c r="F910" t="n">
        <x:f>'08_PEDIDOS'!D77</x:f>
        <x:v>7</x:v>
      </x:c>
      <x:c r="G910" t="n">
        <x:f>'08_PEDIDOS'!I77</x:f>
        <x:v>10</x:v>
      </x:c>
      <x:c r="H910" t="n">
        <x:f>'05_RUTAS'!F46</x:f>
        <x:v>6</x:v>
      </x:c>
      <x:c r="I910" t="n">
        <x:f>'05_RUTAS'!G46</x:f>
        <x:v>27.0712</x:v>
      </x:c>
      <x:c r="J910" s="14" t="n">
        <x:f>IF(OR(F910="",G910="",G910=0),"",(ROUNDUP(F910/G910,0)*H910+F910*I910)/60)</x:f>
        <x:v>3.258306666666667</x:v>
      </x:c>
      <x:c r="K910" t="n">
        <x:f>INDEX('08_PEDIDOS'!$H$2:$H$97,MATCH(A910,'08_PEDIDOS'!$A$2:$A$97,0))</x:f>
        <x:v>10</x:v>
      </x:c>
      <x:c r="L910" t="inlineStr">
        <x:is>
          <x:t xml:space="preserve">POR_UNIDAD</x:t>
        </x:is>
      </x:c>
      <x:c r="M910" t="inlineStr">
        <x:is>
          <x:t xml:space="preserve">VALOR HEREDADO SIN CRONOMETRAJE</x:t>
        </x:is>
      </x:c>
      <x:c r="N910" s="34" t="n">
        <x:f>IFERROR(J910*INDEX('04_MAQUINAS'!$F$2:$F$18,MATCH(E910,'04_MAQUINAS'!$A$2:$A$18,0)),0)</x:f>
        <x:v>61.90782666666667</x:v>
      </x:c>
      <x:c r="O910" s="34" t="n">
        <x:f>IFERROR(J910*INDEX('04_MAQUINAS'!$I$2:$I$18,MATCH(E910,'04_MAQUINAS'!$A$2:$A$18,0))*INDEX('04_MAQUINAS'!$J$2:$J$18,MATCH(E910,'04_MAQUINAS'!$A$2:$A$18,0)),0)</x:f>
        <x:v>2.8673098666666674</x:v>
      </x:c>
    </x:row>
    <x:row r="911">
      <x:c r="A911" t="inlineStr">
        <x:is>
          <x:t xml:space="preserve">P076</x:t>
        </x:is>
      </x:c>
      <x:c r="B911" t="inlineStr">
        <x:is>
          <x:t xml:space="preserve">Góndola mural</x:t>
        </x:is>
      </x:c>
      <x:c r="C911" t="n">
        <x:v>8</x:v>
      </x:c>
      <x:c r="D911" t="inlineStr">
        <x:is>
          <x:t xml:space="preserve">Aplicación electrostática de polvo</x:t>
        </x:is>
      </x:c>
      <x:c r="E911" t="inlineStr">
        <x:is>
          <x:t xml:space="preserve">Pistola manual de pintura electrostática en polvo</x:t>
        </x:is>
      </x:c>
      <x:c r="F911" t="n">
        <x:f>'08_PEDIDOS'!D77</x:f>
        <x:v>7</x:v>
      </x:c>
      <x:c r="G911" t="n">
        <x:f>'08_PEDIDOS'!I77</x:f>
        <x:v>10</x:v>
      </x:c>
      <x:c r="H911" t="n">
        <x:f>'05_RUTAS'!F47</x:f>
        <x:v>12</x:v>
      </x:c>
      <x:c r="I911" t="n">
        <x:f>'05_RUTAS'!G47</x:f>
        <x:v>7.34</x:v>
      </x:c>
      <x:c r="J911" s="14" t="n">
        <x:f>IF(OR(F911="",G911="",G911=0),"",(ROUNDUP(F911/G911,0)*H911+F911*I911)/60)</x:f>
        <x:v>1.0563333333333333</x:v>
      </x:c>
      <x:c r="K911" t="n">
        <x:f>INDEX('08_PEDIDOS'!$H$2:$H$97,MATCH(A911,'08_PEDIDOS'!$A$2:$A$97,0))</x:f>
        <x:v>10</x:v>
      </x:c>
      <x:c r="L911" t="inlineStr">
        <x:is>
          <x:t xml:space="preserve">POR_UNIDAD</x:t>
        </x:is>
      </x:c>
      <x:c r="M911" t="inlineStr">
        <x:is>
          <x:t xml:space="preserve">HIPOTESIS TECNICA</x:t>
        </x:is>
      </x:c>
      <x:c r="N911" s="34" t="n">
        <x:f>IFERROR(J911*INDEX('04_MAQUINAS'!$F$2:$F$18,MATCH(E911,'04_MAQUINAS'!$A$2:$A$18,0)),0)</x:f>
        <x:v>33.80266666666667</x:v>
      </x:c>
      <x:c r="O911" s="34" t="n">
        <x:f>IFERROR(J911*INDEX('04_MAQUINAS'!$I$2:$I$18,MATCH(E911,'04_MAQUINAS'!$A$2:$A$18,0))*INDEX('04_MAQUINAS'!$J$2:$J$18,MATCH(E911,'04_MAQUINAS'!$A$2:$A$18,0)),0)</x:f>
        <x:v>1.1091499999999999</x:v>
      </x:c>
    </x:row>
    <x:row r="912">
      <x:c r="A912" t="inlineStr">
        <x:is>
          <x:t xml:space="preserve">P076</x:t>
        </x:is>
      </x:c>
      <x:c r="B912" t="inlineStr">
        <x:is>
          <x:t xml:space="preserve">Góndola mural</x:t>
        </x:is>
      </x:c>
      <x:c r="C912" t="n">
        <x:v>9</x:v>
      </x:c>
      <x:c r="D912" t="inlineStr">
        <x:is>
          <x:t xml:space="preserve">Curado térmico en horno</x:t>
        </x:is>
      </x:c>
      <x:c r="E912" t="inlineStr">
        <x:is>
          <x:t xml:space="preserve">Horno de curado de pintura electrostática por lotes</x:t>
        </x:is>
      </x:c>
      <x:c r="F912" t="n">
        <x:f>'08_PEDIDOS'!D77</x:f>
        <x:v>7</x:v>
      </x:c>
      <x:c r="G912" t="n">
        <x:f>'08_PEDIDOS'!I77</x:f>
        <x:v>10</x:v>
      </x:c>
      <x:c r="H912" t="n">
        <x:f>'05_RUTAS'!F48</x:f>
        <x:v>45</x:v>
      </x:c>
      <x:c r="I912" t="n">
        <x:f>'05_RUTAS'!G48</x:f>
        <x:v>0</x:v>
      </x:c>
      <x:c r="J912" s="14" t="n">
        <x:f>IF(OR(F912="",G912="",G912=0),"",(ROUNDUP(F912/G912,0)*H912+F912*I912)/60)</x:f>
        <x:v>0.75</x:v>
      </x:c>
      <x:c r="K912" t="n">
        <x:f>INDEX('08_PEDIDOS'!$H$2:$H$97,MATCH(A912,'08_PEDIDOS'!$A$2:$A$97,0))</x:f>
        <x:v>10</x:v>
      </x:c>
      <x:c r="L912" t="inlineStr">
        <x:is>
          <x:t xml:space="preserve">POR_LOTE</x:t>
        </x:is>
      </x:c>
      <x:c r="M912" t="inlineStr">
        <x:is>
          <x:t xml:space="preserve">HIPOTESIS TECNICA</x:t>
        </x:is>
      </x:c>
      <x:c r="N912" s="34" t="n">
        <x:f>IFERROR(J912*INDEX('04_MAQUINAS'!$F$2:$F$18,MATCH(E912,'04_MAQUINAS'!$A$2:$A$18,0)),0)</x:f>
        <x:v>19.5</x:v>
      </x:c>
      <x:c r="O912" s="34" t="n">
        <x:f>IFERROR(J912*INDEX('04_MAQUINAS'!$I$2:$I$18,MATCH(E912,'04_MAQUINAS'!$A$2:$A$18,0))*INDEX('04_MAQUINAS'!$J$2:$J$18,MATCH(E912,'04_MAQUINAS'!$A$2:$A$18,0)),0)</x:f>
        <x:v>10.799999999999999</x:v>
      </x:c>
    </x:row>
    <x:row r="913">
      <x:c r="A913" t="inlineStr">
        <x:is>
          <x:t xml:space="preserve">P076</x:t>
        </x:is>
      </x:c>
      <x:c r="B913" t="inlineStr">
        <x:is>
          <x:t xml:space="preserve">Góndola mural</x:t>
        </x:is>
      </x:c>
      <x:c r="C913" t="n">
        <x:v>10</x:v>
      </x:c>
      <x:c r="D913" t="inlineStr">
        <x:is>
          <x:t xml:space="preserve">Colgado, traslado y enfriamiento</x:t>
        </x:is>
      </x:c>
      <x:c r="E913" t="inlineStr">
        <x:is>
          <x:t xml:space="preserve">Manipulación y enfriamiento de piezas</x:t>
        </x:is>
      </x:c>
      <x:c r="F913" t="n">
        <x:f>'08_PEDIDOS'!D77</x:f>
        <x:v>7</x:v>
      </x:c>
      <x:c r="G913" t="n">
        <x:f>'08_PEDIDOS'!I77</x:f>
        <x:v>10</x:v>
      </x:c>
      <x:c r="H913" t="n">
        <x:f>'05_RUTAS'!F49</x:f>
        <x:v>8</x:v>
      </x:c>
      <x:c r="I913" t="n">
        <x:f>'05_RUTAS'!G49</x:f>
        <x:v>2.54</x:v>
      </x:c>
      <x:c r="J913" s="14" t="n">
        <x:f>IF(OR(F913="",G913="",G913=0),"",(ROUNDUP(F913/G913,0)*H913+F913*I913)/60)</x:f>
        <x:v>0.4296666666666667</x:v>
      </x:c>
      <x:c r="K913" t="n">
        <x:f>INDEX('08_PEDIDOS'!$H$2:$H$97,MATCH(A913,'08_PEDIDOS'!$A$2:$A$97,0))</x:f>
        <x:v>10</x:v>
      </x:c>
      <x:c r="L913" t="inlineStr">
        <x:is>
          <x:t xml:space="preserve">POR_UNIDAD</x:t>
        </x:is>
      </x:c>
      <x:c r="M913" t="inlineStr">
        <x:is>
          <x:t xml:space="preserve">HIPOTESIS TECNICA</x:t>
        </x:is>
      </x:c>
      <x:c r="N913" s="34" t="n">
        <x:f>IFERROR(J913*INDEX('04_MAQUINAS'!$F$2:$F$18,MATCH(E913,'04_MAQUINAS'!$A$2:$A$18,0)),0)</x:f>
        <x:v>6.874666666666667</x:v>
      </x:c>
      <x:c r="O913" s="34" t="n">
        <x:f>IFERROR(J913*INDEX('04_MAQUINAS'!$I$2:$I$18,MATCH(E913,'04_MAQUINAS'!$A$2:$A$18,0))*INDEX('04_MAQUINAS'!$J$2:$J$18,MATCH(E913,'04_MAQUINAS'!$A$2:$A$18,0)),0)</x:f>
        <x:v>0.10741666666666667</x:v>
      </x:c>
    </x:row>
    <x:row r="914">
      <x:c r="A914" t="inlineStr">
        <x:is>
          <x:t xml:space="preserve">P076</x:t>
        </x:is>
      </x:c>
      <x:c r="B914" t="inlineStr">
        <x:is>
          <x:t xml:space="preserve">Góndola mural</x:t>
        </x:is>
      </x:c>
      <x:c r="C914" t="n">
        <x:v>11</x:v>
      </x:c>
      <x:c r="D914" t="inlineStr">
        <x:is>
          <x:t xml:space="preserve">Ensamblaje</x:t>
        </x:is>
      </x:c>
      <x:c r="E914" t="inlineStr">
        <x:is>
          <x:t xml:space="preserve">Mesa de armado</x:t>
        </x:is>
      </x:c>
      <x:c r="F914" t="n">
        <x:f>'08_PEDIDOS'!D77</x:f>
        <x:v>7</x:v>
      </x:c>
      <x:c r="G914" t="n">
        <x:f>'08_PEDIDOS'!I77</x:f>
        <x:v>10</x:v>
      </x:c>
      <x:c r="H914" t="n">
        <x:f>'05_RUTAS'!F50</x:f>
        <x:v>6</x:v>
      </x:c>
      <x:c r="I914" t="n">
        <x:f>'05_RUTAS'!G50</x:f>
        <x:v>48.75</x:v>
      </x:c>
      <x:c r="J914" s="14" t="n">
        <x:f>IF(OR(F914="",G914="",G914=0),"",(ROUNDUP(F914/G914,0)*H914+F914*I914)/60)</x:f>
        <x:v>5.7875</x:v>
      </x:c>
      <x:c r="K914" t="n">
        <x:f>INDEX('08_PEDIDOS'!$H$2:$H$97,MATCH(A914,'08_PEDIDOS'!$A$2:$A$97,0))</x:f>
        <x:v>10</x:v>
      </x:c>
      <x:c r="L914" t="inlineStr">
        <x:is>
          <x:t xml:space="preserve">POR_UNIDAD</x:t>
        </x:is>
      </x:c>
      <x:c r="M914" t="inlineStr">
        <x:is>
          <x:t xml:space="preserve">VALOR HEREDADO SIN CRONOMETRAJE</x:t>
        </x:is>
      </x:c>
      <x:c r="N914" s="34" t="n">
        <x:f>IFERROR(J914*INDEX('04_MAQUINAS'!$F$2:$F$18,MATCH(E914,'04_MAQUINAS'!$A$2:$A$18,0)),0)</x:f>
        <x:v>109.96249999999999</x:v>
      </x:c>
      <x:c r="O914" s="34" t="n">
        <x:f>IFERROR(J914*INDEX('04_MAQUINAS'!$I$2:$I$18,MATCH(E914,'04_MAQUINAS'!$A$2:$A$18,0))*INDEX('04_MAQUINAS'!$J$2:$J$18,MATCH(E914,'04_MAQUINAS'!$A$2:$A$18,0)),0)</x:f>
        <x:v>1.7362499999999998</x:v>
      </x:c>
    </x:row>
    <x:row r="915">
      <x:c r="A915" t="inlineStr">
        <x:is>
          <x:t xml:space="preserve">P076</x:t>
        </x:is>
      </x:c>
      <x:c r="B915" t="inlineStr">
        <x:is>
          <x:t xml:space="preserve">Góndola mural</x:t>
        </x:is>
      </x:c>
      <x:c r="C915" t="n">
        <x:v>12</x:v>
      </x:c>
      <x:c r="D915" t="inlineStr">
        <x:is>
          <x:t xml:space="preserve">Inspección de calidad</x:t>
        </x:is>
      </x:c>
      <x:c r="E915" t="inlineStr">
        <x:is>
          <x:t xml:space="preserve">Área de inspección</x:t>
        </x:is>
      </x:c>
      <x:c r="F915" t="n">
        <x:f>'08_PEDIDOS'!D77</x:f>
        <x:v>7</x:v>
      </x:c>
      <x:c r="G915" t="n">
        <x:f>'08_PEDIDOS'!I77</x:f>
        <x:v>10</x:v>
      </x:c>
      <x:c r="H915" t="n">
        <x:f>'05_RUTAS'!F51</x:f>
        <x:v>2</x:v>
      </x:c>
      <x:c r="I915" t="n">
        <x:f>'05_RUTAS'!G51</x:f>
        <x:v>3.67</x:v>
      </x:c>
      <x:c r="J915" s="14" t="n">
        <x:f>IF(OR(F915="",G915="",G915=0),"",(ROUNDUP(F915/G915,0)*H915+F915*I915)/60)</x:f>
        <x:v>0.46149999999999997</x:v>
      </x:c>
      <x:c r="K915" t="n">
        <x:f>INDEX('08_PEDIDOS'!$H$2:$H$97,MATCH(A915,'08_PEDIDOS'!$A$2:$A$97,0))</x:f>
        <x:v>10</x:v>
      </x:c>
      <x:c r="L915" t="inlineStr">
        <x:is>
          <x:t xml:space="preserve">POR_UNIDAD</x:t>
        </x:is>
      </x:c>
      <x:c r="M915" t="inlineStr">
        <x:is>
          <x:t xml:space="preserve">HIPOTESIS TECNICA</x:t>
        </x:is>
      </x:c>
      <x:c r="N915" s="34" t="n">
        <x:f>IFERROR(J915*INDEX('04_MAQUINAS'!$F$2:$F$18,MATCH(E915,'04_MAQUINAS'!$A$2:$A$18,0)),0)</x:f>
        <x:v>9.229999999999999</x:v>
      </x:c>
      <x:c r="O915" s="34" t="n">
        <x:f>IFERROR(J915*INDEX('04_MAQUINAS'!$I$2:$I$18,MATCH(E915,'04_MAQUINAS'!$A$2:$A$18,0))*INDEX('04_MAQUINAS'!$J$2:$J$18,MATCH(E915,'04_MAQUINAS'!$A$2:$A$18,0)),0)</x:f>
        <x:v>0.04615</x:v>
      </x:c>
    </x:row>
    <x:row r="916">
      <x:c r="A916" t="inlineStr">
        <x:is>
          <x:t xml:space="preserve">P076</x:t>
        </x:is>
      </x:c>
      <x:c r="B916" t="inlineStr">
        <x:is>
          <x:t xml:space="preserve">Góndola mural</x:t>
        </x:is>
      </x:c>
      <x:c r="C916" t="n">
        <x:v>13</x:v>
      </x:c>
      <x:c r="D916" t="inlineStr">
        <x:is>
          <x:t xml:space="preserve">Embalaje</x:t>
        </x:is>
      </x:c>
      <x:c r="E916" t="inlineStr">
        <x:is>
          <x:t xml:space="preserve">Zona de protección y embalaje</x:t>
        </x:is>
      </x:c>
      <x:c r="F916" t="n">
        <x:f>'08_PEDIDOS'!D77</x:f>
        <x:v>7</x:v>
      </x:c>
      <x:c r="G916" t="n">
        <x:f>'08_PEDIDOS'!I77</x:f>
        <x:v>10</x:v>
      </x:c>
      <x:c r="H916" t="n">
        <x:f>'05_RUTAS'!F52</x:f>
        <x:v>2</x:v>
      </x:c>
      <x:c r="I916" t="n">
        <x:f>'05_RUTAS'!G52</x:f>
        <x:v>5</x:v>
      </x:c>
      <x:c r="J916" s="14" t="n">
        <x:f>IF(OR(F916="",G916="",G916=0),"",(ROUNDUP(F916/G916,0)*H916+F916*I916)/60)</x:f>
        <x:v>0.6166666666666667</x:v>
      </x:c>
      <x:c r="K916" t="n">
        <x:f>INDEX('08_PEDIDOS'!$H$2:$H$97,MATCH(A916,'08_PEDIDOS'!$A$2:$A$97,0))</x:f>
        <x:v>10</x:v>
      </x:c>
      <x:c r="L916" t="inlineStr">
        <x:is>
          <x:t xml:space="preserve">POR_UNIDAD</x:t>
        </x:is>
      </x:c>
      <x:c r="M916" t="inlineStr">
        <x:is>
          <x:t xml:space="preserve">HIPOTESIS TECNICA</x:t>
        </x:is>
      </x:c>
      <x:c r="N916" s="34" t="n">
        <x:f>IFERROR(J916*INDEX('04_MAQUINAS'!$F$2:$F$18,MATCH(E916,'04_MAQUINAS'!$A$2:$A$18,0)),0)</x:f>
        <x:v>11.100000000000001</x:v>
      </x:c>
      <x:c r="O916" s="34" t="n">
        <x:f>IFERROR(J916*INDEX('04_MAQUINAS'!$I$2:$I$18,MATCH(E916,'04_MAQUINAS'!$A$2:$A$18,0))*INDEX('04_MAQUINAS'!$J$2:$J$18,MATCH(E916,'04_MAQUINAS'!$A$2:$A$18,0)),0)</x:f>
        <x:v>0.0555</x:v>
      </x:c>
    </x:row>
    <x:row r="917">
      <x:c r="A917" t="inlineStr">
        <x:is>
          <x:t xml:space="preserve">P077</x:t>
        </x:is>
      </x:c>
      <x:c r="B917" t="inlineStr">
        <x:is>
          <x:t xml:space="preserve">Locker de 4 puertas</x:t>
        </x:is>
      </x:c>
      <x:c r="C917" t="n">
        <x:v>1</x:v>
      </x:c>
      <x:c r="D917" t="inlineStr">
        <x:is>
          <x:t xml:space="preserve">Corte de planchas de acero</x:t>
        </x:is>
      </x:c>
      <x:c r="E917" t="inlineStr">
        <x:is>
          <x:t xml:space="preserve">Guillotina hidráulica para corte de planchas de acero</x:t>
        </x:is>
      </x:c>
      <x:c r="F917" t="n">
        <x:f>'08_PEDIDOS'!D78</x:f>
        <x:v>5</x:v>
      </x:c>
      <x:c r="G917" t="n">
        <x:f>'08_PEDIDOS'!I78</x:f>
        <x:v>10</x:v>
      </x:c>
      <x:c r="H917" t="n">
        <x:f>'05_RUTAS'!F53</x:f>
        <x:v>8</x:v>
      </x:c>
      <x:c r="I917" t="n">
        <x:f>'05_RUTAS'!G53</x:f>
        <x:v>40.245</x:v>
      </x:c>
      <x:c r="J917" s="14" t="n">
        <x:f>IF(OR(F917="",G917="",G917=0),"",(ROUNDUP(F917/G917,0)*H917+F917*I917)/60)</x:f>
        <x:v>3.487083333333333</x:v>
      </x:c>
      <x:c r="K917" t="n">
        <x:f>INDEX('08_PEDIDOS'!$H$2:$H$97,MATCH(A917,'08_PEDIDOS'!$A$2:$A$97,0))</x:f>
        <x:v>10</x:v>
      </x:c>
      <x:c r="L917" t="inlineStr">
        <x:is>
          <x:t xml:space="preserve">POR_UNIDAD</x:t>
        </x:is>
      </x:c>
      <x:c r="M917" t="inlineStr">
        <x:is>
          <x:t xml:space="preserve">VALOR HEREDADO SIN CRONOMETRAJE</x:t>
        </x:is>
      </x:c>
      <x:c r="N917" s="34" t="n">
        <x:f>IFERROR(J917*INDEX('04_MAQUINAS'!$F$2:$F$18,MATCH(E917,'04_MAQUINAS'!$A$2:$A$18,0)),0)</x:f>
        <x:v>83.69</x:v>
      </x:c>
      <x:c r="O917" s="34" t="n">
        <x:f>IFERROR(J917*INDEX('04_MAQUINAS'!$I$2:$I$18,MATCH(E917,'04_MAQUINAS'!$A$2:$A$18,0))*INDEX('04_MAQUINAS'!$J$2:$J$18,MATCH(E917,'04_MAQUINAS'!$A$2:$A$18,0)),0)</x:f>
        <x:v>9.589479166666665</x:v>
      </x:c>
    </x:row>
    <x:row r="918">
      <x:c r="A918" t="inlineStr">
        <x:is>
          <x:t xml:space="preserve">P077</x:t>
        </x:is>
      </x:c>
      <x:c r="B918" t="inlineStr">
        <x:is>
          <x:t xml:space="preserve">Locker de 4 puertas</x:t>
        </x:is>
      </x:c>
      <x:c r="C918" t="n">
        <x:v>2</x:v>
      </x:c>
      <x:c r="D918" t="inlineStr">
        <x:is>
          <x:t xml:space="preserve">Perforación</x:t>
        </x:is>
      </x:c>
      <x:c r="E918" t="inlineStr">
        <x:is>
          <x:t xml:space="preserve">Taladro de banco para perforación de acero</x:t>
        </x:is>
      </x:c>
      <x:c r="F918" t="n">
        <x:f>'08_PEDIDOS'!D78</x:f>
        <x:v>5</x:v>
      </x:c>
      <x:c r="G918" t="n">
        <x:f>'08_PEDIDOS'!I78</x:f>
        <x:v>10</x:v>
      </x:c>
      <x:c r="H918" t="n">
        <x:f>'05_RUTAS'!F54</x:f>
        <x:v>10</x:v>
      </x:c>
      <x:c r="I918" t="n">
        <x:f>'05_RUTAS'!G54</x:f>
        <x:v>14.8</x:v>
      </x:c>
      <x:c r="J918" s="14" t="n">
        <x:f>IF(OR(F918="",G918="",G918=0),"",(ROUNDUP(F918/G918,0)*H918+F918*I918)/60)</x:f>
        <x:v>1.4</x:v>
      </x:c>
      <x:c r="K918" t="n">
        <x:f>INDEX('08_PEDIDOS'!$H$2:$H$97,MATCH(A918,'08_PEDIDOS'!$A$2:$A$97,0))</x:f>
        <x:v>10</x:v>
      </x:c>
      <x:c r="L918" t="inlineStr">
        <x:is>
          <x:t xml:space="preserve">POR_UNIDAD</x:t>
        </x:is>
      </x:c>
      <x:c r="M918" t="inlineStr">
        <x:is>
          <x:t xml:space="preserve">VALOR HEREDADO SIN CRONOMETRAJE</x:t>
        </x:is>
      </x:c>
      <x:c r="N918" s="34" t="n">
        <x:f>IFERROR(J918*INDEX('04_MAQUINAS'!$F$2:$F$18,MATCH(E918,'04_MAQUINAS'!$A$2:$A$18,0)),0)</x:f>
        <x:v>30.799999999999997</x:v>
      </x:c>
      <x:c r="O918" s="34" t="n">
        <x:f>IFERROR(J918*INDEX('04_MAQUINAS'!$I$2:$I$18,MATCH(E918,'04_MAQUINAS'!$A$2:$A$18,0))*INDEX('04_MAQUINAS'!$J$2:$J$18,MATCH(E918,'04_MAQUINAS'!$A$2:$A$18,0)),0)</x:f>
        <x:v>0.385</x:v>
      </x:c>
    </x:row>
    <x:row r="919">
      <x:c r="A919" t="inlineStr">
        <x:is>
          <x:t xml:space="preserve">P077</x:t>
        </x:is>
      </x:c>
      <x:c r="B919" t="inlineStr">
        <x:is>
          <x:t xml:space="preserve">Locker de 4 puertas</x:t>
        </x:is>
      </x:c>
      <x:c r="C919" t="n">
        <x:v>3</x:v>
      </x:c>
      <x:c r="D919" t="inlineStr">
        <x:is>
          <x:t xml:space="preserve">Plegado</x:t>
        </x:is>
      </x:c>
      <x:c r="E919" t="inlineStr">
        <x:is>
          <x:t xml:space="preserve">Plegadora hidráulica de chapa metálica</x:t>
        </x:is>
      </x:c>
      <x:c r="F919" t="n">
        <x:f>'08_PEDIDOS'!D78</x:f>
        <x:v>5</x:v>
      </x:c>
      <x:c r="G919" t="n">
        <x:f>'08_PEDIDOS'!I78</x:f>
        <x:v>10</x:v>
      </x:c>
      <x:c r="H919" t="n">
        <x:f>'05_RUTAS'!F55</x:f>
        <x:v>12</x:v>
      </x:c>
      <x:c r="I919" t="n">
        <x:f>'05_RUTAS'!G55</x:f>
        <x:v>104</x:v>
      </x:c>
      <x:c r="J919" s="14" t="n">
        <x:f>IF(OR(F919="",G919="",G919=0),"",(ROUNDUP(F919/G919,0)*H919+F919*I919)/60)</x:f>
        <x:v>8.866666666666667</x:v>
      </x:c>
      <x:c r="K919" t="n">
        <x:f>INDEX('08_PEDIDOS'!$H$2:$H$97,MATCH(A919,'08_PEDIDOS'!$A$2:$A$97,0))</x:f>
        <x:v>10</x:v>
      </x:c>
      <x:c r="L919" t="inlineStr">
        <x:is>
          <x:t xml:space="preserve">POR_UNIDAD</x:t>
        </x:is>
      </x:c>
      <x:c r="M919" t="inlineStr">
        <x:is>
          <x:t xml:space="preserve">VALOR HEREDADO SIN CRONOMETRAJE</x:t>
        </x:is>
      </x:c>
      <x:c r="N919" s="34" t="n">
        <x:f>IFERROR(J919*INDEX('04_MAQUINAS'!$F$2:$F$18,MATCH(E919,'04_MAQUINAS'!$A$2:$A$18,0)),0)</x:f>
        <x:v>248.26666666666668</x:v>
      </x:c>
      <x:c r="O919" s="34" t="n">
        <x:f>IFERROR(J919*INDEX('04_MAQUINAS'!$I$2:$I$18,MATCH(E919,'04_MAQUINAS'!$A$2:$A$18,0))*INDEX('04_MAQUINAS'!$J$2:$J$18,MATCH(E919,'04_MAQUINAS'!$A$2:$A$18,0)),0)</x:f>
        <x:v>21.945</x:v>
      </x:c>
    </x:row>
    <x:row r="920">
      <x:c r="A920" t="inlineStr">
        <x:is>
          <x:t xml:space="preserve">P077</x:t>
        </x:is>
      </x:c>
      <x:c r="B920" t="inlineStr">
        <x:is>
          <x:t xml:space="preserve">Locker de 4 puertas</x:t>
        </x:is>
      </x:c>
      <x:c r="C920" t="n">
        <x:v>4</x:v>
      </x:c>
      <x:c r="D920" t="inlineStr">
        <x:is>
          <x:t xml:space="preserve">Desbarbado</x:t>
        </x:is>
      </x:c>
      <x:c r="E920" t="inlineStr">
        <x:is>
          <x:t xml:space="preserve">Mesa de desbarbado/esmerilado</x:t>
        </x:is>
      </x:c>
      <x:c r="F920" t="n">
        <x:f>'08_PEDIDOS'!D78</x:f>
        <x:v>5</x:v>
      </x:c>
      <x:c r="G920" t="n">
        <x:f>'08_PEDIDOS'!I78</x:f>
        <x:v>10</x:v>
      </x:c>
      <x:c r="H920" t="n">
        <x:f>'05_RUTAS'!F56</x:f>
        <x:v>3</x:v>
      </x:c>
      <x:c r="I920" t="n">
        <x:f>'05_RUTAS'!G56</x:f>
        <x:v>18</x:v>
      </x:c>
      <x:c r="J920" s="14" t="n">
        <x:f>IF(OR(F920="",G920="",G920=0),"",(ROUNDUP(F920/G920,0)*H920+F920*I920)/60)</x:f>
        <x:v>1.55</x:v>
      </x:c>
      <x:c r="K920" t="n">
        <x:f>INDEX('08_PEDIDOS'!$H$2:$H$97,MATCH(A920,'08_PEDIDOS'!$A$2:$A$97,0))</x:f>
        <x:v>10</x:v>
      </x:c>
      <x:c r="L920" t="inlineStr">
        <x:is>
          <x:t xml:space="preserve">POR_UNIDAD</x:t>
        </x:is>
      </x:c>
      <x:c r="M920" t="inlineStr">
        <x:is>
          <x:t xml:space="preserve">VALOR HEREDADO SIN CRONOMETRAJE</x:t>
        </x:is>
      </x:c>
      <x:c r="N920" s="34" t="n">
        <x:f>IFERROR(J920*INDEX('04_MAQUINAS'!$F$2:$F$18,MATCH(E920,'04_MAQUINAS'!$A$2:$A$18,0)),0)</x:f>
        <x:v>32.550000000000004</x:v>
      </x:c>
      <x:c r="O920" s="34" t="n">
        <x:f>IFERROR(J920*INDEX('04_MAQUINAS'!$I$2:$I$18,MATCH(E920,'04_MAQUINAS'!$A$2:$A$18,0))*INDEX('04_MAQUINAS'!$J$2:$J$18,MATCH(E920,'04_MAQUINAS'!$A$2:$A$18,0)),0)</x:f>
        <x:v>1.1625</x:v>
      </x:c>
    </x:row>
    <x:row r="921">
      <x:c r="A921" t="inlineStr">
        <x:is>
          <x:t xml:space="preserve">P077</x:t>
        </x:is>
      </x:c>
      <x:c r="B921" t="inlineStr">
        <x:is>
          <x:t xml:space="preserve">Locker de 4 puertas</x:t>
        </x:is>
      </x:c>
      <x:c r="C921" t="n">
        <x:v>5</x:v>
      </x:c>
      <x:c r="D921" t="inlineStr">
        <x:is>
          <x:t xml:space="preserve">Preparación superficial</x:t>
        </x:is>
      </x:c>
      <x:c r="E921" t="inlineStr">
        <x:is>
          <x:t xml:space="preserve">Zona de preparación superficial</x:t>
        </x:is>
      </x:c>
      <x:c r="F921" t="n">
        <x:f>'08_PEDIDOS'!D78</x:f>
        <x:v>5</x:v>
      </x:c>
      <x:c r="G921" t="n">
        <x:f>'08_PEDIDOS'!I78</x:f>
        <x:v>10</x:v>
      </x:c>
      <x:c r="H921" t="n">
        <x:f>'05_RUTAS'!F57</x:f>
        <x:v>6</x:v>
      </x:c>
      <x:c r="I921" t="n">
        <x:f>'05_RUTAS'!G57</x:f>
        <x:v>26.324</x:v>
      </x:c>
      <x:c r="J921" s="14" t="n">
        <x:f>IF(OR(F921="",G921="",G921=0),"",(ROUNDUP(F921/G921,0)*H921+F921*I921)/60)</x:f>
        <x:v>2.2936666666666667</x:v>
      </x:c>
      <x:c r="K921" t="n">
        <x:f>INDEX('08_PEDIDOS'!$H$2:$H$97,MATCH(A921,'08_PEDIDOS'!$A$2:$A$97,0))</x:f>
        <x:v>10</x:v>
      </x:c>
      <x:c r="L921" t="inlineStr">
        <x:is>
          <x:t xml:space="preserve">POR_UNIDAD</x:t>
        </x:is>
      </x:c>
      <x:c r="M921" t="inlineStr">
        <x:is>
          <x:t xml:space="preserve">VALOR HEREDADO SIN CRONOMETRAJE</x:t>
        </x:is>
      </x:c>
      <x:c r="N921" s="34" t="n">
        <x:f>IFERROR(J921*INDEX('04_MAQUINAS'!$F$2:$F$18,MATCH(E921,'04_MAQUINAS'!$A$2:$A$18,0)),0)</x:f>
        <x:v>43.57966666666667</x:v>
      </x:c>
      <x:c r="O921" s="34" t="n">
        <x:f>IFERROR(J921*INDEX('04_MAQUINAS'!$I$2:$I$18,MATCH(E921,'04_MAQUINAS'!$A$2:$A$18,0))*INDEX('04_MAQUINAS'!$J$2:$J$18,MATCH(E921,'04_MAQUINAS'!$A$2:$A$18,0)),0)</x:f>
        <x:v>2.018426666666667</x:v>
      </x:c>
    </x:row>
    <x:row r="922">
      <x:c r="A922" t="inlineStr">
        <x:is>
          <x:t xml:space="preserve">P077</x:t>
        </x:is>
      </x:c>
      <x:c r="B922" t="inlineStr">
        <x:is>
          <x:t xml:space="preserve">Locker de 4 puertas</x:t>
        </x:is>
      </x:c>
      <x:c r="C922" t="n">
        <x:v>6</x:v>
      </x:c>
      <x:c r="D922" t="inlineStr">
        <x:is>
          <x:t xml:space="preserve">Aplicación electrostática de polvo</x:t>
        </x:is>
      </x:c>
      <x:c r="E922" t="inlineStr">
        <x:is>
          <x:t xml:space="preserve">Pistola manual de pintura electrostática en polvo</x:t>
        </x:is>
      </x:c>
      <x:c r="F922" t="n">
        <x:f>'08_PEDIDOS'!D78</x:f>
        <x:v>5</x:v>
      </x:c>
      <x:c r="G922" t="n">
        <x:f>'08_PEDIDOS'!I78</x:f>
        <x:v>10</x:v>
      </x:c>
      <x:c r="H922" t="n">
        <x:f>'05_RUTAS'!F58</x:f>
        <x:v>12</x:v>
      </x:c>
      <x:c r="I922" t="n">
        <x:f>'05_RUTAS'!G58</x:f>
        <x:v>6.83</x:v>
      </x:c>
      <x:c r="J922" s="14" t="n">
        <x:f>IF(OR(F922="",G922="",G922=0),"",(ROUNDUP(F922/G922,0)*H922+F922*I922)/60)</x:f>
        <x:v>0.7691666666666667</x:v>
      </x:c>
      <x:c r="K922" t="n">
        <x:f>INDEX('08_PEDIDOS'!$H$2:$H$97,MATCH(A922,'08_PEDIDOS'!$A$2:$A$97,0))</x:f>
        <x:v>10</x:v>
      </x:c>
      <x:c r="L922" t="inlineStr">
        <x:is>
          <x:t xml:space="preserve">POR_UNIDAD</x:t>
        </x:is>
      </x:c>
      <x:c r="M922" t="inlineStr">
        <x:is>
          <x:t xml:space="preserve">HIPOTESIS TECNICA</x:t>
        </x:is>
      </x:c>
      <x:c r="N922" s="34" t="n">
        <x:f>IFERROR(J922*INDEX('04_MAQUINAS'!$F$2:$F$18,MATCH(E922,'04_MAQUINAS'!$A$2:$A$18,0)),0)</x:f>
        <x:v>24.613333333333333</x:v>
      </x:c>
      <x:c r="O922" s="34" t="n">
        <x:f>IFERROR(J922*INDEX('04_MAQUINAS'!$I$2:$I$18,MATCH(E922,'04_MAQUINAS'!$A$2:$A$18,0))*INDEX('04_MAQUINAS'!$J$2:$J$18,MATCH(E922,'04_MAQUINAS'!$A$2:$A$18,0)),0)</x:f>
        <x:v>0.807625</x:v>
      </x:c>
    </x:row>
    <x:row r="923">
      <x:c r="A923" t="inlineStr">
        <x:is>
          <x:t xml:space="preserve">P077</x:t>
        </x:is>
      </x:c>
      <x:c r="B923" t="inlineStr">
        <x:is>
          <x:t xml:space="preserve">Locker de 4 puertas</x:t>
        </x:is>
      </x:c>
      <x:c r="C923" t="n">
        <x:v>7</x:v>
      </x:c>
      <x:c r="D923" t="inlineStr">
        <x:is>
          <x:t xml:space="preserve">Curado térmico en horno</x:t>
        </x:is>
      </x:c>
      <x:c r="E923" t="inlineStr">
        <x:is>
          <x:t xml:space="preserve">Horno de curado de pintura electrostática por lotes</x:t>
        </x:is>
      </x:c>
      <x:c r="F923" t="n">
        <x:f>'08_PEDIDOS'!D78</x:f>
        <x:v>5</x:v>
      </x:c>
      <x:c r="G923" t="n">
        <x:f>'08_PEDIDOS'!I78</x:f>
        <x:v>10</x:v>
      </x:c>
      <x:c r="H923" t="n">
        <x:f>'05_RUTAS'!F59</x:f>
        <x:v>45</x:v>
      </x:c>
      <x:c r="I923" t="n">
        <x:f>'05_RUTAS'!G59</x:f>
        <x:v>0</x:v>
      </x:c>
      <x:c r="J923" s="14" t="n">
        <x:f>IF(OR(F923="",G923="",G923=0),"",(ROUNDUP(F923/G923,0)*H923+F923*I923)/60)</x:f>
        <x:v>0.75</x:v>
      </x:c>
      <x:c r="K923" t="n">
        <x:f>INDEX('08_PEDIDOS'!$H$2:$H$97,MATCH(A923,'08_PEDIDOS'!$A$2:$A$97,0))</x:f>
        <x:v>10</x:v>
      </x:c>
      <x:c r="L923" t="inlineStr">
        <x:is>
          <x:t xml:space="preserve">POR_LOTE</x:t>
        </x:is>
      </x:c>
      <x:c r="M923" t="inlineStr">
        <x:is>
          <x:t xml:space="preserve">HIPOTESIS TECNICA</x:t>
        </x:is>
      </x:c>
      <x:c r="N923" s="34" t="n">
        <x:f>IFERROR(J923*INDEX('04_MAQUINAS'!$F$2:$F$18,MATCH(E923,'04_MAQUINAS'!$A$2:$A$18,0)),0)</x:f>
        <x:v>19.5</x:v>
      </x:c>
      <x:c r="O923" s="34" t="n">
        <x:f>IFERROR(J923*INDEX('04_MAQUINAS'!$I$2:$I$18,MATCH(E923,'04_MAQUINAS'!$A$2:$A$18,0))*INDEX('04_MAQUINAS'!$J$2:$J$18,MATCH(E923,'04_MAQUINAS'!$A$2:$A$18,0)),0)</x:f>
        <x:v>10.799999999999999</x:v>
      </x:c>
    </x:row>
    <x:row r="924">
      <x:c r="A924" t="inlineStr">
        <x:is>
          <x:t xml:space="preserve">P077</x:t>
        </x:is>
      </x:c>
      <x:c r="B924" t="inlineStr">
        <x:is>
          <x:t xml:space="preserve">Locker de 4 puertas</x:t>
        </x:is>
      </x:c>
      <x:c r="C924" t="n">
        <x:v>8</x:v>
      </x:c>
      <x:c r="D924" t="inlineStr">
        <x:is>
          <x:t xml:space="preserve">Colgado, traslado y enfriamiento</x:t>
        </x:is>
      </x:c>
      <x:c r="E924" t="inlineStr">
        <x:is>
          <x:t xml:space="preserve">Manipulación y enfriamiento de piezas</x:t>
        </x:is>
      </x:c>
      <x:c r="F924" t="n">
        <x:f>'08_PEDIDOS'!D78</x:f>
        <x:v>5</x:v>
      </x:c>
      <x:c r="G924" t="n">
        <x:f>'08_PEDIDOS'!I78</x:f>
        <x:v>10</x:v>
      </x:c>
      <x:c r="H924" t="n">
        <x:f>'05_RUTAS'!F60</x:f>
        <x:v>8</x:v>
      </x:c>
      <x:c r="I924" t="n">
        <x:f>'05_RUTAS'!G60</x:f>
        <x:v>2.42</x:v>
      </x:c>
      <x:c r="J924" s="14" t="n">
        <x:f>IF(OR(F924="",G924="",G924=0),"",(ROUNDUP(F924/G924,0)*H924+F924*I924)/60)</x:f>
        <x:v>0.335</x:v>
      </x:c>
      <x:c r="K924" t="n">
        <x:f>INDEX('08_PEDIDOS'!$H$2:$H$97,MATCH(A924,'08_PEDIDOS'!$A$2:$A$97,0))</x:f>
        <x:v>10</x:v>
      </x:c>
      <x:c r="L924" t="inlineStr">
        <x:is>
          <x:t xml:space="preserve">POR_UNIDAD</x:t>
        </x:is>
      </x:c>
      <x:c r="M924" t="inlineStr">
        <x:is>
          <x:t xml:space="preserve">HIPOTESIS TECNICA</x:t>
        </x:is>
      </x:c>
      <x:c r="N924" s="34" t="n">
        <x:f>IFERROR(J924*INDEX('04_MAQUINAS'!$F$2:$F$18,MATCH(E924,'04_MAQUINAS'!$A$2:$A$18,0)),0)</x:f>
        <x:v>5.36</x:v>
      </x:c>
      <x:c r="O924" s="34" t="n">
        <x:f>IFERROR(J924*INDEX('04_MAQUINAS'!$I$2:$I$18,MATCH(E924,'04_MAQUINAS'!$A$2:$A$18,0))*INDEX('04_MAQUINAS'!$J$2:$J$18,MATCH(E924,'04_MAQUINAS'!$A$2:$A$18,0)),0)</x:f>
        <x:v>0.08375</x:v>
      </x:c>
    </x:row>
    <x:row r="925">
      <x:c r="A925" t="inlineStr">
        <x:is>
          <x:t xml:space="preserve">P077</x:t>
        </x:is>
      </x:c>
      <x:c r="B925" t="inlineStr">
        <x:is>
          <x:t xml:space="preserve">Locker de 4 puertas</x:t>
        </x:is>
      </x:c>
      <x:c r="C925" t="n">
        <x:v>9</x:v>
      </x:c>
      <x:c r="D925" t="inlineStr">
        <x:is>
          <x:t xml:space="preserve">Ensamblaje</x:t>
        </x:is>
      </x:c>
      <x:c r="E925" t="inlineStr">
        <x:is>
          <x:t xml:space="preserve">Mesa de armado</x:t>
        </x:is>
      </x:c>
      <x:c r="F925" t="n">
        <x:f>'08_PEDIDOS'!D78</x:f>
        <x:v>5</x:v>
      </x:c>
      <x:c r="G925" t="n">
        <x:f>'08_PEDIDOS'!I78</x:f>
        <x:v>10</x:v>
      </x:c>
      <x:c r="H925" t="n">
        <x:f>'05_RUTAS'!F61</x:f>
        <x:v>6</x:v>
      </x:c>
      <x:c r="I925" t="n">
        <x:f>'05_RUTAS'!G61</x:f>
        <x:v>42</x:v>
      </x:c>
      <x:c r="J925" s="14" t="n">
        <x:f>IF(OR(F925="",G925="",G925=0),"",(ROUNDUP(F925/G925,0)*H925+F925*I925)/60)</x:f>
        <x:v>3.6</x:v>
      </x:c>
      <x:c r="K925" t="n">
        <x:f>INDEX('08_PEDIDOS'!$H$2:$H$97,MATCH(A925,'08_PEDIDOS'!$A$2:$A$97,0))</x:f>
        <x:v>10</x:v>
      </x:c>
      <x:c r="L925" t="inlineStr">
        <x:is>
          <x:t xml:space="preserve">POR_UNIDAD</x:t>
        </x:is>
      </x:c>
      <x:c r="M925" t="inlineStr">
        <x:is>
          <x:t xml:space="preserve">VALOR HEREDADO SIN CRONOMETRAJE</x:t>
        </x:is>
      </x:c>
      <x:c r="N925" s="34" t="n">
        <x:f>IFERROR(J925*INDEX('04_MAQUINAS'!$F$2:$F$18,MATCH(E925,'04_MAQUINAS'!$A$2:$A$18,0)),0)</x:f>
        <x:v>68.4</x:v>
      </x:c>
      <x:c r="O925" s="34" t="n">
        <x:f>IFERROR(J925*INDEX('04_MAQUINAS'!$I$2:$I$18,MATCH(E925,'04_MAQUINAS'!$A$2:$A$18,0))*INDEX('04_MAQUINAS'!$J$2:$J$18,MATCH(E925,'04_MAQUINAS'!$A$2:$A$18,0)),0)</x:f>
        <x:v>1.08</x:v>
      </x:c>
    </x:row>
    <x:row r="926">
      <x:c r="A926" t="inlineStr">
        <x:is>
          <x:t xml:space="preserve">P077</x:t>
        </x:is>
      </x:c>
      <x:c r="B926" t="inlineStr">
        <x:is>
          <x:t xml:space="preserve">Locker de 4 puertas</x:t>
        </x:is>
      </x:c>
      <x:c r="C926" t="n">
        <x:v>10</x:v>
      </x:c>
      <x:c r="D926" t="inlineStr">
        <x:is>
          <x:t xml:space="preserve">Inspección de calidad</x:t>
        </x:is>
      </x:c>
      <x:c r="E926" t="inlineStr">
        <x:is>
          <x:t xml:space="preserve">Área de inspección</x:t>
        </x:is>
      </x:c>
      <x:c r="F926" t="n">
        <x:f>'08_PEDIDOS'!D78</x:f>
        <x:v>5</x:v>
      </x:c>
      <x:c r="G926" t="n">
        <x:f>'08_PEDIDOS'!I78</x:f>
        <x:v>10</x:v>
      </x:c>
      <x:c r="H926" t="n">
        <x:f>'05_RUTAS'!F62</x:f>
        <x:v>2</x:v>
      </x:c>
      <x:c r="I926" t="n">
        <x:f>'05_RUTAS'!G62</x:f>
        <x:v>3.52</x:v>
      </x:c>
      <x:c r="J926" s="14" t="n">
        <x:f>IF(OR(F926="",G926="",G926=0),"",(ROUNDUP(F926/G926,0)*H926+F926*I926)/60)</x:f>
        <x:v>0.3266666666666667</x:v>
      </x:c>
      <x:c r="K926" t="n">
        <x:f>INDEX('08_PEDIDOS'!$H$2:$H$97,MATCH(A926,'08_PEDIDOS'!$A$2:$A$97,0))</x:f>
        <x:v>10</x:v>
      </x:c>
      <x:c r="L926" t="inlineStr">
        <x:is>
          <x:t xml:space="preserve">POR_UNIDAD</x:t>
        </x:is>
      </x:c>
      <x:c r="M926" t="inlineStr">
        <x:is>
          <x:t xml:space="preserve">HIPOTESIS TECNICA</x:t>
        </x:is>
      </x:c>
      <x:c r="N926" s="34" t="n">
        <x:f>IFERROR(J926*INDEX('04_MAQUINAS'!$F$2:$F$18,MATCH(E926,'04_MAQUINAS'!$A$2:$A$18,0)),0)</x:f>
        <x:v>6.533333333333334</x:v>
      </x:c>
      <x:c r="O926" s="34" t="n">
        <x:f>IFERROR(J926*INDEX('04_MAQUINAS'!$I$2:$I$18,MATCH(E926,'04_MAQUINAS'!$A$2:$A$18,0))*INDEX('04_MAQUINAS'!$J$2:$J$18,MATCH(E926,'04_MAQUINAS'!$A$2:$A$18,0)),0)</x:f>
        <x:v>0.03266666666666667</x:v>
      </x:c>
    </x:row>
    <x:row r="927">
      <x:c r="A927" t="inlineStr">
        <x:is>
          <x:t xml:space="preserve">P077</x:t>
        </x:is>
      </x:c>
      <x:c r="B927" t="inlineStr">
        <x:is>
          <x:t xml:space="preserve">Locker de 4 puertas</x:t>
        </x:is>
      </x:c>
      <x:c r="C927" t="n">
        <x:v>11</x:v>
      </x:c>
      <x:c r="D927" t="inlineStr">
        <x:is>
          <x:t xml:space="preserve">Embalaje</x:t>
        </x:is>
      </x:c>
      <x:c r="E927" t="inlineStr">
        <x:is>
          <x:t xml:space="preserve">Zona de protección y embalaje</x:t>
        </x:is>
      </x:c>
      <x:c r="F927" t="n">
        <x:f>'08_PEDIDOS'!D78</x:f>
        <x:v>5</x:v>
      </x:c>
      <x:c r="G927" t="n">
        <x:f>'08_PEDIDOS'!I78</x:f>
        <x:v>10</x:v>
      </x:c>
      <x:c r="H927" t="n">
        <x:f>'05_RUTAS'!F63</x:f>
        <x:v>2</x:v>
      </x:c>
      <x:c r="I927" t="n">
        <x:f>'05_RUTAS'!G63</x:f>
        <x:v>4.78</x:v>
      </x:c>
      <x:c r="J927" s="14" t="n">
        <x:f>IF(OR(F927="",G927="",G927=0),"",(ROUNDUP(F927/G927,0)*H927+F927*I927)/60)</x:f>
        <x:v>0.4316666666666667</x:v>
      </x:c>
      <x:c r="K927" t="n">
        <x:f>INDEX('08_PEDIDOS'!$H$2:$H$97,MATCH(A927,'08_PEDIDOS'!$A$2:$A$97,0))</x:f>
        <x:v>10</x:v>
      </x:c>
      <x:c r="L927" t="inlineStr">
        <x:is>
          <x:t xml:space="preserve">POR_UNIDAD</x:t>
        </x:is>
      </x:c>
      <x:c r="M927" t="inlineStr">
        <x:is>
          <x:t xml:space="preserve">HIPOTESIS TECNICA</x:t>
        </x:is>
      </x:c>
      <x:c r="N927" s="34" t="n">
        <x:f>IFERROR(J927*INDEX('04_MAQUINAS'!$F$2:$F$18,MATCH(E927,'04_MAQUINAS'!$A$2:$A$18,0)),0)</x:f>
        <x:v>7.7700000000000005</x:v>
      </x:c>
      <x:c r="O927" s="34" t="n">
        <x:f>IFERROR(J927*INDEX('04_MAQUINAS'!$I$2:$I$18,MATCH(E927,'04_MAQUINAS'!$A$2:$A$18,0))*INDEX('04_MAQUINAS'!$J$2:$J$18,MATCH(E927,'04_MAQUINAS'!$A$2:$A$18,0)),0)</x:f>
        <x:v>0.03885</x:v>
      </x:c>
    </x:row>
    <x:row r="928">
      <x:c r="A928" t="inlineStr">
        <x:is>
          <x:t xml:space="preserve">P078</x:t>
        </x:is>
      </x:c>
      <x:c r="B928" t="inlineStr">
        <x:is>
          <x:t xml:space="preserve">Locker de 6 puertas</x:t>
        </x:is>
      </x:c>
      <x:c r="C928" t="n">
        <x:v>1</x:v>
      </x:c>
      <x:c r="D928" t="inlineStr">
        <x:is>
          <x:t xml:space="preserve">Corte de planchas de acero</x:t>
        </x:is>
      </x:c>
      <x:c r="E928" t="inlineStr">
        <x:is>
          <x:t xml:space="preserve">Guillotina hidráulica para corte de planchas de acero</x:t>
        </x:is>
      </x:c>
      <x:c r="F928" t="n">
        <x:f>'08_PEDIDOS'!D79</x:f>
        <x:v>6</x:v>
      </x:c>
      <x:c r="G928" t="n">
        <x:f>'08_PEDIDOS'!I79</x:f>
        <x:v>10</x:v>
      </x:c>
      <x:c r="H928" t="n">
        <x:f>'05_RUTAS'!F64</x:f>
        <x:v>8</x:v>
      </x:c>
      <x:c r="I928" t="n">
        <x:f>'05_RUTAS'!G64</x:f>
        <x:v>57.14</x:v>
      </x:c>
      <x:c r="J928" s="14" t="n">
        <x:f>IF(OR(F928="",G928="",G928=0),"",(ROUNDUP(F928/G928,0)*H928+F928*I928)/60)</x:f>
        <x:v>5.847333333333334</x:v>
      </x:c>
      <x:c r="K928" t="n">
        <x:f>INDEX('08_PEDIDOS'!$H$2:$H$97,MATCH(A928,'08_PEDIDOS'!$A$2:$A$97,0))</x:f>
        <x:v>10</x:v>
      </x:c>
      <x:c r="L928" t="inlineStr">
        <x:is>
          <x:t xml:space="preserve">POR_UNIDAD</x:t>
        </x:is>
      </x:c>
      <x:c r="M928" t="inlineStr">
        <x:is>
          <x:t xml:space="preserve">VALOR HEREDADO SIN CRONOMETRAJE</x:t>
        </x:is>
      </x:c>
      <x:c r="N928" s="34" t="n">
        <x:f>IFERROR(J928*INDEX('04_MAQUINAS'!$F$2:$F$18,MATCH(E928,'04_MAQUINAS'!$A$2:$A$18,0)),0)</x:f>
        <x:v>140.336</x:v>
      </x:c>
      <x:c r="O928" s="34" t="n">
        <x:f>IFERROR(J928*INDEX('04_MAQUINAS'!$I$2:$I$18,MATCH(E928,'04_MAQUINAS'!$A$2:$A$18,0))*INDEX('04_MAQUINAS'!$J$2:$J$18,MATCH(E928,'04_MAQUINAS'!$A$2:$A$18,0)),0)</x:f>
        <x:v>16.08016666666667</x:v>
      </x:c>
    </x:row>
    <x:row r="929">
      <x:c r="A929" t="inlineStr">
        <x:is>
          <x:t xml:space="preserve">P078</x:t>
        </x:is>
      </x:c>
      <x:c r="B929" t="inlineStr">
        <x:is>
          <x:t xml:space="preserve">Locker de 6 puertas</x:t>
        </x:is>
      </x:c>
      <x:c r="C929" t="n">
        <x:v>2</x:v>
      </x:c>
      <x:c r="D929" t="inlineStr">
        <x:is>
          <x:t xml:space="preserve">Perforación</x:t>
        </x:is>
      </x:c>
      <x:c r="E929" t="inlineStr">
        <x:is>
          <x:t xml:space="preserve">Taladro de banco para perforación de acero</x:t>
        </x:is>
      </x:c>
      <x:c r="F929" t="n">
        <x:f>'08_PEDIDOS'!D79</x:f>
        <x:v>6</x:v>
      </x:c>
      <x:c r="G929" t="n">
        <x:f>'08_PEDIDOS'!I79</x:f>
        <x:v>10</x:v>
      </x:c>
      <x:c r="H929" t="n">
        <x:f>'05_RUTAS'!F65</x:f>
        <x:v>10</x:v>
      </x:c>
      <x:c r="I929" t="n">
        <x:f>'05_RUTAS'!G65</x:f>
        <x:v>27</x:v>
      </x:c>
      <x:c r="J929" s="14" t="n">
        <x:f>IF(OR(F929="",G929="",G929=0),"",(ROUNDUP(F929/G929,0)*H929+F929*I929)/60)</x:f>
        <x:v>2.8666666666666667</x:v>
      </x:c>
      <x:c r="K929" t="n">
        <x:f>INDEX('08_PEDIDOS'!$H$2:$H$97,MATCH(A929,'08_PEDIDOS'!$A$2:$A$97,0))</x:f>
        <x:v>10</x:v>
      </x:c>
      <x:c r="L929" t="inlineStr">
        <x:is>
          <x:t xml:space="preserve">POR_UNIDAD</x:t>
        </x:is>
      </x:c>
      <x:c r="M929" t="inlineStr">
        <x:is>
          <x:t xml:space="preserve">VALOR HEREDADO SIN CRONOMETRAJE</x:t>
        </x:is>
      </x:c>
      <x:c r="N929" s="34" t="n">
        <x:f>IFERROR(J929*INDEX('04_MAQUINAS'!$F$2:$F$18,MATCH(E929,'04_MAQUINAS'!$A$2:$A$18,0)),0)</x:f>
        <x:v>63.06666666666667</x:v>
      </x:c>
      <x:c r="O929" s="34" t="n">
        <x:f>IFERROR(J929*INDEX('04_MAQUINAS'!$I$2:$I$18,MATCH(E929,'04_MAQUINAS'!$A$2:$A$18,0))*INDEX('04_MAQUINAS'!$J$2:$J$18,MATCH(E929,'04_MAQUINAS'!$A$2:$A$18,0)),0)</x:f>
        <x:v>0.7883333333333334</x:v>
      </x:c>
    </x:row>
    <x:row r="930">
      <x:c r="A930" t="inlineStr">
        <x:is>
          <x:t xml:space="preserve">P078</x:t>
        </x:is>
      </x:c>
      <x:c r="B930" t="inlineStr">
        <x:is>
          <x:t xml:space="preserve">Locker de 6 puertas</x:t>
        </x:is>
      </x:c>
      <x:c r="C930" t="n">
        <x:v>3</x:v>
      </x:c>
      <x:c r="D930" t="inlineStr">
        <x:is>
          <x:t xml:space="preserve">Plegado</x:t>
        </x:is>
      </x:c>
      <x:c r="E930" t="inlineStr">
        <x:is>
          <x:t xml:space="preserve">Plegadora hidráulica de chapa metálica</x:t>
        </x:is>
      </x:c>
      <x:c r="F930" t="n">
        <x:f>'08_PEDIDOS'!D79</x:f>
        <x:v>6</x:v>
      </x:c>
      <x:c r="G930" t="n">
        <x:f>'08_PEDIDOS'!I79</x:f>
        <x:v>10</x:v>
      </x:c>
      <x:c r="H930" t="n">
        <x:f>'05_RUTAS'!F66</x:f>
        <x:v>12</x:v>
      </x:c>
      <x:c r="I930" t="n">
        <x:f>'05_RUTAS'!G66</x:f>
        <x:v>149</x:v>
      </x:c>
      <x:c r="J930" s="14" t="n">
        <x:f>IF(OR(F930="",G930="",G930=0),"",(ROUNDUP(F930/G930,0)*H930+F930*I930)/60)</x:f>
        <x:v>15.1</x:v>
      </x:c>
      <x:c r="K930" t="n">
        <x:f>INDEX('08_PEDIDOS'!$H$2:$H$97,MATCH(A930,'08_PEDIDOS'!$A$2:$A$97,0))</x:f>
        <x:v>10</x:v>
      </x:c>
      <x:c r="L930" t="inlineStr">
        <x:is>
          <x:t xml:space="preserve">POR_UNIDAD</x:t>
        </x:is>
      </x:c>
      <x:c r="M930" t="inlineStr">
        <x:is>
          <x:t xml:space="preserve">VALOR HEREDADO SIN CRONOMETRAJE</x:t>
        </x:is>
      </x:c>
      <x:c r="N930" s="34" t="n">
        <x:f>IFERROR(J930*INDEX('04_MAQUINAS'!$F$2:$F$18,MATCH(E930,'04_MAQUINAS'!$A$2:$A$18,0)),0)</x:f>
        <x:v>422.8</x:v>
      </x:c>
      <x:c r="O930" s="34" t="n">
        <x:f>IFERROR(J930*INDEX('04_MAQUINAS'!$I$2:$I$18,MATCH(E930,'04_MAQUINAS'!$A$2:$A$18,0))*INDEX('04_MAQUINAS'!$J$2:$J$18,MATCH(E930,'04_MAQUINAS'!$A$2:$A$18,0)),0)</x:f>
        <x:v>37.3725</x:v>
      </x:c>
    </x:row>
    <x:row r="931">
      <x:c r="A931" t="inlineStr">
        <x:is>
          <x:t xml:space="preserve">P078</x:t>
        </x:is>
      </x:c>
      <x:c r="B931" t="inlineStr">
        <x:is>
          <x:t xml:space="preserve">Locker de 6 puertas</x:t>
        </x:is>
      </x:c>
      <x:c r="C931" t="n">
        <x:v>4</x:v>
      </x:c>
      <x:c r="D931" t="inlineStr">
        <x:is>
          <x:t xml:space="preserve">Desbarbado</x:t>
        </x:is>
      </x:c>
      <x:c r="E931" t="inlineStr">
        <x:is>
          <x:t xml:space="preserve">Mesa de desbarbado/esmerilado</x:t>
        </x:is>
      </x:c>
      <x:c r="F931" t="n">
        <x:f>'08_PEDIDOS'!D79</x:f>
        <x:v>6</x:v>
      </x:c>
      <x:c r="G931" t="n">
        <x:f>'08_PEDIDOS'!I79</x:f>
        <x:v>10</x:v>
      </x:c>
      <x:c r="H931" t="n">
        <x:f>'05_RUTAS'!F67</x:f>
        <x:v>3</x:v>
      </x:c>
      <x:c r="I931" t="n">
        <x:f>'05_RUTAS'!G67</x:f>
        <x:v>25.5</x:v>
      </x:c>
      <x:c r="J931" s="14" t="n">
        <x:f>IF(OR(F931="",G931="",G931=0),"",(ROUNDUP(F931/G931,0)*H931+F931*I931)/60)</x:f>
        <x:v>2.6</x:v>
      </x:c>
      <x:c r="K931" t="n">
        <x:f>INDEX('08_PEDIDOS'!$H$2:$H$97,MATCH(A931,'08_PEDIDOS'!$A$2:$A$97,0))</x:f>
        <x:v>10</x:v>
      </x:c>
      <x:c r="L931" t="inlineStr">
        <x:is>
          <x:t xml:space="preserve">POR_UNIDAD</x:t>
        </x:is>
      </x:c>
      <x:c r="M931" t="inlineStr">
        <x:is>
          <x:t xml:space="preserve">VALOR HEREDADO SIN CRONOMETRAJE</x:t>
        </x:is>
      </x:c>
      <x:c r="N931" s="34" t="n">
        <x:f>IFERROR(J931*INDEX('04_MAQUINAS'!$F$2:$F$18,MATCH(E931,'04_MAQUINAS'!$A$2:$A$18,0)),0)</x:f>
        <x:v>54.6</x:v>
      </x:c>
      <x:c r="O931" s="34" t="n">
        <x:f>IFERROR(J931*INDEX('04_MAQUINAS'!$I$2:$I$18,MATCH(E931,'04_MAQUINAS'!$A$2:$A$18,0))*INDEX('04_MAQUINAS'!$J$2:$J$18,MATCH(E931,'04_MAQUINAS'!$A$2:$A$18,0)),0)</x:f>
        <x:v>1.9500000000000002</x:v>
      </x:c>
    </x:row>
    <x:row r="932">
      <x:c r="A932" t="inlineStr">
        <x:is>
          <x:t xml:space="preserve">P078</x:t>
        </x:is>
      </x:c>
      <x:c r="B932" t="inlineStr">
        <x:is>
          <x:t xml:space="preserve">Locker de 6 puertas</x:t>
        </x:is>
      </x:c>
      <x:c r="C932" t="n">
        <x:v>5</x:v>
      </x:c>
      <x:c r="D932" t="inlineStr">
        <x:is>
          <x:t xml:space="preserve">Preparación superficial</x:t>
        </x:is>
      </x:c>
      <x:c r="E932" t="inlineStr">
        <x:is>
          <x:t xml:space="preserve">Zona de preparación superficial</x:t>
        </x:is>
      </x:c>
      <x:c r="F932" t="n">
        <x:f>'08_PEDIDOS'!D79</x:f>
        <x:v>6</x:v>
      </x:c>
      <x:c r="G932" t="n">
        <x:f>'08_PEDIDOS'!I79</x:f>
        <x:v>10</x:v>
      </x:c>
      <x:c r="H932" t="n">
        <x:f>'05_RUTAS'!F68</x:f>
        <x:v>6</x:v>
      </x:c>
      <x:c r="I932" t="n">
        <x:f>'05_RUTAS'!G68</x:f>
        <x:v>37.528</x:v>
      </x:c>
      <x:c r="J932" s="14" t="n">
        <x:f>IF(OR(F932="",G932="",G932=0),"",(ROUNDUP(F932/G932,0)*H932+F932*I932)/60)</x:f>
        <x:v>3.8528000000000002</x:v>
      </x:c>
      <x:c r="K932" t="n">
        <x:f>INDEX('08_PEDIDOS'!$H$2:$H$97,MATCH(A932,'08_PEDIDOS'!$A$2:$A$97,0))</x:f>
        <x:v>10</x:v>
      </x:c>
      <x:c r="L932" t="inlineStr">
        <x:is>
          <x:t xml:space="preserve">POR_UNIDAD</x:t>
        </x:is>
      </x:c>
      <x:c r="M932" t="inlineStr">
        <x:is>
          <x:t xml:space="preserve">VALOR HEREDADO SIN CRONOMETRAJE</x:t>
        </x:is>
      </x:c>
      <x:c r="N932" s="34" t="n">
        <x:f>IFERROR(J932*INDEX('04_MAQUINAS'!$F$2:$F$18,MATCH(E932,'04_MAQUINAS'!$A$2:$A$18,0)),0)</x:f>
        <x:v>73.20320000000001</x:v>
      </x:c>
      <x:c r="O932" s="34" t="n">
        <x:f>IFERROR(J932*INDEX('04_MAQUINAS'!$I$2:$I$18,MATCH(E932,'04_MAQUINAS'!$A$2:$A$18,0))*INDEX('04_MAQUINAS'!$J$2:$J$18,MATCH(E932,'04_MAQUINAS'!$A$2:$A$18,0)),0)</x:f>
        <x:v>3.390464000000001</x:v>
      </x:c>
    </x:row>
    <x:row r="933">
      <x:c r="A933" t="inlineStr">
        <x:is>
          <x:t xml:space="preserve">P078</x:t>
        </x:is>
      </x:c>
      <x:c r="B933" t="inlineStr">
        <x:is>
          <x:t xml:space="preserve">Locker de 6 puertas</x:t>
        </x:is>
      </x:c>
      <x:c r="C933" t="n">
        <x:v>6</x:v>
      </x:c>
      <x:c r="D933" t="inlineStr">
        <x:is>
          <x:t xml:space="preserve">Aplicación electrostática de polvo</x:t>
        </x:is>
      </x:c>
      <x:c r="E933" t="inlineStr">
        <x:is>
          <x:t xml:space="preserve">Pistola manual de pintura electrostática en polvo</x:t>
        </x:is>
      </x:c>
      <x:c r="F933" t="n">
        <x:f>'08_PEDIDOS'!D79</x:f>
        <x:v>6</x:v>
      </x:c>
      <x:c r="G933" t="n">
        <x:f>'08_PEDIDOS'!I79</x:f>
        <x:v>10</x:v>
      </x:c>
      <x:c r="H933" t="n">
        <x:f>'05_RUTAS'!F69</x:f>
        <x:v>12</x:v>
      </x:c>
      <x:c r="I933" t="n">
        <x:f>'05_RUTAS'!G69</x:f>
        <x:v>6.83</x:v>
      </x:c>
      <x:c r="J933" s="14" t="n">
        <x:f>IF(OR(F933="",G933="",G933=0),"",(ROUNDUP(F933/G933,0)*H933+F933*I933)/60)</x:f>
        <x:v>0.8830000000000001</x:v>
      </x:c>
      <x:c r="K933" t="n">
        <x:f>INDEX('08_PEDIDOS'!$H$2:$H$97,MATCH(A933,'08_PEDIDOS'!$A$2:$A$97,0))</x:f>
        <x:v>10</x:v>
      </x:c>
      <x:c r="L933" t="inlineStr">
        <x:is>
          <x:t xml:space="preserve">POR_UNIDAD</x:t>
        </x:is>
      </x:c>
      <x:c r="M933" t="inlineStr">
        <x:is>
          <x:t xml:space="preserve">HIPOTESIS TECNICA</x:t>
        </x:is>
      </x:c>
      <x:c r="N933" s="34" t="n">
        <x:f>IFERROR(J933*INDEX('04_MAQUINAS'!$F$2:$F$18,MATCH(E933,'04_MAQUINAS'!$A$2:$A$18,0)),0)</x:f>
        <x:v>28.256000000000004</x:v>
      </x:c>
      <x:c r="O933" s="34" t="n">
        <x:f>IFERROR(J933*INDEX('04_MAQUINAS'!$I$2:$I$18,MATCH(E933,'04_MAQUINAS'!$A$2:$A$18,0))*INDEX('04_MAQUINAS'!$J$2:$J$18,MATCH(E933,'04_MAQUINAS'!$A$2:$A$18,0)),0)</x:f>
        <x:v>0.9271500000000001</x:v>
      </x:c>
    </x:row>
    <x:row r="934">
      <x:c r="A934" t="inlineStr">
        <x:is>
          <x:t xml:space="preserve">P078</x:t>
        </x:is>
      </x:c>
      <x:c r="B934" t="inlineStr">
        <x:is>
          <x:t xml:space="preserve">Locker de 6 puertas</x:t>
        </x:is>
      </x:c>
      <x:c r="C934" t="n">
        <x:v>7</x:v>
      </x:c>
      <x:c r="D934" t="inlineStr">
        <x:is>
          <x:t xml:space="preserve">Curado térmico en horno</x:t>
        </x:is>
      </x:c>
      <x:c r="E934" t="inlineStr">
        <x:is>
          <x:t xml:space="preserve">Horno de curado de pintura electrostática por lotes</x:t>
        </x:is>
      </x:c>
      <x:c r="F934" t="n">
        <x:f>'08_PEDIDOS'!D79</x:f>
        <x:v>6</x:v>
      </x:c>
      <x:c r="G934" t="n">
        <x:f>'08_PEDIDOS'!I79</x:f>
        <x:v>10</x:v>
      </x:c>
      <x:c r="H934" t="n">
        <x:f>'05_RUTAS'!F70</x:f>
        <x:v>45</x:v>
      </x:c>
      <x:c r="I934" t="n">
        <x:f>'05_RUTAS'!G70</x:f>
        <x:v>0</x:v>
      </x:c>
      <x:c r="J934" s="14" t="n">
        <x:f>IF(OR(F934="",G934="",G934=0),"",(ROUNDUP(F934/G934,0)*H934+F934*I934)/60)</x:f>
        <x:v>0.75</x:v>
      </x:c>
      <x:c r="K934" t="n">
        <x:f>INDEX('08_PEDIDOS'!$H$2:$H$97,MATCH(A934,'08_PEDIDOS'!$A$2:$A$97,0))</x:f>
        <x:v>10</x:v>
      </x:c>
      <x:c r="L934" t="inlineStr">
        <x:is>
          <x:t xml:space="preserve">POR_LOTE</x:t>
        </x:is>
      </x:c>
      <x:c r="M934" t="inlineStr">
        <x:is>
          <x:t xml:space="preserve">HIPOTESIS TECNICA</x:t>
        </x:is>
      </x:c>
      <x:c r="N934" s="34" t="n">
        <x:f>IFERROR(J934*INDEX('04_MAQUINAS'!$F$2:$F$18,MATCH(E934,'04_MAQUINAS'!$A$2:$A$18,0)),0)</x:f>
        <x:v>19.5</x:v>
      </x:c>
      <x:c r="O934" s="34" t="n">
        <x:f>IFERROR(J934*INDEX('04_MAQUINAS'!$I$2:$I$18,MATCH(E934,'04_MAQUINAS'!$A$2:$A$18,0))*INDEX('04_MAQUINAS'!$J$2:$J$18,MATCH(E934,'04_MAQUINAS'!$A$2:$A$18,0)),0)</x:f>
        <x:v>10.799999999999999</x:v>
      </x:c>
    </x:row>
    <x:row r="935">
      <x:c r="A935" t="inlineStr">
        <x:is>
          <x:t xml:space="preserve">P078</x:t>
        </x:is>
      </x:c>
      <x:c r="B935" t="inlineStr">
        <x:is>
          <x:t xml:space="preserve">Locker de 6 puertas</x:t>
        </x:is>
      </x:c>
      <x:c r="C935" t="n">
        <x:v>8</x:v>
      </x:c>
      <x:c r="D935" t="inlineStr">
        <x:is>
          <x:t xml:space="preserve">Colgado, traslado y enfriamiento</x:t>
        </x:is>
      </x:c>
      <x:c r="E935" t="inlineStr">
        <x:is>
          <x:t xml:space="preserve">Manipulación y enfriamiento de piezas</x:t>
        </x:is>
      </x:c>
      <x:c r="F935" t="n">
        <x:f>'08_PEDIDOS'!D79</x:f>
        <x:v>6</x:v>
      </x:c>
      <x:c r="G935" t="n">
        <x:f>'08_PEDIDOS'!I79</x:f>
        <x:v>10</x:v>
      </x:c>
      <x:c r="H935" t="n">
        <x:f>'05_RUTAS'!F71</x:f>
        <x:v>8</x:v>
      </x:c>
      <x:c r="I935" t="n">
        <x:f>'05_RUTAS'!G71</x:f>
        <x:v>2.42</x:v>
      </x:c>
      <x:c r="J935" s="14" t="n">
        <x:f>IF(OR(F935="",G935="",G935=0),"",(ROUNDUP(F935/G935,0)*H935+F935*I935)/60)</x:f>
        <x:v>0.37533333333333335</x:v>
      </x:c>
      <x:c r="K935" t="n">
        <x:f>INDEX('08_PEDIDOS'!$H$2:$H$97,MATCH(A935,'08_PEDIDOS'!$A$2:$A$97,0))</x:f>
        <x:v>10</x:v>
      </x:c>
      <x:c r="L935" t="inlineStr">
        <x:is>
          <x:t xml:space="preserve">POR_UNIDAD</x:t>
        </x:is>
      </x:c>
      <x:c r="M935" t="inlineStr">
        <x:is>
          <x:t xml:space="preserve">HIPOTESIS TECNICA</x:t>
        </x:is>
      </x:c>
      <x:c r="N935" s="34" t="n">
        <x:f>IFERROR(J935*INDEX('04_MAQUINAS'!$F$2:$F$18,MATCH(E935,'04_MAQUINAS'!$A$2:$A$18,0)),0)</x:f>
        <x:v>6.005333333333334</x:v>
      </x:c>
      <x:c r="O935" s="34" t="n">
        <x:f>IFERROR(J935*INDEX('04_MAQUINAS'!$I$2:$I$18,MATCH(E935,'04_MAQUINAS'!$A$2:$A$18,0))*INDEX('04_MAQUINAS'!$J$2:$J$18,MATCH(E935,'04_MAQUINAS'!$A$2:$A$18,0)),0)</x:f>
        <x:v>0.09383333333333334</x:v>
      </x:c>
    </x:row>
    <x:row r="936">
      <x:c r="A936" t="inlineStr">
        <x:is>
          <x:t xml:space="preserve">P078</x:t>
        </x:is>
      </x:c>
      <x:c r="B936" t="inlineStr">
        <x:is>
          <x:t xml:space="preserve">Locker de 6 puertas</x:t>
        </x:is>
      </x:c>
      <x:c r="C936" t="n">
        <x:v>9</x:v>
      </x:c>
      <x:c r="D936" t="inlineStr">
        <x:is>
          <x:t xml:space="preserve">Ensamblaje</x:t>
        </x:is>
      </x:c>
      <x:c r="E936" t="inlineStr">
        <x:is>
          <x:t xml:space="preserve">Mesa de armado</x:t>
        </x:is>
      </x:c>
      <x:c r="F936" t="n">
        <x:f>'08_PEDIDOS'!D79</x:f>
        <x:v>6</x:v>
      </x:c>
      <x:c r="G936" t="n">
        <x:f>'08_PEDIDOS'!I79</x:f>
        <x:v>10</x:v>
      </x:c>
      <x:c r="H936" t="n">
        <x:f>'05_RUTAS'!F72</x:f>
        <x:v>6</x:v>
      </x:c>
      <x:c r="I936" t="n">
        <x:f>'05_RUTAS'!G72</x:f>
        <x:v>56.25</x:v>
      </x:c>
      <x:c r="J936" s="14" t="n">
        <x:f>IF(OR(F936="",G936="",G936=0),"",(ROUNDUP(F936/G936,0)*H936+F936*I936)/60)</x:f>
        <x:v>5.725</x:v>
      </x:c>
      <x:c r="K936" t="n">
        <x:f>INDEX('08_PEDIDOS'!$H$2:$H$97,MATCH(A936,'08_PEDIDOS'!$A$2:$A$97,0))</x:f>
        <x:v>10</x:v>
      </x:c>
      <x:c r="L936" t="inlineStr">
        <x:is>
          <x:t xml:space="preserve">POR_UNIDAD</x:t>
        </x:is>
      </x:c>
      <x:c r="M936" t="inlineStr">
        <x:is>
          <x:t xml:space="preserve">VALOR HEREDADO SIN CRONOMETRAJE</x:t>
        </x:is>
      </x:c>
      <x:c r="N936" s="34" t="n">
        <x:f>IFERROR(J936*INDEX('04_MAQUINAS'!$F$2:$F$18,MATCH(E936,'04_MAQUINAS'!$A$2:$A$18,0)),0)</x:f>
        <x:v>108.77499999999999</x:v>
      </x:c>
      <x:c r="O936" s="34" t="n">
        <x:f>IFERROR(J936*INDEX('04_MAQUINAS'!$I$2:$I$18,MATCH(E936,'04_MAQUINAS'!$A$2:$A$18,0))*INDEX('04_MAQUINAS'!$J$2:$J$18,MATCH(E936,'04_MAQUINAS'!$A$2:$A$18,0)),0)</x:f>
        <x:v>1.7174999999999998</x:v>
      </x:c>
    </x:row>
    <x:row r="937">
      <x:c r="A937" t="inlineStr">
        <x:is>
          <x:t xml:space="preserve">P078</x:t>
        </x:is>
      </x:c>
      <x:c r="B937" t="inlineStr">
        <x:is>
          <x:t xml:space="preserve">Locker de 6 puertas</x:t>
        </x:is>
      </x:c>
      <x:c r="C937" t="n">
        <x:v>10</x:v>
      </x:c>
      <x:c r="D937" t="inlineStr">
        <x:is>
          <x:t xml:space="preserve">Inspección de calidad</x:t>
        </x:is>
      </x:c>
      <x:c r="E937" t="inlineStr">
        <x:is>
          <x:t xml:space="preserve">Área de inspección</x:t>
        </x:is>
      </x:c>
      <x:c r="F937" t="n">
        <x:f>'08_PEDIDOS'!D79</x:f>
        <x:v>6</x:v>
      </x:c>
      <x:c r="G937" t="n">
        <x:f>'08_PEDIDOS'!I79</x:f>
        <x:v>10</x:v>
      </x:c>
      <x:c r="H937" t="n">
        <x:f>'05_RUTAS'!F73</x:f>
        <x:v>2</x:v>
      </x:c>
      <x:c r="I937" t="n">
        <x:f>'05_RUTAS'!G73</x:f>
        <x:v>3.52</x:v>
      </x:c>
      <x:c r="J937" s="14" t="n">
        <x:f>IF(OR(F937="",G937="",G937=0),"",(ROUNDUP(F937/G937,0)*H937+F937*I937)/60)</x:f>
        <x:v>0.38533333333333336</x:v>
      </x:c>
      <x:c r="K937" t="n">
        <x:f>INDEX('08_PEDIDOS'!$H$2:$H$97,MATCH(A937,'08_PEDIDOS'!$A$2:$A$97,0))</x:f>
        <x:v>10</x:v>
      </x:c>
      <x:c r="L937" t="inlineStr">
        <x:is>
          <x:t xml:space="preserve">POR_UNIDAD</x:t>
        </x:is>
      </x:c>
      <x:c r="M937" t="inlineStr">
        <x:is>
          <x:t xml:space="preserve">HIPOTESIS TECNICA</x:t>
        </x:is>
      </x:c>
      <x:c r="N937" s="34" t="n">
        <x:f>IFERROR(J937*INDEX('04_MAQUINAS'!$F$2:$F$18,MATCH(E937,'04_MAQUINAS'!$A$2:$A$18,0)),0)</x:f>
        <x:v>7.706666666666667</x:v>
      </x:c>
      <x:c r="O937" s="34" t="n">
        <x:f>IFERROR(J937*INDEX('04_MAQUINAS'!$I$2:$I$18,MATCH(E937,'04_MAQUINAS'!$A$2:$A$18,0))*INDEX('04_MAQUINAS'!$J$2:$J$18,MATCH(E937,'04_MAQUINAS'!$A$2:$A$18,0)),0)</x:f>
        <x:v>0.038533333333333336</x:v>
      </x:c>
    </x:row>
    <x:row r="938">
      <x:c r="A938" t="inlineStr">
        <x:is>
          <x:t xml:space="preserve">P078</x:t>
        </x:is>
      </x:c>
      <x:c r="B938" t="inlineStr">
        <x:is>
          <x:t xml:space="preserve">Locker de 6 puertas</x:t>
        </x:is>
      </x:c>
      <x:c r="C938" t="n">
        <x:v>11</x:v>
      </x:c>
      <x:c r="D938" t="inlineStr">
        <x:is>
          <x:t xml:space="preserve">Embalaje</x:t>
        </x:is>
      </x:c>
      <x:c r="E938" t="inlineStr">
        <x:is>
          <x:t xml:space="preserve">Zona de protección y embalaje</x:t>
        </x:is>
      </x:c>
      <x:c r="F938" t="n">
        <x:f>'08_PEDIDOS'!D79</x:f>
        <x:v>6</x:v>
      </x:c>
      <x:c r="G938" t="n">
        <x:f>'08_PEDIDOS'!I79</x:f>
        <x:v>10</x:v>
      </x:c>
      <x:c r="H938" t="n">
        <x:f>'05_RUTAS'!F74</x:f>
        <x:v>2</x:v>
      </x:c>
      <x:c r="I938" t="n">
        <x:f>'05_RUTAS'!G74</x:f>
        <x:v>4.78</x:v>
      </x:c>
      <x:c r="J938" s="14" t="n">
        <x:f>IF(OR(F938="",G938="",G938=0),"",(ROUNDUP(F938/G938,0)*H938+F938*I938)/60)</x:f>
        <x:v>0.5113333333333333</x:v>
      </x:c>
      <x:c r="K938" t="n">
        <x:f>INDEX('08_PEDIDOS'!$H$2:$H$97,MATCH(A938,'08_PEDIDOS'!$A$2:$A$97,0))</x:f>
        <x:v>10</x:v>
      </x:c>
      <x:c r="L938" t="inlineStr">
        <x:is>
          <x:t xml:space="preserve">POR_UNIDAD</x:t>
        </x:is>
      </x:c>
      <x:c r="M938" t="inlineStr">
        <x:is>
          <x:t xml:space="preserve">HIPOTESIS TECNICA</x:t>
        </x:is>
      </x:c>
      <x:c r="N938" s="34" t="n">
        <x:f>IFERROR(J938*INDEX('04_MAQUINAS'!$F$2:$F$18,MATCH(E938,'04_MAQUINAS'!$A$2:$A$18,0)),0)</x:f>
        <x:v>9.203999999999999</x:v>
      </x:c>
      <x:c r="O938" s="34" t="n">
        <x:f>IFERROR(J938*INDEX('04_MAQUINAS'!$I$2:$I$18,MATCH(E938,'04_MAQUINAS'!$A$2:$A$18,0))*INDEX('04_MAQUINAS'!$J$2:$J$18,MATCH(E938,'04_MAQUINAS'!$A$2:$A$18,0)),0)</x:f>
        <x:v>0.04601999999999999</x:v>
      </x:c>
    </x:row>
    <x:row r="939">
      <x:c r="A939" t="inlineStr">
        <x:is>
          <x:t xml:space="preserve">P079</x:t>
        </x:is>
      </x:c>
      <x:c r="B939" t="inlineStr">
        <x:is>
          <x:t xml:space="preserve">Armario metálico</x:t>
        </x:is>
      </x:c>
      <x:c r="C939" t="n">
        <x:v>1</x:v>
      </x:c>
      <x:c r="D939" t="inlineStr">
        <x:is>
          <x:t xml:space="preserve">Corte de planchas de acero</x:t>
        </x:is>
      </x:c>
      <x:c r="E939" t="inlineStr">
        <x:is>
          <x:t xml:space="preserve">Guillotina hidráulica para corte de planchas de acero</x:t>
        </x:is>
      </x:c>
      <x:c r="F939" t="n">
        <x:f>'08_PEDIDOS'!D80</x:f>
        <x:v>10</x:v>
      </x:c>
      <x:c r="G939" t="n">
        <x:f>'08_PEDIDOS'!I80</x:f>
        <x:v>10</x:v>
      </x:c>
      <x:c r="H939" t="n">
        <x:f>'05_RUTAS'!F75</x:f>
        <x:v>8</x:v>
      </x:c>
      <x:c r="I939" t="n">
        <x:f>'05_RUTAS'!G75</x:f>
        <x:v>35.56</x:v>
      </x:c>
      <x:c r="J939" s="14" t="n">
        <x:f>IF(OR(F939="",G939="",G939=0),"",(ROUNDUP(F939/G939,0)*H939+F939*I939)/60)</x:f>
        <x:v>6.0600000000000005</x:v>
      </x:c>
      <x:c r="K939" t="n">
        <x:f>INDEX('08_PEDIDOS'!$H$2:$H$97,MATCH(A939,'08_PEDIDOS'!$A$2:$A$97,0))</x:f>
        <x:v>10</x:v>
      </x:c>
      <x:c r="L939" t="inlineStr">
        <x:is>
          <x:t xml:space="preserve">POR_UNIDAD</x:t>
        </x:is>
      </x:c>
      <x:c r="M939" t="inlineStr">
        <x:is>
          <x:t xml:space="preserve">VALOR HEREDADO SIN CRONOMETRAJE</x:t>
        </x:is>
      </x:c>
      <x:c r="N939" s="34" t="n">
        <x:f>IFERROR(J939*INDEX('04_MAQUINAS'!$F$2:$F$18,MATCH(E939,'04_MAQUINAS'!$A$2:$A$18,0)),0)</x:f>
        <x:v>145.44</x:v>
      </x:c>
      <x:c r="O939" s="34" t="n">
        <x:f>IFERROR(J939*INDEX('04_MAQUINAS'!$I$2:$I$18,MATCH(E939,'04_MAQUINAS'!$A$2:$A$18,0))*INDEX('04_MAQUINAS'!$J$2:$J$18,MATCH(E939,'04_MAQUINAS'!$A$2:$A$18,0)),0)</x:f>
        <x:v>16.665000000000003</x:v>
      </x:c>
    </x:row>
    <x:row r="940">
      <x:c r="A940" t="inlineStr">
        <x:is>
          <x:t xml:space="preserve">P079</x:t>
        </x:is>
      </x:c>
      <x:c r="B940" t="inlineStr">
        <x:is>
          <x:t xml:space="preserve">Armario metálico</x:t>
        </x:is>
      </x:c>
      <x:c r="C940" t="n">
        <x:v>2</x:v>
      </x:c>
      <x:c r="D940" t="inlineStr">
        <x:is>
          <x:t xml:space="preserve">Perforación</x:t>
        </x:is>
      </x:c>
      <x:c r="E940" t="inlineStr">
        <x:is>
          <x:t xml:space="preserve">Taladro de banco para perforación de acero</x:t>
        </x:is>
      </x:c>
      <x:c r="F940" t="n">
        <x:f>'08_PEDIDOS'!D80</x:f>
        <x:v>10</x:v>
      </x:c>
      <x:c r="G940" t="n">
        <x:f>'08_PEDIDOS'!I80</x:f>
        <x:v>10</x:v>
      </x:c>
      <x:c r="H940" t="n">
        <x:f>'05_RUTAS'!F76</x:f>
        <x:v>10</x:v>
      </x:c>
      <x:c r="I940" t="n">
        <x:f>'05_RUTAS'!G76</x:f>
        <x:v>5.800000000000001</x:v>
      </x:c>
      <x:c r="J940" s="14" t="n">
        <x:f>IF(OR(F940="",G940="",G940=0),"",(ROUNDUP(F940/G940,0)*H940+F940*I940)/60)</x:f>
        <x:v>1.1333333333333333</x:v>
      </x:c>
      <x:c r="K940" t="n">
        <x:f>INDEX('08_PEDIDOS'!$H$2:$H$97,MATCH(A940,'08_PEDIDOS'!$A$2:$A$97,0))</x:f>
        <x:v>10</x:v>
      </x:c>
      <x:c r="L940" t="inlineStr">
        <x:is>
          <x:t xml:space="preserve">POR_UNIDAD</x:t>
        </x:is>
      </x:c>
      <x:c r="M940" t="inlineStr">
        <x:is>
          <x:t xml:space="preserve">VALOR HEREDADO SIN CRONOMETRAJE</x:t>
        </x:is>
      </x:c>
      <x:c r="N940" s="34" t="n">
        <x:f>IFERROR(J940*INDEX('04_MAQUINAS'!$F$2:$F$18,MATCH(E940,'04_MAQUINAS'!$A$2:$A$18,0)),0)</x:f>
        <x:v>24.933333333333334</x:v>
      </x:c>
      <x:c r="O940" s="34" t="n">
        <x:f>IFERROR(J940*INDEX('04_MAQUINAS'!$I$2:$I$18,MATCH(E940,'04_MAQUINAS'!$A$2:$A$18,0))*INDEX('04_MAQUINAS'!$J$2:$J$18,MATCH(E940,'04_MAQUINAS'!$A$2:$A$18,0)),0)</x:f>
        <x:v>0.3116666666666667</x:v>
      </x:c>
    </x:row>
    <x:row r="941">
      <x:c r="A941" t="inlineStr">
        <x:is>
          <x:t xml:space="preserve">P079</x:t>
        </x:is>
      </x:c>
      <x:c r="B941" t="inlineStr">
        <x:is>
          <x:t xml:space="preserve">Armario metálico</x:t>
        </x:is>
      </x:c>
      <x:c r="C941" t="n">
        <x:v>3</x:v>
      </x:c>
      <x:c r="D941" t="inlineStr">
        <x:is>
          <x:t xml:space="preserve">Plegado</x:t>
        </x:is>
      </x:c>
      <x:c r="E941" t="inlineStr">
        <x:is>
          <x:t xml:space="preserve">Plegadora hidráulica de chapa metálica</x:t>
        </x:is>
      </x:c>
      <x:c r="F941" t="n">
        <x:f>'08_PEDIDOS'!D80</x:f>
        <x:v>10</x:v>
      </x:c>
      <x:c r="G941" t="n">
        <x:f>'08_PEDIDOS'!I80</x:f>
        <x:v>10</x:v>
      </x:c>
      <x:c r="H941" t="n">
        <x:f>'05_RUTAS'!F77</x:f>
        <x:v>12</x:v>
      </x:c>
      <x:c r="I941" t="n">
        <x:f>'05_RUTAS'!G77</x:f>
        <x:v>86</x:v>
      </x:c>
      <x:c r="J941" s="14" t="n">
        <x:f>IF(OR(F941="",G941="",G941=0),"",(ROUNDUP(F941/G941,0)*H941+F941*I941)/60)</x:f>
        <x:v>14.533333333333333</x:v>
      </x:c>
      <x:c r="K941" t="n">
        <x:f>INDEX('08_PEDIDOS'!$H$2:$H$97,MATCH(A941,'08_PEDIDOS'!$A$2:$A$97,0))</x:f>
        <x:v>10</x:v>
      </x:c>
      <x:c r="L941" t="inlineStr">
        <x:is>
          <x:t xml:space="preserve">POR_UNIDAD</x:t>
        </x:is>
      </x:c>
      <x:c r="M941" t="inlineStr">
        <x:is>
          <x:t xml:space="preserve">VALOR HEREDADO SIN CRONOMETRAJE</x:t>
        </x:is>
      </x:c>
      <x:c r="N941" s="34" t="n">
        <x:f>IFERROR(J941*INDEX('04_MAQUINAS'!$F$2:$F$18,MATCH(E941,'04_MAQUINAS'!$A$2:$A$18,0)),0)</x:f>
        <x:v>406.93333333333334</x:v>
      </x:c>
      <x:c r="O941" s="34" t="n">
        <x:f>IFERROR(J941*INDEX('04_MAQUINAS'!$I$2:$I$18,MATCH(E941,'04_MAQUINAS'!$A$2:$A$18,0))*INDEX('04_MAQUINAS'!$J$2:$J$18,MATCH(E941,'04_MAQUINAS'!$A$2:$A$18,0)),0)</x:f>
        <x:v>35.970000000000006</x:v>
      </x:c>
    </x:row>
    <x:row r="942">
      <x:c r="A942" t="inlineStr">
        <x:is>
          <x:t xml:space="preserve">P079</x:t>
        </x:is>
      </x:c>
      <x:c r="B942" t="inlineStr">
        <x:is>
          <x:t xml:space="preserve">Armario metálico</x:t>
        </x:is>
      </x:c>
      <x:c r="C942" t="n">
        <x:v>4</x:v>
      </x:c>
      <x:c r="D942" t="inlineStr">
        <x:is>
          <x:t xml:space="preserve">Desbarbado</x:t>
        </x:is>
      </x:c>
      <x:c r="E942" t="inlineStr">
        <x:is>
          <x:t xml:space="preserve">Mesa de desbarbado/esmerilado</x:t>
        </x:is>
      </x:c>
      <x:c r="F942" t="n">
        <x:f>'08_PEDIDOS'!D80</x:f>
        <x:v>10</x:v>
      </x:c>
      <x:c r="G942" t="n">
        <x:f>'08_PEDIDOS'!I80</x:f>
        <x:v>10</x:v>
      </x:c>
      <x:c r="H942" t="n">
        <x:f>'05_RUTAS'!F78</x:f>
        <x:v>3</x:v>
      </x:c>
      <x:c r="I942" t="n">
        <x:f>'05_RUTAS'!G78</x:f>
        <x:v>15</x:v>
      </x:c>
      <x:c r="J942" s="14" t="n">
        <x:f>IF(OR(F942="",G942="",G942=0),"",(ROUNDUP(F942/G942,0)*H942+F942*I942)/60)</x:f>
        <x:v>2.55</x:v>
      </x:c>
      <x:c r="K942" t="n">
        <x:f>INDEX('08_PEDIDOS'!$H$2:$H$97,MATCH(A942,'08_PEDIDOS'!$A$2:$A$97,0))</x:f>
        <x:v>10</x:v>
      </x:c>
      <x:c r="L942" t="inlineStr">
        <x:is>
          <x:t xml:space="preserve">POR_UNIDAD</x:t>
        </x:is>
      </x:c>
      <x:c r="M942" t="inlineStr">
        <x:is>
          <x:t xml:space="preserve">VALOR HEREDADO SIN CRONOMETRAJE</x:t>
        </x:is>
      </x:c>
      <x:c r="N942" s="34" t="n">
        <x:f>IFERROR(J942*INDEX('04_MAQUINAS'!$F$2:$F$18,MATCH(E942,'04_MAQUINAS'!$A$2:$A$18,0)),0)</x:f>
        <x:v>53.55</x:v>
      </x:c>
      <x:c r="O942" s="34" t="n">
        <x:f>IFERROR(J942*INDEX('04_MAQUINAS'!$I$2:$I$18,MATCH(E942,'04_MAQUINAS'!$A$2:$A$18,0))*INDEX('04_MAQUINAS'!$J$2:$J$18,MATCH(E942,'04_MAQUINAS'!$A$2:$A$18,0)),0)</x:f>
        <x:v>1.9124999999999999</x:v>
      </x:c>
    </x:row>
    <x:row r="943">
      <x:c r="A943" t="inlineStr">
        <x:is>
          <x:t xml:space="preserve">P079</x:t>
        </x:is>
      </x:c>
      <x:c r="B943" t="inlineStr">
        <x:is>
          <x:t xml:space="preserve">Armario metálico</x:t>
        </x:is>
      </x:c>
      <x:c r="C943" t="n">
        <x:v>5</x:v>
      </x:c>
      <x:c r="D943" t="inlineStr">
        <x:is>
          <x:t xml:space="preserve">Preparación superficial</x:t>
        </x:is>
      </x:c>
      <x:c r="E943" t="inlineStr">
        <x:is>
          <x:t xml:space="preserve">Zona de preparación superficial</x:t>
        </x:is>
      </x:c>
      <x:c r="F943" t="n">
        <x:f>'08_PEDIDOS'!D80</x:f>
        <x:v>10</x:v>
      </x:c>
      <x:c r="G943" t="n">
        <x:f>'08_PEDIDOS'!I80</x:f>
        <x:v>10</x:v>
      </x:c>
      <x:c r="H943" t="n">
        <x:f>'05_RUTAS'!F79</x:f>
        <x:v>6</x:v>
      </x:c>
      <x:c r="I943" t="n">
        <x:f>'05_RUTAS'!G79</x:f>
        <x:v>25.712</x:v>
      </x:c>
      <x:c r="J943" s="14" t="n">
        <x:f>IF(OR(F943="",G943="",G943=0),"",(ROUNDUP(F943/G943,0)*H943+F943*I943)/60)</x:f>
        <x:v>4.3853333333333335</x:v>
      </x:c>
      <x:c r="K943" t="n">
        <x:f>INDEX('08_PEDIDOS'!$H$2:$H$97,MATCH(A943,'08_PEDIDOS'!$A$2:$A$97,0))</x:f>
        <x:v>10</x:v>
      </x:c>
      <x:c r="L943" t="inlineStr">
        <x:is>
          <x:t xml:space="preserve">POR_UNIDAD</x:t>
        </x:is>
      </x:c>
      <x:c r="M943" t="inlineStr">
        <x:is>
          <x:t xml:space="preserve">VALOR HEREDADO SIN CRONOMETRAJE</x:t>
        </x:is>
      </x:c>
      <x:c r="N943" s="34" t="n">
        <x:f>IFERROR(J943*INDEX('04_MAQUINAS'!$F$2:$F$18,MATCH(E943,'04_MAQUINAS'!$A$2:$A$18,0)),0)</x:f>
        <x:v>83.32133333333334</x:v>
      </x:c>
      <x:c r="O943" s="34" t="n">
        <x:f>IFERROR(J943*INDEX('04_MAQUINAS'!$I$2:$I$18,MATCH(E943,'04_MAQUINAS'!$A$2:$A$18,0))*INDEX('04_MAQUINAS'!$J$2:$J$18,MATCH(E943,'04_MAQUINAS'!$A$2:$A$18,0)),0)</x:f>
        <x:v>3.859093333333334</x:v>
      </x:c>
    </x:row>
    <x:row r="944">
      <x:c r="A944" t="inlineStr">
        <x:is>
          <x:t xml:space="preserve">P079</x:t>
        </x:is>
      </x:c>
      <x:c r="B944" t="inlineStr">
        <x:is>
          <x:t xml:space="preserve">Armario metálico</x:t>
        </x:is>
      </x:c>
      <x:c r="C944" t="n">
        <x:v>6</x:v>
      </x:c>
      <x:c r="D944" t="inlineStr">
        <x:is>
          <x:t xml:space="preserve">Aplicación electrostática de polvo</x:t>
        </x:is>
      </x:c>
      <x:c r="E944" t="inlineStr">
        <x:is>
          <x:t xml:space="preserve">Pistola manual de pintura electrostática en polvo</x:t>
        </x:is>
      </x:c>
      <x:c r="F944" t="n">
        <x:f>'08_PEDIDOS'!D80</x:f>
        <x:v>10</x:v>
      </x:c>
      <x:c r="G944" t="n">
        <x:f>'08_PEDIDOS'!I80</x:f>
        <x:v>10</x:v>
      </x:c>
      <x:c r="H944" t="n">
        <x:f>'05_RUTAS'!F80</x:f>
        <x:v>12</x:v>
      </x:c>
      <x:c r="I944" t="n">
        <x:f>'05_RUTAS'!G80</x:f>
        <x:v>6.58</x:v>
      </x:c>
      <x:c r="J944" s="14" t="n">
        <x:f>IF(OR(F944="",G944="",G944=0),"",(ROUNDUP(F944/G944,0)*H944+F944*I944)/60)</x:f>
        <x:v>1.2966666666666666</x:v>
      </x:c>
      <x:c r="K944" t="n">
        <x:f>INDEX('08_PEDIDOS'!$H$2:$H$97,MATCH(A944,'08_PEDIDOS'!$A$2:$A$97,0))</x:f>
        <x:v>10</x:v>
      </x:c>
      <x:c r="L944" t="inlineStr">
        <x:is>
          <x:t xml:space="preserve">POR_UNIDAD</x:t>
        </x:is>
      </x:c>
      <x:c r="M944" t="inlineStr">
        <x:is>
          <x:t xml:space="preserve">HIPOTESIS TECNICA</x:t>
        </x:is>
      </x:c>
      <x:c r="N944" s="34" t="n">
        <x:f>IFERROR(J944*INDEX('04_MAQUINAS'!$F$2:$F$18,MATCH(E944,'04_MAQUINAS'!$A$2:$A$18,0)),0)</x:f>
        <x:v>41.49333333333333</x:v>
      </x:c>
      <x:c r="O944" s="34" t="n">
        <x:f>IFERROR(J944*INDEX('04_MAQUINAS'!$I$2:$I$18,MATCH(E944,'04_MAQUINAS'!$A$2:$A$18,0))*INDEX('04_MAQUINAS'!$J$2:$J$18,MATCH(E944,'04_MAQUINAS'!$A$2:$A$18,0)),0)</x:f>
        <x:v>1.3614999999999997</x:v>
      </x:c>
    </x:row>
    <x:row r="945">
      <x:c r="A945" t="inlineStr">
        <x:is>
          <x:t xml:space="preserve">P079</x:t>
        </x:is>
      </x:c>
      <x:c r="B945" t="inlineStr">
        <x:is>
          <x:t xml:space="preserve">Armario metálico</x:t>
        </x:is>
      </x:c>
      <x:c r="C945" t="n">
        <x:v>7</x:v>
      </x:c>
      <x:c r="D945" t="inlineStr">
        <x:is>
          <x:t xml:space="preserve">Curado térmico en horno</x:t>
        </x:is>
      </x:c>
      <x:c r="E945" t="inlineStr">
        <x:is>
          <x:t xml:space="preserve">Horno de curado de pintura electrostática por lotes</x:t>
        </x:is>
      </x:c>
      <x:c r="F945" t="n">
        <x:f>'08_PEDIDOS'!D80</x:f>
        <x:v>10</x:v>
      </x:c>
      <x:c r="G945" t="n">
        <x:f>'08_PEDIDOS'!I80</x:f>
        <x:v>10</x:v>
      </x:c>
      <x:c r="H945" t="n">
        <x:f>'05_RUTAS'!F81</x:f>
        <x:v>45</x:v>
      </x:c>
      <x:c r="I945" t="n">
        <x:f>'05_RUTAS'!G81</x:f>
        <x:v>0</x:v>
      </x:c>
      <x:c r="J945" s="14" t="n">
        <x:f>IF(OR(F945="",G945="",G945=0),"",(ROUNDUP(F945/G945,0)*H945+F945*I945)/60)</x:f>
        <x:v>0.75</x:v>
      </x:c>
      <x:c r="K945" t="n">
        <x:f>INDEX('08_PEDIDOS'!$H$2:$H$97,MATCH(A945,'08_PEDIDOS'!$A$2:$A$97,0))</x:f>
        <x:v>10</x:v>
      </x:c>
      <x:c r="L945" t="inlineStr">
        <x:is>
          <x:t xml:space="preserve">POR_LOTE</x:t>
        </x:is>
      </x:c>
      <x:c r="M945" t="inlineStr">
        <x:is>
          <x:t xml:space="preserve">HIPOTESIS TECNICA</x:t>
        </x:is>
      </x:c>
      <x:c r="N945" s="34" t="n">
        <x:f>IFERROR(J945*INDEX('04_MAQUINAS'!$F$2:$F$18,MATCH(E945,'04_MAQUINAS'!$A$2:$A$18,0)),0)</x:f>
        <x:v>19.5</x:v>
      </x:c>
      <x:c r="O945" s="34" t="n">
        <x:f>IFERROR(J945*INDEX('04_MAQUINAS'!$I$2:$I$18,MATCH(E945,'04_MAQUINAS'!$A$2:$A$18,0))*INDEX('04_MAQUINAS'!$J$2:$J$18,MATCH(E945,'04_MAQUINAS'!$A$2:$A$18,0)),0)</x:f>
        <x:v>10.799999999999999</x:v>
      </x:c>
    </x:row>
    <x:row r="946">
      <x:c r="A946" t="inlineStr">
        <x:is>
          <x:t xml:space="preserve">P079</x:t>
        </x:is>
      </x:c>
      <x:c r="B946" t="inlineStr">
        <x:is>
          <x:t xml:space="preserve">Armario metálico</x:t>
        </x:is>
      </x:c>
      <x:c r="C946" t="n">
        <x:v>8</x:v>
      </x:c>
      <x:c r="D946" t="inlineStr">
        <x:is>
          <x:t xml:space="preserve">Colgado, traslado y enfriamiento</x:t>
        </x:is>
      </x:c>
      <x:c r="E946" t="inlineStr">
        <x:is>
          <x:t xml:space="preserve">Manipulación y enfriamiento de piezas</x:t>
        </x:is>
      </x:c>
      <x:c r="F946" t="n">
        <x:f>'08_PEDIDOS'!D80</x:f>
        <x:v>10</x:v>
      </x:c>
      <x:c r="G946" t="n">
        <x:f>'08_PEDIDOS'!I80</x:f>
        <x:v>10</x:v>
      </x:c>
      <x:c r="H946" t="n">
        <x:f>'05_RUTAS'!F82</x:f>
        <x:v>8</x:v>
      </x:c>
      <x:c r="I946" t="n">
        <x:f>'05_RUTAS'!G82</x:f>
        <x:v>2.36</x:v>
      </x:c>
      <x:c r="J946" s="14" t="n">
        <x:f>IF(OR(F946="",G946="",G946=0),"",(ROUNDUP(F946/G946,0)*H946+F946*I946)/60)</x:f>
        <x:v>0.5266666666666666</x:v>
      </x:c>
      <x:c r="K946" t="n">
        <x:f>INDEX('08_PEDIDOS'!$H$2:$H$97,MATCH(A946,'08_PEDIDOS'!$A$2:$A$97,0))</x:f>
        <x:v>10</x:v>
      </x:c>
      <x:c r="L946" t="inlineStr">
        <x:is>
          <x:t xml:space="preserve">POR_UNIDAD</x:t>
        </x:is>
      </x:c>
      <x:c r="M946" t="inlineStr">
        <x:is>
          <x:t xml:space="preserve">HIPOTESIS TECNICA</x:t>
        </x:is>
      </x:c>
      <x:c r="N946" s="34" t="n">
        <x:f>IFERROR(J946*INDEX('04_MAQUINAS'!$F$2:$F$18,MATCH(E946,'04_MAQUINAS'!$A$2:$A$18,0)),0)</x:f>
        <x:v>8.426666666666666</x:v>
      </x:c>
      <x:c r="O946" s="34" t="n">
        <x:f>IFERROR(J946*INDEX('04_MAQUINAS'!$I$2:$I$18,MATCH(E946,'04_MAQUINAS'!$A$2:$A$18,0))*INDEX('04_MAQUINAS'!$J$2:$J$18,MATCH(E946,'04_MAQUINAS'!$A$2:$A$18,0)),0)</x:f>
        <x:v>0.13166666666666665</x:v>
      </x:c>
    </x:row>
    <x:row r="947">
      <x:c r="A947" t="inlineStr">
        <x:is>
          <x:t xml:space="preserve">P079</x:t>
        </x:is>
      </x:c>
      <x:c r="B947" t="inlineStr">
        <x:is>
          <x:t xml:space="preserve">Armario metálico</x:t>
        </x:is>
      </x:c>
      <x:c r="C947" t="n">
        <x:v>9</x:v>
      </x:c>
      <x:c r="D947" t="inlineStr">
        <x:is>
          <x:t xml:space="preserve">Ensamblaje</x:t>
        </x:is>
      </x:c>
      <x:c r="E947" t="inlineStr">
        <x:is>
          <x:t xml:space="preserve">Mesa de armado</x:t>
        </x:is>
      </x:c>
      <x:c r="F947" t="n">
        <x:f>'08_PEDIDOS'!D80</x:f>
        <x:v>10</x:v>
      </x:c>
      <x:c r="G947" t="n">
        <x:f>'08_PEDIDOS'!I80</x:f>
        <x:v>10</x:v>
      </x:c>
      <x:c r="H947" t="n">
        <x:f>'05_RUTAS'!F83</x:f>
        <x:v>6</x:v>
      </x:c>
      <x:c r="I947" t="n">
        <x:f>'05_RUTAS'!G83</x:f>
        <x:v>27</x:v>
      </x:c>
      <x:c r="J947" s="14" t="n">
        <x:f>IF(OR(F947="",G947="",G947=0),"",(ROUNDUP(F947/G947,0)*H947+F947*I947)/60)</x:f>
        <x:v>4.6</x:v>
      </x:c>
      <x:c r="K947" t="n">
        <x:f>INDEX('08_PEDIDOS'!$H$2:$H$97,MATCH(A947,'08_PEDIDOS'!$A$2:$A$97,0))</x:f>
        <x:v>10</x:v>
      </x:c>
      <x:c r="L947" t="inlineStr">
        <x:is>
          <x:t xml:space="preserve">POR_UNIDAD</x:t>
        </x:is>
      </x:c>
      <x:c r="M947" t="inlineStr">
        <x:is>
          <x:t xml:space="preserve">VALOR HEREDADO SIN CRONOMETRAJE</x:t>
        </x:is>
      </x:c>
      <x:c r="N947" s="34" t="n">
        <x:f>IFERROR(J947*INDEX('04_MAQUINAS'!$F$2:$F$18,MATCH(E947,'04_MAQUINAS'!$A$2:$A$18,0)),0)</x:f>
        <x:v>87.39999999999999</x:v>
      </x:c>
      <x:c r="O947" s="34" t="n">
        <x:f>IFERROR(J947*INDEX('04_MAQUINAS'!$I$2:$I$18,MATCH(E947,'04_MAQUINAS'!$A$2:$A$18,0))*INDEX('04_MAQUINAS'!$J$2:$J$18,MATCH(E947,'04_MAQUINAS'!$A$2:$A$18,0)),0)</x:f>
        <x:v>1.38</x:v>
      </x:c>
    </x:row>
    <x:row r="948">
      <x:c r="A948" t="inlineStr">
        <x:is>
          <x:t xml:space="preserve">P079</x:t>
        </x:is>
      </x:c>
      <x:c r="B948" t="inlineStr">
        <x:is>
          <x:t xml:space="preserve">Armario metálico</x:t>
        </x:is>
      </x:c>
      <x:c r="C948" t="n">
        <x:v>10</x:v>
      </x:c>
      <x:c r="D948" t="inlineStr">
        <x:is>
          <x:t xml:space="preserve">Inspección de calidad</x:t>
        </x:is>
      </x:c>
      <x:c r="E948" t="inlineStr">
        <x:is>
          <x:t xml:space="preserve">Área de inspección</x:t>
        </x:is>
      </x:c>
      <x:c r="F948" t="n">
        <x:f>'08_PEDIDOS'!D80</x:f>
        <x:v>10</x:v>
      </x:c>
      <x:c r="G948" t="n">
        <x:f>'08_PEDIDOS'!I80</x:f>
        <x:v>10</x:v>
      </x:c>
      <x:c r="H948" t="n">
        <x:f>'05_RUTAS'!F84</x:f>
        <x:v>2</x:v>
      </x:c>
      <x:c r="I948" t="n">
        <x:f>'05_RUTAS'!G84</x:f>
        <x:v>3.45</x:v>
      </x:c>
      <x:c r="J948" s="14" t="n">
        <x:f>IF(OR(F948="",G948="",G948=0),"",(ROUNDUP(F948/G948,0)*H948+F948*I948)/60)</x:f>
        <x:v>0.6083333333333333</x:v>
      </x:c>
      <x:c r="K948" t="n">
        <x:f>INDEX('08_PEDIDOS'!$H$2:$H$97,MATCH(A948,'08_PEDIDOS'!$A$2:$A$97,0))</x:f>
        <x:v>10</x:v>
      </x:c>
      <x:c r="L948" t="inlineStr">
        <x:is>
          <x:t xml:space="preserve">POR_UNIDAD</x:t>
        </x:is>
      </x:c>
      <x:c r="M948" t="inlineStr">
        <x:is>
          <x:t xml:space="preserve">HIPOTESIS TECNICA</x:t>
        </x:is>
      </x:c>
      <x:c r="N948" s="34" t="n">
        <x:f>IFERROR(J948*INDEX('04_MAQUINAS'!$F$2:$F$18,MATCH(E948,'04_MAQUINAS'!$A$2:$A$18,0)),0)</x:f>
        <x:v>12.166666666666666</x:v>
      </x:c>
      <x:c r="O948" s="34" t="n">
        <x:f>IFERROR(J948*INDEX('04_MAQUINAS'!$I$2:$I$18,MATCH(E948,'04_MAQUINAS'!$A$2:$A$18,0))*INDEX('04_MAQUINAS'!$J$2:$J$18,MATCH(E948,'04_MAQUINAS'!$A$2:$A$18,0)),0)</x:f>
        <x:v>0.06083333333333333</x:v>
      </x:c>
    </x:row>
    <x:row r="949">
      <x:c r="A949" t="inlineStr">
        <x:is>
          <x:t xml:space="preserve">P079</x:t>
        </x:is>
      </x:c>
      <x:c r="B949" t="inlineStr">
        <x:is>
          <x:t xml:space="preserve">Armario metálico</x:t>
        </x:is>
      </x:c>
      <x:c r="C949" t="n">
        <x:v>11</x:v>
      </x:c>
      <x:c r="D949" t="inlineStr">
        <x:is>
          <x:t xml:space="preserve">Embalaje</x:t>
        </x:is>
      </x:c>
      <x:c r="E949" t="inlineStr">
        <x:is>
          <x:t xml:space="preserve">Zona de protección y embalaje</x:t>
        </x:is>
      </x:c>
      <x:c r="F949" t="n">
        <x:f>'08_PEDIDOS'!D80</x:f>
        <x:v>10</x:v>
      </x:c>
      <x:c r="G949" t="n">
        <x:f>'08_PEDIDOS'!I80</x:f>
        <x:v>10</x:v>
      </x:c>
      <x:c r="H949" t="n">
        <x:f>'05_RUTAS'!F85</x:f>
        <x:v>2</x:v>
      </x:c>
      <x:c r="I949" t="n">
        <x:f>'05_RUTAS'!G85</x:f>
        <x:v>4.67</x:v>
      </x:c>
      <x:c r="J949" s="14" t="n">
        <x:f>IF(OR(F949="",G949="",G949=0),"",(ROUNDUP(F949/G949,0)*H949+F949*I949)/60)</x:f>
        <x:v>0.8116666666666668</x:v>
      </x:c>
      <x:c r="K949" t="n">
        <x:f>INDEX('08_PEDIDOS'!$H$2:$H$97,MATCH(A949,'08_PEDIDOS'!$A$2:$A$97,0))</x:f>
        <x:v>10</x:v>
      </x:c>
      <x:c r="L949" t="inlineStr">
        <x:is>
          <x:t xml:space="preserve">POR_UNIDAD</x:t>
        </x:is>
      </x:c>
      <x:c r="M949" t="inlineStr">
        <x:is>
          <x:t xml:space="preserve">HIPOTESIS TECNICA</x:t>
        </x:is>
      </x:c>
      <x:c r="N949" s="34" t="n">
        <x:f>IFERROR(J949*INDEX('04_MAQUINAS'!$F$2:$F$18,MATCH(E949,'04_MAQUINAS'!$A$2:$A$18,0)),0)</x:f>
        <x:v>14.610000000000001</x:v>
      </x:c>
      <x:c r="O949" s="34" t="n">
        <x:f>IFERROR(J949*INDEX('04_MAQUINAS'!$I$2:$I$18,MATCH(E949,'04_MAQUINAS'!$A$2:$A$18,0))*INDEX('04_MAQUINAS'!$J$2:$J$18,MATCH(E949,'04_MAQUINAS'!$A$2:$A$18,0)),0)</x:f>
        <x:v>0.07305</x:v>
      </x:c>
    </x:row>
    <x:row r="950">
      <x:c r="A950" t="inlineStr">
        <x:is>
          <x:t xml:space="preserve">P080</x:t>
        </x:is>
      </x:c>
      <x:c r="B950" t="inlineStr">
        <x:is>
          <x:t xml:space="preserve">Estantería liviana metálica</x:t>
        </x:is>
      </x:c>
      <x:c r="C950" t="n">
        <x:v>1</x:v>
      </x:c>
      <x:c r="D950" t="inlineStr">
        <x:is>
          <x:t xml:space="preserve">Corte de planchas de acero</x:t>
        </x:is>
      </x:c>
      <x:c r="E950" t="inlineStr">
        <x:is>
          <x:t xml:space="preserve">Guillotina hidráulica para corte de planchas de acero</x:t>
        </x:is>
      </x:c>
      <x:c r="F950" t="n">
        <x:f>'08_PEDIDOS'!D81</x:f>
        <x:v>10</x:v>
      </x:c>
      <x:c r="G950" t="n">
        <x:f>'08_PEDIDOS'!I81</x:f>
        <x:v>10</x:v>
      </x:c>
      <x:c r="H950" t="n">
        <x:f>'05_RUTAS'!F86</x:f>
        <x:v>8</x:v>
      </x:c>
      <x:c r="I950" t="n">
        <x:f>'05_RUTAS'!G86</x:f>
        <x:v>35.92</x:v>
      </x:c>
      <x:c r="J950" s="14" t="n">
        <x:f>IF(OR(F950="",G950="",G950=0),"",(ROUNDUP(F950/G950,0)*H950+F950*I950)/60)</x:f>
        <x:v>6.120000000000001</x:v>
      </x:c>
      <x:c r="K950" t="n">
        <x:f>INDEX('08_PEDIDOS'!$H$2:$H$97,MATCH(A950,'08_PEDIDOS'!$A$2:$A$97,0))</x:f>
        <x:v>10</x:v>
      </x:c>
      <x:c r="L950" t="inlineStr">
        <x:is>
          <x:t xml:space="preserve">POR_UNIDAD</x:t>
        </x:is>
      </x:c>
      <x:c r="M950" t="inlineStr">
        <x:is>
          <x:t xml:space="preserve">VALOR HEREDADO SIN CRONOMETRAJE</x:t>
        </x:is>
      </x:c>
      <x:c r="N950" s="34" t="n">
        <x:f>IFERROR(J950*INDEX('04_MAQUINAS'!$F$2:$F$18,MATCH(E950,'04_MAQUINAS'!$A$2:$A$18,0)),0)</x:f>
        <x:v>146.88000000000002</x:v>
      </x:c>
      <x:c r="O950" s="34" t="n">
        <x:f>IFERROR(J950*INDEX('04_MAQUINAS'!$I$2:$I$18,MATCH(E950,'04_MAQUINAS'!$A$2:$A$18,0))*INDEX('04_MAQUINAS'!$J$2:$J$18,MATCH(E950,'04_MAQUINAS'!$A$2:$A$18,0)),0)</x:f>
        <x:v>16.830000000000002</x:v>
      </x:c>
    </x:row>
    <x:row r="951">
      <x:c r="A951" t="inlineStr">
        <x:is>
          <x:t xml:space="preserve">P080</x:t>
        </x:is>
      </x:c>
      <x:c r="B951" t="inlineStr">
        <x:is>
          <x:t xml:space="preserve">Estantería liviana metálica</x:t>
        </x:is>
      </x:c>
      <x:c r="C951" t="n">
        <x:v>2</x:v>
      </x:c>
      <x:c r="D951" t="inlineStr">
        <x:is>
          <x:t xml:space="preserve">Corte de tubos y perfiles</x:t>
        </x:is>
      </x:c>
      <x:c r="E951" t="inlineStr">
        <x:is>
          <x:t xml:space="preserve">Sierra de cinta para corte de tubos y perfiles</x:t>
        </x:is>
      </x:c>
      <x:c r="F951" t="n">
        <x:f>'08_PEDIDOS'!D81</x:f>
        <x:v>10</x:v>
      </x:c>
      <x:c r="G951" t="n">
        <x:f>'08_PEDIDOS'!I81</x:f>
        <x:v>10</x:v>
      </x:c>
      <x:c r="H951" t="n">
        <x:f>'05_RUTAS'!F87</x:f>
        <x:v>8</x:v>
      </x:c>
      <x:c r="I951" t="n">
        <x:f>'05_RUTAS'!G87</x:f>
        <x:v>32.28</x:v>
      </x:c>
      <x:c r="J951" s="14" t="n">
        <x:f>IF(OR(F951="",G951="",G951=0),"",(ROUNDUP(F951/G951,0)*H951+F951*I951)/60)</x:f>
        <x:v>5.513333333333334</x:v>
      </x:c>
      <x:c r="K951" t="n">
        <x:f>INDEX('08_PEDIDOS'!$H$2:$H$97,MATCH(A951,'08_PEDIDOS'!$A$2:$A$97,0))</x:f>
        <x:v>10</x:v>
      </x:c>
      <x:c r="L951" t="inlineStr">
        <x:is>
          <x:t xml:space="preserve">POR_UNIDAD</x:t>
        </x:is>
      </x:c>
      <x:c r="M951" t="inlineStr">
        <x:is>
          <x:t xml:space="preserve">VALOR HEREDADO SIN CRONOMETRAJE</x:t>
        </x:is>
      </x:c>
      <x:c r="N951" s="34" t="n">
        <x:f>IFERROR(J951*INDEX('04_MAQUINAS'!$F$2:$F$18,MATCH(E951,'04_MAQUINAS'!$A$2:$A$18,0)),0)</x:f>
        <x:v>121.29333333333334</x:v>
      </x:c>
      <x:c r="O951" s="34" t="n">
        <x:f>IFERROR(J951*INDEX('04_MAQUINAS'!$I$2:$I$18,MATCH(E951,'04_MAQUINAS'!$A$2:$A$18,0))*INDEX('04_MAQUINAS'!$J$2:$J$18,MATCH(E951,'04_MAQUINAS'!$A$2:$A$18,0)),0)</x:f>
        <x:v>2.481</x:v>
      </x:c>
    </x:row>
    <x:row r="952">
      <x:c r="A952" t="inlineStr">
        <x:is>
          <x:t xml:space="preserve">P080</x:t>
        </x:is>
      </x:c>
      <x:c r="B952" t="inlineStr">
        <x:is>
          <x:t xml:space="preserve">Estantería liviana metálica</x:t>
        </x:is>
      </x:c>
      <x:c r="C952" t="n">
        <x:v>3</x:v>
      </x:c>
      <x:c r="D952" t="inlineStr">
        <x:is>
          <x:t xml:space="preserve">Perforación</x:t>
        </x:is>
      </x:c>
      <x:c r="E952" t="inlineStr">
        <x:is>
          <x:t xml:space="preserve">Taladro de banco para perforación de acero</x:t>
        </x:is>
      </x:c>
      <x:c r="F952" t="n">
        <x:f>'08_PEDIDOS'!D81</x:f>
        <x:v>10</x:v>
      </x:c>
      <x:c r="G952" t="n">
        <x:f>'08_PEDIDOS'!I81</x:f>
        <x:v>10</x:v>
      </x:c>
      <x:c r="H952" t="n">
        <x:f>'05_RUTAS'!F88</x:f>
        <x:v>10</x:v>
      </x:c>
      <x:c r="I952" t="n">
        <x:f>'05_RUTAS'!G88</x:f>
        <x:v>54.8</x:v>
      </x:c>
      <x:c r="J952" s="14" t="n">
        <x:f>IF(OR(F952="",G952="",G952=0),"",(ROUNDUP(F952/G952,0)*H952+F952*I952)/60)</x:f>
        <x:v>9.3</x:v>
      </x:c>
      <x:c r="K952" t="n">
        <x:f>INDEX('08_PEDIDOS'!$H$2:$H$97,MATCH(A952,'08_PEDIDOS'!$A$2:$A$97,0))</x:f>
        <x:v>10</x:v>
      </x:c>
      <x:c r="L952" t="inlineStr">
        <x:is>
          <x:t xml:space="preserve">POR_UNIDAD</x:t>
        </x:is>
      </x:c>
      <x:c r="M952" t="inlineStr">
        <x:is>
          <x:t xml:space="preserve">VALOR HEREDADO SIN CRONOMETRAJE</x:t>
        </x:is>
      </x:c>
      <x:c r="N952" s="34" t="n">
        <x:f>IFERROR(J952*INDEX('04_MAQUINAS'!$F$2:$F$18,MATCH(E952,'04_MAQUINAS'!$A$2:$A$18,0)),0)</x:f>
        <x:v>204.60000000000002</x:v>
      </x:c>
      <x:c r="O952" s="34" t="n">
        <x:f>IFERROR(J952*INDEX('04_MAQUINAS'!$I$2:$I$18,MATCH(E952,'04_MAQUINAS'!$A$2:$A$18,0))*INDEX('04_MAQUINAS'!$J$2:$J$18,MATCH(E952,'04_MAQUINAS'!$A$2:$A$18,0)),0)</x:f>
        <x:v>2.5575000000000006</x:v>
      </x:c>
    </x:row>
    <x:row r="953">
      <x:c r="A953" t="inlineStr">
        <x:is>
          <x:t xml:space="preserve">P080</x:t>
        </x:is>
      </x:c>
      <x:c r="B953" t="inlineStr">
        <x:is>
          <x:t xml:space="preserve">Estantería liviana metálica</x:t>
        </x:is>
      </x:c>
      <x:c r="C953" t="n">
        <x:v>4</x:v>
      </x:c>
      <x:c r="D953" t="inlineStr">
        <x:is>
          <x:t xml:space="preserve">Plegado</x:t>
        </x:is>
      </x:c>
      <x:c r="E953" t="inlineStr">
        <x:is>
          <x:t xml:space="preserve">Plegadora hidráulica de chapa metálica</x:t>
        </x:is>
      </x:c>
      <x:c r="F953" t="n">
        <x:f>'08_PEDIDOS'!D81</x:f>
        <x:v>10</x:v>
      </x:c>
      <x:c r="G953" t="n">
        <x:f>'08_PEDIDOS'!I81</x:f>
        <x:v>10</x:v>
      </x:c>
      <x:c r="H953" t="n">
        <x:f>'05_RUTAS'!F89</x:f>
        <x:v>12</x:v>
      </x:c>
      <x:c r="I953" t="n">
        <x:f>'05_RUTAS'!G89</x:f>
        <x:v>85</x:v>
      </x:c>
      <x:c r="J953" s="14" t="n">
        <x:f>IF(OR(F953="",G953="",G953=0),"",(ROUNDUP(F953/G953,0)*H953+F953*I953)/60)</x:f>
        <x:v>14.366666666666667</x:v>
      </x:c>
      <x:c r="K953" t="n">
        <x:f>INDEX('08_PEDIDOS'!$H$2:$H$97,MATCH(A953,'08_PEDIDOS'!$A$2:$A$97,0))</x:f>
        <x:v>10</x:v>
      </x:c>
      <x:c r="L953" t="inlineStr">
        <x:is>
          <x:t xml:space="preserve">POR_UNIDAD</x:t>
        </x:is>
      </x:c>
      <x:c r="M953" t="inlineStr">
        <x:is>
          <x:t xml:space="preserve">VALOR HEREDADO SIN CRONOMETRAJE</x:t>
        </x:is>
      </x:c>
      <x:c r="N953" s="34" t="n">
        <x:f>IFERROR(J953*INDEX('04_MAQUINAS'!$F$2:$F$18,MATCH(E953,'04_MAQUINAS'!$A$2:$A$18,0)),0)</x:f>
        <x:v>402.26666666666665</x:v>
      </x:c>
      <x:c r="O953" s="34" t="n">
        <x:f>IFERROR(J953*INDEX('04_MAQUINAS'!$I$2:$I$18,MATCH(E953,'04_MAQUINAS'!$A$2:$A$18,0))*INDEX('04_MAQUINAS'!$J$2:$J$18,MATCH(E953,'04_MAQUINAS'!$A$2:$A$18,0)),0)</x:f>
        <x:v>35.5575</x:v>
      </x:c>
    </x:row>
    <x:row r="954">
      <x:c r="A954" t="inlineStr">
        <x:is>
          <x:t xml:space="preserve">P080</x:t>
        </x:is>
      </x:c>
      <x:c r="B954" t="inlineStr">
        <x:is>
          <x:t xml:space="preserve">Estantería liviana metálica</x:t>
        </x:is>
      </x:c>
      <x:c r="C954" t="n">
        <x:v>5</x:v>
      </x:c>
      <x:c r="D954" t="inlineStr">
        <x:is>
          <x:t xml:space="preserve">Desbarbado</x:t>
        </x:is>
      </x:c>
      <x:c r="E954" t="inlineStr">
        <x:is>
          <x:t xml:space="preserve">Mesa de desbarbado/esmerilado</x:t>
        </x:is>
      </x:c>
      <x:c r="F954" t="n">
        <x:f>'08_PEDIDOS'!D81</x:f>
        <x:v>10</x:v>
      </x:c>
      <x:c r="G954" t="n">
        <x:f>'08_PEDIDOS'!I81</x:f>
        <x:v>10</x:v>
      </x:c>
      <x:c r="H954" t="n">
        <x:f>'05_RUTAS'!F90</x:f>
        <x:v>3</x:v>
      </x:c>
      <x:c r="I954" t="n">
        <x:f>'05_RUTAS'!G90</x:f>
        <x:v>37.5</x:v>
      </x:c>
      <x:c r="J954" s="14" t="n">
        <x:f>IF(OR(F954="",G954="",G954=0),"",(ROUNDUP(F954/G954,0)*H954+F954*I954)/60)</x:f>
        <x:v>6.3</x:v>
      </x:c>
      <x:c r="K954" t="n">
        <x:f>INDEX('08_PEDIDOS'!$H$2:$H$97,MATCH(A954,'08_PEDIDOS'!$A$2:$A$97,0))</x:f>
        <x:v>10</x:v>
      </x:c>
      <x:c r="L954" t="inlineStr">
        <x:is>
          <x:t xml:space="preserve">POR_UNIDAD</x:t>
        </x:is>
      </x:c>
      <x:c r="M954" t="inlineStr">
        <x:is>
          <x:t xml:space="preserve">VALOR HEREDADO SIN CRONOMETRAJE</x:t>
        </x:is>
      </x:c>
      <x:c r="N954" s="34" t="n">
        <x:f>IFERROR(J954*INDEX('04_MAQUINAS'!$F$2:$F$18,MATCH(E954,'04_MAQUINAS'!$A$2:$A$18,0)),0)</x:f>
        <x:v>132.29999999999998</x:v>
      </x:c>
      <x:c r="O954" s="34" t="n">
        <x:f>IFERROR(J954*INDEX('04_MAQUINAS'!$I$2:$I$18,MATCH(E954,'04_MAQUINAS'!$A$2:$A$18,0))*INDEX('04_MAQUINAS'!$J$2:$J$18,MATCH(E954,'04_MAQUINAS'!$A$2:$A$18,0)),0)</x:f>
        <x:v>4.725</x:v>
      </x:c>
    </x:row>
    <x:row r="955">
      <x:c r="A955" t="inlineStr">
        <x:is>
          <x:t xml:space="preserve">P080</x:t>
        </x:is>
      </x:c>
      <x:c r="B955" t="inlineStr">
        <x:is>
          <x:t xml:space="preserve">Estantería liviana metálica</x:t>
        </x:is>
      </x:c>
      <x:c r="C955" t="n">
        <x:v>6</x:v>
      </x:c>
      <x:c r="D955" t="inlineStr">
        <x:is>
          <x:t xml:space="preserve">Preparación superficial</x:t>
        </x:is>
      </x:c>
      <x:c r="E955" t="inlineStr">
        <x:is>
          <x:t xml:space="preserve">Zona de preparación superficial</x:t>
        </x:is>
      </x:c>
      <x:c r="F955" t="n">
        <x:f>'08_PEDIDOS'!D81</x:f>
        <x:v>10</x:v>
      </x:c>
      <x:c r="G955" t="n">
        <x:f>'08_PEDIDOS'!I81</x:f>
        <x:v>10</x:v>
      </x:c>
      <x:c r="H955" t="n">
        <x:f>'05_RUTAS'!F91</x:f>
        <x:v>6</x:v>
      </x:c>
      <x:c r="I955" t="n">
        <x:f>'05_RUTAS'!G91</x:f>
        <x:v>24.4752</x:v>
      </x:c>
      <x:c r="J955" s="14" t="n">
        <x:f>IF(OR(F955="",G955="",G955=0),"",(ROUNDUP(F955/G955,0)*H955+F955*I955)/60)</x:f>
        <x:v>4.1792</x:v>
      </x:c>
      <x:c r="K955" t="n">
        <x:f>INDEX('08_PEDIDOS'!$H$2:$H$97,MATCH(A955,'08_PEDIDOS'!$A$2:$A$97,0))</x:f>
        <x:v>10</x:v>
      </x:c>
      <x:c r="L955" t="inlineStr">
        <x:is>
          <x:t xml:space="preserve">POR_UNIDAD</x:t>
        </x:is>
      </x:c>
      <x:c r="M955" t="inlineStr">
        <x:is>
          <x:t xml:space="preserve">VALOR HEREDADO SIN CRONOMETRAJE</x:t>
        </x:is>
      </x:c>
      <x:c r="N955" s="34" t="n">
        <x:f>IFERROR(J955*INDEX('04_MAQUINAS'!$F$2:$F$18,MATCH(E955,'04_MAQUINAS'!$A$2:$A$18,0)),0)</x:f>
        <x:v>79.4048</x:v>
      </x:c>
      <x:c r="O955" s="34" t="n">
        <x:f>IFERROR(J955*INDEX('04_MAQUINAS'!$I$2:$I$18,MATCH(E955,'04_MAQUINAS'!$A$2:$A$18,0))*INDEX('04_MAQUINAS'!$J$2:$J$18,MATCH(E955,'04_MAQUINAS'!$A$2:$A$18,0)),0)</x:f>
        <x:v>3.6776960000000005</x:v>
      </x:c>
    </x:row>
    <x:row r="956">
      <x:c r="A956" t="inlineStr">
        <x:is>
          <x:t xml:space="preserve">P080</x:t>
        </x:is>
      </x:c>
      <x:c r="B956" t="inlineStr">
        <x:is>
          <x:t xml:space="preserve">Estantería liviana metálica</x:t>
        </x:is>
      </x:c>
      <x:c r="C956" t="n">
        <x:v>7</x:v>
      </x:c>
      <x:c r="D956" t="inlineStr">
        <x:is>
          <x:t xml:space="preserve">Aplicación electrostática de polvo</x:t>
        </x:is>
      </x:c>
      <x:c r="E956" t="inlineStr">
        <x:is>
          <x:t xml:space="preserve">Pistola manual de pintura electrostática en polvo</x:t>
        </x:is>
      </x:c>
      <x:c r="F956" t="n">
        <x:f>'08_PEDIDOS'!D81</x:f>
        <x:v>10</x:v>
      </x:c>
      <x:c r="G956" t="n">
        <x:f>'08_PEDIDOS'!I81</x:f>
        <x:v>10</x:v>
      </x:c>
      <x:c r="H956" t="n">
        <x:f>'05_RUTAS'!F92</x:f>
        <x:v>12</x:v>
      </x:c>
      <x:c r="I956" t="n">
        <x:f>'05_RUTAS'!G92</x:f>
        <x:v>6.58</x:v>
      </x:c>
      <x:c r="J956" s="14" t="n">
        <x:f>IF(OR(F956="",G956="",G956=0),"",(ROUNDUP(F956/G956,0)*H956+F956*I956)/60)</x:f>
        <x:v>1.2966666666666666</x:v>
      </x:c>
      <x:c r="K956" t="n">
        <x:f>INDEX('08_PEDIDOS'!$H$2:$H$97,MATCH(A956,'08_PEDIDOS'!$A$2:$A$97,0))</x:f>
        <x:v>10</x:v>
      </x:c>
      <x:c r="L956" t="inlineStr">
        <x:is>
          <x:t xml:space="preserve">POR_UNIDAD</x:t>
        </x:is>
      </x:c>
      <x:c r="M956" t="inlineStr">
        <x:is>
          <x:t xml:space="preserve">HIPOTESIS TECNICA</x:t>
        </x:is>
      </x:c>
      <x:c r="N956" s="34" t="n">
        <x:f>IFERROR(J956*INDEX('04_MAQUINAS'!$F$2:$F$18,MATCH(E956,'04_MAQUINAS'!$A$2:$A$18,0)),0)</x:f>
        <x:v>41.49333333333333</x:v>
      </x:c>
      <x:c r="O956" s="34" t="n">
        <x:f>IFERROR(J956*INDEX('04_MAQUINAS'!$I$2:$I$18,MATCH(E956,'04_MAQUINAS'!$A$2:$A$18,0))*INDEX('04_MAQUINAS'!$J$2:$J$18,MATCH(E956,'04_MAQUINAS'!$A$2:$A$18,0)),0)</x:f>
        <x:v>1.3614999999999997</x:v>
      </x:c>
    </x:row>
    <x:row r="957">
      <x:c r="A957" t="inlineStr">
        <x:is>
          <x:t xml:space="preserve">P080</x:t>
        </x:is>
      </x:c>
      <x:c r="B957" t="inlineStr">
        <x:is>
          <x:t xml:space="preserve">Estantería liviana metálica</x:t>
        </x:is>
      </x:c>
      <x:c r="C957" t="n">
        <x:v>8</x:v>
      </x:c>
      <x:c r="D957" t="inlineStr">
        <x:is>
          <x:t xml:space="preserve">Curado térmico en horno</x:t>
        </x:is>
      </x:c>
      <x:c r="E957" t="inlineStr">
        <x:is>
          <x:t xml:space="preserve">Horno de curado de pintura electrostática por lotes</x:t>
        </x:is>
      </x:c>
      <x:c r="F957" t="n">
        <x:f>'08_PEDIDOS'!D81</x:f>
        <x:v>10</x:v>
      </x:c>
      <x:c r="G957" t="n">
        <x:f>'08_PEDIDOS'!I81</x:f>
        <x:v>10</x:v>
      </x:c>
      <x:c r="H957" t="n">
        <x:f>'05_RUTAS'!F93</x:f>
        <x:v>45</x:v>
      </x:c>
      <x:c r="I957" t="n">
        <x:f>'05_RUTAS'!G93</x:f>
        <x:v>0</x:v>
      </x:c>
      <x:c r="J957" s="14" t="n">
        <x:f>IF(OR(F957="",G957="",G957=0),"",(ROUNDUP(F957/G957,0)*H957+F957*I957)/60)</x:f>
        <x:v>0.75</x:v>
      </x:c>
      <x:c r="K957" t="n">
        <x:f>INDEX('08_PEDIDOS'!$H$2:$H$97,MATCH(A957,'08_PEDIDOS'!$A$2:$A$97,0))</x:f>
        <x:v>10</x:v>
      </x:c>
      <x:c r="L957" t="inlineStr">
        <x:is>
          <x:t xml:space="preserve">POR_LOTE</x:t>
        </x:is>
      </x:c>
      <x:c r="M957" t="inlineStr">
        <x:is>
          <x:t xml:space="preserve">HIPOTESIS TECNICA</x:t>
        </x:is>
      </x:c>
      <x:c r="N957" s="34" t="n">
        <x:f>IFERROR(J957*INDEX('04_MAQUINAS'!$F$2:$F$18,MATCH(E957,'04_MAQUINAS'!$A$2:$A$18,0)),0)</x:f>
        <x:v>19.5</x:v>
      </x:c>
      <x:c r="O957" s="34" t="n">
        <x:f>IFERROR(J957*INDEX('04_MAQUINAS'!$I$2:$I$18,MATCH(E957,'04_MAQUINAS'!$A$2:$A$18,0))*INDEX('04_MAQUINAS'!$J$2:$J$18,MATCH(E957,'04_MAQUINAS'!$A$2:$A$18,0)),0)</x:f>
        <x:v>10.799999999999999</x:v>
      </x:c>
    </x:row>
    <x:row r="958">
      <x:c r="A958" t="inlineStr">
        <x:is>
          <x:t xml:space="preserve">P080</x:t>
        </x:is>
      </x:c>
      <x:c r="B958" t="inlineStr">
        <x:is>
          <x:t xml:space="preserve">Estantería liviana metálica</x:t>
        </x:is>
      </x:c>
      <x:c r="C958" t="n">
        <x:v>9</x:v>
      </x:c>
      <x:c r="D958" t="inlineStr">
        <x:is>
          <x:t xml:space="preserve">Colgado, traslado y enfriamiento</x:t>
        </x:is>
      </x:c>
      <x:c r="E958" t="inlineStr">
        <x:is>
          <x:t xml:space="preserve">Manipulación y enfriamiento de piezas</x:t>
        </x:is>
      </x:c>
      <x:c r="F958" t="n">
        <x:f>'08_PEDIDOS'!D81</x:f>
        <x:v>10</x:v>
      </x:c>
      <x:c r="G958" t="n">
        <x:f>'08_PEDIDOS'!I81</x:f>
        <x:v>10</x:v>
      </x:c>
      <x:c r="H958" t="n">
        <x:f>'05_RUTAS'!F94</x:f>
        <x:v>8</x:v>
      </x:c>
      <x:c r="I958" t="n">
        <x:f>'05_RUTAS'!G94</x:f>
        <x:v>2.36</x:v>
      </x:c>
      <x:c r="J958" s="14" t="n">
        <x:f>IF(OR(F958="",G958="",G958=0),"",(ROUNDUP(F958/G958,0)*H958+F958*I958)/60)</x:f>
        <x:v>0.5266666666666666</x:v>
      </x:c>
      <x:c r="K958" t="n">
        <x:f>INDEX('08_PEDIDOS'!$H$2:$H$97,MATCH(A958,'08_PEDIDOS'!$A$2:$A$97,0))</x:f>
        <x:v>10</x:v>
      </x:c>
      <x:c r="L958" t="inlineStr">
        <x:is>
          <x:t xml:space="preserve">POR_UNIDAD</x:t>
        </x:is>
      </x:c>
      <x:c r="M958" t="inlineStr">
        <x:is>
          <x:t xml:space="preserve">HIPOTESIS TECNICA</x:t>
        </x:is>
      </x:c>
      <x:c r="N958" s="34" t="n">
        <x:f>IFERROR(J958*INDEX('04_MAQUINAS'!$F$2:$F$18,MATCH(E958,'04_MAQUINAS'!$A$2:$A$18,0)),0)</x:f>
        <x:v>8.426666666666666</x:v>
      </x:c>
      <x:c r="O958" s="34" t="n">
        <x:f>IFERROR(J958*INDEX('04_MAQUINAS'!$I$2:$I$18,MATCH(E958,'04_MAQUINAS'!$A$2:$A$18,0))*INDEX('04_MAQUINAS'!$J$2:$J$18,MATCH(E958,'04_MAQUINAS'!$A$2:$A$18,0)),0)</x:f>
        <x:v>0.13166666666666665</x:v>
      </x:c>
    </x:row>
    <x:row r="959">
      <x:c r="A959" t="inlineStr">
        <x:is>
          <x:t xml:space="preserve">P080</x:t>
        </x:is>
      </x:c>
      <x:c r="B959" t="inlineStr">
        <x:is>
          <x:t xml:space="preserve">Estantería liviana metálica</x:t>
        </x:is>
      </x:c>
      <x:c r="C959" t="n">
        <x:v>10</x:v>
      </x:c>
      <x:c r="D959" t="inlineStr">
        <x:is>
          <x:t xml:space="preserve">Ensamblaje</x:t>
        </x:is>
      </x:c>
      <x:c r="E959" t="inlineStr">
        <x:is>
          <x:t xml:space="preserve">Mesa de armado</x:t>
        </x:is>
      </x:c>
      <x:c r="F959" t="n">
        <x:f>'08_PEDIDOS'!D81</x:f>
        <x:v>10</x:v>
      </x:c>
      <x:c r="G959" t="n">
        <x:f>'08_PEDIDOS'!I81</x:f>
        <x:v>10</x:v>
      </x:c>
      <x:c r="H959" t="n">
        <x:f>'05_RUTAS'!F95</x:f>
        <x:v>6</x:v>
      </x:c>
      <x:c r="I959" t="n">
        <x:f>'05_RUTAS'!G95</x:f>
        <x:v>61.5</x:v>
      </x:c>
      <x:c r="J959" s="14" t="n">
        <x:f>IF(OR(F959="",G959="",G959=0),"",(ROUNDUP(F959/G959,0)*H959+F959*I959)/60)</x:f>
        <x:v>10.35</x:v>
      </x:c>
      <x:c r="K959" t="n">
        <x:f>INDEX('08_PEDIDOS'!$H$2:$H$97,MATCH(A959,'08_PEDIDOS'!$A$2:$A$97,0))</x:f>
        <x:v>10</x:v>
      </x:c>
      <x:c r="L959" t="inlineStr">
        <x:is>
          <x:t xml:space="preserve">POR_UNIDAD</x:t>
        </x:is>
      </x:c>
      <x:c r="M959" t="inlineStr">
        <x:is>
          <x:t xml:space="preserve">VALOR HEREDADO SIN CRONOMETRAJE</x:t>
        </x:is>
      </x:c>
      <x:c r="N959" s="34" t="n">
        <x:f>IFERROR(J959*INDEX('04_MAQUINAS'!$F$2:$F$18,MATCH(E959,'04_MAQUINAS'!$A$2:$A$18,0)),0)</x:f>
        <x:v>196.65</x:v>
      </x:c>
      <x:c r="O959" s="34" t="n">
        <x:f>IFERROR(J959*INDEX('04_MAQUINAS'!$I$2:$I$18,MATCH(E959,'04_MAQUINAS'!$A$2:$A$18,0))*INDEX('04_MAQUINAS'!$J$2:$J$18,MATCH(E959,'04_MAQUINAS'!$A$2:$A$18,0)),0)</x:f>
        <x:v>3.105</x:v>
      </x:c>
    </x:row>
    <x:row r="960">
      <x:c r="A960" t="inlineStr">
        <x:is>
          <x:t xml:space="preserve">P080</x:t>
        </x:is>
      </x:c>
      <x:c r="B960" t="inlineStr">
        <x:is>
          <x:t xml:space="preserve">Estantería liviana metálica</x:t>
        </x:is>
      </x:c>
      <x:c r="C960" t="n">
        <x:v>11</x:v>
      </x:c>
      <x:c r="D960" t="inlineStr">
        <x:is>
          <x:t xml:space="preserve">Inspección de calidad</x:t>
        </x:is>
      </x:c>
      <x:c r="E960" t="inlineStr">
        <x:is>
          <x:t xml:space="preserve">Área de inspección</x:t>
        </x:is>
      </x:c>
      <x:c r="F960" t="n">
        <x:f>'08_PEDIDOS'!D81</x:f>
        <x:v>10</x:v>
      </x:c>
      <x:c r="G960" t="n">
        <x:f>'08_PEDIDOS'!I81</x:f>
        <x:v>10</x:v>
      </x:c>
      <x:c r="H960" t="n">
        <x:f>'05_RUTAS'!F96</x:f>
        <x:v>2</x:v>
      </x:c>
      <x:c r="I960" t="n">
        <x:f>'05_RUTAS'!G96</x:f>
        <x:v>3.45</x:v>
      </x:c>
      <x:c r="J960" s="14" t="n">
        <x:f>IF(OR(F960="",G960="",G960=0),"",(ROUNDUP(F960/G960,0)*H960+F960*I960)/60)</x:f>
        <x:v>0.6083333333333333</x:v>
      </x:c>
      <x:c r="K960" t="n">
        <x:f>INDEX('08_PEDIDOS'!$H$2:$H$97,MATCH(A960,'08_PEDIDOS'!$A$2:$A$97,0))</x:f>
        <x:v>10</x:v>
      </x:c>
      <x:c r="L960" t="inlineStr">
        <x:is>
          <x:t xml:space="preserve">POR_UNIDAD</x:t>
        </x:is>
      </x:c>
      <x:c r="M960" t="inlineStr">
        <x:is>
          <x:t xml:space="preserve">HIPOTESIS TECNICA</x:t>
        </x:is>
      </x:c>
      <x:c r="N960" s="34" t="n">
        <x:f>IFERROR(J960*INDEX('04_MAQUINAS'!$F$2:$F$18,MATCH(E960,'04_MAQUINAS'!$A$2:$A$18,0)),0)</x:f>
        <x:v>12.166666666666666</x:v>
      </x:c>
      <x:c r="O960" s="34" t="n">
        <x:f>IFERROR(J960*INDEX('04_MAQUINAS'!$I$2:$I$18,MATCH(E960,'04_MAQUINAS'!$A$2:$A$18,0))*INDEX('04_MAQUINAS'!$J$2:$J$18,MATCH(E960,'04_MAQUINAS'!$A$2:$A$18,0)),0)</x:f>
        <x:v>0.06083333333333333</x:v>
      </x:c>
    </x:row>
    <x:row r="961">
      <x:c r="A961" t="inlineStr">
        <x:is>
          <x:t xml:space="preserve">P080</x:t>
        </x:is>
      </x:c>
      <x:c r="B961" t="inlineStr">
        <x:is>
          <x:t xml:space="preserve">Estantería liviana metálica</x:t>
        </x:is>
      </x:c>
      <x:c r="C961" t="n">
        <x:v>12</x:v>
      </x:c>
      <x:c r="D961" t="inlineStr">
        <x:is>
          <x:t xml:space="preserve">Embalaje</x:t>
        </x:is>
      </x:c>
      <x:c r="E961" t="inlineStr">
        <x:is>
          <x:t xml:space="preserve">Zona de protección y embalaje</x:t>
        </x:is>
      </x:c>
      <x:c r="F961" t="n">
        <x:f>'08_PEDIDOS'!D81</x:f>
        <x:v>10</x:v>
      </x:c>
      <x:c r="G961" t="n">
        <x:f>'08_PEDIDOS'!I81</x:f>
        <x:v>10</x:v>
      </x:c>
      <x:c r="H961" t="n">
        <x:f>'05_RUTAS'!F97</x:f>
        <x:v>2</x:v>
      </x:c>
      <x:c r="I961" t="n">
        <x:f>'05_RUTAS'!G97</x:f>
        <x:v>4.67</x:v>
      </x:c>
      <x:c r="J961" s="14" t="n">
        <x:f>IF(OR(F961="",G961="",G961=0),"",(ROUNDUP(F961/G961,0)*H961+F961*I961)/60)</x:f>
        <x:v>0.8116666666666668</x:v>
      </x:c>
      <x:c r="K961" t="n">
        <x:f>INDEX('08_PEDIDOS'!$H$2:$H$97,MATCH(A961,'08_PEDIDOS'!$A$2:$A$97,0))</x:f>
        <x:v>10</x:v>
      </x:c>
      <x:c r="L961" t="inlineStr">
        <x:is>
          <x:t xml:space="preserve">POR_UNIDAD</x:t>
        </x:is>
      </x:c>
      <x:c r="M961" t="inlineStr">
        <x:is>
          <x:t xml:space="preserve">HIPOTESIS TECNICA</x:t>
        </x:is>
      </x:c>
      <x:c r="N961" s="34" t="n">
        <x:f>IFERROR(J961*INDEX('04_MAQUINAS'!$F$2:$F$18,MATCH(E961,'04_MAQUINAS'!$A$2:$A$18,0)),0)</x:f>
        <x:v>14.610000000000001</x:v>
      </x:c>
      <x:c r="O961" s="34" t="n">
        <x:f>IFERROR(J961*INDEX('04_MAQUINAS'!$I$2:$I$18,MATCH(E961,'04_MAQUINAS'!$A$2:$A$18,0))*INDEX('04_MAQUINAS'!$J$2:$J$18,MATCH(E961,'04_MAQUINAS'!$A$2:$A$18,0)),0)</x:f>
        <x:v>0.07305</x:v>
      </x:c>
    </x:row>
    <x:row r="962">
      <x:c r="A962" t="inlineStr">
        <x:is>
          <x:t xml:space="preserve">P081</x:t>
        </x:is>
      </x:c>
      <x:c r="B962" t="inlineStr">
        <x:is>
          <x:t xml:space="preserve">Minirack metálico con bandejas</x:t>
        </x:is>
      </x:c>
      <x:c r="C962" t="n">
        <x:v>1</x:v>
      </x:c>
      <x:c r="D962" t="inlineStr">
        <x:is>
          <x:t xml:space="preserve">Corte de planchas de acero</x:t>
        </x:is>
      </x:c>
      <x:c r="E962" t="inlineStr">
        <x:is>
          <x:t xml:space="preserve">Guillotina hidráulica para corte de planchas de acero</x:t>
        </x:is>
      </x:c>
      <x:c r="F962" t="n">
        <x:f>'08_PEDIDOS'!D82</x:f>
        <x:v>11</x:v>
      </x:c>
      <x:c r="G962" t="n">
        <x:f>'08_PEDIDOS'!I82</x:f>
        <x:v>10</x:v>
      </x:c>
      <x:c r="H962" t="n">
        <x:f>'05_RUTAS'!F2</x:f>
        <x:v>8</x:v>
      </x:c>
      <x:c r="I962" t="n">
        <x:f>'05_RUTAS'!G2</x:f>
        <x:v>34.62</x:v>
      </x:c>
      <x:c r="J962" s="14" t="n">
        <x:f>IF(OR(F962="",G962="",G962=0),"",(ROUNDUP(F962/G962,0)*H962+F962*I962)/60)</x:f>
        <x:v>6.613666666666666</x:v>
      </x:c>
      <x:c r="K962" t="n">
        <x:f>INDEX('08_PEDIDOS'!$H$2:$H$97,MATCH(A962,'08_PEDIDOS'!$A$2:$A$97,0))</x:f>
        <x:v>11</x:v>
      </x:c>
      <x:c r="L962" t="inlineStr">
        <x:is>
          <x:t xml:space="preserve">POR_UNIDAD</x:t>
        </x:is>
      </x:c>
      <x:c r="M962" t="inlineStr">
        <x:is>
          <x:t xml:space="preserve">VALOR HEREDADO SIN CRONOMETRAJE</x:t>
        </x:is>
      </x:c>
      <x:c r="N962" s="34" t="n">
        <x:f>IFERROR(J962*INDEX('04_MAQUINAS'!$F$2:$F$18,MATCH(E962,'04_MAQUINAS'!$A$2:$A$18,0)),0)</x:f>
        <x:v>158.72799999999998</x:v>
      </x:c>
      <x:c r="O962" s="34" t="n">
        <x:f>IFERROR(J962*INDEX('04_MAQUINAS'!$I$2:$I$18,MATCH(E962,'04_MAQUINAS'!$A$2:$A$18,0))*INDEX('04_MAQUINAS'!$J$2:$J$18,MATCH(E962,'04_MAQUINAS'!$A$2:$A$18,0)),0)</x:f>
        <x:v>18.187583333333333</x:v>
      </x:c>
    </x:row>
    <x:row r="963">
      <x:c r="A963" t="inlineStr">
        <x:is>
          <x:t xml:space="preserve">P081</x:t>
        </x:is>
      </x:c>
      <x:c r="B963" t="inlineStr">
        <x:is>
          <x:t xml:space="preserve">Minirack metálico con bandejas</x:t>
        </x:is>
      </x:c>
      <x:c r="C963" t="n">
        <x:v>2</x:v>
      </x:c>
      <x:c r="D963" t="inlineStr">
        <x:is>
          <x:t xml:space="preserve">Corte de tubos y perfiles</x:t>
        </x:is>
      </x:c>
      <x:c r="E963" t="inlineStr">
        <x:is>
          <x:t xml:space="preserve">Sierra de cinta para corte de tubos y perfiles</x:t>
        </x:is>
      </x:c>
      <x:c r="F963" t="n">
        <x:f>'08_PEDIDOS'!D82</x:f>
        <x:v>11</x:v>
      </x:c>
      <x:c r="G963" t="n">
        <x:f>'08_PEDIDOS'!I82</x:f>
        <x:v>10</x:v>
      </x:c>
      <x:c r="H963" t="n">
        <x:f>'05_RUTAS'!F3</x:f>
        <x:v>8</x:v>
      </x:c>
      <x:c r="I963" t="n">
        <x:f>'05_RUTAS'!G3</x:f>
        <x:v>43.52</x:v>
      </x:c>
      <x:c r="J963" s="14" t="n">
        <x:f>IF(OR(F963="",G963="",G963=0),"",(ROUNDUP(F963/G963,0)*H963+F963*I963)/60)</x:f>
        <x:v>8.245333333333333</x:v>
      </x:c>
      <x:c r="K963" t="n">
        <x:f>INDEX('08_PEDIDOS'!$H$2:$H$97,MATCH(A963,'08_PEDIDOS'!$A$2:$A$97,0))</x:f>
        <x:v>11</x:v>
      </x:c>
      <x:c r="L963" t="inlineStr">
        <x:is>
          <x:t xml:space="preserve">POR_UNIDAD</x:t>
        </x:is>
      </x:c>
      <x:c r="M963" t="inlineStr">
        <x:is>
          <x:t xml:space="preserve">VALOR HEREDADO SIN CRONOMETRAJE</x:t>
        </x:is>
      </x:c>
      <x:c r="N963" s="34" t="n">
        <x:f>IFERROR(J963*INDEX('04_MAQUINAS'!$F$2:$F$18,MATCH(E963,'04_MAQUINAS'!$A$2:$A$18,0)),0)</x:f>
        <x:v>181.39733333333334</x:v>
      </x:c>
      <x:c r="O963" s="34" t="n">
        <x:f>IFERROR(J963*INDEX('04_MAQUINAS'!$I$2:$I$18,MATCH(E963,'04_MAQUINAS'!$A$2:$A$18,0))*INDEX('04_MAQUINAS'!$J$2:$J$18,MATCH(E963,'04_MAQUINAS'!$A$2:$A$18,0)),0)</x:f>
        <x:v>3.7103999999999995</x:v>
      </x:c>
    </x:row>
    <x:row r="964">
      <x:c r="A964" t="inlineStr">
        <x:is>
          <x:t xml:space="preserve">P081</x:t>
        </x:is>
      </x:c>
      <x:c r="B964" t="inlineStr">
        <x:is>
          <x:t xml:space="preserve">Minirack metálico con bandejas</x:t>
        </x:is>
      </x:c>
      <x:c r="C964" t="n">
        <x:v>3</x:v>
      </x:c>
      <x:c r="D964" t="inlineStr">
        <x:is>
          <x:t xml:space="preserve">Perforación</x:t>
        </x:is>
      </x:c>
      <x:c r="E964" t="inlineStr">
        <x:is>
          <x:t xml:space="preserve">Taladro de banco para perforación de acero</x:t>
        </x:is>
      </x:c>
      <x:c r="F964" t="n">
        <x:f>'08_PEDIDOS'!D82</x:f>
        <x:v>11</x:v>
      </x:c>
      <x:c r="G964" t="n">
        <x:f>'08_PEDIDOS'!I82</x:f>
        <x:v>10</x:v>
      </x:c>
      <x:c r="H964" t="n">
        <x:f>'05_RUTAS'!F4</x:f>
        <x:v>10</x:v>
      </x:c>
      <x:c r="I964" t="n">
        <x:f>'05_RUTAS'!G4</x:f>
        <x:v>63.2</x:v>
      </x:c>
      <x:c r="J964" s="14" t="n">
        <x:f>IF(OR(F964="",G964="",G964=0),"",(ROUNDUP(F964/G964,0)*H964+F964*I964)/60)</x:f>
        <x:v>11.92</x:v>
      </x:c>
      <x:c r="K964" t="n">
        <x:f>INDEX('08_PEDIDOS'!$H$2:$H$97,MATCH(A964,'08_PEDIDOS'!$A$2:$A$97,0))</x:f>
        <x:v>11</x:v>
      </x:c>
      <x:c r="L964" t="inlineStr">
        <x:is>
          <x:t xml:space="preserve">POR_UNIDAD</x:t>
        </x:is>
      </x:c>
      <x:c r="M964" t="inlineStr">
        <x:is>
          <x:t xml:space="preserve">VALOR HEREDADO SIN CRONOMETRAJE</x:t>
        </x:is>
      </x:c>
      <x:c r="N964" s="34" t="n">
        <x:f>IFERROR(J964*INDEX('04_MAQUINAS'!$F$2:$F$18,MATCH(E964,'04_MAQUINAS'!$A$2:$A$18,0)),0)</x:f>
        <x:v>262.24</x:v>
      </x:c>
      <x:c r="O964" s="34" t="n">
        <x:f>IFERROR(J964*INDEX('04_MAQUINAS'!$I$2:$I$18,MATCH(E964,'04_MAQUINAS'!$A$2:$A$18,0))*INDEX('04_MAQUINAS'!$J$2:$J$18,MATCH(E964,'04_MAQUINAS'!$A$2:$A$18,0)),0)</x:f>
        <x:v>3.278</x:v>
      </x:c>
    </x:row>
    <x:row r="965">
      <x:c r="A965" t="inlineStr">
        <x:is>
          <x:t xml:space="preserve">P081</x:t>
        </x:is>
      </x:c>
      <x:c r="B965" t="inlineStr">
        <x:is>
          <x:t xml:space="preserve">Minirack metálico con bandejas</x:t>
        </x:is>
      </x:c>
      <x:c r="C965" t="n">
        <x:v>4</x:v>
      </x:c>
      <x:c r="D965" t="inlineStr">
        <x:is>
          <x:t xml:space="preserve">Plegado</x:t>
        </x:is>
      </x:c>
      <x:c r="E965" t="inlineStr">
        <x:is>
          <x:t xml:space="preserve">Plegadora hidráulica de chapa metálica</x:t>
        </x:is>
      </x:c>
      <x:c r="F965" t="n">
        <x:f>'08_PEDIDOS'!D82</x:f>
        <x:v>11</x:v>
      </x:c>
      <x:c r="G965" t="n">
        <x:f>'08_PEDIDOS'!I82</x:f>
        <x:v>10</x:v>
      </x:c>
      <x:c r="H965" t="n">
        <x:f>'05_RUTAS'!F5</x:f>
        <x:v>12</x:v>
      </x:c>
      <x:c r="I965" t="n">
        <x:f>'05_RUTAS'!G5</x:f>
        <x:v>60</x:v>
      </x:c>
      <x:c r="J965" s="14" t="n">
        <x:f>IF(OR(F965="",G965="",G965=0),"",(ROUNDUP(F965/G965,0)*H965+F965*I965)/60)</x:f>
        <x:v>11.4</x:v>
      </x:c>
      <x:c r="K965" t="n">
        <x:f>INDEX('08_PEDIDOS'!$H$2:$H$97,MATCH(A965,'08_PEDIDOS'!$A$2:$A$97,0))</x:f>
        <x:v>11</x:v>
      </x:c>
      <x:c r="L965" t="inlineStr">
        <x:is>
          <x:t xml:space="preserve">POR_UNIDAD</x:t>
        </x:is>
      </x:c>
      <x:c r="M965" t="inlineStr">
        <x:is>
          <x:t xml:space="preserve">VALOR HEREDADO SIN CRONOMETRAJE</x:t>
        </x:is>
      </x:c>
      <x:c r="N965" s="34" t="n">
        <x:f>IFERROR(J965*INDEX('04_MAQUINAS'!$F$2:$F$18,MATCH(E965,'04_MAQUINAS'!$A$2:$A$18,0)),0)</x:f>
        <x:v>319.2</x:v>
      </x:c>
      <x:c r="O965" s="34" t="n">
        <x:f>IFERROR(J965*INDEX('04_MAQUINAS'!$I$2:$I$18,MATCH(E965,'04_MAQUINAS'!$A$2:$A$18,0))*INDEX('04_MAQUINAS'!$J$2:$J$18,MATCH(E965,'04_MAQUINAS'!$A$2:$A$18,0)),0)</x:f>
        <x:v>28.215000000000003</x:v>
      </x:c>
    </x:row>
    <x:row r="966">
      <x:c r="A966" t="inlineStr">
        <x:is>
          <x:t xml:space="preserve">P081</x:t>
        </x:is>
      </x:c>
      <x:c r="B966" t="inlineStr">
        <x:is>
          <x:t xml:space="preserve">Minirack metálico con bandejas</x:t>
        </x:is>
      </x:c>
      <x:c r="C966" t="n">
        <x:v>5</x:v>
      </x:c>
      <x:c r="D966" t="inlineStr">
        <x:is>
          <x:t xml:space="preserve">Soldadura</x:t>
        </x:is>
      </x:c>
      <x:c r="E966" t="inlineStr">
        <x:is>
          <x:t xml:space="preserve">Máquina de soldadura por arco MIG/MAG</x:t>
        </x:is>
      </x:c>
      <x:c r="F966" t="n">
        <x:f>'08_PEDIDOS'!D82</x:f>
        <x:v>11</x:v>
      </x:c>
      <x:c r="G966" t="n">
        <x:f>'08_PEDIDOS'!I82</x:f>
        <x:v>10</x:v>
      </x:c>
      <x:c r="H966" t="n">
        <x:f>'05_RUTAS'!F6</x:f>
        <x:v>10</x:v>
      </x:c>
      <x:c r="I966" t="n">
        <x:f>'05_RUTAS'!G6</x:f>
        <x:v>78.39999999999999</x:v>
      </x:c>
      <x:c r="J966" s="14" t="n">
        <x:f>IF(OR(F966="",G966="",G966=0),"",(ROUNDUP(F966/G966,0)*H966+F966*I966)/60)</x:f>
        <x:v>14.706666666666665</x:v>
      </x:c>
      <x:c r="K966" t="n">
        <x:f>INDEX('08_PEDIDOS'!$H$2:$H$97,MATCH(A966,'08_PEDIDOS'!$A$2:$A$97,0))</x:f>
        <x:v>11</x:v>
      </x:c>
      <x:c r="L966" t="inlineStr">
        <x:is>
          <x:t xml:space="preserve">POR_UNIDAD</x:t>
        </x:is>
      </x:c>
      <x:c r="M966" t="inlineStr">
        <x:is>
          <x:t xml:space="preserve">VALOR HEREDADO SIN CRONOMETRAJE</x:t>
        </x:is>
      </x:c>
      <x:c r="N966" s="34" t="n">
        <x:f>IFERROR(J966*INDEX('04_MAQUINAS'!$F$2:$F$18,MATCH(E966,'04_MAQUINAS'!$A$2:$A$18,0)),0)</x:f>
        <x:v>470.6133333333333</x:v>
      </x:c>
      <x:c r="O966" s="34" t="n">
        <x:f>IFERROR(J966*INDEX('04_MAQUINAS'!$I$2:$I$18,MATCH(E966,'04_MAQUINAS'!$A$2:$A$18,0))*INDEX('04_MAQUINAS'!$J$2:$J$18,MATCH(E966,'04_MAQUINAS'!$A$2:$A$18,0)),0)</x:f>
        <x:v>25.736666666666665</x:v>
      </x:c>
    </x:row>
    <x:row r="967">
      <x:c r="A967" t="inlineStr">
        <x:is>
          <x:t xml:space="preserve">P081</x:t>
        </x:is>
      </x:c>
      <x:c r="B967" t="inlineStr">
        <x:is>
          <x:t xml:space="preserve">Minirack metálico con bandejas</x:t>
        </x:is>
      </x:c>
      <x:c r="C967" t="n">
        <x:v>6</x:v>
      </x:c>
      <x:c r="D967" t="inlineStr">
        <x:is>
          <x:t xml:space="preserve">Desbarbado</x:t>
        </x:is>
      </x:c>
      <x:c r="E967" t="inlineStr">
        <x:is>
          <x:t xml:space="preserve">Mesa de desbarbado/esmerilado</x:t>
        </x:is>
      </x:c>
      <x:c r="F967" t="n">
        <x:f>'08_PEDIDOS'!D82</x:f>
        <x:v>11</x:v>
      </x:c>
      <x:c r="G967" t="n">
        <x:f>'08_PEDIDOS'!I82</x:f>
        <x:v>10</x:v>
      </x:c>
      <x:c r="H967" t="n">
        <x:f>'05_RUTAS'!F7</x:f>
        <x:v>3</x:v>
      </x:c>
      <x:c r="I967" t="n">
        <x:f>'05_RUTAS'!G7</x:f>
        <x:v>42</x:v>
      </x:c>
      <x:c r="J967" s="14" t="n">
        <x:f>IF(OR(F967="",G967="",G967=0),"",(ROUNDUP(F967/G967,0)*H967+F967*I967)/60)</x:f>
        <x:v>7.8</x:v>
      </x:c>
      <x:c r="K967" t="n">
        <x:f>INDEX('08_PEDIDOS'!$H$2:$H$97,MATCH(A967,'08_PEDIDOS'!$A$2:$A$97,0))</x:f>
        <x:v>11</x:v>
      </x:c>
      <x:c r="L967" t="inlineStr">
        <x:is>
          <x:t xml:space="preserve">POR_UNIDAD</x:t>
        </x:is>
      </x:c>
      <x:c r="M967" t="inlineStr">
        <x:is>
          <x:t xml:space="preserve">VALOR HEREDADO SIN CRONOMETRAJE</x:t>
        </x:is>
      </x:c>
      <x:c r="N967" s="34" t="n">
        <x:f>IFERROR(J967*INDEX('04_MAQUINAS'!$F$2:$F$18,MATCH(E967,'04_MAQUINAS'!$A$2:$A$18,0)),0)</x:f>
        <x:v>163.79999999999998</x:v>
      </x:c>
      <x:c r="O967" s="34" t="n">
        <x:f>IFERROR(J967*INDEX('04_MAQUINAS'!$I$2:$I$18,MATCH(E967,'04_MAQUINAS'!$A$2:$A$18,0))*INDEX('04_MAQUINAS'!$J$2:$J$18,MATCH(E967,'04_MAQUINAS'!$A$2:$A$18,0)),0)</x:f>
        <x:v>5.85</x:v>
      </x:c>
    </x:row>
    <x:row r="968">
      <x:c r="A968" t="inlineStr">
        <x:is>
          <x:t xml:space="preserve">P081</x:t>
        </x:is>
      </x:c>
      <x:c r="B968" t="inlineStr">
        <x:is>
          <x:t xml:space="preserve">Minirack metálico con bandejas</x:t>
        </x:is>
      </x:c>
      <x:c r="C968" t="n">
        <x:v>7</x:v>
      </x:c>
      <x:c r="D968" t="inlineStr">
        <x:is>
          <x:t xml:space="preserve">Preparación superficial</x:t>
        </x:is>
      </x:c>
      <x:c r="E968" t="inlineStr">
        <x:is>
          <x:t xml:space="preserve">Zona de preparación superficial</x:t>
        </x:is>
      </x:c>
      <x:c r="F968" t="n">
        <x:f>'08_PEDIDOS'!D82</x:f>
        <x:v>11</x:v>
      </x:c>
      <x:c r="G968" t="n">
        <x:f>'08_PEDIDOS'!I82</x:f>
        <x:v>10</x:v>
      </x:c>
      <x:c r="H968" t="n">
        <x:f>'05_RUTAS'!F8</x:f>
        <x:v>6</x:v>
      </x:c>
      <x:c r="I968" t="n">
        <x:f>'05_RUTAS'!G8</x:f>
        <x:v>29.7248</x:v>
      </x:c>
      <x:c r="J968" s="14" t="n">
        <x:f>IF(OR(F968="",G968="",G968=0),"",(ROUNDUP(F968/G968,0)*H968+F968*I968)/60)</x:f>
        <x:v>5.649546666666667</x:v>
      </x:c>
      <x:c r="K968" t="n">
        <x:f>INDEX('08_PEDIDOS'!$H$2:$H$97,MATCH(A968,'08_PEDIDOS'!$A$2:$A$97,0))</x:f>
        <x:v>11</x:v>
      </x:c>
      <x:c r="L968" t="inlineStr">
        <x:is>
          <x:t xml:space="preserve">POR_UNIDAD</x:t>
        </x:is>
      </x:c>
      <x:c r="M968" t="inlineStr">
        <x:is>
          <x:t xml:space="preserve">VALOR HEREDADO SIN CRONOMETRAJE</x:t>
        </x:is>
      </x:c>
      <x:c r="N968" s="34" t="n">
        <x:f>IFERROR(J968*INDEX('04_MAQUINAS'!$F$2:$F$18,MATCH(E968,'04_MAQUINAS'!$A$2:$A$18,0)),0)</x:f>
        <x:v>107.34138666666666</x:v>
      </x:c>
      <x:c r="O968" s="34" t="n">
        <x:f>IFERROR(J968*INDEX('04_MAQUINAS'!$I$2:$I$18,MATCH(E968,'04_MAQUINAS'!$A$2:$A$18,0))*INDEX('04_MAQUINAS'!$J$2:$J$18,MATCH(E968,'04_MAQUINAS'!$A$2:$A$18,0)),0)</x:f>
        <x:v>4.9716010666666675</x:v>
      </x:c>
    </x:row>
    <x:row r="969">
      <x:c r="A969" t="inlineStr">
        <x:is>
          <x:t xml:space="preserve">P081</x:t>
        </x:is>
      </x:c>
      <x:c r="B969" t="inlineStr">
        <x:is>
          <x:t xml:space="preserve">Minirack metálico con bandejas</x:t>
        </x:is>
      </x:c>
      <x:c r="C969" t="n">
        <x:v>8</x:v>
      </x:c>
      <x:c r="D969" t="inlineStr">
        <x:is>
          <x:t xml:space="preserve">Aplicación electrostática de polvo</x:t>
        </x:is>
      </x:c>
      <x:c r="E969" t="inlineStr">
        <x:is>
          <x:t xml:space="preserve">Pistola manual de pintura electrostática en polvo</x:t>
        </x:is>
      </x:c>
      <x:c r="F969" t="n">
        <x:f>'08_PEDIDOS'!D82</x:f>
        <x:v>11</x:v>
      </x:c>
      <x:c r="G969" t="n">
        <x:f>'08_PEDIDOS'!I82</x:f>
        <x:v>10</x:v>
      </x:c>
      <x:c r="H969" t="n">
        <x:f>'05_RUTAS'!F9</x:f>
        <x:v>12</x:v>
      </x:c>
      <x:c r="I969" t="n">
        <x:f>'05_RUTAS'!G9</x:f>
        <x:v>8.02</x:v>
      </x:c>
      <x:c r="J969" s="14" t="n">
        <x:f>IF(OR(F969="",G969="",G969=0),"",(ROUNDUP(F969/G969,0)*H969+F969*I969)/60)</x:f>
        <x:v>1.8703333333333334</x:v>
      </x:c>
      <x:c r="K969" t="n">
        <x:f>INDEX('08_PEDIDOS'!$H$2:$H$97,MATCH(A969,'08_PEDIDOS'!$A$2:$A$97,0))</x:f>
        <x:v>11</x:v>
      </x:c>
      <x:c r="L969" t="inlineStr">
        <x:is>
          <x:t xml:space="preserve">POR_UNIDAD</x:t>
        </x:is>
      </x:c>
      <x:c r="M969" t="inlineStr">
        <x:is>
          <x:t xml:space="preserve">HIPOTESIS TECNICA</x:t>
        </x:is>
      </x:c>
      <x:c r="N969" s="34" t="n">
        <x:f>IFERROR(J969*INDEX('04_MAQUINAS'!$F$2:$F$18,MATCH(E969,'04_MAQUINAS'!$A$2:$A$18,0)),0)</x:f>
        <x:v>59.85066666666667</x:v>
      </x:c>
      <x:c r="O969" s="34" t="n">
        <x:f>IFERROR(J969*INDEX('04_MAQUINAS'!$I$2:$I$18,MATCH(E969,'04_MAQUINAS'!$A$2:$A$18,0))*INDEX('04_MAQUINAS'!$J$2:$J$18,MATCH(E969,'04_MAQUINAS'!$A$2:$A$18,0)),0)</x:f>
        <x:v>1.96385</x:v>
      </x:c>
    </x:row>
    <x:row r="970">
      <x:c r="A970" t="inlineStr">
        <x:is>
          <x:t xml:space="preserve">P081</x:t>
        </x:is>
      </x:c>
      <x:c r="B970" t="inlineStr">
        <x:is>
          <x:t xml:space="preserve">Minirack metálico con bandejas</x:t>
        </x:is>
      </x:c>
      <x:c r="C970" t="n">
        <x:v>9</x:v>
      </x:c>
      <x:c r="D970" t="inlineStr">
        <x:is>
          <x:t xml:space="preserve">Curado térmico en horno</x:t>
        </x:is>
      </x:c>
      <x:c r="E970" t="inlineStr">
        <x:is>
          <x:t xml:space="preserve">Horno de curado de pintura electrostática por lotes</x:t>
        </x:is>
      </x:c>
      <x:c r="F970" t="n">
        <x:f>'08_PEDIDOS'!D82</x:f>
        <x:v>11</x:v>
      </x:c>
      <x:c r="G970" t="n">
        <x:f>'08_PEDIDOS'!I82</x:f>
        <x:v>10</x:v>
      </x:c>
      <x:c r="H970" t="n">
        <x:f>'05_RUTAS'!F10</x:f>
        <x:v>45</x:v>
      </x:c>
      <x:c r="I970" t="n">
        <x:f>'05_RUTAS'!G10</x:f>
        <x:v>0</x:v>
      </x:c>
      <x:c r="J970" s="14" t="n">
        <x:f>IF(OR(F970="",G970="",G970=0),"",(ROUNDUP(F970/G970,0)*H970+F970*I970)/60)</x:f>
        <x:v>1.5</x:v>
      </x:c>
      <x:c r="K970" t="n">
        <x:f>INDEX('08_PEDIDOS'!$H$2:$H$97,MATCH(A970,'08_PEDIDOS'!$A$2:$A$97,0))</x:f>
        <x:v>11</x:v>
      </x:c>
      <x:c r="L970" t="inlineStr">
        <x:is>
          <x:t xml:space="preserve">POR_LOTE</x:t>
        </x:is>
      </x:c>
      <x:c r="M970" t="inlineStr">
        <x:is>
          <x:t xml:space="preserve">HIPOTESIS TECNICA</x:t>
        </x:is>
      </x:c>
      <x:c r="N970" s="34" t="n">
        <x:f>IFERROR(J970*INDEX('04_MAQUINAS'!$F$2:$F$18,MATCH(E970,'04_MAQUINAS'!$A$2:$A$18,0)),0)</x:f>
        <x:v>39</x:v>
      </x:c>
      <x:c r="O970" s="34" t="n">
        <x:f>IFERROR(J970*INDEX('04_MAQUINAS'!$I$2:$I$18,MATCH(E970,'04_MAQUINAS'!$A$2:$A$18,0))*INDEX('04_MAQUINAS'!$J$2:$J$18,MATCH(E970,'04_MAQUINAS'!$A$2:$A$18,0)),0)</x:f>
        <x:v>21.599999999999998</x:v>
      </x:c>
    </x:row>
    <x:row r="971">
      <x:c r="A971" t="inlineStr">
        <x:is>
          <x:t xml:space="preserve">P081</x:t>
        </x:is>
      </x:c>
      <x:c r="B971" t="inlineStr">
        <x:is>
          <x:t xml:space="preserve">Minirack metálico con bandejas</x:t>
        </x:is>
      </x:c>
      <x:c r="C971" t="n">
        <x:v>10</x:v>
      </x:c>
      <x:c r="D971" t="inlineStr">
        <x:is>
          <x:t xml:space="preserve">Colgado, traslado y enfriamiento</x:t>
        </x:is>
      </x:c>
      <x:c r="E971" t="inlineStr">
        <x:is>
          <x:t xml:space="preserve">Manipulación y enfriamiento de piezas</x:t>
        </x:is>
      </x:c>
      <x:c r="F971" t="n">
        <x:f>'08_PEDIDOS'!D82</x:f>
        <x:v>11</x:v>
      </x:c>
      <x:c r="G971" t="n">
        <x:f>'08_PEDIDOS'!I82</x:f>
        <x:v>10</x:v>
      </x:c>
      <x:c r="H971" t="n">
        <x:f>'05_RUTAS'!F11</x:f>
        <x:v>8</x:v>
      </x:c>
      <x:c r="I971" t="n">
        <x:f>'05_RUTAS'!G11</x:f>
        <x:v>2.69</x:v>
      </x:c>
      <x:c r="J971" s="14" t="n">
        <x:f>IF(OR(F971="",G971="",G971=0),"",(ROUNDUP(F971/G971,0)*H971+F971*I971)/60)</x:f>
        <x:v>0.7598333333333334</x:v>
      </x:c>
      <x:c r="K971" t="n">
        <x:f>INDEX('08_PEDIDOS'!$H$2:$H$97,MATCH(A971,'08_PEDIDOS'!$A$2:$A$97,0))</x:f>
        <x:v>11</x:v>
      </x:c>
      <x:c r="L971" t="inlineStr">
        <x:is>
          <x:t xml:space="preserve">POR_UNIDAD</x:t>
        </x:is>
      </x:c>
      <x:c r="M971" t="inlineStr">
        <x:is>
          <x:t xml:space="preserve">HIPOTESIS TECNICA</x:t>
        </x:is>
      </x:c>
      <x:c r="N971" s="34" t="n">
        <x:f>IFERROR(J971*INDEX('04_MAQUINAS'!$F$2:$F$18,MATCH(E971,'04_MAQUINAS'!$A$2:$A$18,0)),0)</x:f>
        <x:v>12.157333333333334</x:v>
      </x:c>
      <x:c r="O971" s="34" t="n">
        <x:f>IFERROR(J971*INDEX('04_MAQUINAS'!$I$2:$I$18,MATCH(E971,'04_MAQUINAS'!$A$2:$A$18,0))*INDEX('04_MAQUINAS'!$J$2:$J$18,MATCH(E971,'04_MAQUINAS'!$A$2:$A$18,0)),0)</x:f>
        <x:v>0.18995833333333334</x:v>
      </x:c>
    </x:row>
    <x:row r="972">
      <x:c r="A972" t="inlineStr">
        <x:is>
          <x:t xml:space="preserve">P081</x:t>
        </x:is>
      </x:c>
      <x:c r="B972" t="inlineStr">
        <x:is>
          <x:t xml:space="preserve">Minirack metálico con bandejas</x:t>
        </x:is>
      </x:c>
      <x:c r="C972" t="n">
        <x:v>11</x:v>
      </x:c>
      <x:c r="D972" t="inlineStr">
        <x:is>
          <x:t xml:space="preserve">Ensamblaje</x:t>
        </x:is>
      </x:c>
      <x:c r="E972" t="inlineStr">
        <x:is>
          <x:t xml:space="preserve">Mesa de armado</x:t>
        </x:is>
      </x:c>
      <x:c r="F972" t="n">
        <x:f>'08_PEDIDOS'!D82</x:f>
        <x:v>11</x:v>
      </x:c>
      <x:c r="G972" t="n">
        <x:f>'08_PEDIDOS'!I82</x:f>
        <x:v>10</x:v>
      </x:c>
      <x:c r="H972" t="n">
        <x:f>'05_RUTAS'!F12</x:f>
        <x:v>6</x:v>
      </x:c>
      <x:c r="I972" t="n">
        <x:f>'05_RUTAS'!G12</x:f>
        <x:v>60</x:v>
      </x:c>
      <x:c r="J972" s="14" t="n">
        <x:f>IF(OR(F972="",G972="",G972=0),"",(ROUNDUP(F972/G972,0)*H972+F972*I972)/60)</x:f>
        <x:v>11.2</x:v>
      </x:c>
      <x:c r="K972" t="n">
        <x:f>INDEX('08_PEDIDOS'!$H$2:$H$97,MATCH(A972,'08_PEDIDOS'!$A$2:$A$97,0))</x:f>
        <x:v>11</x:v>
      </x:c>
      <x:c r="L972" t="inlineStr">
        <x:is>
          <x:t xml:space="preserve">POR_UNIDAD</x:t>
        </x:is>
      </x:c>
      <x:c r="M972" t="inlineStr">
        <x:is>
          <x:t xml:space="preserve">VALOR HEREDADO SIN CRONOMETRAJE</x:t>
        </x:is>
      </x:c>
      <x:c r="N972" s="34" t="n">
        <x:f>IFERROR(J972*INDEX('04_MAQUINAS'!$F$2:$F$18,MATCH(E972,'04_MAQUINAS'!$A$2:$A$18,0)),0)</x:f>
        <x:v>212.79999999999998</x:v>
      </x:c>
      <x:c r="O972" s="34" t="n">
        <x:f>IFERROR(J972*INDEX('04_MAQUINAS'!$I$2:$I$18,MATCH(E972,'04_MAQUINAS'!$A$2:$A$18,0))*INDEX('04_MAQUINAS'!$J$2:$J$18,MATCH(E972,'04_MAQUINAS'!$A$2:$A$18,0)),0)</x:f>
        <x:v>3.36</x:v>
      </x:c>
    </x:row>
    <x:row r="973">
      <x:c r="A973" t="inlineStr">
        <x:is>
          <x:t xml:space="preserve">P081</x:t>
        </x:is>
      </x:c>
      <x:c r="B973" t="inlineStr">
        <x:is>
          <x:t xml:space="preserve">Minirack metálico con bandejas</x:t>
        </x:is>
      </x:c>
      <x:c r="C973" t="n">
        <x:v>12</x:v>
      </x:c>
      <x:c r="D973" t="inlineStr">
        <x:is>
          <x:t xml:space="preserve">Inspección de calidad</x:t>
        </x:is>
      </x:c>
      <x:c r="E973" t="inlineStr">
        <x:is>
          <x:t xml:space="preserve">Área de inspección</x:t>
        </x:is>
      </x:c>
      <x:c r="F973" t="n">
        <x:f>'08_PEDIDOS'!D82</x:f>
        <x:v>11</x:v>
      </x:c>
      <x:c r="G973" t="n">
        <x:f>'08_PEDIDOS'!I82</x:f>
        <x:v>10</x:v>
      </x:c>
      <x:c r="H973" t="n">
        <x:f>'05_RUTAS'!F13</x:f>
        <x:v>2</x:v>
      </x:c>
      <x:c r="I973" t="n">
        <x:f>'05_RUTAS'!G13</x:f>
        <x:v>3.86</x:v>
      </x:c>
      <x:c r="J973" s="14" t="n">
        <x:f>IF(OR(F973="",G973="",G973=0),"",(ROUNDUP(F973/G973,0)*H973+F973*I973)/60)</x:f>
        <x:v>0.7743333333333333</x:v>
      </x:c>
      <x:c r="K973" t="n">
        <x:f>INDEX('08_PEDIDOS'!$H$2:$H$97,MATCH(A973,'08_PEDIDOS'!$A$2:$A$97,0))</x:f>
        <x:v>11</x:v>
      </x:c>
      <x:c r="L973" t="inlineStr">
        <x:is>
          <x:t xml:space="preserve">POR_UNIDAD</x:t>
        </x:is>
      </x:c>
      <x:c r="M973" t="inlineStr">
        <x:is>
          <x:t xml:space="preserve">HIPOTESIS TECNICA</x:t>
        </x:is>
      </x:c>
      <x:c r="N973" s="34" t="n">
        <x:f>IFERROR(J973*INDEX('04_MAQUINAS'!$F$2:$F$18,MATCH(E973,'04_MAQUINAS'!$A$2:$A$18,0)),0)</x:f>
        <x:v>15.486666666666666</x:v>
      </x:c>
      <x:c r="O973" s="34" t="n">
        <x:f>IFERROR(J973*INDEX('04_MAQUINAS'!$I$2:$I$18,MATCH(E973,'04_MAQUINAS'!$A$2:$A$18,0))*INDEX('04_MAQUINAS'!$J$2:$J$18,MATCH(E973,'04_MAQUINAS'!$A$2:$A$18,0)),0)</x:f>
        <x:v>0.07743333333333334</x:v>
      </x:c>
    </x:row>
    <x:row r="974">
      <x:c r="A974" t="inlineStr">
        <x:is>
          <x:t xml:space="preserve">P081</x:t>
        </x:is>
      </x:c>
      <x:c r="B974" t="inlineStr">
        <x:is>
          <x:t xml:space="preserve">Minirack metálico con bandejas</x:t>
        </x:is>
      </x:c>
      <x:c r="C974" t="n">
        <x:v>13</x:v>
      </x:c>
      <x:c r="D974" t="inlineStr">
        <x:is>
          <x:t xml:space="preserve">Embalaje</x:t>
        </x:is>
      </x:c>
      <x:c r="E974" t="inlineStr">
        <x:is>
          <x:t xml:space="preserve">Zona de protección y embalaje</x:t>
        </x:is>
      </x:c>
      <x:c r="F974" t="n">
        <x:f>'08_PEDIDOS'!D82</x:f>
        <x:v>11</x:v>
      </x:c>
      <x:c r="G974" t="n">
        <x:f>'08_PEDIDOS'!I82</x:f>
        <x:v>10</x:v>
      </x:c>
      <x:c r="H974" t="n">
        <x:f>'05_RUTAS'!F14</x:f>
        <x:v>2</x:v>
      </x:c>
      <x:c r="I974" t="n">
        <x:f>'05_RUTAS'!G14</x:f>
        <x:v>5.3</x:v>
      </x:c>
      <x:c r="J974" s="14" t="n">
        <x:f>IF(OR(F974="",G974="",G974=0),"",(ROUNDUP(F974/G974,0)*H974+F974*I974)/60)</x:f>
        <x:v>1.0383333333333333</x:v>
      </x:c>
      <x:c r="K974" t="n">
        <x:f>INDEX('08_PEDIDOS'!$H$2:$H$97,MATCH(A974,'08_PEDIDOS'!$A$2:$A$97,0))</x:f>
        <x:v>11</x:v>
      </x:c>
      <x:c r="L974" t="inlineStr">
        <x:is>
          <x:t xml:space="preserve">POR_UNIDAD</x:t>
        </x:is>
      </x:c>
      <x:c r="M974" t="inlineStr">
        <x:is>
          <x:t xml:space="preserve">HIPOTESIS TECNICA</x:t>
        </x:is>
      </x:c>
      <x:c r="N974" s="34" t="n">
        <x:f>IFERROR(J974*INDEX('04_MAQUINAS'!$F$2:$F$18,MATCH(E974,'04_MAQUINAS'!$A$2:$A$18,0)),0)</x:f>
        <x:v>18.69</x:v>
      </x:c>
      <x:c r="O974" s="34" t="n">
        <x:f>IFERROR(J974*INDEX('04_MAQUINAS'!$I$2:$I$18,MATCH(E974,'04_MAQUINAS'!$A$2:$A$18,0))*INDEX('04_MAQUINAS'!$J$2:$J$18,MATCH(E974,'04_MAQUINAS'!$A$2:$A$18,0)),0)</x:f>
        <x:v>0.09344999999999999</x:v>
      </x:c>
    </x:row>
    <x:row r="975">
      <x:c r="A975" t="inlineStr">
        <x:is>
          <x:t xml:space="preserve">P082</x:t>
        </x:is>
      </x:c>
      <x:c r="B975" t="inlineStr">
        <x:is>
          <x:t xml:space="preserve">Estante reforzado modular</x:t>
        </x:is>
      </x:c>
      <x:c r="C975" t="n">
        <x:v>1</x:v>
      </x:c>
      <x:c r="D975" t="inlineStr">
        <x:is>
          <x:t xml:space="preserve">Corte de planchas de acero</x:t>
        </x:is>
      </x:c>
      <x:c r="E975" t="inlineStr">
        <x:is>
          <x:t xml:space="preserve">Guillotina hidráulica para corte de planchas de acero</x:t>
        </x:is>
      </x:c>
      <x:c r="F975" t="n">
        <x:f>'08_PEDIDOS'!D83</x:f>
        <x:v>12</x:v>
      </x:c>
      <x:c r="G975" t="n">
        <x:f>'08_PEDIDOS'!I83</x:f>
        <x:v>10</x:v>
      </x:c>
      <x:c r="H975" t="n">
        <x:f>'05_RUTAS'!F15</x:f>
        <x:v>8</x:v>
      </x:c>
      <x:c r="I975" t="n">
        <x:f>'05_RUTAS'!G15</x:f>
        <x:v>36.67</x:v>
      </x:c>
      <x:c r="J975" s="14" t="n">
        <x:f>IF(OR(F975="",G975="",G975=0),"",(ROUNDUP(F975/G975,0)*H975+F975*I975)/60)</x:f>
        <x:v>7.600666666666667</x:v>
      </x:c>
      <x:c r="K975" t="n">
        <x:f>INDEX('08_PEDIDOS'!$H$2:$H$97,MATCH(A975,'08_PEDIDOS'!$A$2:$A$97,0))</x:f>
        <x:v>11</x:v>
      </x:c>
      <x:c r="L975" t="inlineStr">
        <x:is>
          <x:t xml:space="preserve">POR_UNIDAD</x:t>
        </x:is>
      </x:c>
      <x:c r="M975" t="inlineStr">
        <x:is>
          <x:t xml:space="preserve">VALOR HEREDADO SIN CRONOMETRAJE</x:t>
        </x:is>
      </x:c>
      <x:c r="N975" s="34" t="n">
        <x:f>IFERROR(J975*INDEX('04_MAQUINAS'!$F$2:$F$18,MATCH(E975,'04_MAQUINAS'!$A$2:$A$18,0)),0)</x:f>
        <x:v>182.416</x:v>
      </x:c>
      <x:c r="O975" s="34" t="n">
        <x:f>IFERROR(J975*INDEX('04_MAQUINAS'!$I$2:$I$18,MATCH(E975,'04_MAQUINAS'!$A$2:$A$18,0))*INDEX('04_MAQUINAS'!$J$2:$J$18,MATCH(E975,'04_MAQUINAS'!$A$2:$A$18,0)),0)</x:f>
        <x:v>20.901833333333336</x:v>
      </x:c>
    </x:row>
    <x:row r="976">
      <x:c r="A976" t="inlineStr">
        <x:is>
          <x:t xml:space="preserve">P082</x:t>
        </x:is>
      </x:c>
      <x:c r="B976" t="inlineStr">
        <x:is>
          <x:t xml:space="preserve">Estante reforzado modular</x:t>
        </x:is>
      </x:c>
      <x:c r="C976" t="n">
        <x:v>2</x:v>
      </x:c>
      <x:c r="D976" t="inlineStr">
        <x:is>
          <x:t xml:space="preserve">Corte de tubos y perfiles</x:t>
        </x:is>
      </x:c>
      <x:c r="E976" t="inlineStr">
        <x:is>
          <x:t xml:space="preserve">Sierra de cinta para corte de tubos y perfiles</x:t>
        </x:is>
      </x:c>
      <x:c r="F976" t="n">
        <x:f>'08_PEDIDOS'!D83</x:f>
        <x:v>12</x:v>
      </x:c>
      <x:c r="G976" t="n">
        <x:f>'08_PEDIDOS'!I83</x:f>
        <x:v>10</x:v>
      </x:c>
      <x:c r="H976" t="n">
        <x:f>'05_RUTAS'!F16</x:f>
        <x:v>8</x:v>
      </x:c>
      <x:c r="I976" t="n">
        <x:f>'05_RUTAS'!G16</x:f>
        <x:v>52</x:v>
      </x:c>
      <x:c r="J976" s="14" t="n">
        <x:f>IF(OR(F976="",G976="",G976=0),"",(ROUNDUP(F976/G976,0)*H976+F976*I976)/60)</x:f>
        <x:v>10.666666666666666</x:v>
      </x:c>
      <x:c r="K976" t="n">
        <x:f>INDEX('08_PEDIDOS'!$H$2:$H$97,MATCH(A976,'08_PEDIDOS'!$A$2:$A$97,0))</x:f>
        <x:v>11</x:v>
      </x:c>
      <x:c r="L976" t="inlineStr">
        <x:is>
          <x:t xml:space="preserve">POR_UNIDAD</x:t>
        </x:is>
      </x:c>
      <x:c r="M976" t="inlineStr">
        <x:is>
          <x:t xml:space="preserve">VALOR HEREDADO SIN CRONOMETRAJE</x:t>
        </x:is>
      </x:c>
      <x:c r="N976" s="34" t="n">
        <x:f>IFERROR(J976*INDEX('04_MAQUINAS'!$F$2:$F$18,MATCH(E976,'04_MAQUINAS'!$A$2:$A$18,0)),0)</x:f>
        <x:v>234.66666666666666</x:v>
      </x:c>
      <x:c r="O976" s="34" t="n">
        <x:f>IFERROR(J976*INDEX('04_MAQUINAS'!$I$2:$I$18,MATCH(E976,'04_MAQUINAS'!$A$2:$A$18,0))*INDEX('04_MAQUINAS'!$J$2:$J$18,MATCH(E976,'04_MAQUINAS'!$A$2:$A$18,0)),0)</x:f>
        <x:v>4.8</x:v>
      </x:c>
    </x:row>
    <x:row r="977">
      <x:c r="A977" t="inlineStr">
        <x:is>
          <x:t xml:space="preserve">P082</x:t>
        </x:is>
      </x:c>
      <x:c r="B977" t="inlineStr">
        <x:is>
          <x:t xml:space="preserve">Estante reforzado modular</x:t>
        </x:is>
      </x:c>
      <x:c r="C977" t="n">
        <x:v>3</x:v>
      </x:c>
      <x:c r="D977" t="inlineStr">
        <x:is>
          <x:t xml:space="preserve">Perforación</x:t>
        </x:is>
      </x:c>
      <x:c r="E977" t="inlineStr">
        <x:is>
          <x:t xml:space="preserve">Taladro de banco para perforación de acero</x:t>
        </x:is>
      </x:c>
      <x:c r="F977" t="n">
        <x:f>'08_PEDIDOS'!D83</x:f>
        <x:v>12</x:v>
      </x:c>
      <x:c r="G977" t="n">
        <x:f>'08_PEDIDOS'!I83</x:f>
        <x:v>10</x:v>
      </x:c>
      <x:c r="H977" t="n">
        <x:f>'05_RUTAS'!F17</x:f>
        <x:v>10</x:v>
      </x:c>
      <x:c r="I977" t="n">
        <x:f>'05_RUTAS'!G17</x:f>
        <x:v>82.10000000000001</x:v>
      </x:c>
      <x:c r="J977" s="14" t="n">
        <x:f>IF(OR(F977="",G977="",G977=0),"",(ROUNDUP(F977/G977,0)*H977+F977*I977)/60)</x:f>
        <x:v>16.753333333333334</x:v>
      </x:c>
      <x:c r="K977" t="n">
        <x:f>INDEX('08_PEDIDOS'!$H$2:$H$97,MATCH(A977,'08_PEDIDOS'!$A$2:$A$97,0))</x:f>
        <x:v>11</x:v>
      </x:c>
      <x:c r="L977" t="inlineStr">
        <x:is>
          <x:t xml:space="preserve">POR_UNIDAD</x:t>
        </x:is>
      </x:c>
      <x:c r="M977" t="inlineStr">
        <x:is>
          <x:t xml:space="preserve">VALOR HEREDADO SIN CRONOMETRAJE</x:t>
        </x:is>
      </x:c>
      <x:c r="N977" s="34" t="n">
        <x:f>IFERROR(J977*INDEX('04_MAQUINAS'!$F$2:$F$18,MATCH(E977,'04_MAQUINAS'!$A$2:$A$18,0)),0)</x:f>
        <x:v>368.5733333333333</x:v>
      </x:c>
      <x:c r="O977" s="34" t="n">
        <x:f>IFERROR(J977*INDEX('04_MAQUINAS'!$I$2:$I$18,MATCH(E977,'04_MAQUINAS'!$A$2:$A$18,0))*INDEX('04_MAQUINAS'!$J$2:$J$18,MATCH(E977,'04_MAQUINAS'!$A$2:$A$18,0)),0)</x:f>
        <x:v>4.607166666666667</x:v>
      </x:c>
    </x:row>
    <x:row r="978">
      <x:c r="A978" t="inlineStr">
        <x:is>
          <x:t xml:space="preserve">P082</x:t>
        </x:is>
      </x:c>
      <x:c r="B978" t="inlineStr">
        <x:is>
          <x:t xml:space="preserve">Estante reforzado modular</x:t>
        </x:is>
      </x:c>
      <x:c r="C978" t="n">
        <x:v>4</x:v>
      </x:c>
      <x:c r="D978" t="inlineStr">
        <x:is>
          <x:t xml:space="preserve">Plegado</x:t>
        </x:is>
      </x:c>
      <x:c r="E978" t="inlineStr">
        <x:is>
          <x:t xml:space="preserve">Plegadora hidráulica de chapa metálica</x:t>
        </x:is>
      </x:c>
      <x:c r="F978" t="n">
        <x:f>'08_PEDIDOS'!D83</x:f>
        <x:v>12</x:v>
      </x:c>
      <x:c r="G978" t="n">
        <x:f>'08_PEDIDOS'!I83</x:f>
        <x:v>10</x:v>
      </x:c>
      <x:c r="H978" t="n">
        <x:f>'05_RUTAS'!F18</x:f>
        <x:v>12</x:v>
      </x:c>
      <x:c r="I978" t="n">
        <x:f>'05_RUTAS'!G18</x:f>
        <x:v>69</x:v>
      </x:c>
      <x:c r="J978" s="14" t="n">
        <x:f>IF(OR(F978="",G978="",G978=0),"",(ROUNDUP(F978/G978,0)*H978+F978*I978)/60)</x:f>
        <x:v>14.2</x:v>
      </x:c>
      <x:c r="K978" t="n">
        <x:f>INDEX('08_PEDIDOS'!$H$2:$H$97,MATCH(A978,'08_PEDIDOS'!$A$2:$A$97,0))</x:f>
        <x:v>11</x:v>
      </x:c>
      <x:c r="L978" t="inlineStr">
        <x:is>
          <x:t xml:space="preserve">POR_UNIDAD</x:t>
        </x:is>
      </x:c>
      <x:c r="M978" t="inlineStr">
        <x:is>
          <x:t xml:space="preserve">VALOR HEREDADO SIN CRONOMETRAJE</x:t>
        </x:is>
      </x:c>
      <x:c r="N978" s="34" t="n">
        <x:f>IFERROR(J978*INDEX('04_MAQUINAS'!$F$2:$F$18,MATCH(E978,'04_MAQUINAS'!$A$2:$A$18,0)),0)</x:f>
        <x:v>397.59999999999997</x:v>
      </x:c>
      <x:c r="O978" s="34" t="n">
        <x:f>IFERROR(J978*INDEX('04_MAQUINAS'!$I$2:$I$18,MATCH(E978,'04_MAQUINAS'!$A$2:$A$18,0))*INDEX('04_MAQUINAS'!$J$2:$J$18,MATCH(E978,'04_MAQUINAS'!$A$2:$A$18,0)),0)</x:f>
        <x:v>35.144999999999996</x:v>
      </x:c>
    </x:row>
    <x:row r="979">
      <x:c r="A979" t="inlineStr">
        <x:is>
          <x:t xml:space="preserve">P082</x:t>
        </x:is>
      </x:c>
      <x:c r="B979" t="inlineStr">
        <x:is>
          <x:t xml:space="preserve">Estante reforzado modular</x:t>
        </x:is>
      </x:c>
      <x:c r="C979" t="n">
        <x:v>5</x:v>
      </x:c>
      <x:c r="D979" t="inlineStr">
        <x:is>
          <x:t xml:space="preserve">Soldadura</x:t>
        </x:is>
      </x:c>
      <x:c r="E979" t="inlineStr">
        <x:is>
          <x:t xml:space="preserve">Máquina de soldadura por arco MIG/MAG</x:t>
        </x:is>
      </x:c>
      <x:c r="F979" t="n">
        <x:f>'08_PEDIDOS'!D83</x:f>
        <x:v>12</x:v>
      </x:c>
      <x:c r="G979" t="n">
        <x:f>'08_PEDIDOS'!I83</x:f>
        <x:v>10</x:v>
      </x:c>
      <x:c r="H979" t="n">
        <x:f>'05_RUTAS'!F19</x:f>
        <x:v>10</x:v>
      </x:c>
      <x:c r="I979" t="n">
        <x:f>'05_RUTAS'!G19</x:f>
        <x:v>78.39999999999999</x:v>
      </x:c>
      <x:c r="J979" s="14" t="n">
        <x:f>IF(OR(F979="",G979="",G979=0),"",(ROUNDUP(F979/G979,0)*H979+F979*I979)/60)</x:f>
        <x:v>16.013333333333332</x:v>
      </x:c>
      <x:c r="K979" t="n">
        <x:f>INDEX('08_PEDIDOS'!$H$2:$H$97,MATCH(A979,'08_PEDIDOS'!$A$2:$A$97,0))</x:f>
        <x:v>11</x:v>
      </x:c>
      <x:c r="L979" t="inlineStr">
        <x:is>
          <x:t xml:space="preserve">POR_UNIDAD</x:t>
        </x:is>
      </x:c>
      <x:c r="M979" t="inlineStr">
        <x:is>
          <x:t xml:space="preserve">VALOR HEREDADO SIN CRONOMETRAJE</x:t>
        </x:is>
      </x:c>
      <x:c r="N979" s="34" t="n">
        <x:f>IFERROR(J979*INDEX('04_MAQUINAS'!$F$2:$F$18,MATCH(E979,'04_MAQUINAS'!$A$2:$A$18,0)),0)</x:f>
        <x:v>512.4266666666666</x:v>
      </x:c>
      <x:c r="O979" s="34" t="n">
        <x:f>IFERROR(J979*INDEX('04_MAQUINAS'!$I$2:$I$18,MATCH(E979,'04_MAQUINAS'!$A$2:$A$18,0))*INDEX('04_MAQUINAS'!$J$2:$J$18,MATCH(E979,'04_MAQUINAS'!$A$2:$A$18,0)),0)</x:f>
        <x:v>28.02333333333333</x:v>
      </x:c>
    </x:row>
    <x:row r="980">
      <x:c r="A980" t="inlineStr">
        <x:is>
          <x:t xml:space="preserve">P082</x:t>
        </x:is>
      </x:c>
      <x:c r="B980" t="inlineStr">
        <x:is>
          <x:t xml:space="preserve">Estante reforzado modular</x:t>
        </x:is>
      </x:c>
      <x:c r="C980" t="n">
        <x:v>6</x:v>
      </x:c>
      <x:c r="D980" t="inlineStr">
        <x:is>
          <x:t xml:space="preserve">Desbarbado</x:t>
        </x:is>
      </x:c>
      <x:c r="E980" t="inlineStr">
        <x:is>
          <x:t xml:space="preserve">Mesa de desbarbado/esmerilado</x:t>
        </x:is>
      </x:c>
      <x:c r="F980" t="n">
        <x:f>'08_PEDIDOS'!D83</x:f>
        <x:v>12</x:v>
      </x:c>
      <x:c r="G980" t="n">
        <x:f>'08_PEDIDOS'!I83</x:f>
        <x:v>10</x:v>
      </x:c>
      <x:c r="H980" t="n">
        <x:f>'05_RUTAS'!F20</x:f>
        <x:v>3</x:v>
      </x:c>
      <x:c r="I980" t="n">
        <x:f>'05_RUTAS'!G20</x:f>
        <x:v>49.5</x:v>
      </x:c>
      <x:c r="J980" s="14" t="n">
        <x:f>IF(OR(F980="",G980="",G980=0),"",(ROUNDUP(F980/G980,0)*H980+F980*I980)/60)</x:f>
        <x:v>10</x:v>
      </x:c>
      <x:c r="K980" t="n">
        <x:f>INDEX('08_PEDIDOS'!$H$2:$H$97,MATCH(A980,'08_PEDIDOS'!$A$2:$A$97,0))</x:f>
        <x:v>11</x:v>
      </x:c>
      <x:c r="L980" t="inlineStr">
        <x:is>
          <x:t xml:space="preserve">POR_UNIDAD</x:t>
        </x:is>
      </x:c>
      <x:c r="M980" t="inlineStr">
        <x:is>
          <x:t xml:space="preserve">VALOR HEREDADO SIN CRONOMETRAJE</x:t>
        </x:is>
      </x:c>
      <x:c r="N980" s="34" t="n">
        <x:f>IFERROR(J980*INDEX('04_MAQUINAS'!$F$2:$F$18,MATCH(E980,'04_MAQUINAS'!$A$2:$A$18,0)),0)</x:f>
        <x:v>210</x:v>
      </x:c>
      <x:c r="O980" s="34" t="n">
        <x:f>IFERROR(J980*INDEX('04_MAQUINAS'!$I$2:$I$18,MATCH(E980,'04_MAQUINAS'!$A$2:$A$18,0))*INDEX('04_MAQUINAS'!$J$2:$J$18,MATCH(E980,'04_MAQUINAS'!$A$2:$A$18,0)),0)</x:f>
        <x:v>7.5</x:v>
      </x:c>
    </x:row>
    <x:row r="981">
      <x:c r="A981" t="inlineStr">
        <x:is>
          <x:t xml:space="preserve">P082</x:t>
        </x:is>
      </x:c>
      <x:c r="B981" t="inlineStr">
        <x:is>
          <x:t xml:space="preserve">Estante reforzado modular</x:t>
        </x:is>
      </x:c>
      <x:c r="C981" t="n">
        <x:v>7</x:v>
      </x:c>
      <x:c r="D981" t="inlineStr">
        <x:is>
          <x:t xml:space="preserve">Preparación superficial</x:t>
        </x:is>
      </x:c>
      <x:c r="E981" t="inlineStr">
        <x:is>
          <x:t xml:space="preserve">Zona de preparación superficial</x:t>
        </x:is>
      </x:c>
      <x:c r="F981" t="n">
        <x:f>'08_PEDIDOS'!D83</x:f>
        <x:v>12</x:v>
      </x:c>
      <x:c r="G981" t="n">
        <x:f>'08_PEDIDOS'!I83</x:f>
        <x:v>10</x:v>
      </x:c>
      <x:c r="H981" t="n">
        <x:f>'05_RUTAS'!F21</x:f>
        <x:v>6</x:v>
      </x:c>
      <x:c r="I981" t="n">
        <x:f>'05_RUTAS'!G21</x:f>
        <x:v>32.064</x:v>
      </x:c>
      <x:c r="J981" s="14" t="n">
        <x:f>IF(OR(F981="",G981="",G981=0),"",(ROUNDUP(F981/G981,0)*H981+F981*I981)/60)</x:f>
        <x:v>6.612800000000001</x:v>
      </x:c>
      <x:c r="K981" t="n">
        <x:f>INDEX('08_PEDIDOS'!$H$2:$H$97,MATCH(A981,'08_PEDIDOS'!$A$2:$A$97,0))</x:f>
        <x:v>11</x:v>
      </x:c>
      <x:c r="L981" t="inlineStr">
        <x:is>
          <x:t xml:space="preserve">POR_UNIDAD</x:t>
        </x:is>
      </x:c>
      <x:c r="M981" t="inlineStr">
        <x:is>
          <x:t xml:space="preserve">VALOR HEREDADO SIN CRONOMETRAJE</x:t>
        </x:is>
      </x:c>
      <x:c r="N981" s="34" t="n">
        <x:f>IFERROR(J981*INDEX('04_MAQUINAS'!$F$2:$F$18,MATCH(E981,'04_MAQUINAS'!$A$2:$A$18,0)),0)</x:f>
        <x:v>125.64320000000002</x:v>
      </x:c>
      <x:c r="O981" s="34" t="n">
        <x:f>IFERROR(J981*INDEX('04_MAQUINAS'!$I$2:$I$18,MATCH(E981,'04_MAQUINAS'!$A$2:$A$18,0))*INDEX('04_MAQUINAS'!$J$2:$J$18,MATCH(E981,'04_MAQUINAS'!$A$2:$A$18,0)),0)</x:f>
        <x:v>5.819264000000001</x:v>
      </x:c>
    </x:row>
    <x:row r="982">
      <x:c r="A982" t="inlineStr">
        <x:is>
          <x:t xml:space="preserve">P082</x:t>
        </x:is>
      </x:c>
      <x:c r="B982" t="inlineStr">
        <x:is>
          <x:t xml:space="preserve">Estante reforzado modular</x:t>
        </x:is>
      </x:c>
      <x:c r="C982" t="n">
        <x:v>8</x:v>
      </x:c>
      <x:c r="D982" t="inlineStr">
        <x:is>
          <x:t xml:space="preserve">Aplicación electrostática de polvo</x:t>
        </x:is>
      </x:c>
      <x:c r="E982" t="inlineStr">
        <x:is>
          <x:t xml:space="preserve">Pistola manual de pintura electrostática en polvo</x:t>
        </x:is>
      </x:c>
      <x:c r="F982" t="n">
        <x:f>'08_PEDIDOS'!D83</x:f>
        <x:v>12</x:v>
      </x:c>
      <x:c r="G982" t="n">
        <x:f>'08_PEDIDOS'!I83</x:f>
        <x:v>10</x:v>
      </x:c>
      <x:c r="H982" t="n">
        <x:f>'05_RUTAS'!F22</x:f>
        <x:v>12</x:v>
      </x:c>
      <x:c r="I982" t="n">
        <x:f>'05_RUTAS'!G22</x:f>
        <x:v>8.02</x:v>
      </x:c>
      <x:c r="J982" s="14" t="n">
        <x:f>IF(OR(F982="",G982="",G982=0),"",(ROUNDUP(F982/G982,0)*H982+F982*I982)/60)</x:f>
        <x:v>2.004</x:v>
      </x:c>
      <x:c r="K982" t="n">
        <x:f>INDEX('08_PEDIDOS'!$H$2:$H$97,MATCH(A982,'08_PEDIDOS'!$A$2:$A$97,0))</x:f>
        <x:v>11</x:v>
      </x:c>
      <x:c r="L982" t="inlineStr">
        <x:is>
          <x:t xml:space="preserve">POR_UNIDAD</x:t>
        </x:is>
      </x:c>
      <x:c r="M982" t="inlineStr">
        <x:is>
          <x:t xml:space="preserve">HIPOTESIS TECNICA</x:t>
        </x:is>
      </x:c>
      <x:c r="N982" s="34" t="n">
        <x:f>IFERROR(J982*INDEX('04_MAQUINAS'!$F$2:$F$18,MATCH(E982,'04_MAQUINAS'!$A$2:$A$18,0)),0)</x:f>
        <x:v>64.128</x:v>
      </x:c>
      <x:c r="O982" s="34" t="n">
        <x:f>IFERROR(J982*INDEX('04_MAQUINAS'!$I$2:$I$18,MATCH(E982,'04_MAQUINAS'!$A$2:$A$18,0))*INDEX('04_MAQUINAS'!$J$2:$J$18,MATCH(E982,'04_MAQUINAS'!$A$2:$A$18,0)),0)</x:f>
        <x:v>2.1042</x:v>
      </x:c>
    </x:row>
    <x:row r="983">
      <x:c r="A983" t="inlineStr">
        <x:is>
          <x:t xml:space="preserve">P082</x:t>
        </x:is>
      </x:c>
      <x:c r="B983" t="inlineStr">
        <x:is>
          <x:t xml:space="preserve">Estante reforzado modular</x:t>
        </x:is>
      </x:c>
      <x:c r="C983" t="n">
        <x:v>9</x:v>
      </x:c>
      <x:c r="D983" t="inlineStr">
        <x:is>
          <x:t xml:space="preserve">Curado térmico en horno</x:t>
        </x:is>
      </x:c>
      <x:c r="E983" t="inlineStr">
        <x:is>
          <x:t xml:space="preserve">Horno de curado de pintura electrostática por lotes</x:t>
        </x:is>
      </x:c>
      <x:c r="F983" t="n">
        <x:f>'08_PEDIDOS'!D83</x:f>
        <x:v>12</x:v>
      </x:c>
      <x:c r="G983" t="n">
        <x:f>'08_PEDIDOS'!I83</x:f>
        <x:v>10</x:v>
      </x:c>
      <x:c r="H983" t="n">
        <x:f>'05_RUTAS'!F23</x:f>
        <x:v>45</x:v>
      </x:c>
      <x:c r="I983" t="n">
        <x:f>'05_RUTAS'!G23</x:f>
        <x:v>0</x:v>
      </x:c>
      <x:c r="J983" s="14" t="n">
        <x:f>IF(OR(F983="",G983="",G983=0),"",(ROUNDUP(F983/G983,0)*H983+F983*I983)/60)</x:f>
        <x:v>1.5</x:v>
      </x:c>
      <x:c r="K983" t="n">
        <x:f>INDEX('08_PEDIDOS'!$H$2:$H$97,MATCH(A983,'08_PEDIDOS'!$A$2:$A$97,0))</x:f>
        <x:v>11</x:v>
      </x:c>
      <x:c r="L983" t="inlineStr">
        <x:is>
          <x:t xml:space="preserve">POR_LOTE</x:t>
        </x:is>
      </x:c>
      <x:c r="M983" t="inlineStr">
        <x:is>
          <x:t xml:space="preserve">HIPOTESIS TECNICA</x:t>
        </x:is>
      </x:c>
      <x:c r="N983" s="34" t="n">
        <x:f>IFERROR(J983*INDEX('04_MAQUINAS'!$F$2:$F$18,MATCH(E983,'04_MAQUINAS'!$A$2:$A$18,0)),0)</x:f>
        <x:v>39</x:v>
      </x:c>
      <x:c r="O983" s="34" t="n">
        <x:f>IFERROR(J983*INDEX('04_MAQUINAS'!$I$2:$I$18,MATCH(E983,'04_MAQUINAS'!$A$2:$A$18,0))*INDEX('04_MAQUINAS'!$J$2:$J$18,MATCH(E983,'04_MAQUINAS'!$A$2:$A$18,0)),0)</x:f>
        <x:v>21.599999999999998</x:v>
      </x:c>
    </x:row>
    <x:row r="984">
      <x:c r="A984" t="inlineStr">
        <x:is>
          <x:t xml:space="preserve">P082</x:t>
        </x:is>
      </x:c>
      <x:c r="B984" t="inlineStr">
        <x:is>
          <x:t xml:space="preserve">Estante reforzado modular</x:t>
        </x:is>
      </x:c>
      <x:c r="C984" t="n">
        <x:v>10</x:v>
      </x:c>
      <x:c r="D984" t="inlineStr">
        <x:is>
          <x:t xml:space="preserve">Colgado, traslado y enfriamiento</x:t>
        </x:is>
      </x:c>
      <x:c r="E984" t="inlineStr">
        <x:is>
          <x:t xml:space="preserve">Manipulación y enfriamiento de piezas</x:t>
        </x:is>
      </x:c>
      <x:c r="F984" t="n">
        <x:f>'08_PEDIDOS'!D83</x:f>
        <x:v>12</x:v>
      </x:c>
      <x:c r="G984" t="n">
        <x:f>'08_PEDIDOS'!I83</x:f>
        <x:v>10</x:v>
      </x:c>
      <x:c r="H984" t="n">
        <x:f>'05_RUTAS'!F24</x:f>
        <x:v>8</x:v>
      </x:c>
      <x:c r="I984" t="n">
        <x:f>'05_RUTAS'!G24</x:f>
        <x:v>2.69</x:v>
      </x:c>
      <x:c r="J984" s="14" t="n">
        <x:f>IF(OR(F984="",G984="",G984=0),"",(ROUNDUP(F984/G984,0)*H984+F984*I984)/60)</x:f>
        <x:v>0.8046666666666666</x:v>
      </x:c>
      <x:c r="K984" t="n">
        <x:f>INDEX('08_PEDIDOS'!$H$2:$H$97,MATCH(A984,'08_PEDIDOS'!$A$2:$A$97,0))</x:f>
        <x:v>11</x:v>
      </x:c>
      <x:c r="L984" t="inlineStr">
        <x:is>
          <x:t xml:space="preserve">POR_UNIDAD</x:t>
        </x:is>
      </x:c>
      <x:c r="M984" t="inlineStr">
        <x:is>
          <x:t xml:space="preserve">HIPOTESIS TECNICA</x:t>
        </x:is>
      </x:c>
      <x:c r="N984" s="34" t="n">
        <x:f>IFERROR(J984*INDEX('04_MAQUINAS'!$F$2:$F$18,MATCH(E984,'04_MAQUINAS'!$A$2:$A$18,0)),0)</x:f>
        <x:v>12.874666666666666</x:v>
      </x:c>
      <x:c r="O984" s="34" t="n">
        <x:f>IFERROR(J984*INDEX('04_MAQUINAS'!$I$2:$I$18,MATCH(E984,'04_MAQUINAS'!$A$2:$A$18,0))*INDEX('04_MAQUINAS'!$J$2:$J$18,MATCH(E984,'04_MAQUINAS'!$A$2:$A$18,0)),0)</x:f>
        <x:v>0.20116666666666666</x:v>
      </x:c>
    </x:row>
    <x:row r="985">
      <x:c r="A985" t="inlineStr">
        <x:is>
          <x:t xml:space="preserve">P082</x:t>
        </x:is>
      </x:c>
      <x:c r="B985" t="inlineStr">
        <x:is>
          <x:t xml:space="preserve">Estante reforzado modular</x:t>
        </x:is>
      </x:c>
      <x:c r="C985" t="n">
        <x:v>11</x:v>
      </x:c>
      <x:c r="D985" t="inlineStr">
        <x:is>
          <x:t xml:space="preserve">Ensamblaje</x:t>
        </x:is>
      </x:c>
      <x:c r="E985" t="inlineStr">
        <x:is>
          <x:t xml:space="preserve">Mesa de armado</x:t>
        </x:is>
      </x:c>
      <x:c r="F985" t="n">
        <x:f>'08_PEDIDOS'!D83</x:f>
        <x:v>12</x:v>
      </x:c>
      <x:c r="G985" t="n">
        <x:f>'08_PEDIDOS'!I83</x:f>
        <x:v>10</x:v>
      </x:c>
      <x:c r="H985" t="n">
        <x:f>'05_RUTAS'!F25</x:f>
        <x:v>6</x:v>
      </x:c>
      <x:c r="I985" t="n">
        <x:f>'05_RUTAS'!G25</x:f>
        <x:v>62.25</x:v>
      </x:c>
      <x:c r="J985" s="14" t="n">
        <x:f>IF(OR(F985="",G985="",G985=0),"",(ROUNDUP(F985/G985,0)*H985+F985*I985)/60)</x:f>
        <x:v>12.65</x:v>
      </x:c>
      <x:c r="K985" t="n">
        <x:f>INDEX('08_PEDIDOS'!$H$2:$H$97,MATCH(A985,'08_PEDIDOS'!$A$2:$A$97,0))</x:f>
        <x:v>11</x:v>
      </x:c>
      <x:c r="L985" t="inlineStr">
        <x:is>
          <x:t xml:space="preserve">POR_UNIDAD</x:t>
        </x:is>
      </x:c>
      <x:c r="M985" t="inlineStr">
        <x:is>
          <x:t xml:space="preserve">VALOR HEREDADO SIN CRONOMETRAJE</x:t>
        </x:is>
      </x:c>
      <x:c r="N985" s="34" t="n">
        <x:f>IFERROR(J985*INDEX('04_MAQUINAS'!$F$2:$F$18,MATCH(E985,'04_MAQUINAS'!$A$2:$A$18,0)),0)</x:f>
        <x:v>240.35</x:v>
      </x:c>
      <x:c r="O985" s="34" t="n">
        <x:f>IFERROR(J985*INDEX('04_MAQUINAS'!$I$2:$I$18,MATCH(E985,'04_MAQUINAS'!$A$2:$A$18,0))*INDEX('04_MAQUINAS'!$J$2:$J$18,MATCH(E985,'04_MAQUINAS'!$A$2:$A$18,0)),0)</x:f>
        <x:v>3.795</x:v>
      </x:c>
    </x:row>
    <x:row r="986">
      <x:c r="A986" t="inlineStr">
        <x:is>
          <x:t xml:space="preserve">P082</x:t>
        </x:is>
      </x:c>
      <x:c r="B986" t="inlineStr">
        <x:is>
          <x:t xml:space="preserve">Estante reforzado modular</x:t>
        </x:is>
      </x:c>
      <x:c r="C986" t="n">
        <x:v>12</x:v>
      </x:c>
      <x:c r="D986" t="inlineStr">
        <x:is>
          <x:t xml:space="preserve">Inspección de calidad</x:t>
        </x:is>
      </x:c>
      <x:c r="E986" t="inlineStr">
        <x:is>
          <x:t xml:space="preserve">Área de inspección</x:t>
        </x:is>
      </x:c>
      <x:c r="F986" t="n">
        <x:f>'08_PEDIDOS'!D83</x:f>
        <x:v>12</x:v>
      </x:c>
      <x:c r="G986" t="n">
        <x:f>'08_PEDIDOS'!I83</x:f>
        <x:v>10</x:v>
      </x:c>
      <x:c r="H986" t="n">
        <x:f>'05_RUTAS'!F26</x:f>
        <x:v>2</x:v>
      </x:c>
      <x:c r="I986" t="n">
        <x:f>'05_RUTAS'!G26</x:f>
        <x:v>3.86</x:v>
      </x:c>
      <x:c r="J986" s="14" t="n">
        <x:f>IF(OR(F986="",G986="",G986=0),"",(ROUNDUP(F986/G986,0)*H986+F986*I986)/60)</x:f>
        <x:v>0.8386666666666667</x:v>
      </x:c>
      <x:c r="K986" t="n">
        <x:f>INDEX('08_PEDIDOS'!$H$2:$H$97,MATCH(A986,'08_PEDIDOS'!$A$2:$A$97,0))</x:f>
        <x:v>11</x:v>
      </x:c>
      <x:c r="L986" t="inlineStr">
        <x:is>
          <x:t xml:space="preserve">POR_UNIDAD</x:t>
        </x:is>
      </x:c>
      <x:c r="M986" t="inlineStr">
        <x:is>
          <x:t xml:space="preserve">HIPOTESIS TECNICA</x:t>
        </x:is>
      </x:c>
      <x:c r="N986" s="34" t="n">
        <x:f>IFERROR(J986*INDEX('04_MAQUINAS'!$F$2:$F$18,MATCH(E986,'04_MAQUINAS'!$A$2:$A$18,0)),0)</x:f>
        <x:v>16.773333333333333</x:v>
      </x:c>
      <x:c r="O986" s="34" t="n">
        <x:f>IFERROR(J986*INDEX('04_MAQUINAS'!$I$2:$I$18,MATCH(E986,'04_MAQUINAS'!$A$2:$A$18,0))*INDEX('04_MAQUINAS'!$J$2:$J$18,MATCH(E986,'04_MAQUINAS'!$A$2:$A$18,0)),0)</x:f>
        <x:v>0.08386666666666667</x:v>
      </x:c>
    </x:row>
    <x:row r="987">
      <x:c r="A987" t="inlineStr">
        <x:is>
          <x:t xml:space="preserve">P082</x:t>
        </x:is>
      </x:c>
      <x:c r="B987" t="inlineStr">
        <x:is>
          <x:t xml:space="preserve">Estante reforzado modular</x:t>
        </x:is>
      </x:c>
      <x:c r="C987" t="n">
        <x:v>13</x:v>
      </x:c>
      <x:c r="D987" t="inlineStr">
        <x:is>
          <x:t xml:space="preserve">Embalaje</x:t>
        </x:is>
      </x:c>
      <x:c r="E987" t="inlineStr">
        <x:is>
          <x:t xml:space="preserve">Zona de protección y embalaje</x:t>
        </x:is>
      </x:c>
      <x:c r="F987" t="n">
        <x:f>'08_PEDIDOS'!D83</x:f>
        <x:v>12</x:v>
      </x:c>
      <x:c r="G987" t="n">
        <x:f>'08_PEDIDOS'!I83</x:f>
        <x:v>10</x:v>
      </x:c>
      <x:c r="H987" t="n">
        <x:f>'05_RUTAS'!F27</x:f>
        <x:v>2</x:v>
      </x:c>
      <x:c r="I987" t="n">
        <x:f>'05_RUTAS'!G27</x:f>
        <x:v>5.3</x:v>
      </x:c>
      <x:c r="J987" s="14" t="n">
        <x:f>IF(OR(F987="",G987="",G987=0),"",(ROUNDUP(F987/G987,0)*H987+F987*I987)/60)</x:f>
        <x:v>1.1266666666666665</x:v>
      </x:c>
      <x:c r="K987" t="n">
        <x:f>INDEX('08_PEDIDOS'!$H$2:$H$97,MATCH(A987,'08_PEDIDOS'!$A$2:$A$97,0))</x:f>
        <x:v>11</x:v>
      </x:c>
      <x:c r="L987" t="inlineStr">
        <x:is>
          <x:t xml:space="preserve">POR_UNIDAD</x:t>
        </x:is>
      </x:c>
      <x:c r="M987" t="inlineStr">
        <x:is>
          <x:t xml:space="preserve">HIPOTESIS TECNICA</x:t>
        </x:is>
      </x:c>
      <x:c r="N987" s="34" t="n">
        <x:f>IFERROR(J987*INDEX('04_MAQUINAS'!$F$2:$F$18,MATCH(E987,'04_MAQUINAS'!$A$2:$A$18,0)),0)</x:f>
        <x:v>20.279999999999998</x:v>
      </x:c>
      <x:c r="O987" s="34" t="n">
        <x:f>IFERROR(J987*INDEX('04_MAQUINAS'!$I$2:$I$18,MATCH(E987,'04_MAQUINAS'!$A$2:$A$18,0))*INDEX('04_MAQUINAS'!$J$2:$J$18,MATCH(E987,'04_MAQUINAS'!$A$2:$A$18,0)),0)</x:f>
        <x:v>0.10139999999999998</x:v>
      </x:c>
    </x:row>
    <x:row r="988">
      <x:c r="A988" t="inlineStr">
        <x:is>
          <x:t xml:space="preserve">P083</x:t>
        </x:is>
      </x:c>
      <x:c r="B988" t="inlineStr">
        <x:is>
          <x:t xml:space="preserve">Góndola central comercial</x:t>
        </x:is>
      </x:c>
      <x:c r="C988" t="n">
        <x:v>1</x:v>
      </x:c>
      <x:c r="D988" t="inlineStr">
        <x:is>
          <x:t xml:space="preserve">Corte de planchas de acero</x:t>
        </x:is>
      </x:c>
      <x:c r="E988" t="inlineStr">
        <x:is>
          <x:t xml:space="preserve">Guillotina hidráulica para corte de planchas de acero</x:t>
        </x:is>
      </x:c>
      <x:c r="F988" t="n">
        <x:f>'08_PEDIDOS'!D84</x:f>
        <x:v>6</x:v>
      </x:c>
      <x:c r="G988" t="n">
        <x:f>'08_PEDIDOS'!I84</x:f>
        <x:v>10</x:v>
      </x:c>
      <x:c r="H988" t="n">
        <x:f>'05_RUTAS'!F28</x:f>
        <x:v>8</x:v>
      </x:c>
      <x:c r="I988" t="n">
        <x:f>'05_RUTAS'!G28</x:f>
        <x:v>90.38</x:v>
      </x:c>
      <x:c r="J988" s="14" t="n">
        <x:f>IF(OR(F988="",G988="",G988=0),"",(ROUNDUP(F988/G988,0)*H988+F988*I988)/60)</x:f>
        <x:v>9.171333333333333</x:v>
      </x:c>
      <x:c r="K988" t="n">
        <x:f>INDEX('08_PEDIDOS'!$H$2:$H$97,MATCH(A988,'08_PEDIDOS'!$A$2:$A$97,0))</x:f>
        <x:v>11</x:v>
      </x:c>
      <x:c r="L988" t="inlineStr">
        <x:is>
          <x:t xml:space="preserve">POR_UNIDAD</x:t>
        </x:is>
      </x:c>
      <x:c r="M988" t="inlineStr">
        <x:is>
          <x:t xml:space="preserve">VALOR HEREDADO SIN CRONOMETRAJE</x:t>
        </x:is>
      </x:c>
      <x:c r="N988" s="34" t="n">
        <x:f>IFERROR(J988*INDEX('04_MAQUINAS'!$F$2:$F$18,MATCH(E988,'04_MAQUINAS'!$A$2:$A$18,0)),0)</x:f>
        <x:v>220.112</x:v>
      </x:c>
      <x:c r="O988" s="34" t="n">
        <x:f>IFERROR(J988*INDEX('04_MAQUINAS'!$I$2:$I$18,MATCH(E988,'04_MAQUINAS'!$A$2:$A$18,0))*INDEX('04_MAQUINAS'!$J$2:$J$18,MATCH(E988,'04_MAQUINAS'!$A$2:$A$18,0)),0)</x:f>
        <x:v>25.221166666666665</x:v>
      </x:c>
    </x:row>
    <x:row r="989">
      <x:c r="A989" t="inlineStr">
        <x:is>
          <x:t xml:space="preserve">P083</x:t>
        </x:is>
      </x:c>
      <x:c r="B989" t="inlineStr">
        <x:is>
          <x:t xml:space="preserve">Góndola central comercial</x:t>
        </x:is>
      </x:c>
      <x:c r="C989" t="n">
        <x:v>2</x:v>
      </x:c>
      <x:c r="D989" t="inlineStr">
        <x:is>
          <x:t xml:space="preserve">Corte de tubos y perfiles</x:t>
        </x:is>
      </x:c>
      <x:c r="E989" t="inlineStr">
        <x:is>
          <x:t xml:space="preserve">Sierra de cinta para corte de tubos y perfiles</x:t>
        </x:is>
      </x:c>
      <x:c r="F989" t="n">
        <x:f>'08_PEDIDOS'!D84</x:f>
        <x:v>6</x:v>
      </x:c>
      <x:c r="G989" t="n">
        <x:f>'08_PEDIDOS'!I84</x:f>
        <x:v>10</x:v>
      </x:c>
      <x:c r="H989" t="n">
        <x:f>'05_RUTAS'!F29</x:f>
        <x:v>8</x:v>
      </x:c>
      <x:c r="I989" t="n">
        <x:f>'05_RUTAS'!G29</x:f>
        <x:v>5.98</x:v>
      </x:c>
      <x:c r="J989" s="14" t="n">
        <x:f>IF(OR(F989="",G989="",G989=0),"",(ROUNDUP(F989/G989,0)*H989+F989*I989)/60)</x:f>
        <x:v>0.7313333333333334</x:v>
      </x:c>
      <x:c r="K989" t="n">
        <x:f>INDEX('08_PEDIDOS'!$H$2:$H$97,MATCH(A989,'08_PEDIDOS'!$A$2:$A$97,0))</x:f>
        <x:v>11</x:v>
      </x:c>
      <x:c r="L989" t="inlineStr">
        <x:is>
          <x:t xml:space="preserve">POR_UNIDAD</x:t>
        </x:is>
      </x:c>
      <x:c r="M989" t="inlineStr">
        <x:is>
          <x:t xml:space="preserve">VALOR HEREDADO SIN CRONOMETRAJE</x:t>
        </x:is>
      </x:c>
      <x:c r="N989" s="34" t="n">
        <x:f>IFERROR(J989*INDEX('04_MAQUINAS'!$F$2:$F$18,MATCH(E989,'04_MAQUINAS'!$A$2:$A$18,0)),0)</x:f>
        <x:v>16.089333333333336</x:v>
      </x:c>
      <x:c r="O989" s="34" t="n">
        <x:f>IFERROR(J989*INDEX('04_MAQUINAS'!$I$2:$I$18,MATCH(E989,'04_MAQUINAS'!$A$2:$A$18,0))*INDEX('04_MAQUINAS'!$J$2:$J$18,MATCH(E989,'04_MAQUINAS'!$A$2:$A$18,0)),0)</x:f>
        <x:v>0.3291</x:v>
      </x:c>
    </x:row>
    <x:row r="990">
      <x:c r="A990" t="inlineStr">
        <x:is>
          <x:t xml:space="preserve">P083</x:t>
        </x:is>
      </x:c>
      <x:c r="B990" t="inlineStr">
        <x:is>
          <x:t xml:space="preserve">Góndola central comercial</x:t>
        </x:is>
      </x:c>
      <x:c r="C990" t="n">
        <x:v>3</x:v>
      </x:c>
      <x:c r="D990" t="inlineStr">
        <x:is>
          <x:t xml:space="preserve">Perforación</x:t>
        </x:is>
      </x:c>
      <x:c r="E990" t="inlineStr">
        <x:is>
          <x:t xml:space="preserve">Taladro de banco para perforación de acero</x:t>
        </x:is>
      </x:c>
      <x:c r="F990" t="n">
        <x:f>'08_PEDIDOS'!D84</x:f>
        <x:v>6</x:v>
      </x:c>
      <x:c r="G990" t="n">
        <x:f>'08_PEDIDOS'!I84</x:f>
        <x:v>10</x:v>
      </x:c>
      <x:c r="H990" t="n">
        <x:f>'05_RUTAS'!F30</x:f>
        <x:v>10</x:v>
      </x:c>
      <x:c r="I990" t="n">
        <x:f>'05_RUTAS'!G30</x:f>
        <x:v>97</x:v>
      </x:c>
      <x:c r="J990" s="14" t="n">
        <x:f>IF(OR(F990="",G990="",G990=0),"",(ROUNDUP(F990/G990,0)*H990+F990*I990)/60)</x:f>
        <x:v>9.866666666666667</x:v>
      </x:c>
      <x:c r="K990" t="n">
        <x:f>INDEX('08_PEDIDOS'!$H$2:$H$97,MATCH(A990,'08_PEDIDOS'!$A$2:$A$97,0))</x:f>
        <x:v>11</x:v>
      </x:c>
      <x:c r="L990" t="inlineStr">
        <x:is>
          <x:t xml:space="preserve">POR_UNIDAD</x:t>
        </x:is>
      </x:c>
      <x:c r="M990" t="inlineStr">
        <x:is>
          <x:t xml:space="preserve">VALOR HEREDADO SIN CRONOMETRAJE</x:t>
        </x:is>
      </x:c>
      <x:c r="N990" s="34" t="n">
        <x:f>IFERROR(J990*INDEX('04_MAQUINAS'!$F$2:$F$18,MATCH(E990,'04_MAQUINAS'!$A$2:$A$18,0)),0)</x:f>
        <x:v>217.06666666666666</x:v>
      </x:c>
      <x:c r="O990" s="34" t="n">
        <x:f>IFERROR(J990*INDEX('04_MAQUINAS'!$I$2:$I$18,MATCH(E990,'04_MAQUINAS'!$A$2:$A$18,0))*INDEX('04_MAQUINAS'!$J$2:$J$18,MATCH(E990,'04_MAQUINAS'!$A$2:$A$18,0)),0)</x:f>
        <x:v>2.713333333333334</x:v>
      </x:c>
    </x:row>
    <x:row r="991">
      <x:c r="A991" t="inlineStr">
        <x:is>
          <x:t xml:space="preserve">P083</x:t>
        </x:is>
      </x:c>
      <x:c r="B991" t="inlineStr">
        <x:is>
          <x:t xml:space="preserve">Góndola central comercial</x:t>
        </x:is>
      </x:c>
      <x:c r="C991" t="n">
        <x:v>4</x:v>
      </x:c>
      <x:c r="D991" t="inlineStr">
        <x:is>
          <x:t xml:space="preserve">Plegado</x:t>
        </x:is>
      </x:c>
      <x:c r="E991" t="inlineStr">
        <x:is>
          <x:t xml:space="preserve">Plegadora hidráulica de chapa metálica</x:t>
        </x:is>
      </x:c>
      <x:c r="F991" t="n">
        <x:f>'08_PEDIDOS'!D84</x:f>
        <x:v>6</x:v>
      </x:c>
      <x:c r="G991" t="n">
        <x:f>'08_PEDIDOS'!I84</x:f>
        <x:v>10</x:v>
      </x:c>
      <x:c r="H991" t="n">
        <x:f>'05_RUTAS'!F31</x:f>
        <x:v>12</x:v>
      </x:c>
      <x:c r="I991" t="n">
        <x:f>'05_RUTAS'!G31</x:f>
        <x:v>196</x:v>
      </x:c>
      <x:c r="J991" s="14" t="n">
        <x:f>IF(OR(F991="",G991="",G991=0),"",(ROUNDUP(F991/G991,0)*H991+F991*I991)/60)</x:f>
        <x:v>19.8</x:v>
      </x:c>
      <x:c r="K991" t="n">
        <x:f>INDEX('08_PEDIDOS'!$H$2:$H$97,MATCH(A991,'08_PEDIDOS'!$A$2:$A$97,0))</x:f>
        <x:v>11</x:v>
      </x:c>
      <x:c r="L991" t="inlineStr">
        <x:is>
          <x:t xml:space="preserve">POR_UNIDAD</x:t>
        </x:is>
      </x:c>
      <x:c r="M991" t="inlineStr">
        <x:is>
          <x:t xml:space="preserve">VALOR HEREDADO SIN CRONOMETRAJE</x:t>
        </x:is>
      </x:c>
      <x:c r="N991" s="34" t="n">
        <x:f>IFERROR(J991*INDEX('04_MAQUINAS'!$F$2:$F$18,MATCH(E991,'04_MAQUINAS'!$A$2:$A$18,0)),0)</x:f>
        <x:v>554.4</x:v>
      </x:c>
      <x:c r="O991" s="34" t="n">
        <x:f>IFERROR(J991*INDEX('04_MAQUINAS'!$I$2:$I$18,MATCH(E991,'04_MAQUINAS'!$A$2:$A$18,0))*INDEX('04_MAQUINAS'!$J$2:$J$18,MATCH(E991,'04_MAQUINAS'!$A$2:$A$18,0)),0)</x:f>
        <x:v>49.005</x:v>
      </x:c>
    </x:row>
    <x:row r="992">
      <x:c r="A992" t="inlineStr">
        <x:is>
          <x:t xml:space="preserve">P083</x:t>
        </x:is>
      </x:c>
      <x:c r="B992" t="inlineStr">
        <x:is>
          <x:t xml:space="preserve">Góndola central comercial</x:t>
        </x:is>
      </x:c>
      <x:c r="C992" t="n">
        <x:v>5</x:v>
      </x:c>
      <x:c r="D992" t="inlineStr">
        <x:is>
          <x:t xml:space="preserve">Desbarbado</x:t>
        </x:is>
      </x:c>
      <x:c r="E992" t="inlineStr">
        <x:is>
          <x:t xml:space="preserve">Mesa de desbarbado/esmerilado</x:t>
        </x:is>
      </x:c>
      <x:c r="F992" t="n">
        <x:f>'08_PEDIDOS'!D84</x:f>
        <x:v>6</x:v>
      </x:c>
      <x:c r="G992" t="n">
        <x:f>'08_PEDIDOS'!I84</x:f>
        <x:v>10</x:v>
      </x:c>
      <x:c r="H992" t="n">
        <x:f>'05_RUTAS'!F32</x:f>
        <x:v>3</x:v>
      </x:c>
      <x:c r="I992" t="n">
        <x:f>'05_RUTAS'!G32</x:f>
        <x:v>51</x:v>
      </x:c>
      <x:c r="J992" s="14" t="n">
        <x:f>IF(OR(F992="",G992="",G992=0),"",(ROUNDUP(F992/G992,0)*H992+F992*I992)/60)</x:f>
        <x:v>5.15</x:v>
      </x:c>
      <x:c r="K992" t="n">
        <x:f>INDEX('08_PEDIDOS'!$H$2:$H$97,MATCH(A992,'08_PEDIDOS'!$A$2:$A$97,0))</x:f>
        <x:v>11</x:v>
      </x:c>
      <x:c r="L992" t="inlineStr">
        <x:is>
          <x:t xml:space="preserve">POR_UNIDAD</x:t>
        </x:is>
      </x:c>
      <x:c r="M992" t="inlineStr">
        <x:is>
          <x:t xml:space="preserve">VALOR HEREDADO SIN CRONOMETRAJE</x:t>
        </x:is>
      </x:c>
      <x:c r="N992" s="34" t="n">
        <x:f>IFERROR(J992*INDEX('04_MAQUINAS'!$F$2:$F$18,MATCH(E992,'04_MAQUINAS'!$A$2:$A$18,0)),0)</x:f>
        <x:v>108.15</x:v>
      </x:c>
      <x:c r="O992" s="34" t="n">
        <x:f>IFERROR(J992*INDEX('04_MAQUINAS'!$I$2:$I$18,MATCH(E992,'04_MAQUINAS'!$A$2:$A$18,0))*INDEX('04_MAQUINAS'!$J$2:$J$18,MATCH(E992,'04_MAQUINAS'!$A$2:$A$18,0)),0)</x:f>
        <x:v>3.8625000000000003</x:v>
      </x:c>
    </x:row>
    <x:row r="993">
      <x:c r="A993" t="inlineStr">
        <x:is>
          <x:t xml:space="preserve">P083</x:t>
        </x:is>
      </x:c>
      <x:c r="B993" t="inlineStr">
        <x:is>
          <x:t xml:space="preserve">Góndola central comercial</x:t>
        </x:is>
      </x:c>
      <x:c r="C993" t="n">
        <x:v>6</x:v>
      </x:c>
      <x:c r="D993" t="inlineStr">
        <x:is>
          <x:t xml:space="preserve">Preparación superficial</x:t>
        </x:is>
      </x:c>
      <x:c r="E993" t="inlineStr">
        <x:is>
          <x:t xml:space="preserve">Zona de preparación superficial</x:t>
        </x:is>
      </x:c>
      <x:c r="F993" t="n">
        <x:f>'08_PEDIDOS'!D84</x:f>
        <x:v>6</x:v>
      </x:c>
      <x:c r="G993" t="n">
        <x:f>'08_PEDIDOS'!I84</x:f>
        <x:v>10</x:v>
      </x:c>
      <x:c r="H993" t="n">
        <x:f>'05_RUTAS'!F33</x:f>
        <x:v>6</x:v>
      </x:c>
      <x:c r="I993" t="n">
        <x:f>'05_RUTAS'!G33</x:f>
        <x:v>40.5152</x:v>
      </x:c>
      <x:c r="J993" s="14" t="n">
        <x:f>IF(OR(F993="",G993="",G993=0),"",(ROUNDUP(F993/G993,0)*H993+F993*I993)/60)</x:f>
        <x:v>4.1515200000000005</x:v>
      </x:c>
      <x:c r="K993" t="n">
        <x:f>INDEX('08_PEDIDOS'!$H$2:$H$97,MATCH(A993,'08_PEDIDOS'!$A$2:$A$97,0))</x:f>
        <x:v>11</x:v>
      </x:c>
      <x:c r="L993" t="inlineStr">
        <x:is>
          <x:t xml:space="preserve">POR_UNIDAD</x:t>
        </x:is>
      </x:c>
      <x:c r="M993" t="inlineStr">
        <x:is>
          <x:t xml:space="preserve">VALOR HEREDADO SIN CRONOMETRAJE</x:t>
        </x:is>
      </x:c>
      <x:c r="N993" s="34" t="n">
        <x:f>IFERROR(J993*INDEX('04_MAQUINAS'!$F$2:$F$18,MATCH(E993,'04_MAQUINAS'!$A$2:$A$18,0)),0)</x:f>
        <x:v>78.87888000000001</x:v>
      </x:c>
      <x:c r="O993" s="34" t="n">
        <x:f>IFERROR(J993*INDEX('04_MAQUINAS'!$I$2:$I$18,MATCH(E993,'04_MAQUINAS'!$A$2:$A$18,0))*INDEX('04_MAQUINAS'!$J$2:$J$18,MATCH(E993,'04_MAQUINAS'!$A$2:$A$18,0)),0)</x:f>
        <x:v>3.6533376000000013</x:v>
      </x:c>
    </x:row>
    <x:row r="994">
      <x:c r="A994" t="inlineStr">
        <x:is>
          <x:t xml:space="preserve">P083</x:t>
        </x:is>
      </x:c>
      <x:c r="B994" t="inlineStr">
        <x:is>
          <x:t xml:space="preserve">Góndola central comercial</x:t>
        </x:is>
      </x:c>
      <x:c r="C994" t="n">
        <x:v>7</x:v>
      </x:c>
      <x:c r="D994" t="inlineStr">
        <x:is>
          <x:t xml:space="preserve">Aplicación electrostática de polvo</x:t>
        </x:is>
      </x:c>
      <x:c r="E994" t="inlineStr">
        <x:is>
          <x:t xml:space="preserve">Pistola manual de pintura electrostática en polvo</x:t>
        </x:is>
      </x:c>
      <x:c r="F994" t="n">
        <x:f>'08_PEDIDOS'!D84</x:f>
        <x:v>6</x:v>
      </x:c>
      <x:c r="G994" t="n">
        <x:f>'08_PEDIDOS'!I84</x:f>
        <x:v>10</x:v>
      </x:c>
      <x:c r="H994" t="n">
        <x:f>'05_RUTAS'!F34</x:f>
        <x:v>12</x:v>
      </x:c>
      <x:c r="I994" t="n">
        <x:f>'05_RUTAS'!G34</x:f>
        <x:v>7.76</x:v>
      </x:c>
      <x:c r="J994" s="14" t="n">
        <x:f>IF(OR(F994="",G994="",G994=0),"",(ROUNDUP(F994/G994,0)*H994+F994*I994)/60)</x:f>
        <x:v>0.9760000000000001</x:v>
      </x:c>
      <x:c r="K994" t="n">
        <x:f>INDEX('08_PEDIDOS'!$H$2:$H$97,MATCH(A994,'08_PEDIDOS'!$A$2:$A$97,0))</x:f>
        <x:v>11</x:v>
      </x:c>
      <x:c r="L994" t="inlineStr">
        <x:is>
          <x:t xml:space="preserve">POR_UNIDAD</x:t>
        </x:is>
      </x:c>
      <x:c r="M994" t="inlineStr">
        <x:is>
          <x:t xml:space="preserve">HIPOTESIS TECNICA</x:t>
        </x:is>
      </x:c>
      <x:c r="N994" s="34" t="n">
        <x:f>IFERROR(J994*INDEX('04_MAQUINAS'!$F$2:$F$18,MATCH(E994,'04_MAQUINAS'!$A$2:$A$18,0)),0)</x:f>
        <x:v>31.232000000000003</x:v>
      </x:c>
      <x:c r="O994" s="34" t="n">
        <x:f>IFERROR(J994*INDEX('04_MAQUINAS'!$I$2:$I$18,MATCH(E994,'04_MAQUINAS'!$A$2:$A$18,0))*INDEX('04_MAQUINAS'!$J$2:$J$18,MATCH(E994,'04_MAQUINAS'!$A$2:$A$18,0)),0)</x:f>
        <x:v>1.0248000000000002</x:v>
      </x:c>
    </x:row>
    <x:row r="995">
      <x:c r="A995" t="inlineStr">
        <x:is>
          <x:t xml:space="preserve">P083</x:t>
        </x:is>
      </x:c>
      <x:c r="B995" t="inlineStr">
        <x:is>
          <x:t xml:space="preserve">Góndola central comercial</x:t>
        </x:is>
      </x:c>
      <x:c r="C995" t="n">
        <x:v>8</x:v>
      </x:c>
      <x:c r="D995" t="inlineStr">
        <x:is>
          <x:t xml:space="preserve">Curado térmico en horno</x:t>
        </x:is>
      </x:c>
      <x:c r="E995" t="inlineStr">
        <x:is>
          <x:t xml:space="preserve">Horno de curado de pintura electrostática por lotes</x:t>
        </x:is>
      </x:c>
      <x:c r="F995" t="n">
        <x:f>'08_PEDIDOS'!D84</x:f>
        <x:v>6</x:v>
      </x:c>
      <x:c r="G995" t="n">
        <x:f>'08_PEDIDOS'!I84</x:f>
        <x:v>10</x:v>
      </x:c>
      <x:c r="H995" t="n">
        <x:f>'05_RUTAS'!F35</x:f>
        <x:v>45</x:v>
      </x:c>
      <x:c r="I995" t="n">
        <x:f>'05_RUTAS'!G35</x:f>
        <x:v>0</x:v>
      </x:c>
      <x:c r="J995" s="14" t="n">
        <x:f>IF(OR(F995="",G995="",G995=0),"",(ROUNDUP(F995/G995,0)*H995+F995*I995)/60)</x:f>
        <x:v>0.75</x:v>
      </x:c>
      <x:c r="K995" t="n">
        <x:f>INDEX('08_PEDIDOS'!$H$2:$H$97,MATCH(A995,'08_PEDIDOS'!$A$2:$A$97,0))</x:f>
        <x:v>11</x:v>
      </x:c>
      <x:c r="L995" t="inlineStr">
        <x:is>
          <x:t xml:space="preserve">POR_LOTE</x:t>
        </x:is>
      </x:c>
      <x:c r="M995" t="inlineStr">
        <x:is>
          <x:t xml:space="preserve">HIPOTESIS TECNICA</x:t>
        </x:is>
      </x:c>
      <x:c r="N995" s="34" t="n">
        <x:f>IFERROR(J995*INDEX('04_MAQUINAS'!$F$2:$F$18,MATCH(E995,'04_MAQUINAS'!$A$2:$A$18,0)),0)</x:f>
        <x:v>19.5</x:v>
      </x:c>
      <x:c r="O995" s="34" t="n">
        <x:f>IFERROR(J995*INDEX('04_MAQUINAS'!$I$2:$I$18,MATCH(E995,'04_MAQUINAS'!$A$2:$A$18,0))*INDEX('04_MAQUINAS'!$J$2:$J$18,MATCH(E995,'04_MAQUINAS'!$A$2:$A$18,0)),0)</x:f>
        <x:v>10.799999999999999</x:v>
      </x:c>
    </x:row>
    <x:row r="996">
      <x:c r="A996" t="inlineStr">
        <x:is>
          <x:t xml:space="preserve">P083</x:t>
        </x:is>
      </x:c>
      <x:c r="B996" t="inlineStr">
        <x:is>
          <x:t xml:space="preserve">Góndola central comercial</x:t>
        </x:is>
      </x:c>
      <x:c r="C996" t="n">
        <x:v>9</x:v>
      </x:c>
      <x:c r="D996" t="inlineStr">
        <x:is>
          <x:t xml:space="preserve">Colgado, traslado y enfriamiento</x:t>
        </x:is>
      </x:c>
      <x:c r="E996" t="inlineStr">
        <x:is>
          <x:t xml:space="preserve">Manipulación y enfriamiento de piezas</x:t>
        </x:is>
      </x:c>
      <x:c r="F996" t="n">
        <x:f>'08_PEDIDOS'!D84</x:f>
        <x:v>6</x:v>
      </x:c>
      <x:c r="G996" t="n">
        <x:f>'08_PEDIDOS'!I84</x:f>
        <x:v>10</x:v>
      </x:c>
      <x:c r="H996" t="n">
        <x:f>'05_RUTAS'!F36</x:f>
        <x:v>8</x:v>
      </x:c>
      <x:c r="I996" t="n">
        <x:f>'05_RUTAS'!G36</x:f>
        <x:v>2.63</x:v>
      </x:c>
      <x:c r="J996" s="14" t="n">
        <x:f>IF(OR(F996="",G996="",G996=0),"",(ROUNDUP(F996/G996,0)*H996+F996*I996)/60)</x:f>
        <x:v>0.39633333333333337</x:v>
      </x:c>
      <x:c r="K996" t="n">
        <x:f>INDEX('08_PEDIDOS'!$H$2:$H$97,MATCH(A996,'08_PEDIDOS'!$A$2:$A$97,0))</x:f>
        <x:v>11</x:v>
      </x:c>
      <x:c r="L996" t="inlineStr">
        <x:is>
          <x:t xml:space="preserve">POR_UNIDAD</x:t>
        </x:is>
      </x:c>
      <x:c r="M996" t="inlineStr">
        <x:is>
          <x:t xml:space="preserve">HIPOTESIS TECNICA</x:t>
        </x:is>
      </x:c>
      <x:c r="N996" s="34" t="n">
        <x:f>IFERROR(J996*INDEX('04_MAQUINAS'!$F$2:$F$18,MATCH(E996,'04_MAQUINAS'!$A$2:$A$18,0)),0)</x:f>
        <x:v>6.341333333333334</x:v>
      </x:c>
      <x:c r="O996" s="34" t="n">
        <x:f>IFERROR(J996*INDEX('04_MAQUINAS'!$I$2:$I$18,MATCH(E996,'04_MAQUINAS'!$A$2:$A$18,0))*INDEX('04_MAQUINAS'!$J$2:$J$18,MATCH(E996,'04_MAQUINAS'!$A$2:$A$18,0)),0)</x:f>
        <x:v>0.09908333333333334</x:v>
      </x:c>
    </x:row>
    <x:row r="997">
      <x:c r="A997" t="inlineStr">
        <x:is>
          <x:t xml:space="preserve">P083</x:t>
        </x:is>
      </x:c>
      <x:c r="B997" t="inlineStr">
        <x:is>
          <x:t xml:space="preserve">Góndola central comercial</x:t>
        </x:is>
      </x:c>
      <x:c r="C997" t="n">
        <x:v>10</x:v>
      </x:c>
      <x:c r="D997" t="inlineStr">
        <x:is>
          <x:t xml:space="preserve">Ensamblaje</x:t>
        </x:is>
      </x:c>
      <x:c r="E997" t="inlineStr">
        <x:is>
          <x:t xml:space="preserve">Mesa de armado</x:t>
        </x:is>
      </x:c>
      <x:c r="F997" t="n">
        <x:f>'08_PEDIDOS'!D84</x:f>
        <x:v>6</x:v>
      </x:c>
      <x:c r="G997" t="n">
        <x:f>'08_PEDIDOS'!I84</x:f>
        <x:v>10</x:v>
      </x:c>
      <x:c r="H997" t="n">
        <x:f>'05_RUTAS'!F37</x:f>
        <x:v>6</x:v>
      </x:c>
      <x:c r="I997" t="n">
        <x:f>'05_RUTAS'!G37</x:f>
        <x:v>69</x:v>
      </x:c>
      <x:c r="J997" s="14" t="n">
        <x:f>IF(OR(F997="",G997="",G997=0),"",(ROUNDUP(F997/G997,0)*H997+F997*I997)/60)</x:f>
        <x:v>7</x:v>
      </x:c>
      <x:c r="K997" t="n">
        <x:f>INDEX('08_PEDIDOS'!$H$2:$H$97,MATCH(A997,'08_PEDIDOS'!$A$2:$A$97,0))</x:f>
        <x:v>11</x:v>
      </x:c>
      <x:c r="L997" t="inlineStr">
        <x:is>
          <x:t xml:space="preserve">POR_UNIDAD</x:t>
        </x:is>
      </x:c>
      <x:c r="M997" t="inlineStr">
        <x:is>
          <x:t xml:space="preserve">VALOR HEREDADO SIN CRONOMETRAJE</x:t>
        </x:is>
      </x:c>
      <x:c r="N997" s="34" t="n">
        <x:f>IFERROR(J997*INDEX('04_MAQUINAS'!$F$2:$F$18,MATCH(E997,'04_MAQUINAS'!$A$2:$A$18,0)),0)</x:f>
        <x:v>133</x:v>
      </x:c>
      <x:c r="O997" s="34" t="n">
        <x:f>IFERROR(J997*INDEX('04_MAQUINAS'!$I$2:$I$18,MATCH(E997,'04_MAQUINAS'!$A$2:$A$18,0))*INDEX('04_MAQUINAS'!$J$2:$J$18,MATCH(E997,'04_MAQUINAS'!$A$2:$A$18,0)),0)</x:f>
        <x:v>2.1</x:v>
      </x:c>
    </x:row>
    <x:row r="998">
      <x:c r="A998" t="inlineStr">
        <x:is>
          <x:t xml:space="preserve">P083</x:t>
        </x:is>
      </x:c>
      <x:c r="B998" t="inlineStr">
        <x:is>
          <x:t xml:space="preserve">Góndola central comercial</x:t>
        </x:is>
      </x:c>
      <x:c r="C998" t="n">
        <x:v>11</x:v>
      </x:c>
      <x:c r="D998" t="inlineStr">
        <x:is>
          <x:t xml:space="preserve">Inspección de calidad</x:t>
        </x:is>
      </x:c>
      <x:c r="E998" t="inlineStr">
        <x:is>
          <x:t xml:space="preserve">Área de inspección</x:t>
        </x:is>
      </x:c>
      <x:c r="F998" t="n">
        <x:f>'08_PEDIDOS'!D84</x:f>
        <x:v>6</x:v>
      </x:c>
      <x:c r="G998" t="n">
        <x:f>'08_PEDIDOS'!I84</x:f>
        <x:v>10</x:v>
      </x:c>
      <x:c r="H998" t="n">
        <x:f>'05_RUTAS'!F38</x:f>
        <x:v>2</x:v>
      </x:c>
      <x:c r="I998" t="n">
        <x:f>'05_RUTAS'!G38</x:f>
        <x:v>3.79</x:v>
      </x:c>
      <x:c r="J998" s="14" t="n">
        <x:f>IF(OR(F998="",G998="",G998=0),"",(ROUNDUP(F998/G998,0)*H998+F998*I998)/60)</x:f>
        <x:v>0.4123333333333334</x:v>
      </x:c>
      <x:c r="K998" t="n">
        <x:f>INDEX('08_PEDIDOS'!$H$2:$H$97,MATCH(A998,'08_PEDIDOS'!$A$2:$A$97,0))</x:f>
        <x:v>11</x:v>
      </x:c>
      <x:c r="L998" t="inlineStr">
        <x:is>
          <x:t xml:space="preserve">POR_UNIDAD</x:t>
        </x:is>
      </x:c>
      <x:c r="M998" t="inlineStr">
        <x:is>
          <x:t xml:space="preserve">HIPOTESIS TECNICA</x:t>
        </x:is>
      </x:c>
      <x:c r="N998" s="34" t="n">
        <x:f>IFERROR(J998*INDEX('04_MAQUINAS'!$F$2:$F$18,MATCH(E998,'04_MAQUINAS'!$A$2:$A$18,0)),0)</x:f>
        <x:v>8.246666666666668</x:v>
      </x:c>
      <x:c r="O998" s="34" t="n">
        <x:f>IFERROR(J998*INDEX('04_MAQUINAS'!$I$2:$I$18,MATCH(E998,'04_MAQUINAS'!$A$2:$A$18,0))*INDEX('04_MAQUINAS'!$J$2:$J$18,MATCH(E998,'04_MAQUINAS'!$A$2:$A$18,0)),0)</x:f>
        <x:v>0.041233333333333344</x:v>
      </x:c>
    </x:row>
    <x:row r="999">
      <x:c r="A999" t="inlineStr">
        <x:is>
          <x:t xml:space="preserve">P083</x:t>
        </x:is>
      </x:c>
      <x:c r="B999" t="inlineStr">
        <x:is>
          <x:t xml:space="preserve">Góndola central comercial</x:t>
        </x:is>
      </x:c>
      <x:c r="C999" t="n">
        <x:v>12</x:v>
      </x:c>
      <x:c r="D999" t="inlineStr">
        <x:is>
          <x:t xml:space="preserve">Embalaje</x:t>
        </x:is>
      </x:c>
      <x:c r="E999" t="inlineStr">
        <x:is>
          <x:t xml:space="preserve">Zona de protección y embalaje</x:t>
        </x:is>
      </x:c>
      <x:c r="F999" t="n">
        <x:f>'08_PEDIDOS'!D84</x:f>
        <x:v>6</x:v>
      </x:c>
      <x:c r="G999" t="n">
        <x:f>'08_PEDIDOS'!I84</x:f>
        <x:v>10</x:v>
      </x:c>
      <x:c r="H999" t="n">
        <x:f>'05_RUTAS'!F39</x:f>
        <x:v>2</x:v>
      </x:c>
      <x:c r="I999" t="n">
        <x:f>'05_RUTAS'!G39</x:f>
        <x:v>5.18</x:v>
      </x:c>
      <x:c r="J999" s="14" t="n">
        <x:f>IF(OR(F999="",G999="",G999=0),"",(ROUNDUP(F999/G999,0)*H999+F999*I999)/60)</x:f>
        <x:v>0.5513333333333333</x:v>
      </x:c>
      <x:c r="K999" t="n">
        <x:f>INDEX('08_PEDIDOS'!$H$2:$H$97,MATCH(A999,'08_PEDIDOS'!$A$2:$A$97,0))</x:f>
        <x:v>11</x:v>
      </x:c>
      <x:c r="L999" t="inlineStr">
        <x:is>
          <x:t xml:space="preserve">POR_UNIDAD</x:t>
        </x:is>
      </x:c>
      <x:c r="M999" t="inlineStr">
        <x:is>
          <x:t xml:space="preserve">HIPOTESIS TECNICA</x:t>
        </x:is>
      </x:c>
      <x:c r="N999" s="34" t="n">
        <x:f>IFERROR(J999*INDEX('04_MAQUINAS'!$F$2:$F$18,MATCH(E999,'04_MAQUINAS'!$A$2:$A$18,0)),0)</x:f>
        <x:v>9.924</x:v>
      </x:c>
      <x:c r="O999" s="34" t="n">
        <x:f>IFERROR(J999*INDEX('04_MAQUINAS'!$I$2:$I$18,MATCH(E999,'04_MAQUINAS'!$A$2:$A$18,0))*INDEX('04_MAQUINAS'!$J$2:$J$18,MATCH(E999,'04_MAQUINAS'!$A$2:$A$18,0)),0)</x:f>
        <x:v>0.04962</x:v>
      </x:c>
    </x:row>
    <x:row r="1000">
      <x:c r="A1000" t="inlineStr">
        <x:is>
          <x:t xml:space="preserve">P084</x:t>
        </x:is>
      </x:c>
      <x:c r="B1000" t="inlineStr">
        <x:is>
          <x:t xml:space="preserve">Góndola mural</x:t>
        </x:is>
      </x:c>
      <x:c r="C1000" t="n">
        <x:v>1</x:v>
      </x:c>
      <x:c r="D1000" t="inlineStr">
        <x:is>
          <x:t xml:space="preserve">Corte de planchas de acero</x:t>
        </x:is>
      </x:c>
      <x:c r="E1000" t="inlineStr">
        <x:is>
          <x:t xml:space="preserve">Guillotina hidráulica para corte de planchas de acero</x:t>
        </x:is>
      </x:c>
      <x:c r="F1000" t="n">
        <x:f>'08_PEDIDOS'!D85</x:f>
        <x:v>7</x:v>
      </x:c>
      <x:c r="G1000" t="n">
        <x:f>'08_PEDIDOS'!I85</x:f>
        <x:v>10</x:v>
      </x:c>
      <x:c r="H1000" t="n">
        <x:f>'05_RUTAS'!F40</x:f>
        <x:v>8</x:v>
      </x:c>
      <x:c r="I1000" t="n">
        <x:f>'05_RUTAS'!G40</x:f>
        <x:v>56.975</x:v>
      </x:c>
      <x:c r="J1000" s="14" t="n">
        <x:f>IF(OR(F1000="",G1000="",G1000=0),"",(ROUNDUP(F1000/G1000,0)*H1000+F1000*I1000)/60)</x:f>
        <x:v>6.7804166666666665</x:v>
      </x:c>
      <x:c r="K1000" t="n">
        <x:f>INDEX('08_PEDIDOS'!$H$2:$H$97,MATCH(A1000,'08_PEDIDOS'!$A$2:$A$97,0))</x:f>
        <x:v>11</x:v>
      </x:c>
      <x:c r="L1000" t="inlineStr">
        <x:is>
          <x:t xml:space="preserve">POR_UNIDAD</x:t>
        </x:is>
      </x:c>
      <x:c r="M1000" t="inlineStr">
        <x:is>
          <x:t xml:space="preserve">VALOR HEREDADO SIN CRONOMETRAJE</x:t>
        </x:is>
      </x:c>
      <x:c r="N1000" s="34" t="n">
        <x:f>IFERROR(J1000*INDEX('04_MAQUINAS'!$F$2:$F$18,MATCH(E1000,'04_MAQUINAS'!$A$2:$A$18,0)),0)</x:f>
        <x:v>162.73</x:v>
      </x:c>
      <x:c r="O1000" s="34" t="n">
        <x:f>IFERROR(J1000*INDEX('04_MAQUINAS'!$I$2:$I$18,MATCH(E1000,'04_MAQUINAS'!$A$2:$A$18,0))*INDEX('04_MAQUINAS'!$J$2:$J$18,MATCH(E1000,'04_MAQUINAS'!$A$2:$A$18,0)),0)</x:f>
        <x:v>18.646145833333332</x:v>
      </x:c>
    </x:row>
    <x:row r="1001">
      <x:c r="A1001" t="inlineStr">
        <x:is>
          <x:t xml:space="preserve">P084</x:t>
        </x:is>
      </x:c>
      <x:c r="B1001" t="inlineStr">
        <x:is>
          <x:t xml:space="preserve">Góndola mural</x:t>
        </x:is>
      </x:c>
      <x:c r="C1001" t="n">
        <x:v>2</x:v>
      </x:c>
      <x:c r="D1001" t="inlineStr">
        <x:is>
          <x:t xml:space="preserve">Corte de tubos y perfiles</x:t>
        </x:is>
      </x:c>
      <x:c r="E1001" t="inlineStr">
        <x:is>
          <x:t xml:space="preserve">Sierra de cinta para corte de tubos y perfiles</x:t>
        </x:is>
      </x:c>
      <x:c r="F1001" t="n">
        <x:f>'08_PEDIDOS'!D85</x:f>
        <x:v>7</x:v>
      </x:c>
      <x:c r="G1001" t="n">
        <x:f>'08_PEDIDOS'!I85</x:f>
        <x:v>10</x:v>
      </x:c>
      <x:c r="H1001" t="n">
        <x:f>'05_RUTAS'!F41</x:f>
        <x:v>8</x:v>
      </x:c>
      <x:c r="I1001" t="n">
        <x:f>'05_RUTAS'!G41</x:f>
        <x:v>6.279999999999999</x:v>
      </x:c>
      <x:c r="J1001" s="14" t="n">
        <x:f>IF(OR(F1001="",G1001="",G1001=0),"",(ROUNDUP(F1001/G1001,0)*H1001+F1001*I1001)/60)</x:f>
        <x:v>0.8659999999999999</x:v>
      </x:c>
      <x:c r="K1001" t="n">
        <x:f>INDEX('08_PEDIDOS'!$H$2:$H$97,MATCH(A1001,'08_PEDIDOS'!$A$2:$A$97,0))</x:f>
        <x:v>11</x:v>
      </x:c>
      <x:c r="L1001" t="inlineStr">
        <x:is>
          <x:t xml:space="preserve">POR_UNIDAD</x:t>
        </x:is>
      </x:c>
      <x:c r="M1001" t="inlineStr">
        <x:is>
          <x:t xml:space="preserve">VALOR HEREDADO SIN CRONOMETRAJE</x:t>
        </x:is>
      </x:c>
      <x:c r="N1001" s="34" t="n">
        <x:f>IFERROR(J1001*INDEX('04_MAQUINAS'!$F$2:$F$18,MATCH(E1001,'04_MAQUINAS'!$A$2:$A$18,0)),0)</x:f>
        <x:v>19.051999999999996</x:v>
      </x:c>
      <x:c r="O1001" s="34" t="n">
        <x:f>IFERROR(J1001*INDEX('04_MAQUINAS'!$I$2:$I$18,MATCH(E1001,'04_MAQUINAS'!$A$2:$A$18,0))*INDEX('04_MAQUINAS'!$J$2:$J$18,MATCH(E1001,'04_MAQUINAS'!$A$2:$A$18,0)),0)</x:f>
        <x:v>0.3897</x:v>
      </x:c>
    </x:row>
    <x:row r="1002">
      <x:c r="A1002" t="inlineStr">
        <x:is>
          <x:t xml:space="preserve">P084</x:t>
        </x:is>
      </x:c>
      <x:c r="B1002" t="inlineStr">
        <x:is>
          <x:t xml:space="preserve">Góndola mural</x:t>
        </x:is>
      </x:c>
      <x:c r="C1002" t="n">
        <x:v>3</x:v>
      </x:c>
      <x:c r="D1002" t="inlineStr">
        <x:is>
          <x:t xml:space="preserve">Perforación</x:t>
        </x:is>
      </x:c>
      <x:c r="E1002" t="inlineStr">
        <x:is>
          <x:t xml:space="preserve">Taladro de banco para perforación de acero</x:t>
        </x:is>
      </x:c>
      <x:c r="F1002" t="n">
        <x:f>'08_PEDIDOS'!D85</x:f>
        <x:v>7</x:v>
      </x:c>
      <x:c r="G1002" t="n">
        <x:f>'08_PEDIDOS'!I85</x:f>
        <x:v>10</x:v>
      </x:c>
      <x:c r="H1002" t="n">
        <x:f>'05_RUTAS'!F42</x:f>
        <x:v>10</x:v>
      </x:c>
      <x:c r="I1002" t="n">
        <x:f>'05_RUTAS'!G42</x:f>
        <x:v>67</x:v>
      </x:c>
      <x:c r="J1002" s="14" t="n">
        <x:f>IF(OR(F1002="",G1002="",G1002=0),"",(ROUNDUP(F1002/G1002,0)*H1002+F1002*I1002)/60)</x:f>
        <x:v>7.983333333333333</x:v>
      </x:c>
      <x:c r="K1002" t="n">
        <x:f>INDEX('08_PEDIDOS'!$H$2:$H$97,MATCH(A1002,'08_PEDIDOS'!$A$2:$A$97,0))</x:f>
        <x:v>11</x:v>
      </x:c>
      <x:c r="L1002" t="inlineStr">
        <x:is>
          <x:t xml:space="preserve">POR_UNIDAD</x:t>
        </x:is>
      </x:c>
      <x:c r="M1002" t="inlineStr">
        <x:is>
          <x:t xml:space="preserve">VALOR HEREDADO SIN CRONOMETRAJE</x:t>
        </x:is>
      </x:c>
      <x:c r="N1002" s="34" t="n">
        <x:f>IFERROR(J1002*INDEX('04_MAQUINAS'!$F$2:$F$18,MATCH(E1002,'04_MAQUINAS'!$A$2:$A$18,0)),0)</x:f>
        <x:v>175.63333333333333</x:v>
      </x:c>
      <x:c r="O1002" s="34" t="n">
        <x:f>IFERROR(J1002*INDEX('04_MAQUINAS'!$I$2:$I$18,MATCH(E1002,'04_MAQUINAS'!$A$2:$A$18,0))*INDEX('04_MAQUINAS'!$J$2:$J$18,MATCH(E1002,'04_MAQUINAS'!$A$2:$A$18,0)),0)</x:f>
        <x:v>2.195416666666667</x:v>
      </x:c>
    </x:row>
    <x:row r="1003">
      <x:c r="A1003" t="inlineStr">
        <x:is>
          <x:t xml:space="preserve">P084</x:t>
        </x:is>
      </x:c>
      <x:c r="B1003" t="inlineStr">
        <x:is>
          <x:t xml:space="preserve">Góndola mural</x:t>
        </x:is>
      </x:c>
      <x:c r="C1003" t="n">
        <x:v>4</x:v>
      </x:c>
      <x:c r="D1003" t="inlineStr">
        <x:is>
          <x:t xml:space="preserve">Plegado</x:t>
        </x:is>
      </x:c>
      <x:c r="E1003" t="inlineStr">
        <x:is>
          <x:t xml:space="preserve">Plegadora hidráulica de chapa metálica</x:t>
        </x:is>
      </x:c>
      <x:c r="F1003" t="n">
        <x:f>'08_PEDIDOS'!D85</x:f>
        <x:v>7</x:v>
      </x:c>
      <x:c r="G1003" t="n">
        <x:f>'08_PEDIDOS'!I85</x:f>
        <x:v>10</x:v>
      </x:c>
      <x:c r="H1003" t="n">
        <x:f>'05_RUTAS'!F43</x:f>
        <x:v>12</x:v>
      </x:c>
      <x:c r="I1003" t="n">
        <x:f>'05_RUTAS'!G43</x:f>
        <x:v>124</x:v>
      </x:c>
      <x:c r="J1003" s="14" t="n">
        <x:f>IF(OR(F1003="",G1003="",G1003=0),"",(ROUNDUP(F1003/G1003,0)*H1003+F1003*I1003)/60)</x:f>
        <x:v>14.666666666666666</x:v>
      </x:c>
      <x:c r="K1003" t="n">
        <x:f>INDEX('08_PEDIDOS'!$H$2:$H$97,MATCH(A1003,'08_PEDIDOS'!$A$2:$A$97,0))</x:f>
        <x:v>11</x:v>
      </x:c>
      <x:c r="L1003" t="inlineStr">
        <x:is>
          <x:t xml:space="preserve">POR_UNIDAD</x:t>
        </x:is>
      </x:c>
      <x:c r="M1003" t="inlineStr">
        <x:is>
          <x:t xml:space="preserve">VALOR HEREDADO SIN CRONOMETRAJE</x:t>
        </x:is>
      </x:c>
      <x:c r="N1003" s="34" t="n">
        <x:f>IFERROR(J1003*INDEX('04_MAQUINAS'!$F$2:$F$18,MATCH(E1003,'04_MAQUINAS'!$A$2:$A$18,0)),0)</x:f>
        <x:v>410.66666666666663</x:v>
      </x:c>
      <x:c r="O1003" s="34" t="n">
        <x:f>IFERROR(J1003*INDEX('04_MAQUINAS'!$I$2:$I$18,MATCH(E1003,'04_MAQUINAS'!$A$2:$A$18,0))*INDEX('04_MAQUINAS'!$J$2:$J$18,MATCH(E1003,'04_MAQUINAS'!$A$2:$A$18,0)),0)</x:f>
        <x:v>36.3</x:v>
      </x:c>
    </x:row>
    <x:row r="1004">
      <x:c r="A1004" t="inlineStr">
        <x:is>
          <x:t xml:space="preserve">P084</x:t>
        </x:is>
      </x:c>
      <x:c r="B1004" t="inlineStr">
        <x:is>
          <x:t xml:space="preserve">Góndola mural</x:t>
        </x:is>
      </x:c>
      <x:c r="C1004" t="n">
        <x:v>5</x:v>
      </x:c>
      <x:c r="D1004" t="inlineStr">
        <x:is>
          <x:t xml:space="preserve">Soldadura</x:t>
        </x:is>
      </x:c>
      <x:c r="E1004" t="inlineStr">
        <x:is>
          <x:t xml:space="preserve">Máquina de soldadura por arco MIG/MAG</x:t>
        </x:is>
      </x:c>
      <x:c r="F1004" t="n">
        <x:f>'08_PEDIDOS'!D85</x:f>
        <x:v>7</x:v>
      </x:c>
      <x:c r="G1004" t="n">
        <x:f>'08_PEDIDOS'!I85</x:f>
        <x:v>10</x:v>
      </x:c>
      <x:c r="H1004" t="n">
        <x:f>'05_RUTAS'!F44</x:f>
        <x:v>10</x:v>
      </x:c>
      <x:c r="I1004" t="n">
        <x:f>'05_RUTAS'!G44</x:f>
        <x:v>5.6</x:v>
      </x:c>
      <x:c r="J1004" s="14" t="n">
        <x:f>IF(OR(F1004="",G1004="",G1004=0),"",(ROUNDUP(F1004/G1004,0)*H1004+F1004*I1004)/60)</x:f>
        <x:v>0.82</x:v>
      </x:c>
      <x:c r="K1004" t="n">
        <x:f>INDEX('08_PEDIDOS'!$H$2:$H$97,MATCH(A1004,'08_PEDIDOS'!$A$2:$A$97,0))</x:f>
        <x:v>11</x:v>
      </x:c>
      <x:c r="L1004" t="inlineStr">
        <x:is>
          <x:t xml:space="preserve">POR_UNIDAD</x:t>
        </x:is>
      </x:c>
      <x:c r="M1004" t="inlineStr">
        <x:is>
          <x:t xml:space="preserve">VALOR HEREDADO SIN CRONOMETRAJE</x:t>
        </x:is>
      </x:c>
      <x:c r="N1004" s="34" t="n">
        <x:f>IFERROR(J1004*INDEX('04_MAQUINAS'!$F$2:$F$18,MATCH(E1004,'04_MAQUINAS'!$A$2:$A$18,0)),0)</x:f>
        <x:v>26.24</x:v>
      </x:c>
      <x:c r="O1004" s="34" t="n">
        <x:f>IFERROR(J1004*INDEX('04_MAQUINAS'!$I$2:$I$18,MATCH(E1004,'04_MAQUINAS'!$A$2:$A$18,0))*INDEX('04_MAQUINAS'!$J$2:$J$18,MATCH(E1004,'04_MAQUINAS'!$A$2:$A$18,0)),0)</x:f>
        <x:v>1.4349999999999998</x:v>
      </x:c>
    </x:row>
    <x:row r="1005">
      <x:c r="A1005" t="inlineStr">
        <x:is>
          <x:t xml:space="preserve">P084</x:t>
        </x:is>
      </x:c>
      <x:c r="B1005" t="inlineStr">
        <x:is>
          <x:t xml:space="preserve">Góndola mural</x:t>
        </x:is>
      </x:c>
      <x:c r="C1005" t="n">
        <x:v>6</x:v>
      </x:c>
      <x:c r="D1005" t="inlineStr">
        <x:is>
          <x:t xml:space="preserve">Desbarbado</x:t>
        </x:is>
      </x:c>
      <x:c r="E1005" t="inlineStr">
        <x:is>
          <x:t xml:space="preserve">Mesa de desbarbado/esmerilado</x:t>
        </x:is>
      </x:c>
      <x:c r="F1005" t="n">
        <x:f>'08_PEDIDOS'!D85</x:f>
        <x:v>7</x:v>
      </x:c>
      <x:c r="G1005" t="n">
        <x:f>'08_PEDIDOS'!I85</x:f>
        <x:v>10</x:v>
      </x:c>
      <x:c r="H1005" t="n">
        <x:f>'05_RUTAS'!F45</x:f>
        <x:v>3</x:v>
      </x:c>
      <x:c r="I1005" t="n">
        <x:f>'05_RUTAS'!G45</x:f>
        <x:v>33</x:v>
      </x:c>
      <x:c r="J1005" s="14" t="n">
        <x:f>IF(OR(F1005="",G1005="",G1005=0),"",(ROUNDUP(F1005/G1005,0)*H1005+F1005*I1005)/60)</x:f>
        <x:v>3.9</x:v>
      </x:c>
      <x:c r="K1005" t="n">
        <x:f>INDEX('08_PEDIDOS'!$H$2:$H$97,MATCH(A1005,'08_PEDIDOS'!$A$2:$A$97,0))</x:f>
        <x:v>11</x:v>
      </x:c>
      <x:c r="L1005" t="inlineStr">
        <x:is>
          <x:t xml:space="preserve">POR_UNIDAD</x:t>
        </x:is>
      </x:c>
      <x:c r="M1005" t="inlineStr">
        <x:is>
          <x:t xml:space="preserve">VALOR HEREDADO SIN CRONOMETRAJE</x:t>
        </x:is>
      </x:c>
      <x:c r="N1005" s="34" t="n">
        <x:f>IFERROR(J1005*INDEX('04_MAQUINAS'!$F$2:$F$18,MATCH(E1005,'04_MAQUINAS'!$A$2:$A$18,0)),0)</x:f>
        <x:v>81.89999999999999</x:v>
      </x:c>
      <x:c r="O1005" s="34" t="n">
        <x:f>IFERROR(J1005*INDEX('04_MAQUINAS'!$I$2:$I$18,MATCH(E1005,'04_MAQUINAS'!$A$2:$A$18,0))*INDEX('04_MAQUINAS'!$J$2:$J$18,MATCH(E1005,'04_MAQUINAS'!$A$2:$A$18,0)),0)</x:f>
        <x:v>2.925</x:v>
      </x:c>
    </x:row>
    <x:row r="1006">
      <x:c r="A1006" t="inlineStr">
        <x:is>
          <x:t xml:space="preserve">P084</x:t>
        </x:is>
      </x:c>
      <x:c r="B1006" t="inlineStr">
        <x:is>
          <x:t xml:space="preserve">Góndola mural</x:t>
        </x:is>
      </x:c>
      <x:c r="C1006" t="n">
        <x:v>7</x:v>
      </x:c>
      <x:c r="D1006" t="inlineStr">
        <x:is>
          <x:t xml:space="preserve">Preparación superficial</x:t>
        </x:is>
      </x:c>
      <x:c r="E1006" t="inlineStr">
        <x:is>
          <x:t xml:space="preserve">Zona de preparación superficial</x:t>
        </x:is>
      </x:c>
      <x:c r="F1006" t="n">
        <x:f>'08_PEDIDOS'!D85</x:f>
        <x:v>7</x:v>
      </x:c>
      <x:c r="G1006" t="n">
        <x:f>'08_PEDIDOS'!I85</x:f>
        <x:v>10</x:v>
      </x:c>
      <x:c r="H1006" t="n">
        <x:f>'05_RUTAS'!F46</x:f>
        <x:v>6</x:v>
      </x:c>
      <x:c r="I1006" t="n">
        <x:f>'05_RUTAS'!G46</x:f>
        <x:v>27.0712</x:v>
      </x:c>
      <x:c r="J1006" s="14" t="n">
        <x:f>IF(OR(F1006="",G1006="",G1006=0),"",(ROUNDUP(F1006/G1006,0)*H1006+F1006*I1006)/60)</x:f>
        <x:v>3.258306666666667</x:v>
      </x:c>
      <x:c r="K1006" t="n">
        <x:f>INDEX('08_PEDIDOS'!$H$2:$H$97,MATCH(A1006,'08_PEDIDOS'!$A$2:$A$97,0))</x:f>
        <x:v>11</x:v>
      </x:c>
      <x:c r="L1006" t="inlineStr">
        <x:is>
          <x:t xml:space="preserve">POR_UNIDAD</x:t>
        </x:is>
      </x:c>
      <x:c r="M1006" t="inlineStr">
        <x:is>
          <x:t xml:space="preserve">VALOR HEREDADO SIN CRONOMETRAJE</x:t>
        </x:is>
      </x:c>
      <x:c r="N1006" s="34" t="n">
        <x:f>IFERROR(J1006*INDEX('04_MAQUINAS'!$F$2:$F$18,MATCH(E1006,'04_MAQUINAS'!$A$2:$A$18,0)),0)</x:f>
        <x:v>61.90782666666667</x:v>
      </x:c>
      <x:c r="O1006" s="34" t="n">
        <x:f>IFERROR(J1006*INDEX('04_MAQUINAS'!$I$2:$I$18,MATCH(E1006,'04_MAQUINAS'!$A$2:$A$18,0))*INDEX('04_MAQUINAS'!$J$2:$J$18,MATCH(E1006,'04_MAQUINAS'!$A$2:$A$18,0)),0)</x:f>
        <x:v>2.8673098666666674</x:v>
      </x:c>
    </x:row>
    <x:row r="1007">
      <x:c r="A1007" t="inlineStr">
        <x:is>
          <x:t xml:space="preserve">P084</x:t>
        </x:is>
      </x:c>
      <x:c r="B1007" t="inlineStr">
        <x:is>
          <x:t xml:space="preserve">Góndola mural</x:t>
        </x:is>
      </x:c>
      <x:c r="C1007" t="n">
        <x:v>8</x:v>
      </x:c>
      <x:c r="D1007" t="inlineStr">
        <x:is>
          <x:t xml:space="preserve">Aplicación electrostática de polvo</x:t>
        </x:is>
      </x:c>
      <x:c r="E1007" t="inlineStr">
        <x:is>
          <x:t xml:space="preserve">Pistola manual de pintura electrostática en polvo</x:t>
        </x:is>
      </x:c>
      <x:c r="F1007" t="n">
        <x:f>'08_PEDIDOS'!D85</x:f>
        <x:v>7</x:v>
      </x:c>
      <x:c r="G1007" t="n">
        <x:f>'08_PEDIDOS'!I85</x:f>
        <x:v>10</x:v>
      </x:c>
      <x:c r="H1007" t="n">
        <x:f>'05_RUTAS'!F47</x:f>
        <x:v>12</x:v>
      </x:c>
      <x:c r="I1007" t="n">
        <x:f>'05_RUTAS'!G47</x:f>
        <x:v>7.34</x:v>
      </x:c>
      <x:c r="J1007" s="14" t="n">
        <x:f>IF(OR(F1007="",G1007="",G1007=0),"",(ROUNDUP(F1007/G1007,0)*H1007+F1007*I1007)/60)</x:f>
        <x:v>1.0563333333333333</x:v>
      </x:c>
      <x:c r="K1007" t="n">
        <x:f>INDEX('08_PEDIDOS'!$H$2:$H$97,MATCH(A1007,'08_PEDIDOS'!$A$2:$A$97,0))</x:f>
        <x:v>11</x:v>
      </x:c>
      <x:c r="L1007" t="inlineStr">
        <x:is>
          <x:t xml:space="preserve">POR_UNIDAD</x:t>
        </x:is>
      </x:c>
      <x:c r="M1007" t="inlineStr">
        <x:is>
          <x:t xml:space="preserve">HIPOTESIS TECNICA</x:t>
        </x:is>
      </x:c>
      <x:c r="N1007" s="34" t="n">
        <x:f>IFERROR(J1007*INDEX('04_MAQUINAS'!$F$2:$F$18,MATCH(E1007,'04_MAQUINAS'!$A$2:$A$18,0)),0)</x:f>
        <x:v>33.80266666666667</x:v>
      </x:c>
      <x:c r="O1007" s="34" t="n">
        <x:f>IFERROR(J1007*INDEX('04_MAQUINAS'!$I$2:$I$18,MATCH(E1007,'04_MAQUINAS'!$A$2:$A$18,0))*INDEX('04_MAQUINAS'!$J$2:$J$18,MATCH(E1007,'04_MAQUINAS'!$A$2:$A$18,0)),0)</x:f>
        <x:v>1.1091499999999999</x:v>
      </x:c>
    </x:row>
    <x:row r="1008">
      <x:c r="A1008" t="inlineStr">
        <x:is>
          <x:t xml:space="preserve">P084</x:t>
        </x:is>
      </x:c>
      <x:c r="B1008" t="inlineStr">
        <x:is>
          <x:t xml:space="preserve">Góndola mural</x:t>
        </x:is>
      </x:c>
      <x:c r="C1008" t="n">
        <x:v>9</x:v>
      </x:c>
      <x:c r="D1008" t="inlineStr">
        <x:is>
          <x:t xml:space="preserve">Curado térmico en horno</x:t>
        </x:is>
      </x:c>
      <x:c r="E1008" t="inlineStr">
        <x:is>
          <x:t xml:space="preserve">Horno de curado de pintura electrostática por lotes</x:t>
        </x:is>
      </x:c>
      <x:c r="F1008" t="n">
        <x:f>'08_PEDIDOS'!D85</x:f>
        <x:v>7</x:v>
      </x:c>
      <x:c r="G1008" t="n">
        <x:f>'08_PEDIDOS'!I85</x:f>
        <x:v>10</x:v>
      </x:c>
      <x:c r="H1008" t="n">
        <x:f>'05_RUTAS'!F48</x:f>
        <x:v>45</x:v>
      </x:c>
      <x:c r="I1008" t="n">
        <x:f>'05_RUTAS'!G48</x:f>
        <x:v>0</x:v>
      </x:c>
      <x:c r="J1008" s="14" t="n">
        <x:f>IF(OR(F1008="",G1008="",G1008=0),"",(ROUNDUP(F1008/G1008,0)*H1008+F1008*I1008)/60)</x:f>
        <x:v>0.75</x:v>
      </x:c>
      <x:c r="K1008" t="n">
        <x:f>INDEX('08_PEDIDOS'!$H$2:$H$97,MATCH(A1008,'08_PEDIDOS'!$A$2:$A$97,0))</x:f>
        <x:v>11</x:v>
      </x:c>
      <x:c r="L1008" t="inlineStr">
        <x:is>
          <x:t xml:space="preserve">POR_LOTE</x:t>
        </x:is>
      </x:c>
      <x:c r="M1008" t="inlineStr">
        <x:is>
          <x:t xml:space="preserve">HIPOTESIS TECNICA</x:t>
        </x:is>
      </x:c>
      <x:c r="N1008" s="34" t="n">
        <x:f>IFERROR(J1008*INDEX('04_MAQUINAS'!$F$2:$F$18,MATCH(E1008,'04_MAQUINAS'!$A$2:$A$18,0)),0)</x:f>
        <x:v>19.5</x:v>
      </x:c>
      <x:c r="O1008" s="34" t="n">
        <x:f>IFERROR(J1008*INDEX('04_MAQUINAS'!$I$2:$I$18,MATCH(E1008,'04_MAQUINAS'!$A$2:$A$18,0))*INDEX('04_MAQUINAS'!$J$2:$J$18,MATCH(E1008,'04_MAQUINAS'!$A$2:$A$18,0)),0)</x:f>
        <x:v>10.799999999999999</x:v>
      </x:c>
    </x:row>
    <x:row r="1009">
      <x:c r="A1009" t="inlineStr">
        <x:is>
          <x:t xml:space="preserve">P084</x:t>
        </x:is>
      </x:c>
      <x:c r="B1009" t="inlineStr">
        <x:is>
          <x:t xml:space="preserve">Góndola mural</x:t>
        </x:is>
      </x:c>
      <x:c r="C1009" t="n">
        <x:v>10</x:v>
      </x:c>
      <x:c r="D1009" t="inlineStr">
        <x:is>
          <x:t xml:space="preserve">Colgado, traslado y enfriamiento</x:t>
        </x:is>
      </x:c>
      <x:c r="E1009" t="inlineStr">
        <x:is>
          <x:t xml:space="preserve">Manipulación y enfriamiento de piezas</x:t>
        </x:is>
      </x:c>
      <x:c r="F1009" t="n">
        <x:f>'08_PEDIDOS'!D85</x:f>
        <x:v>7</x:v>
      </x:c>
      <x:c r="G1009" t="n">
        <x:f>'08_PEDIDOS'!I85</x:f>
        <x:v>10</x:v>
      </x:c>
      <x:c r="H1009" t="n">
        <x:f>'05_RUTAS'!F49</x:f>
        <x:v>8</x:v>
      </x:c>
      <x:c r="I1009" t="n">
        <x:f>'05_RUTAS'!G49</x:f>
        <x:v>2.54</x:v>
      </x:c>
      <x:c r="J1009" s="14" t="n">
        <x:f>IF(OR(F1009="",G1009="",G1009=0),"",(ROUNDUP(F1009/G1009,0)*H1009+F1009*I1009)/60)</x:f>
        <x:v>0.4296666666666667</x:v>
      </x:c>
      <x:c r="K1009" t="n">
        <x:f>INDEX('08_PEDIDOS'!$H$2:$H$97,MATCH(A1009,'08_PEDIDOS'!$A$2:$A$97,0))</x:f>
        <x:v>11</x:v>
      </x:c>
      <x:c r="L1009" t="inlineStr">
        <x:is>
          <x:t xml:space="preserve">POR_UNIDAD</x:t>
        </x:is>
      </x:c>
      <x:c r="M1009" t="inlineStr">
        <x:is>
          <x:t xml:space="preserve">HIPOTESIS TECNICA</x:t>
        </x:is>
      </x:c>
      <x:c r="N1009" s="34" t="n">
        <x:f>IFERROR(J1009*INDEX('04_MAQUINAS'!$F$2:$F$18,MATCH(E1009,'04_MAQUINAS'!$A$2:$A$18,0)),0)</x:f>
        <x:v>6.874666666666667</x:v>
      </x:c>
      <x:c r="O1009" s="34" t="n">
        <x:f>IFERROR(J1009*INDEX('04_MAQUINAS'!$I$2:$I$18,MATCH(E1009,'04_MAQUINAS'!$A$2:$A$18,0))*INDEX('04_MAQUINAS'!$J$2:$J$18,MATCH(E1009,'04_MAQUINAS'!$A$2:$A$18,0)),0)</x:f>
        <x:v>0.10741666666666667</x:v>
      </x:c>
    </x:row>
    <x:row r="1010">
      <x:c r="A1010" t="inlineStr">
        <x:is>
          <x:t xml:space="preserve">P084</x:t>
        </x:is>
      </x:c>
      <x:c r="B1010" t="inlineStr">
        <x:is>
          <x:t xml:space="preserve">Góndola mural</x:t>
        </x:is>
      </x:c>
      <x:c r="C1010" t="n">
        <x:v>11</x:v>
      </x:c>
      <x:c r="D1010" t="inlineStr">
        <x:is>
          <x:t xml:space="preserve">Ensamblaje</x:t>
        </x:is>
      </x:c>
      <x:c r="E1010" t="inlineStr">
        <x:is>
          <x:t xml:space="preserve">Mesa de armado</x:t>
        </x:is>
      </x:c>
      <x:c r="F1010" t="n">
        <x:f>'08_PEDIDOS'!D85</x:f>
        <x:v>7</x:v>
      </x:c>
      <x:c r="G1010" t="n">
        <x:f>'08_PEDIDOS'!I85</x:f>
        <x:v>10</x:v>
      </x:c>
      <x:c r="H1010" t="n">
        <x:f>'05_RUTAS'!F50</x:f>
        <x:v>6</x:v>
      </x:c>
      <x:c r="I1010" t="n">
        <x:f>'05_RUTAS'!G50</x:f>
        <x:v>48.75</x:v>
      </x:c>
      <x:c r="J1010" s="14" t="n">
        <x:f>IF(OR(F1010="",G1010="",G1010=0),"",(ROUNDUP(F1010/G1010,0)*H1010+F1010*I1010)/60)</x:f>
        <x:v>5.7875</x:v>
      </x:c>
      <x:c r="K1010" t="n">
        <x:f>INDEX('08_PEDIDOS'!$H$2:$H$97,MATCH(A1010,'08_PEDIDOS'!$A$2:$A$97,0))</x:f>
        <x:v>11</x:v>
      </x:c>
      <x:c r="L1010" t="inlineStr">
        <x:is>
          <x:t xml:space="preserve">POR_UNIDAD</x:t>
        </x:is>
      </x:c>
      <x:c r="M1010" t="inlineStr">
        <x:is>
          <x:t xml:space="preserve">VALOR HEREDADO SIN CRONOMETRAJE</x:t>
        </x:is>
      </x:c>
      <x:c r="N1010" s="34" t="n">
        <x:f>IFERROR(J1010*INDEX('04_MAQUINAS'!$F$2:$F$18,MATCH(E1010,'04_MAQUINAS'!$A$2:$A$18,0)),0)</x:f>
        <x:v>109.96249999999999</x:v>
      </x:c>
      <x:c r="O1010" s="34" t="n">
        <x:f>IFERROR(J1010*INDEX('04_MAQUINAS'!$I$2:$I$18,MATCH(E1010,'04_MAQUINAS'!$A$2:$A$18,0))*INDEX('04_MAQUINAS'!$J$2:$J$18,MATCH(E1010,'04_MAQUINAS'!$A$2:$A$18,0)),0)</x:f>
        <x:v>1.7362499999999998</x:v>
      </x:c>
    </x:row>
    <x:row r="1011">
      <x:c r="A1011" t="inlineStr">
        <x:is>
          <x:t xml:space="preserve">P084</x:t>
        </x:is>
      </x:c>
      <x:c r="B1011" t="inlineStr">
        <x:is>
          <x:t xml:space="preserve">Góndola mural</x:t>
        </x:is>
      </x:c>
      <x:c r="C1011" t="n">
        <x:v>12</x:v>
      </x:c>
      <x:c r="D1011" t="inlineStr">
        <x:is>
          <x:t xml:space="preserve">Inspección de calidad</x:t>
        </x:is>
      </x:c>
      <x:c r="E1011" t="inlineStr">
        <x:is>
          <x:t xml:space="preserve">Área de inspección</x:t>
        </x:is>
      </x:c>
      <x:c r="F1011" t="n">
        <x:f>'08_PEDIDOS'!D85</x:f>
        <x:v>7</x:v>
      </x:c>
      <x:c r="G1011" t="n">
        <x:f>'08_PEDIDOS'!I85</x:f>
        <x:v>10</x:v>
      </x:c>
      <x:c r="H1011" t="n">
        <x:f>'05_RUTAS'!F51</x:f>
        <x:v>2</x:v>
      </x:c>
      <x:c r="I1011" t="n">
        <x:f>'05_RUTAS'!G51</x:f>
        <x:v>3.67</x:v>
      </x:c>
      <x:c r="J1011" s="14" t="n">
        <x:f>IF(OR(F1011="",G1011="",G1011=0),"",(ROUNDUP(F1011/G1011,0)*H1011+F1011*I1011)/60)</x:f>
        <x:v>0.46149999999999997</x:v>
      </x:c>
      <x:c r="K1011" t="n">
        <x:f>INDEX('08_PEDIDOS'!$H$2:$H$97,MATCH(A1011,'08_PEDIDOS'!$A$2:$A$97,0))</x:f>
        <x:v>11</x:v>
      </x:c>
      <x:c r="L1011" t="inlineStr">
        <x:is>
          <x:t xml:space="preserve">POR_UNIDAD</x:t>
        </x:is>
      </x:c>
      <x:c r="M1011" t="inlineStr">
        <x:is>
          <x:t xml:space="preserve">HIPOTESIS TECNICA</x:t>
        </x:is>
      </x:c>
      <x:c r="N1011" s="34" t="n">
        <x:f>IFERROR(J1011*INDEX('04_MAQUINAS'!$F$2:$F$18,MATCH(E1011,'04_MAQUINAS'!$A$2:$A$18,0)),0)</x:f>
        <x:v>9.229999999999999</x:v>
      </x:c>
      <x:c r="O1011" s="34" t="n">
        <x:f>IFERROR(J1011*INDEX('04_MAQUINAS'!$I$2:$I$18,MATCH(E1011,'04_MAQUINAS'!$A$2:$A$18,0))*INDEX('04_MAQUINAS'!$J$2:$J$18,MATCH(E1011,'04_MAQUINAS'!$A$2:$A$18,0)),0)</x:f>
        <x:v>0.04615</x:v>
      </x:c>
    </x:row>
    <x:row r="1012">
      <x:c r="A1012" t="inlineStr">
        <x:is>
          <x:t xml:space="preserve">P084</x:t>
        </x:is>
      </x:c>
      <x:c r="B1012" t="inlineStr">
        <x:is>
          <x:t xml:space="preserve">Góndola mural</x:t>
        </x:is>
      </x:c>
      <x:c r="C1012" t="n">
        <x:v>13</x:v>
      </x:c>
      <x:c r="D1012" t="inlineStr">
        <x:is>
          <x:t xml:space="preserve">Embalaje</x:t>
        </x:is>
      </x:c>
      <x:c r="E1012" t="inlineStr">
        <x:is>
          <x:t xml:space="preserve">Zona de protección y embalaje</x:t>
        </x:is>
      </x:c>
      <x:c r="F1012" t="n">
        <x:f>'08_PEDIDOS'!D85</x:f>
        <x:v>7</x:v>
      </x:c>
      <x:c r="G1012" t="n">
        <x:f>'08_PEDIDOS'!I85</x:f>
        <x:v>10</x:v>
      </x:c>
      <x:c r="H1012" t="n">
        <x:f>'05_RUTAS'!F52</x:f>
        <x:v>2</x:v>
      </x:c>
      <x:c r="I1012" t="n">
        <x:f>'05_RUTAS'!G52</x:f>
        <x:v>5</x:v>
      </x:c>
      <x:c r="J1012" s="14" t="n">
        <x:f>IF(OR(F1012="",G1012="",G1012=0),"",(ROUNDUP(F1012/G1012,0)*H1012+F1012*I1012)/60)</x:f>
        <x:v>0.6166666666666667</x:v>
      </x:c>
      <x:c r="K1012" t="n">
        <x:f>INDEX('08_PEDIDOS'!$H$2:$H$97,MATCH(A1012,'08_PEDIDOS'!$A$2:$A$97,0))</x:f>
        <x:v>11</x:v>
      </x:c>
      <x:c r="L1012" t="inlineStr">
        <x:is>
          <x:t xml:space="preserve">POR_UNIDAD</x:t>
        </x:is>
      </x:c>
      <x:c r="M1012" t="inlineStr">
        <x:is>
          <x:t xml:space="preserve">HIPOTESIS TECNICA</x:t>
        </x:is>
      </x:c>
      <x:c r="N1012" s="34" t="n">
        <x:f>IFERROR(J1012*INDEX('04_MAQUINAS'!$F$2:$F$18,MATCH(E1012,'04_MAQUINAS'!$A$2:$A$18,0)),0)</x:f>
        <x:v>11.100000000000001</x:v>
      </x:c>
      <x:c r="O1012" s="34" t="n">
        <x:f>IFERROR(J1012*INDEX('04_MAQUINAS'!$I$2:$I$18,MATCH(E1012,'04_MAQUINAS'!$A$2:$A$18,0))*INDEX('04_MAQUINAS'!$J$2:$J$18,MATCH(E1012,'04_MAQUINAS'!$A$2:$A$18,0)),0)</x:f>
        <x:v>0.0555</x:v>
      </x:c>
    </x:row>
    <x:row r="1013">
      <x:c r="A1013" t="inlineStr">
        <x:is>
          <x:t xml:space="preserve">P085</x:t>
        </x:is>
      </x:c>
      <x:c r="B1013" t="inlineStr">
        <x:is>
          <x:t xml:space="preserve">Locker de 4 puertas</x:t>
        </x:is>
      </x:c>
      <x:c r="C1013" t="n">
        <x:v>1</x:v>
      </x:c>
      <x:c r="D1013" t="inlineStr">
        <x:is>
          <x:t xml:space="preserve">Corte de planchas de acero</x:t>
        </x:is>
      </x:c>
      <x:c r="E1013" t="inlineStr">
        <x:is>
          <x:t xml:space="preserve">Guillotina hidráulica para corte de planchas de acero</x:t>
        </x:is>
      </x:c>
      <x:c r="F1013" t="n">
        <x:f>'08_PEDIDOS'!D86</x:f>
        <x:v>5</x:v>
      </x:c>
      <x:c r="G1013" t="n">
        <x:f>'08_PEDIDOS'!I86</x:f>
        <x:v>10</x:v>
      </x:c>
      <x:c r="H1013" t="n">
        <x:f>'05_RUTAS'!F53</x:f>
        <x:v>8</x:v>
      </x:c>
      <x:c r="I1013" t="n">
        <x:f>'05_RUTAS'!G53</x:f>
        <x:v>40.245</x:v>
      </x:c>
      <x:c r="J1013" s="14" t="n">
        <x:f>IF(OR(F1013="",G1013="",G1013=0),"",(ROUNDUP(F1013/G1013,0)*H1013+F1013*I1013)/60)</x:f>
        <x:v>3.487083333333333</x:v>
      </x:c>
      <x:c r="K1013" t="n">
        <x:f>INDEX('08_PEDIDOS'!$H$2:$H$97,MATCH(A1013,'08_PEDIDOS'!$A$2:$A$97,0))</x:f>
        <x:v>11</x:v>
      </x:c>
      <x:c r="L1013" t="inlineStr">
        <x:is>
          <x:t xml:space="preserve">POR_UNIDAD</x:t>
        </x:is>
      </x:c>
      <x:c r="M1013" t="inlineStr">
        <x:is>
          <x:t xml:space="preserve">VALOR HEREDADO SIN CRONOMETRAJE</x:t>
        </x:is>
      </x:c>
      <x:c r="N1013" s="34" t="n">
        <x:f>IFERROR(J1013*INDEX('04_MAQUINAS'!$F$2:$F$18,MATCH(E1013,'04_MAQUINAS'!$A$2:$A$18,0)),0)</x:f>
        <x:v>83.69</x:v>
      </x:c>
      <x:c r="O1013" s="34" t="n">
        <x:f>IFERROR(J1013*INDEX('04_MAQUINAS'!$I$2:$I$18,MATCH(E1013,'04_MAQUINAS'!$A$2:$A$18,0))*INDEX('04_MAQUINAS'!$J$2:$J$18,MATCH(E1013,'04_MAQUINAS'!$A$2:$A$18,0)),0)</x:f>
        <x:v>9.589479166666665</x:v>
      </x:c>
    </x:row>
    <x:row r="1014">
      <x:c r="A1014" t="inlineStr">
        <x:is>
          <x:t xml:space="preserve">P085</x:t>
        </x:is>
      </x:c>
      <x:c r="B1014" t="inlineStr">
        <x:is>
          <x:t xml:space="preserve">Locker de 4 puertas</x:t>
        </x:is>
      </x:c>
      <x:c r="C1014" t="n">
        <x:v>2</x:v>
      </x:c>
      <x:c r="D1014" t="inlineStr">
        <x:is>
          <x:t xml:space="preserve">Perforación</x:t>
        </x:is>
      </x:c>
      <x:c r="E1014" t="inlineStr">
        <x:is>
          <x:t xml:space="preserve">Taladro de banco para perforación de acero</x:t>
        </x:is>
      </x:c>
      <x:c r="F1014" t="n">
        <x:f>'08_PEDIDOS'!D86</x:f>
        <x:v>5</x:v>
      </x:c>
      <x:c r="G1014" t="n">
        <x:f>'08_PEDIDOS'!I86</x:f>
        <x:v>10</x:v>
      </x:c>
      <x:c r="H1014" t="n">
        <x:f>'05_RUTAS'!F54</x:f>
        <x:v>10</x:v>
      </x:c>
      <x:c r="I1014" t="n">
        <x:f>'05_RUTAS'!G54</x:f>
        <x:v>14.8</x:v>
      </x:c>
      <x:c r="J1014" s="14" t="n">
        <x:f>IF(OR(F1014="",G1014="",G1014=0),"",(ROUNDUP(F1014/G1014,0)*H1014+F1014*I1014)/60)</x:f>
        <x:v>1.4</x:v>
      </x:c>
      <x:c r="K1014" t="n">
        <x:f>INDEX('08_PEDIDOS'!$H$2:$H$97,MATCH(A1014,'08_PEDIDOS'!$A$2:$A$97,0))</x:f>
        <x:v>11</x:v>
      </x:c>
      <x:c r="L1014" t="inlineStr">
        <x:is>
          <x:t xml:space="preserve">POR_UNIDAD</x:t>
        </x:is>
      </x:c>
      <x:c r="M1014" t="inlineStr">
        <x:is>
          <x:t xml:space="preserve">VALOR HEREDADO SIN CRONOMETRAJE</x:t>
        </x:is>
      </x:c>
      <x:c r="N1014" s="34" t="n">
        <x:f>IFERROR(J1014*INDEX('04_MAQUINAS'!$F$2:$F$18,MATCH(E1014,'04_MAQUINAS'!$A$2:$A$18,0)),0)</x:f>
        <x:v>30.799999999999997</x:v>
      </x:c>
      <x:c r="O1014" s="34" t="n">
        <x:f>IFERROR(J1014*INDEX('04_MAQUINAS'!$I$2:$I$18,MATCH(E1014,'04_MAQUINAS'!$A$2:$A$18,0))*INDEX('04_MAQUINAS'!$J$2:$J$18,MATCH(E1014,'04_MAQUINAS'!$A$2:$A$18,0)),0)</x:f>
        <x:v>0.385</x:v>
      </x:c>
    </x:row>
    <x:row r="1015">
      <x:c r="A1015" t="inlineStr">
        <x:is>
          <x:t xml:space="preserve">P085</x:t>
        </x:is>
      </x:c>
      <x:c r="B1015" t="inlineStr">
        <x:is>
          <x:t xml:space="preserve">Locker de 4 puertas</x:t>
        </x:is>
      </x:c>
      <x:c r="C1015" t="n">
        <x:v>3</x:v>
      </x:c>
      <x:c r="D1015" t="inlineStr">
        <x:is>
          <x:t xml:space="preserve">Plegado</x:t>
        </x:is>
      </x:c>
      <x:c r="E1015" t="inlineStr">
        <x:is>
          <x:t xml:space="preserve">Plegadora hidráulica de chapa metálica</x:t>
        </x:is>
      </x:c>
      <x:c r="F1015" t="n">
        <x:f>'08_PEDIDOS'!D86</x:f>
        <x:v>5</x:v>
      </x:c>
      <x:c r="G1015" t="n">
        <x:f>'08_PEDIDOS'!I86</x:f>
        <x:v>10</x:v>
      </x:c>
      <x:c r="H1015" t="n">
        <x:f>'05_RUTAS'!F55</x:f>
        <x:v>12</x:v>
      </x:c>
      <x:c r="I1015" t="n">
        <x:f>'05_RUTAS'!G55</x:f>
        <x:v>104</x:v>
      </x:c>
      <x:c r="J1015" s="14" t="n">
        <x:f>IF(OR(F1015="",G1015="",G1015=0),"",(ROUNDUP(F1015/G1015,0)*H1015+F1015*I1015)/60)</x:f>
        <x:v>8.866666666666667</x:v>
      </x:c>
      <x:c r="K1015" t="n">
        <x:f>INDEX('08_PEDIDOS'!$H$2:$H$97,MATCH(A1015,'08_PEDIDOS'!$A$2:$A$97,0))</x:f>
        <x:v>11</x:v>
      </x:c>
      <x:c r="L1015" t="inlineStr">
        <x:is>
          <x:t xml:space="preserve">POR_UNIDAD</x:t>
        </x:is>
      </x:c>
      <x:c r="M1015" t="inlineStr">
        <x:is>
          <x:t xml:space="preserve">VALOR HEREDADO SIN CRONOMETRAJE</x:t>
        </x:is>
      </x:c>
      <x:c r="N1015" s="34" t="n">
        <x:f>IFERROR(J1015*INDEX('04_MAQUINAS'!$F$2:$F$18,MATCH(E1015,'04_MAQUINAS'!$A$2:$A$18,0)),0)</x:f>
        <x:v>248.26666666666668</x:v>
      </x:c>
      <x:c r="O1015" s="34" t="n">
        <x:f>IFERROR(J1015*INDEX('04_MAQUINAS'!$I$2:$I$18,MATCH(E1015,'04_MAQUINAS'!$A$2:$A$18,0))*INDEX('04_MAQUINAS'!$J$2:$J$18,MATCH(E1015,'04_MAQUINAS'!$A$2:$A$18,0)),0)</x:f>
        <x:v>21.945</x:v>
      </x:c>
    </x:row>
    <x:row r="1016">
      <x:c r="A1016" t="inlineStr">
        <x:is>
          <x:t xml:space="preserve">P085</x:t>
        </x:is>
      </x:c>
      <x:c r="B1016" t="inlineStr">
        <x:is>
          <x:t xml:space="preserve">Locker de 4 puertas</x:t>
        </x:is>
      </x:c>
      <x:c r="C1016" t="n">
        <x:v>4</x:v>
      </x:c>
      <x:c r="D1016" t="inlineStr">
        <x:is>
          <x:t xml:space="preserve">Desbarbado</x:t>
        </x:is>
      </x:c>
      <x:c r="E1016" t="inlineStr">
        <x:is>
          <x:t xml:space="preserve">Mesa de desbarbado/esmerilado</x:t>
        </x:is>
      </x:c>
      <x:c r="F1016" t="n">
        <x:f>'08_PEDIDOS'!D86</x:f>
        <x:v>5</x:v>
      </x:c>
      <x:c r="G1016" t="n">
        <x:f>'08_PEDIDOS'!I86</x:f>
        <x:v>10</x:v>
      </x:c>
      <x:c r="H1016" t="n">
        <x:f>'05_RUTAS'!F56</x:f>
        <x:v>3</x:v>
      </x:c>
      <x:c r="I1016" t="n">
        <x:f>'05_RUTAS'!G56</x:f>
        <x:v>18</x:v>
      </x:c>
      <x:c r="J1016" s="14" t="n">
        <x:f>IF(OR(F1016="",G1016="",G1016=0),"",(ROUNDUP(F1016/G1016,0)*H1016+F1016*I1016)/60)</x:f>
        <x:v>1.55</x:v>
      </x:c>
      <x:c r="K1016" t="n">
        <x:f>INDEX('08_PEDIDOS'!$H$2:$H$97,MATCH(A1016,'08_PEDIDOS'!$A$2:$A$97,0))</x:f>
        <x:v>11</x:v>
      </x:c>
      <x:c r="L1016" t="inlineStr">
        <x:is>
          <x:t xml:space="preserve">POR_UNIDAD</x:t>
        </x:is>
      </x:c>
      <x:c r="M1016" t="inlineStr">
        <x:is>
          <x:t xml:space="preserve">VALOR HEREDADO SIN CRONOMETRAJE</x:t>
        </x:is>
      </x:c>
      <x:c r="N1016" s="34" t="n">
        <x:f>IFERROR(J1016*INDEX('04_MAQUINAS'!$F$2:$F$18,MATCH(E1016,'04_MAQUINAS'!$A$2:$A$18,0)),0)</x:f>
        <x:v>32.550000000000004</x:v>
      </x:c>
      <x:c r="O1016" s="34" t="n">
        <x:f>IFERROR(J1016*INDEX('04_MAQUINAS'!$I$2:$I$18,MATCH(E1016,'04_MAQUINAS'!$A$2:$A$18,0))*INDEX('04_MAQUINAS'!$J$2:$J$18,MATCH(E1016,'04_MAQUINAS'!$A$2:$A$18,0)),0)</x:f>
        <x:v>1.1625</x:v>
      </x:c>
    </x:row>
    <x:row r="1017">
      <x:c r="A1017" t="inlineStr">
        <x:is>
          <x:t xml:space="preserve">P085</x:t>
        </x:is>
      </x:c>
      <x:c r="B1017" t="inlineStr">
        <x:is>
          <x:t xml:space="preserve">Locker de 4 puertas</x:t>
        </x:is>
      </x:c>
      <x:c r="C1017" t="n">
        <x:v>5</x:v>
      </x:c>
      <x:c r="D1017" t="inlineStr">
        <x:is>
          <x:t xml:space="preserve">Preparación superficial</x:t>
        </x:is>
      </x:c>
      <x:c r="E1017" t="inlineStr">
        <x:is>
          <x:t xml:space="preserve">Zona de preparación superficial</x:t>
        </x:is>
      </x:c>
      <x:c r="F1017" t="n">
        <x:f>'08_PEDIDOS'!D86</x:f>
        <x:v>5</x:v>
      </x:c>
      <x:c r="G1017" t="n">
        <x:f>'08_PEDIDOS'!I86</x:f>
        <x:v>10</x:v>
      </x:c>
      <x:c r="H1017" t="n">
        <x:f>'05_RUTAS'!F57</x:f>
        <x:v>6</x:v>
      </x:c>
      <x:c r="I1017" t="n">
        <x:f>'05_RUTAS'!G57</x:f>
        <x:v>26.324</x:v>
      </x:c>
      <x:c r="J1017" s="14" t="n">
        <x:f>IF(OR(F1017="",G1017="",G1017=0),"",(ROUNDUP(F1017/G1017,0)*H1017+F1017*I1017)/60)</x:f>
        <x:v>2.2936666666666667</x:v>
      </x:c>
      <x:c r="K1017" t="n">
        <x:f>INDEX('08_PEDIDOS'!$H$2:$H$97,MATCH(A1017,'08_PEDIDOS'!$A$2:$A$97,0))</x:f>
        <x:v>11</x:v>
      </x:c>
      <x:c r="L1017" t="inlineStr">
        <x:is>
          <x:t xml:space="preserve">POR_UNIDAD</x:t>
        </x:is>
      </x:c>
      <x:c r="M1017" t="inlineStr">
        <x:is>
          <x:t xml:space="preserve">VALOR HEREDADO SIN CRONOMETRAJE</x:t>
        </x:is>
      </x:c>
      <x:c r="N1017" s="34" t="n">
        <x:f>IFERROR(J1017*INDEX('04_MAQUINAS'!$F$2:$F$18,MATCH(E1017,'04_MAQUINAS'!$A$2:$A$18,0)),0)</x:f>
        <x:v>43.57966666666667</x:v>
      </x:c>
      <x:c r="O1017" s="34" t="n">
        <x:f>IFERROR(J1017*INDEX('04_MAQUINAS'!$I$2:$I$18,MATCH(E1017,'04_MAQUINAS'!$A$2:$A$18,0))*INDEX('04_MAQUINAS'!$J$2:$J$18,MATCH(E1017,'04_MAQUINAS'!$A$2:$A$18,0)),0)</x:f>
        <x:v>2.018426666666667</x:v>
      </x:c>
    </x:row>
    <x:row r="1018">
      <x:c r="A1018" t="inlineStr">
        <x:is>
          <x:t xml:space="preserve">P085</x:t>
        </x:is>
      </x:c>
      <x:c r="B1018" t="inlineStr">
        <x:is>
          <x:t xml:space="preserve">Locker de 4 puertas</x:t>
        </x:is>
      </x:c>
      <x:c r="C1018" t="n">
        <x:v>6</x:v>
      </x:c>
      <x:c r="D1018" t="inlineStr">
        <x:is>
          <x:t xml:space="preserve">Aplicación electrostática de polvo</x:t>
        </x:is>
      </x:c>
      <x:c r="E1018" t="inlineStr">
        <x:is>
          <x:t xml:space="preserve">Pistola manual de pintura electrostática en polvo</x:t>
        </x:is>
      </x:c>
      <x:c r="F1018" t="n">
        <x:f>'08_PEDIDOS'!D86</x:f>
        <x:v>5</x:v>
      </x:c>
      <x:c r="G1018" t="n">
        <x:f>'08_PEDIDOS'!I86</x:f>
        <x:v>10</x:v>
      </x:c>
      <x:c r="H1018" t="n">
        <x:f>'05_RUTAS'!F58</x:f>
        <x:v>12</x:v>
      </x:c>
      <x:c r="I1018" t="n">
        <x:f>'05_RUTAS'!G58</x:f>
        <x:v>6.83</x:v>
      </x:c>
      <x:c r="J1018" s="14" t="n">
        <x:f>IF(OR(F1018="",G1018="",G1018=0),"",(ROUNDUP(F1018/G1018,0)*H1018+F1018*I1018)/60)</x:f>
        <x:v>0.7691666666666667</x:v>
      </x:c>
      <x:c r="K1018" t="n">
        <x:f>INDEX('08_PEDIDOS'!$H$2:$H$97,MATCH(A1018,'08_PEDIDOS'!$A$2:$A$97,0))</x:f>
        <x:v>11</x:v>
      </x:c>
      <x:c r="L1018" t="inlineStr">
        <x:is>
          <x:t xml:space="preserve">POR_UNIDAD</x:t>
        </x:is>
      </x:c>
      <x:c r="M1018" t="inlineStr">
        <x:is>
          <x:t xml:space="preserve">HIPOTESIS TECNICA</x:t>
        </x:is>
      </x:c>
      <x:c r="N1018" s="34" t="n">
        <x:f>IFERROR(J1018*INDEX('04_MAQUINAS'!$F$2:$F$18,MATCH(E1018,'04_MAQUINAS'!$A$2:$A$18,0)),0)</x:f>
        <x:v>24.613333333333333</x:v>
      </x:c>
      <x:c r="O1018" s="34" t="n">
        <x:f>IFERROR(J1018*INDEX('04_MAQUINAS'!$I$2:$I$18,MATCH(E1018,'04_MAQUINAS'!$A$2:$A$18,0))*INDEX('04_MAQUINAS'!$J$2:$J$18,MATCH(E1018,'04_MAQUINAS'!$A$2:$A$18,0)),0)</x:f>
        <x:v>0.807625</x:v>
      </x:c>
    </x:row>
    <x:row r="1019">
      <x:c r="A1019" t="inlineStr">
        <x:is>
          <x:t xml:space="preserve">P085</x:t>
        </x:is>
      </x:c>
      <x:c r="B1019" t="inlineStr">
        <x:is>
          <x:t xml:space="preserve">Locker de 4 puertas</x:t>
        </x:is>
      </x:c>
      <x:c r="C1019" t="n">
        <x:v>7</x:v>
      </x:c>
      <x:c r="D1019" t="inlineStr">
        <x:is>
          <x:t xml:space="preserve">Curado térmico en horno</x:t>
        </x:is>
      </x:c>
      <x:c r="E1019" t="inlineStr">
        <x:is>
          <x:t xml:space="preserve">Horno de curado de pintura electrostática por lotes</x:t>
        </x:is>
      </x:c>
      <x:c r="F1019" t="n">
        <x:f>'08_PEDIDOS'!D86</x:f>
        <x:v>5</x:v>
      </x:c>
      <x:c r="G1019" t="n">
        <x:f>'08_PEDIDOS'!I86</x:f>
        <x:v>10</x:v>
      </x:c>
      <x:c r="H1019" t="n">
        <x:f>'05_RUTAS'!F59</x:f>
        <x:v>45</x:v>
      </x:c>
      <x:c r="I1019" t="n">
        <x:f>'05_RUTAS'!G59</x:f>
        <x:v>0</x:v>
      </x:c>
      <x:c r="J1019" s="14" t="n">
        <x:f>IF(OR(F1019="",G1019="",G1019=0),"",(ROUNDUP(F1019/G1019,0)*H1019+F1019*I1019)/60)</x:f>
        <x:v>0.75</x:v>
      </x:c>
      <x:c r="K1019" t="n">
        <x:f>INDEX('08_PEDIDOS'!$H$2:$H$97,MATCH(A1019,'08_PEDIDOS'!$A$2:$A$97,0))</x:f>
        <x:v>11</x:v>
      </x:c>
      <x:c r="L1019" t="inlineStr">
        <x:is>
          <x:t xml:space="preserve">POR_LOTE</x:t>
        </x:is>
      </x:c>
      <x:c r="M1019" t="inlineStr">
        <x:is>
          <x:t xml:space="preserve">HIPOTESIS TECNICA</x:t>
        </x:is>
      </x:c>
      <x:c r="N1019" s="34" t="n">
        <x:f>IFERROR(J1019*INDEX('04_MAQUINAS'!$F$2:$F$18,MATCH(E1019,'04_MAQUINAS'!$A$2:$A$18,0)),0)</x:f>
        <x:v>19.5</x:v>
      </x:c>
      <x:c r="O1019" s="34" t="n">
        <x:f>IFERROR(J1019*INDEX('04_MAQUINAS'!$I$2:$I$18,MATCH(E1019,'04_MAQUINAS'!$A$2:$A$18,0))*INDEX('04_MAQUINAS'!$J$2:$J$18,MATCH(E1019,'04_MAQUINAS'!$A$2:$A$18,0)),0)</x:f>
        <x:v>10.799999999999999</x:v>
      </x:c>
    </x:row>
    <x:row r="1020">
      <x:c r="A1020" t="inlineStr">
        <x:is>
          <x:t xml:space="preserve">P085</x:t>
        </x:is>
      </x:c>
      <x:c r="B1020" t="inlineStr">
        <x:is>
          <x:t xml:space="preserve">Locker de 4 puertas</x:t>
        </x:is>
      </x:c>
      <x:c r="C1020" t="n">
        <x:v>8</x:v>
      </x:c>
      <x:c r="D1020" t="inlineStr">
        <x:is>
          <x:t xml:space="preserve">Colgado, traslado y enfriamiento</x:t>
        </x:is>
      </x:c>
      <x:c r="E1020" t="inlineStr">
        <x:is>
          <x:t xml:space="preserve">Manipulación y enfriamiento de piezas</x:t>
        </x:is>
      </x:c>
      <x:c r="F1020" t="n">
        <x:f>'08_PEDIDOS'!D86</x:f>
        <x:v>5</x:v>
      </x:c>
      <x:c r="G1020" t="n">
        <x:f>'08_PEDIDOS'!I86</x:f>
        <x:v>10</x:v>
      </x:c>
      <x:c r="H1020" t="n">
        <x:f>'05_RUTAS'!F60</x:f>
        <x:v>8</x:v>
      </x:c>
      <x:c r="I1020" t="n">
        <x:f>'05_RUTAS'!G60</x:f>
        <x:v>2.42</x:v>
      </x:c>
      <x:c r="J1020" s="14" t="n">
        <x:f>IF(OR(F1020="",G1020="",G1020=0),"",(ROUNDUP(F1020/G1020,0)*H1020+F1020*I1020)/60)</x:f>
        <x:v>0.335</x:v>
      </x:c>
      <x:c r="K1020" t="n">
        <x:f>INDEX('08_PEDIDOS'!$H$2:$H$97,MATCH(A1020,'08_PEDIDOS'!$A$2:$A$97,0))</x:f>
        <x:v>11</x:v>
      </x:c>
      <x:c r="L1020" t="inlineStr">
        <x:is>
          <x:t xml:space="preserve">POR_UNIDAD</x:t>
        </x:is>
      </x:c>
      <x:c r="M1020" t="inlineStr">
        <x:is>
          <x:t xml:space="preserve">HIPOTESIS TECNICA</x:t>
        </x:is>
      </x:c>
      <x:c r="N1020" s="34" t="n">
        <x:f>IFERROR(J1020*INDEX('04_MAQUINAS'!$F$2:$F$18,MATCH(E1020,'04_MAQUINAS'!$A$2:$A$18,0)),0)</x:f>
        <x:v>5.36</x:v>
      </x:c>
      <x:c r="O1020" s="34" t="n">
        <x:f>IFERROR(J1020*INDEX('04_MAQUINAS'!$I$2:$I$18,MATCH(E1020,'04_MAQUINAS'!$A$2:$A$18,0))*INDEX('04_MAQUINAS'!$J$2:$J$18,MATCH(E1020,'04_MAQUINAS'!$A$2:$A$18,0)),0)</x:f>
        <x:v>0.08375</x:v>
      </x:c>
    </x:row>
    <x:row r="1021">
      <x:c r="A1021" t="inlineStr">
        <x:is>
          <x:t xml:space="preserve">P085</x:t>
        </x:is>
      </x:c>
      <x:c r="B1021" t="inlineStr">
        <x:is>
          <x:t xml:space="preserve">Locker de 4 puertas</x:t>
        </x:is>
      </x:c>
      <x:c r="C1021" t="n">
        <x:v>9</x:v>
      </x:c>
      <x:c r="D1021" t="inlineStr">
        <x:is>
          <x:t xml:space="preserve">Ensamblaje</x:t>
        </x:is>
      </x:c>
      <x:c r="E1021" t="inlineStr">
        <x:is>
          <x:t xml:space="preserve">Mesa de armado</x:t>
        </x:is>
      </x:c>
      <x:c r="F1021" t="n">
        <x:f>'08_PEDIDOS'!D86</x:f>
        <x:v>5</x:v>
      </x:c>
      <x:c r="G1021" t="n">
        <x:f>'08_PEDIDOS'!I86</x:f>
        <x:v>10</x:v>
      </x:c>
      <x:c r="H1021" t="n">
        <x:f>'05_RUTAS'!F61</x:f>
        <x:v>6</x:v>
      </x:c>
      <x:c r="I1021" t="n">
        <x:f>'05_RUTAS'!G61</x:f>
        <x:v>42</x:v>
      </x:c>
      <x:c r="J1021" s="14" t="n">
        <x:f>IF(OR(F1021="",G1021="",G1021=0),"",(ROUNDUP(F1021/G1021,0)*H1021+F1021*I1021)/60)</x:f>
        <x:v>3.6</x:v>
      </x:c>
      <x:c r="K1021" t="n">
        <x:f>INDEX('08_PEDIDOS'!$H$2:$H$97,MATCH(A1021,'08_PEDIDOS'!$A$2:$A$97,0))</x:f>
        <x:v>11</x:v>
      </x:c>
      <x:c r="L1021" t="inlineStr">
        <x:is>
          <x:t xml:space="preserve">POR_UNIDAD</x:t>
        </x:is>
      </x:c>
      <x:c r="M1021" t="inlineStr">
        <x:is>
          <x:t xml:space="preserve">VALOR HEREDADO SIN CRONOMETRAJE</x:t>
        </x:is>
      </x:c>
      <x:c r="N1021" s="34" t="n">
        <x:f>IFERROR(J1021*INDEX('04_MAQUINAS'!$F$2:$F$18,MATCH(E1021,'04_MAQUINAS'!$A$2:$A$18,0)),0)</x:f>
        <x:v>68.4</x:v>
      </x:c>
      <x:c r="O1021" s="34" t="n">
        <x:f>IFERROR(J1021*INDEX('04_MAQUINAS'!$I$2:$I$18,MATCH(E1021,'04_MAQUINAS'!$A$2:$A$18,0))*INDEX('04_MAQUINAS'!$J$2:$J$18,MATCH(E1021,'04_MAQUINAS'!$A$2:$A$18,0)),0)</x:f>
        <x:v>1.08</x:v>
      </x:c>
    </x:row>
    <x:row r="1022">
      <x:c r="A1022" t="inlineStr">
        <x:is>
          <x:t xml:space="preserve">P085</x:t>
        </x:is>
      </x:c>
      <x:c r="B1022" t="inlineStr">
        <x:is>
          <x:t xml:space="preserve">Locker de 4 puertas</x:t>
        </x:is>
      </x:c>
      <x:c r="C1022" t="n">
        <x:v>10</x:v>
      </x:c>
      <x:c r="D1022" t="inlineStr">
        <x:is>
          <x:t xml:space="preserve">Inspección de calidad</x:t>
        </x:is>
      </x:c>
      <x:c r="E1022" t="inlineStr">
        <x:is>
          <x:t xml:space="preserve">Área de inspección</x:t>
        </x:is>
      </x:c>
      <x:c r="F1022" t="n">
        <x:f>'08_PEDIDOS'!D86</x:f>
        <x:v>5</x:v>
      </x:c>
      <x:c r="G1022" t="n">
        <x:f>'08_PEDIDOS'!I86</x:f>
        <x:v>10</x:v>
      </x:c>
      <x:c r="H1022" t="n">
        <x:f>'05_RUTAS'!F62</x:f>
        <x:v>2</x:v>
      </x:c>
      <x:c r="I1022" t="n">
        <x:f>'05_RUTAS'!G62</x:f>
        <x:v>3.52</x:v>
      </x:c>
      <x:c r="J1022" s="14" t="n">
        <x:f>IF(OR(F1022="",G1022="",G1022=0),"",(ROUNDUP(F1022/G1022,0)*H1022+F1022*I1022)/60)</x:f>
        <x:v>0.3266666666666667</x:v>
      </x:c>
      <x:c r="K1022" t="n">
        <x:f>INDEX('08_PEDIDOS'!$H$2:$H$97,MATCH(A1022,'08_PEDIDOS'!$A$2:$A$97,0))</x:f>
        <x:v>11</x:v>
      </x:c>
      <x:c r="L1022" t="inlineStr">
        <x:is>
          <x:t xml:space="preserve">POR_UNIDAD</x:t>
        </x:is>
      </x:c>
      <x:c r="M1022" t="inlineStr">
        <x:is>
          <x:t xml:space="preserve">HIPOTESIS TECNICA</x:t>
        </x:is>
      </x:c>
      <x:c r="N1022" s="34" t="n">
        <x:f>IFERROR(J1022*INDEX('04_MAQUINAS'!$F$2:$F$18,MATCH(E1022,'04_MAQUINAS'!$A$2:$A$18,0)),0)</x:f>
        <x:v>6.533333333333334</x:v>
      </x:c>
      <x:c r="O1022" s="34" t="n">
        <x:f>IFERROR(J1022*INDEX('04_MAQUINAS'!$I$2:$I$18,MATCH(E1022,'04_MAQUINAS'!$A$2:$A$18,0))*INDEX('04_MAQUINAS'!$J$2:$J$18,MATCH(E1022,'04_MAQUINAS'!$A$2:$A$18,0)),0)</x:f>
        <x:v>0.03266666666666667</x:v>
      </x:c>
    </x:row>
    <x:row r="1023">
      <x:c r="A1023" t="inlineStr">
        <x:is>
          <x:t xml:space="preserve">P085</x:t>
        </x:is>
      </x:c>
      <x:c r="B1023" t="inlineStr">
        <x:is>
          <x:t xml:space="preserve">Locker de 4 puertas</x:t>
        </x:is>
      </x:c>
      <x:c r="C1023" t="n">
        <x:v>11</x:v>
      </x:c>
      <x:c r="D1023" t="inlineStr">
        <x:is>
          <x:t xml:space="preserve">Embalaje</x:t>
        </x:is>
      </x:c>
      <x:c r="E1023" t="inlineStr">
        <x:is>
          <x:t xml:space="preserve">Zona de protección y embalaje</x:t>
        </x:is>
      </x:c>
      <x:c r="F1023" t="n">
        <x:f>'08_PEDIDOS'!D86</x:f>
        <x:v>5</x:v>
      </x:c>
      <x:c r="G1023" t="n">
        <x:f>'08_PEDIDOS'!I86</x:f>
        <x:v>10</x:v>
      </x:c>
      <x:c r="H1023" t="n">
        <x:f>'05_RUTAS'!F63</x:f>
        <x:v>2</x:v>
      </x:c>
      <x:c r="I1023" t="n">
        <x:f>'05_RUTAS'!G63</x:f>
        <x:v>4.78</x:v>
      </x:c>
      <x:c r="J1023" s="14" t="n">
        <x:f>IF(OR(F1023="",G1023="",G1023=0),"",(ROUNDUP(F1023/G1023,0)*H1023+F1023*I1023)/60)</x:f>
        <x:v>0.4316666666666667</x:v>
      </x:c>
      <x:c r="K1023" t="n">
        <x:f>INDEX('08_PEDIDOS'!$H$2:$H$97,MATCH(A1023,'08_PEDIDOS'!$A$2:$A$97,0))</x:f>
        <x:v>11</x:v>
      </x:c>
      <x:c r="L1023" t="inlineStr">
        <x:is>
          <x:t xml:space="preserve">POR_UNIDAD</x:t>
        </x:is>
      </x:c>
      <x:c r="M1023" t="inlineStr">
        <x:is>
          <x:t xml:space="preserve">HIPOTESIS TECNICA</x:t>
        </x:is>
      </x:c>
      <x:c r="N1023" s="34" t="n">
        <x:f>IFERROR(J1023*INDEX('04_MAQUINAS'!$F$2:$F$18,MATCH(E1023,'04_MAQUINAS'!$A$2:$A$18,0)),0)</x:f>
        <x:v>7.7700000000000005</x:v>
      </x:c>
      <x:c r="O1023" s="34" t="n">
        <x:f>IFERROR(J1023*INDEX('04_MAQUINAS'!$I$2:$I$18,MATCH(E1023,'04_MAQUINAS'!$A$2:$A$18,0))*INDEX('04_MAQUINAS'!$J$2:$J$18,MATCH(E1023,'04_MAQUINAS'!$A$2:$A$18,0)),0)</x:f>
        <x:v>0.03885</x:v>
      </x:c>
    </x:row>
    <x:row r="1024">
      <x:c r="A1024" t="inlineStr">
        <x:is>
          <x:t xml:space="preserve">P086</x:t>
        </x:is>
      </x:c>
      <x:c r="B1024" t="inlineStr">
        <x:is>
          <x:t xml:space="preserve">Locker de 6 puertas</x:t>
        </x:is>
      </x:c>
      <x:c r="C1024" t="n">
        <x:v>1</x:v>
      </x:c>
      <x:c r="D1024" t="inlineStr">
        <x:is>
          <x:t xml:space="preserve">Corte de planchas de acero</x:t>
        </x:is>
      </x:c>
      <x:c r="E1024" t="inlineStr">
        <x:is>
          <x:t xml:space="preserve">Guillotina hidráulica para corte de planchas de acero</x:t>
        </x:is>
      </x:c>
      <x:c r="F1024" t="n">
        <x:f>'08_PEDIDOS'!D87</x:f>
        <x:v>6</x:v>
      </x:c>
      <x:c r="G1024" t="n">
        <x:f>'08_PEDIDOS'!I87</x:f>
        <x:v>10</x:v>
      </x:c>
      <x:c r="H1024" t="n">
        <x:f>'05_RUTAS'!F64</x:f>
        <x:v>8</x:v>
      </x:c>
      <x:c r="I1024" t="n">
        <x:f>'05_RUTAS'!G64</x:f>
        <x:v>57.14</x:v>
      </x:c>
      <x:c r="J1024" s="14" t="n">
        <x:f>IF(OR(F1024="",G1024="",G1024=0),"",(ROUNDUP(F1024/G1024,0)*H1024+F1024*I1024)/60)</x:f>
        <x:v>5.847333333333334</x:v>
      </x:c>
      <x:c r="K1024" t="n">
        <x:f>INDEX('08_PEDIDOS'!$H$2:$H$97,MATCH(A1024,'08_PEDIDOS'!$A$2:$A$97,0))</x:f>
        <x:v>11</x:v>
      </x:c>
      <x:c r="L1024" t="inlineStr">
        <x:is>
          <x:t xml:space="preserve">POR_UNIDAD</x:t>
        </x:is>
      </x:c>
      <x:c r="M1024" t="inlineStr">
        <x:is>
          <x:t xml:space="preserve">VALOR HEREDADO SIN CRONOMETRAJE</x:t>
        </x:is>
      </x:c>
      <x:c r="N1024" s="34" t="n">
        <x:f>IFERROR(J1024*INDEX('04_MAQUINAS'!$F$2:$F$18,MATCH(E1024,'04_MAQUINAS'!$A$2:$A$18,0)),0)</x:f>
        <x:v>140.336</x:v>
      </x:c>
      <x:c r="O1024" s="34" t="n">
        <x:f>IFERROR(J1024*INDEX('04_MAQUINAS'!$I$2:$I$18,MATCH(E1024,'04_MAQUINAS'!$A$2:$A$18,0))*INDEX('04_MAQUINAS'!$J$2:$J$18,MATCH(E1024,'04_MAQUINAS'!$A$2:$A$18,0)),0)</x:f>
        <x:v>16.08016666666667</x:v>
      </x:c>
    </x:row>
    <x:row r="1025">
      <x:c r="A1025" t="inlineStr">
        <x:is>
          <x:t xml:space="preserve">P086</x:t>
        </x:is>
      </x:c>
      <x:c r="B1025" t="inlineStr">
        <x:is>
          <x:t xml:space="preserve">Locker de 6 puertas</x:t>
        </x:is>
      </x:c>
      <x:c r="C1025" t="n">
        <x:v>2</x:v>
      </x:c>
      <x:c r="D1025" t="inlineStr">
        <x:is>
          <x:t xml:space="preserve">Perforación</x:t>
        </x:is>
      </x:c>
      <x:c r="E1025" t="inlineStr">
        <x:is>
          <x:t xml:space="preserve">Taladro de banco para perforación de acero</x:t>
        </x:is>
      </x:c>
      <x:c r="F1025" t="n">
        <x:f>'08_PEDIDOS'!D87</x:f>
        <x:v>6</x:v>
      </x:c>
      <x:c r="G1025" t="n">
        <x:f>'08_PEDIDOS'!I87</x:f>
        <x:v>10</x:v>
      </x:c>
      <x:c r="H1025" t="n">
        <x:f>'05_RUTAS'!F65</x:f>
        <x:v>10</x:v>
      </x:c>
      <x:c r="I1025" t="n">
        <x:f>'05_RUTAS'!G65</x:f>
        <x:v>27</x:v>
      </x:c>
      <x:c r="J1025" s="14" t="n">
        <x:f>IF(OR(F1025="",G1025="",G1025=0),"",(ROUNDUP(F1025/G1025,0)*H1025+F1025*I1025)/60)</x:f>
        <x:v>2.8666666666666667</x:v>
      </x:c>
      <x:c r="K1025" t="n">
        <x:f>INDEX('08_PEDIDOS'!$H$2:$H$97,MATCH(A1025,'08_PEDIDOS'!$A$2:$A$97,0))</x:f>
        <x:v>11</x:v>
      </x:c>
      <x:c r="L1025" t="inlineStr">
        <x:is>
          <x:t xml:space="preserve">POR_UNIDAD</x:t>
        </x:is>
      </x:c>
      <x:c r="M1025" t="inlineStr">
        <x:is>
          <x:t xml:space="preserve">VALOR HEREDADO SIN CRONOMETRAJE</x:t>
        </x:is>
      </x:c>
      <x:c r="N1025" s="34" t="n">
        <x:f>IFERROR(J1025*INDEX('04_MAQUINAS'!$F$2:$F$18,MATCH(E1025,'04_MAQUINAS'!$A$2:$A$18,0)),0)</x:f>
        <x:v>63.06666666666667</x:v>
      </x:c>
      <x:c r="O1025" s="34" t="n">
        <x:f>IFERROR(J1025*INDEX('04_MAQUINAS'!$I$2:$I$18,MATCH(E1025,'04_MAQUINAS'!$A$2:$A$18,0))*INDEX('04_MAQUINAS'!$J$2:$J$18,MATCH(E1025,'04_MAQUINAS'!$A$2:$A$18,0)),0)</x:f>
        <x:v>0.7883333333333334</x:v>
      </x:c>
    </x:row>
    <x:row r="1026">
      <x:c r="A1026" t="inlineStr">
        <x:is>
          <x:t xml:space="preserve">P086</x:t>
        </x:is>
      </x:c>
      <x:c r="B1026" t="inlineStr">
        <x:is>
          <x:t xml:space="preserve">Locker de 6 puertas</x:t>
        </x:is>
      </x:c>
      <x:c r="C1026" t="n">
        <x:v>3</x:v>
      </x:c>
      <x:c r="D1026" t="inlineStr">
        <x:is>
          <x:t xml:space="preserve">Plegado</x:t>
        </x:is>
      </x:c>
      <x:c r="E1026" t="inlineStr">
        <x:is>
          <x:t xml:space="preserve">Plegadora hidráulica de chapa metálica</x:t>
        </x:is>
      </x:c>
      <x:c r="F1026" t="n">
        <x:f>'08_PEDIDOS'!D87</x:f>
        <x:v>6</x:v>
      </x:c>
      <x:c r="G1026" t="n">
        <x:f>'08_PEDIDOS'!I87</x:f>
        <x:v>10</x:v>
      </x:c>
      <x:c r="H1026" t="n">
        <x:f>'05_RUTAS'!F66</x:f>
        <x:v>12</x:v>
      </x:c>
      <x:c r="I1026" t="n">
        <x:f>'05_RUTAS'!G66</x:f>
        <x:v>149</x:v>
      </x:c>
      <x:c r="J1026" s="14" t="n">
        <x:f>IF(OR(F1026="",G1026="",G1026=0),"",(ROUNDUP(F1026/G1026,0)*H1026+F1026*I1026)/60)</x:f>
        <x:v>15.1</x:v>
      </x:c>
      <x:c r="K1026" t="n">
        <x:f>INDEX('08_PEDIDOS'!$H$2:$H$97,MATCH(A1026,'08_PEDIDOS'!$A$2:$A$97,0))</x:f>
        <x:v>11</x:v>
      </x:c>
      <x:c r="L1026" t="inlineStr">
        <x:is>
          <x:t xml:space="preserve">POR_UNIDAD</x:t>
        </x:is>
      </x:c>
      <x:c r="M1026" t="inlineStr">
        <x:is>
          <x:t xml:space="preserve">VALOR HEREDADO SIN CRONOMETRAJE</x:t>
        </x:is>
      </x:c>
      <x:c r="N1026" s="34" t="n">
        <x:f>IFERROR(J1026*INDEX('04_MAQUINAS'!$F$2:$F$18,MATCH(E1026,'04_MAQUINAS'!$A$2:$A$18,0)),0)</x:f>
        <x:v>422.8</x:v>
      </x:c>
      <x:c r="O1026" s="34" t="n">
        <x:f>IFERROR(J1026*INDEX('04_MAQUINAS'!$I$2:$I$18,MATCH(E1026,'04_MAQUINAS'!$A$2:$A$18,0))*INDEX('04_MAQUINAS'!$J$2:$J$18,MATCH(E1026,'04_MAQUINAS'!$A$2:$A$18,0)),0)</x:f>
        <x:v>37.3725</x:v>
      </x:c>
    </x:row>
    <x:row r="1027">
      <x:c r="A1027" t="inlineStr">
        <x:is>
          <x:t xml:space="preserve">P086</x:t>
        </x:is>
      </x:c>
      <x:c r="B1027" t="inlineStr">
        <x:is>
          <x:t xml:space="preserve">Locker de 6 puertas</x:t>
        </x:is>
      </x:c>
      <x:c r="C1027" t="n">
        <x:v>4</x:v>
      </x:c>
      <x:c r="D1027" t="inlineStr">
        <x:is>
          <x:t xml:space="preserve">Desbarbado</x:t>
        </x:is>
      </x:c>
      <x:c r="E1027" t="inlineStr">
        <x:is>
          <x:t xml:space="preserve">Mesa de desbarbado/esmerilado</x:t>
        </x:is>
      </x:c>
      <x:c r="F1027" t="n">
        <x:f>'08_PEDIDOS'!D87</x:f>
        <x:v>6</x:v>
      </x:c>
      <x:c r="G1027" t="n">
        <x:f>'08_PEDIDOS'!I87</x:f>
        <x:v>10</x:v>
      </x:c>
      <x:c r="H1027" t="n">
        <x:f>'05_RUTAS'!F67</x:f>
        <x:v>3</x:v>
      </x:c>
      <x:c r="I1027" t="n">
        <x:f>'05_RUTAS'!G67</x:f>
        <x:v>25.5</x:v>
      </x:c>
      <x:c r="J1027" s="14" t="n">
        <x:f>IF(OR(F1027="",G1027="",G1027=0),"",(ROUNDUP(F1027/G1027,0)*H1027+F1027*I1027)/60)</x:f>
        <x:v>2.6</x:v>
      </x:c>
      <x:c r="K1027" t="n">
        <x:f>INDEX('08_PEDIDOS'!$H$2:$H$97,MATCH(A1027,'08_PEDIDOS'!$A$2:$A$97,0))</x:f>
        <x:v>11</x:v>
      </x:c>
      <x:c r="L1027" t="inlineStr">
        <x:is>
          <x:t xml:space="preserve">POR_UNIDAD</x:t>
        </x:is>
      </x:c>
      <x:c r="M1027" t="inlineStr">
        <x:is>
          <x:t xml:space="preserve">VALOR HEREDADO SIN CRONOMETRAJE</x:t>
        </x:is>
      </x:c>
      <x:c r="N1027" s="34" t="n">
        <x:f>IFERROR(J1027*INDEX('04_MAQUINAS'!$F$2:$F$18,MATCH(E1027,'04_MAQUINAS'!$A$2:$A$18,0)),0)</x:f>
        <x:v>54.6</x:v>
      </x:c>
      <x:c r="O1027" s="34" t="n">
        <x:f>IFERROR(J1027*INDEX('04_MAQUINAS'!$I$2:$I$18,MATCH(E1027,'04_MAQUINAS'!$A$2:$A$18,0))*INDEX('04_MAQUINAS'!$J$2:$J$18,MATCH(E1027,'04_MAQUINAS'!$A$2:$A$18,0)),0)</x:f>
        <x:v>1.9500000000000002</x:v>
      </x:c>
    </x:row>
    <x:row r="1028">
      <x:c r="A1028" t="inlineStr">
        <x:is>
          <x:t xml:space="preserve">P086</x:t>
        </x:is>
      </x:c>
      <x:c r="B1028" t="inlineStr">
        <x:is>
          <x:t xml:space="preserve">Locker de 6 puertas</x:t>
        </x:is>
      </x:c>
      <x:c r="C1028" t="n">
        <x:v>5</x:v>
      </x:c>
      <x:c r="D1028" t="inlineStr">
        <x:is>
          <x:t xml:space="preserve">Preparación superficial</x:t>
        </x:is>
      </x:c>
      <x:c r="E1028" t="inlineStr">
        <x:is>
          <x:t xml:space="preserve">Zona de preparación superficial</x:t>
        </x:is>
      </x:c>
      <x:c r="F1028" t="n">
        <x:f>'08_PEDIDOS'!D87</x:f>
        <x:v>6</x:v>
      </x:c>
      <x:c r="G1028" t="n">
        <x:f>'08_PEDIDOS'!I87</x:f>
        <x:v>10</x:v>
      </x:c>
      <x:c r="H1028" t="n">
        <x:f>'05_RUTAS'!F68</x:f>
        <x:v>6</x:v>
      </x:c>
      <x:c r="I1028" t="n">
        <x:f>'05_RUTAS'!G68</x:f>
        <x:v>37.528</x:v>
      </x:c>
      <x:c r="J1028" s="14" t="n">
        <x:f>IF(OR(F1028="",G1028="",G1028=0),"",(ROUNDUP(F1028/G1028,0)*H1028+F1028*I1028)/60)</x:f>
        <x:v>3.8528000000000002</x:v>
      </x:c>
      <x:c r="K1028" t="n">
        <x:f>INDEX('08_PEDIDOS'!$H$2:$H$97,MATCH(A1028,'08_PEDIDOS'!$A$2:$A$97,0))</x:f>
        <x:v>11</x:v>
      </x:c>
      <x:c r="L1028" t="inlineStr">
        <x:is>
          <x:t xml:space="preserve">POR_UNIDAD</x:t>
        </x:is>
      </x:c>
      <x:c r="M1028" t="inlineStr">
        <x:is>
          <x:t xml:space="preserve">VALOR HEREDADO SIN CRONOMETRAJE</x:t>
        </x:is>
      </x:c>
      <x:c r="N1028" s="34" t="n">
        <x:f>IFERROR(J1028*INDEX('04_MAQUINAS'!$F$2:$F$18,MATCH(E1028,'04_MAQUINAS'!$A$2:$A$18,0)),0)</x:f>
        <x:v>73.20320000000001</x:v>
      </x:c>
      <x:c r="O1028" s="34" t="n">
        <x:f>IFERROR(J1028*INDEX('04_MAQUINAS'!$I$2:$I$18,MATCH(E1028,'04_MAQUINAS'!$A$2:$A$18,0))*INDEX('04_MAQUINAS'!$J$2:$J$18,MATCH(E1028,'04_MAQUINAS'!$A$2:$A$18,0)),0)</x:f>
        <x:v>3.390464000000001</x:v>
      </x:c>
    </x:row>
    <x:row r="1029">
      <x:c r="A1029" t="inlineStr">
        <x:is>
          <x:t xml:space="preserve">P086</x:t>
        </x:is>
      </x:c>
      <x:c r="B1029" t="inlineStr">
        <x:is>
          <x:t xml:space="preserve">Locker de 6 puertas</x:t>
        </x:is>
      </x:c>
      <x:c r="C1029" t="n">
        <x:v>6</x:v>
      </x:c>
      <x:c r="D1029" t="inlineStr">
        <x:is>
          <x:t xml:space="preserve">Aplicación electrostática de polvo</x:t>
        </x:is>
      </x:c>
      <x:c r="E1029" t="inlineStr">
        <x:is>
          <x:t xml:space="preserve">Pistola manual de pintura electrostática en polvo</x:t>
        </x:is>
      </x:c>
      <x:c r="F1029" t="n">
        <x:f>'08_PEDIDOS'!D87</x:f>
        <x:v>6</x:v>
      </x:c>
      <x:c r="G1029" t="n">
        <x:f>'08_PEDIDOS'!I87</x:f>
        <x:v>10</x:v>
      </x:c>
      <x:c r="H1029" t="n">
        <x:f>'05_RUTAS'!F69</x:f>
        <x:v>12</x:v>
      </x:c>
      <x:c r="I1029" t="n">
        <x:f>'05_RUTAS'!G69</x:f>
        <x:v>6.83</x:v>
      </x:c>
      <x:c r="J1029" s="14" t="n">
        <x:f>IF(OR(F1029="",G1029="",G1029=0),"",(ROUNDUP(F1029/G1029,0)*H1029+F1029*I1029)/60)</x:f>
        <x:v>0.8830000000000001</x:v>
      </x:c>
      <x:c r="K1029" t="n">
        <x:f>INDEX('08_PEDIDOS'!$H$2:$H$97,MATCH(A1029,'08_PEDIDOS'!$A$2:$A$97,0))</x:f>
        <x:v>11</x:v>
      </x:c>
      <x:c r="L1029" t="inlineStr">
        <x:is>
          <x:t xml:space="preserve">POR_UNIDAD</x:t>
        </x:is>
      </x:c>
      <x:c r="M1029" t="inlineStr">
        <x:is>
          <x:t xml:space="preserve">HIPOTESIS TECNICA</x:t>
        </x:is>
      </x:c>
      <x:c r="N1029" s="34" t="n">
        <x:f>IFERROR(J1029*INDEX('04_MAQUINAS'!$F$2:$F$18,MATCH(E1029,'04_MAQUINAS'!$A$2:$A$18,0)),0)</x:f>
        <x:v>28.256000000000004</x:v>
      </x:c>
      <x:c r="O1029" s="34" t="n">
        <x:f>IFERROR(J1029*INDEX('04_MAQUINAS'!$I$2:$I$18,MATCH(E1029,'04_MAQUINAS'!$A$2:$A$18,0))*INDEX('04_MAQUINAS'!$J$2:$J$18,MATCH(E1029,'04_MAQUINAS'!$A$2:$A$18,0)),0)</x:f>
        <x:v>0.9271500000000001</x:v>
      </x:c>
    </x:row>
    <x:row r="1030">
      <x:c r="A1030" t="inlineStr">
        <x:is>
          <x:t xml:space="preserve">P086</x:t>
        </x:is>
      </x:c>
      <x:c r="B1030" t="inlineStr">
        <x:is>
          <x:t xml:space="preserve">Locker de 6 puertas</x:t>
        </x:is>
      </x:c>
      <x:c r="C1030" t="n">
        <x:v>7</x:v>
      </x:c>
      <x:c r="D1030" t="inlineStr">
        <x:is>
          <x:t xml:space="preserve">Curado térmico en horno</x:t>
        </x:is>
      </x:c>
      <x:c r="E1030" t="inlineStr">
        <x:is>
          <x:t xml:space="preserve">Horno de curado de pintura electrostática por lotes</x:t>
        </x:is>
      </x:c>
      <x:c r="F1030" t="n">
        <x:f>'08_PEDIDOS'!D87</x:f>
        <x:v>6</x:v>
      </x:c>
      <x:c r="G1030" t="n">
        <x:f>'08_PEDIDOS'!I87</x:f>
        <x:v>10</x:v>
      </x:c>
      <x:c r="H1030" t="n">
        <x:f>'05_RUTAS'!F70</x:f>
        <x:v>45</x:v>
      </x:c>
      <x:c r="I1030" t="n">
        <x:f>'05_RUTAS'!G70</x:f>
        <x:v>0</x:v>
      </x:c>
      <x:c r="J1030" s="14" t="n">
        <x:f>IF(OR(F1030="",G1030="",G1030=0),"",(ROUNDUP(F1030/G1030,0)*H1030+F1030*I1030)/60)</x:f>
        <x:v>0.75</x:v>
      </x:c>
      <x:c r="K1030" t="n">
        <x:f>INDEX('08_PEDIDOS'!$H$2:$H$97,MATCH(A1030,'08_PEDIDOS'!$A$2:$A$97,0))</x:f>
        <x:v>11</x:v>
      </x:c>
      <x:c r="L1030" t="inlineStr">
        <x:is>
          <x:t xml:space="preserve">POR_LOTE</x:t>
        </x:is>
      </x:c>
      <x:c r="M1030" t="inlineStr">
        <x:is>
          <x:t xml:space="preserve">HIPOTESIS TECNICA</x:t>
        </x:is>
      </x:c>
      <x:c r="N1030" s="34" t="n">
        <x:f>IFERROR(J1030*INDEX('04_MAQUINAS'!$F$2:$F$18,MATCH(E1030,'04_MAQUINAS'!$A$2:$A$18,0)),0)</x:f>
        <x:v>19.5</x:v>
      </x:c>
      <x:c r="O1030" s="34" t="n">
        <x:f>IFERROR(J1030*INDEX('04_MAQUINAS'!$I$2:$I$18,MATCH(E1030,'04_MAQUINAS'!$A$2:$A$18,0))*INDEX('04_MAQUINAS'!$J$2:$J$18,MATCH(E1030,'04_MAQUINAS'!$A$2:$A$18,0)),0)</x:f>
        <x:v>10.799999999999999</x:v>
      </x:c>
    </x:row>
    <x:row r="1031">
      <x:c r="A1031" t="inlineStr">
        <x:is>
          <x:t xml:space="preserve">P086</x:t>
        </x:is>
      </x:c>
      <x:c r="B1031" t="inlineStr">
        <x:is>
          <x:t xml:space="preserve">Locker de 6 puertas</x:t>
        </x:is>
      </x:c>
      <x:c r="C1031" t="n">
        <x:v>8</x:v>
      </x:c>
      <x:c r="D1031" t="inlineStr">
        <x:is>
          <x:t xml:space="preserve">Colgado, traslado y enfriamiento</x:t>
        </x:is>
      </x:c>
      <x:c r="E1031" t="inlineStr">
        <x:is>
          <x:t xml:space="preserve">Manipulación y enfriamiento de piezas</x:t>
        </x:is>
      </x:c>
      <x:c r="F1031" t="n">
        <x:f>'08_PEDIDOS'!D87</x:f>
        <x:v>6</x:v>
      </x:c>
      <x:c r="G1031" t="n">
        <x:f>'08_PEDIDOS'!I87</x:f>
        <x:v>10</x:v>
      </x:c>
      <x:c r="H1031" t="n">
        <x:f>'05_RUTAS'!F71</x:f>
        <x:v>8</x:v>
      </x:c>
      <x:c r="I1031" t="n">
        <x:f>'05_RUTAS'!G71</x:f>
        <x:v>2.42</x:v>
      </x:c>
      <x:c r="J1031" s="14" t="n">
        <x:f>IF(OR(F1031="",G1031="",G1031=0),"",(ROUNDUP(F1031/G1031,0)*H1031+F1031*I1031)/60)</x:f>
        <x:v>0.37533333333333335</x:v>
      </x:c>
      <x:c r="K1031" t="n">
        <x:f>INDEX('08_PEDIDOS'!$H$2:$H$97,MATCH(A1031,'08_PEDIDOS'!$A$2:$A$97,0))</x:f>
        <x:v>11</x:v>
      </x:c>
      <x:c r="L1031" t="inlineStr">
        <x:is>
          <x:t xml:space="preserve">POR_UNIDAD</x:t>
        </x:is>
      </x:c>
      <x:c r="M1031" t="inlineStr">
        <x:is>
          <x:t xml:space="preserve">HIPOTESIS TECNICA</x:t>
        </x:is>
      </x:c>
      <x:c r="N1031" s="34" t="n">
        <x:f>IFERROR(J1031*INDEX('04_MAQUINAS'!$F$2:$F$18,MATCH(E1031,'04_MAQUINAS'!$A$2:$A$18,0)),0)</x:f>
        <x:v>6.005333333333334</x:v>
      </x:c>
      <x:c r="O1031" s="34" t="n">
        <x:f>IFERROR(J1031*INDEX('04_MAQUINAS'!$I$2:$I$18,MATCH(E1031,'04_MAQUINAS'!$A$2:$A$18,0))*INDEX('04_MAQUINAS'!$J$2:$J$18,MATCH(E1031,'04_MAQUINAS'!$A$2:$A$18,0)),0)</x:f>
        <x:v>0.09383333333333334</x:v>
      </x:c>
    </x:row>
    <x:row r="1032">
      <x:c r="A1032" t="inlineStr">
        <x:is>
          <x:t xml:space="preserve">P086</x:t>
        </x:is>
      </x:c>
      <x:c r="B1032" t="inlineStr">
        <x:is>
          <x:t xml:space="preserve">Locker de 6 puertas</x:t>
        </x:is>
      </x:c>
      <x:c r="C1032" t="n">
        <x:v>9</x:v>
      </x:c>
      <x:c r="D1032" t="inlineStr">
        <x:is>
          <x:t xml:space="preserve">Ensamblaje</x:t>
        </x:is>
      </x:c>
      <x:c r="E1032" t="inlineStr">
        <x:is>
          <x:t xml:space="preserve">Mesa de armado</x:t>
        </x:is>
      </x:c>
      <x:c r="F1032" t="n">
        <x:f>'08_PEDIDOS'!D87</x:f>
        <x:v>6</x:v>
      </x:c>
      <x:c r="G1032" t="n">
        <x:f>'08_PEDIDOS'!I87</x:f>
        <x:v>10</x:v>
      </x:c>
      <x:c r="H1032" t="n">
        <x:f>'05_RUTAS'!F72</x:f>
        <x:v>6</x:v>
      </x:c>
      <x:c r="I1032" t="n">
        <x:f>'05_RUTAS'!G72</x:f>
        <x:v>56.25</x:v>
      </x:c>
      <x:c r="J1032" s="14" t="n">
        <x:f>IF(OR(F1032="",G1032="",G1032=0),"",(ROUNDUP(F1032/G1032,0)*H1032+F1032*I1032)/60)</x:f>
        <x:v>5.725</x:v>
      </x:c>
      <x:c r="K1032" t="n">
        <x:f>INDEX('08_PEDIDOS'!$H$2:$H$97,MATCH(A1032,'08_PEDIDOS'!$A$2:$A$97,0))</x:f>
        <x:v>11</x:v>
      </x:c>
      <x:c r="L1032" t="inlineStr">
        <x:is>
          <x:t xml:space="preserve">POR_UNIDAD</x:t>
        </x:is>
      </x:c>
      <x:c r="M1032" t="inlineStr">
        <x:is>
          <x:t xml:space="preserve">VALOR HEREDADO SIN CRONOMETRAJE</x:t>
        </x:is>
      </x:c>
      <x:c r="N1032" s="34" t="n">
        <x:f>IFERROR(J1032*INDEX('04_MAQUINAS'!$F$2:$F$18,MATCH(E1032,'04_MAQUINAS'!$A$2:$A$18,0)),0)</x:f>
        <x:v>108.77499999999999</x:v>
      </x:c>
      <x:c r="O1032" s="34" t="n">
        <x:f>IFERROR(J1032*INDEX('04_MAQUINAS'!$I$2:$I$18,MATCH(E1032,'04_MAQUINAS'!$A$2:$A$18,0))*INDEX('04_MAQUINAS'!$J$2:$J$18,MATCH(E1032,'04_MAQUINAS'!$A$2:$A$18,0)),0)</x:f>
        <x:v>1.7174999999999998</x:v>
      </x:c>
    </x:row>
    <x:row r="1033">
      <x:c r="A1033" t="inlineStr">
        <x:is>
          <x:t xml:space="preserve">P086</x:t>
        </x:is>
      </x:c>
      <x:c r="B1033" t="inlineStr">
        <x:is>
          <x:t xml:space="preserve">Locker de 6 puertas</x:t>
        </x:is>
      </x:c>
      <x:c r="C1033" t="n">
        <x:v>10</x:v>
      </x:c>
      <x:c r="D1033" t="inlineStr">
        <x:is>
          <x:t xml:space="preserve">Inspección de calidad</x:t>
        </x:is>
      </x:c>
      <x:c r="E1033" t="inlineStr">
        <x:is>
          <x:t xml:space="preserve">Área de inspección</x:t>
        </x:is>
      </x:c>
      <x:c r="F1033" t="n">
        <x:f>'08_PEDIDOS'!D87</x:f>
        <x:v>6</x:v>
      </x:c>
      <x:c r="G1033" t="n">
        <x:f>'08_PEDIDOS'!I87</x:f>
        <x:v>10</x:v>
      </x:c>
      <x:c r="H1033" t="n">
        <x:f>'05_RUTAS'!F73</x:f>
        <x:v>2</x:v>
      </x:c>
      <x:c r="I1033" t="n">
        <x:f>'05_RUTAS'!G73</x:f>
        <x:v>3.52</x:v>
      </x:c>
      <x:c r="J1033" s="14" t="n">
        <x:f>IF(OR(F1033="",G1033="",G1033=0),"",(ROUNDUP(F1033/G1033,0)*H1033+F1033*I1033)/60)</x:f>
        <x:v>0.38533333333333336</x:v>
      </x:c>
      <x:c r="K1033" t="n">
        <x:f>INDEX('08_PEDIDOS'!$H$2:$H$97,MATCH(A1033,'08_PEDIDOS'!$A$2:$A$97,0))</x:f>
        <x:v>11</x:v>
      </x:c>
      <x:c r="L1033" t="inlineStr">
        <x:is>
          <x:t xml:space="preserve">POR_UNIDAD</x:t>
        </x:is>
      </x:c>
      <x:c r="M1033" t="inlineStr">
        <x:is>
          <x:t xml:space="preserve">HIPOTESIS TECNICA</x:t>
        </x:is>
      </x:c>
      <x:c r="N1033" s="34" t="n">
        <x:f>IFERROR(J1033*INDEX('04_MAQUINAS'!$F$2:$F$18,MATCH(E1033,'04_MAQUINAS'!$A$2:$A$18,0)),0)</x:f>
        <x:v>7.706666666666667</x:v>
      </x:c>
      <x:c r="O1033" s="34" t="n">
        <x:f>IFERROR(J1033*INDEX('04_MAQUINAS'!$I$2:$I$18,MATCH(E1033,'04_MAQUINAS'!$A$2:$A$18,0))*INDEX('04_MAQUINAS'!$J$2:$J$18,MATCH(E1033,'04_MAQUINAS'!$A$2:$A$18,0)),0)</x:f>
        <x:v>0.038533333333333336</x:v>
      </x:c>
    </x:row>
    <x:row r="1034">
      <x:c r="A1034" t="inlineStr">
        <x:is>
          <x:t xml:space="preserve">P086</x:t>
        </x:is>
      </x:c>
      <x:c r="B1034" t="inlineStr">
        <x:is>
          <x:t xml:space="preserve">Locker de 6 puertas</x:t>
        </x:is>
      </x:c>
      <x:c r="C1034" t="n">
        <x:v>11</x:v>
      </x:c>
      <x:c r="D1034" t="inlineStr">
        <x:is>
          <x:t xml:space="preserve">Embalaje</x:t>
        </x:is>
      </x:c>
      <x:c r="E1034" t="inlineStr">
        <x:is>
          <x:t xml:space="preserve">Zona de protección y embalaje</x:t>
        </x:is>
      </x:c>
      <x:c r="F1034" t="n">
        <x:f>'08_PEDIDOS'!D87</x:f>
        <x:v>6</x:v>
      </x:c>
      <x:c r="G1034" t="n">
        <x:f>'08_PEDIDOS'!I87</x:f>
        <x:v>10</x:v>
      </x:c>
      <x:c r="H1034" t="n">
        <x:f>'05_RUTAS'!F74</x:f>
        <x:v>2</x:v>
      </x:c>
      <x:c r="I1034" t="n">
        <x:f>'05_RUTAS'!G74</x:f>
        <x:v>4.78</x:v>
      </x:c>
      <x:c r="J1034" s="14" t="n">
        <x:f>IF(OR(F1034="",G1034="",G1034=0),"",(ROUNDUP(F1034/G1034,0)*H1034+F1034*I1034)/60)</x:f>
        <x:v>0.5113333333333333</x:v>
      </x:c>
      <x:c r="K1034" t="n">
        <x:f>INDEX('08_PEDIDOS'!$H$2:$H$97,MATCH(A1034,'08_PEDIDOS'!$A$2:$A$97,0))</x:f>
        <x:v>11</x:v>
      </x:c>
      <x:c r="L1034" t="inlineStr">
        <x:is>
          <x:t xml:space="preserve">POR_UNIDAD</x:t>
        </x:is>
      </x:c>
      <x:c r="M1034" t="inlineStr">
        <x:is>
          <x:t xml:space="preserve">HIPOTESIS TECNICA</x:t>
        </x:is>
      </x:c>
      <x:c r="N1034" s="34" t="n">
        <x:f>IFERROR(J1034*INDEX('04_MAQUINAS'!$F$2:$F$18,MATCH(E1034,'04_MAQUINAS'!$A$2:$A$18,0)),0)</x:f>
        <x:v>9.203999999999999</x:v>
      </x:c>
      <x:c r="O1034" s="34" t="n">
        <x:f>IFERROR(J1034*INDEX('04_MAQUINAS'!$I$2:$I$18,MATCH(E1034,'04_MAQUINAS'!$A$2:$A$18,0))*INDEX('04_MAQUINAS'!$J$2:$J$18,MATCH(E1034,'04_MAQUINAS'!$A$2:$A$18,0)),0)</x:f>
        <x:v>0.04601999999999999</x:v>
      </x:c>
    </x:row>
    <x:row r="1035">
      <x:c r="A1035" t="inlineStr">
        <x:is>
          <x:t xml:space="preserve">P087</x:t>
        </x:is>
      </x:c>
      <x:c r="B1035" t="inlineStr">
        <x:is>
          <x:t xml:space="preserve">Armario metálico</x:t>
        </x:is>
      </x:c>
      <x:c r="C1035" t="n">
        <x:v>1</x:v>
      </x:c>
      <x:c r="D1035" t="inlineStr">
        <x:is>
          <x:t xml:space="preserve">Corte de planchas de acero</x:t>
        </x:is>
      </x:c>
      <x:c r="E1035" t="inlineStr">
        <x:is>
          <x:t xml:space="preserve">Guillotina hidráulica para corte de planchas de acero</x:t>
        </x:is>
      </x:c>
      <x:c r="F1035" t="n">
        <x:f>'08_PEDIDOS'!D88</x:f>
        <x:v>10</x:v>
      </x:c>
      <x:c r="G1035" t="n">
        <x:f>'08_PEDIDOS'!I88</x:f>
        <x:v>10</x:v>
      </x:c>
      <x:c r="H1035" t="n">
        <x:f>'05_RUTAS'!F75</x:f>
        <x:v>8</x:v>
      </x:c>
      <x:c r="I1035" t="n">
        <x:f>'05_RUTAS'!G75</x:f>
        <x:v>35.56</x:v>
      </x:c>
      <x:c r="J1035" s="14" t="n">
        <x:f>IF(OR(F1035="",G1035="",G1035=0),"",(ROUNDUP(F1035/G1035,0)*H1035+F1035*I1035)/60)</x:f>
        <x:v>6.0600000000000005</x:v>
      </x:c>
      <x:c r="K1035" t="n">
        <x:f>INDEX('08_PEDIDOS'!$H$2:$H$97,MATCH(A1035,'08_PEDIDOS'!$A$2:$A$97,0))</x:f>
        <x:v>11</x:v>
      </x:c>
      <x:c r="L1035" t="inlineStr">
        <x:is>
          <x:t xml:space="preserve">POR_UNIDAD</x:t>
        </x:is>
      </x:c>
      <x:c r="M1035" t="inlineStr">
        <x:is>
          <x:t xml:space="preserve">VALOR HEREDADO SIN CRONOMETRAJE</x:t>
        </x:is>
      </x:c>
      <x:c r="N1035" s="34" t="n">
        <x:f>IFERROR(J1035*INDEX('04_MAQUINAS'!$F$2:$F$18,MATCH(E1035,'04_MAQUINAS'!$A$2:$A$18,0)),0)</x:f>
        <x:v>145.44</x:v>
      </x:c>
      <x:c r="O1035" s="34" t="n">
        <x:f>IFERROR(J1035*INDEX('04_MAQUINAS'!$I$2:$I$18,MATCH(E1035,'04_MAQUINAS'!$A$2:$A$18,0))*INDEX('04_MAQUINAS'!$J$2:$J$18,MATCH(E1035,'04_MAQUINAS'!$A$2:$A$18,0)),0)</x:f>
        <x:v>16.665000000000003</x:v>
      </x:c>
    </x:row>
    <x:row r="1036">
      <x:c r="A1036" t="inlineStr">
        <x:is>
          <x:t xml:space="preserve">P087</x:t>
        </x:is>
      </x:c>
      <x:c r="B1036" t="inlineStr">
        <x:is>
          <x:t xml:space="preserve">Armario metálico</x:t>
        </x:is>
      </x:c>
      <x:c r="C1036" t="n">
        <x:v>2</x:v>
      </x:c>
      <x:c r="D1036" t="inlineStr">
        <x:is>
          <x:t xml:space="preserve">Perforación</x:t>
        </x:is>
      </x:c>
      <x:c r="E1036" t="inlineStr">
        <x:is>
          <x:t xml:space="preserve">Taladro de banco para perforación de acero</x:t>
        </x:is>
      </x:c>
      <x:c r="F1036" t="n">
        <x:f>'08_PEDIDOS'!D88</x:f>
        <x:v>10</x:v>
      </x:c>
      <x:c r="G1036" t="n">
        <x:f>'08_PEDIDOS'!I88</x:f>
        <x:v>10</x:v>
      </x:c>
      <x:c r="H1036" t="n">
        <x:f>'05_RUTAS'!F76</x:f>
        <x:v>10</x:v>
      </x:c>
      <x:c r="I1036" t="n">
        <x:f>'05_RUTAS'!G76</x:f>
        <x:v>5.800000000000001</x:v>
      </x:c>
      <x:c r="J1036" s="14" t="n">
        <x:f>IF(OR(F1036="",G1036="",G1036=0),"",(ROUNDUP(F1036/G1036,0)*H1036+F1036*I1036)/60)</x:f>
        <x:v>1.1333333333333333</x:v>
      </x:c>
      <x:c r="K1036" t="n">
        <x:f>INDEX('08_PEDIDOS'!$H$2:$H$97,MATCH(A1036,'08_PEDIDOS'!$A$2:$A$97,0))</x:f>
        <x:v>11</x:v>
      </x:c>
      <x:c r="L1036" t="inlineStr">
        <x:is>
          <x:t xml:space="preserve">POR_UNIDAD</x:t>
        </x:is>
      </x:c>
      <x:c r="M1036" t="inlineStr">
        <x:is>
          <x:t xml:space="preserve">VALOR HEREDADO SIN CRONOMETRAJE</x:t>
        </x:is>
      </x:c>
      <x:c r="N1036" s="34" t="n">
        <x:f>IFERROR(J1036*INDEX('04_MAQUINAS'!$F$2:$F$18,MATCH(E1036,'04_MAQUINAS'!$A$2:$A$18,0)),0)</x:f>
        <x:v>24.933333333333334</x:v>
      </x:c>
      <x:c r="O1036" s="34" t="n">
        <x:f>IFERROR(J1036*INDEX('04_MAQUINAS'!$I$2:$I$18,MATCH(E1036,'04_MAQUINAS'!$A$2:$A$18,0))*INDEX('04_MAQUINAS'!$J$2:$J$18,MATCH(E1036,'04_MAQUINAS'!$A$2:$A$18,0)),0)</x:f>
        <x:v>0.3116666666666667</x:v>
      </x:c>
    </x:row>
    <x:row r="1037">
      <x:c r="A1037" t="inlineStr">
        <x:is>
          <x:t xml:space="preserve">P087</x:t>
        </x:is>
      </x:c>
      <x:c r="B1037" t="inlineStr">
        <x:is>
          <x:t xml:space="preserve">Armario metálico</x:t>
        </x:is>
      </x:c>
      <x:c r="C1037" t="n">
        <x:v>3</x:v>
      </x:c>
      <x:c r="D1037" t="inlineStr">
        <x:is>
          <x:t xml:space="preserve">Plegado</x:t>
        </x:is>
      </x:c>
      <x:c r="E1037" t="inlineStr">
        <x:is>
          <x:t xml:space="preserve">Plegadora hidráulica de chapa metálica</x:t>
        </x:is>
      </x:c>
      <x:c r="F1037" t="n">
        <x:f>'08_PEDIDOS'!D88</x:f>
        <x:v>10</x:v>
      </x:c>
      <x:c r="G1037" t="n">
        <x:f>'08_PEDIDOS'!I88</x:f>
        <x:v>10</x:v>
      </x:c>
      <x:c r="H1037" t="n">
        <x:f>'05_RUTAS'!F77</x:f>
        <x:v>12</x:v>
      </x:c>
      <x:c r="I1037" t="n">
        <x:f>'05_RUTAS'!G77</x:f>
        <x:v>86</x:v>
      </x:c>
      <x:c r="J1037" s="14" t="n">
        <x:f>IF(OR(F1037="",G1037="",G1037=0),"",(ROUNDUP(F1037/G1037,0)*H1037+F1037*I1037)/60)</x:f>
        <x:v>14.533333333333333</x:v>
      </x:c>
      <x:c r="K1037" t="n">
        <x:f>INDEX('08_PEDIDOS'!$H$2:$H$97,MATCH(A1037,'08_PEDIDOS'!$A$2:$A$97,0))</x:f>
        <x:v>11</x:v>
      </x:c>
      <x:c r="L1037" t="inlineStr">
        <x:is>
          <x:t xml:space="preserve">POR_UNIDAD</x:t>
        </x:is>
      </x:c>
      <x:c r="M1037" t="inlineStr">
        <x:is>
          <x:t xml:space="preserve">VALOR HEREDADO SIN CRONOMETRAJE</x:t>
        </x:is>
      </x:c>
      <x:c r="N1037" s="34" t="n">
        <x:f>IFERROR(J1037*INDEX('04_MAQUINAS'!$F$2:$F$18,MATCH(E1037,'04_MAQUINAS'!$A$2:$A$18,0)),0)</x:f>
        <x:v>406.93333333333334</x:v>
      </x:c>
      <x:c r="O1037" s="34" t="n">
        <x:f>IFERROR(J1037*INDEX('04_MAQUINAS'!$I$2:$I$18,MATCH(E1037,'04_MAQUINAS'!$A$2:$A$18,0))*INDEX('04_MAQUINAS'!$J$2:$J$18,MATCH(E1037,'04_MAQUINAS'!$A$2:$A$18,0)),0)</x:f>
        <x:v>35.970000000000006</x:v>
      </x:c>
    </x:row>
    <x:row r="1038">
      <x:c r="A1038" t="inlineStr">
        <x:is>
          <x:t xml:space="preserve">P087</x:t>
        </x:is>
      </x:c>
      <x:c r="B1038" t="inlineStr">
        <x:is>
          <x:t xml:space="preserve">Armario metálico</x:t>
        </x:is>
      </x:c>
      <x:c r="C1038" t="n">
        <x:v>4</x:v>
      </x:c>
      <x:c r="D1038" t="inlineStr">
        <x:is>
          <x:t xml:space="preserve">Desbarbado</x:t>
        </x:is>
      </x:c>
      <x:c r="E1038" t="inlineStr">
        <x:is>
          <x:t xml:space="preserve">Mesa de desbarbado/esmerilado</x:t>
        </x:is>
      </x:c>
      <x:c r="F1038" t="n">
        <x:f>'08_PEDIDOS'!D88</x:f>
        <x:v>10</x:v>
      </x:c>
      <x:c r="G1038" t="n">
        <x:f>'08_PEDIDOS'!I88</x:f>
        <x:v>10</x:v>
      </x:c>
      <x:c r="H1038" t="n">
        <x:f>'05_RUTAS'!F78</x:f>
        <x:v>3</x:v>
      </x:c>
      <x:c r="I1038" t="n">
        <x:f>'05_RUTAS'!G78</x:f>
        <x:v>15</x:v>
      </x:c>
      <x:c r="J1038" s="14" t="n">
        <x:f>IF(OR(F1038="",G1038="",G1038=0),"",(ROUNDUP(F1038/G1038,0)*H1038+F1038*I1038)/60)</x:f>
        <x:v>2.55</x:v>
      </x:c>
      <x:c r="K1038" t="n">
        <x:f>INDEX('08_PEDIDOS'!$H$2:$H$97,MATCH(A1038,'08_PEDIDOS'!$A$2:$A$97,0))</x:f>
        <x:v>11</x:v>
      </x:c>
      <x:c r="L1038" t="inlineStr">
        <x:is>
          <x:t xml:space="preserve">POR_UNIDAD</x:t>
        </x:is>
      </x:c>
      <x:c r="M1038" t="inlineStr">
        <x:is>
          <x:t xml:space="preserve">VALOR HEREDADO SIN CRONOMETRAJE</x:t>
        </x:is>
      </x:c>
      <x:c r="N1038" s="34" t="n">
        <x:f>IFERROR(J1038*INDEX('04_MAQUINAS'!$F$2:$F$18,MATCH(E1038,'04_MAQUINAS'!$A$2:$A$18,0)),0)</x:f>
        <x:v>53.55</x:v>
      </x:c>
      <x:c r="O1038" s="34" t="n">
        <x:f>IFERROR(J1038*INDEX('04_MAQUINAS'!$I$2:$I$18,MATCH(E1038,'04_MAQUINAS'!$A$2:$A$18,0))*INDEX('04_MAQUINAS'!$J$2:$J$18,MATCH(E1038,'04_MAQUINAS'!$A$2:$A$18,0)),0)</x:f>
        <x:v>1.9124999999999999</x:v>
      </x:c>
    </x:row>
    <x:row r="1039">
      <x:c r="A1039" t="inlineStr">
        <x:is>
          <x:t xml:space="preserve">P087</x:t>
        </x:is>
      </x:c>
      <x:c r="B1039" t="inlineStr">
        <x:is>
          <x:t xml:space="preserve">Armario metálico</x:t>
        </x:is>
      </x:c>
      <x:c r="C1039" t="n">
        <x:v>5</x:v>
      </x:c>
      <x:c r="D1039" t="inlineStr">
        <x:is>
          <x:t xml:space="preserve">Preparación superficial</x:t>
        </x:is>
      </x:c>
      <x:c r="E1039" t="inlineStr">
        <x:is>
          <x:t xml:space="preserve">Zona de preparación superficial</x:t>
        </x:is>
      </x:c>
      <x:c r="F1039" t="n">
        <x:f>'08_PEDIDOS'!D88</x:f>
        <x:v>10</x:v>
      </x:c>
      <x:c r="G1039" t="n">
        <x:f>'08_PEDIDOS'!I88</x:f>
        <x:v>10</x:v>
      </x:c>
      <x:c r="H1039" t="n">
        <x:f>'05_RUTAS'!F79</x:f>
        <x:v>6</x:v>
      </x:c>
      <x:c r="I1039" t="n">
        <x:f>'05_RUTAS'!G79</x:f>
        <x:v>25.712</x:v>
      </x:c>
      <x:c r="J1039" s="14" t="n">
        <x:f>IF(OR(F1039="",G1039="",G1039=0),"",(ROUNDUP(F1039/G1039,0)*H1039+F1039*I1039)/60)</x:f>
        <x:v>4.3853333333333335</x:v>
      </x:c>
      <x:c r="K1039" t="n">
        <x:f>INDEX('08_PEDIDOS'!$H$2:$H$97,MATCH(A1039,'08_PEDIDOS'!$A$2:$A$97,0))</x:f>
        <x:v>11</x:v>
      </x:c>
      <x:c r="L1039" t="inlineStr">
        <x:is>
          <x:t xml:space="preserve">POR_UNIDAD</x:t>
        </x:is>
      </x:c>
      <x:c r="M1039" t="inlineStr">
        <x:is>
          <x:t xml:space="preserve">VALOR HEREDADO SIN CRONOMETRAJE</x:t>
        </x:is>
      </x:c>
      <x:c r="N1039" s="34" t="n">
        <x:f>IFERROR(J1039*INDEX('04_MAQUINAS'!$F$2:$F$18,MATCH(E1039,'04_MAQUINAS'!$A$2:$A$18,0)),0)</x:f>
        <x:v>83.32133333333334</x:v>
      </x:c>
      <x:c r="O1039" s="34" t="n">
        <x:f>IFERROR(J1039*INDEX('04_MAQUINAS'!$I$2:$I$18,MATCH(E1039,'04_MAQUINAS'!$A$2:$A$18,0))*INDEX('04_MAQUINAS'!$J$2:$J$18,MATCH(E1039,'04_MAQUINAS'!$A$2:$A$18,0)),0)</x:f>
        <x:v>3.859093333333334</x:v>
      </x:c>
    </x:row>
    <x:row r="1040">
      <x:c r="A1040" t="inlineStr">
        <x:is>
          <x:t xml:space="preserve">P087</x:t>
        </x:is>
      </x:c>
      <x:c r="B1040" t="inlineStr">
        <x:is>
          <x:t xml:space="preserve">Armario metálico</x:t>
        </x:is>
      </x:c>
      <x:c r="C1040" t="n">
        <x:v>6</x:v>
      </x:c>
      <x:c r="D1040" t="inlineStr">
        <x:is>
          <x:t xml:space="preserve">Aplicación electrostática de polvo</x:t>
        </x:is>
      </x:c>
      <x:c r="E1040" t="inlineStr">
        <x:is>
          <x:t xml:space="preserve">Pistola manual de pintura electrostática en polvo</x:t>
        </x:is>
      </x:c>
      <x:c r="F1040" t="n">
        <x:f>'08_PEDIDOS'!D88</x:f>
        <x:v>10</x:v>
      </x:c>
      <x:c r="G1040" t="n">
        <x:f>'08_PEDIDOS'!I88</x:f>
        <x:v>10</x:v>
      </x:c>
      <x:c r="H1040" t="n">
        <x:f>'05_RUTAS'!F80</x:f>
        <x:v>12</x:v>
      </x:c>
      <x:c r="I1040" t="n">
        <x:f>'05_RUTAS'!G80</x:f>
        <x:v>6.58</x:v>
      </x:c>
      <x:c r="J1040" s="14" t="n">
        <x:f>IF(OR(F1040="",G1040="",G1040=0),"",(ROUNDUP(F1040/G1040,0)*H1040+F1040*I1040)/60)</x:f>
        <x:v>1.2966666666666666</x:v>
      </x:c>
      <x:c r="K1040" t="n">
        <x:f>INDEX('08_PEDIDOS'!$H$2:$H$97,MATCH(A1040,'08_PEDIDOS'!$A$2:$A$97,0))</x:f>
        <x:v>11</x:v>
      </x:c>
      <x:c r="L1040" t="inlineStr">
        <x:is>
          <x:t xml:space="preserve">POR_UNIDAD</x:t>
        </x:is>
      </x:c>
      <x:c r="M1040" t="inlineStr">
        <x:is>
          <x:t xml:space="preserve">HIPOTESIS TECNICA</x:t>
        </x:is>
      </x:c>
      <x:c r="N1040" s="34" t="n">
        <x:f>IFERROR(J1040*INDEX('04_MAQUINAS'!$F$2:$F$18,MATCH(E1040,'04_MAQUINAS'!$A$2:$A$18,0)),0)</x:f>
        <x:v>41.49333333333333</x:v>
      </x:c>
      <x:c r="O1040" s="34" t="n">
        <x:f>IFERROR(J1040*INDEX('04_MAQUINAS'!$I$2:$I$18,MATCH(E1040,'04_MAQUINAS'!$A$2:$A$18,0))*INDEX('04_MAQUINAS'!$J$2:$J$18,MATCH(E1040,'04_MAQUINAS'!$A$2:$A$18,0)),0)</x:f>
        <x:v>1.3614999999999997</x:v>
      </x:c>
    </x:row>
    <x:row r="1041">
      <x:c r="A1041" t="inlineStr">
        <x:is>
          <x:t xml:space="preserve">P087</x:t>
        </x:is>
      </x:c>
      <x:c r="B1041" t="inlineStr">
        <x:is>
          <x:t xml:space="preserve">Armario metálico</x:t>
        </x:is>
      </x:c>
      <x:c r="C1041" t="n">
        <x:v>7</x:v>
      </x:c>
      <x:c r="D1041" t="inlineStr">
        <x:is>
          <x:t xml:space="preserve">Curado térmico en horno</x:t>
        </x:is>
      </x:c>
      <x:c r="E1041" t="inlineStr">
        <x:is>
          <x:t xml:space="preserve">Horno de curado de pintura electrostática por lotes</x:t>
        </x:is>
      </x:c>
      <x:c r="F1041" t="n">
        <x:f>'08_PEDIDOS'!D88</x:f>
        <x:v>10</x:v>
      </x:c>
      <x:c r="G1041" t="n">
        <x:f>'08_PEDIDOS'!I88</x:f>
        <x:v>10</x:v>
      </x:c>
      <x:c r="H1041" t="n">
        <x:f>'05_RUTAS'!F81</x:f>
        <x:v>45</x:v>
      </x:c>
      <x:c r="I1041" t="n">
        <x:f>'05_RUTAS'!G81</x:f>
        <x:v>0</x:v>
      </x:c>
      <x:c r="J1041" s="14" t="n">
        <x:f>IF(OR(F1041="",G1041="",G1041=0),"",(ROUNDUP(F1041/G1041,0)*H1041+F1041*I1041)/60)</x:f>
        <x:v>0.75</x:v>
      </x:c>
      <x:c r="K1041" t="n">
        <x:f>INDEX('08_PEDIDOS'!$H$2:$H$97,MATCH(A1041,'08_PEDIDOS'!$A$2:$A$97,0))</x:f>
        <x:v>11</x:v>
      </x:c>
      <x:c r="L1041" t="inlineStr">
        <x:is>
          <x:t xml:space="preserve">POR_LOTE</x:t>
        </x:is>
      </x:c>
      <x:c r="M1041" t="inlineStr">
        <x:is>
          <x:t xml:space="preserve">HIPOTESIS TECNICA</x:t>
        </x:is>
      </x:c>
      <x:c r="N1041" s="34" t="n">
        <x:f>IFERROR(J1041*INDEX('04_MAQUINAS'!$F$2:$F$18,MATCH(E1041,'04_MAQUINAS'!$A$2:$A$18,0)),0)</x:f>
        <x:v>19.5</x:v>
      </x:c>
      <x:c r="O1041" s="34" t="n">
        <x:f>IFERROR(J1041*INDEX('04_MAQUINAS'!$I$2:$I$18,MATCH(E1041,'04_MAQUINAS'!$A$2:$A$18,0))*INDEX('04_MAQUINAS'!$J$2:$J$18,MATCH(E1041,'04_MAQUINAS'!$A$2:$A$18,0)),0)</x:f>
        <x:v>10.799999999999999</x:v>
      </x:c>
    </x:row>
    <x:row r="1042">
      <x:c r="A1042" t="inlineStr">
        <x:is>
          <x:t xml:space="preserve">P087</x:t>
        </x:is>
      </x:c>
      <x:c r="B1042" t="inlineStr">
        <x:is>
          <x:t xml:space="preserve">Armario metálico</x:t>
        </x:is>
      </x:c>
      <x:c r="C1042" t="n">
        <x:v>8</x:v>
      </x:c>
      <x:c r="D1042" t="inlineStr">
        <x:is>
          <x:t xml:space="preserve">Colgado, traslado y enfriamiento</x:t>
        </x:is>
      </x:c>
      <x:c r="E1042" t="inlineStr">
        <x:is>
          <x:t xml:space="preserve">Manipulación y enfriamiento de piezas</x:t>
        </x:is>
      </x:c>
      <x:c r="F1042" t="n">
        <x:f>'08_PEDIDOS'!D88</x:f>
        <x:v>10</x:v>
      </x:c>
      <x:c r="G1042" t="n">
        <x:f>'08_PEDIDOS'!I88</x:f>
        <x:v>10</x:v>
      </x:c>
      <x:c r="H1042" t="n">
        <x:f>'05_RUTAS'!F82</x:f>
        <x:v>8</x:v>
      </x:c>
      <x:c r="I1042" t="n">
        <x:f>'05_RUTAS'!G82</x:f>
        <x:v>2.36</x:v>
      </x:c>
      <x:c r="J1042" s="14" t="n">
        <x:f>IF(OR(F1042="",G1042="",G1042=0),"",(ROUNDUP(F1042/G1042,0)*H1042+F1042*I1042)/60)</x:f>
        <x:v>0.5266666666666666</x:v>
      </x:c>
      <x:c r="K1042" t="n">
        <x:f>INDEX('08_PEDIDOS'!$H$2:$H$97,MATCH(A1042,'08_PEDIDOS'!$A$2:$A$97,0))</x:f>
        <x:v>11</x:v>
      </x:c>
      <x:c r="L1042" t="inlineStr">
        <x:is>
          <x:t xml:space="preserve">POR_UNIDAD</x:t>
        </x:is>
      </x:c>
      <x:c r="M1042" t="inlineStr">
        <x:is>
          <x:t xml:space="preserve">HIPOTESIS TECNICA</x:t>
        </x:is>
      </x:c>
      <x:c r="N1042" s="34" t="n">
        <x:f>IFERROR(J1042*INDEX('04_MAQUINAS'!$F$2:$F$18,MATCH(E1042,'04_MAQUINAS'!$A$2:$A$18,0)),0)</x:f>
        <x:v>8.426666666666666</x:v>
      </x:c>
      <x:c r="O1042" s="34" t="n">
        <x:f>IFERROR(J1042*INDEX('04_MAQUINAS'!$I$2:$I$18,MATCH(E1042,'04_MAQUINAS'!$A$2:$A$18,0))*INDEX('04_MAQUINAS'!$J$2:$J$18,MATCH(E1042,'04_MAQUINAS'!$A$2:$A$18,0)),0)</x:f>
        <x:v>0.13166666666666665</x:v>
      </x:c>
    </x:row>
    <x:row r="1043">
      <x:c r="A1043" t="inlineStr">
        <x:is>
          <x:t xml:space="preserve">P087</x:t>
        </x:is>
      </x:c>
      <x:c r="B1043" t="inlineStr">
        <x:is>
          <x:t xml:space="preserve">Armario metálico</x:t>
        </x:is>
      </x:c>
      <x:c r="C1043" t="n">
        <x:v>9</x:v>
      </x:c>
      <x:c r="D1043" t="inlineStr">
        <x:is>
          <x:t xml:space="preserve">Ensamblaje</x:t>
        </x:is>
      </x:c>
      <x:c r="E1043" t="inlineStr">
        <x:is>
          <x:t xml:space="preserve">Mesa de armado</x:t>
        </x:is>
      </x:c>
      <x:c r="F1043" t="n">
        <x:f>'08_PEDIDOS'!D88</x:f>
        <x:v>10</x:v>
      </x:c>
      <x:c r="G1043" t="n">
        <x:f>'08_PEDIDOS'!I88</x:f>
        <x:v>10</x:v>
      </x:c>
      <x:c r="H1043" t="n">
        <x:f>'05_RUTAS'!F83</x:f>
        <x:v>6</x:v>
      </x:c>
      <x:c r="I1043" t="n">
        <x:f>'05_RUTAS'!G83</x:f>
        <x:v>27</x:v>
      </x:c>
      <x:c r="J1043" s="14" t="n">
        <x:f>IF(OR(F1043="",G1043="",G1043=0),"",(ROUNDUP(F1043/G1043,0)*H1043+F1043*I1043)/60)</x:f>
        <x:v>4.6</x:v>
      </x:c>
      <x:c r="K1043" t="n">
        <x:f>INDEX('08_PEDIDOS'!$H$2:$H$97,MATCH(A1043,'08_PEDIDOS'!$A$2:$A$97,0))</x:f>
        <x:v>11</x:v>
      </x:c>
      <x:c r="L1043" t="inlineStr">
        <x:is>
          <x:t xml:space="preserve">POR_UNIDAD</x:t>
        </x:is>
      </x:c>
      <x:c r="M1043" t="inlineStr">
        <x:is>
          <x:t xml:space="preserve">VALOR HEREDADO SIN CRONOMETRAJE</x:t>
        </x:is>
      </x:c>
      <x:c r="N1043" s="34" t="n">
        <x:f>IFERROR(J1043*INDEX('04_MAQUINAS'!$F$2:$F$18,MATCH(E1043,'04_MAQUINAS'!$A$2:$A$18,0)),0)</x:f>
        <x:v>87.39999999999999</x:v>
      </x:c>
      <x:c r="O1043" s="34" t="n">
        <x:f>IFERROR(J1043*INDEX('04_MAQUINAS'!$I$2:$I$18,MATCH(E1043,'04_MAQUINAS'!$A$2:$A$18,0))*INDEX('04_MAQUINAS'!$J$2:$J$18,MATCH(E1043,'04_MAQUINAS'!$A$2:$A$18,0)),0)</x:f>
        <x:v>1.38</x:v>
      </x:c>
    </x:row>
    <x:row r="1044">
      <x:c r="A1044" t="inlineStr">
        <x:is>
          <x:t xml:space="preserve">P087</x:t>
        </x:is>
      </x:c>
      <x:c r="B1044" t="inlineStr">
        <x:is>
          <x:t xml:space="preserve">Armario metálico</x:t>
        </x:is>
      </x:c>
      <x:c r="C1044" t="n">
        <x:v>10</x:v>
      </x:c>
      <x:c r="D1044" t="inlineStr">
        <x:is>
          <x:t xml:space="preserve">Inspección de calidad</x:t>
        </x:is>
      </x:c>
      <x:c r="E1044" t="inlineStr">
        <x:is>
          <x:t xml:space="preserve">Área de inspección</x:t>
        </x:is>
      </x:c>
      <x:c r="F1044" t="n">
        <x:f>'08_PEDIDOS'!D88</x:f>
        <x:v>10</x:v>
      </x:c>
      <x:c r="G1044" t="n">
        <x:f>'08_PEDIDOS'!I88</x:f>
        <x:v>10</x:v>
      </x:c>
      <x:c r="H1044" t="n">
        <x:f>'05_RUTAS'!F84</x:f>
        <x:v>2</x:v>
      </x:c>
      <x:c r="I1044" t="n">
        <x:f>'05_RUTAS'!G84</x:f>
        <x:v>3.45</x:v>
      </x:c>
      <x:c r="J1044" s="14" t="n">
        <x:f>IF(OR(F1044="",G1044="",G1044=0),"",(ROUNDUP(F1044/G1044,0)*H1044+F1044*I1044)/60)</x:f>
        <x:v>0.6083333333333333</x:v>
      </x:c>
      <x:c r="K1044" t="n">
        <x:f>INDEX('08_PEDIDOS'!$H$2:$H$97,MATCH(A1044,'08_PEDIDOS'!$A$2:$A$97,0))</x:f>
        <x:v>11</x:v>
      </x:c>
      <x:c r="L1044" t="inlineStr">
        <x:is>
          <x:t xml:space="preserve">POR_UNIDAD</x:t>
        </x:is>
      </x:c>
      <x:c r="M1044" t="inlineStr">
        <x:is>
          <x:t xml:space="preserve">HIPOTESIS TECNICA</x:t>
        </x:is>
      </x:c>
      <x:c r="N1044" s="34" t="n">
        <x:f>IFERROR(J1044*INDEX('04_MAQUINAS'!$F$2:$F$18,MATCH(E1044,'04_MAQUINAS'!$A$2:$A$18,0)),0)</x:f>
        <x:v>12.166666666666666</x:v>
      </x:c>
      <x:c r="O1044" s="34" t="n">
        <x:f>IFERROR(J1044*INDEX('04_MAQUINAS'!$I$2:$I$18,MATCH(E1044,'04_MAQUINAS'!$A$2:$A$18,0))*INDEX('04_MAQUINAS'!$J$2:$J$18,MATCH(E1044,'04_MAQUINAS'!$A$2:$A$18,0)),0)</x:f>
        <x:v>0.06083333333333333</x:v>
      </x:c>
    </x:row>
    <x:row r="1045">
      <x:c r="A1045" t="inlineStr">
        <x:is>
          <x:t xml:space="preserve">P087</x:t>
        </x:is>
      </x:c>
      <x:c r="B1045" t="inlineStr">
        <x:is>
          <x:t xml:space="preserve">Armario metálico</x:t>
        </x:is>
      </x:c>
      <x:c r="C1045" t="n">
        <x:v>11</x:v>
      </x:c>
      <x:c r="D1045" t="inlineStr">
        <x:is>
          <x:t xml:space="preserve">Embalaje</x:t>
        </x:is>
      </x:c>
      <x:c r="E1045" t="inlineStr">
        <x:is>
          <x:t xml:space="preserve">Zona de protección y embalaje</x:t>
        </x:is>
      </x:c>
      <x:c r="F1045" t="n">
        <x:f>'08_PEDIDOS'!D88</x:f>
        <x:v>10</x:v>
      </x:c>
      <x:c r="G1045" t="n">
        <x:f>'08_PEDIDOS'!I88</x:f>
        <x:v>10</x:v>
      </x:c>
      <x:c r="H1045" t="n">
        <x:f>'05_RUTAS'!F85</x:f>
        <x:v>2</x:v>
      </x:c>
      <x:c r="I1045" t="n">
        <x:f>'05_RUTAS'!G85</x:f>
        <x:v>4.67</x:v>
      </x:c>
      <x:c r="J1045" s="14" t="n">
        <x:f>IF(OR(F1045="",G1045="",G1045=0),"",(ROUNDUP(F1045/G1045,0)*H1045+F1045*I1045)/60)</x:f>
        <x:v>0.8116666666666668</x:v>
      </x:c>
      <x:c r="K1045" t="n">
        <x:f>INDEX('08_PEDIDOS'!$H$2:$H$97,MATCH(A1045,'08_PEDIDOS'!$A$2:$A$97,0))</x:f>
        <x:v>11</x:v>
      </x:c>
      <x:c r="L1045" t="inlineStr">
        <x:is>
          <x:t xml:space="preserve">POR_UNIDAD</x:t>
        </x:is>
      </x:c>
      <x:c r="M1045" t="inlineStr">
        <x:is>
          <x:t xml:space="preserve">HIPOTESIS TECNICA</x:t>
        </x:is>
      </x:c>
      <x:c r="N1045" s="34" t="n">
        <x:f>IFERROR(J1045*INDEX('04_MAQUINAS'!$F$2:$F$18,MATCH(E1045,'04_MAQUINAS'!$A$2:$A$18,0)),0)</x:f>
        <x:v>14.610000000000001</x:v>
      </x:c>
      <x:c r="O1045" s="34" t="n">
        <x:f>IFERROR(J1045*INDEX('04_MAQUINAS'!$I$2:$I$18,MATCH(E1045,'04_MAQUINAS'!$A$2:$A$18,0))*INDEX('04_MAQUINAS'!$J$2:$J$18,MATCH(E1045,'04_MAQUINAS'!$A$2:$A$18,0)),0)</x:f>
        <x:v>0.07305</x:v>
      </x:c>
    </x:row>
    <x:row r="1046">
      <x:c r="A1046" t="inlineStr">
        <x:is>
          <x:t xml:space="preserve">P088</x:t>
        </x:is>
      </x:c>
      <x:c r="B1046" t="inlineStr">
        <x:is>
          <x:t xml:space="preserve">Estantería liviana metálica</x:t>
        </x:is>
      </x:c>
      <x:c r="C1046" t="n">
        <x:v>1</x:v>
      </x:c>
      <x:c r="D1046" t="inlineStr">
        <x:is>
          <x:t xml:space="preserve">Corte de planchas de acero</x:t>
        </x:is>
      </x:c>
      <x:c r="E1046" t="inlineStr">
        <x:is>
          <x:t xml:space="preserve">Guillotina hidráulica para corte de planchas de acero</x:t>
        </x:is>
      </x:c>
      <x:c r="F1046" t="n">
        <x:f>'08_PEDIDOS'!D89</x:f>
        <x:v>10</x:v>
      </x:c>
      <x:c r="G1046" t="n">
        <x:f>'08_PEDIDOS'!I89</x:f>
        <x:v>10</x:v>
      </x:c>
      <x:c r="H1046" t="n">
        <x:f>'05_RUTAS'!F86</x:f>
        <x:v>8</x:v>
      </x:c>
      <x:c r="I1046" t="n">
        <x:f>'05_RUTAS'!G86</x:f>
        <x:v>35.92</x:v>
      </x:c>
      <x:c r="J1046" s="14" t="n">
        <x:f>IF(OR(F1046="",G1046="",G1046=0),"",(ROUNDUP(F1046/G1046,0)*H1046+F1046*I1046)/60)</x:f>
        <x:v>6.120000000000001</x:v>
      </x:c>
      <x:c r="K1046" t="n">
        <x:f>INDEX('08_PEDIDOS'!$H$2:$H$97,MATCH(A1046,'08_PEDIDOS'!$A$2:$A$97,0))</x:f>
        <x:v>11</x:v>
      </x:c>
      <x:c r="L1046" t="inlineStr">
        <x:is>
          <x:t xml:space="preserve">POR_UNIDAD</x:t>
        </x:is>
      </x:c>
      <x:c r="M1046" t="inlineStr">
        <x:is>
          <x:t xml:space="preserve">VALOR HEREDADO SIN CRONOMETRAJE</x:t>
        </x:is>
      </x:c>
      <x:c r="N1046" s="34" t="n">
        <x:f>IFERROR(J1046*INDEX('04_MAQUINAS'!$F$2:$F$18,MATCH(E1046,'04_MAQUINAS'!$A$2:$A$18,0)),0)</x:f>
        <x:v>146.88000000000002</x:v>
      </x:c>
      <x:c r="O1046" s="34" t="n">
        <x:f>IFERROR(J1046*INDEX('04_MAQUINAS'!$I$2:$I$18,MATCH(E1046,'04_MAQUINAS'!$A$2:$A$18,0))*INDEX('04_MAQUINAS'!$J$2:$J$18,MATCH(E1046,'04_MAQUINAS'!$A$2:$A$18,0)),0)</x:f>
        <x:v>16.830000000000002</x:v>
      </x:c>
    </x:row>
    <x:row r="1047">
      <x:c r="A1047" t="inlineStr">
        <x:is>
          <x:t xml:space="preserve">P088</x:t>
        </x:is>
      </x:c>
      <x:c r="B1047" t="inlineStr">
        <x:is>
          <x:t xml:space="preserve">Estantería liviana metálica</x:t>
        </x:is>
      </x:c>
      <x:c r="C1047" t="n">
        <x:v>2</x:v>
      </x:c>
      <x:c r="D1047" t="inlineStr">
        <x:is>
          <x:t xml:space="preserve">Corte de tubos y perfiles</x:t>
        </x:is>
      </x:c>
      <x:c r="E1047" t="inlineStr">
        <x:is>
          <x:t xml:space="preserve">Sierra de cinta para corte de tubos y perfiles</x:t>
        </x:is>
      </x:c>
      <x:c r="F1047" t="n">
        <x:f>'08_PEDIDOS'!D89</x:f>
        <x:v>10</x:v>
      </x:c>
      <x:c r="G1047" t="n">
        <x:f>'08_PEDIDOS'!I89</x:f>
        <x:v>10</x:v>
      </x:c>
      <x:c r="H1047" t="n">
        <x:f>'05_RUTAS'!F87</x:f>
        <x:v>8</x:v>
      </x:c>
      <x:c r="I1047" t="n">
        <x:f>'05_RUTAS'!G87</x:f>
        <x:v>32.28</x:v>
      </x:c>
      <x:c r="J1047" s="14" t="n">
        <x:f>IF(OR(F1047="",G1047="",G1047=0),"",(ROUNDUP(F1047/G1047,0)*H1047+F1047*I1047)/60)</x:f>
        <x:v>5.513333333333334</x:v>
      </x:c>
      <x:c r="K1047" t="n">
        <x:f>INDEX('08_PEDIDOS'!$H$2:$H$97,MATCH(A1047,'08_PEDIDOS'!$A$2:$A$97,0))</x:f>
        <x:v>11</x:v>
      </x:c>
      <x:c r="L1047" t="inlineStr">
        <x:is>
          <x:t xml:space="preserve">POR_UNIDAD</x:t>
        </x:is>
      </x:c>
      <x:c r="M1047" t="inlineStr">
        <x:is>
          <x:t xml:space="preserve">VALOR HEREDADO SIN CRONOMETRAJE</x:t>
        </x:is>
      </x:c>
      <x:c r="N1047" s="34" t="n">
        <x:f>IFERROR(J1047*INDEX('04_MAQUINAS'!$F$2:$F$18,MATCH(E1047,'04_MAQUINAS'!$A$2:$A$18,0)),0)</x:f>
        <x:v>121.29333333333334</x:v>
      </x:c>
      <x:c r="O1047" s="34" t="n">
        <x:f>IFERROR(J1047*INDEX('04_MAQUINAS'!$I$2:$I$18,MATCH(E1047,'04_MAQUINAS'!$A$2:$A$18,0))*INDEX('04_MAQUINAS'!$J$2:$J$18,MATCH(E1047,'04_MAQUINAS'!$A$2:$A$18,0)),0)</x:f>
        <x:v>2.481</x:v>
      </x:c>
    </x:row>
    <x:row r="1048">
      <x:c r="A1048" t="inlineStr">
        <x:is>
          <x:t xml:space="preserve">P088</x:t>
        </x:is>
      </x:c>
      <x:c r="B1048" t="inlineStr">
        <x:is>
          <x:t xml:space="preserve">Estantería liviana metálica</x:t>
        </x:is>
      </x:c>
      <x:c r="C1048" t="n">
        <x:v>3</x:v>
      </x:c>
      <x:c r="D1048" t="inlineStr">
        <x:is>
          <x:t xml:space="preserve">Perforación</x:t>
        </x:is>
      </x:c>
      <x:c r="E1048" t="inlineStr">
        <x:is>
          <x:t xml:space="preserve">Taladro de banco para perforación de acero</x:t>
        </x:is>
      </x:c>
      <x:c r="F1048" t="n">
        <x:f>'08_PEDIDOS'!D89</x:f>
        <x:v>10</x:v>
      </x:c>
      <x:c r="G1048" t="n">
        <x:f>'08_PEDIDOS'!I89</x:f>
        <x:v>10</x:v>
      </x:c>
      <x:c r="H1048" t="n">
        <x:f>'05_RUTAS'!F88</x:f>
        <x:v>10</x:v>
      </x:c>
      <x:c r="I1048" t="n">
        <x:f>'05_RUTAS'!G88</x:f>
        <x:v>54.8</x:v>
      </x:c>
      <x:c r="J1048" s="14" t="n">
        <x:f>IF(OR(F1048="",G1048="",G1048=0),"",(ROUNDUP(F1048/G1048,0)*H1048+F1048*I1048)/60)</x:f>
        <x:v>9.3</x:v>
      </x:c>
      <x:c r="K1048" t="n">
        <x:f>INDEX('08_PEDIDOS'!$H$2:$H$97,MATCH(A1048,'08_PEDIDOS'!$A$2:$A$97,0))</x:f>
        <x:v>11</x:v>
      </x:c>
      <x:c r="L1048" t="inlineStr">
        <x:is>
          <x:t xml:space="preserve">POR_UNIDAD</x:t>
        </x:is>
      </x:c>
      <x:c r="M1048" t="inlineStr">
        <x:is>
          <x:t xml:space="preserve">VALOR HEREDADO SIN CRONOMETRAJE</x:t>
        </x:is>
      </x:c>
      <x:c r="N1048" s="34" t="n">
        <x:f>IFERROR(J1048*INDEX('04_MAQUINAS'!$F$2:$F$18,MATCH(E1048,'04_MAQUINAS'!$A$2:$A$18,0)),0)</x:f>
        <x:v>204.60000000000002</x:v>
      </x:c>
      <x:c r="O1048" s="34" t="n">
        <x:f>IFERROR(J1048*INDEX('04_MAQUINAS'!$I$2:$I$18,MATCH(E1048,'04_MAQUINAS'!$A$2:$A$18,0))*INDEX('04_MAQUINAS'!$J$2:$J$18,MATCH(E1048,'04_MAQUINAS'!$A$2:$A$18,0)),0)</x:f>
        <x:v>2.5575000000000006</x:v>
      </x:c>
    </x:row>
    <x:row r="1049">
      <x:c r="A1049" t="inlineStr">
        <x:is>
          <x:t xml:space="preserve">P088</x:t>
        </x:is>
      </x:c>
      <x:c r="B1049" t="inlineStr">
        <x:is>
          <x:t xml:space="preserve">Estantería liviana metálica</x:t>
        </x:is>
      </x:c>
      <x:c r="C1049" t="n">
        <x:v>4</x:v>
      </x:c>
      <x:c r="D1049" t="inlineStr">
        <x:is>
          <x:t xml:space="preserve">Plegado</x:t>
        </x:is>
      </x:c>
      <x:c r="E1049" t="inlineStr">
        <x:is>
          <x:t xml:space="preserve">Plegadora hidráulica de chapa metálica</x:t>
        </x:is>
      </x:c>
      <x:c r="F1049" t="n">
        <x:f>'08_PEDIDOS'!D89</x:f>
        <x:v>10</x:v>
      </x:c>
      <x:c r="G1049" t="n">
        <x:f>'08_PEDIDOS'!I89</x:f>
        <x:v>10</x:v>
      </x:c>
      <x:c r="H1049" t="n">
        <x:f>'05_RUTAS'!F89</x:f>
        <x:v>12</x:v>
      </x:c>
      <x:c r="I1049" t="n">
        <x:f>'05_RUTAS'!G89</x:f>
        <x:v>85</x:v>
      </x:c>
      <x:c r="J1049" s="14" t="n">
        <x:f>IF(OR(F1049="",G1049="",G1049=0),"",(ROUNDUP(F1049/G1049,0)*H1049+F1049*I1049)/60)</x:f>
        <x:v>14.366666666666667</x:v>
      </x:c>
      <x:c r="K1049" t="n">
        <x:f>INDEX('08_PEDIDOS'!$H$2:$H$97,MATCH(A1049,'08_PEDIDOS'!$A$2:$A$97,0))</x:f>
        <x:v>11</x:v>
      </x:c>
      <x:c r="L1049" t="inlineStr">
        <x:is>
          <x:t xml:space="preserve">POR_UNIDAD</x:t>
        </x:is>
      </x:c>
      <x:c r="M1049" t="inlineStr">
        <x:is>
          <x:t xml:space="preserve">VALOR HEREDADO SIN CRONOMETRAJE</x:t>
        </x:is>
      </x:c>
      <x:c r="N1049" s="34" t="n">
        <x:f>IFERROR(J1049*INDEX('04_MAQUINAS'!$F$2:$F$18,MATCH(E1049,'04_MAQUINAS'!$A$2:$A$18,0)),0)</x:f>
        <x:v>402.26666666666665</x:v>
      </x:c>
      <x:c r="O1049" s="34" t="n">
        <x:f>IFERROR(J1049*INDEX('04_MAQUINAS'!$I$2:$I$18,MATCH(E1049,'04_MAQUINAS'!$A$2:$A$18,0))*INDEX('04_MAQUINAS'!$J$2:$J$18,MATCH(E1049,'04_MAQUINAS'!$A$2:$A$18,0)),0)</x:f>
        <x:v>35.5575</x:v>
      </x:c>
    </x:row>
    <x:row r="1050">
      <x:c r="A1050" t="inlineStr">
        <x:is>
          <x:t xml:space="preserve">P088</x:t>
        </x:is>
      </x:c>
      <x:c r="B1050" t="inlineStr">
        <x:is>
          <x:t xml:space="preserve">Estantería liviana metálica</x:t>
        </x:is>
      </x:c>
      <x:c r="C1050" t="n">
        <x:v>5</x:v>
      </x:c>
      <x:c r="D1050" t="inlineStr">
        <x:is>
          <x:t xml:space="preserve">Desbarbado</x:t>
        </x:is>
      </x:c>
      <x:c r="E1050" t="inlineStr">
        <x:is>
          <x:t xml:space="preserve">Mesa de desbarbado/esmerilado</x:t>
        </x:is>
      </x:c>
      <x:c r="F1050" t="n">
        <x:f>'08_PEDIDOS'!D89</x:f>
        <x:v>10</x:v>
      </x:c>
      <x:c r="G1050" t="n">
        <x:f>'08_PEDIDOS'!I89</x:f>
        <x:v>10</x:v>
      </x:c>
      <x:c r="H1050" t="n">
        <x:f>'05_RUTAS'!F90</x:f>
        <x:v>3</x:v>
      </x:c>
      <x:c r="I1050" t="n">
        <x:f>'05_RUTAS'!G90</x:f>
        <x:v>37.5</x:v>
      </x:c>
      <x:c r="J1050" s="14" t="n">
        <x:f>IF(OR(F1050="",G1050="",G1050=0),"",(ROUNDUP(F1050/G1050,0)*H1050+F1050*I1050)/60)</x:f>
        <x:v>6.3</x:v>
      </x:c>
      <x:c r="K1050" t="n">
        <x:f>INDEX('08_PEDIDOS'!$H$2:$H$97,MATCH(A1050,'08_PEDIDOS'!$A$2:$A$97,0))</x:f>
        <x:v>11</x:v>
      </x:c>
      <x:c r="L1050" t="inlineStr">
        <x:is>
          <x:t xml:space="preserve">POR_UNIDAD</x:t>
        </x:is>
      </x:c>
      <x:c r="M1050" t="inlineStr">
        <x:is>
          <x:t xml:space="preserve">VALOR HEREDADO SIN CRONOMETRAJE</x:t>
        </x:is>
      </x:c>
      <x:c r="N1050" s="34" t="n">
        <x:f>IFERROR(J1050*INDEX('04_MAQUINAS'!$F$2:$F$18,MATCH(E1050,'04_MAQUINAS'!$A$2:$A$18,0)),0)</x:f>
        <x:v>132.29999999999998</x:v>
      </x:c>
      <x:c r="O1050" s="34" t="n">
        <x:f>IFERROR(J1050*INDEX('04_MAQUINAS'!$I$2:$I$18,MATCH(E1050,'04_MAQUINAS'!$A$2:$A$18,0))*INDEX('04_MAQUINAS'!$J$2:$J$18,MATCH(E1050,'04_MAQUINAS'!$A$2:$A$18,0)),0)</x:f>
        <x:v>4.725</x:v>
      </x:c>
    </x:row>
    <x:row r="1051">
      <x:c r="A1051" t="inlineStr">
        <x:is>
          <x:t xml:space="preserve">P088</x:t>
        </x:is>
      </x:c>
      <x:c r="B1051" t="inlineStr">
        <x:is>
          <x:t xml:space="preserve">Estantería liviana metálica</x:t>
        </x:is>
      </x:c>
      <x:c r="C1051" t="n">
        <x:v>6</x:v>
      </x:c>
      <x:c r="D1051" t="inlineStr">
        <x:is>
          <x:t xml:space="preserve">Preparación superficial</x:t>
        </x:is>
      </x:c>
      <x:c r="E1051" t="inlineStr">
        <x:is>
          <x:t xml:space="preserve">Zona de preparación superficial</x:t>
        </x:is>
      </x:c>
      <x:c r="F1051" t="n">
        <x:f>'08_PEDIDOS'!D89</x:f>
        <x:v>10</x:v>
      </x:c>
      <x:c r="G1051" t="n">
        <x:f>'08_PEDIDOS'!I89</x:f>
        <x:v>10</x:v>
      </x:c>
      <x:c r="H1051" t="n">
        <x:f>'05_RUTAS'!F91</x:f>
        <x:v>6</x:v>
      </x:c>
      <x:c r="I1051" t="n">
        <x:f>'05_RUTAS'!G91</x:f>
        <x:v>24.4752</x:v>
      </x:c>
      <x:c r="J1051" s="14" t="n">
        <x:f>IF(OR(F1051="",G1051="",G1051=0),"",(ROUNDUP(F1051/G1051,0)*H1051+F1051*I1051)/60)</x:f>
        <x:v>4.1792</x:v>
      </x:c>
      <x:c r="K1051" t="n">
        <x:f>INDEX('08_PEDIDOS'!$H$2:$H$97,MATCH(A1051,'08_PEDIDOS'!$A$2:$A$97,0))</x:f>
        <x:v>11</x:v>
      </x:c>
      <x:c r="L1051" t="inlineStr">
        <x:is>
          <x:t xml:space="preserve">POR_UNIDAD</x:t>
        </x:is>
      </x:c>
      <x:c r="M1051" t="inlineStr">
        <x:is>
          <x:t xml:space="preserve">VALOR HEREDADO SIN CRONOMETRAJE</x:t>
        </x:is>
      </x:c>
      <x:c r="N1051" s="34" t="n">
        <x:f>IFERROR(J1051*INDEX('04_MAQUINAS'!$F$2:$F$18,MATCH(E1051,'04_MAQUINAS'!$A$2:$A$18,0)),0)</x:f>
        <x:v>79.4048</x:v>
      </x:c>
      <x:c r="O1051" s="34" t="n">
        <x:f>IFERROR(J1051*INDEX('04_MAQUINAS'!$I$2:$I$18,MATCH(E1051,'04_MAQUINAS'!$A$2:$A$18,0))*INDEX('04_MAQUINAS'!$J$2:$J$18,MATCH(E1051,'04_MAQUINAS'!$A$2:$A$18,0)),0)</x:f>
        <x:v>3.6776960000000005</x:v>
      </x:c>
    </x:row>
    <x:row r="1052">
      <x:c r="A1052" t="inlineStr">
        <x:is>
          <x:t xml:space="preserve">P088</x:t>
        </x:is>
      </x:c>
      <x:c r="B1052" t="inlineStr">
        <x:is>
          <x:t xml:space="preserve">Estantería liviana metálica</x:t>
        </x:is>
      </x:c>
      <x:c r="C1052" t="n">
        <x:v>7</x:v>
      </x:c>
      <x:c r="D1052" t="inlineStr">
        <x:is>
          <x:t xml:space="preserve">Aplicación electrostática de polvo</x:t>
        </x:is>
      </x:c>
      <x:c r="E1052" t="inlineStr">
        <x:is>
          <x:t xml:space="preserve">Pistola manual de pintura electrostática en polvo</x:t>
        </x:is>
      </x:c>
      <x:c r="F1052" t="n">
        <x:f>'08_PEDIDOS'!D89</x:f>
        <x:v>10</x:v>
      </x:c>
      <x:c r="G1052" t="n">
        <x:f>'08_PEDIDOS'!I89</x:f>
        <x:v>10</x:v>
      </x:c>
      <x:c r="H1052" t="n">
        <x:f>'05_RUTAS'!F92</x:f>
        <x:v>12</x:v>
      </x:c>
      <x:c r="I1052" t="n">
        <x:f>'05_RUTAS'!G92</x:f>
        <x:v>6.58</x:v>
      </x:c>
      <x:c r="J1052" s="14" t="n">
        <x:f>IF(OR(F1052="",G1052="",G1052=0),"",(ROUNDUP(F1052/G1052,0)*H1052+F1052*I1052)/60)</x:f>
        <x:v>1.2966666666666666</x:v>
      </x:c>
      <x:c r="K1052" t="n">
        <x:f>INDEX('08_PEDIDOS'!$H$2:$H$97,MATCH(A1052,'08_PEDIDOS'!$A$2:$A$97,0))</x:f>
        <x:v>11</x:v>
      </x:c>
      <x:c r="L1052" t="inlineStr">
        <x:is>
          <x:t xml:space="preserve">POR_UNIDAD</x:t>
        </x:is>
      </x:c>
      <x:c r="M1052" t="inlineStr">
        <x:is>
          <x:t xml:space="preserve">HIPOTESIS TECNICA</x:t>
        </x:is>
      </x:c>
      <x:c r="N1052" s="34" t="n">
        <x:f>IFERROR(J1052*INDEX('04_MAQUINAS'!$F$2:$F$18,MATCH(E1052,'04_MAQUINAS'!$A$2:$A$18,0)),0)</x:f>
        <x:v>41.49333333333333</x:v>
      </x:c>
      <x:c r="O1052" s="34" t="n">
        <x:f>IFERROR(J1052*INDEX('04_MAQUINAS'!$I$2:$I$18,MATCH(E1052,'04_MAQUINAS'!$A$2:$A$18,0))*INDEX('04_MAQUINAS'!$J$2:$J$18,MATCH(E1052,'04_MAQUINAS'!$A$2:$A$18,0)),0)</x:f>
        <x:v>1.3614999999999997</x:v>
      </x:c>
    </x:row>
    <x:row r="1053">
      <x:c r="A1053" t="inlineStr">
        <x:is>
          <x:t xml:space="preserve">P088</x:t>
        </x:is>
      </x:c>
      <x:c r="B1053" t="inlineStr">
        <x:is>
          <x:t xml:space="preserve">Estantería liviana metálica</x:t>
        </x:is>
      </x:c>
      <x:c r="C1053" t="n">
        <x:v>8</x:v>
      </x:c>
      <x:c r="D1053" t="inlineStr">
        <x:is>
          <x:t xml:space="preserve">Curado térmico en horno</x:t>
        </x:is>
      </x:c>
      <x:c r="E1053" t="inlineStr">
        <x:is>
          <x:t xml:space="preserve">Horno de curado de pintura electrostática por lotes</x:t>
        </x:is>
      </x:c>
      <x:c r="F1053" t="n">
        <x:f>'08_PEDIDOS'!D89</x:f>
        <x:v>10</x:v>
      </x:c>
      <x:c r="G1053" t="n">
        <x:f>'08_PEDIDOS'!I89</x:f>
        <x:v>10</x:v>
      </x:c>
      <x:c r="H1053" t="n">
        <x:f>'05_RUTAS'!F93</x:f>
        <x:v>45</x:v>
      </x:c>
      <x:c r="I1053" t="n">
        <x:f>'05_RUTAS'!G93</x:f>
        <x:v>0</x:v>
      </x:c>
      <x:c r="J1053" s="14" t="n">
        <x:f>IF(OR(F1053="",G1053="",G1053=0),"",(ROUNDUP(F1053/G1053,0)*H1053+F1053*I1053)/60)</x:f>
        <x:v>0.75</x:v>
      </x:c>
      <x:c r="K1053" t="n">
        <x:f>INDEX('08_PEDIDOS'!$H$2:$H$97,MATCH(A1053,'08_PEDIDOS'!$A$2:$A$97,0))</x:f>
        <x:v>11</x:v>
      </x:c>
      <x:c r="L1053" t="inlineStr">
        <x:is>
          <x:t xml:space="preserve">POR_LOTE</x:t>
        </x:is>
      </x:c>
      <x:c r="M1053" t="inlineStr">
        <x:is>
          <x:t xml:space="preserve">HIPOTESIS TECNICA</x:t>
        </x:is>
      </x:c>
      <x:c r="N1053" s="34" t="n">
        <x:f>IFERROR(J1053*INDEX('04_MAQUINAS'!$F$2:$F$18,MATCH(E1053,'04_MAQUINAS'!$A$2:$A$18,0)),0)</x:f>
        <x:v>19.5</x:v>
      </x:c>
      <x:c r="O1053" s="34" t="n">
        <x:f>IFERROR(J1053*INDEX('04_MAQUINAS'!$I$2:$I$18,MATCH(E1053,'04_MAQUINAS'!$A$2:$A$18,0))*INDEX('04_MAQUINAS'!$J$2:$J$18,MATCH(E1053,'04_MAQUINAS'!$A$2:$A$18,0)),0)</x:f>
        <x:v>10.799999999999999</x:v>
      </x:c>
    </x:row>
    <x:row r="1054">
      <x:c r="A1054" t="inlineStr">
        <x:is>
          <x:t xml:space="preserve">P088</x:t>
        </x:is>
      </x:c>
      <x:c r="B1054" t="inlineStr">
        <x:is>
          <x:t xml:space="preserve">Estantería liviana metálica</x:t>
        </x:is>
      </x:c>
      <x:c r="C1054" t="n">
        <x:v>9</x:v>
      </x:c>
      <x:c r="D1054" t="inlineStr">
        <x:is>
          <x:t xml:space="preserve">Colgado, traslado y enfriamiento</x:t>
        </x:is>
      </x:c>
      <x:c r="E1054" t="inlineStr">
        <x:is>
          <x:t xml:space="preserve">Manipulación y enfriamiento de piezas</x:t>
        </x:is>
      </x:c>
      <x:c r="F1054" t="n">
        <x:f>'08_PEDIDOS'!D89</x:f>
        <x:v>10</x:v>
      </x:c>
      <x:c r="G1054" t="n">
        <x:f>'08_PEDIDOS'!I89</x:f>
        <x:v>10</x:v>
      </x:c>
      <x:c r="H1054" t="n">
        <x:f>'05_RUTAS'!F94</x:f>
        <x:v>8</x:v>
      </x:c>
      <x:c r="I1054" t="n">
        <x:f>'05_RUTAS'!G94</x:f>
        <x:v>2.36</x:v>
      </x:c>
      <x:c r="J1054" s="14" t="n">
        <x:f>IF(OR(F1054="",G1054="",G1054=0),"",(ROUNDUP(F1054/G1054,0)*H1054+F1054*I1054)/60)</x:f>
        <x:v>0.5266666666666666</x:v>
      </x:c>
      <x:c r="K1054" t="n">
        <x:f>INDEX('08_PEDIDOS'!$H$2:$H$97,MATCH(A1054,'08_PEDIDOS'!$A$2:$A$97,0))</x:f>
        <x:v>11</x:v>
      </x:c>
      <x:c r="L1054" t="inlineStr">
        <x:is>
          <x:t xml:space="preserve">POR_UNIDAD</x:t>
        </x:is>
      </x:c>
      <x:c r="M1054" t="inlineStr">
        <x:is>
          <x:t xml:space="preserve">HIPOTESIS TECNICA</x:t>
        </x:is>
      </x:c>
      <x:c r="N1054" s="34" t="n">
        <x:f>IFERROR(J1054*INDEX('04_MAQUINAS'!$F$2:$F$18,MATCH(E1054,'04_MAQUINAS'!$A$2:$A$18,0)),0)</x:f>
        <x:v>8.426666666666666</x:v>
      </x:c>
      <x:c r="O1054" s="34" t="n">
        <x:f>IFERROR(J1054*INDEX('04_MAQUINAS'!$I$2:$I$18,MATCH(E1054,'04_MAQUINAS'!$A$2:$A$18,0))*INDEX('04_MAQUINAS'!$J$2:$J$18,MATCH(E1054,'04_MAQUINAS'!$A$2:$A$18,0)),0)</x:f>
        <x:v>0.13166666666666665</x:v>
      </x:c>
    </x:row>
    <x:row r="1055">
      <x:c r="A1055" t="inlineStr">
        <x:is>
          <x:t xml:space="preserve">P088</x:t>
        </x:is>
      </x:c>
      <x:c r="B1055" t="inlineStr">
        <x:is>
          <x:t xml:space="preserve">Estantería liviana metálica</x:t>
        </x:is>
      </x:c>
      <x:c r="C1055" t="n">
        <x:v>10</x:v>
      </x:c>
      <x:c r="D1055" t="inlineStr">
        <x:is>
          <x:t xml:space="preserve">Ensamblaje</x:t>
        </x:is>
      </x:c>
      <x:c r="E1055" t="inlineStr">
        <x:is>
          <x:t xml:space="preserve">Mesa de armado</x:t>
        </x:is>
      </x:c>
      <x:c r="F1055" t="n">
        <x:f>'08_PEDIDOS'!D89</x:f>
        <x:v>10</x:v>
      </x:c>
      <x:c r="G1055" t="n">
        <x:f>'08_PEDIDOS'!I89</x:f>
        <x:v>10</x:v>
      </x:c>
      <x:c r="H1055" t="n">
        <x:f>'05_RUTAS'!F95</x:f>
        <x:v>6</x:v>
      </x:c>
      <x:c r="I1055" t="n">
        <x:f>'05_RUTAS'!G95</x:f>
        <x:v>61.5</x:v>
      </x:c>
      <x:c r="J1055" s="14" t="n">
        <x:f>IF(OR(F1055="",G1055="",G1055=0),"",(ROUNDUP(F1055/G1055,0)*H1055+F1055*I1055)/60)</x:f>
        <x:v>10.35</x:v>
      </x:c>
      <x:c r="K1055" t="n">
        <x:f>INDEX('08_PEDIDOS'!$H$2:$H$97,MATCH(A1055,'08_PEDIDOS'!$A$2:$A$97,0))</x:f>
        <x:v>11</x:v>
      </x:c>
      <x:c r="L1055" t="inlineStr">
        <x:is>
          <x:t xml:space="preserve">POR_UNIDAD</x:t>
        </x:is>
      </x:c>
      <x:c r="M1055" t="inlineStr">
        <x:is>
          <x:t xml:space="preserve">VALOR HEREDADO SIN CRONOMETRAJE</x:t>
        </x:is>
      </x:c>
      <x:c r="N1055" s="34" t="n">
        <x:f>IFERROR(J1055*INDEX('04_MAQUINAS'!$F$2:$F$18,MATCH(E1055,'04_MAQUINAS'!$A$2:$A$18,0)),0)</x:f>
        <x:v>196.65</x:v>
      </x:c>
      <x:c r="O1055" s="34" t="n">
        <x:f>IFERROR(J1055*INDEX('04_MAQUINAS'!$I$2:$I$18,MATCH(E1055,'04_MAQUINAS'!$A$2:$A$18,0))*INDEX('04_MAQUINAS'!$J$2:$J$18,MATCH(E1055,'04_MAQUINAS'!$A$2:$A$18,0)),0)</x:f>
        <x:v>3.105</x:v>
      </x:c>
    </x:row>
    <x:row r="1056">
      <x:c r="A1056" t="inlineStr">
        <x:is>
          <x:t xml:space="preserve">P088</x:t>
        </x:is>
      </x:c>
      <x:c r="B1056" t="inlineStr">
        <x:is>
          <x:t xml:space="preserve">Estantería liviana metálica</x:t>
        </x:is>
      </x:c>
      <x:c r="C1056" t="n">
        <x:v>11</x:v>
      </x:c>
      <x:c r="D1056" t="inlineStr">
        <x:is>
          <x:t xml:space="preserve">Inspección de calidad</x:t>
        </x:is>
      </x:c>
      <x:c r="E1056" t="inlineStr">
        <x:is>
          <x:t xml:space="preserve">Área de inspección</x:t>
        </x:is>
      </x:c>
      <x:c r="F1056" t="n">
        <x:f>'08_PEDIDOS'!D89</x:f>
        <x:v>10</x:v>
      </x:c>
      <x:c r="G1056" t="n">
        <x:f>'08_PEDIDOS'!I89</x:f>
        <x:v>10</x:v>
      </x:c>
      <x:c r="H1056" t="n">
        <x:f>'05_RUTAS'!F96</x:f>
        <x:v>2</x:v>
      </x:c>
      <x:c r="I1056" t="n">
        <x:f>'05_RUTAS'!G96</x:f>
        <x:v>3.45</x:v>
      </x:c>
      <x:c r="J1056" s="14" t="n">
        <x:f>IF(OR(F1056="",G1056="",G1056=0),"",(ROUNDUP(F1056/G1056,0)*H1056+F1056*I1056)/60)</x:f>
        <x:v>0.6083333333333333</x:v>
      </x:c>
      <x:c r="K1056" t="n">
        <x:f>INDEX('08_PEDIDOS'!$H$2:$H$97,MATCH(A1056,'08_PEDIDOS'!$A$2:$A$97,0))</x:f>
        <x:v>11</x:v>
      </x:c>
      <x:c r="L1056" t="inlineStr">
        <x:is>
          <x:t xml:space="preserve">POR_UNIDAD</x:t>
        </x:is>
      </x:c>
      <x:c r="M1056" t="inlineStr">
        <x:is>
          <x:t xml:space="preserve">HIPOTESIS TECNICA</x:t>
        </x:is>
      </x:c>
      <x:c r="N1056" s="34" t="n">
        <x:f>IFERROR(J1056*INDEX('04_MAQUINAS'!$F$2:$F$18,MATCH(E1056,'04_MAQUINAS'!$A$2:$A$18,0)),0)</x:f>
        <x:v>12.166666666666666</x:v>
      </x:c>
      <x:c r="O1056" s="34" t="n">
        <x:f>IFERROR(J1056*INDEX('04_MAQUINAS'!$I$2:$I$18,MATCH(E1056,'04_MAQUINAS'!$A$2:$A$18,0))*INDEX('04_MAQUINAS'!$J$2:$J$18,MATCH(E1056,'04_MAQUINAS'!$A$2:$A$18,0)),0)</x:f>
        <x:v>0.06083333333333333</x:v>
      </x:c>
    </x:row>
    <x:row r="1057">
      <x:c r="A1057" t="inlineStr">
        <x:is>
          <x:t xml:space="preserve">P088</x:t>
        </x:is>
      </x:c>
      <x:c r="B1057" t="inlineStr">
        <x:is>
          <x:t xml:space="preserve">Estantería liviana metálica</x:t>
        </x:is>
      </x:c>
      <x:c r="C1057" t="n">
        <x:v>12</x:v>
      </x:c>
      <x:c r="D1057" t="inlineStr">
        <x:is>
          <x:t xml:space="preserve">Embalaje</x:t>
        </x:is>
      </x:c>
      <x:c r="E1057" t="inlineStr">
        <x:is>
          <x:t xml:space="preserve">Zona de protección y embalaje</x:t>
        </x:is>
      </x:c>
      <x:c r="F1057" t="n">
        <x:f>'08_PEDIDOS'!D89</x:f>
        <x:v>10</x:v>
      </x:c>
      <x:c r="G1057" t="n">
        <x:f>'08_PEDIDOS'!I89</x:f>
        <x:v>10</x:v>
      </x:c>
      <x:c r="H1057" t="n">
        <x:f>'05_RUTAS'!F97</x:f>
        <x:v>2</x:v>
      </x:c>
      <x:c r="I1057" t="n">
        <x:f>'05_RUTAS'!G97</x:f>
        <x:v>4.67</x:v>
      </x:c>
      <x:c r="J1057" s="14" t="n">
        <x:f>IF(OR(F1057="",G1057="",G1057=0),"",(ROUNDUP(F1057/G1057,0)*H1057+F1057*I1057)/60)</x:f>
        <x:v>0.8116666666666668</x:v>
      </x:c>
      <x:c r="K1057" t="n">
        <x:f>INDEX('08_PEDIDOS'!$H$2:$H$97,MATCH(A1057,'08_PEDIDOS'!$A$2:$A$97,0))</x:f>
        <x:v>11</x:v>
      </x:c>
      <x:c r="L1057" t="inlineStr">
        <x:is>
          <x:t xml:space="preserve">POR_UNIDAD</x:t>
        </x:is>
      </x:c>
      <x:c r="M1057" t="inlineStr">
        <x:is>
          <x:t xml:space="preserve">HIPOTESIS TECNICA</x:t>
        </x:is>
      </x:c>
      <x:c r="N1057" s="34" t="n">
        <x:f>IFERROR(J1057*INDEX('04_MAQUINAS'!$F$2:$F$18,MATCH(E1057,'04_MAQUINAS'!$A$2:$A$18,0)),0)</x:f>
        <x:v>14.610000000000001</x:v>
      </x:c>
      <x:c r="O1057" s="34" t="n">
        <x:f>IFERROR(J1057*INDEX('04_MAQUINAS'!$I$2:$I$18,MATCH(E1057,'04_MAQUINAS'!$A$2:$A$18,0))*INDEX('04_MAQUINAS'!$J$2:$J$18,MATCH(E1057,'04_MAQUINAS'!$A$2:$A$18,0)),0)</x:f>
        <x:v>0.07305</x:v>
      </x:c>
    </x:row>
    <x:row r="1058">
      <x:c r="A1058" t="inlineStr">
        <x:is>
          <x:t xml:space="preserve">P089</x:t>
        </x:is>
      </x:c>
      <x:c r="B1058" t="inlineStr">
        <x:is>
          <x:t xml:space="preserve">Minirack metálico con bandejas</x:t>
        </x:is>
      </x:c>
      <x:c r="C1058" t="n">
        <x:v>1</x:v>
      </x:c>
      <x:c r="D1058" t="inlineStr">
        <x:is>
          <x:t xml:space="preserve">Corte de planchas de acero</x:t>
        </x:is>
      </x:c>
      <x:c r="E1058" t="inlineStr">
        <x:is>
          <x:t xml:space="preserve">Guillotina hidráulica para corte de planchas de acero</x:t>
        </x:is>
      </x:c>
      <x:c r="F1058" t="n">
        <x:f>'08_PEDIDOS'!D90</x:f>
        <x:v>11</x:v>
      </x:c>
      <x:c r="G1058" t="n">
        <x:f>'08_PEDIDOS'!I90</x:f>
        <x:v>10</x:v>
      </x:c>
      <x:c r="H1058" t="n">
        <x:f>'05_RUTAS'!F2</x:f>
        <x:v>8</x:v>
      </x:c>
      <x:c r="I1058" t="n">
        <x:f>'05_RUTAS'!G2</x:f>
        <x:v>34.62</x:v>
      </x:c>
      <x:c r="J1058" s="14" t="n">
        <x:f>IF(OR(F1058="",G1058="",G1058=0),"",(ROUNDUP(F1058/G1058,0)*H1058+F1058*I1058)/60)</x:f>
        <x:v>6.613666666666666</x:v>
      </x:c>
      <x:c r="K1058" t="n">
        <x:f>INDEX('08_PEDIDOS'!$H$2:$H$97,MATCH(A1058,'08_PEDIDOS'!$A$2:$A$97,0))</x:f>
        <x:v>12</x:v>
      </x:c>
      <x:c r="L1058" t="inlineStr">
        <x:is>
          <x:t xml:space="preserve">POR_UNIDAD</x:t>
        </x:is>
      </x:c>
      <x:c r="M1058" t="inlineStr">
        <x:is>
          <x:t xml:space="preserve">VALOR HEREDADO SIN CRONOMETRAJE</x:t>
        </x:is>
      </x:c>
      <x:c r="N1058" s="34" t="n">
        <x:f>IFERROR(J1058*INDEX('04_MAQUINAS'!$F$2:$F$18,MATCH(E1058,'04_MAQUINAS'!$A$2:$A$18,0)),0)</x:f>
        <x:v>158.72799999999998</x:v>
      </x:c>
      <x:c r="O1058" s="34" t="n">
        <x:f>IFERROR(J1058*INDEX('04_MAQUINAS'!$I$2:$I$18,MATCH(E1058,'04_MAQUINAS'!$A$2:$A$18,0))*INDEX('04_MAQUINAS'!$J$2:$J$18,MATCH(E1058,'04_MAQUINAS'!$A$2:$A$18,0)),0)</x:f>
        <x:v>18.187583333333333</x:v>
      </x:c>
    </x:row>
    <x:row r="1059">
      <x:c r="A1059" t="inlineStr">
        <x:is>
          <x:t xml:space="preserve">P089</x:t>
        </x:is>
      </x:c>
      <x:c r="B1059" t="inlineStr">
        <x:is>
          <x:t xml:space="preserve">Minirack metálico con bandejas</x:t>
        </x:is>
      </x:c>
      <x:c r="C1059" t="n">
        <x:v>2</x:v>
      </x:c>
      <x:c r="D1059" t="inlineStr">
        <x:is>
          <x:t xml:space="preserve">Corte de tubos y perfiles</x:t>
        </x:is>
      </x:c>
      <x:c r="E1059" t="inlineStr">
        <x:is>
          <x:t xml:space="preserve">Sierra de cinta para corte de tubos y perfiles</x:t>
        </x:is>
      </x:c>
      <x:c r="F1059" t="n">
        <x:f>'08_PEDIDOS'!D90</x:f>
        <x:v>11</x:v>
      </x:c>
      <x:c r="G1059" t="n">
        <x:f>'08_PEDIDOS'!I90</x:f>
        <x:v>10</x:v>
      </x:c>
      <x:c r="H1059" t="n">
        <x:f>'05_RUTAS'!F3</x:f>
        <x:v>8</x:v>
      </x:c>
      <x:c r="I1059" t="n">
        <x:f>'05_RUTAS'!G3</x:f>
        <x:v>43.52</x:v>
      </x:c>
      <x:c r="J1059" s="14" t="n">
        <x:f>IF(OR(F1059="",G1059="",G1059=0),"",(ROUNDUP(F1059/G1059,0)*H1059+F1059*I1059)/60)</x:f>
        <x:v>8.245333333333333</x:v>
      </x:c>
      <x:c r="K1059" t="n">
        <x:f>INDEX('08_PEDIDOS'!$H$2:$H$97,MATCH(A1059,'08_PEDIDOS'!$A$2:$A$97,0))</x:f>
        <x:v>12</x:v>
      </x:c>
      <x:c r="L1059" t="inlineStr">
        <x:is>
          <x:t xml:space="preserve">POR_UNIDAD</x:t>
        </x:is>
      </x:c>
      <x:c r="M1059" t="inlineStr">
        <x:is>
          <x:t xml:space="preserve">VALOR HEREDADO SIN CRONOMETRAJE</x:t>
        </x:is>
      </x:c>
      <x:c r="N1059" s="34" t="n">
        <x:f>IFERROR(J1059*INDEX('04_MAQUINAS'!$F$2:$F$18,MATCH(E1059,'04_MAQUINAS'!$A$2:$A$18,0)),0)</x:f>
        <x:v>181.39733333333334</x:v>
      </x:c>
      <x:c r="O1059" s="34" t="n">
        <x:f>IFERROR(J1059*INDEX('04_MAQUINAS'!$I$2:$I$18,MATCH(E1059,'04_MAQUINAS'!$A$2:$A$18,0))*INDEX('04_MAQUINAS'!$J$2:$J$18,MATCH(E1059,'04_MAQUINAS'!$A$2:$A$18,0)),0)</x:f>
        <x:v>3.7103999999999995</x:v>
      </x:c>
    </x:row>
    <x:row r="1060">
      <x:c r="A1060" t="inlineStr">
        <x:is>
          <x:t xml:space="preserve">P089</x:t>
        </x:is>
      </x:c>
      <x:c r="B1060" t="inlineStr">
        <x:is>
          <x:t xml:space="preserve">Minirack metálico con bandejas</x:t>
        </x:is>
      </x:c>
      <x:c r="C1060" t="n">
        <x:v>3</x:v>
      </x:c>
      <x:c r="D1060" t="inlineStr">
        <x:is>
          <x:t xml:space="preserve">Perforación</x:t>
        </x:is>
      </x:c>
      <x:c r="E1060" t="inlineStr">
        <x:is>
          <x:t xml:space="preserve">Taladro de banco para perforación de acero</x:t>
        </x:is>
      </x:c>
      <x:c r="F1060" t="n">
        <x:f>'08_PEDIDOS'!D90</x:f>
        <x:v>11</x:v>
      </x:c>
      <x:c r="G1060" t="n">
        <x:f>'08_PEDIDOS'!I90</x:f>
        <x:v>10</x:v>
      </x:c>
      <x:c r="H1060" t="n">
        <x:f>'05_RUTAS'!F4</x:f>
        <x:v>10</x:v>
      </x:c>
      <x:c r="I1060" t="n">
        <x:f>'05_RUTAS'!G4</x:f>
        <x:v>63.2</x:v>
      </x:c>
      <x:c r="J1060" s="14" t="n">
        <x:f>IF(OR(F1060="",G1060="",G1060=0),"",(ROUNDUP(F1060/G1060,0)*H1060+F1060*I1060)/60)</x:f>
        <x:v>11.92</x:v>
      </x:c>
      <x:c r="K1060" t="n">
        <x:f>INDEX('08_PEDIDOS'!$H$2:$H$97,MATCH(A1060,'08_PEDIDOS'!$A$2:$A$97,0))</x:f>
        <x:v>12</x:v>
      </x:c>
      <x:c r="L1060" t="inlineStr">
        <x:is>
          <x:t xml:space="preserve">POR_UNIDAD</x:t>
        </x:is>
      </x:c>
      <x:c r="M1060" t="inlineStr">
        <x:is>
          <x:t xml:space="preserve">VALOR HEREDADO SIN CRONOMETRAJE</x:t>
        </x:is>
      </x:c>
      <x:c r="N1060" s="34" t="n">
        <x:f>IFERROR(J1060*INDEX('04_MAQUINAS'!$F$2:$F$18,MATCH(E1060,'04_MAQUINAS'!$A$2:$A$18,0)),0)</x:f>
        <x:v>262.24</x:v>
      </x:c>
      <x:c r="O1060" s="34" t="n">
        <x:f>IFERROR(J1060*INDEX('04_MAQUINAS'!$I$2:$I$18,MATCH(E1060,'04_MAQUINAS'!$A$2:$A$18,0))*INDEX('04_MAQUINAS'!$J$2:$J$18,MATCH(E1060,'04_MAQUINAS'!$A$2:$A$18,0)),0)</x:f>
        <x:v>3.278</x:v>
      </x:c>
    </x:row>
    <x:row r="1061">
      <x:c r="A1061" t="inlineStr">
        <x:is>
          <x:t xml:space="preserve">P089</x:t>
        </x:is>
      </x:c>
      <x:c r="B1061" t="inlineStr">
        <x:is>
          <x:t xml:space="preserve">Minirack metálico con bandejas</x:t>
        </x:is>
      </x:c>
      <x:c r="C1061" t="n">
        <x:v>4</x:v>
      </x:c>
      <x:c r="D1061" t="inlineStr">
        <x:is>
          <x:t xml:space="preserve">Plegado</x:t>
        </x:is>
      </x:c>
      <x:c r="E1061" t="inlineStr">
        <x:is>
          <x:t xml:space="preserve">Plegadora hidráulica de chapa metálica</x:t>
        </x:is>
      </x:c>
      <x:c r="F1061" t="n">
        <x:f>'08_PEDIDOS'!D90</x:f>
        <x:v>11</x:v>
      </x:c>
      <x:c r="G1061" t="n">
        <x:f>'08_PEDIDOS'!I90</x:f>
        <x:v>10</x:v>
      </x:c>
      <x:c r="H1061" t="n">
        <x:f>'05_RUTAS'!F5</x:f>
        <x:v>12</x:v>
      </x:c>
      <x:c r="I1061" t="n">
        <x:f>'05_RUTAS'!G5</x:f>
        <x:v>60</x:v>
      </x:c>
      <x:c r="J1061" s="14" t="n">
        <x:f>IF(OR(F1061="",G1061="",G1061=0),"",(ROUNDUP(F1061/G1061,0)*H1061+F1061*I1061)/60)</x:f>
        <x:v>11.4</x:v>
      </x:c>
      <x:c r="K1061" t="n">
        <x:f>INDEX('08_PEDIDOS'!$H$2:$H$97,MATCH(A1061,'08_PEDIDOS'!$A$2:$A$97,0))</x:f>
        <x:v>12</x:v>
      </x:c>
      <x:c r="L1061" t="inlineStr">
        <x:is>
          <x:t xml:space="preserve">POR_UNIDAD</x:t>
        </x:is>
      </x:c>
      <x:c r="M1061" t="inlineStr">
        <x:is>
          <x:t xml:space="preserve">VALOR HEREDADO SIN CRONOMETRAJE</x:t>
        </x:is>
      </x:c>
      <x:c r="N1061" s="34" t="n">
        <x:f>IFERROR(J1061*INDEX('04_MAQUINAS'!$F$2:$F$18,MATCH(E1061,'04_MAQUINAS'!$A$2:$A$18,0)),0)</x:f>
        <x:v>319.2</x:v>
      </x:c>
      <x:c r="O1061" s="34" t="n">
        <x:f>IFERROR(J1061*INDEX('04_MAQUINAS'!$I$2:$I$18,MATCH(E1061,'04_MAQUINAS'!$A$2:$A$18,0))*INDEX('04_MAQUINAS'!$J$2:$J$18,MATCH(E1061,'04_MAQUINAS'!$A$2:$A$18,0)),0)</x:f>
        <x:v>28.215000000000003</x:v>
      </x:c>
    </x:row>
    <x:row r="1062">
      <x:c r="A1062" t="inlineStr">
        <x:is>
          <x:t xml:space="preserve">P089</x:t>
        </x:is>
      </x:c>
      <x:c r="B1062" t="inlineStr">
        <x:is>
          <x:t xml:space="preserve">Minirack metálico con bandejas</x:t>
        </x:is>
      </x:c>
      <x:c r="C1062" t="n">
        <x:v>5</x:v>
      </x:c>
      <x:c r="D1062" t="inlineStr">
        <x:is>
          <x:t xml:space="preserve">Soldadura</x:t>
        </x:is>
      </x:c>
      <x:c r="E1062" t="inlineStr">
        <x:is>
          <x:t xml:space="preserve">Máquina de soldadura por arco MIG/MAG</x:t>
        </x:is>
      </x:c>
      <x:c r="F1062" t="n">
        <x:f>'08_PEDIDOS'!D90</x:f>
        <x:v>11</x:v>
      </x:c>
      <x:c r="G1062" t="n">
        <x:f>'08_PEDIDOS'!I90</x:f>
        <x:v>10</x:v>
      </x:c>
      <x:c r="H1062" t="n">
        <x:f>'05_RUTAS'!F6</x:f>
        <x:v>10</x:v>
      </x:c>
      <x:c r="I1062" t="n">
        <x:f>'05_RUTAS'!G6</x:f>
        <x:v>78.39999999999999</x:v>
      </x:c>
      <x:c r="J1062" s="14" t="n">
        <x:f>IF(OR(F1062="",G1062="",G1062=0),"",(ROUNDUP(F1062/G1062,0)*H1062+F1062*I1062)/60)</x:f>
        <x:v>14.706666666666665</x:v>
      </x:c>
      <x:c r="K1062" t="n">
        <x:f>INDEX('08_PEDIDOS'!$H$2:$H$97,MATCH(A1062,'08_PEDIDOS'!$A$2:$A$97,0))</x:f>
        <x:v>12</x:v>
      </x:c>
      <x:c r="L1062" t="inlineStr">
        <x:is>
          <x:t xml:space="preserve">POR_UNIDAD</x:t>
        </x:is>
      </x:c>
      <x:c r="M1062" t="inlineStr">
        <x:is>
          <x:t xml:space="preserve">VALOR HEREDADO SIN CRONOMETRAJE</x:t>
        </x:is>
      </x:c>
      <x:c r="N1062" s="34" t="n">
        <x:f>IFERROR(J1062*INDEX('04_MAQUINAS'!$F$2:$F$18,MATCH(E1062,'04_MAQUINAS'!$A$2:$A$18,0)),0)</x:f>
        <x:v>470.6133333333333</x:v>
      </x:c>
      <x:c r="O1062" s="34" t="n">
        <x:f>IFERROR(J1062*INDEX('04_MAQUINAS'!$I$2:$I$18,MATCH(E1062,'04_MAQUINAS'!$A$2:$A$18,0))*INDEX('04_MAQUINAS'!$J$2:$J$18,MATCH(E1062,'04_MAQUINAS'!$A$2:$A$18,0)),0)</x:f>
        <x:v>25.736666666666665</x:v>
      </x:c>
    </x:row>
    <x:row r="1063">
      <x:c r="A1063" t="inlineStr">
        <x:is>
          <x:t xml:space="preserve">P089</x:t>
        </x:is>
      </x:c>
      <x:c r="B1063" t="inlineStr">
        <x:is>
          <x:t xml:space="preserve">Minirack metálico con bandejas</x:t>
        </x:is>
      </x:c>
      <x:c r="C1063" t="n">
        <x:v>6</x:v>
      </x:c>
      <x:c r="D1063" t="inlineStr">
        <x:is>
          <x:t xml:space="preserve">Desbarbado</x:t>
        </x:is>
      </x:c>
      <x:c r="E1063" t="inlineStr">
        <x:is>
          <x:t xml:space="preserve">Mesa de desbarbado/esmerilado</x:t>
        </x:is>
      </x:c>
      <x:c r="F1063" t="n">
        <x:f>'08_PEDIDOS'!D90</x:f>
        <x:v>11</x:v>
      </x:c>
      <x:c r="G1063" t="n">
        <x:f>'08_PEDIDOS'!I90</x:f>
        <x:v>10</x:v>
      </x:c>
      <x:c r="H1063" t="n">
        <x:f>'05_RUTAS'!F7</x:f>
        <x:v>3</x:v>
      </x:c>
      <x:c r="I1063" t="n">
        <x:f>'05_RUTAS'!G7</x:f>
        <x:v>42</x:v>
      </x:c>
      <x:c r="J1063" s="14" t="n">
        <x:f>IF(OR(F1063="",G1063="",G1063=0),"",(ROUNDUP(F1063/G1063,0)*H1063+F1063*I1063)/60)</x:f>
        <x:v>7.8</x:v>
      </x:c>
      <x:c r="K1063" t="n">
        <x:f>INDEX('08_PEDIDOS'!$H$2:$H$97,MATCH(A1063,'08_PEDIDOS'!$A$2:$A$97,0))</x:f>
        <x:v>12</x:v>
      </x:c>
      <x:c r="L1063" t="inlineStr">
        <x:is>
          <x:t xml:space="preserve">POR_UNIDAD</x:t>
        </x:is>
      </x:c>
      <x:c r="M1063" t="inlineStr">
        <x:is>
          <x:t xml:space="preserve">VALOR HEREDADO SIN CRONOMETRAJE</x:t>
        </x:is>
      </x:c>
      <x:c r="N1063" s="34" t="n">
        <x:f>IFERROR(J1063*INDEX('04_MAQUINAS'!$F$2:$F$18,MATCH(E1063,'04_MAQUINAS'!$A$2:$A$18,0)),0)</x:f>
        <x:v>163.79999999999998</x:v>
      </x:c>
      <x:c r="O1063" s="34" t="n">
        <x:f>IFERROR(J1063*INDEX('04_MAQUINAS'!$I$2:$I$18,MATCH(E1063,'04_MAQUINAS'!$A$2:$A$18,0))*INDEX('04_MAQUINAS'!$J$2:$J$18,MATCH(E1063,'04_MAQUINAS'!$A$2:$A$18,0)),0)</x:f>
        <x:v>5.85</x:v>
      </x:c>
    </x:row>
    <x:row r="1064">
      <x:c r="A1064" t="inlineStr">
        <x:is>
          <x:t xml:space="preserve">P089</x:t>
        </x:is>
      </x:c>
      <x:c r="B1064" t="inlineStr">
        <x:is>
          <x:t xml:space="preserve">Minirack metálico con bandejas</x:t>
        </x:is>
      </x:c>
      <x:c r="C1064" t="n">
        <x:v>7</x:v>
      </x:c>
      <x:c r="D1064" t="inlineStr">
        <x:is>
          <x:t xml:space="preserve">Preparación superficial</x:t>
        </x:is>
      </x:c>
      <x:c r="E1064" t="inlineStr">
        <x:is>
          <x:t xml:space="preserve">Zona de preparación superficial</x:t>
        </x:is>
      </x:c>
      <x:c r="F1064" t="n">
        <x:f>'08_PEDIDOS'!D90</x:f>
        <x:v>11</x:v>
      </x:c>
      <x:c r="G1064" t="n">
        <x:f>'08_PEDIDOS'!I90</x:f>
        <x:v>10</x:v>
      </x:c>
      <x:c r="H1064" t="n">
        <x:f>'05_RUTAS'!F8</x:f>
        <x:v>6</x:v>
      </x:c>
      <x:c r="I1064" t="n">
        <x:f>'05_RUTAS'!G8</x:f>
        <x:v>29.7248</x:v>
      </x:c>
      <x:c r="J1064" s="14" t="n">
        <x:f>IF(OR(F1064="",G1064="",G1064=0),"",(ROUNDUP(F1064/G1064,0)*H1064+F1064*I1064)/60)</x:f>
        <x:v>5.649546666666667</x:v>
      </x:c>
      <x:c r="K1064" t="n">
        <x:f>INDEX('08_PEDIDOS'!$H$2:$H$97,MATCH(A1064,'08_PEDIDOS'!$A$2:$A$97,0))</x:f>
        <x:v>12</x:v>
      </x:c>
      <x:c r="L1064" t="inlineStr">
        <x:is>
          <x:t xml:space="preserve">POR_UNIDAD</x:t>
        </x:is>
      </x:c>
      <x:c r="M1064" t="inlineStr">
        <x:is>
          <x:t xml:space="preserve">VALOR HEREDADO SIN CRONOMETRAJE</x:t>
        </x:is>
      </x:c>
      <x:c r="N1064" s="34" t="n">
        <x:f>IFERROR(J1064*INDEX('04_MAQUINAS'!$F$2:$F$18,MATCH(E1064,'04_MAQUINAS'!$A$2:$A$18,0)),0)</x:f>
        <x:v>107.34138666666666</x:v>
      </x:c>
      <x:c r="O1064" s="34" t="n">
        <x:f>IFERROR(J1064*INDEX('04_MAQUINAS'!$I$2:$I$18,MATCH(E1064,'04_MAQUINAS'!$A$2:$A$18,0))*INDEX('04_MAQUINAS'!$J$2:$J$18,MATCH(E1064,'04_MAQUINAS'!$A$2:$A$18,0)),0)</x:f>
        <x:v>4.9716010666666675</x:v>
      </x:c>
    </x:row>
    <x:row r="1065">
      <x:c r="A1065" t="inlineStr">
        <x:is>
          <x:t xml:space="preserve">P089</x:t>
        </x:is>
      </x:c>
      <x:c r="B1065" t="inlineStr">
        <x:is>
          <x:t xml:space="preserve">Minirack metálico con bandejas</x:t>
        </x:is>
      </x:c>
      <x:c r="C1065" t="n">
        <x:v>8</x:v>
      </x:c>
      <x:c r="D1065" t="inlineStr">
        <x:is>
          <x:t xml:space="preserve">Aplicación electrostática de polvo</x:t>
        </x:is>
      </x:c>
      <x:c r="E1065" t="inlineStr">
        <x:is>
          <x:t xml:space="preserve">Pistola manual de pintura electrostática en polvo</x:t>
        </x:is>
      </x:c>
      <x:c r="F1065" t="n">
        <x:f>'08_PEDIDOS'!D90</x:f>
        <x:v>11</x:v>
      </x:c>
      <x:c r="G1065" t="n">
        <x:f>'08_PEDIDOS'!I90</x:f>
        <x:v>10</x:v>
      </x:c>
      <x:c r="H1065" t="n">
        <x:f>'05_RUTAS'!F9</x:f>
        <x:v>12</x:v>
      </x:c>
      <x:c r="I1065" t="n">
        <x:f>'05_RUTAS'!G9</x:f>
        <x:v>8.02</x:v>
      </x:c>
      <x:c r="J1065" s="14" t="n">
        <x:f>IF(OR(F1065="",G1065="",G1065=0),"",(ROUNDUP(F1065/G1065,0)*H1065+F1065*I1065)/60)</x:f>
        <x:v>1.8703333333333334</x:v>
      </x:c>
      <x:c r="K1065" t="n">
        <x:f>INDEX('08_PEDIDOS'!$H$2:$H$97,MATCH(A1065,'08_PEDIDOS'!$A$2:$A$97,0))</x:f>
        <x:v>12</x:v>
      </x:c>
      <x:c r="L1065" t="inlineStr">
        <x:is>
          <x:t xml:space="preserve">POR_UNIDAD</x:t>
        </x:is>
      </x:c>
      <x:c r="M1065" t="inlineStr">
        <x:is>
          <x:t xml:space="preserve">HIPOTESIS TECNICA</x:t>
        </x:is>
      </x:c>
      <x:c r="N1065" s="34" t="n">
        <x:f>IFERROR(J1065*INDEX('04_MAQUINAS'!$F$2:$F$18,MATCH(E1065,'04_MAQUINAS'!$A$2:$A$18,0)),0)</x:f>
        <x:v>59.85066666666667</x:v>
      </x:c>
      <x:c r="O1065" s="34" t="n">
        <x:f>IFERROR(J1065*INDEX('04_MAQUINAS'!$I$2:$I$18,MATCH(E1065,'04_MAQUINAS'!$A$2:$A$18,0))*INDEX('04_MAQUINAS'!$J$2:$J$18,MATCH(E1065,'04_MAQUINAS'!$A$2:$A$18,0)),0)</x:f>
        <x:v>1.96385</x:v>
      </x:c>
    </x:row>
    <x:row r="1066">
      <x:c r="A1066" t="inlineStr">
        <x:is>
          <x:t xml:space="preserve">P089</x:t>
        </x:is>
      </x:c>
      <x:c r="B1066" t="inlineStr">
        <x:is>
          <x:t xml:space="preserve">Minirack metálico con bandejas</x:t>
        </x:is>
      </x:c>
      <x:c r="C1066" t="n">
        <x:v>9</x:v>
      </x:c>
      <x:c r="D1066" t="inlineStr">
        <x:is>
          <x:t xml:space="preserve">Curado térmico en horno</x:t>
        </x:is>
      </x:c>
      <x:c r="E1066" t="inlineStr">
        <x:is>
          <x:t xml:space="preserve">Horno de curado de pintura electrostática por lotes</x:t>
        </x:is>
      </x:c>
      <x:c r="F1066" t="n">
        <x:f>'08_PEDIDOS'!D90</x:f>
        <x:v>11</x:v>
      </x:c>
      <x:c r="G1066" t="n">
        <x:f>'08_PEDIDOS'!I90</x:f>
        <x:v>10</x:v>
      </x:c>
      <x:c r="H1066" t="n">
        <x:f>'05_RUTAS'!F10</x:f>
        <x:v>45</x:v>
      </x:c>
      <x:c r="I1066" t="n">
        <x:f>'05_RUTAS'!G10</x:f>
        <x:v>0</x:v>
      </x:c>
      <x:c r="J1066" s="14" t="n">
        <x:f>IF(OR(F1066="",G1066="",G1066=0),"",(ROUNDUP(F1066/G1066,0)*H1066+F1066*I1066)/60)</x:f>
        <x:v>1.5</x:v>
      </x:c>
      <x:c r="K1066" t="n">
        <x:f>INDEX('08_PEDIDOS'!$H$2:$H$97,MATCH(A1066,'08_PEDIDOS'!$A$2:$A$97,0))</x:f>
        <x:v>12</x:v>
      </x:c>
      <x:c r="L1066" t="inlineStr">
        <x:is>
          <x:t xml:space="preserve">POR_LOTE</x:t>
        </x:is>
      </x:c>
      <x:c r="M1066" t="inlineStr">
        <x:is>
          <x:t xml:space="preserve">HIPOTESIS TECNICA</x:t>
        </x:is>
      </x:c>
      <x:c r="N1066" s="34" t="n">
        <x:f>IFERROR(J1066*INDEX('04_MAQUINAS'!$F$2:$F$18,MATCH(E1066,'04_MAQUINAS'!$A$2:$A$18,0)),0)</x:f>
        <x:v>39</x:v>
      </x:c>
      <x:c r="O1066" s="34" t="n">
        <x:f>IFERROR(J1066*INDEX('04_MAQUINAS'!$I$2:$I$18,MATCH(E1066,'04_MAQUINAS'!$A$2:$A$18,0))*INDEX('04_MAQUINAS'!$J$2:$J$18,MATCH(E1066,'04_MAQUINAS'!$A$2:$A$18,0)),0)</x:f>
        <x:v>21.599999999999998</x:v>
      </x:c>
    </x:row>
    <x:row r="1067">
      <x:c r="A1067" t="inlineStr">
        <x:is>
          <x:t xml:space="preserve">P089</x:t>
        </x:is>
      </x:c>
      <x:c r="B1067" t="inlineStr">
        <x:is>
          <x:t xml:space="preserve">Minirack metálico con bandejas</x:t>
        </x:is>
      </x:c>
      <x:c r="C1067" t="n">
        <x:v>10</x:v>
      </x:c>
      <x:c r="D1067" t="inlineStr">
        <x:is>
          <x:t xml:space="preserve">Colgado, traslado y enfriamiento</x:t>
        </x:is>
      </x:c>
      <x:c r="E1067" t="inlineStr">
        <x:is>
          <x:t xml:space="preserve">Manipulación y enfriamiento de piezas</x:t>
        </x:is>
      </x:c>
      <x:c r="F1067" t="n">
        <x:f>'08_PEDIDOS'!D90</x:f>
        <x:v>11</x:v>
      </x:c>
      <x:c r="G1067" t="n">
        <x:f>'08_PEDIDOS'!I90</x:f>
        <x:v>10</x:v>
      </x:c>
      <x:c r="H1067" t="n">
        <x:f>'05_RUTAS'!F11</x:f>
        <x:v>8</x:v>
      </x:c>
      <x:c r="I1067" t="n">
        <x:f>'05_RUTAS'!G11</x:f>
        <x:v>2.69</x:v>
      </x:c>
      <x:c r="J1067" s="14" t="n">
        <x:f>IF(OR(F1067="",G1067="",G1067=0),"",(ROUNDUP(F1067/G1067,0)*H1067+F1067*I1067)/60)</x:f>
        <x:v>0.7598333333333334</x:v>
      </x:c>
      <x:c r="K1067" t="n">
        <x:f>INDEX('08_PEDIDOS'!$H$2:$H$97,MATCH(A1067,'08_PEDIDOS'!$A$2:$A$97,0))</x:f>
        <x:v>12</x:v>
      </x:c>
      <x:c r="L1067" t="inlineStr">
        <x:is>
          <x:t xml:space="preserve">POR_UNIDAD</x:t>
        </x:is>
      </x:c>
      <x:c r="M1067" t="inlineStr">
        <x:is>
          <x:t xml:space="preserve">HIPOTESIS TECNICA</x:t>
        </x:is>
      </x:c>
      <x:c r="N1067" s="34" t="n">
        <x:f>IFERROR(J1067*INDEX('04_MAQUINAS'!$F$2:$F$18,MATCH(E1067,'04_MAQUINAS'!$A$2:$A$18,0)),0)</x:f>
        <x:v>12.157333333333334</x:v>
      </x:c>
      <x:c r="O1067" s="34" t="n">
        <x:f>IFERROR(J1067*INDEX('04_MAQUINAS'!$I$2:$I$18,MATCH(E1067,'04_MAQUINAS'!$A$2:$A$18,0))*INDEX('04_MAQUINAS'!$J$2:$J$18,MATCH(E1067,'04_MAQUINAS'!$A$2:$A$18,0)),0)</x:f>
        <x:v>0.18995833333333334</x:v>
      </x:c>
    </x:row>
    <x:row r="1068">
      <x:c r="A1068" t="inlineStr">
        <x:is>
          <x:t xml:space="preserve">P089</x:t>
        </x:is>
      </x:c>
      <x:c r="B1068" t="inlineStr">
        <x:is>
          <x:t xml:space="preserve">Minirack metálico con bandejas</x:t>
        </x:is>
      </x:c>
      <x:c r="C1068" t="n">
        <x:v>11</x:v>
      </x:c>
      <x:c r="D1068" t="inlineStr">
        <x:is>
          <x:t xml:space="preserve">Ensamblaje</x:t>
        </x:is>
      </x:c>
      <x:c r="E1068" t="inlineStr">
        <x:is>
          <x:t xml:space="preserve">Mesa de armado</x:t>
        </x:is>
      </x:c>
      <x:c r="F1068" t="n">
        <x:f>'08_PEDIDOS'!D90</x:f>
        <x:v>11</x:v>
      </x:c>
      <x:c r="G1068" t="n">
        <x:f>'08_PEDIDOS'!I90</x:f>
        <x:v>10</x:v>
      </x:c>
      <x:c r="H1068" t="n">
        <x:f>'05_RUTAS'!F12</x:f>
        <x:v>6</x:v>
      </x:c>
      <x:c r="I1068" t="n">
        <x:f>'05_RUTAS'!G12</x:f>
        <x:v>60</x:v>
      </x:c>
      <x:c r="J1068" s="14" t="n">
        <x:f>IF(OR(F1068="",G1068="",G1068=0),"",(ROUNDUP(F1068/G1068,0)*H1068+F1068*I1068)/60)</x:f>
        <x:v>11.2</x:v>
      </x:c>
      <x:c r="K1068" t="n">
        <x:f>INDEX('08_PEDIDOS'!$H$2:$H$97,MATCH(A1068,'08_PEDIDOS'!$A$2:$A$97,0))</x:f>
        <x:v>12</x:v>
      </x:c>
      <x:c r="L1068" t="inlineStr">
        <x:is>
          <x:t xml:space="preserve">POR_UNIDAD</x:t>
        </x:is>
      </x:c>
      <x:c r="M1068" t="inlineStr">
        <x:is>
          <x:t xml:space="preserve">VALOR HEREDADO SIN CRONOMETRAJE</x:t>
        </x:is>
      </x:c>
      <x:c r="N1068" s="34" t="n">
        <x:f>IFERROR(J1068*INDEX('04_MAQUINAS'!$F$2:$F$18,MATCH(E1068,'04_MAQUINAS'!$A$2:$A$18,0)),0)</x:f>
        <x:v>212.79999999999998</x:v>
      </x:c>
      <x:c r="O1068" s="34" t="n">
        <x:f>IFERROR(J1068*INDEX('04_MAQUINAS'!$I$2:$I$18,MATCH(E1068,'04_MAQUINAS'!$A$2:$A$18,0))*INDEX('04_MAQUINAS'!$J$2:$J$18,MATCH(E1068,'04_MAQUINAS'!$A$2:$A$18,0)),0)</x:f>
        <x:v>3.36</x:v>
      </x:c>
    </x:row>
    <x:row r="1069">
      <x:c r="A1069" t="inlineStr">
        <x:is>
          <x:t xml:space="preserve">P089</x:t>
        </x:is>
      </x:c>
      <x:c r="B1069" t="inlineStr">
        <x:is>
          <x:t xml:space="preserve">Minirack metálico con bandejas</x:t>
        </x:is>
      </x:c>
      <x:c r="C1069" t="n">
        <x:v>12</x:v>
      </x:c>
      <x:c r="D1069" t="inlineStr">
        <x:is>
          <x:t xml:space="preserve">Inspección de calidad</x:t>
        </x:is>
      </x:c>
      <x:c r="E1069" t="inlineStr">
        <x:is>
          <x:t xml:space="preserve">Área de inspección</x:t>
        </x:is>
      </x:c>
      <x:c r="F1069" t="n">
        <x:f>'08_PEDIDOS'!D90</x:f>
        <x:v>11</x:v>
      </x:c>
      <x:c r="G1069" t="n">
        <x:f>'08_PEDIDOS'!I90</x:f>
        <x:v>10</x:v>
      </x:c>
      <x:c r="H1069" t="n">
        <x:f>'05_RUTAS'!F13</x:f>
        <x:v>2</x:v>
      </x:c>
      <x:c r="I1069" t="n">
        <x:f>'05_RUTAS'!G13</x:f>
        <x:v>3.86</x:v>
      </x:c>
      <x:c r="J1069" s="14" t="n">
        <x:f>IF(OR(F1069="",G1069="",G1069=0),"",(ROUNDUP(F1069/G1069,0)*H1069+F1069*I1069)/60)</x:f>
        <x:v>0.7743333333333333</x:v>
      </x:c>
      <x:c r="K1069" t="n">
        <x:f>INDEX('08_PEDIDOS'!$H$2:$H$97,MATCH(A1069,'08_PEDIDOS'!$A$2:$A$97,0))</x:f>
        <x:v>12</x:v>
      </x:c>
      <x:c r="L1069" t="inlineStr">
        <x:is>
          <x:t xml:space="preserve">POR_UNIDAD</x:t>
        </x:is>
      </x:c>
      <x:c r="M1069" t="inlineStr">
        <x:is>
          <x:t xml:space="preserve">HIPOTESIS TECNICA</x:t>
        </x:is>
      </x:c>
      <x:c r="N1069" s="34" t="n">
        <x:f>IFERROR(J1069*INDEX('04_MAQUINAS'!$F$2:$F$18,MATCH(E1069,'04_MAQUINAS'!$A$2:$A$18,0)),0)</x:f>
        <x:v>15.486666666666666</x:v>
      </x:c>
      <x:c r="O1069" s="34" t="n">
        <x:f>IFERROR(J1069*INDEX('04_MAQUINAS'!$I$2:$I$18,MATCH(E1069,'04_MAQUINAS'!$A$2:$A$18,0))*INDEX('04_MAQUINAS'!$J$2:$J$18,MATCH(E1069,'04_MAQUINAS'!$A$2:$A$18,0)),0)</x:f>
        <x:v>0.07743333333333334</x:v>
      </x:c>
    </x:row>
    <x:row r="1070">
      <x:c r="A1070" t="inlineStr">
        <x:is>
          <x:t xml:space="preserve">P089</x:t>
        </x:is>
      </x:c>
      <x:c r="B1070" t="inlineStr">
        <x:is>
          <x:t xml:space="preserve">Minirack metálico con bandejas</x:t>
        </x:is>
      </x:c>
      <x:c r="C1070" t="n">
        <x:v>13</x:v>
      </x:c>
      <x:c r="D1070" t="inlineStr">
        <x:is>
          <x:t xml:space="preserve">Embalaje</x:t>
        </x:is>
      </x:c>
      <x:c r="E1070" t="inlineStr">
        <x:is>
          <x:t xml:space="preserve">Zona de protección y embalaje</x:t>
        </x:is>
      </x:c>
      <x:c r="F1070" t="n">
        <x:f>'08_PEDIDOS'!D90</x:f>
        <x:v>11</x:v>
      </x:c>
      <x:c r="G1070" t="n">
        <x:f>'08_PEDIDOS'!I90</x:f>
        <x:v>10</x:v>
      </x:c>
      <x:c r="H1070" t="n">
        <x:f>'05_RUTAS'!F14</x:f>
        <x:v>2</x:v>
      </x:c>
      <x:c r="I1070" t="n">
        <x:f>'05_RUTAS'!G14</x:f>
        <x:v>5.3</x:v>
      </x:c>
      <x:c r="J1070" s="14" t="n">
        <x:f>IF(OR(F1070="",G1070="",G1070=0),"",(ROUNDUP(F1070/G1070,0)*H1070+F1070*I1070)/60)</x:f>
        <x:v>1.0383333333333333</x:v>
      </x:c>
      <x:c r="K1070" t="n">
        <x:f>INDEX('08_PEDIDOS'!$H$2:$H$97,MATCH(A1070,'08_PEDIDOS'!$A$2:$A$97,0))</x:f>
        <x:v>12</x:v>
      </x:c>
      <x:c r="L1070" t="inlineStr">
        <x:is>
          <x:t xml:space="preserve">POR_UNIDAD</x:t>
        </x:is>
      </x:c>
      <x:c r="M1070" t="inlineStr">
        <x:is>
          <x:t xml:space="preserve">HIPOTESIS TECNICA</x:t>
        </x:is>
      </x:c>
      <x:c r="N1070" s="34" t="n">
        <x:f>IFERROR(J1070*INDEX('04_MAQUINAS'!$F$2:$F$18,MATCH(E1070,'04_MAQUINAS'!$A$2:$A$18,0)),0)</x:f>
        <x:v>18.69</x:v>
      </x:c>
      <x:c r="O1070" s="34" t="n">
        <x:f>IFERROR(J1070*INDEX('04_MAQUINAS'!$I$2:$I$18,MATCH(E1070,'04_MAQUINAS'!$A$2:$A$18,0))*INDEX('04_MAQUINAS'!$J$2:$J$18,MATCH(E1070,'04_MAQUINAS'!$A$2:$A$18,0)),0)</x:f>
        <x:v>0.09344999999999999</x:v>
      </x:c>
    </x:row>
    <x:row r="1071">
      <x:c r="A1071" t="inlineStr">
        <x:is>
          <x:t xml:space="preserve">P090</x:t>
        </x:is>
      </x:c>
      <x:c r="B1071" t="inlineStr">
        <x:is>
          <x:t xml:space="preserve">Estante reforzado modular</x:t>
        </x:is>
      </x:c>
      <x:c r="C1071" t="n">
        <x:v>1</x:v>
      </x:c>
      <x:c r="D1071" t="inlineStr">
        <x:is>
          <x:t xml:space="preserve">Corte de planchas de acero</x:t>
        </x:is>
      </x:c>
      <x:c r="E1071" t="inlineStr">
        <x:is>
          <x:t xml:space="preserve">Guillotina hidráulica para corte de planchas de acero</x:t>
        </x:is>
      </x:c>
      <x:c r="F1071" t="n">
        <x:f>'08_PEDIDOS'!D91</x:f>
        <x:v>12</x:v>
      </x:c>
      <x:c r="G1071" t="n">
        <x:f>'08_PEDIDOS'!I91</x:f>
        <x:v>10</x:v>
      </x:c>
      <x:c r="H1071" t="n">
        <x:f>'05_RUTAS'!F15</x:f>
        <x:v>8</x:v>
      </x:c>
      <x:c r="I1071" t="n">
        <x:f>'05_RUTAS'!G15</x:f>
        <x:v>36.67</x:v>
      </x:c>
      <x:c r="J1071" s="14" t="n">
        <x:f>IF(OR(F1071="",G1071="",G1071=0),"",(ROUNDUP(F1071/G1071,0)*H1071+F1071*I1071)/60)</x:f>
        <x:v>7.600666666666667</x:v>
      </x:c>
      <x:c r="K1071" t="n">
        <x:f>INDEX('08_PEDIDOS'!$H$2:$H$97,MATCH(A1071,'08_PEDIDOS'!$A$2:$A$97,0))</x:f>
        <x:v>12</x:v>
      </x:c>
      <x:c r="L1071" t="inlineStr">
        <x:is>
          <x:t xml:space="preserve">POR_UNIDAD</x:t>
        </x:is>
      </x:c>
      <x:c r="M1071" t="inlineStr">
        <x:is>
          <x:t xml:space="preserve">VALOR HEREDADO SIN CRONOMETRAJE</x:t>
        </x:is>
      </x:c>
      <x:c r="N1071" s="34" t="n">
        <x:f>IFERROR(J1071*INDEX('04_MAQUINAS'!$F$2:$F$18,MATCH(E1071,'04_MAQUINAS'!$A$2:$A$18,0)),0)</x:f>
        <x:v>182.416</x:v>
      </x:c>
      <x:c r="O1071" s="34" t="n">
        <x:f>IFERROR(J1071*INDEX('04_MAQUINAS'!$I$2:$I$18,MATCH(E1071,'04_MAQUINAS'!$A$2:$A$18,0))*INDEX('04_MAQUINAS'!$J$2:$J$18,MATCH(E1071,'04_MAQUINAS'!$A$2:$A$18,0)),0)</x:f>
        <x:v>20.901833333333336</x:v>
      </x:c>
    </x:row>
    <x:row r="1072">
      <x:c r="A1072" t="inlineStr">
        <x:is>
          <x:t xml:space="preserve">P090</x:t>
        </x:is>
      </x:c>
      <x:c r="B1072" t="inlineStr">
        <x:is>
          <x:t xml:space="preserve">Estante reforzado modular</x:t>
        </x:is>
      </x:c>
      <x:c r="C1072" t="n">
        <x:v>2</x:v>
      </x:c>
      <x:c r="D1072" t="inlineStr">
        <x:is>
          <x:t xml:space="preserve">Corte de tubos y perfiles</x:t>
        </x:is>
      </x:c>
      <x:c r="E1072" t="inlineStr">
        <x:is>
          <x:t xml:space="preserve">Sierra de cinta para corte de tubos y perfiles</x:t>
        </x:is>
      </x:c>
      <x:c r="F1072" t="n">
        <x:f>'08_PEDIDOS'!D91</x:f>
        <x:v>12</x:v>
      </x:c>
      <x:c r="G1072" t="n">
        <x:f>'08_PEDIDOS'!I91</x:f>
        <x:v>10</x:v>
      </x:c>
      <x:c r="H1072" t="n">
        <x:f>'05_RUTAS'!F16</x:f>
        <x:v>8</x:v>
      </x:c>
      <x:c r="I1072" t="n">
        <x:f>'05_RUTAS'!G16</x:f>
        <x:v>52</x:v>
      </x:c>
      <x:c r="J1072" s="14" t="n">
        <x:f>IF(OR(F1072="",G1072="",G1072=0),"",(ROUNDUP(F1072/G1072,0)*H1072+F1072*I1072)/60)</x:f>
        <x:v>10.666666666666666</x:v>
      </x:c>
      <x:c r="K1072" t="n">
        <x:f>INDEX('08_PEDIDOS'!$H$2:$H$97,MATCH(A1072,'08_PEDIDOS'!$A$2:$A$97,0))</x:f>
        <x:v>12</x:v>
      </x:c>
      <x:c r="L1072" t="inlineStr">
        <x:is>
          <x:t xml:space="preserve">POR_UNIDAD</x:t>
        </x:is>
      </x:c>
      <x:c r="M1072" t="inlineStr">
        <x:is>
          <x:t xml:space="preserve">VALOR HEREDADO SIN CRONOMETRAJE</x:t>
        </x:is>
      </x:c>
      <x:c r="N1072" s="34" t="n">
        <x:f>IFERROR(J1072*INDEX('04_MAQUINAS'!$F$2:$F$18,MATCH(E1072,'04_MAQUINAS'!$A$2:$A$18,0)),0)</x:f>
        <x:v>234.66666666666666</x:v>
      </x:c>
      <x:c r="O1072" s="34" t="n">
        <x:f>IFERROR(J1072*INDEX('04_MAQUINAS'!$I$2:$I$18,MATCH(E1072,'04_MAQUINAS'!$A$2:$A$18,0))*INDEX('04_MAQUINAS'!$J$2:$J$18,MATCH(E1072,'04_MAQUINAS'!$A$2:$A$18,0)),0)</x:f>
        <x:v>4.8</x:v>
      </x:c>
    </x:row>
    <x:row r="1073">
      <x:c r="A1073" t="inlineStr">
        <x:is>
          <x:t xml:space="preserve">P090</x:t>
        </x:is>
      </x:c>
      <x:c r="B1073" t="inlineStr">
        <x:is>
          <x:t xml:space="preserve">Estante reforzado modular</x:t>
        </x:is>
      </x:c>
      <x:c r="C1073" t="n">
        <x:v>3</x:v>
      </x:c>
      <x:c r="D1073" t="inlineStr">
        <x:is>
          <x:t xml:space="preserve">Perforación</x:t>
        </x:is>
      </x:c>
      <x:c r="E1073" t="inlineStr">
        <x:is>
          <x:t xml:space="preserve">Taladro de banco para perforación de acero</x:t>
        </x:is>
      </x:c>
      <x:c r="F1073" t="n">
        <x:f>'08_PEDIDOS'!D91</x:f>
        <x:v>12</x:v>
      </x:c>
      <x:c r="G1073" t="n">
        <x:f>'08_PEDIDOS'!I91</x:f>
        <x:v>10</x:v>
      </x:c>
      <x:c r="H1073" t="n">
        <x:f>'05_RUTAS'!F17</x:f>
        <x:v>10</x:v>
      </x:c>
      <x:c r="I1073" t="n">
        <x:f>'05_RUTAS'!G17</x:f>
        <x:v>82.10000000000001</x:v>
      </x:c>
      <x:c r="J1073" s="14" t="n">
        <x:f>IF(OR(F1073="",G1073="",G1073=0),"",(ROUNDUP(F1073/G1073,0)*H1073+F1073*I1073)/60)</x:f>
        <x:v>16.753333333333334</x:v>
      </x:c>
      <x:c r="K1073" t="n">
        <x:f>INDEX('08_PEDIDOS'!$H$2:$H$97,MATCH(A1073,'08_PEDIDOS'!$A$2:$A$97,0))</x:f>
        <x:v>12</x:v>
      </x:c>
      <x:c r="L1073" t="inlineStr">
        <x:is>
          <x:t xml:space="preserve">POR_UNIDAD</x:t>
        </x:is>
      </x:c>
      <x:c r="M1073" t="inlineStr">
        <x:is>
          <x:t xml:space="preserve">VALOR HEREDADO SIN CRONOMETRAJE</x:t>
        </x:is>
      </x:c>
      <x:c r="N1073" s="34" t="n">
        <x:f>IFERROR(J1073*INDEX('04_MAQUINAS'!$F$2:$F$18,MATCH(E1073,'04_MAQUINAS'!$A$2:$A$18,0)),0)</x:f>
        <x:v>368.5733333333333</x:v>
      </x:c>
      <x:c r="O1073" s="34" t="n">
        <x:f>IFERROR(J1073*INDEX('04_MAQUINAS'!$I$2:$I$18,MATCH(E1073,'04_MAQUINAS'!$A$2:$A$18,0))*INDEX('04_MAQUINAS'!$J$2:$J$18,MATCH(E1073,'04_MAQUINAS'!$A$2:$A$18,0)),0)</x:f>
        <x:v>4.607166666666667</x:v>
      </x:c>
    </x:row>
    <x:row r="1074">
      <x:c r="A1074" t="inlineStr">
        <x:is>
          <x:t xml:space="preserve">P090</x:t>
        </x:is>
      </x:c>
      <x:c r="B1074" t="inlineStr">
        <x:is>
          <x:t xml:space="preserve">Estante reforzado modular</x:t>
        </x:is>
      </x:c>
      <x:c r="C1074" t="n">
        <x:v>4</x:v>
      </x:c>
      <x:c r="D1074" t="inlineStr">
        <x:is>
          <x:t xml:space="preserve">Plegado</x:t>
        </x:is>
      </x:c>
      <x:c r="E1074" t="inlineStr">
        <x:is>
          <x:t xml:space="preserve">Plegadora hidráulica de chapa metálica</x:t>
        </x:is>
      </x:c>
      <x:c r="F1074" t="n">
        <x:f>'08_PEDIDOS'!D91</x:f>
        <x:v>12</x:v>
      </x:c>
      <x:c r="G1074" t="n">
        <x:f>'08_PEDIDOS'!I91</x:f>
        <x:v>10</x:v>
      </x:c>
      <x:c r="H1074" t="n">
        <x:f>'05_RUTAS'!F18</x:f>
        <x:v>12</x:v>
      </x:c>
      <x:c r="I1074" t="n">
        <x:f>'05_RUTAS'!G18</x:f>
        <x:v>69</x:v>
      </x:c>
      <x:c r="J1074" s="14" t="n">
        <x:f>IF(OR(F1074="",G1074="",G1074=0),"",(ROUNDUP(F1074/G1074,0)*H1074+F1074*I1074)/60)</x:f>
        <x:v>14.2</x:v>
      </x:c>
      <x:c r="K1074" t="n">
        <x:f>INDEX('08_PEDIDOS'!$H$2:$H$97,MATCH(A1074,'08_PEDIDOS'!$A$2:$A$97,0))</x:f>
        <x:v>12</x:v>
      </x:c>
      <x:c r="L1074" t="inlineStr">
        <x:is>
          <x:t xml:space="preserve">POR_UNIDAD</x:t>
        </x:is>
      </x:c>
      <x:c r="M1074" t="inlineStr">
        <x:is>
          <x:t xml:space="preserve">VALOR HEREDADO SIN CRONOMETRAJE</x:t>
        </x:is>
      </x:c>
      <x:c r="N1074" s="34" t="n">
        <x:f>IFERROR(J1074*INDEX('04_MAQUINAS'!$F$2:$F$18,MATCH(E1074,'04_MAQUINAS'!$A$2:$A$18,0)),0)</x:f>
        <x:v>397.59999999999997</x:v>
      </x:c>
      <x:c r="O1074" s="34" t="n">
        <x:f>IFERROR(J1074*INDEX('04_MAQUINAS'!$I$2:$I$18,MATCH(E1074,'04_MAQUINAS'!$A$2:$A$18,0))*INDEX('04_MAQUINAS'!$J$2:$J$18,MATCH(E1074,'04_MAQUINAS'!$A$2:$A$18,0)),0)</x:f>
        <x:v>35.144999999999996</x:v>
      </x:c>
    </x:row>
    <x:row r="1075">
      <x:c r="A1075" t="inlineStr">
        <x:is>
          <x:t xml:space="preserve">P090</x:t>
        </x:is>
      </x:c>
      <x:c r="B1075" t="inlineStr">
        <x:is>
          <x:t xml:space="preserve">Estante reforzado modular</x:t>
        </x:is>
      </x:c>
      <x:c r="C1075" t="n">
        <x:v>5</x:v>
      </x:c>
      <x:c r="D1075" t="inlineStr">
        <x:is>
          <x:t xml:space="preserve">Soldadura</x:t>
        </x:is>
      </x:c>
      <x:c r="E1075" t="inlineStr">
        <x:is>
          <x:t xml:space="preserve">Máquina de soldadura por arco MIG/MAG</x:t>
        </x:is>
      </x:c>
      <x:c r="F1075" t="n">
        <x:f>'08_PEDIDOS'!D91</x:f>
        <x:v>12</x:v>
      </x:c>
      <x:c r="G1075" t="n">
        <x:f>'08_PEDIDOS'!I91</x:f>
        <x:v>10</x:v>
      </x:c>
      <x:c r="H1075" t="n">
        <x:f>'05_RUTAS'!F19</x:f>
        <x:v>10</x:v>
      </x:c>
      <x:c r="I1075" t="n">
        <x:f>'05_RUTAS'!G19</x:f>
        <x:v>78.39999999999999</x:v>
      </x:c>
      <x:c r="J1075" s="14" t="n">
        <x:f>IF(OR(F1075="",G1075="",G1075=0),"",(ROUNDUP(F1075/G1075,0)*H1075+F1075*I1075)/60)</x:f>
        <x:v>16.013333333333332</x:v>
      </x:c>
      <x:c r="K1075" t="n">
        <x:f>INDEX('08_PEDIDOS'!$H$2:$H$97,MATCH(A1075,'08_PEDIDOS'!$A$2:$A$97,0))</x:f>
        <x:v>12</x:v>
      </x:c>
      <x:c r="L1075" t="inlineStr">
        <x:is>
          <x:t xml:space="preserve">POR_UNIDAD</x:t>
        </x:is>
      </x:c>
      <x:c r="M1075" t="inlineStr">
        <x:is>
          <x:t xml:space="preserve">VALOR HEREDADO SIN CRONOMETRAJE</x:t>
        </x:is>
      </x:c>
      <x:c r="N1075" s="34" t="n">
        <x:f>IFERROR(J1075*INDEX('04_MAQUINAS'!$F$2:$F$18,MATCH(E1075,'04_MAQUINAS'!$A$2:$A$18,0)),0)</x:f>
        <x:v>512.4266666666666</x:v>
      </x:c>
      <x:c r="O1075" s="34" t="n">
        <x:f>IFERROR(J1075*INDEX('04_MAQUINAS'!$I$2:$I$18,MATCH(E1075,'04_MAQUINAS'!$A$2:$A$18,0))*INDEX('04_MAQUINAS'!$J$2:$J$18,MATCH(E1075,'04_MAQUINAS'!$A$2:$A$18,0)),0)</x:f>
        <x:v>28.02333333333333</x:v>
      </x:c>
    </x:row>
    <x:row r="1076">
      <x:c r="A1076" t="inlineStr">
        <x:is>
          <x:t xml:space="preserve">P090</x:t>
        </x:is>
      </x:c>
      <x:c r="B1076" t="inlineStr">
        <x:is>
          <x:t xml:space="preserve">Estante reforzado modular</x:t>
        </x:is>
      </x:c>
      <x:c r="C1076" t="n">
        <x:v>6</x:v>
      </x:c>
      <x:c r="D1076" t="inlineStr">
        <x:is>
          <x:t xml:space="preserve">Desbarbado</x:t>
        </x:is>
      </x:c>
      <x:c r="E1076" t="inlineStr">
        <x:is>
          <x:t xml:space="preserve">Mesa de desbarbado/esmerilado</x:t>
        </x:is>
      </x:c>
      <x:c r="F1076" t="n">
        <x:f>'08_PEDIDOS'!D91</x:f>
        <x:v>12</x:v>
      </x:c>
      <x:c r="G1076" t="n">
        <x:f>'08_PEDIDOS'!I91</x:f>
        <x:v>10</x:v>
      </x:c>
      <x:c r="H1076" t="n">
        <x:f>'05_RUTAS'!F20</x:f>
        <x:v>3</x:v>
      </x:c>
      <x:c r="I1076" t="n">
        <x:f>'05_RUTAS'!G20</x:f>
        <x:v>49.5</x:v>
      </x:c>
      <x:c r="J1076" s="14" t="n">
        <x:f>IF(OR(F1076="",G1076="",G1076=0),"",(ROUNDUP(F1076/G1076,0)*H1076+F1076*I1076)/60)</x:f>
        <x:v>10</x:v>
      </x:c>
      <x:c r="K1076" t="n">
        <x:f>INDEX('08_PEDIDOS'!$H$2:$H$97,MATCH(A1076,'08_PEDIDOS'!$A$2:$A$97,0))</x:f>
        <x:v>12</x:v>
      </x:c>
      <x:c r="L1076" t="inlineStr">
        <x:is>
          <x:t xml:space="preserve">POR_UNIDAD</x:t>
        </x:is>
      </x:c>
      <x:c r="M1076" t="inlineStr">
        <x:is>
          <x:t xml:space="preserve">VALOR HEREDADO SIN CRONOMETRAJE</x:t>
        </x:is>
      </x:c>
      <x:c r="N1076" s="34" t="n">
        <x:f>IFERROR(J1076*INDEX('04_MAQUINAS'!$F$2:$F$18,MATCH(E1076,'04_MAQUINAS'!$A$2:$A$18,0)),0)</x:f>
        <x:v>210</x:v>
      </x:c>
      <x:c r="O1076" s="34" t="n">
        <x:f>IFERROR(J1076*INDEX('04_MAQUINAS'!$I$2:$I$18,MATCH(E1076,'04_MAQUINAS'!$A$2:$A$18,0))*INDEX('04_MAQUINAS'!$J$2:$J$18,MATCH(E1076,'04_MAQUINAS'!$A$2:$A$18,0)),0)</x:f>
        <x:v>7.5</x:v>
      </x:c>
    </x:row>
    <x:row r="1077">
      <x:c r="A1077" t="inlineStr">
        <x:is>
          <x:t xml:space="preserve">P090</x:t>
        </x:is>
      </x:c>
      <x:c r="B1077" t="inlineStr">
        <x:is>
          <x:t xml:space="preserve">Estante reforzado modular</x:t>
        </x:is>
      </x:c>
      <x:c r="C1077" t="n">
        <x:v>7</x:v>
      </x:c>
      <x:c r="D1077" t="inlineStr">
        <x:is>
          <x:t xml:space="preserve">Preparación superficial</x:t>
        </x:is>
      </x:c>
      <x:c r="E1077" t="inlineStr">
        <x:is>
          <x:t xml:space="preserve">Zona de preparación superficial</x:t>
        </x:is>
      </x:c>
      <x:c r="F1077" t="n">
        <x:f>'08_PEDIDOS'!D91</x:f>
        <x:v>12</x:v>
      </x:c>
      <x:c r="G1077" t="n">
        <x:f>'08_PEDIDOS'!I91</x:f>
        <x:v>10</x:v>
      </x:c>
      <x:c r="H1077" t="n">
        <x:f>'05_RUTAS'!F21</x:f>
        <x:v>6</x:v>
      </x:c>
      <x:c r="I1077" t="n">
        <x:f>'05_RUTAS'!G21</x:f>
        <x:v>32.064</x:v>
      </x:c>
      <x:c r="J1077" s="14" t="n">
        <x:f>IF(OR(F1077="",G1077="",G1077=0),"",(ROUNDUP(F1077/G1077,0)*H1077+F1077*I1077)/60)</x:f>
        <x:v>6.612800000000001</x:v>
      </x:c>
      <x:c r="K1077" t="n">
        <x:f>INDEX('08_PEDIDOS'!$H$2:$H$97,MATCH(A1077,'08_PEDIDOS'!$A$2:$A$97,0))</x:f>
        <x:v>12</x:v>
      </x:c>
      <x:c r="L1077" t="inlineStr">
        <x:is>
          <x:t xml:space="preserve">POR_UNIDAD</x:t>
        </x:is>
      </x:c>
      <x:c r="M1077" t="inlineStr">
        <x:is>
          <x:t xml:space="preserve">VALOR HEREDADO SIN CRONOMETRAJE</x:t>
        </x:is>
      </x:c>
      <x:c r="N1077" s="34" t="n">
        <x:f>IFERROR(J1077*INDEX('04_MAQUINAS'!$F$2:$F$18,MATCH(E1077,'04_MAQUINAS'!$A$2:$A$18,0)),0)</x:f>
        <x:v>125.64320000000002</x:v>
      </x:c>
      <x:c r="O1077" s="34" t="n">
        <x:f>IFERROR(J1077*INDEX('04_MAQUINAS'!$I$2:$I$18,MATCH(E1077,'04_MAQUINAS'!$A$2:$A$18,0))*INDEX('04_MAQUINAS'!$J$2:$J$18,MATCH(E1077,'04_MAQUINAS'!$A$2:$A$18,0)),0)</x:f>
        <x:v>5.819264000000001</x:v>
      </x:c>
    </x:row>
    <x:row r="1078">
      <x:c r="A1078" t="inlineStr">
        <x:is>
          <x:t xml:space="preserve">P090</x:t>
        </x:is>
      </x:c>
      <x:c r="B1078" t="inlineStr">
        <x:is>
          <x:t xml:space="preserve">Estante reforzado modular</x:t>
        </x:is>
      </x:c>
      <x:c r="C1078" t="n">
        <x:v>8</x:v>
      </x:c>
      <x:c r="D1078" t="inlineStr">
        <x:is>
          <x:t xml:space="preserve">Aplicación electrostática de polvo</x:t>
        </x:is>
      </x:c>
      <x:c r="E1078" t="inlineStr">
        <x:is>
          <x:t xml:space="preserve">Pistola manual de pintura electrostática en polvo</x:t>
        </x:is>
      </x:c>
      <x:c r="F1078" t="n">
        <x:f>'08_PEDIDOS'!D91</x:f>
        <x:v>12</x:v>
      </x:c>
      <x:c r="G1078" t="n">
        <x:f>'08_PEDIDOS'!I91</x:f>
        <x:v>10</x:v>
      </x:c>
      <x:c r="H1078" t="n">
        <x:f>'05_RUTAS'!F22</x:f>
        <x:v>12</x:v>
      </x:c>
      <x:c r="I1078" t="n">
        <x:f>'05_RUTAS'!G22</x:f>
        <x:v>8.02</x:v>
      </x:c>
      <x:c r="J1078" s="14" t="n">
        <x:f>IF(OR(F1078="",G1078="",G1078=0),"",(ROUNDUP(F1078/G1078,0)*H1078+F1078*I1078)/60)</x:f>
        <x:v>2.004</x:v>
      </x:c>
      <x:c r="K1078" t="n">
        <x:f>INDEX('08_PEDIDOS'!$H$2:$H$97,MATCH(A1078,'08_PEDIDOS'!$A$2:$A$97,0))</x:f>
        <x:v>12</x:v>
      </x:c>
      <x:c r="L1078" t="inlineStr">
        <x:is>
          <x:t xml:space="preserve">POR_UNIDAD</x:t>
        </x:is>
      </x:c>
      <x:c r="M1078" t="inlineStr">
        <x:is>
          <x:t xml:space="preserve">HIPOTESIS TECNICA</x:t>
        </x:is>
      </x:c>
      <x:c r="N1078" s="34" t="n">
        <x:f>IFERROR(J1078*INDEX('04_MAQUINAS'!$F$2:$F$18,MATCH(E1078,'04_MAQUINAS'!$A$2:$A$18,0)),0)</x:f>
        <x:v>64.128</x:v>
      </x:c>
      <x:c r="O1078" s="34" t="n">
        <x:f>IFERROR(J1078*INDEX('04_MAQUINAS'!$I$2:$I$18,MATCH(E1078,'04_MAQUINAS'!$A$2:$A$18,0))*INDEX('04_MAQUINAS'!$J$2:$J$18,MATCH(E1078,'04_MAQUINAS'!$A$2:$A$18,0)),0)</x:f>
        <x:v>2.1042</x:v>
      </x:c>
    </x:row>
    <x:row r="1079">
      <x:c r="A1079" t="inlineStr">
        <x:is>
          <x:t xml:space="preserve">P090</x:t>
        </x:is>
      </x:c>
      <x:c r="B1079" t="inlineStr">
        <x:is>
          <x:t xml:space="preserve">Estante reforzado modular</x:t>
        </x:is>
      </x:c>
      <x:c r="C1079" t="n">
        <x:v>9</x:v>
      </x:c>
      <x:c r="D1079" t="inlineStr">
        <x:is>
          <x:t xml:space="preserve">Curado térmico en horno</x:t>
        </x:is>
      </x:c>
      <x:c r="E1079" t="inlineStr">
        <x:is>
          <x:t xml:space="preserve">Horno de curado de pintura electrostática por lotes</x:t>
        </x:is>
      </x:c>
      <x:c r="F1079" t="n">
        <x:f>'08_PEDIDOS'!D91</x:f>
        <x:v>12</x:v>
      </x:c>
      <x:c r="G1079" t="n">
        <x:f>'08_PEDIDOS'!I91</x:f>
        <x:v>10</x:v>
      </x:c>
      <x:c r="H1079" t="n">
        <x:f>'05_RUTAS'!F23</x:f>
        <x:v>45</x:v>
      </x:c>
      <x:c r="I1079" t="n">
        <x:f>'05_RUTAS'!G23</x:f>
        <x:v>0</x:v>
      </x:c>
      <x:c r="J1079" s="14" t="n">
        <x:f>IF(OR(F1079="",G1079="",G1079=0),"",(ROUNDUP(F1079/G1079,0)*H1079+F1079*I1079)/60)</x:f>
        <x:v>1.5</x:v>
      </x:c>
      <x:c r="K1079" t="n">
        <x:f>INDEX('08_PEDIDOS'!$H$2:$H$97,MATCH(A1079,'08_PEDIDOS'!$A$2:$A$97,0))</x:f>
        <x:v>12</x:v>
      </x:c>
      <x:c r="L1079" t="inlineStr">
        <x:is>
          <x:t xml:space="preserve">POR_LOTE</x:t>
        </x:is>
      </x:c>
      <x:c r="M1079" t="inlineStr">
        <x:is>
          <x:t xml:space="preserve">HIPOTESIS TECNICA</x:t>
        </x:is>
      </x:c>
      <x:c r="N1079" s="34" t="n">
        <x:f>IFERROR(J1079*INDEX('04_MAQUINAS'!$F$2:$F$18,MATCH(E1079,'04_MAQUINAS'!$A$2:$A$18,0)),0)</x:f>
        <x:v>39</x:v>
      </x:c>
      <x:c r="O1079" s="34" t="n">
        <x:f>IFERROR(J1079*INDEX('04_MAQUINAS'!$I$2:$I$18,MATCH(E1079,'04_MAQUINAS'!$A$2:$A$18,0))*INDEX('04_MAQUINAS'!$J$2:$J$18,MATCH(E1079,'04_MAQUINAS'!$A$2:$A$18,0)),0)</x:f>
        <x:v>21.599999999999998</x:v>
      </x:c>
    </x:row>
    <x:row r="1080">
      <x:c r="A1080" t="inlineStr">
        <x:is>
          <x:t xml:space="preserve">P090</x:t>
        </x:is>
      </x:c>
      <x:c r="B1080" t="inlineStr">
        <x:is>
          <x:t xml:space="preserve">Estante reforzado modular</x:t>
        </x:is>
      </x:c>
      <x:c r="C1080" t="n">
        <x:v>10</x:v>
      </x:c>
      <x:c r="D1080" t="inlineStr">
        <x:is>
          <x:t xml:space="preserve">Colgado, traslado y enfriamiento</x:t>
        </x:is>
      </x:c>
      <x:c r="E1080" t="inlineStr">
        <x:is>
          <x:t xml:space="preserve">Manipulación y enfriamiento de piezas</x:t>
        </x:is>
      </x:c>
      <x:c r="F1080" t="n">
        <x:f>'08_PEDIDOS'!D91</x:f>
        <x:v>12</x:v>
      </x:c>
      <x:c r="G1080" t="n">
        <x:f>'08_PEDIDOS'!I91</x:f>
        <x:v>10</x:v>
      </x:c>
      <x:c r="H1080" t="n">
        <x:f>'05_RUTAS'!F24</x:f>
        <x:v>8</x:v>
      </x:c>
      <x:c r="I1080" t="n">
        <x:f>'05_RUTAS'!G24</x:f>
        <x:v>2.69</x:v>
      </x:c>
      <x:c r="J1080" s="14" t="n">
        <x:f>IF(OR(F1080="",G1080="",G1080=0),"",(ROUNDUP(F1080/G1080,0)*H1080+F1080*I1080)/60)</x:f>
        <x:v>0.8046666666666666</x:v>
      </x:c>
      <x:c r="K1080" t="n">
        <x:f>INDEX('08_PEDIDOS'!$H$2:$H$97,MATCH(A1080,'08_PEDIDOS'!$A$2:$A$97,0))</x:f>
        <x:v>12</x:v>
      </x:c>
      <x:c r="L1080" t="inlineStr">
        <x:is>
          <x:t xml:space="preserve">POR_UNIDAD</x:t>
        </x:is>
      </x:c>
      <x:c r="M1080" t="inlineStr">
        <x:is>
          <x:t xml:space="preserve">HIPOTESIS TECNICA</x:t>
        </x:is>
      </x:c>
      <x:c r="N1080" s="34" t="n">
        <x:f>IFERROR(J1080*INDEX('04_MAQUINAS'!$F$2:$F$18,MATCH(E1080,'04_MAQUINAS'!$A$2:$A$18,0)),0)</x:f>
        <x:v>12.874666666666666</x:v>
      </x:c>
      <x:c r="O1080" s="34" t="n">
        <x:f>IFERROR(J1080*INDEX('04_MAQUINAS'!$I$2:$I$18,MATCH(E1080,'04_MAQUINAS'!$A$2:$A$18,0))*INDEX('04_MAQUINAS'!$J$2:$J$18,MATCH(E1080,'04_MAQUINAS'!$A$2:$A$18,0)),0)</x:f>
        <x:v>0.20116666666666666</x:v>
      </x:c>
    </x:row>
    <x:row r="1081">
      <x:c r="A1081" t="inlineStr">
        <x:is>
          <x:t xml:space="preserve">P090</x:t>
        </x:is>
      </x:c>
      <x:c r="B1081" t="inlineStr">
        <x:is>
          <x:t xml:space="preserve">Estante reforzado modular</x:t>
        </x:is>
      </x:c>
      <x:c r="C1081" t="n">
        <x:v>11</x:v>
      </x:c>
      <x:c r="D1081" t="inlineStr">
        <x:is>
          <x:t xml:space="preserve">Ensamblaje</x:t>
        </x:is>
      </x:c>
      <x:c r="E1081" t="inlineStr">
        <x:is>
          <x:t xml:space="preserve">Mesa de armado</x:t>
        </x:is>
      </x:c>
      <x:c r="F1081" t="n">
        <x:f>'08_PEDIDOS'!D91</x:f>
        <x:v>12</x:v>
      </x:c>
      <x:c r="G1081" t="n">
        <x:f>'08_PEDIDOS'!I91</x:f>
        <x:v>10</x:v>
      </x:c>
      <x:c r="H1081" t="n">
        <x:f>'05_RUTAS'!F25</x:f>
        <x:v>6</x:v>
      </x:c>
      <x:c r="I1081" t="n">
        <x:f>'05_RUTAS'!G25</x:f>
        <x:v>62.25</x:v>
      </x:c>
      <x:c r="J1081" s="14" t="n">
        <x:f>IF(OR(F1081="",G1081="",G1081=0),"",(ROUNDUP(F1081/G1081,0)*H1081+F1081*I1081)/60)</x:f>
        <x:v>12.65</x:v>
      </x:c>
      <x:c r="K1081" t="n">
        <x:f>INDEX('08_PEDIDOS'!$H$2:$H$97,MATCH(A1081,'08_PEDIDOS'!$A$2:$A$97,0))</x:f>
        <x:v>12</x:v>
      </x:c>
      <x:c r="L1081" t="inlineStr">
        <x:is>
          <x:t xml:space="preserve">POR_UNIDAD</x:t>
        </x:is>
      </x:c>
      <x:c r="M1081" t="inlineStr">
        <x:is>
          <x:t xml:space="preserve">VALOR HEREDADO SIN CRONOMETRAJE</x:t>
        </x:is>
      </x:c>
      <x:c r="N1081" s="34" t="n">
        <x:f>IFERROR(J1081*INDEX('04_MAQUINAS'!$F$2:$F$18,MATCH(E1081,'04_MAQUINAS'!$A$2:$A$18,0)),0)</x:f>
        <x:v>240.35</x:v>
      </x:c>
      <x:c r="O1081" s="34" t="n">
        <x:f>IFERROR(J1081*INDEX('04_MAQUINAS'!$I$2:$I$18,MATCH(E1081,'04_MAQUINAS'!$A$2:$A$18,0))*INDEX('04_MAQUINAS'!$J$2:$J$18,MATCH(E1081,'04_MAQUINAS'!$A$2:$A$18,0)),0)</x:f>
        <x:v>3.795</x:v>
      </x:c>
    </x:row>
    <x:row r="1082">
      <x:c r="A1082" t="inlineStr">
        <x:is>
          <x:t xml:space="preserve">P090</x:t>
        </x:is>
      </x:c>
      <x:c r="B1082" t="inlineStr">
        <x:is>
          <x:t xml:space="preserve">Estante reforzado modular</x:t>
        </x:is>
      </x:c>
      <x:c r="C1082" t="n">
        <x:v>12</x:v>
      </x:c>
      <x:c r="D1082" t="inlineStr">
        <x:is>
          <x:t xml:space="preserve">Inspección de calidad</x:t>
        </x:is>
      </x:c>
      <x:c r="E1082" t="inlineStr">
        <x:is>
          <x:t xml:space="preserve">Área de inspección</x:t>
        </x:is>
      </x:c>
      <x:c r="F1082" t="n">
        <x:f>'08_PEDIDOS'!D91</x:f>
        <x:v>12</x:v>
      </x:c>
      <x:c r="G1082" t="n">
        <x:f>'08_PEDIDOS'!I91</x:f>
        <x:v>10</x:v>
      </x:c>
      <x:c r="H1082" t="n">
        <x:f>'05_RUTAS'!F26</x:f>
        <x:v>2</x:v>
      </x:c>
      <x:c r="I1082" t="n">
        <x:f>'05_RUTAS'!G26</x:f>
        <x:v>3.86</x:v>
      </x:c>
      <x:c r="J1082" s="14" t="n">
        <x:f>IF(OR(F1082="",G1082="",G1082=0),"",(ROUNDUP(F1082/G1082,0)*H1082+F1082*I1082)/60)</x:f>
        <x:v>0.8386666666666667</x:v>
      </x:c>
      <x:c r="K1082" t="n">
        <x:f>INDEX('08_PEDIDOS'!$H$2:$H$97,MATCH(A1082,'08_PEDIDOS'!$A$2:$A$97,0))</x:f>
        <x:v>12</x:v>
      </x:c>
      <x:c r="L1082" t="inlineStr">
        <x:is>
          <x:t xml:space="preserve">POR_UNIDAD</x:t>
        </x:is>
      </x:c>
      <x:c r="M1082" t="inlineStr">
        <x:is>
          <x:t xml:space="preserve">HIPOTESIS TECNICA</x:t>
        </x:is>
      </x:c>
      <x:c r="N1082" s="34" t="n">
        <x:f>IFERROR(J1082*INDEX('04_MAQUINAS'!$F$2:$F$18,MATCH(E1082,'04_MAQUINAS'!$A$2:$A$18,0)),0)</x:f>
        <x:v>16.773333333333333</x:v>
      </x:c>
      <x:c r="O1082" s="34" t="n">
        <x:f>IFERROR(J1082*INDEX('04_MAQUINAS'!$I$2:$I$18,MATCH(E1082,'04_MAQUINAS'!$A$2:$A$18,0))*INDEX('04_MAQUINAS'!$J$2:$J$18,MATCH(E1082,'04_MAQUINAS'!$A$2:$A$18,0)),0)</x:f>
        <x:v>0.08386666666666667</x:v>
      </x:c>
    </x:row>
    <x:row r="1083">
      <x:c r="A1083" t="inlineStr">
        <x:is>
          <x:t xml:space="preserve">P090</x:t>
        </x:is>
      </x:c>
      <x:c r="B1083" t="inlineStr">
        <x:is>
          <x:t xml:space="preserve">Estante reforzado modular</x:t>
        </x:is>
      </x:c>
      <x:c r="C1083" t="n">
        <x:v>13</x:v>
      </x:c>
      <x:c r="D1083" t="inlineStr">
        <x:is>
          <x:t xml:space="preserve">Embalaje</x:t>
        </x:is>
      </x:c>
      <x:c r="E1083" t="inlineStr">
        <x:is>
          <x:t xml:space="preserve">Zona de protección y embalaje</x:t>
        </x:is>
      </x:c>
      <x:c r="F1083" t="n">
        <x:f>'08_PEDIDOS'!D91</x:f>
        <x:v>12</x:v>
      </x:c>
      <x:c r="G1083" t="n">
        <x:f>'08_PEDIDOS'!I91</x:f>
        <x:v>10</x:v>
      </x:c>
      <x:c r="H1083" t="n">
        <x:f>'05_RUTAS'!F27</x:f>
        <x:v>2</x:v>
      </x:c>
      <x:c r="I1083" t="n">
        <x:f>'05_RUTAS'!G27</x:f>
        <x:v>5.3</x:v>
      </x:c>
      <x:c r="J1083" s="14" t="n">
        <x:f>IF(OR(F1083="",G1083="",G1083=0),"",(ROUNDUP(F1083/G1083,0)*H1083+F1083*I1083)/60)</x:f>
        <x:v>1.1266666666666665</x:v>
      </x:c>
      <x:c r="K1083" t="n">
        <x:f>INDEX('08_PEDIDOS'!$H$2:$H$97,MATCH(A1083,'08_PEDIDOS'!$A$2:$A$97,0))</x:f>
        <x:v>12</x:v>
      </x:c>
      <x:c r="L1083" t="inlineStr">
        <x:is>
          <x:t xml:space="preserve">POR_UNIDAD</x:t>
        </x:is>
      </x:c>
      <x:c r="M1083" t="inlineStr">
        <x:is>
          <x:t xml:space="preserve">HIPOTESIS TECNICA</x:t>
        </x:is>
      </x:c>
      <x:c r="N1083" s="34" t="n">
        <x:f>IFERROR(J1083*INDEX('04_MAQUINAS'!$F$2:$F$18,MATCH(E1083,'04_MAQUINAS'!$A$2:$A$18,0)),0)</x:f>
        <x:v>20.279999999999998</x:v>
      </x:c>
      <x:c r="O1083" s="34" t="n">
        <x:f>IFERROR(J1083*INDEX('04_MAQUINAS'!$I$2:$I$18,MATCH(E1083,'04_MAQUINAS'!$A$2:$A$18,0))*INDEX('04_MAQUINAS'!$J$2:$J$18,MATCH(E1083,'04_MAQUINAS'!$A$2:$A$18,0)),0)</x:f>
        <x:v>0.10139999999999998</x:v>
      </x:c>
    </x:row>
    <x:row r="1084">
      <x:c r="A1084" t="inlineStr">
        <x:is>
          <x:t xml:space="preserve">P091</x:t>
        </x:is>
      </x:c>
      <x:c r="B1084" t="inlineStr">
        <x:is>
          <x:t xml:space="preserve">Góndola central comercial</x:t>
        </x:is>
      </x:c>
      <x:c r="C1084" t="n">
        <x:v>1</x:v>
      </x:c>
      <x:c r="D1084" t="inlineStr">
        <x:is>
          <x:t xml:space="preserve">Corte de planchas de acero</x:t>
        </x:is>
      </x:c>
      <x:c r="E1084" t="inlineStr">
        <x:is>
          <x:t xml:space="preserve">Guillotina hidráulica para corte de planchas de acero</x:t>
        </x:is>
      </x:c>
      <x:c r="F1084" t="n">
        <x:f>'08_PEDIDOS'!D92</x:f>
        <x:v>6</x:v>
      </x:c>
      <x:c r="G1084" t="n">
        <x:f>'08_PEDIDOS'!I92</x:f>
        <x:v>10</x:v>
      </x:c>
      <x:c r="H1084" t="n">
        <x:f>'05_RUTAS'!F28</x:f>
        <x:v>8</x:v>
      </x:c>
      <x:c r="I1084" t="n">
        <x:f>'05_RUTAS'!G28</x:f>
        <x:v>90.38</x:v>
      </x:c>
      <x:c r="J1084" s="14" t="n">
        <x:f>IF(OR(F1084="",G1084="",G1084=0),"",(ROUNDUP(F1084/G1084,0)*H1084+F1084*I1084)/60)</x:f>
        <x:v>9.171333333333333</x:v>
      </x:c>
      <x:c r="K1084" t="n">
        <x:f>INDEX('08_PEDIDOS'!$H$2:$H$97,MATCH(A1084,'08_PEDIDOS'!$A$2:$A$97,0))</x:f>
        <x:v>12</x:v>
      </x:c>
      <x:c r="L1084" t="inlineStr">
        <x:is>
          <x:t xml:space="preserve">POR_UNIDAD</x:t>
        </x:is>
      </x:c>
      <x:c r="M1084" t="inlineStr">
        <x:is>
          <x:t xml:space="preserve">VALOR HEREDADO SIN CRONOMETRAJE</x:t>
        </x:is>
      </x:c>
      <x:c r="N1084" s="34" t="n">
        <x:f>IFERROR(J1084*INDEX('04_MAQUINAS'!$F$2:$F$18,MATCH(E1084,'04_MAQUINAS'!$A$2:$A$18,0)),0)</x:f>
        <x:v>220.112</x:v>
      </x:c>
      <x:c r="O1084" s="34" t="n">
        <x:f>IFERROR(J1084*INDEX('04_MAQUINAS'!$I$2:$I$18,MATCH(E1084,'04_MAQUINAS'!$A$2:$A$18,0))*INDEX('04_MAQUINAS'!$J$2:$J$18,MATCH(E1084,'04_MAQUINAS'!$A$2:$A$18,0)),0)</x:f>
        <x:v>25.221166666666665</x:v>
      </x:c>
    </x:row>
    <x:row r="1085">
      <x:c r="A1085" t="inlineStr">
        <x:is>
          <x:t xml:space="preserve">P091</x:t>
        </x:is>
      </x:c>
      <x:c r="B1085" t="inlineStr">
        <x:is>
          <x:t xml:space="preserve">Góndola central comercial</x:t>
        </x:is>
      </x:c>
      <x:c r="C1085" t="n">
        <x:v>2</x:v>
      </x:c>
      <x:c r="D1085" t="inlineStr">
        <x:is>
          <x:t xml:space="preserve">Corte de tubos y perfiles</x:t>
        </x:is>
      </x:c>
      <x:c r="E1085" t="inlineStr">
        <x:is>
          <x:t xml:space="preserve">Sierra de cinta para corte de tubos y perfiles</x:t>
        </x:is>
      </x:c>
      <x:c r="F1085" t="n">
        <x:f>'08_PEDIDOS'!D92</x:f>
        <x:v>6</x:v>
      </x:c>
      <x:c r="G1085" t="n">
        <x:f>'08_PEDIDOS'!I92</x:f>
        <x:v>10</x:v>
      </x:c>
      <x:c r="H1085" t="n">
        <x:f>'05_RUTAS'!F29</x:f>
        <x:v>8</x:v>
      </x:c>
      <x:c r="I1085" t="n">
        <x:f>'05_RUTAS'!G29</x:f>
        <x:v>5.98</x:v>
      </x:c>
      <x:c r="J1085" s="14" t="n">
        <x:f>IF(OR(F1085="",G1085="",G1085=0),"",(ROUNDUP(F1085/G1085,0)*H1085+F1085*I1085)/60)</x:f>
        <x:v>0.7313333333333334</x:v>
      </x:c>
      <x:c r="K1085" t="n">
        <x:f>INDEX('08_PEDIDOS'!$H$2:$H$97,MATCH(A1085,'08_PEDIDOS'!$A$2:$A$97,0))</x:f>
        <x:v>12</x:v>
      </x:c>
      <x:c r="L1085" t="inlineStr">
        <x:is>
          <x:t xml:space="preserve">POR_UNIDAD</x:t>
        </x:is>
      </x:c>
      <x:c r="M1085" t="inlineStr">
        <x:is>
          <x:t xml:space="preserve">VALOR HEREDADO SIN CRONOMETRAJE</x:t>
        </x:is>
      </x:c>
      <x:c r="N1085" s="34" t="n">
        <x:f>IFERROR(J1085*INDEX('04_MAQUINAS'!$F$2:$F$18,MATCH(E1085,'04_MAQUINAS'!$A$2:$A$18,0)),0)</x:f>
        <x:v>16.089333333333336</x:v>
      </x:c>
      <x:c r="O1085" s="34" t="n">
        <x:f>IFERROR(J1085*INDEX('04_MAQUINAS'!$I$2:$I$18,MATCH(E1085,'04_MAQUINAS'!$A$2:$A$18,0))*INDEX('04_MAQUINAS'!$J$2:$J$18,MATCH(E1085,'04_MAQUINAS'!$A$2:$A$18,0)),0)</x:f>
        <x:v>0.3291</x:v>
      </x:c>
    </x:row>
    <x:row r="1086">
      <x:c r="A1086" t="inlineStr">
        <x:is>
          <x:t xml:space="preserve">P091</x:t>
        </x:is>
      </x:c>
      <x:c r="B1086" t="inlineStr">
        <x:is>
          <x:t xml:space="preserve">Góndola central comercial</x:t>
        </x:is>
      </x:c>
      <x:c r="C1086" t="n">
        <x:v>3</x:v>
      </x:c>
      <x:c r="D1086" t="inlineStr">
        <x:is>
          <x:t xml:space="preserve">Perforación</x:t>
        </x:is>
      </x:c>
      <x:c r="E1086" t="inlineStr">
        <x:is>
          <x:t xml:space="preserve">Taladro de banco para perforación de acero</x:t>
        </x:is>
      </x:c>
      <x:c r="F1086" t="n">
        <x:f>'08_PEDIDOS'!D92</x:f>
        <x:v>6</x:v>
      </x:c>
      <x:c r="G1086" t="n">
        <x:f>'08_PEDIDOS'!I92</x:f>
        <x:v>10</x:v>
      </x:c>
      <x:c r="H1086" t="n">
        <x:f>'05_RUTAS'!F30</x:f>
        <x:v>10</x:v>
      </x:c>
      <x:c r="I1086" t="n">
        <x:f>'05_RUTAS'!G30</x:f>
        <x:v>97</x:v>
      </x:c>
      <x:c r="J1086" s="14" t="n">
        <x:f>IF(OR(F1086="",G1086="",G1086=0),"",(ROUNDUP(F1086/G1086,0)*H1086+F1086*I1086)/60)</x:f>
        <x:v>9.866666666666667</x:v>
      </x:c>
      <x:c r="K1086" t="n">
        <x:f>INDEX('08_PEDIDOS'!$H$2:$H$97,MATCH(A1086,'08_PEDIDOS'!$A$2:$A$97,0))</x:f>
        <x:v>12</x:v>
      </x:c>
      <x:c r="L1086" t="inlineStr">
        <x:is>
          <x:t xml:space="preserve">POR_UNIDAD</x:t>
        </x:is>
      </x:c>
      <x:c r="M1086" t="inlineStr">
        <x:is>
          <x:t xml:space="preserve">VALOR HEREDADO SIN CRONOMETRAJE</x:t>
        </x:is>
      </x:c>
      <x:c r="N1086" s="34" t="n">
        <x:f>IFERROR(J1086*INDEX('04_MAQUINAS'!$F$2:$F$18,MATCH(E1086,'04_MAQUINAS'!$A$2:$A$18,0)),0)</x:f>
        <x:v>217.06666666666666</x:v>
      </x:c>
      <x:c r="O1086" s="34" t="n">
        <x:f>IFERROR(J1086*INDEX('04_MAQUINAS'!$I$2:$I$18,MATCH(E1086,'04_MAQUINAS'!$A$2:$A$18,0))*INDEX('04_MAQUINAS'!$J$2:$J$18,MATCH(E1086,'04_MAQUINAS'!$A$2:$A$18,0)),0)</x:f>
        <x:v>2.713333333333334</x:v>
      </x:c>
    </x:row>
    <x:row r="1087">
      <x:c r="A1087" t="inlineStr">
        <x:is>
          <x:t xml:space="preserve">P091</x:t>
        </x:is>
      </x:c>
      <x:c r="B1087" t="inlineStr">
        <x:is>
          <x:t xml:space="preserve">Góndola central comercial</x:t>
        </x:is>
      </x:c>
      <x:c r="C1087" t="n">
        <x:v>4</x:v>
      </x:c>
      <x:c r="D1087" t="inlineStr">
        <x:is>
          <x:t xml:space="preserve">Plegado</x:t>
        </x:is>
      </x:c>
      <x:c r="E1087" t="inlineStr">
        <x:is>
          <x:t xml:space="preserve">Plegadora hidráulica de chapa metálica</x:t>
        </x:is>
      </x:c>
      <x:c r="F1087" t="n">
        <x:f>'08_PEDIDOS'!D92</x:f>
        <x:v>6</x:v>
      </x:c>
      <x:c r="G1087" t="n">
        <x:f>'08_PEDIDOS'!I92</x:f>
        <x:v>10</x:v>
      </x:c>
      <x:c r="H1087" t="n">
        <x:f>'05_RUTAS'!F31</x:f>
        <x:v>12</x:v>
      </x:c>
      <x:c r="I1087" t="n">
        <x:f>'05_RUTAS'!G31</x:f>
        <x:v>196</x:v>
      </x:c>
      <x:c r="J1087" s="14" t="n">
        <x:f>IF(OR(F1087="",G1087="",G1087=0),"",(ROUNDUP(F1087/G1087,0)*H1087+F1087*I1087)/60)</x:f>
        <x:v>19.8</x:v>
      </x:c>
      <x:c r="K1087" t="n">
        <x:f>INDEX('08_PEDIDOS'!$H$2:$H$97,MATCH(A1087,'08_PEDIDOS'!$A$2:$A$97,0))</x:f>
        <x:v>12</x:v>
      </x:c>
      <x:c r="L1087" t="inlineStr">
        <x:is>
          <x:t xml:space="preserve">POR_UNIDAD</x:t>
        </x:is>
      </x:c>
      <x:c r="M1087" t="inlineStr">
        <x:is>
          <x:t xml:space="preserve">VALOR HEREDADO SIN CRONOMETRAJE</x:t>
        </x:is>
      </x:c>
      <x:c r="N1087" s="34" t="n">
        <x:f>IFERROR(J1087*INDEX('04_MAQUINAS'!$F$2:$F$18,MATCH(E1087,'04_MAQUINAS'!$A$2:$A$18,0)),0)</x:f>
        <x:v>554.4</x:v>
      </x:c>
      <x:c r="O1087" s="34" t="n">
        <x:f>IFERROR(J1087*INDEX('04_MAQUINAS'!$I$2:$I$18,MATCH(E1087,'04_MAQUINAS'!$A$2:$A$18,0))*INDEX('04_MAQUINAS'!$J$2:$J$18,MATCH(E1087,'04_MAQUINAS'!$A$2:$A$18,0)),0)</x:f>
        <x:v>49.005</x:v>
      </x:c>
    </x:row>
    <x:row r="1088">
      <x:c r="A1088" t="inlineStr">
        <x:is>
          <x:t xml:space="preserve">P091</x:t>
        </x:is>
      </x:c>
      <x:c r="B1088" t="inlineStr">
        <x:is>
          <x:t xml:space="preserve">Góndola central comercial</x:t>
        </x:is>
      </x:c>
      <x:c r="C1088" t="n">
        <x:v>5</x:v>
      </x:c>
      <x:c r="D1088" t="inlineStr">
        <x:is>
          <x:t xml:space="preserve">Desbarbado</x:t>
        </x:is>
      </x:c>
      <x:c r="E1088" t="inlineStr">
        <x:is>
          <x:t xml:space="preserve">Mesa de desbarbado/esmerilado</x:t>
        </x:is>
      </x:c>
      <x:c r="F1088" t="n">
        <x:f>'08_PEDIDOS'!D92</x:f>
        <x:v>6</x:v>
      </x:c>
      <x:c r="G1088" t="n">
        <x:f>'08_PEDIDOS'!I92</x:f>
        <x:v>10</x:v>
      </x:c>
      <x:c r="H1088" t="n">
        <x:f>'05_RUTAS'!F32</x:f>
        <x:v>3</x:v>
      </x:c>
      <x:c r="I1088" t="n">
        <x:f>'05_RUTAS'!G32</x:f>
        <x:v>51</x:v>
      </x:c>
      <x:c r="J1088" s="14" t="n">
        <x:f>IF(OR(F1088="",G1088="",G1088=0),"",(ROUNDUP(F1088/G1088,0)*H1088+F1088*I1088)/60)</x:f>
        <x:v>5.15</x:v>
      </x:c>
      <x:c r="K1088" t="n">
        <x:f>INDEX('08_PEDIDOS'!$H$2:$H$97,MATCH(A1088,'08_PEDIDOS'!$A$2:$A$97,0))</x:f>
        <x:v>12</x:v>
      </x:c>
      <x:c r="L1088" t="inlineStr">
        <x:is>
          <x:t xml:space="preserve">POR_UNIDAD</x:t>
        </x:is>
      </x:c>
      <x:c r="M1088" t="inlineStr">
        <x:is>
          <x:t xml:space="preserve">VALOR HEREDADO SIN CRONOMETRAJE</x:t>
        </x:is>
      </x:c>
      <x:c r="N1088" s="34" t="n">
        <x:f>IFERROR(J1088*INDEX('04_MAQUINAS'!$F$2:$F$18,MATCH(E1088,'04_MAQUINAS'!$A$2:$A$18,0)),0)</x:f>
        <x:v>108.15</x:v>
      </x:c>
      <x:c r="O1088" s="34" t="n">
        <x:f>IFERROR(J1088*INDEX('04_MAQUINAS'!$I$2:$I$18,MATCH(E1088,'04_MAQUINAS'!$A$2:$A$18,0))*INDEX('04_MAQUINAS'!$J$2:$J$18,MATCH(E1088,'04_MAQUINAS'!$A$2:$A$18,0)),0)</x:f>
        <x:v>3.8625000000000003</x:v>
      </x:c>
    </x:row>
    <x:row r="1089">
      <x:c r="A1089" t="inlineStr">
        <x:is>
          <x:t xml:space="preserve">P091</x:t>
        </x:is>
      </x:c>
      <x:c r="B1089" t="inlineStr">
        <x:is>
          <x:t xml:space="preserve">Góndola central comercial</x:t>
        </x:is>
      </x:c>
      <x:c r="C1089" t="n">
        <x:v>6</x:v>
      </x:c>
      <x:c r="D1089" t="inlineStr">
        <x:is>
          <x:t xml:space="preserve">Preparación superficial</x:t>
        </x:is>
      </x:c>
      <x:c r="E1089" t="inlineStr">
        <x:is>
          <x:t xml:space="preserve">Zona de preparación superficial</x:t>
        </x:is>
      </x:c>
      <x:c r="F1089" t="n">
        <x:f>'08_PEDIDOS'!D92</x:f>
        <x:v>6</x:v>
      </x:c>
      <x:c r="G1089" t="n">
        <x:f>'08_PEDIDOS'!I92</x:f>
        <x:v>10</x:v>
      </x:c>
      <x:c r="H1089" t="n">
        <x:f>'05_RUTAS'!F33</x:f>
        <x:v>6</x:v>
      </x:c>
      <x:c r="I1089" t="n">
        <x:f>'05_RUTAS'!G33</x:f>
        <x:v>40.5152</x:v>
      </x:c>
      <x:c r="J1089" s="14" t="n">
        <x:f>IF(OR(F1089="",G1089="",G1089=0),"",(ROUNDUP(F1089/G1089,0)*H1089+F1089*I1089)/60)</x:f>
        <x:v>4.1515200000000005</x:v>
      </x:c>
      <x:c r="K1089" t="n">
        <x:f>INDEX('08_PEDIDOS'!$H$2:$H$97,MATCH(A1089,'08_PEDIDOS'!$A$2:$A$97,0))</x:f>
        <x:v>12</x:v>
      </x:c>
      <x:c r="L1089" t="inlineStr">
        <x:is>
          <x:t xml:space="preserve">POR_UNIDAD</x:t>
        </x:is>
      </x:c>
      <x:c r="M1089" t="inlineStr">
        <x:is>
          <x:t xml:space="preserve">VALOR HEREDADO SIN CRONOMETRAJE</x:t>
        </x:is>
      </x:c>
      <x:c r="N1089" s="34" t="n">
        <x:f>IFERROR(J1089*INDEX('04_MAQUINAS'!$F$2:$F$18,MATCH(E1089,'04_MAQUINAS'!$A$2:$A$18,0)),0)</x:f>
        <x:v>78.87888000000001</x:v>
      </x:c>
      <x:c r="O1089" s="34" t="n">
        <x:f>IFERROR(J1089*INDEX('04_MAQUINAS'!$I$2:$I$18,MATCH(E1089,'04_MAQUINAS'!$A$2:$A$18,0))*INDEX('04_MAQUINAS'!$J$2:$J$18,MATCH(E1089,'04_MAQUINAS'!$A$2:$A$18,0)),0)</x:f>
        <x:v>3.6533376000000013</x:v>
      </x:c>
    </x:row>
    <x:row r="1090">
      <x:c r="A1090" t="inlineStr">
        <x:is>
          <x:t xml:space="preserve">P091</x:t>
        </x:is>
      </x:c>
      <x:c r="B1090" t="inlineStr">
        <x:is>
          <x:t xml:space="preserve">Góndola central comercial</x:t>
        </x:is>
      </x:c>
      <x:c r="C1090" t="n">
        <x:v>7</x:v>
      </x:c>
      <x:c r="D1090" t="inlineStr">
        <x:is>
          <x:t xml:space="preserve">Aplicación electrostática de polvo</x:t>
        </x:is>
      </x:c>
      <x:c r="E1090" t="inlineStr">
        <x:is>
          <x:t xml:space="preserve">Pistola manual de pintura electrostática en polvo</x:t>
        </x:is>
      </x:c>
      <x:c r="F1090" t="n">
        <x:f>'08_PEDIDOS'!D92</x:f>
        <x:v>6</x:v>
      </x:c>
      <x:c r="G1090" t="n">
        <x:f>'08_PEDIDOS'!I92</x:f>
        <x:v>10</x:v>
      </x:c>
      <x:c r="H1090" t="n">
        <x:f>'05_RUTAS'!F34</x:f>
        <x:v>12</x:v>
      </x:c>
      <x:c r="I1090" t="n">
        <x:f>'05_RUTAS'!G34</x:f>
        <x:v>7.76</x:v>
      </x:c>
      <x:c r="J1090" s="14" t="n">
        <x:f>IF(OR(F1090="",G1090="",G1090=0),"",(ROUNDUP(F1090/G1090,0)*H1090+F1090*I1090)/60)</x:f>
        <x:v>0.9760000000000001</x:v>
      </x:c>
      <x:c r="K1090" t="n">
        <x:f>INDEX('08_PEDIDOS'!$H$2:$H$97,MATCH(A1090,'08_PEDIDOS'!$A$2:$A$97,0))</x:f>
        <x:v>12</x:v>
      </x:c>
      <x:c r="L1090" t="inlineStr">
        <x:is>
          <x:t xml:space="preserve">POR_UNIDAD</x:t>
        </x:is>
      </x:c>
      <x:c r="M1090" t="inlineStr">
        <x:is>
          <x:t xml:space="preserve">HIPOTESIS TECNICA</x:t>
        </x:is>
      </x:c>
      <x:c r="N1090" s="34" t="n">
        <x:f>IFERROR(J1090*INDEX('04_MAQUINAS'!$F$2:$F$18,MATCH(E1090,'04_MAQUINAS'!$A$2:$A$18,0)),0)</x:f>
        <x:v>31.232000000000003</x:v>
      </x:c>
      <x:c r="O1090" s="34" t="n">
        <x:f>IFERROR(J1090*INDEX('04_MAQUINAS'!$I$2:$I$18,MATCH(E1090,'04_MAQUINAS'!$A$2:$A$18,0))*INDEX('04_MAQUINAS'!$J$2:$J$18,MATCH(E1090,'04_MAQUINAS'!$A$2:$A$18,0)),0)</x:f>
        <x:v>1.0248000000000002</x:v>
      </x:c>
    </x:row>
    <x:row r="1091">
      <x:c r="A1091" t="inlineStr">
        <x:is>
          <x:t xml:space="preserve">P091</x:t>
        </x:is>
      </x:c>
      <x:c r="B1091" t="inlineStr">
        <x:is>
          <x:t xml:space="preserve">Góndola central comercial</x:t>
        </x:is>
      </x:c>
      <x:c r="C1091" t="n">
        <x:v>8</x:v>
      </x:c>
      <x:c r="D1091" t="inlineStr">
        <x:is>
          <x:t xml:space="preserve">Curado térmico en horno</x:t>
        </x:is>
      </x:c>
      <x:c r="E1091" t="inlineStr">
        <x:is>
          <x:t xml:space="preserve">Horno de curado de pintura electrostática por lotes</x:t>
        </x:is>
      </x:c>
      <x:c r="F1091" t="n">
        <x:f>'08_PEDIDOS'!D92</x:f>
        <x:v>6</x:v>
      </x:c>
      <x:c r="G1091" t="n">
        <x:f>'08_PEDIDOS'!I92</x:f>
        <x:v>10</x:v>
      </x:c>
      <x:c r="H1091" t="n">
        <x:f>'05_RUTAS'!F35</x:f>
        <x:v>45</x:v>
      </x:c>
      <x:c r="I1091" t="n">
        <x:f>'05_RUTAS'!G35</x:f>
        <x:v>0</x:v>
      </x:c>
      <x:c r="J1091" s="14" t="n">
        <x:f>IF(OR(F1091="",G1091="",G1091=0),"",(ROUNDUP(F1091/G1091,0)*H1091+F1091*I1091)/60)</x:f>
        <x:v>0.75</x:v>
      </x:c>
      <x:c r="K1091" t="n">
        <x:f>INDEX('08_PEDIDOS'!$H$2:$H$97,MATCH(A1091,'08_PEDIDOS'!$A$2:$A$97,0))</x:f>
        <x:v>12</x:v>
      </x:c>
      <x:c r="L1091" t="inlineStr">
        <x:is>
          <x:t xml:space="preserve">POR_LOTE</x:t>
        </x:is>
      </x:c>
      <x:c r="M1091" t="inlineStr">
        <x:is>
          <x:t xml:space="preserve">HIPOTESIS TECNICA</x:t>
        </x:is>
      </x:c>
      <x:c r="N1091" s="34" t="n">
        <x:f>IFERROR(J1091*INDEX('04_MAQUINAS'!$F$2:$F$18,MATCH(E1091,'04_MAQUINAS'!$A$2:$A$18,0)),0)</x:f>
        <x:v>19.5</x:v>
      </x:c>
      <x:c r="O1091" s="34" t="n">
        <x:f>IFERROR(J1091*INDEX('04_MAQUINAS'!$I$2:$I$18,MATCH(E1091,'04_MAQUINAS'!$A$2:$A$18,0))*INDEX('04_MAQUINAS'!$J$2:$J$18,MATCH(E1091,'04_MAQUINAS'!$A$2:$A$18,0)),0)</x:f>
        <x:v>10.799999999999999</x:v>
      </x:c>
    </x:row>
    <x:row r="1092">
      <x:c r="A1092" t="inlineStr">
        <x:is>
          <x:t xml:space="preserve">P091</x:t>
        </x:is>
      </x:c>
      <x:c r="B1092" t="inlineStr">
        <x:is>
          <x:t xml:space="preserve">Góndola central comercial</x:t>
        </x:is>
      </x:c>
      <x:c r="C1092" t="n">
        <x:v>9</x:v>
      </x:c>
      <x:c r="D1092" t="inlineStr">
        <x:is>
          <x:t xml:space="preserve">Colgado, traslado y enfriamiento</x:t>
        </x:is>
      </x:c>
      <x:c r="E1092" t="inlineStr">
        <x:is>
          <x:t xml:space="preserve">Manipulación y enfriamiento de piezas</x:t>
        </x:is>
      </x:c>
      <x:c r="F1092" t="n">
        <x:f>'08_PEDIDOS'!D92</x:f>
        <x:v>6</x:v>
      </x:c>
      <x:c r="G1092" t="n">
        <x:f>'08_PEDIDOS'!I92</x:f>
        <x:v>10</x:v>
      </x:c>
      <x:c r="H1092" t="n">
        <x:f>'05_RUTAS'!F36</x:f>
        <x:v>8</x:v>
      </x:c>
      <x:c r="I1092" t="n">
        <x:f>'05_RUTAS'!G36</x:f>
        <x:v>2.63</x:v>
      </x:c>
      <x:c r="J1092" s="14" t="n">
        <x:f>IF(OR(F1092="",G1092="",G1092=0),"",(ROUNDUP(F1092/G1092,0)*H1092+F1092*I1092)/60)</x:f>
        <x:v>0.39633333333333337</x:v>
      </x:c>
      <x:c r="K1092" t="n">
        <x:f>INDEX('08_PEDIDOS'!$H$2:$H$97,MATCH(A1092,'08_PEDIDOS'!$A$2:$A$97,0))</x:f>
        <x:v>12</x:v>
      </x:c>
      <x:c r="L1092" t="inlineStr">
        <x:is>
          <x:t xml:space="preserve">POR_UNIDAD</x:t>
        </x:is>
      </x:c>
      <x:c r="M1092" t="inlineStr">
        <x:is>
          <x:t xml:space="preserve">HIPOTESIS TECNICA</x:t>
        </x:is>
      </x:c>
      <x:c r="N1092" s="34" t="n">
        <x:f>IFERROR(J1092*INDEX('04_MAQUINAS'!$F$2:$F$18,MATCH(E1092,'04_MAQUINAS'!$A$2:$A$18,0)),0)</x:f>
        <x:v>6.341333333333334</x:v>
      </x:c>
      <x:c r="O1092" s="34" t="n">
        <x:f>IFERROR(J1092*INDEX('04_MAQUINAS'!$I$2:$I$18,MATCH(E1092,'04_MAQUINAS'!$A$2:$A$18,0))*INDEX('04_MAQUINAS'!$J$2:$J$18,MATCH(E1092,'04_MAQUINAS'!$A$2:$A$18,0)),0)</x:f>
        <x:v>0.09908333333333334</x:v>
      </x:c>
    </x:row>
    <x:row r="1093">
      <x:c r="A1093" t="inlineStr">
        <x:is>
          <x:t xml:space="preserve">P091</x:t>
        </x:is>
      </x:c>
      <x:c r="B1093" t="inlineStr">
        <x:is>
          <x:t xml:space="preserve">Góndola central comercial</x:t>
        </x:is>
      </x:c>
      <x:c r="C1093" t="n">
        <x:v>10</x:v>
      </x:c>
      <x:c r="D1093" t="inlineStr">
        <x:is>
          <x:t xml:space="preserve">Ensamblaje</x:t>
        </x:is>
      </x:c>
      <x:c r="E1093" t="inlineStr">
        <x:is>
          <x:t xml:space="preserve">Mesa de armado</x:t>
        </x:is>
      </x:c>
      <x:c r="F1093" t="n">
        <x:f>'08_PEDIDOS'!D92</x:f>
        <x:v>6</x:v>
      </x:c>
      <x:c r="G1093" t="n">
        <x:f>'08_PEDIDOS'!I92</x:f>
        <x:v>10</x:v>
      </x:c>
      <x:c r="H1093" t="n">
        <x:f>'05_RUTAS'!F37</x:f>
        <x:v>6</x:v>
      </x:c>
      <x:c r="I1093" t="n">
        <x:f>'05_RUTAS'!G37</x:f>
        <x:v>69</x:v>
      </x:c>
      <x:c r="J1093" s="14" t="n">
        <x:f>IF(OR(F1093="",G1093="",G1093=0),"",(ROUNDUP(F1093/G1093,0)*H1093+F1093*I1093)/60)</x:f>
        <x:v>7</x:v>
      </x:c>
      <x:c r="K1093" t="n">
        <x:f>INDEX('08_PEDIDOS'!$H$2:$H$97,MATCH(A1093,'08_PEDIDOS'!$A$2:$A$97,0))</x:f>
        <x:v>12</x:v>
      </x:c>
      <x:c r="L1093" t="inlineStr">
        <x:is>
          <x:t xml:space="preserve">POR_UNIDAD</x:t>
        </x:is>
      </x:c>
      <x:c r="M1093" t="inlineStr">
        <x:is>
          <x:t xml:space="preserve">VALOR HEREDADO SIN CRONOMETRAJE</x:t>
        </x:is>
      </x:c>
      <x:c r="N1093" s="34" t="n">
        <x:f>IFERROR(J1093*INDEX('04_MAQUINAS'!$F$2:$F$18,MATCH(E1093,'04_MAQUINAS'!$A$2:$A$18,0)),0)</x:f>
        <x:v>133</x:v>
      </x:c>
      <x:c r="O1093" s="34" t="n">
        <x:f>IFERROR(J1093*INDEX('04_MAQUINAS'!$I$2:$I$18,MATCH(E1093,'04_MAQUINAS'!$A$2:$A$18,0))*INDEX('04_MAQUINAS'!$J$2:$J$18,MATCH(E1093,'04_MAQUINAS'!$A$2:$A$18,0)),0)</x:f>
        <x:v>2.1</x:v>
      </x:c>
    </x:row>
    <x:row r="1094">
      <x:c r="A1094" t="inlineStr">
        <x:is>
          <x:t xml:space="preserve">P091</x:t>
        </x:is>
      </x:c>
      <x:c r="B1094" t="inlineStr">
        <x:is>
          <x:t xml:space="preserve">Góndola central comercial</x:t>
        </x:is>
      </x:c>
      <x:c r="C1094" t="n">
        <x:v>11</x:v>
      </x:c>
      <x:c r="D1094" t="inlineStr">
        <x:is>
          <x:t xml:space="preserve">Inspección de calidad</x:t>
        </x:is>
      </x:c>
      <x:c r="E1094" t="inlineStr">
        <x:is>
          <x:t xml:space="preserve">Área de inspección</x:t>
        </x:is>
      </x:c>
      <x:c r="F1094" t="n">
        <x:f>'08_PEDIDOS'!D92</x:f>
        <x:v>6</x:v>
      </x:c>
      <x:c r="G1094" t="n">
        <x:f>'08_PEDIDOS'!I92</x:f>
        <x:v>10</x:v>
      </x:c>
      <x:c r="H1094" t="n">
        <x:f>'05_RUTAS'!F38</x:f>
        <x:v>2</x:v>
      </x:c>
      <x:c r="I1094" t="n">
        <x:f>'05_RUTAS'!G38</x:f>
        <x:v>3.79</x:v>
      </x:c>
      <x:c r="J1094" s="14" t="n">
        <x:f>IF(OR(F1094="",G1094="",G1094=0),"",(ROUNDUP(F1094/G1094,0)*H1094+F1094*I1094)/60)</x:f>
        <x:v>0.4123333333333334</x:v>
      </x:c>
      <x:c r="K1094" t="n">
        <x:f>INDEX('08_PEDIDOS'!$H$2:$H$97,MATCH(A1094,'08_PEDIDOS'!$A$2:$A$97,0))</x:f>
        <x:v>12</x:v>
      </x:c>
      <x:c r="L1094" t="inlineStr">
        <x:is>
          <x:t xml:space="preserve">POR_UNIDAD</x:t>
        </x:is>
      </x:c>
      <x:c r="M1094" t="inlineStr">
        <x:is>
          <x:t xml:space="preserve">HIPOTESIS TECNICA</x:t>
        </x:is>
      </x:c>
      <x:c r="N1094" s="34" t="n">
        <x:f>IFERROR(J1094*INDEX('04_MAQUINAS'!$F$2:$F$18,MATCH(E1094,'04_MAQUINAS'!$A$2:$A$18,0)),0)</x:f>
        <x:v>8.246666666666668</x:v>
      </x:c>
      <x:c r="O1094" s="34" t="n">
        <x:f>IFERROR(J1094*INDEX('04_MAQUINAS'!$I$2:$I$18,MATCH(E1094,'04_MAQUINAS'!$A$2:$A$18,0))*INDEX('04_MAQUINAS'!$J$2:$J$18,MATCH(E1094,'04_MAQUINAS'!$A$2:$A$18,0)),0)</x:f>
        <x:v>0.041233333333333344</x:v>
      </x:c>
    </x:row>
    <x:row r="1095">
      <x:c r="A1095" t="inlineStr">
        <x:is>
          <x:t xml:space="preserve">P091</x:t>
        </x:is>
      </x:c>
      <x:c r="B1095" t="inlineStr">
        <x:is>
          <x:t xml:space="preserve">Góndola central comercial</x:t>
        </x:is>
      </x:c>
      <x:c r="C1095" t="n">
        <x:v>12</x:v>
      </x:c>
      <x:c r="D1095" t="inlineStr">
        <x:is>
          <x:t xml:space="preserve">Embalaje</x:t>
        </x:is>
      </x:c>
      <x:c r="E1095" t="inlineStr">
        <x:is>
          <x:t xml:space="preserve">Zona de protección y embalaje</x:t>
        </x:is>
      </x:c>
      <x:c r="F1095" t="n">
        <x:f>'08_PEDIDOS'!D92</x:f>
        <x:v>6</x:v>
      </x:c>
      <x:c r="G1095" t="n">
        <x:f>'08_PEDIDOS'!I92</x:f>
        <x:v>10</x:v>
      </x:c>
      <x:c r="H1095" t="n">
        <x:f>'05_RUTAS'!F39</x:f>
        <x:v>2</x:v>
      </x:c>
      <x:c r="I1095" t="n">
        <x:f>'05_RUTAS'!G39</x:f>
        <x:v>5.18</x:v>
      </x:c>
      <x:c r="J1095" s="14" t="n">
        <x:f>IF(OR(F1095="",G1095="",G1095=0),"",(ROUNDUP(F1095/G1095,0)*H1095+F1095*I1095)/60)</x:f>
        <x:v>0.5513333333333333</x:v>
      </x:c>
      <x:c r="K1095" t="n">
        <x:f>INDEX('08_PEDIDOS'!$H$2:$H$97,MATCH(A1095,'08_PEDIDOS'!$A$2:$A$97,0))</x:f>
        <x:v>12</x:v>
      </x:c>
      <x:c r="L1095" t="inlineStr">
        <x:is>
          <x:t xml:space="preserve">POR_UNIDAD</x:t>
        </x:is>
      </x:c>
      <x:c r="M1095" t="inlineStr">
        <x:is>
          <x:t xml:space="preserve">HIPOTESIS TECNICA</x:t>
        </x:is>
      </x:c>
      <x:c r="N1095" s="34" t="n">
        <x:f>IFERROR(J1095*INDEX('04_MAQUINAS'!$F$2:$F$18,MATCH(E1095,'04_MAQUINAS'!$A$2:$A$18,0)),0)</x:f>
        <x:v>9.924</x:v>
      </x:c>
      <x:c r="O1095" s="34" t="n">
        <x:f>IFERROR(J1095*INDEX('04_MAQUINAS'!$I$2:$I$18,MATCH(E1095,'04_MAQUINAS'!$A$2:$A$18,0))*INDEX('04_MAQUINAS'!$J$2:$J$18,MATCH(E1095,'04_MAQUINAS'!$A$2:$A$18,0)),0)</x:f>
        <x:v>0.04962</x:v>
      </x:c>
    </x:row>
    <x:row r="1096">
      <x:c r="A1096" t="inlineStr">
        <x:is>
          <x:t xml:space="preserve">P092</x:t>
        </x:is>
      </x:c>
      <x:c r="B1096" t="inlineStr">
        <x:is>
          <x:t xml:space="preserve">Góndola mural</x:t>
        </x:is>
      </x:c>
      <x:c r="C1096" t="n">
        <x:v>1</x:v>
      </x:c>
      <x:c r="D1096" t="inlineStr">
        <x:is>
          <x:t xml:space="preserve">Corte de planchas de acero</x:t>
        </x:is>
      </x:c>
      <x:c r="E1096" t="inlineStr">
        <x:is>
          <x:t xml:space="preserve">Guillotina hidráulica para corte de planchas de acero</x:t>
        </x:is>
      </x:c>
      <x:c r="F1096" t="n">
        <x:f>'08_PEDIDOS'!D93</x:f>
        <x:v>7</x:v>
      </x:c>
      <x:c r="G1096" t="n">
        <x:f>'08_PEDIDOS'!I93</x:f>
        <x:v>10</x:v>
      </x:c>
      <x:c r="H1096" t="n">
        <x:f>'05_RUTAS'!F40</x:f>
        <x:v>8</x:v>
      </x:c>
      <x:c r="I1096" t="n">
        <x:f>'05_RUTAS'!G40</x:f>
        <x:v>56.975</x:v>
      </x:c>
      <x:c r="J1096" s="14" t="n">
        <x:f>IF(OR(F1096="",G1096="",G1096=0),"",(ROUNDUP(F1096/G1096,0)*H1096+F1096*I1096)/60)</x:f>
        <x:v>6.7804166666666665</x:v>
      </x:c>
      <x:c r="K1096" t="n">
        <x:f>INDEX('08_PEDIDOS'!$H$2:$H$97,MATCH(A1096,'08_PEDIDOS'!$A$2:$A$97,0))</x:f>
        <x:v>12</x:v>
      </x:c>
      <x:c r="L1096" t="inlineStr">
        <x:is>
          <x:t xml:space="preserve">POR_UNIDAD</x:t>
        </x:is>
      </x:c>
      <x:c r="M1096" t="inlineStr">
        <x:is>
          <x:t xml:space="preserve">VALOR HEREDADO SIN CRONOMETRAJE</x:t>
        </x:is>
      </x:c>
      <x:c r="N1096" s="34" t="n">
        <x:f>IFERROR(J1096*INDEX('04_MAQUINAS'!$F$2:$F$18,MATCH(E1096,'04_MAQUINAS'!$A$2:$A$18,0)),0)</x:f>
        <x:v>162.73</x:v>
      </x:c>
      <x:c r="O1096" s="34" t="n">
        <x:f>IFERROR(J1096*INDEX('04_MAQUINAS'!$I$2:$I$18,MATCH(E1096,'04_MAQUINAS'!$A$2:$A$18,0))*INDEX('04_MAQUINAS'!$J$2:$J$18,MATCH(E1096,'04_MAQUINAS'!$A$2:$A$18,0)),0)</x:f>
        <x:v>18.646145833333332</x:v>
      </x:c>
    </x:row>
    <x:row r="1097">
      <x:c r="A1097" t="inlineStr">
        <x:is>
          <x:t xml:space="preserve">P092</x:t>
        </x:is>
      </x:c>
      <x:c r="B1097" t="inlineStr">
        <x:is>
          <x:t xml:space="preserve">Góndola mural</x:t>
        </x:is>
      </x:c>
      <x:c r="C1097" t="n">
        <x:v>2</x:v>
      </x:c>
      <x:c r="D1097" t="inlineStr">
        <x:is>
          <x:t xml:space="preserve">Corte de tubos y perfiles</x:t>
        </x:is>
      </x:c>
      <x:c r="E1097" t="inlineStr">
        <x:is>
          <x:t xml:space="preserve">Sierra de cinta para corte de tubos y perfiles</x:t>
        </x:is>
      </x:c>
      <x:c r="F1097" t="n">
        <x:f>'08_PEDIDOS'!D93</x:f>
        <x:v>7</x:v>
      </x:c>
      <x:c r="G1097" t="n">
        <x:f>'08_PEDIDOS'!I93</x:f>
        <x:v>10</x:v>
      </x:c>
      <x:c r="H1097" t="n">
        <x:f>'05_RUTAS'!F41</x:f>
        <x:v>8</x:v>
      </x:c>
      <x:c r="I1097" t="n">
        <x:f>'05_RUTAS'!G41</x:f>
        <x:v>6.279999999999999</x:v>
      </x:c>
      <x:c r="J1097" s="14" t="n">
        <x:f>IF(OR(F1097="",G1097="",G1097=0),"",(ROUNDUP(F1097/G1097,0)*H1097+F1097*I1097)/60)</x:f>
        <x:v>0.8659999999999999</x:v>
      </x:c>
      <x:c r="K1097" t="n">
        <x:f>INDEX('08_PEDIDOS'!$H$2:$H$97,MATCH(A1097,'08_PEDIDOS'!$A$2:$A$97,0))</x:f>
        <x:v>12</x:v>
      </x:c>
      <x:c r="L1097" t="inlineStr">
        <x:is>
          <x:t xml:space="preserve">POR_UNIDAD</x:t>
        </x:is>
      </x:c>
      <x:c r="M1097" t="inlineStr">
        <x:is>
          <x:t xml:space="preserve">VALOR HEREDADO SIN CRONOMETRAJE</x:t>
        </x:is>
      </x:c>
      <x:c r="N1097" s="34" t="n">
        <x:f>IFERROR(J1097*INDEX('04_MAQUINAS'!$F$2:$F$18,MATCH(E1097,'04_MAQUINAS'!$A$2:$A$18,0)),0)</x:f>
        <x:v>19.051999999999996</x:v>
      </x:c>
      <x:c r="O1097" s="34" t="n">
        <x:f>IFERROR(J1097*INDEX('04_MAQUINAS'!$I$2:$I$18,MATCH(E1097,'04_MAQUINAS'!$A$2:$A$18,0))*INDEX('04_MAQUINAS'!$J$2:$J$18,MATCH(E1097,'04_MAQUINAS'!$A$2:$A$18,0)),0)</x:f>
        <x:v>0.3897</x:v>
      </x:c>
    </x:row>
    <x:row r="1098">
      <x:c r="A1098" t="inlineStr">
        <x:is>
          <x:t xml:space="preserve">P092</x:t>
        </x:is>
      </x:c>
      <x:c r="B1098" t="inlineStr">
        <x:is>
          <x:t xml:space="preserve">Góndola mural</x:t>
        </x:is>
      </x:c>
      <x:c r="C1098" t="n">
        <x:v>3</x:v>
      </x:c>
      <x:c r="D1098" t="inlineStr">
        <x:is>
          <x:t xml:space="preserve">Perforación</x:t>
        </x:is>
      </x:c>
      <x:c r="E1098" t="inlineStr">
        <x:is>
          <x:t xml:space="preserve">Taladro de banco para perforación de acero</x:t>
        </x:is>
      </x:c>
      <x:c r="F1098" t="n">
        <x:f>'08_PEDIDOS'!D93</x:f>
        <x:v>7</x:v>
      </x:c>
      <x:c r="G1098" t="n">
        <x:f>'08_PEDIDOS'!I93</x:f>
        <x:v>10</x:v>
      </x:c>
      <x:c r="H1098" t="n">
        <x:f>'05_RUTAS'!F42</x:f>
        <x:v>10</x:v>
      </x:c>
      <x:c r="I1098" t="n">
        <x:f>'05_RUTAS'!G42</x:f>
        <x:v>67</x:v>
      </x:c>
      <x:c r="J1098" s="14" t="n">
        <x:f>IF(OR(F1098="",G1098="",G1098=0),"",(ROUNDUP(F1098/G1098,0)*H1098+F1098*I1098)/60)</x:f>
        <x:v>7.983333333333333</x:v>
      </x:c>
      <x:c r="K1098" t="n">
        <x:f>INDEX('08_PEDIDOS'!$H$2:$H$97,MATCH(A1098,'08_PEDIDOS'!$A$2:$A$97,0))</x:f>
        <x:v>12</x:v>
      </x:c>
      <x:c r="L1098" t="inlineStr">
        <x:is>
          <x:t xml:space="preserve">POR_UNIDAD</x:t>
        </x:is>
      </x:c>
      <x:c r="M1098" t="inlineStr">
        <x:is>
          <x:t xml:space="preserve">VALOR HEREDADO SIN CRONOMETRAJE</x:t>
        </x:is>
      </x:c>
      <x:c r="N1098" s="34" t="n">
        <x:f>IFERROR(J1098*INDEX('04_MAQUINAS'!$F$2:$F$18,MATCH(E1098,'04_MAQUINAS'!$A$2:$A$18,0)),0)</x:f>
        <x:v>175.63333333333333</x:v>
      </x:c>
      <x:c r="O1098" s="34" t="n">
        <x:f>IFERROR(J1098*INDEX('04_MAQUINAS'!$I$2:$I$18,MATCH(E1098,'04_MAQUINAS'!$A$2:$A$18,0))*INDEX('04_MAQUINAS'!$J$2:$J$18,MATCH(E1098,'04_MAQUINAS'!$A$2:$A$18,0)),0)</x:f>
        <x:v>2.195416666666667</x:v>
      </x:c>
    </x:row>
    <x:row r="1099">
      <x:c r="A1099" t="inlineStr">
        <x:is>
          <x:t xml:space="preserve">P092</x:t>
        </x:is>
      </x:c>
      <x:c r="B1099" t="inlineStr">
        <x:is>
          <x:t xml:space="preserve">Góndola mural</x:t>
        </x:is>
      </x:c>
      <x:c r="C1099" t="n">
        <x:v>4</x:v>
      </x:c>
      <x:c r="D1099" t="inlineStr">
        <x:is>
          <x:t xml:space="preserve">Plegado</x:t>
        </x:is>
      </x:c>
      <x:c r="E1099" t="inlineStr">
        <x:is>
          <x:t xml:space="preserve">Plegadora hidráulica de chapa metálica</x:t>
        </x:is>
      </x:c>
      <x:c r="F1099" t="n">
        <x:f>'08_PEDIDOS'!D93</x:f>
        <x:v>7</x:v>
      </x:c>
      <x:c r="G1099" t="n">
        <x:f>'08_PEDIDOS'!I93</x:f>
        <x:v>10</x:v>
      </x:c>
      <x:c r="H1099" t="n">
        <x:f>'05_RUTAS'!F43</x:f>
        <x:v>12</x:v>
      </x:c>
      <x:c r="I1099" t="n">
        <x:f>'05_RUTAS'!G43</x:f>
        <x:v>124</x:v>
      </x:c>
      <x:c r="J1099" s="14" t="n">
        <x:f>IF(OR(F1099="",G1099="",G1099=0),"",(ROUNDUP(F1099/G1099,0)*H1099+F1099*I1099)/60)</x:f>
        <x:v>14.666666666666666</x:v>
      </x:c>
      <x:c r="K1099" t="n">
        <x:f>INDEX('08_PEDIDOS'!$H$2:$H$97,MATCH(A1099,'08_PEDIDOS'!$A$2:$A$97,0))</x:f>
        <x:v>12</x:v>
      </x:c>
      <x:c r="L1099" t="inlineStr">
        <x:is>
          <x:t xml:space="preserve">POR_UNIDAD</x:t>
        </x:is>
      </x:c>
      <x:c r="M1099" t="inlineStr">
        <x:is>
          <x:t xml:space="preserve">VALOR HEREDADO SIN CRONOMETRAJE</x:t>
        </x:is>
      </x:c>
      <x:c r="N1099" s="34" t="n">
        <x:f>IFERROR(J1099*INDEX('04_MAQUINAS'!$F$2:$F$18,MATCH(E1099,'04_MAQUINAS'!$A$2:$A$18,0)),0)</x:f>
        <x:v>410.66666666666663</x:v>
      </x:c>
      <x:c r="O1099" s="34" t="n">
        <x:f>IFERROR(J1099*INDEX('04_MAQUINAS'!$I$2:$I$18,MATCH(E1099,'04_MAQUINAS'!$A$2:$A$18,0))*INDEX('04_MAQUINAS'!$J$2:$J$18,MATCH(E1099,'04_MAQUINAS'!$A$2:$A$18,0)),0)</x:f>
        <x:v>36.3</x:v>
      </x:c>
    </x:row>
    <x:row r="1100">
      <x:c r="A1100" t="inlineStr">
        <x:is>
          <x:t xml:space="preserve">P092</x:t>
        </x:is>
      </x:c>
      <x:c r="B1100" t="inlineStr">
        <x:is>
          <x:t xml:space="preserve">Góndola mural</x:t>
        </x:is>
      </x:c>
      <x:c r="C1100" t="n">
        <x:v>5</x:v>
      </x:c>
      <x:c r="D1100" t="inlineStr">
        <x:is>
          <x:t xml:space="preserve">Soldadura</x:t>
        </x:is>
      </x:c>
      <x:c r="E1100" t="inlineStr">
        <x:is>
          <x:t xml:space="preserve">Máquina de soldadura por arco MIG/MAG</x:t>
        </x:is>
      </x:c>
      <x:c r="F1100" t="n">
        <x:f>'08_PEDIDOS'!D93</x:f>
        <x:v>7</x:v>
      </x:c>
      <x:c r="G1100" t="n">
        <x:f>'08_PEDIDOS'!I93</x:f>
        <x:v>10</x:v>
      </x:c>
      <x:c r="H1100" t="n">
        <x:f>'05_RUTAS'!F44</x:f>
        <x:v>10</x:v>
      </x:c>
      <x:c r="I1100" t="n">
        <x:f>'05_RUTAS'!G44</x:f>
        <x:v>5.6</x:v>
      </x:c>
      <x:c r="J1100" s="14" t="n">
        <x:f>IF(OR(F1100="",G1100="",G1100=0),"",(ROUNDUP(F1100/G1100,0)*H1100+F1100*I1100)/60)</x:f>
        <x:v>0.82</x:v>
      </x:c>
      <x:c r="K1100" t="n">
        <x:f>INDEX('08_PEDIDOS'!$H$2:$H$97,MATCH(A1100,'08_PEDIDOS'!$A$2:$A$97,0))</x:f>
        <x:v>12</x:v>
      </x:c>
      <x:c r="L1100" t="inlineStr">
        <x:is>
          <x:t xml:space="preserve">POR_UNIDAD</x:t>
        </x:is>
      </x:c>
      <x:c r="M1100" t="inlineStr">
        <x:is>
          <x:t xml:space="preserve">VALOR HEREDADO SIN CRONOMETRAJE</x:t>
        </x:is>
      </x:c>
      <x:c r="N1100" s="34" t="n">
        <x:f>IFERROR(J1100*INDEX('04_MAQUINAS'!$F$2:$F$18,MATCH(E1100,'04_MAQUINAS'!$A$2:$A$18,0)),0)</x:f>
        <x:v>26.24</x:v>
      </x:c>
      <x:c r="O1100" s="34" t="n">
        <x:f>IFERROR(J1100*INDEX('04_MAQUINAS'!$I$2:$I$18,MATCH(E1100,'04_MAQUINAS'!$A$2:$A$18,0))*INDEX('04_MAQUINAS'!$J$2:$J$18,MATCH(E1100,'04_MAQUINAS'!$A$2:$A$18,0)),0)</x:f>
        <x:v>1.4349999999999998</x:v>
      </x:c>
    </x:row>
    <x:row r="1101">
      <x:c r="A1101" t="inlineStr">
        <x:is>
          <x:t xml:space="preserve">P092</x:t>
        </x:is>
      </x:c>
      <x:c r="B1101" t="inlineStr">
        <x:is>
          <x:t xml:space="preserve">Góndola mural</x:t>
        </x:is>
      </x:c>
      <x:c r="C1101" t="n">
        <x:v>6</x:v>
      </x:c>
      <x:c r="D1101" t="inlineStr">
        <x:is>
          <x:t xml:space="preserve">Desbarbado</x:t>
        </x:is>
      </x:c>
      <x:c r="E1101" t="inlineStr">
        <x:is>
          <x:t xml:space="preserve">Mesa de desbarbado/esmerilado</x:t>
        </x:is>
      </x:c>
      <x:c r="F1101" t="n">
        <x:f>'08_PEDIDOS'!D93</x:f>
        <x:v>7</x:v>
      </x:c>
      <x:c r="G1101" t="n">
        <x:f>'08_PEDIDOS'!I93</x:f>
        <x:v>10</x:v>
      </x:c>
      <x:c r="H1101" t="n">
        <x:f>'05_RUTAS'!F45</x:f>
        <x:v>3</x:v>
      </x:c>
      <x:c r="I1101" t="n">
        <x:f>'05_RUTAS'!G45</x:f>
        <x:v>33</x:v>
      </x:c>
      <x:c r="J1101" s="14" t="n">
        <x:f>IF(OR(F1101="",G1101="",G1101=0),"",(ROUNDUP(F1101/G1101,0)*H1101+F1101*I1101)/60)</x:f>
        <x:v>3.9</x:v>
      </x:c>
      <x:c r="K1101" t="n">
        <x:f>INDEX('08_PEDIDOS'!$H$2:$H$97,MATCH(A1101,'08_PEDIDOS'!$A$2:$A$97,0))</x:f>
        <x:v>12</x:v>
      </x:c>
      <x:c r="L1101" t="inlineStr">
        <x:is>
          <x:t xml:space="preserve">POR_UNIDAD</x:t>
        </x:is>
      </x:c>
      <x:c r="M1101" t="inlineStr">
        <x:is>
          <x:t xml:space="preserve">VALOR HEREDADO SIN CRONOMETRAJE</x:t>
        </x:is>
      </x:c>
      <x:c r="N1101" s="34" t="n">
        <x:f>IFERROR(J1101*INDEX('04_MAQUINAS'!$F$2:$F$18,MATCH(E1101,'04_MAQUINAS'!$A$2:$A$18,0)),0)</x:f>
        <x:v>81.89999999999999</x:v>
      </x:c>
      <x:c r="O1101" s="34" t="n">
        <x:f>IFERROR(J1101*INDEX('04_MAQUINAS'!$I$2:$I$18,MATCH(E1101,'04_MAQUINAS'!$A$2:$A$18,0))*INDEX('04_MAQUINAS'!$J$2:$J$18,MATCH(E1101,'04_MAQUINAS'!$A$2:$A$18,0)),0)</x:f>
        <x:v>2.925</x:v>
      </x:c>
    </x:row>
    <x:row r="1102">
      <x:c r="A1102" t="inlineStr">
        <x:is>
          <x:t xml:space="preserve">P092</x:t>
        </x:is>
      </x:c>
      <x:c r="B1102" t="inlineStr">
        <x:is>
          <x:t xml:space="preserve">Góndola mural</x:t>
        </x:is>
      </x:c>
      <x:c r="C1102" t="n">
        <x:v>7</x:v>
      </x:c>
      <x:c r="D1102" t="inlineStr">
        <x:is>
          <x:t xml:space="preserve">Preparación superficial</x:t>
        </x:is>
      </x:c>
      <x:c r="E1102" t="inlineStr">
        <x:is>
          <x:t xml:space="preserve">Zona de preparación superficial</x:t>
        </x:is>
      </x:c>
      <x:c r="F1102" t="n">
        <x:f>'08_PEDIDOS'!D93</x:f>
        <x:v>7</x:v>
      </x:c>
      <x:c r="G1102" t="n">
        <x:f>'08_PEDIDOS'!I93</x:f>
        <x:v>10</x:v>
      </x:c>
      <x:c r="H1102" t="n">
        <x:f>'05_RUTAS'!F46</x:f>
        <x:v>6</x:v>
      </x:c>
      <x:c r="I1102" t="n">
        <x:f>'05_RUTAS'!G46</x:f>
        <x:v>27.0712</x:v>
      </x:c>
      <x:c r="J1102" s="14" t="n">
        <x:f>IF(OR(F1102="",G1102="",G1102=0),"",(ROUNDUP(F1102/G1102,0)*H1102+F1102*I1102)/60)</x:f>
        <x:v>3.258306666666667</x:v>
      </x:c>
      <x:c r="K1102" t="n">
        <x:f>INDEX('08_PEDIDOS'!$H$2:$H$97,MATCH(A1102,'08_PEDIDOS'!$A$2:$A$97,0))</x:f>
        <x:v>12</x:v>
      </x:c>
      <x:c r="L1102" t="inlineStr">
        <x:is>
          <x:t xml:space="preserve">POR_UNIDAD</x:t>
        </x:is>
      </x:c>
      <x:c r="M1102" t="inlineStr">
        <x:is>
          <x:t xml:space="preserve">VALOR HEREDADO SIN CRONOMETRAJE</x:t>
        </x:is>
      </x:c>
      <x:c r="N1102" s="34" t="n">
        <x:f>IFERROR(J1102*INDEX('04_MAQUINAS'!$F$2:$F$18,MATCH(E1102,'04_MAQUINAS'!$A$2:$A$18,0)),0)</x:f>
        <x:v>61.90782666666667</x:v>
      </x:c>
      <x:c r="O1102" s="34" t="n">
        <x:f>IFERROR(J1102*INDEX('04_MAQUINAS'!$I$2:$I$18,MATCH(E1102,'04_MAQUINAS'!$A$2:$A$18,0))*INDEX('04_MAQUINAS'!$J$2:$J$18,MATCH(E1102,'04_MAQUINAS'!$A$2:$A$18,0)),0)</x:f>
        <x:v>2.8673098666666674</x:v>
      </x:c>
    </x:row>
    <x:row r="1103">
      <x:c r="A1103" t="inlineStr">
        <x:is>
          <x:t xml:space="preserve">P092</x:t>
        </x:is>
      </x:c>
      <x:c r="B1103" t="inlineStr">
        <x:is>
          <x:t xml:space="preserve">Góndola mural</x:t>
        </x:is>
      </x:c>
      <x:c r="C1103" t="n">
        <x:v>8</x:v>
      </x:c>
      <x:c r="D1103" t="inlineStr">
        <x:is>
          <x:t xml:space="preserve">Aplicación electrostática de polvo</x:t>
        </x:is>
      </x:c>
      <x:c r="E1103" t="inlineStr">
        <x:is>
          <x:t xml:space="preserve">Pistola manual de pintura electrostática en polvo</x:t>
        </x:is>
      </x:c>
      <x:c r="F1103" t="n">
        <x:f>'08_PEDIDOS'!D93</x:f>
        <x:v>7</x:v>
      </x:c>
      <x:c r="G1103" t="n">
        <x:f>'08_PEDIDOS'!I93</x:f>
        <x:v>10</x:v>
      </x:c>
      <x:c r="H1103" t="n">
        <x:f>'05_RUTAS'!F47</x:f>
        <x:v>12</x:v>
      </x:c>
      <x:c r="I1103" t="n">
        <x:f>'05_RUTAS'!G47</x:f>
        <x:v>7.34</x:v>
      </x:c>
      <x:c r="J1103" s="14" t="n">
        <x:f>IF(OR(F1103="",G1103="",G1103=0),"",(ROUNDUP(F1103/G1103,0)*H1103+F1103*I1103)/60)</x:f>
        <x:v>1.0563333333333333</x:v>
      </x:c>
      <x:c r="K1103" t="n">
        <x:f>INDEX('08_PEDIDOS'!$H$2:$H$97,MATCH(A1103,'08_PEDIDOS'!$A$2:$A$97,0))</x:f>
        <x:v>12</x:v>
      </x:c>
      <x:c r="L1103" t="inlineStr">
        <x:is>
          <x:t xml:space="preserve">POR_UNIDAD</x:t>
        </x:is>
      </x:c>
      <x:c r="M1103" t="inlineStr">
        <x:is>
          <x:t xml:space="preserve">HIPOTESIS TECNICA</x:t>
        </x:is>
      </x:c>
      <x:c r="N1103" s="34" t="n">
        <x:f>IFERROR(J1103*INDEX('04_MAQUINAS'!$F$2:$F$18,MATCH(E1103,'04_MAQUINAS'!$A$2:$A$18,0)),0)</x:f>
        <x:v>33.80266666666667</x:v>
      </x:c>
      <x:c r="O1103" s="34" t="n">
        <x:f>IFERROR(J1103*INDEX('04_MAQUINAS'!$I$2:$I$18,MATCH(E1103,'04_MAQUINAS'!$A$2:$A$18,0))*INDEX('04_MAQUINAS'!$J$2:$J$18,MATCH(E1103,'04_MAQUINAS'!$A$2:$A$18,0)),0)</x:f>
        <x:v>1.1091499999999999</x:v>
      </x:c>
    </x:row>
    <x:row r="1104">
      <x:c r="A1104" t="inlineStr">
        <x:is>
          <x:t xml:space="preserve">P092</x:t>
        </x:is>
      </x:c>
      <x:c r="B1104" t="inlineStr">
        <x:is>
          <x:t xml:space="preserve">Góndola mural</x:t>
        </x:is>
      </x:c>
      <x:c r="C1104" t="n">
        <x:v>9</x:v>
      </x:c>
      <x:c r="D1104" t="inlineStr">
        <x:is>
          <x:t xml:space="preserve">Curado térmico en horno</x:t>
        </x:is>
      </x:c>
      <x:c r="E1104" t="inlineStr">
        <x:is>
          <x:t xml:space="preserve">Horno de curado de pintura electrostática por lotes</x:t>
        </x:is>
      </x:c>
      <x:c r="F1104" t="n">
        <x:f>'08_PEDIDOS'!D93</x:f>
        <x:v>7</x:v>
      </x:c>
      <x:c r="G1104" t="n">
        <x:f>'08_PEDIDOS'!I93</x:f>
        <x:v>10</x:v>
      </x:c>
      <x:c r="H1104" t="n">
        <x:f>'05_RUTAS'!F48</x:f>
        <x:v>45</x:v>
      </x:c>
      <x:c r="I1104" t="n">
        <x:f>'05_RUTAS'!G48</x:f>
        <x:v>0</x:v>
      </x:c>
      <x:c r="J1104" s="14" t="n">
        <x:f>IF(OR(F1104="",G1104="",G1104=0),"",(ROUNDUP(F1104/G1104,0)*H1104+F1104*I1104)/60)</x:f>
        <x:v>0.75</x:v>
      </x:c>
      <x:c r="K1104" t="n">
        <x:f>INDEX('08_PEDIDOS'!$H$2:$H$97,MATCH(A1104,'08_PEDIDOS'!$A$2:$A$97,0))</x:f>
        <x:v>12</x:v>
      </x:c>
      <x:c r="L1104" t="inlineStr">
        <x:is>
          <x:t xml:space="preserve">POR_LOTE</x:t>
        </x:is>
      </x:c>
      <x:c r="M1104" t="inlineStr">
        <x:is>
          <x:t xml:space="preserve">HIPOTESIS TECNICA</x:t>
        </x:is>
      </x:c>
      <x:c r="N1104" s="34" t="n">
        <x:f>IFERROR(J1104*INDEX('04_MAQUINAS'!$F$2:$F$18,MATCH(E1104,'04_MAQUINAS'!$A$2:$A$18,0)),0)</x:f>
        <x:v>19.5</x:v>
      </x:c>
      <x:c r="O1104" s="34" t="n">
        <x:f>IFERROR(J1104*INDEX('04_MAQUINAS'!$I$2:$I$18,MATCH(E1104,'04_MAQUINAS'!$A$2:$A$18,0))*INDEX('04_MAQUINAS'!$J$2:$J$18,MATCH(E1104,'04_MAQUINAS'!$A$2:$A$18,0)),0)</x:f>
        <x:v>10.799999999999999</x:v>
      </x:c>
    </x:row>
    <x:row r="1105">
      <x:c r="A1105" t="inlineStr">
        <x:is>
          <x:t xml:space="preserve">P092</x:t>
        </x:is>
      </x:c>
      <x:c r="B1105" t="inlineStr">
        <x:is>
          <x:t xml:space="preserve">Góndola mural</x:t>
        </x:is>
      </x:c>
      <x:c r="C1105" t="n">
        <x:v>10</x:v>
      </x:c>
      <x:c r="D1105" t="inlineStr">
        <x:is>
          <x:t xml:space="preserve">Colgado, traslado y enfriamiento</x:t>
        </x:is>
      </x:c>
      <x:c r="E1105" t="inlineStr">
        <x:is>
          <x:t xml:space="preserve">Manipulación y enfriamiento de piezas</x:t>
        </x:is>
      </x:c>
      <x:c r="F1105" t="n">
        <x:f>'08_PEDIDOS'!D93</x:f>
        <x:v>7</x:v>
      </x:c>
      <x:c r="G1105" t="n">
        <x:f>'08_PEDIDOS'!I93</x:f>
        <x:v>10</x:v>
      </x:c>
      <x:c r="H1105" t="n">
        <x:f>'05_RUTAS'!F49</x:f>
        <x:v>8</x:v>
      </x:c>
      <x:c r="I1105" t="n">
        <x:f>'05_RUTAS'!G49</x:f>
        <x:v>2.54</x:v>
      </x:c>
      <x:c r="J1105" s="14" t="n">
        <x:f>IF(OR(F1105="",G1105="",G1105=0),"",(ROUNDUP(F1105/G1105,0)*H1105+F1105*I1105)/60)</x:f>
        <x:v>0.4296666666666667</x:v>
      </x:c>
      <x:c r="K1105" t="n">
        <x:f>INDEX('08_PEDIDOS'!$H$2:$H$97,MATCH(A1105,'08_PEDIDOS'!$A$2:$A$97,0))</x:f>
        <x:v>12</x:v>
      </x:c>
      <x:c r="L1105" t="inlineStr">
        <x:is>
          <x:t xml:space="preserve">POR_UNIDAD</x:t>
        </x:is>
      </x:c>
      <x:c r="M1105" t="inlineStr">
        <x:is>
          <x:t xml:space="preserve">HIPOTESIS TECNICA</x:t>
        </x:is>
      </x:c>
      <x:c r="N1105" s="34" t="n">
        <x:f>IFERROR(J1105*INDEX('04_MAQUINAS'!$F$2:$F$18,MATCH(E1105,'04_MAQUINAS'!$A$2:$A$18,0)),0)</x:f>
        <x:v>6.874666666666667</x:v>
      </x:c>
      <x:c r="O1105" s="34" t="n">
        <x:f>IFERROR(J1105*INDEX('04_MAQUINAS'!$I$2:$I$18,MATCH(E1105,'04_MAQUINAS'!$A$2:$A$18,0))*INDEX('04_MAQUINAS'!$J$2:$J$18,MATCH(E1105,'04_MAQUINAS'!$A$2:$A$18,0)),0)</x:f>
        <x:v>0.10741666666666667</x:v>
      </x:c>
    </x:row>
    <x:row r="1106">
      <x:c r="A1106" t="inlineStr">
        <x:is>
          <x:t xml:space="preserve">P092</x:t>
        </x:is>
      </x:c>
      <x:c r="B1106" t="inlineStr">
        <x:is>
          <x:t xml:space="preserve">Góndola mural</x:t>
        </x:is>
      </x:c>
      <x:c r="C1106" t="n">
        <x:v>11</x:v>
      </x:c>
      <x:c r="D1106" t="inlineStr">
        <x:is>
          <x:t xml:space="preserve">Ensamblaje</x:t>
        </x:is>
      </x:c>
      <x:c r="E1106" t="inlineStr">
        <x:is>
          <x:t xml:space="preserve">Mesa de armado</x:t>
        </x:is>
      </x:c>
      <x:c r="F1106" t="n">
        <x:f>'08_PEDIDOS'!D93</x:f>
        <x:v>7</x:v>
      </x:c>
      <x:c r="G1106" t="n">
        <x:f>'08_PEDIDOS'!I93</x:f>
        <x:v>10</x:v>
      </x:c>
      <x:c r="H1106" t="n">
        <x:f>'05_RUTAS'!F50</x:f>
        <x:v>6</x:v>
      </x:c>
      <x:c r="I1106" t="n">
        <x:f>'05_RUTAS'!G50</x:f>
        <x:v>48.75</x:v>
      </x:c>
      <x:c r="J1106" s="14" t="n">
        <x:f>IF(OR(F1106="",G1106="",G1106=0),"",(ROUNDUP(F1106/G1106,0)*H1106+F1106*I1106)/60)</x:f>
        <x:v>5.7875</x:v>
      </x:c>
      <x:c r="K1106" t="n">
        <x:f>INDEX('08_PEDIDOS'!$H$2:$H$97,MATCH(A1106,'08_PEDIDOS'!$A$2:$A$97,0))</x:f>
        <x:v>12</x:v>
      </x:c>
      <x:c r="L1106" t="inlineStr">
        <x:is>
          <x:t xml:space="preserve">POR_UNIDAD</x:t>
        </x:is>
      </x:c>
      <x:c r="M1106" t="inlineStr">
        <x:is>
          <x:t xml:space="preserve">VALOR HEREDADO SIN CRONOMETRAJE</x:t>
        </x:is>
      </x:c>
      <x:c r="N1106" s="34" t="n">
        <x:f>IFERROR(J1106*INDEX('04_MAQUINAS'!$F$2:$F$18,MATCH(E1106,'04_MAQUINAS'!$A$2:$A$18,0)),0)</x:f>
        <x:v>109.96249999999999</x:v>
      </x:c>
      <x:c r="O1106" s="34" t="n">
        <x:f>IFERROR(J1106*INDEX('04_MAQUINAS'!$I$2:$I$18,MATCH(E1106,'04_MAQUINAS'!$A$2:$A$18,0))*INDEX('04_MAQUINAS'!$J$2:$J$18,MATCH(E1106,'04_MAQUINAS'!$A$2:$A$18,0)),0)</x:f>
        <x:v>1.7362499999999998</x:v>
      </x:c>
    </x:row>
    <x:row r="1107">
      <x:c r="A1107" t="inlineStr">
        <x:is>
          <x:t xml:space="preserve">P092</x:t>
        </x:is>
      </x:c>
      <x:c r="B1107" t="inlineStr">
        <x:is>
          <x:t xml:space="preserve">Góndola mural</x:t>
        </x:is>
      </x:c>
      <x:c r="C1107" t="n">
        <x:v>12</x:v>
      </x:c>
      <x:c r="D1107" t="inlineStr">
        <x:is>
          <x:t xml:space="preserve">Inspección de calidad</x:t>
        </x:is>
      </x:c>
      <x:c r="E1107" t="inlineStr">
        <x:is>
          <x:t xml:space="preserve">Área de inspección</x:t>
        </x:is>
      </x:c>
      <x:c r="F1107" t="n">
        <x:f>'08_PEDIDOS'!D93</x:f>
        <x:v>7</x:v>
      </x:c>
      <x:c r="G1107" t="n">
        <x:f>'08_PEDIDOS'!I93</x:f>
        <x:v>10</x:v>
      </x:c>
      <x:c r="H1107" t="n">
        <x:f>'05_RUTAS'!F51</x:f>
        <x:v>2</x:v>
      </x:c>
      <x:c r="I1107" t="n">
        <x:f>'05_RUTAS'!G51</x:f>
        <x:v>3.67</x:v>
      </x:c>
      <x:c r="J1107" s="14" t="n">
        <x:f>IF(OR(F1107="",G1107="",G1107=0),"",(ROUNDUP(F1107/G1107,0)*H1107+F1107*I1107)/60)</x:f>
        <x:v>0.46149999999999997</x:v>
      </x:c>
      <x:c r="K1107" t="n">
        <x:f>INDEX('08_PEDIDOS'!$H$2:$H$97,MATCH(A1107,'08_PEDIDOS'!$A$2:$A$97,0))</x:f>
        <x:v>12</x:v>
      </x:c>
      <x:c r="L1107" t="inlineStr">
        <x:is>
          <x:t xml:space="preserve">POR_UNIDAD</x:t>
        </x:is>
      </x:c>
      <x:c r="M1107" t="inlineStr">
        <x:is>
          <x:t xml:space="preserve">HIPOTESIS TECNICA</x:t>
        </x:is>
      </x:c>
      <x:c r="N1107" s="34" t="n">
        <x:f>IFERROR(J1107*INDEX('04_MAQUINAS'!$F$2:$F$18,MATCH(E1107,'04_MAQUINAS'!$A$2:$A$18,0)),0)</x:f>
        <x:v>9.229999999999999</x:v>
      </x:c>
      <x:c r="O1107" s="34" t="n">
        <x:f>IFERROR(J1107*INDEX('04_MAQUINAS'!$I$2:$I$18,MATCH(E1107,'04_MAQUINAS'!$A$2:$A$18,0))*INDEX('04_MAQUINAS'!$J$2:$J$18,MATCH(E1107,'04_MAQUINAS'!$A$2:$A$18,0)),0)</x:f>
        <x:v>0.04615</x:v>
      </x:c>
    </x:row>
    <x:row r="1108">
      <x:c r="A1108" t="inlineStr">
        <x:is>
          <x:t xml:space="preserve">P092</x:t>
        </x:is>
      </x:c>
      <x:c r="B1108" t="inlineStr">
        <x:is>
          <x:t xml:space="preserve">Góndola mural</x:t>
        </x:is>
      </x:c>
      <x:c r="C1108" t="n">
        <x:v>13</x:v>
      </x:c>
      <x:c r="D1108" t="inlineStr">
        <x:is>
          <x:t xml:space="preserve">Embalaje</x:t>
        </x:is>
      </x:c>
      <x:c r="E1108" t="inlineStr">
        <x:is>
          <x:t xml:space="preserve">Zona de protección y embalaje</x:t>
        </x:is>
      </x:c>
      <x:c r="F1108" t="n">
        <x:f>'08_PEDIDOS'!D93</x:f>
        <x:v>7</x:v>
      </x:c>
      <x:c r="G1108" t="n">
        <x:f>'08_PEDIDOS'!I93</x:f>
        <x:v>10</x:v>
      </x:c>
      <x:c r="H1108" t="n">
        <x:f>'05_RUTAS'!F52</x:f>
        <x:v>2</x:v>
      </x:c>
      <x:c r="I1108" t="n">
        <x:f>'05_RUTAS'!G52</x:f>
        <x:v>5</x:v>
      </x:c>
      <x:c r="J1108" s="14" t="n">
        <x:f>IF(OR(F1108="",G1108="",G1108=0),"",(ROUNDUP(F1108/G1108,0)*H1108+F1108*I1108)/60)</x:f>
        <x:v>0.6166666666666667</x:v>
      </x:c>
      <x:c r="K1108" t="n">
        <x:f>INDEX('08_PEDIDOS'!$H$2:$H$97,MATCH(A1108,'08_PEDIDOS'!$A$2:$A$97,0))</x:f>
        <x:v>12</x:v>
      </x:c>
      <x:c r="L1108" t="inlineStr">
        <x:is>
          <x:t xml:space="preserve">POR_UNIDAD</x:t>
        </x:is>
      </x:c>
      <x:c r="M1108" t="inlineStr">
        <x:is>
          <x:t xml:space="preserve">HIPOTESIS TECNICA</x:t>
        </x:is>
      </x:c>
      <x:c r="N1108" s="34" t="n">
        <x:f>IFERROR(J1108*INDEX('04_MAQUINAS'!$F$2:$F$18,MATCH(E1108,'04_MAQUINAS'!$A$2:$A$18,0)),0)</x:f>
        <x:v>11.100000000000001</x:v>
      </x:c>
      <x:c r="O1108" s="34" t="n">
        <x:f>IFERROR(J1108*INDEX('04_MAQUINAS'!$I$2:$I$18,MATCH(E1108,'04_MAQUINAS'!$A$2:$A$18,0))*INDEX('04_MAQUINAS'!$J$2:$J$18,MATCH(E1108,'04_MAQUINAS'!$A$2:$A$18,0)),0)</x:f>
        <x:v>0.0555</x:v>
      </x:c>
    </x:row>
    <x:row r="1109">
      <x:c r="A1109" t="inlineStr">
        <x:is>
          <x:t xml:space="preserve">P093</x:t>
        </x:is>
      </x:c>
      <x:c r="B1109" t="inlineStr">
        <x:is>
          <x:t xml:space="preserve">Locker de 4 puertas</x:t>
        </x:is>
      </x:c>
      <x:c r="C1109" t="n">
        <x:v>1</x:v>
      </x:c>
      <x:c r="D1109" t="inlineStr">
        <x:is>
          <x:t xml:space="preserve">Corte de planchas de acero</x:t>
        </x:is>
      </x:c>
      <x:c r="E1109" t="inlineStr">
        <x:is>
          <x:t xml:space="preserve">Guillotina hidráulica para corte de planchas de acero</x:t>
        </x:is>
      </x:c>
      <x:c r="F1109" t="n">
        <x:f>'08_PEDIDOS'!D94</x:f>
        <x:v>5</x:v>
      </x:c>
      <x:c r="G1109" t="n">
        <x:f>'08_PEDIDOS'!I94</x:f>
        <x:v>10</x:v>
      </x:c>
      <x:c r="H1109" t="n">
        <x:f>'05_RUTAS'!F53</x:f>
        <x:v>8</x:v>
      </x:c>
      <x:c r="I1109" t="n">
        <x:f>'05_RUTAS'!G53</x:f>
        <x:v>40.245</x:v>
      </x:c>
      <x:c r="J1109" s="14" t="n">
        <x:f>IF(OR(F1109="",G1109="",G1109=0),"",(ROUNDUP(F1109/G1109,0)*H1109+F1109*I1109)/60)</x:f>
        <x:v>3.487083333333333</x:v>
      </x:c>
      <x:c r="K1109" t="n">
        <x:f>INDEX('08_PEDIDOS'!$H$2:$H$97,MATCH(A1109,'08_PEDIDOS'!$A$2:$A$97,0))</x:f>
        <x:v>12</x:v>
      </x:c>
      <x:c r="L1109" t="inlineStr">
        <x:is>
          <x:t xml:space="preserve">POR_UNIDAD</x:t>
        </x:is>
      </x:c>
      <x:c r="M1109" t="inlineStr">
        <x:is>
          <x:t xml:space="preserve">VALOR HEREDADO SIN CRONOMETRAJE</x:t>
        </x:is>
      </x:c>
      <x:c r="N1109" s="34" t="n">
        <x:f>IFERROR(J1109*INDEX('04_MAQUINAS'!$F$2:$F$18,MATCH(E1109,'04_MAQUINAS'!$A$2:$A$18,0)),0)</x:f>
        <x:v>83.69</x:v>
      </x:c>
      <x:c r="O1109" s="34" t="n">
        <x:f>IFERROR(J1109*INDEX('04_MAQUINAS'!$I$2:$I$18,MATCH(E1109,'04_MAQUINAS'!$A$2:$A$18,0))*INDEX('04_MAQUINAS'!$J$2:$J$18,MATCH(E1109,'04_MAQUINAS'!$A$2:$A$18,0)),0)</x:f>
        <x:v>9.589479166666665</x:v>
      </x:c>
    </x:row>
    <x:row r="1110">
      <x:c r="A1110" t="inlineStr">
        <x:is>
          <x:t xml:space="preserve">P093</x:t>
        </x:is>
      </x:c>
      <x:c r="B1110" t="inlineStr">
        <x:is>
          <x:t xml:space="preserve">Locker de 4 puertas</x:t>
        </x:is>
      </x:c>
      <x:c r="C1110" t="n">
        <x:v>2</x:v>
      </x:c>
      <x:c r="D1110" t="inlineStr">
        <x:is>
          <x:t xml:space="preserve">Perforación</x:t>
        </x:is>
      </x:c>
      <x:c r="E1110" t="inlineStr">
        <x:is>
          <x:t xml:space="preserve">Taladro de banco para perforación de acero</x:t>
        </x:is>
      </x:c>
      <x:c r="F1110" t="n">
        <x:f>'08_PEDIDOS'!D94</x:f>
        <x:v>5</x:v>
      </x:c>
      <x:c r="G1110" t="n">
        <x:f>'08_PEDIDOS'!I94</x:f>
        <x:v>10</x:v>
      </x:c>
      <x:c r="H1110" t="n">
        <x:f>'05_RUTAS'!F54</x:f>
        <x:v>10</x:v>
      </x:c>
      <x:c r="I1110" t="n">
        <x:f>'05_RUTAS'!G54</x:f>
        <x:v>14.8</x:v>
      </x:c>
      <x:c r="J1110" s="14" t="n">
        <x:f>IF(OR(F1110="",G1110="",G1110=0),"",(ROUNDUP(F1110/G1110,0)*H1110+F1110*I1110)/60)</x:f>
        <x:v>1.4</x:v>
      </x:c>
      <x:c r="K1110" t="n">
        <x:f>INDEX('08_PEDIDOS'!$H$2:$H$97,MATCH(A1110,'08_PEDIDOS'!$A$2:$A$97,0))</x:f>
        <x:v>12</x:v>
      </x:c>
      <x:c r="L1110" t="inlineStr">
        <x:is>
          <x:t xml:space="preserve">POR_UNIDAD</x:t>
        </x:is>
      </x:c>
      <x:c r="M1110" t="inlineStr">
        <x:is>
          <x:t xml:space="preserve">VALOR HEREDADO SIN CRONOMETRAJE</x:t>
        </x:is>
      </x:c>
      <x:c r="N1110" s="34" t="n">
        <x:f>IFERROR(J1110*INDEX('04_MAQUINAS'!$F$2:$F$18,MATCH(E1110,'04_MAQUINAS'!$A$2:$A$18,0)),0)</x:f>
        <x:v>30.799999999999997</x:v>
      </x:c>
      <x:c r="O1110" s="34" t="n">
        <x:f>IFERROR(J1110*INDEX('04_MAQUINAS'!$I$2:$I$18,MATCH(E1110,'04_MAQUINAS'!$A$2:$A$18,0))*INDEX('04_MAQUINAS'!$J$2:$J$18,MATCH(E1110,'04_MAQUINAS'!$A$2:$A$18,0)),0)</x:f>
        <x:v>0.385</x:v>
      </x:c>
    </x:row>
    <x:row r="1111">
      <x:c r="A1111" t="inlineStr">
        <x:is>
          <x:t xml:space="preserve">P093</x:t>
        </x:is>
      </x:c>
      <x:c r="B1111" t="inlineStr">
        <x:is>
          <x:t xml:space="preserve">Locker de 4 puertas</x:t>
        </x:is>
      </x:c>
      <x:c r="C1111" t="n">
        <x:v>3</x:v>
      </x:c>
      <x:c r="D1111" t="inlineStr">
        <x:is>
          <x:t xml:space="preserve">Plegado</x:t>
        </x:is>
      </x:c>
      <x:c r="E1111" t="inlineStr">
        <x:is>
          <x:t xml:space="preserve">Plegadora hidráulica de chapa metálica</x:t>
        </x:is>
      </x:c>
      <x:c r="F1111" t="n">
        <x:f>'08_PEDIDOS'!D94</x:f>
        <x:v>5</x:v>
      </x:c>
      <x:c r="G1111" t="n">
        <x:f>'08_PEDIDOS'!I94</x:f>
        <x:v>10</x:v>
      </x:c>
      <x:c r="H1111" t="n">
        <x:f>'05_RUTAS'!F55</x:f>
        <x:v>12</x:v>
      </x:c>
      <x:c r="I1111" t="n">
        <x:f>'05_RUTAS'!G55</x:f>
        <x:v>104</x:v>
      </x:c>
      <x:c r="J1111" s="14" t="n">
        <x:f>IF(OR(F1111="",G1111="",G1111=0),"",(ROUNDUP(F1111/G1111,0)*H1111+F1111*I1111)/60)</x:f>
        <x:v>8.866666666666667</x:v>
      </x:c>
      <x:c r="K1111" t="n">
        <x:f>INDEX('08_PEDIDOS'!$H$2:$H$97,MATCH(A1111,'08_PEDIDOS'!$A$2:$A$97,0))</x:f>
        <x:v>12</x:v>
      </x:c>
      <x:c r="L1111" t="inlineStr">
        <x:is>
          <x:t xml:space="preserve">POR_UNIDAD</x:t>
        </x:is>
      </x:c>
      <x:c r="M1111" t="inlineStr">
        <x:is>
          <x:t xml:space="preserve">VALOR HEREDADO SIN CRONOMETRAJE</x:t>
        </x:is>
      </x:c>
      <x:c r="N1111" s="34" t="n">
        <x:f>IFERROR(J1111*INDEX('04_MAQUINAS'!$F$2:$F$18,MATCH(E1111,'04_MAQUINAS'!$A$2:$A$18,0)),0)</x:f>
        <x:v>248.26666666666668</x:v>
      </x:c>
      <x:c r="O1111" s="34" t="n">
        <x:f>IFERROR(J1111*INDEX('04_MAQUINAS'!$I$2:$I$18,MATCH(E1111,'04_MAQUINAS'!$A$2:$A$18,0))*INDEX('04_MAQUINAS'!$J$2:$J$18,MATCH(E1111,'04_MAQUINAS'!$A$2:$A$18,0)),0)</x:f>
        <x:v>21.945</x:v>
      </x:c>
    </x:row>
    <x:row r="1112">
      <x:c r="A1112" t="inlineStr">
        <x:is>
          <x:t xml:space="preserve">P093</x:t>
        </x:is>
      </x:c>
      <x:c r="B1112" t="inlineStr">
        <x:is>
          <x:t xml:space="preserve">Locker de 4 puertas</x:t>
        </x:is>
      </x:c>
      <x:c r="C1112" t="n">
        <x:v>4</x:v>
      </x:c>
      <x:c r="D1112" t="inlineStr">
        <x:is>
          <x:t xml:space="preserve">Desbarbado</x:t>
        </x:is>
      </x:c>
      <x:c r="E1112" t="inlineStr">
        <x:is>
          <x:t xml:space="preserve">Mesa de desbarbado/esmerilado</x:t>
        </x:is>
      </x:c>
      <x:c r="F1112" t="n">
        <x:f>'08_PEDIDOS'!D94</x:f>
        <x:v>5</x:v>
      </x:c>
      <x:c r="G1112" t="n">
        <x:f>'08_PEDIDOS'!I94</x:f>
        <x:v>10</x:v>
      </x:c>
      <x:c r="H1112" t="n">
        <x:f>'05_RUTAS'!F56</x:f>
        <x:v>3</x:v>
      </x:c>
      <x:c r="I1112" t="n">
        <x:f>'05_RUTAS'!G56</x:f>
        <x:v>18</x:v>
      </x:c>
      <x:c r="J1112" s="14" t="n">
        <x:f>IF(OR(F1112="",G1112="",G1112=0),"",(ROUNDUP(F1112/G1112,0)*H1112+F1112*I1112)/60)</x:f>
        <x:v>1.55</x:v>
      </x:c>
      <x:c r="K1112" t="n">
        <x:f>INDEX('08_PEDIDOS'!$H$2:$H$97,MATCH(A1112,'08_PEDIDOS'!$A$2:$A$97,0))</x:f>
        <x:v>12</x:v>
      </x:c>
      <x:c r="L1112" t="inlineStr">
        <x:is>
          <x:t xml:space="preserve">POR_UNIDAD</x:t>
        </x:is>
      </x:c>
      <x:c r="M1112" t="inlineStr">
        <x:is>
          <x:t xml:space="preserve">VALOR HEREDADO SIN CRONOMETRAJE</x:t>
        </x:is>
      </x:c>
      <x:c r="N1112" s="34" t="n">
        <x:f>IFERROR(J1112*INDEX('04_MAQUINAS'!$F$2:$F$18,MATCH(E1112,'04_MAQUINAS'!$A$2:$A$18,0)),0)</x:f>
        <x:v>32.550000000000004</x:v>
      </x:c>
      <x:c r="O1112" s="34" t="n">
        <x:f>IFERROR(J1112*INDEX('04_MAQUINAS'!$I$2:$I$18,MATCH(E1112,'04_MAQUINAS'!$A$2:$A$18,0))*INDEX('04_MAQUINAS'!$J$2:$J$18,MATCH(E1112,'04_MAQUINAS'!$A$2:$A$18,0)),0)</x:f>
        <x:v>1.1625</x:v>
      </x:c>
    </x:row>
    <x:row r="1113">
      <x:c r="A1113" t="inlineStr">
        <x:is>
          <x:t xml:space="preserve">P093</x:t>
        </x:is>
      </x:c>
      <x:c r="B1113" t="inlineStr">
        <x:is>
          <x:t xml:space="preserve">Locker de 4 puertas</x:t>
        </x:is>
      </x:c>
      <x:c r="C1113" t="n">
        <x:v>5</x:v>
      </x:c>
      <x:c r="D1113" t="inlineStr">
        <x:is>
          <x:t xml:space="preserve">Preparación superficial</x:t>
        </x:is>
      </x:c>
      <x:c r="E1113" t="inlineStr">
        <x:is>
          <x:t xml:space="preserve">Zona de preparación superficial</x:t>
        </x:is>
      </x:c>
      <x:c r="F1113" t="n">
        <x:f>'08_PEDIDOS'!D94</x:f>
        <x:v>5</x:v>
      </x:c>
      <x:c r="G1113" t="n">
        <x:f>'08_PEDIDOS'!I94</x:f>
        <x:v>10</x:v>
      </x:c>
      <x:c r="H1113" t="n">
        <x:f>'05_RUTAS'!F57</x:f>
        <x:v>6</x:v>
      </x:c>
      <x:c r="I1113" t="n">
        <x:f>'05_RUTAS'!G57</x:f>
        <x:v>26.324</x:v>
      </x:c>
      <x:c r="J1113" s="14" t="n">
        <x:f>IF(OR(F1113="",G1113="",G1113=0),"",(ROUNDUP(F1113/G1113,0)*H1113+F1113*I1113)/60)</x:f>
        <x:v>2.2936666666666667</x:v>
      </x:c>
      <x:c r="K1113" t="n">
        <x:f>INDEX('08_PEDIDOS'!$H$2:$H$97,MATCH(A1113,'08_PEDIDOS'!$A$2:$A$97,0))</x:f>
        <x:v>12</x:v>
      </x:c>
      <x:c r="L1113" t="inlineStr">
        <x:is>
          <x:t xml:space="preserve">POR_UNIDAD</x:t>
        </x:is>
      </x:c>
      <x:c r="M1113" t="inlineStr">
        <x:is>
          <x:t xml:space="preserve">VALOR HEREDADO SIN CRONOMETRAJE</x:t>
        </x:is>
      </x:c>
      <x:c r="N1113" s="34" t="n">
        <x:f>IFERROR(J1113*INDEX('04_MAQUINAS'!$F$2:$F$18,MATCH(E1113,'04_MAQUINAS'!$A$2:$A$18,0)),0)</x:f>
        <x:v>43.57966666666667</x:v>
      </x:c>
      <x:c r="O1113" s="34" t="n">
        <x:f>IFERROR(J1113*INDEX('04_MAQUINAS'!$I$2:$I$18,MATCH(E1113,'04_MAQUINAS'!$A$2:$A$18,0))*INDEX('04_MAQUINAS'!$J$2:$J$18,MATCH(E1113,'04_MAQUINAS'!$A$2:$A$18,0)),0)</x:f>
        <x:v>2.018426666666667</x:v>
      </x:c>
    </x:row>
    <x:row r="1114">
      <x:c r="A1114" t="inlineStr">
        <x:is>
          <x:t xml:space="preserve">P093</x:t>
        </x:is>
      </x:c>
      <x:c r="B1114" t="inlineStr">
        <x:is>
          <x:t xml:space="preserve">Locker de 4 puertas</x:t>
        </x:is>
      </x:c>
      <x:c r="C1114" t="n">
        <x:v>6</x:v>
      </x:c>
      <x:c r="D1114" t="inlineStr">
        <x:is>
          <x:t xml:space="preserve">Aplicación electrostática de polvo</x:t>
        </x:is>
      </x:c>
      <x:c r="E1114" t="inlineStr">
        <x:is>
          <x:t xml:space="preserve">Pistola manual de pintura electrostática en polvo</x:t>
        </x:is>
      </x:c>
      <x:c r="F1114" t="n">
        <x:f>'08_PEDIDOS'!D94</x:f>
        <x:v>5</x:v>
      </x:c>
      <x:c r="G1114" t="n">
        <x:f>'08_PEDIDOS'!I94</x:f>
        <x:v>10</x:v>
      </x:c>
      <x:c r="H1114" t="n">
        <x:f>'05_RUTAS'!F58</x:f>
        <x:v>12</x:v>
      </x:c>
      <x:c r="I1114" t="n">
        <x:f>'05_RUTAS'!G58</x:f>
        <x:v>6.83</x:v>
      </x:c>
      <x:c r="J1114" s="14" t="n">
        <x:f>IF(OR(F1114="",G1114="",G1114=0),"",(ROUNDUP(F1114/G1114,0)*H1114+F1114*I1114)/60)</x:f>
        <x:v>0.7691666666666667</x:v>
      </x:c>
      <x:c r="K1114" t="n">
        <x:f>INDEX('08_PEDIDOS'!$H$2:$H$97,MATCH(A1114,'08_PEDIDOS'!$A$2:$A$97,0))</x:f>
        <x:v>12</x:v>
      </x:c>
      <x:c r="L1114" t="inlineStr">
        <x:is>
          <x:t xml:space="preserve">POR_UNIDAD</x:t>
        </x:is>
      </x:c>
      <x:c r="M1114" t="inlineStr">
        <x:is>
          <x:t xml:space="preserve">HIPOTESIS TECNICA</x:t>
        </x:is>
      </x:c>
      <x:c r="N1114" s="34" t="n">
        <x:f>IFERROR(J1114*INDEX('04_MAQUINAS'!$F$2:$F$18,MATCH(E1114,'04_MAQUINAS'!$A$2:$A$18,0)),0)</x:f>
        <x:v>24.613333333333333</x:v>
      </x:c>
      <x:c r="O1114" s="34" t="n">
        <x:f>IFERROR(J1114*INDEX('04_MAQUINAS'!$I$2:$I$18,MATCH(E1114,'04_MAQUINAS'!$A$2:$A$18,0))*INDEX('04_MAQUINAS'!$J$2:$J$18,MATCH(E1114,'04_MAQUINAS'!$A$2:$A$18,0)),0)</x:f>
        <x:v>0.807625</x:v>
      </x:c>
    </x:row>
    <x:row r="1115">
      <x:c r="A1115" t="inlineStr">
        <x:is>
          <x:t xml:space="preserve">P093</x:t>
        </x:is>
      </x:c>
      <x:c r="B1115" t="inlineStr">
        <x:is>
          <x:t xml:space="preserve">Locker de 4 puertas</x:t>
        </x:is>
      </x:c>
      <x:c r="C1115" t="n">
        <x:v>7</x:v>
      </x:c>
      <x:c r="D1115" t="inlineStr">
        <x:is>
          <x:t xml:space="preserve">Curado térmico en horno</x:t>
        </x:is>
      </x:c>
      <x:c r="E1115" t="inlineStr">
        <x:is>
          <x:t xml:space="preserve">Horno de curado de pintura electrostática por lotes</x:t>
        </x:is>
      </x:c>
      <x:c r="F1115" t="n">
        <x:f>'08_PEDIDOS'!D94</x:f>
        <x:v>5</x:v>
      </x:c>
      <x:c r="G1115" t="n">
        <x:f>'08_PEDIDOS'!I94</x:f>
        <x:v>10</x:v>
      </x:c>
      <x:c r="H1115" t="n">
        <x:f>'05_RUTAS'!F59</x:f>
        <x:v>45</x:v>
      </x:c>
      <x:c r="I1115" t="n">
        <x:f>'05_RUTAS'!G59</x:f>
        <x:v>0</x:v>
      </x:c>
      <x:c r="J1115" s="14" t="n">
        <x:f>IF(OR(F1115="",G1115="",G1115=0),"",(ROUNDUP(F1115/G1115,0)*H1115+F1115*I1115)/60)</x:f>
        <x:v>0.75</x:v>
      </x:c>
      <x:c r="K1115" t="n">
        <x:f>INDEX('08_PEDIDOS'!$H$2:$H$97,MATCH(A1115,'08_PEDIDOS'!$A$2:$A$97,0))</x:f>
        <x:v>12</x:v>
      </x:c>
      <x:c r="L1115" t="inlineStr">
        <x:is>
          <x:t xml:space="preserve">POR_LOTE</x:t>
        </x:is>
      </x:c>
      <x:c r="M1115" t="inlineStr">
        <x:is>
          <x:t xml:space="preserve">HIPOTESIS TECNICA</x:t>
        </x:is>
      </x:c>
      <x:c r="N1115" s="34" t="n">
        <x:f>IFERROR(J1115*INDEX('04_MAQUINAS'!$F$2:$F$18,MATCH(E1115,'04_MAQUINAS'!$A$2:$A$18,0)),0)</x:f>
        <x:v>19.5</x:v>
      </x:c>
      <x:c r="O1115" s="34" t="n">
        <x:f>IFERROR(J1115*INDEX('04_MAQUINAS'!$I$2:$I$18,MATCH(E1115,'04_MAQUINAS'!$A$2:$A$18,0))*INDEX('04_MAQUINAS'!$J$2:$J$18,MATCH(E1115,'04_MAQUINAS'!$A$2:$A$18,0)),0)</x:f>
        <x:v>10.799999999999999</x:v>
      </x:c>
    </x:row>
    <x:row r="1116">
      <x:c r="A1116" t="inlineStr">
        <x:is>
          <x:t xml:space="preserve">P093</x:t>
        </x:is>
      </x:c>
      <x:c r="B1116" t="inlineStr">
        <x:is>
          <x:t xml:space="preserve">Locker de 4 puertas</x:t>
        </x:is>
      </x:c>
      <x:c r="C1116" t="n">
        <x:v>8</x:v>
      </x:c>
      <x:c r="D1116" t="inlineStr">
        <x:is>
          <x:t xml:space="preserve">Colgado, traslado y enfriamiento</x:t>
        </x:is>
      </x:c>
      <x:c r="E1116" t="inlineStr">
        <x:is>
          <x:t xml:space="preserve">Manipulación y enfriamiento de piezas</x:t>
        </x:is>
      </x:c>
      <x:c r="F1116" t="n">
        <x:f>'08_PEDIDOS'!D94</x:f>
        <x:v>5</x:v>
      </x:c>
      <x:c r="G1116" t="n">
        <x:f>'08_PEDIDOS'!I94</x:f>
        <x:v>10</x:v>
      </x:c>
      <x:c r="H1116" t="n">
        <x:f>'05_RUTAS'!F60</x:f>
        <x:v>8</x:v>
      </x:c>
      <x:c r="I1116" t="n">
        <x:f>'05_RUTAS'!G60</x:f>
        <x:v>2.42</x:v>
      </x:c>
      <x:c r="J1116" s="14" t="n">
        <x:f>IF(OR(F1116="",G1116="",G1116=0),"",(ROUNDUP(F1116/G1116,0)*H1116+F1116*I1116)/60)</x:f>
        <x:v>0.335</x:v>
      </x:c>
      <x:c r="K1116" t="n">
        <x:f>INDEX('08_PEDIDOS'!$H$2:$H$97,MATCH(A1116,'08_PEDIDOS'!$A$2:$A$97,0))</x:f>
        <x:v>12</x:v>
      </x:c>
      <x:c r="L1116" t="inlineStr">
        <x:is>
          <x:t xml:space="preserve">POR_UNIDAD</x:t>
        </x:is>
      </x:c>
      <x:c r="M1116" t="inlineStr">
        <x:is>
          <x:t xml:space="preserve">HIPOTESIS TECNICA</x:t>
        </x:is>
      </x:c>
      <x:c r="N1116" s="34" t="n">
        <x:f>IFERROR(J1116*INDEX('04_MAQUINAS'!$F$2:$F$18,MATCH(E1116,'04_MAQUINAS'!$A$2:$A$18,0)),0)</x:f>
        <x:v>5.36</x:v>
      </x:c>
      <x:c r="O1116" s="34" t="n">
        <x:f>IFERROR(J1116*INDEX('04_MAQUINAS'!$I$2:$I$18,MATCH(E1116,'04_MAQUINAS'!$A$2:$A$18,0))*INDEX('04_MAQUINAS'!$J$2:$J$18,MATCH(E1116,'04_MAQUINAS'!$A$2:$A$18,0)),0)</x:f>
        <x:v>0.08375</x:v>
      </x:c>
    </x:row>
    <x:row r="1117">
      <x:c r="A1117" t="inlineStr">
        <x:is>
          <x:t xml:space="preserve">P093</x:t>
        </x:is>
      </x:c>
      <x:c r="B1117" t="inlineStr">
        <x:is>
          <x:t xml:space="preserve">Locker de 4 puertas</x:t>
        </x:is>
      </x:c>
      <x:c r="C1117" t="n">
        <x:v>9</x:v>
      </x:c>
      <x:c r="D1117" t="inlineStr">
        <x:is>
          <x:t xml:space="preserve">Ensamblaje</x:t>
        </x:is>
      </x:c>
      <x:c r="E1117" t="inlineStr">
        <x:is>
          <x:t xml:space="preserve">Mesa de armado</x:t>
        </x:is>
      </x:c>
      <x:c r="F1117" t="n">
        <x:f>'08_PEDIDOS'!D94</x:f>
        <x:v>5</x:v>
      </x:c>
      <x:c r="G1117" t="n">
        <x:f>'08_PEDIDOS'!I94</x:f>
        <x:v>10</x:v>
      </x:c>
      <x:c r="H1117" t="n">
        <x:f>'05_RUTAS'!F61</x:f>
        <x:v>6</x:v>
      </x:c>
      <x:c r="I1117" t="n">
        <x:f>'05_RUTAS'!G61</x:f>
        <x:v>42</x:v>
      </x:c>
      <x:c r="J1117" s="14" t="n">
        <x:f>IF(OR(F1117="",G1117="",G1117=0),"",(ROUNDUP(F1117/G1117,0)*H1117+F1117*I1117)/60)</x:f>
        <x:v>3.6</x:v>
      </x:c>
      <x:c r="K1117" t="n">
        <x:f>INDEX('08_PEDIDOS'!$H$2:$H$97,MATCH(A1117,'08_PEDIDOS'!$A$2:$A$97,0))</x:f>
        <x:v>12</x:v>
      </x:c>
      <x:c r="L1117" t="inlineStr">
        <x:is>
          <x:t xml:space="preserve">POR_UNIDAD</x:t>
        </x:is>
      </x:c>
      <x:c r="M1117" t="inlineStr">
        <x:is>
          <x:t xml:space="preserve">VALOR HEREDADO SIN CRONOMETRAJE</x:t>
        </x:is>
      </x:c>
      <x:c r="N1117" s="34" t="n">
        <x:f>IFERROR(J1117*INDEX('04_MAQUINAS'!$F$2:$F$18,MATCH(E1117,'04_MAQUINAS'!$A$2:$A$18,0)),0)</x:f>
        <x:v>68.4</x:v>
      </x:c>
      <x:c r="O1117" s="34" t="n">
        <x:f>IFERROR(J1117*INDEX('04_MAQUINAS'!$I$2:$I$18,MATCH(E1117,'04_MAQUINAS'!$A$2:$A$18,0))*INDEX('04_MAQUINAS'!$J$2:$J$18,MATCH(E1117,'04_MAQUINAS'!$A$2:$A$18,0)),0)</x:f>
        <x:v>1.08</x:v>
      </x:c>
    </x:row>
    <x:row r="1118">
      <x:c r="A1118" t="inlineStr">
        <x:is>
          <x:t xml:space="preserve">P093</x:t>
        </x:is>
      </x:c>
      <x:c r="B1118" t="inlineStr">
        <x:is>
          <x:t xml:space="preserve">Locker de 4 puertas</x:t>
        </x:is>
      </x:c>
      <x:c r="C1118" t="n">
        <x:v>10</x:v>
      </x:c>
      <x:c r="D1118" t="inlineStr">
        <x:is>
          <x:t xml:space="preserve">Inspección de calidad</x:t>
        </x:is>
      </x:c>
      <x:c r="E1118" t="inlineStr">
        <x:is>
          <x:t xml:space="preserve">Área de inspección</x:t>
        </x:is>
      </x:c>
      <x:c r="F1118" t="n">
        <x:f>'08_PEDIDOS'!D94</x:f>
        <x:v>5</x:v>
      </x:c>
      <x:c r="G1118" t="n">
        <x:f>'08_PEDIDOS'!I94</x:f>
        <x:v>10</x:v>
      </x:c>
      <x:c r="H1118" t="n">
        <x:f>'05_RUTAS'!F62</x:f>
        <x:v>2</x:v>
      </x:c>
      <x:c r="I1118" t="n">
        <x:f>'05_RUTAS'!G62</x:f>
        <x:v>3.52</x:v>
      </x:c>
      <x:c r="J1118" s="14" t="n">
        <x:f>IF(OR(F1118="",G1118="",G1118=0),"",(ROUNDUP(F1118/G1118,0)*H1118+F1118*I1118)/60)</x:f>
        <x:v>0.3266666666666667</x:v>
      </x:c>
      <x:c r="K1118" t="n">
        <x:f>INDEX('08_PEDIDOS'!$H$2:$H$97,MATCH(A1118,'08_PEDIDOS'!$A$2:$A$97,0))</x:f>
        <x:v>12</x:v>
      </x:c>
      <x:c r="L1118" t="inlineStr">
        <x:is>
          <x:t xml:space="preserve">POR_UNIDAD</x:t>
        </x:is>
      </x:c>
      <x:c r="M1118" t="inlineStr">
        <x:is>
          <x:t xml:space="preserve">HIPOTESIS TECNICA</x:t>
        </x:is>
      </x:c>
      <x:c r="N1118" s="34" t="n">
        <x:f>IFERROR(J1118*INDEX('04_MAQUINAS'!$F$2:$F$18,MATCH(E1118,'04_MAQUINAS'!$A$2:$A$18,0)),0)</x:f>
        <x:v>6.533333333333334</x:v>
      </x:c>
      <x:c r="O1118" s="34" t="n">
        <x:f>IFERROR(J1118*INDEX('04_MAQUINAS'!$I$2:$I$18,MATCH(E1118,'04_MAQUINAS'!$A$2:$A$18,0))*INDEX('04_MAQUINAS'!$J$2:$J$18,MATCH(E1118,'04_MAQUINAS'!$A$2:$A$18,0)),0)</x:f>
        <x:v>0.03266666666666667</x:v>
      </x:c>
    </x:row>
    <x:row r="1119">
      <x:c r="A1119" t="inlineStr">
        <x:is>
          <x:t xml:space="preserve">P093</x:t>
        </x:is>
      </x:c>
      <x:c r="B1119" t="inlineStr">
        <x:is>
          <x:t xml:space="preserve">Locker de 4 puertas</x:t>
        </x:is>
      </x:c>
      <x:c r="C1119" t="n">
        <x:v>11</x:v>
      </x:c>
      <x:c r="D1119" t="inlineStr">
        <x:is>
          <x:t xml:space="preserve">Embalaje</x:t>
        </x:is>
      </x:c>
      <x:c r="E1119" t="inlineStr">
        <x:is>
          <x:t xml:space="preserve">Zona de protección y embalaje</x:t>
        </x:is>
      </x:c>
      <x:c r="F1119" t="n">
        <x:f>'08_PEDIDOS'!D94</x:f>
        <x:v>5</x:v>
      </x:c>
      <x:c r="G1119" t="n">
        <x:f>'08_PEDIDOS'!I94</x:f>
        <x:v>10</x:v>
      </x:c>
      <x:c r="H1119" t="n">
        <x:f>'05_RUTAS'!F63</x:f>
        <x:v>2</x:v>
      </x:c>
      <x:c r="I1119" t="n">
        <x:f>'05_RUTAS'!G63</x:f>
        <x:v>4.78</x:v>
      </x:c>
      <x:c r="J1119" s="14" t="n">
        <x:f>IF(OR(F1119="",G1119="",G1119=0),"",(ROUNDUP(F1119/G1119,0)*H1119+F1119*I1119)/60)</x:f>
        <x:v>0.4316666666666667</x:v>
      </x:c>
      <x:c r="K1119" t="n">
        <x:f>INDEX('08_PEDIDOS'!$H$2:$H$97,MATCH(A1119,'08_PEDIDOS'!$A$2:$A$97,0))</x:f>
        <x:v>12</x:v>
      </x:c>
      <x:c r="L1119" t="inlineStr">
        <x:is>
          <x:t xml:space="preserve">POR_UNIDAD</x:t>
        </x:is>
      </x:c>
      <x:c r="M1119" t="inlineStr">
        <x:is>
          <x:t xml:space="preserve">HIPOTESIS TECNICA</x:t>
        </x:is>
      </x:c>
      <x:c r="N1119" s="34" t="n">
        <x:f>IFERROR(J1119*INDEX('04_MAQUINAS'!$F$2:$F$18,MATCH(E1119,'04_MAQUINAS'!$A$2:$A$18,0)),0)</x:f>
        <x:v>7.7700000000000005</x:v>
      </x:c>
      <x:c r="O1119" s="34" t="n">
        <x:f>IFERROR(J1119*INDEX('04_MAQUINAS'!$I$2:$I$18,MATCH(E1119,'04_MAQUINAS'!$A$2:$A$18,0))*INDEX('04_MAQUINAS'!$J$2:$J$18,MATCH(E1119,'04_MAQUINAS'!$A$2:$A$18,0)),0)</x:f>
        <x:v>0.03885</x:v>
      </x:c>
    </x:row>
    <x:row r="1120">
      <x:c r="A1120" t="inlineStr">
        <x:is>
          <x:t xml:space="preserve">P094</x:t>
        </x:is>
      </x:c>
      <x:c r="B1120" t="inlineStr">
        <x:is>
          <x:t xml:space="preserve">Locker de 6 puertas</x:t>
        </x:is>
      </x:c>
      <x:c r="C1120" t="n">
        <x:v>1</x:v>
      </x:c>
      <x:c r="D1120" t="inlineStr">
        <x:is>
          <x:t xml:space="preserve">Corte de planchas de acero</x:t>
        </x:is>
      </x:c>
      <x:c r="E1120" t="inlineStr">
        <x:is>
          <x:t xml:space="preserve">Guillotina hidráulica para corte de planchas de acero</x:t>
        </x:is>
      </x:c>
      <x:c r="F1120" t="n">
        <x:f>'08_PEDIDOS'!D95</x:f>
        <x:v>6</x:v>
      </x:c>
      <x:c r="G1120" t="n">
        <x:f>'08_PEDIDOS'!I95</x:f>
        <x:v>10</x:v>
      </x:c>
      <x:c r="H1120" t="n">
        <x:f>'05_RUTAS'!F64</x:f>
        <x:v>8</x:v>
      </x:c>
      <x:c r="I1120" t="n">
        <x:f>'05_RUTAS'!G64</x:f>
        <x:v>57.14</x:v>
      </x:c>
      <x:c r="J1120" s="14" t="n">
        <x:f>IF(OR(F1120="",G1120="",G1120=0),"",(ROUNDUP(F1120/G1120,0)*H1120+F1120*I1120)/60)</x:f>
        <x:v>5.847333333333334</x:v>
      </x:c>
      <x:c r="K1120" t="n">
        <x:f>INDEX('08_PEDIDOS'!$H$2:$H$97,MATCH(A1120,'08_PEDIDOS'!$A$2:$A$97,0))</x:f>
        <x:v>12</x:v>
      </x:c>
      <x:c r="L1120" t="inlineStr">
        <x:is>
          <x:t xml:space="preserve">POR_UNIDAD</x:t>
        </x:is>
      </x:c>
      <x:c r="M1120" t="inlineStr">
        <x:is>
          <x:t xml:space="preserve">VALOR HEREDADO SIN CRONOMETRAJE</x:t>
        </x:is>
      </x:c>
      <x:c r="N1120" s="34" t="n">
        <x:f>IFERROR(J1120*INDEX('04_MAQUINAS'!$F$2:$F$18,MATCH(E1120,'04_MAQUINAS'!$A$2:$A$18,0)),0)</x:f>
        <x:v>140.336</x:v>
      </x:c>
      <x:c r="O1120" s="34" t="n">
        <x:f>IFERROR(J1120*INDEX('04_MAQUINAS'!$I$2:$I$18,MATCH(E1120,'04_MAQUINAS'!$A$2:$A$18,0))*INDEX('04_MAQUINAS'!$J$2:$J$18,MATCH(E1120,'04_MAQUINAS'!$A$2:$A$18,0)),0)</x:f>
        <x:v>16.08016666666667</x:v>
      </x:c>
    </x:row>
    <x:row r="1121">
      <x:c r="A1121" t="inlineStr">
        <x:is>
          <x:t xml:space="preserve">P094</x:t>
        </x:is>
      </x:c>
      <x:c r="B1121" t="inlineStr">
        <x:is>
          <x:t xml:space="preserve">Locker de 6 puertas</x:t>
        </x:is>
      </x:c>
      <x:c r="C1121" t="n">
        <x:v>2</x:v>
      </x:c>
      <x:c r="D1121" t="inlineStr">
        <x:is>
          <x:t xml:space="preserve">Perforación</x:t>
        </x:is>
      </x:c>
      <x:c r="E1121" t="inlineStr">
        <x:is>
          <x:t xml:space="preserve">Taladro de banco para perforación de acero</x:t>
        </x:is>
      </x:c>
      <x:c r="F1121" t="n">
        <x:f>'08_PEDIDOS'!D95</x:f>
        <x:v>6</x:v>
      </x:c>
      <x:c r="G1121" t="n">
        <x:f>'08_PEDIDOS'!I95</x:f>
        <x:v>10</x:v>
      </x:c>
      <x:c r="H1121" t="n">
        <x:f>'05_RUTAS'!F65</x:f>
        <x:v>10</x:v>
      </x:c>
      <x:c r="I1121" t="n">
        <x:f>'05_RUTAS'!G65</x:f>
        <x:v>27</x:v>
      </x:c>
      <x:c r="J1121" s="14" t="n">
        <x:f>IF(OR(F1121="",G1121="",G1121=0),"",(ROUNDUP(F1121/G1121,0)*H1121+F1121*I1121)/60)</x:f>
        <x:v>2.8666666666666667</x:v>
      </x:c>
      <x:c r="K1121" t="n">
        <x:f>INDEX('08_PEDIDOS'!$H$2:$H$97,MATCH(A1121,'08_PEDIDOS'!$A$2:$A$97,0))</x:f>
        <x:v>12</x:v>
      </x:c>
      <x:c r="L1121" t="inlineStr">
        <x:is>
          <x:t xml:space="preserve">POR_UNIDAD</x:t>
        </x:is>
      </x:c>
      <x:c r="M1121" t="inlineStr">
        <x:is>
          <x:t xml:space="preserve">VALOR HEREDADO SIN CRONOMETRAJE</x:t>
        </x:is>
      </x:c>
      <x:c r="N1121" s="34" t="n">
        <x:f>IFERROR(J1121*INDEX('04_MAQUINAS'!$F$2:$F$18,MATCH(E1121,'04_MAQUINAS'!$A$2:$A$18,0)),0)</x:f>
        <x:v>63.06666666666667</x:v>
      </x:c>
      <x:c r="O1121" s="34" t="n">
        <x:f>IFERROR(J1121*INDEX('04_MAQUINAS'!$I$2:$I$18,MATCH(E1121,'04_MAQUINAS'!$A$2:$A$18,0))*INDEX('04_MAQUINAS'!$J$2:$J$18,MATCH(E1121,'04_MAQUINAS'!$A$2:$A$18,0)),0)</x:f>
        <x:v>0.7883333333333334</x:v>
      </x:c>
    </x:row>
    <x:row r="1122">
      <x:c r="A1122" t="inlineStr">
        <x:is>
          <x:t xml:space="preserve">P094</x:t>
        </x:is>
      </x:c>
      <x:c r="B1122" t="inlineStr">
        <x:is>
          <x:t xml:space="preserve">Locker de 6 puertas</x:t>
        </x:is>
      </x:c>
      <x:c r="C1122" t="n">
        <x:v>3</x:v>
      </x:c>
      <x:c r="D1122" t="inlineStr">
        <x:is>
          <x:t xml:space="preserve">Plegado</x:t>
        </x:is>
      </x:c>
      <x:c r="E1122" t="inlineStr">
        <x:is>
          <x:t xml:space="preserve">Plegadora hidráulica de chapa metálica</x:t>
        </x:is>
      </x:c>
      <x:c r="F1122" t="n">
        <x:f>'08_PEDIDOS'!D95</x:f>
        <x:v>6</x:v>
      </x:c>
      <x:c r="G1122" t="n">
        <x:f>'08_PEDIDOS'!I95</x:f>
        <x:v>10</x:v>
      </x:c>
      <x:c r="H1122" t="n">
        <x:f>'05_RUTAS'!F66</x:f>
        <x:v>12</x:v>
      </x:c>
      <x:c r="I1122" t="n">
        <x:f>'05_RUTAS'!G66</x:f>
        <x:v>149</x:v>
      </x:c>
      <x:c r="J1122" s="14" t="n">
        <x:f>IF(OR(F1122="",G1122="",G1122=0),"",(ROUNDUP(F1122/G1122,0)*H1122+F1122*I1122)/60)</x:f>
        <x:v>15.1</x:v>
      </x:c>
      <x:c r="K1122" t="n">
        <x:f>INDEX('08_PEDIDOS'!$H$2:$H$97,MATCH(A1122,'08_PEDIDOS'!$A$2:$A$97,0))</x:f>
        <x:v>12</x:v>
      </x:c>
      <x:c r="L1122" t="inlineStr">
        <x:is>
          <x:t xml:space="preserve">POR_UNIDAD</x:t>
        </x:is>
      </x:c>
      <x:c r="M1122" t="inlineStr">
        <x:is>
          <x:t xml:space="preserve">VALOR HEREDADO SIN CRONOMETRAJE</x:t>
        </x:is>
      </x:c>
      <x:c r="N1122" s="34" t="n">
        <x:f>IFERROR(J1122*INDEX('04_MAQUINAS'!$F$2:$F$18,MATCH(E1122,'04_MAQUINAS'!$A$2:$A$18,0)),0)</x:f>
        <x:v>422.8</x:v>
      </x:c>
      <x:c r="O1122" s="34" t="n">
        <x:f>IFERROR(J1122*INDEX('04_MAQUINAS'!$I$2:$I$18,MATCH(E1122,'04_MAQUINAS'!$A$2:$A$18,0))*INDEX('04_MAQUINAS'!$J$2:$J$18,MATCH(E1122,'04_MAQUINAS'!$A$2:$A$18,0)),0)</x:f>
        <x:v>37.3725</x:v>
      </x:c>
    </x:row>
    <x:row r="1123">
      <x:c r="A1123" t="inlineStr">
        <x:is>
          <x:t xml:space="preserve">P094</x:t>
        </x:is>
      </x:c>
      <x:c r="B1123" t="inlineStr">
        <x:is>
          <x:t xml:space="preserve">Locker de 6 puertas</x:t>
        </x:is>
      </x:c>
      <x:c r="C1123" t="n">
        <x:v>4</x:v>
      </x:c>
      <x:c r="D1123" t="inlineStr">
        <x:is>
          <x:t xml:space="preserve">Desbarbado</x:t>
        </x:is>
      </x:c>
      <x:c r="E1123" t="inlineStr">
        <x:is>
          <x:t xml:space="preserve">Mesa de desbarbado/esmerilado</x:t>
        </x:is>
      </x:c>
      <x:c r="F1123" t="n">
        <x:f>'08_PEDIDOS'!D95</x:f>
        <x:v>6</x:v>
      </x:c>
      <x:c r="G1123" t="n">
        <x:f>'08_PEDIDOS'!I95</x:f>
        <x:v>10</x:v>
      </x:c>
      <x:c r="H1123" t="n">
        <x:f>'05_RUTAS'!F67</x:f>
        <x:v>3</x:v>
      </x:c>
      <x:c r="I1123" t="n">
        <x:f>'05_RUTAS'!G67</x:f>
        <x:v>25.5</x:v>
      </x:c>
      <x:c r="J1123" s="14" t="n">
        <x:f>IF(OR(F1123="",G1123="",G1123=0),"",(ROUNDUP(F1123/G1123,0)*H1123+F1123*I1123)/60)</x:f>
        <x:v>2.6</x:v>
      </x:c>
      <x:c r="K1123" t="n">
        <x:f>INDEX('08_PEDIDOS'!$H$2:$H$97,MATCH(A1123,'08_PEDIDOS'!$A$2:$A$97,0))</x:f>
        <x:v>12</x:v>
      </x:c>
      <x:c r="L1123" t="inlineStr">
        <x:is>
          <x:t xml:space="preserve">POR_UNIDAD</x:t>
        </x:is>
      </x:c>
      <x:c r="M1123" t="inlineStr">
        <x:is>
          <x:t xml:space="preserve">VALOR HEREDADO SIN CRONOMETRAJE</x:t>
        </x:is>
      </x:c>
      <x:c r="N1123" s="34" t="n">
        <x:f>IFERROR(J1123*INDEX('04_MAQUINAS'!$F$2:$F$18,MATCH(E1123,'04_MAQUINAS'!$A$2:$A$18,0)),0)</x:f>
        <x:v>54.6</x:v>
      </x:c>
      <x:c r="O1123" s="34" t="n">
        <x:f>IFERROR(J1123*INDEX('04_MAQUINAS'!$I$2:$I$18,MATCH(E1123,'04_MAQUINAS'!$A$2:$A$18,0))*INDEX('04_MAQUINAS'!$J$2:$J$18,MATCH(E1123,'04_MAQUINAS'!$A$2:$A$18,0)),0)</x:f>
        <x:v>1.9500000000000002</x:v>
      </x:c>
    </x:row>
    <x:row r="1124">
      <x:c r="A1124" t="inlineStr">
        <x:is>
          <x:t xml:space="preserve">P094</x:t>
        </x:is>
      </x:c>
      <x:c r="B1124" t="inlineStr">
        <x:is>
          <x:t xml:space="preserve">Locker de 6 puertas</x:t>
        </x:is>
      </x:c>
      <x:c r="C1124" t="n">
        <x:v>5</x:v>
      </x:c>
      <x:c r="D1124" t="inlineStr">
        <x:is>
          <x:t xml:space="preserve">Preparación superficial</x:t>
        </x:is>
      </x:c>
      <x:c r="E1124" t="inlineStr">
        <x:is>
          <x:t xml:space="preserve">Zona de preparación superficial</x:t>
        </x:is>
      </x:c>
      <x:c r="F1124" t="n">
        <x:f>'08_PEDIDOS'!D95</x:f>
        <x:v>6</x:v>
      </x:c>
      <x:c r="G1124" t="n">
        <x:f>'08_PEDIDOS'!I95</x:f>
        <x:v>10</x:v>
      </x:c>
      <x:c r="H1124" t="n">
        <x:f>'05_RUTAS'!F68</x:f>
        <x:v>6</x:v>
      </x:c>
      <x:c r="I1124" t="n">
        <x:f>'05_RUTAS'!G68</x:f>
        <x:v>37.528</x:v>
      </x:c>
      <x:c r="J1124" s="14" t="n">
        <x:f>IF(OR(F1124="",G1124="",G1124=0),"",(ROUNDUP(F1124/G1124,0)*H1124+F1124*I1124)/60)</x:f>
        <x:v>3.8528000000000002</x:v>
      </x:c>
      <x:c r="K1124" t="n">
        <x:f>INDEX('08_PEDIDOS'!$H$2:$H$97,MATCH(A1124,'08_PEDIDOS'!$A$2:$A$97,0))</x:f>
        <x:v>12</x:v>
      </x:c>
      <x:c r="L1124" t="inlineStr">
        <x:is>
          <x:t xml:space="preserve">POR_UNIDAD</x:t>
        </x:is>
      </x:c>
      <x:c r="M1124" t="inlineStr">
        <x:is>
          <x:t xml:space="preserve">VALOR HEREDADO SIN CRONOMETRAJE</x:t>
        </x:is>
      </x:c>
      <x:c r="N1124" s="34" t="n">
        <x:f>IFERROR(J1124*INDEX('04_MAQUINAS'!$F$2:$F$18,MATCH(E1124,'04_MAQUINAS'!$A$2:$A$18,0)),0)</x:f>
        <x:v>73.20320000000001</x:v>
      </x:c>
      <x:c r="O1124" s="34" t="n">
        <x:f>IFERROR(J1124*INDEX('04_MAQUINAS'!$I$2:$I$18,MATCH(E1124,'04_MAQUINAS'!$A$2:$A$18,0))*INDEX('04_MAQUINAS'!$J$2:$J$18,MATCH(E1124,'04_MAQUINAS'!$A$2:$A$18,0)),0)</x:f>
        <x:v>3.390464000000001</x:v>
      </x:c>
    </x:row>
    <x:row r="1125">
      <x:c r="A1125" t="inlineStr">
        <x:is>
          <x:t xml:space="preserve">P094</x:t>
        </x:is>
      </x:c>
      <x:c r="B1125" t="inlineStr">
        <x:is>
          <x:t xml:space="preserve">Locker de 6 puertas</x:t>
        </x:is>
      </x:c>
      <x:c r="C1125" t="n">
        <x:v>6</x:v>
      </x:c>
      <x:c r="D1125" t="inlineStr">
        <x:is>
          <x:t xml:space="preserve">Aplicación electrostática de polvo</x:t>
        </x:is>
      </x:c>
      <x:c r="E1125" t="inlineStr">
        <x:is>
          <x:t xml:space="preserve">Pistola manual de pintura electrostática en polvo</x:t>
        </x:is>
      </x:c>
      <x:c r="F1125" t="n">
        <x:f>'08_PEDIDOS'!D95</x:f>
        <x:v>6</x:v>
      </x:c>
      <x:c r="G1125" t="n">
        <x:f>'08_PEDIDOS'!I95</x:f>
        <x:v>10</x:v>
      </x:c>
      <x:c r="H1125" t="n">
        <x:f>'05_RUTAS'!F69</x:f>
        <x:v>12</x:v>
      </x:c>
      <x:c r="I1125" t="n">
        <x:f>'05_RUTAS'!G69</x:f>
        <x:v>6.83</x:v>
      </x:c>
      <x:c r="J1125" s="14" t="n">
        <x:f>IF(OR(F1125="",G1125="",G1125=0),"",(ROUNDUP(F1125/G1125,0)*H1125+F1125*I1125)/60)</x:f>
        <x:v>0.8830000000000001</x:v>
      </x:c>
      <x:c r="K1125" t="n">
        <x:f>INDEX('08_PEDIDOS'!$H$2:$H$97,MATCH(A1125,'08_PEDIDOS'!$A$2:$A$97,0))</x:f>
        <x:v>12</x:v>
      </x:c>
      <x:c r="L1125" t="inlineStr">
        <x:is>
          <x:t xml:space="preserve">POR_UNIDAD</x:t>
        </x:is>
      </x:c>
      <x:c r="M1125" t="inlineStr">
        <x:is>
          <x:t xml:space="preserve">HIPOTESIS TECNICA</x:t>
        </x:is>
      </x:c>
      <x:c r="N1125" s="34" t="n">
        <x:f>IFERROR(J1125*INDEX('04_MAQUINAS'!$F$2:$F$18,MATCH(E1125,'04_MAQUINAS'!$A$2:$A$18,0)),0)</x:f>
        <x:v>28.256000000000004</x:v>
      </x:c>
      <x:c r="O1125" s="34" t="n">
        <x:f>IFERROR(J1125*INDEX('04_MAQUINAS'!$I$2:$I$18,MATCH(E1125,'04_MAQUINAS'!$A$2:$A$18,0))*INDEX('04_MAQUINAS'!$J$2:$J$18,MATCH(E1125,'04_MAQUINAS'!$A$2:$A$18,0)),0)</x:f>
        <x:v>0.9271500000000001</x:v>
      </x:c>
    </x:row>
    <x:row r="1126">
      <x:c r="A1126" t="inlineStr">
        <x:is>
          <x:t xml:space="preserve">P094</x:t>
        </x:is>
      </x:c>
      <x:c r="B1126" t="inlineStr">
        <x:is>
          <x:t xml:space="preserve">Locker de 6 puertas</x:t>
        </x:is>
      </x:c>
      <x:c r="C1126" t="n">
        <x:v>7</x:v>
      </x:c>
      <x:c r="D1126" t="inlineStr">
        <x:is>
          <x:t xml:space="preserve">Curado térmico en horno</x:t>
        </x:is>
      </x:c>
      <x:c r="E1126" t="inlineStr">
        <x:is>
          <x:t xml:space="preserve">Horno de curado de pintura electrostática por lotes</x:t>
        </x:is>
      </x:c>
      <x:c r="F1126" t="n">
        <x:f>'08_PEDIDOS'!D95</x:f>
        <x:v>6</x:v>
      </x:c>
      <x:c r="G1126" t="n">
        <x:f>'08_PEDIDOS'!I95</x:f>
        <x:v>10</x:v>
      </x:c>
      <x:c r="H1126" t="n">
        <x:f>'05_RUTAS'!F70</x:f>
        <x:v>45</x:v>
      </x:c>
      <x:c r="I1126" t="n">
        <x:f>'05_RUTAS'!G70</x:f>
        <x:v>0</x:v>
      </x:c>
      <x:c r="J1126" s="14" t="n">
        <x:f>IF(OR(F1126="",G1126="",G1126=0),"",(ROUNDUP(F1126/G1126,0)*H1126+F1126*I1126)/60)</x:f>
        <x:v>0.75</x:v>
      </x:c>
      <x:c r="K1126" t="n">
        <x:f>INDEX('08_PEDIDOS'!$H$2:$H$97,MATCH(A1126,'08_PEDIDOS'!$A$2:$A$97,0))</x:f>
        <x:v>12</x:v>
      </x:c>
      <x:c r="L1126" t="inlineStr">
        <x:is>
          <x:t xml:space="preserve">POR_LOTE</x:t>
        </x:is>
      </x:c>
      <x:c r="M1126" t="inlineStr">
        <x:is>
          <x:t xml:space="preserve">HIPOTESIS TECNICA</x:t>
        </x:is>
      </x:c>
      <x:c r="N1126" s="34" t="n">
        <x:f>IFERROR(J1126*INDEX('04_MAQUINAS'!$F$2:$F$18,MATCH(E1126,'04_MAQUINAS'!$A$2:$A$18,0)),0)</x:f>
        <x:v>19.5</x:v>
      </x:c>
      <x:c r="O1126" s="34" t="n">
        <x:f>IFERROR(J1126*INDEX('04_MAQUINAS'!$I$2:$I$18,MATCH(E1126,'04_MAQUINAS'!$A$2:$A$18,0))*INDEX('04_MAQUINAS'!$J$2:$J$18,MATCH(E1126,'04_MAQUINAS'!$A$2:$A$18,0)),0)</x:f>
        <x:v>10.799999999999999</x:v>
      </x:c>
    </x:row>
    <x:row r="1127">
      <x:c r="A1127" t="inlineStr">
        <x:is>
          <x:t xml:space="preserve">P094</x:t>
        </x:is>
      </x:c>
      <x:c r="B1127" t="inlineStr">
        <x:is>
          <x:t xml:space="preserve">Locker de 6 puertas</x:t>
        </x:is>
      </x:c>
      <x:c r="C1127" t="n">
        <x:v>8</x:v>
      </x:c>
      <x:c r="D1127" t="inlineStr">
        <x:is>
          <x:t xml:space="preserve">Colgado, traslado y enfriamiento</x:t>
        </x:is>
      </x:c>
      <x:c r="E1127" t="inlineStr">
        <x:is>
          <x:t xml:space="preserve">Manipulación y enfriamiento de piezas</x:t>
        </x:is>
      </x:c>
      <x:c r="F1127" t="n">
        <x:f>'08_PEDIDOS'!D95</x:f>
        <x:v>6</x:v>
      </x:c>
      <x:c r="G1127" t="n">
        <x:f>'08_PEDIDOS'!I95</x:f>
        <x:v>10</x:v>
      </x:c>
      <x:c r="H1127" t="n">
        <x:f>'05_RUTAS'!F71</x:f>
        <x:v>8</x:v>
      </x:c>
      <x:c r="I1127" t="n">
        <x:f>'05_RUTAS'!G71</x:f>
        <x:v>2.42</x:v>
      </x:c>
      <x:c r="J1127" s="14" t="n">
        <x:f>IF(OR(F1127="",G1127="",G1127=0),"",(ROUNDUP(F1127/G1127,0)*H1127+F1127*I1127)/60)</x:f>
        <x:v>0.37533333333333335</x:v>
      </x:c>
      <x:c r="K1127" t="n">
        <x:f>INDEX('08_PEDIDOS'!$H$2:$H$97,MATCH(A1127,'08_PEDIDOS'!$A$2:$A$97,0))</x:f>
        <x:v>12</x:v>
      </x:c>
      <x:c r="L1127" t="inlineStr">
        <x:is>
          <x:t xml:space="preserve">POR_UNIDAD</x:t>
        </x:is>
      </x:c>
      <x:c r="M1127" t="inlineStr">
        <x:is>
          <x:t xml:space="preserve">HIPOTESIS TECNICA</x:t>
        </x:is>
      </x:c>
      <x:c r="N1127" s="34" t="n">
        <x:f>IFERROR(J1127*INDEX('04_MAQUINAS'!$F$2:$F$18,MATCH(E1127,'04_MAQUINAS'!$A$2:$A$18,0)),0)</x:f>
        <x:v>6.005333333333334</x:v>
      </x:c>
      <x:c r="O1127" s="34" t="n">
        <x:f>IFERROR(J1127*INDEX('04_MAQUINAS'!$I$2:$I$18,MATCH(E1127,'04_MAQUINAS'!$A$2:$A$18,0))*INDEX('04_MAQUINAS'!$J$2:$J$18,MATCH(E1127,'04_MAQUINAS'!$A$2:$A$18,0)),0)</x:f>
        <x:v>0.09383333333333334</x:v>
      </x:c>
    </x:row>
    <x:row r="1128">
      <x:c r="A1128" t="inlineStr">
        <x:is>
          <x:t xml:space="preserve">P094</x:t>
        </x:is>
      </x:c>
      <x:c r="B1128" t="inlineStr">
        <x:is>
          <x:t xml:space="preserve">Locker de 6 puertas</x:t>
        </x:is>
      </x:c>
      <x:c r="C1128" t="n">
        <x:v>9</x:v>
      </x:c>
      <x:c r="D1128" t="inlineStr">
        <x:is>
          <x:t xml:space="preserve">Ensamblaje</x:t>
        </x:is>
      </x:c>
      <x:c r="E1128" t="inlineStr">
        <x:is>
          <x:t xml:space="preserve">Mesa de armado</x:t>
        </x:is>
      </x:c>
      <x:c r="F1128" t="n">
        <x:f>'08_PEDIDOS'!D95</x:f>
        <x:v>6</x:v>
      </x:c>
      <x:c r="G1128" t="n">
        <x:f>'08_PEDIDOS'!I95</x:f>
        <x:v>10</x:v>
      </x:c>
      <x:c r="H1128" t="n">
        <x:f>'05_RUTAS'!F72</x:f>
        <x:v>6</x:v>
      </x:c>
      <x:c r="I1128" t="n">
        <x:f>'05_RUTAS'!G72</x:f>
        <x:v>56.25</x:v>
      </x:c>
      <x:c r="J1128" s="14" t="n">
        <x:f>IF(OR(F1128="",G1128="",G1128=0),"",(ROUNDUP(F1128/G1128,0)*H1128+F1128*I1128)/60)</x:f>
        <x:v>5.725</x:v>
      </x:c>
      <x:c r="K1128" t="n">
        <x:f>INDEX('08_PEDIDOS'!$H$2:$H$97,MATCH(A1128,'08_PEDIDOS'!$A$2:$A$97,0))</x:f>
        <x:v>12</x:v>
      </x:c>
      <x:c r="L1128" t="inlineStr">
        <x:is>
          <x:t xml:space="preserve">POR_UNIDAD</x:t>
        </x:is>
      </x:c>
      <x:c r="M1128" t="inlineStr">
        <x:is>
          <x:t xml:space="preserve">VALOR HEREDADO SIN CRONOMETRAJE</x:t>
        </x:is>
      </x:c>
      <x:c r="N1128" s="34" t="n">
        <x:f>IFERROR(J1128*INDEX('04_MAQUINAS'!$F$2:$F$18,MATCH(E1128,'04_MAQUINAS'!$A$2:$A$18,0)),0)</x:f>
        <x:v>108.77499999999999</x:v>
      </x:c>
      <x:c r="O1128" s="34" t="n">
        <x:f>IFERROR(J1128*INDEX('04_MAQUINAS'!$I$2:$I$18,MATCH(E1128,'04_MAQUINAS'!$A$2:$A$18,0))*INDEX('04_MAQUINAS'!$J$2:$J$18,MATCH(E1128,'04_MAQUINAS'!$A$2:$A$18,0)),0)</x:f>
        <x:v>1.7174999999999998</x:v>
      </x:c>
    </x:row>
    <x:row r="1129">
      <x:c r="A1129" t="inlineStr">
        <x:is>
          <x:t xml:space="preserve">P094</x:t>
        </x:is>
      </x:c>
      <x:c r="B1129" t="inlineStr">
        <x:is>
          <x:t xml:space="preserve">Locker de 6 puertas</x:t>
        </x:is>
      </x:c>
      <x:c r="C1129" t="n">
        <x:v>10</x:v>
      </x:c>
      <x:c r="D1129" t="inlineStr">
        <x:is>
          <x:t xml:space="preserve">Inspección de calidad</x:t>
        </x:is>
      </x:c>
      <x:c r="E1129" t="inlineStr">
        <x:is>
          <x:t xml:space="preserve">Área de inspección</x:t>
        </x:is>
      </x:c>
      <x:c r="F1129" t="n">
        <x:f>'08_PEDIDOS'!D95</x:f>
        <x:v>6</x:v>
      </x:c>
      <x:c r="G1129" t="n">
        <x:f>'08_PEDIDOS'!I95</x:f>
        <x:v>10</x:v>
      </x:c>
      <x:c r="H1129" t="n">
        <x:f>'05_RUTAS'!F73</x:f>
        <x:v>2</x:v>
      </x:c>
      <x:c r="I1129" t="n">
        <x:f>'05_RUTAS'!G73</x:f>
        <x:v>3.52</x:v>
      </x:c>
      <x:c r="J1129" s="14" t="n">
        <x:f>IF(OR(F1129="",G1129="",G1129=0),"",(ROUNDUP(F1129/G1129,0)*H1129+F1129*I1129)/60)</x:f>
        <x:v>0.38533333333333336</x:v>
      </x:c>
      <x:c r="K1129" t="n">
        <x:f>INDEX('08_PEDIDOS'!$H$2:$H$97,MATCH(A1129,'08_PEDIDOS'!$A$2:$A$97,0))</x:f>
        <x:v>12</x:v>
      </x:c>
      <x:c r="L1129" t="inlineStr">
        <x:is>
          <x:t xml:space="preserve">POR_UNIDAD</x:t>
        </x:is>
      </x:c>
      <x:c r="M1129" t="inlineStr">
        <x:is>
          <x:t xml:space="preserve">HIPOTESIS TECNICA</x:t>
        </x:is>
      </x:c>
      <x:c r="N1129" s="34" t="n">
        <x:f>IFERROR(J1129*INDEX('04_MAQUINAS'!$F$2:$F$18,MATCH(E1129,'04_MAQUINAS'!$A$2:$A$18,0)),0)</x:f>
        <x:v>7.706666666666667</x:v>
      </x:c>
      <x:c r="O1129" s="34" t="n">
        <x:f>IFERROR(J1129*INDEX('04_MAQUINAS'!$I$2:$I$18,MATCH(E1129,'04_MAQUINAS'!$A$2:$A$18,0))*INDEX('04_MAQUINAS'!$J$2:$J$18,MATCH(E1129,'04_MAQUINAS'!$A$2:$A$18,0)),0)</x:f>
        <x:v>0.038533333333333336</x:v>
      </x:c>
    </x:row>
    <x:row r="1130">
      <x:c r="A1130" t="inlineStr">
        <x:is>
          <x:t xml:space="preserve">P094</x:t>
        </x:is>
      </x:c>
      <x:c r="B1130" t="inlineStr">
        <x:is>
          <x:t xml:space="preserve">Locker de 6 puertas</x:t>
        </x:is>
      </x:c>
      <x:c r="C1130" t="n">
        <x:v>11</x:v>
      </x:c>
      <x:c r="D1130" t="inlineStr">
        <x:is>
          <x:t xml:space="preserve">Embalaje</x:t>
        </x:is>
      </x:c>
      <x:c r="E1130" t="inlineStr">
        <x:is>
          <x:t xml:space="preserve">Zona de protección y embalaje</x:t>
        </x:is>
      </x:c>
      <x:c r="F1130" t="n">
        <x:f>'08_PEDIDOS'!D95</x:f>
        <x:v>6</x:v>
      </x:c>
      <x:c r="G1130" t="n">
        <x:f>'08_PEDIDOS'!I95</x:f>
        <x:v>10</x:v>
      </x:c>
      <x:c r="H1130" t="n">
        <x:f>'05_RUTAS'!F74</x:f>
        <x:v>2</x:v>
      </x:c>
      <x:c r="I1130" t="n">
        <x:f>'05_RUTAS'!G74</x:f>
        <x:v>4.78</x:v>
      </x:c>
      <x:c r="J1130" s="14" t="n">
        <x:f>IF(OR(F1130="",G1130="",G1130=0),"",(ROUNDUP(F1130/G1130,0)*H1130+F1130*I1130)/60)</x:f>
        <x:v>0.5113333333333333</x:v>
      </x:c>
      <x:c r="K1130" t="n">
        <x:f>INDEX('08_PEDIDOS'!$H$2:$H$97,MATCH(A1130,'08_PEDIDOS'!$A$2:$A$97,0))</x:f>
        <x:v>12</x:v>
      </x:c>
      <x:c r="L1130" t="inlineStr">
        <x:is>
          <x:t xml:space="preserve">POR_UNIDAD</x:t>
        </x:is>
      </x:c>
      <x:c r="M1130" t="inlineStr">
        <x:is>
          <x:t xml:space="preserve">HIPOTESIS TECNICA</x:t>
        </x:is>
      </x:c>
      <x:c r="N1130" s="34" t="n">
        <x:f>IFERROR(J1130*INDEX('04_MAQUINAS'!$F$2:$F$18,MATCH(E1130,'04_MAQUINAS'!$A$2:$A$18,0)),0)</x:f>
        <x:v>9.203999999999999</x:v>
      </x:c>
      <x:c r="O1130" s="34" t="n">
        <x:f>IFERROR(J1130*INDEX('04_MAQUINAS'!$I$2:$I$18,MATCH(E1130,'04_MAQUINAS'!$A$2:$A$18,0))*INDEX('04_MAQUINAS'!$J$2:$J$18,MATCH(E1130,'04_MAQUINAS'!$A$2:$A$18,0)),0)</x:f>
        <x:v>0.04601999999999999</x:v>
      </x:c>
    </x:row>
    <x:row r="1131">
      <x:c r="A1131" t="inlineStr">
        <x:is>
          <x:t xml:space="preserve">P095</x:t>
        </x:is>
      </x:c>
      <x:c r="B1131" t="inlineStr">
        <x:is>
          <x:t xml:space="preserve">Armario metálico</x:t>
        </x:is>
      </x:c>
      <x:c r="C1131" t="n">
        <x:v>1</x:v>
      </x:c>
      <x:c r="D1131" t="inlineStr">
        <x:is>
          <x:t xml:space="preserve">Corte de planchas de acero</x:t>
        </x:is>
      </x:c>
      <x:c r="E1131" t="inlineStr">
        <x:is>
          <x:t xml:space="preserve">Guillotina hidráulica para corte de planchas de acero</x:t>
        </x:is>
      </x:c>
      <x:c r="F1131" t="n">
        <x:f>'08_PEDIDOS'!D96</x:f>
        <x:v>10</x:v>
      </x:c>
      <x:c r="G1131" t="n">
        <x:f>'08_PEDIDOS'!I96</x:f>
        <x:v>10</x:v>
      </x:c>
      <x:c r="H1131" t="n">
        <x:f>'05_RUTAS'!F75</x:f>
        <x:v>8</x:v>
      </x:c>
      <x:c r="I1131" t="n">
        <x:f>'05_RUTAS'!G75</x:f>
        <x:v>35.56</x:v>
      </x:c>
      <x:c r="J1131" s="14" t="n">
        <x:f>IF(OR(F1131="",G1131="",G1131=0),"",(ROUNDUP(F1131/G1131,0)*H1131+F1131*I1131)/60)</x:f>
        <x:v>6.0600000000000005</x:v>
      </x:c>
      <x:c r="K1131" t="n">
        <x:f>INDEX('08_PEDIDOS'!$H$2:$H$97,MATCH(A1131,'08_PEDIDOS'!$A$2:$A$97,0))</x:f>
        <x:v>12</x:v>
      </x:c>
      <x:c r="L1131" t="inlineStr">
        <x:is>
          <x:t xml:space="preserve">POR_UNIDAD</x:t>
        </x:is>
      </x:c>
      <x:c r="M1131" t="inlineStr">
        <x:is>
          <x:t xml:space="preserve">VALOR HEREDADO SIN CRONOMETRAJE</x:t>
        </x:is>
      </x:c>
      <x:c r="N1131" s="34" t="n">
        <x:f>IFERROR(J1131*INDEX('04_MAQUINAS'!$F$2:$F$18,MATCH(E1131,'04_MAQUINAS'!$A$2:$A$18,0)),0)</x:f>
        <x:v>145.44</x:v>
      </x:c>
      <x:c r="O1131" s="34" t="n">
        <x:f>IFERROR(J1131*INDEX('04_MAQUINAS'!$I$2:$I$18,MATCH(E1131,'04_MAQUINAS'!$A$2:$A$18,0))*INDEX('04_MAQUINAS'!$J$2:$J$18,MATCH(E1131,'04_MAQUINAS'!$A$2:$A$18,0)),0)</x:f>
        <x:v>16.665000000000003</x:v>
      </x:c>
    </x:row>
    <x:row r="1132">
      <x:c r="A1132" t="inlineStr">
        <x:is>
          <x:t xml:space="preserve">P095</x:t>
        </x:is>
      </x:c>
      <x:c r="B1132" t="inlineStr">
        <x:is>
          <x:t xml:space="preserve">Armario metálico</x:t>
        </x:is>
      </x:c>
      <x:c r="C1132" t="n">
        <x:v>2</x:v>
      </x:c>
      <x:c r="D1132" t="inlineStr">
        <x:is>
          <x:t xml:space="preserve">Perforación</x:t>
        </x:is>
      </x:c>
      <x:c r="E1132" t="inlineStr">
        <x:is>
          <x:t xml:space="preserve">Taladro de banco para perforación de acero</x:t>
        </x:is>
      </x:c>
      <x:c r="F1132" t="n">
        <x:f>'08_PEDIDOS'!D96</x:f>
        <x:v>10</x:v>
      </x:c>
      <x:c r="G1132" t="n">
        <x:f>'08_PEDIDOS'!I96</x:f>
        <x:v>10</x:v>
      </x:c>
      <x:c r="H1132" t="n">
        <x:f>'05_RUTAS'!F76</x:f>
        <x:v>10</x:v>
      </x:c>
      <x:c r="I1132" t="n">
        <x:f>'05_RUTAS'!G76</x:f>
        <x:v>5.800000000000001</x:v>
      </x:c>
      <x:c r="J1132" s="14" t="n">
        <x:f>IF(OR(F1132="",G1132="",G1132=0),"",(ROUNDUP(F1132/G1132,0)*H1132+F1132*I1132)/60)</x:f>
        <x:v>1.1333333333333333</x:v>
      </x:c>
      <x:c r="K1132" t="n">
        <x:f>INDEX('08_PEDIDOS'!$H$2:$H$97,MATCH(A1132,'08_PEDIDOS'!$A$2:$A$97,0))</x:f>
        <x:v>12</x:v>
      </x:c>
      <x:c r="L1132" t="inlineStr">
        <x:is>
          <x:t xml:space="preserve">POR_UNIDAD</x:t>
        </x:is>
      </x:c>
      <x:c r="M1132" t="inlineStr">
        <x:is>
          <x:t xml:space="preserve">VALOR HEREDADO SIN CRONOMETRAJE</x:t>
        </x:is>
      </x:c>
      <x:c r="N1132" s="34" t="n">
        <x:f>IFERROR(J1132*INDEX('04_MAQUINAS'!$F$2:$F$18,MATCH(E1132,'04_MAQUINAS'!$A$2:$A$18,0)),0)</x:f>
        <x:v>24.933333333333334</x:v>
      </x:c>
      <x:c r="O1132" s="34" t="n">
        <x:f>IFERROR(J1132*INDEX('04_MAQUINAS'!$I$2:$I$18,MATCH(E1132,'04_MAQUINAS'!$A$2:$A$18,0))*INDEX('04_MAQUINAS'!$J$2:$J$18,MATCH(E1132,'04_MAQUINAS'!$A$2:$A$18,0)),0)</x:f>
        <x:v>0.3116666666666667</x:v>
      </x:c>
    </x:row>
    <x:row r="1133">
      <x:c r="A1133" t="inlineStr">
        <x:is>
          <x:t xml:space="preserve">P095</x:t>
        </x:is>
      </x:c>
      <x:c r="B1133" t="inlineStr">
        <x:is>
          <x:t xml:space="preserve">Armario metálico</x:t>
        </x:is>
      </x:c>
      <x:c r="C1133" t="n">
        <x:v>3</x:v>
      </x:c>
      <x:c r="D1133" t="inlineStr">
        <x:is>
          <x:t xml:space="preserve">Plegado</x:t>
        </x:is>
      </x:c>
      <x:c r="E1133" t="inlineStr">
        <x:is>
          <x:t xml:space="preserve">Plegadora hidráulica de chapa metálica</x:t>
        </x:is>
      </x:c>
      <x:c r="F1133" t="n">
        <x:f>'08_PEDIDOS'!D96</x:f>
        <x:v>10</x:v>
      </x:c>
      <x:c r="G1133" t="n">
        <x:f>'08_PEDIDOS'!I96</x:f>
        <x:v>10</x:v>
      </x:c>
      <x:c r="H1133" t="n">
        <x:f>'05_RUTAS'!F77</x:f>
        <x:v>12</x:v>
      </x:c>
      <x:c r="I1133" t="n">
        <x:f>'05_RUTAS'!G77</x:f>
        <x:v>86</x:v>
      </x:c>
      <x:c r="J1133" s="14" t="n">
        <x:f>IF(OR(F1133="",G1133="",G1133=0),"",(ROUNDUP(F1133/G1133,0)*H1133+F1133*I1133)/60)</x:f>
        <x:v>14.533333333333333</x:v>
      </x:c>
      <x:c r="K1133" t="n">
        <x:f>INDEX('08_PEDIDOS'!$H$2:$H$97,MATCH(A1133,'08_PEDIDOS'!$A$2:$A$97,0))</x:f>
        <x:v>12</x:v>
      </x:c>
      <x:c r="L1133" t="inlineStr">
        <x:is>
          <x:t xml:space="preserve">POR_UNIDAD</x:t>
        </x:is>
      </x:c>
      <x:c r="M1133" t="inlineStr">
        <x:is>
          <x:t xml:space="preserve">VALOR HEREDADO SIN CRONOMETRAJE</x:t>
        </x:is>
      </x:c>
      <x:c r="N1133" s="34" t="n">
        <x:f>IFERROR(J1133*INDEX('04_MAQUINAS'!$F$2:$F$18,MATCH(E1133,'04_MAQUINAS'!$A$2:$A$18,0)),0)</x:f>
        <x:v>406.93333333333334</x:v>
      </x:c>
      <x:c r="O1133" s="34" t="n">
        <x:f>IFERROR(J1133*INDEX('04_MAQUINAS'!$I$2:$I$18,MATCH(E1133,'04_MAQUINAS'!$A$2:$A$18,0))*INDEX('04_MAQUINAS'!$J$2:$J$18,MATCH(E1133,'04_MAQUINAS'!$A$2:$A$18,0)),0)</x:f>
        <x:v>35.970000000000006</x:v>
      </x:c>
    </x:row>
    <x:row r="1134">
      <x:c r="A1134" t="inlineStr">
        <x:is>
          <x:t xml:space="preserve">P095</x:t>
        </x:is>
      </x:c>
      <x:c r="B1134" t="inlineStr">
        <x:is>
          <x:t xml:space="preserve">Armario metálico</x:t>
        </x:is>
      </x:c>
      <x:c r="C1134" t="n">
        <x:v>4</x:v>
      </x:c>
      <x:c r="D1134" t="inlineStr">
        <x:is>
          <x:t xml:space="preserve">Desbarbado</x:t>
        </x:is>
      </x:c>
      <x:c r="E1134" t="inlineStr">
        <x:is>
          <x:t xml:space="preserve">Mesa de desbarbado/esmerilado</x:t>
        </x:is>
      </x:c>
      <x:c r="F1134" t="n">
        <x:f>'08_PEDIDOS'!D96</x:f>
        <x:v>10</x:v>
      </x:c>
      <x:c r="G1134" t="n">
        <x:f>'08_PEDIDOS'!I96</x:f>
        <x:v>10</x:v>
      </x:c>
      <x:c r="H1134" t="n">
        <x:f>'05_RUTAS'!F78</x:f>
        <x:v>3</x:v>
      </x:c>
      <x:c r="I1134" t="n">
        <x:f>'05_RUTAS'!G78</x:f>
        <x:v>15</x:v>
      </x:c>
      <x:c r="J1134" s="14" t="n">
        <x:f>IF(OR(F1134="",G1134="",G1134=0),"",(ROUNDUP(F1134/G1134,0)*H1134+F1134*I1134)/60)</x:f>
        <x:v>2.55</x:v>
      </x:c>
      <x:c r="K1134" t="n">
        <x:f>INDEX('08_PEDIDOS'!$H$2:$H$97,MATCH(A1134,'08_PEDIDOS'!$A$2:$A$97,0))</x:f>
        <x:v>12</x:v>
      </x:c>
      <x:c r="L1134" t="inlineStr">
        <x:is>
          <x:t xml:space="preserve">POR_UNIDAD</x:t>
        </x:is>
      </x:c>
      <x:c r="M1134" t="inlineStr">
        <x:is>
          <x:t xml:space="preserve">VALOR HEREDADO SIN CRONOMETRAJE</x:t>
        </x:is>
      </x:c>
      <x:c r="N1134" s="34" t="n">
        <x:f>IFERROR(J1134*INDEX('04_MAQUINAS'!$F$2:$F$18,MATCH(E1134,'04_MAQUINAS'!$A$2:$A$18,0)),0)</x:f>
        <x:v>53.55</x:v>
      </x:c>
      <x:c r="O1134" s="34" t="n">
        <x:f>IFERROR(J1134*INDEX('04_MAQUINAS'!$I$2:$I$18,MATCH(E1134,'04_MAQUINAS'!$A$2:$A$18,0))*INDEX('04_MAQUINAS'!$J$2:$J$18,MATCH(E1134,'04_MAQUINAS'!$A$2:$A$18,0)),0)</x:f>
        <x:v>1.9124999999999999</x:v>
      </x:c>
    </x:row>
    <x:row r="1135">
      <x:c r="A1135" t="inlineStr">
        <x:is>
          <x:t xml:space="preserve">P095</x:t>
        </x:is>
      </x:c>
      <x:c r="B1135" t="inlineStr">
        <x:is>
          <x:t xml:space="preserve">Armario metálico</x:t>
        </x:is>
      </x:c>
      <x:c r="C1135" t="n">
        <x:v>5</x:v>
      </x:c>
      <x:c r="D1135" t="inlineStr">
        <x:is>
          <x:t xml:space="preserve">Preparación superficial</x:t>
        </x:is>
      </x:c>
      <x:c r="E1135" t="inlineStr">
        <x:is>
          <x:t xml:space="preserve">Zona de preparación superficial</x:t>
        </x:is>
      </x:c>
      <x:c r="F1135" t="n">
        <x:f>'08_PEDIDOS'!D96</x:f>
        <x:v>10</x:v>
      </x:c>
      <x:c r="G1135" t="n">
        <x:f>'08_PEDIDOS'!I96</x:f>
        <x:v>10</x:v>
      </x:c>
      <x:c r="H1135" t="n">
        <x:f>'05_RUTAS'!F79</x:f>
        <x:v>6</x:v>
      </x:c>
      <x:c r="I1135" t="n">
        <x:f>'05_RUTAS'!G79</x:f>
        <x:v>25.712</x:v>
      </x:c>
      <x:c r="J1135" s="14" t="n">
        <x:f>IF(OR(F1135="",G1135="",G1135=0),"",(ROUNDUP(F1135/G1135,0)*H1135+F1135*I1135)/60)</x:f>
        <x:v>4.3853333333333335</x:v>
      </x:c>
      <x:c r="K1135" t="n">
        <x:f>INDEX('08_PEDIDOS'!$H$2:$H$97,MATCH(A1135,'08_PEDIDOS'!$A$2:$A$97,0))</x:f>
        <x:v>12</x:v>
      </x:c>
      <x:c r="L1135" t="inlineStr">
        <x:is>
          <x:t xml:space="preserve">POR_UNIDAD</x:t>
        </x:is>
      </x:c>
      <x:c r="M1135" t="inlineStr">
        <x:is>
          <x:t xml:space="preserve">VALOR HEREDADO SIN CRONOMETRAJE</x:t>
        </x:is>
      </x:c>
      <x:c r="N1135" s="34" t="n">
        <x:f>IFERROR(J1135*INDEX('04_MAQUINAS'!$F$2:$F$18,MATCH(E1135,'04_MAQUINAS'!$A$2:$A$18,0)),0)</x:f>
        <x:v>83.32133333333334</x:v>
      </x:c>
      <x:c r="O1135" s="34" t="n">
        <x:f>IFERROR(J1135*INDEX('04_MAQUINAS'!$I$2:$I$18,MATCH(E1135,'04_MAQUINAS'!$A$2:$A$18,0))*INDEX('04_MAQUINAS'!$J$2:$J$18,MATCH(E1135,'04_MAQUINAS'!$A$2:$A$18,0)),0)</x:f>
        <x:v>3.859093333333334</x:v>
      </x:c>
    </x:row>
    <x:row r="1136">
      <x:c r="A1136" t="inlineStr">
        <x:is>
          <x:t xml:space="preserve">P095</x:t>
        </x:is>
      </x:c>
      <x:c r="B1136" t="inlineStr">
        <x:is>
          <x:t xml:space="preserve">Armario metálico</x:t>
        </x:is>
      </x:c>
      <x:c r="C1136" t="n">
        <x:v>6</x:v>
      </x:c>
      <x:c r="D1136" t="inlineStr">
        <x:is>
          <x:t xml:space="preserve">Aplicación electrostática de polvo</x:t>
        </x:is>
      </x:c>
      <x:c r="E1136" t="inlineStr">
        <x:is>
          <x:t xml:space="preserve">Pistola manual de pintura electrostática en polvo</x:t>
        </x:is>
      </x:c>
      <x:c r="F1136" t="n">
        <x:f>'08_PEDIDOS'!D96</x:f>
        <x:v>10</x:v>
      </x:c>
      <x:c r="G1136" t="n">
        <x:f>'08_PEDIDOS'!I96</x:f>
        <x:v>10</x:v>
      </x:c>
      <x:c r="H1136" t="n">
        <x:f>'05_RUTAS'!F80</x:f>
        <x:v>12</x:v>
      </x:c>
      <x:c r="I1136" t="n">
        <x:f>'05_RUTAS'!G80</x:f>
        <x:v>6.58</x:v>
      </x:c>
      <x:c r="J1136" s="14" t="n">
        <x:f>IF(OR(F1136="",G1136="",G1136=0),"",(ROUNDUP(F1136/G1136,0)*H1136+F1136*I1136)/60)</x:f>
        <x:v>1.2966666666666666</x:v>
      </x:c>
      <x:c r="K1136" t="n">
        <x:f>INDEX('08_PEDIDOS'!$H$2:$H$97,MATCH(A1136,'08_PEDIDOS'!$A$2:$A$97,0))</x:f>
        <x:v>12</x:v>
      </x:c>
      <x:c r="L1136" t="inlineStr">
        <x:is>
          <x:t xml:space="preserve">POR_UNIDAD</x:t>
        </x:is>
      </x:c>
      <x:c r="M1136" t="inlineStr">
        <x:is>
          <x:t xml:space="preserve">HIPOTESIS TECNICA</x:t>
        </x:is>
      </x:c>
      <x:c r="N1136" s="34" t="n">
        <x:f>IFERROR(J1136*INDEX('04_MAQUINAS'!$F$2:$F$18,MATCH(E1136,'04_MAQUINAS'!$A$2:$A$18,0)),0)</x:f>
        <x:v>41.49333333333333</x:v>
      </x:c>
      <x:c r="O1136" s="34" t="n">
        <x:f>IFERROR(J1136*INDEX('04_MAQUINAS'!$I$2:$I$18,MATCH(E1136,'04_MAQUINAS'!$A$2:$A$18,0))*INDEX('04_MAQUINAS'!$J$2:$J$18,MATCH(E1136,'04_MAQUINAS'!$A$2:$A$18,0)),0)</x:f>
        <x:v>1.3614999999999997</x:v>
      </x:c>
    </x:row>
    <x:row r="1137">
      <x:c r="A1137" t="inlineStr">
        <x:is>
          <x:t xml:space="preserve">P095</x:t>
        </x:is>
      </x:c>
      <x:c r="B1137" t="inlineStr">
        <x:is>
          <x:t xml:space="preserve">Armario metálico</x:t>
        </x:is>
      </x:c>
      <x:c r="C1137" t="n">
        <x:v>7</x:v>
      </x:c>
      <x:c r="D1137" t="inlineStr">
        <x:is>
          <x:t xml:space="preserve">Curado térmico en horno</x:t>
        </x:is>
      </x:c>
      <x:c r="E1137" t="inlineStr">
        <x:is>
          <x:t xml:space="preserve">Horno de curado de pintura electrostática por lotes</x:t>
        </x:is>
      </x:c>
      <x:c r="F1137" t="n">
        <x:f>'08_PEDIDOS'!D96</x:f>
        <x:v>10</x:v>
      </x:c>
      <x:c r="G1137" t="n">
        <x:f>'08_PEDIDOS'!I96</x:f>
        <x:v>10</x:v>
      </x:c>
      <x:c r="H1137" t="n">
        <x:f>'05_RUTAS'!F81</x:f>
        <x:v>45</x:v>
      </x:c>
      <x:c r="I1137" t="n">
        <x:f>'05_RUTAS'!G81</x:f>
        <x:v>0</x:v>
      </x:c>
      <x:c r="J1137" s="14" t="n">
        <x:f>IF(OR(F1137="",G1137="",G1137=0),"",(ROUNDUP(F1137/G1137,0)*H1137+F1137*I1137)/60)</x:f>
        <x:v>0.75</x:v>
      </x:c>
      <x:c r="K1137" t="n">
        <x:f>INDEX('08_PEDIDOS'!$H$2:$H$97,MATCH(A1137,'08_PEDIDOS'!$A$2:$A$97,0))</x:f>
        <x:v>12</x:v>
      </x:c>
      <x:c r="L1137" t="inlineStr">
        <x:is>
          <x:t xml:space="preserve">POR_LOTE</x:t>
        </x:is>
      </x:c>
      <x:c r="M1137" t="inlineStr">
        <x:is>
          <x:t xml:space="preserve">HIPOTESIS TECNICA</x:t>
        </x:is>
      </x:c>
      <x:c r="N1137" s="34" t="n">
        <x:f>IFERROR(J1137*INDEX('04_MAQUINAS'!$F$2:$F$18,MATCH(E1137,'04_MAQUINAS'!$A$2:$A$18,0)),0)</x:f>
        <x:v>19.5</x:v>
      </x:c>
      <x:c r="O1137" s="34" t="n">
        <x:f>IFERROR(J1137*INDEX('04_MAQUINAS'!$I$2:$I$18,MATCH(E1137,'04_MAQUINAS'!$A$2:$A$18,0))*INDEX('04_MAQUINAS'!$J$2:$J$18,MATCH(E1137,'04_MAQUINAS'!$A$2:$A$18,0)),0)</x:f>
        <x:v>10.799999999999999</x:v>
      </x:c>
    </x:row>
    <x:row r="1138">
      <x:c r="A1138" t="inlineStr">
        <x:is>
          <x:t xml:space="preserve">P095</x:t>
        </x:is>
      </x:c>
      <x:c r="B1138" t="inlineStr">
        <x:is>
          <x:t xml:space="preserve">Armario metálico</x:t>
        </x:is>
      </x:c>
      <x:c r="C1138" t="n">
        <x:v>8</x:v>
      </x:c>
      <x:c r="D1138" t="inlineStr">
        <x:is>
          <x:t xml:space="preserve">Colgado, traslado y enfriamiento</x:t>
        </x:is>
      </x:c>
      <x:c r="E1138" t="inlineStr">
        <x:is>
          <x:t xml:space="preserve">Manipulación y enfriamiento de piezas</x:t>
        </x:is>
      </x:c>
      <x:c r="F1138" t="n">
        <x:f>'08_PEDIDOS'!D96</x:f>
        <x:v>10</x:v>
      </x:c>
      <x:c r="G1138" t="n">
        <x:f>'08_PEDIDOS'!I96</x:f>
        <x:v>10</x:v>
      </x:c>
      <x:c r="H1138" t="n">
        <x:f>'05_RUTAS'!F82</x:f>
        <x:v>8</x:v>
      </x:c>
      <x:c r="I1138" t="n">
        <x:f>'05_RUTAS'!G82</x:f>
        <x:v>2.36</x:v>
      </x:c>
      <x:c r="J1138" s="14" t="n">
        <x:f>IF(OR(F1138="",G1138="",G1138=0),"",(ROUNDUP(F1138/G1138,0)*H1138+F1138*I1138)/60)</x:f>
        <x:v>0.5266666666666666</x:v>
      </x:c>
      <x:c r="K1138" t="n">
        <x:f>INDEX('08_PEDIDOS'!$H$2:$H$97,MATCH(A1138,'08_PEDIDOS'!$A$2:$A$97,0))</x:f>
        <x:v>12</x:v>
      </x:c>
      <x:c r="L1138" t="inlineStr">
        <x:is>
          <x:t xml:space="preserve">POR_UNIDAD</x:t>
        </x:is>
      </x:c>
      <x:c r="M1138" t="inlineStr">
        <x:is>
          <x:t xml:space="preserve">HIPOTESIS TECNICA</x:t>
        </x:is>
      </x:c>
      <x:c r="N1138" s="34" t="n">
        <x:f>IFERROR(J1138*INDEX('04_MAQUINAS'!$F$2:$F$18,MATCH(E1138,'04_MAQUINAS'!$A$2:$A$18,0)),0)</x:f>
        <x:v>8.426666666666666</x:v>
      </x:c>
      <x:c r="O1138" s="34" t="n">
        <x:f>IFERROR(J1138*INDEX('04_MAQUINAS'!$I$2:$I$18,MATCH(E1138,'04_MAQUINAS'!$A$2:$A$18,0))*INDEX('04_MAQUINAS'!$J$2:$J$18,MATCH(E1138,'04_MAQUINAS'!$A$2:$A$18,0)),0)</x:f>
        <x:v>0.13166666666666665</x:v>
      </x:c>
    </x:row>
    <x:row r="1139">
      <x:c r="A1139" t="inlineStr">
        <x:is>
          <x:t xml:space="preserve">P095</x:t>
        </x:is>
      </x:c>
      <x:c r="B1139" t="inlineStr">
        <x:is>
          <x:t xml:space="preserve">Armario metálico</x:t>
        </x:is>
      </x:c>
      <x:c r="C1139" t="n">
        <x:v>9</x:v>
      </x:c>
      <x:c r="D1139" t="inlineStr">
        <x:is>
          <x:t xml:space="preserve">Ensamblaje</x:t>
        </x:is>
      </x:c>
      <x:c r="E1139" t="inlineStr">
        <x:is>
          <x:t xml:space="preserve">Mesa de armado</x:t>
        </x:is>
      </x:c>
      <x:c r="F1139" t="n">
        <x:f>'08_PEDIDOS'!D96</x:f>
        <x:v>10</x:v>
      </x:c>
      <x:c r="G1139" t="n">
        <x:f>'08_PEDIDOS'!I96</x:f>
        <x:v>10</x:v>
      </x:c>
      <x:c r="H1139" t="n">
        <x:f>'05_RUTAS'!F83</x:f>
        <x:v>6</x:v>
      </x:c>
      <x:c r="I1139" t="n">
        <x:f>'05_RUTAS'!G83</x:f>
        <x:v>27</x:v>
      </x:c>
      <x:c r="J1139" s="14" t="n">
        <x:f>IF(OR(F1139="",G1139="",G1139=0),"",(ROUNDUP(F1139/G1139,0)*H1139+F1139*I1139)/60)</x:f>
        <x:v>4.6</x:v>
      </x:c>
      <x:c r="K1139" t="n">
        <x:f>INDEX('08_PEDIDOS'!$H$2:$H$97,MATCH(A1139,'08_PEDIDOS'!$A$2:$A$97,0))</x:f>
        <x:v>12</x:v>
      </x:c>
      <x:c r="L1139" t="inlineStr">
        <x:is>
          <x:t xml:space="preserve">POR_UNIDAD</x:t>
        </x:is>
      </x:c>
      <x:c r="M1139" t="inlineStr">
        <x:is>
          <x:t xml:space="preserve">VALOR HEREDADO SIN CRONOMETRAJE</x:t>
        </x:is>
      </x:c>
      <x:c r="N1139" s="34" t="n">
        <x:f>IFERROR(J1139*INDEX('04_MAQUINAS'!$F$2:$F$18,MATCH(E1139,'04_MAQUINAS'!$A$2:$A$18,0)),0)</x:f>
        <x:v>87.39999999999999</x:v>
      </x:c>
      <x:c r="O1139" s="34" t="n">
        <x:f>IFERROR(J1139*INDEX('04_MAQUINAS'!$I$2:$I$18,MATCH(E1139,'04_MAQUINAS'!$A$2:$A$18,0))*INDEX('04_MAQUINAS'!$J$2:$J$18,MATCH(E1139,'04_MAQUINAS'!$A$2:$A$18,0)),0)</x:f>
        <x:v>1.38</x:v>
      </x:c>
    </x:row>
    <x:row r="1140">
      <x:c r="A1140" t="inlineStr">
        <x:is>
          <x:t xml:space="preserve">P095</x:t>
        </x:is>
      </x:c>
      <x:c r="B1140" t="inlineStr">
        <x:is>
          <x:t xml:space="preserve">Armario metálico</x:t>
        </x:is>
      </x:c>
      <x:c r="C1140" t="n">
        <x:v>10</x:v>
      </x:c>
      <x:c r="D1140" t="inlineStr">
        <x:is>
          <x:t xml:space="preserve">Inspección de calidad</x:t>
        </x:is>
      </x:c>
      <x:c r="E1140" t="inlineStr">
        <x:is>
          <x:t xml:space="preserve">Área de inspección</x:t>
        </x:is>
      </x:c>
      <x:c r="F1140" t="n">
        <x:f>'08_PEDIDOS'!D96</x:f>
        <x:v>10</x:v>
      </x:c>
      <x:c r="G1140" t="n">
        <x:f>'08_PEDIDOS'!I96</x:f>
        <x:v>10</x:v>
      </x:c>
      <x:c r="H1140" t="n">
        <x:f>'05_RUTAS'!F84</x:f>
        <x:v>2</x:v>
      </x:c>
      <x:c r="I1140" t="n">
        <x:f>'05_RUTAS'!G84</x:f>
        <x:v>3.45</x:v>
      </x:c>
      <x:c r="J1140" s="14" t="n">
        <x:f>IF(OR(F1140="",G1140="",G1140=0),"",(ROUNDUP(F1140/G1140,0)*H1140+F1140*I1140)/60)</x:f>
        <x:v>0.6083333333333333</x:v>
      </x:c>
      <x:c r="K1140" t="n">
        <x:f>INDEX('08_PEDIDOS'!$H$2:$H$97,MATCH(A1140,'08_PEDIDOS'!$A$2:$A$97,0))</x:f>
        <x:v>12</x:v>
      </x:c>
      <x:c r="L1140" t="inlineStr">
        <x:is>
          <x:t xml:space="preserve">POR_UNIDAD</x:t>
        </x:is>
      </x:c>
      <x:c r="M1140" t="inlineStr">
        <x:is>
          <x:t xml:space="preserve">HIPOTESIS TECNICA</x:t>
        </x:is>
      </x:c>
      <x:c r="N1140" s="34" t="n">
        <x:f>IFERROR(J1140*INDEX('04_MAQUINAS'!$F$2:$F$18,MATCH(E1140,'04_MAQUINAS'!$A$2:$A$18,0)),0)</x:f>
        <x:v>12.166666666666666</x:v>
      </x:c>
      <x:c r="O1140" s="34" t="n">
        <x:f>IFERROR(J1140*INDEX('04_MAQUINAS'!$I$2:$I$18,MATCH(E1140,'04_MAQUINAS'!$A$2:$A$18,0))*INDEX('04_MAQUINAS'!$J$2:$J$18,MATCH(E1140,'04_MAQUINAS'!$A$2:$A$18,0)),0)</x:f>
        <x:v>0.06083333333333333</x:v>
      </x:c>
    </x:row>
    <x:row r="1141">
      <x:c r="A1141" t="inlineStr">
        <x:is>
          <x:t xml:space="preserve">P095</x:t>
        </x:is>
      </x:c>
      <x:c r="B1141" t="inlineStr">
        <x:is>
          <x:t xml:space="preserve">Armario metálico</x:t>
        </x:is>
      </x:c>
      <x:c r="C1141" t="n">
        <x:v>11</x:v>
      </x:c>
      <x:c r="D1141" t="inlineStr">
        <x:is>
          <x:t xml:space="preserve">Embalaje</x:t>
        </x:is>
      </x:c>
      <x:c r="E1141" t="inlineStr">
        <x:is>
          <x:t xml:space="preserve">Zona de protección y embalaje</x:t>
        </x:is>
      </x:c>
      <x:c r="F1141" t="n">
        <x:f>'08_PEDIDOS'!D96</x:f>
        <x:v>10</x:v>
      </x:c>
      <x:c r="G1141" t="n">
        <x:f>'08_PEDIDOS'!I96</x:f>
        <x:v>10</x:v>
      </x:c>
      <x:c r="H1141" t="n">
        <x:f>'05_RUTAS'!F85</x:f>
        <x:v>2</x:v>
      </x:c>
      <x:c r="I1141" t="n">
        <x:f>'05_RUTAS'!G85</x:f>
        <x:v>4.67</x:v>
      </x:c>
      <x:c r="J1141" s="14" t="n">
        <x:f>IF(OR(F1141="",G1141="",G1141=0),"",(ROUNDUP(F1141/G1141,0)*H1141+F1141*I1141)/60)</x:f>
        <x:v>0.8116666666666668</x:v>
      </x:c>
      <x:c r="K1141" t="n">
        <x:f>INDEX('08_PEDIDOS'!$H$2:$H$97,MATCH(A1141,'08_PEDIDOS'!$A$2:$A$97,0))</x:f>
        <x:v>12</x:v>
      </x:c>
      <x:c r="L1141" t="inlineStr">
        <x:is>
          <x:t xml:space="preserve">POR_UNIDAD</x:t>
        </x:is>
      </x:c>
      <x:c r="M1141" t="inlineStr">
        <x:is>
          <x:t xml:space="preserve">HIPOTESIS TECNICA</x:t>
        </x:is>
      </x:c>
      <x:c r="N1141" s="34" t="n">
        <x:f>IFERROR(J1141*INDEX('04_MAQUINAS'!$F$2:$F$18,MATCH(E1141,'04_MAQUINAS'!$A$2:$A$18,0)),0)</x:f>
        <x:v>14.610000000000001</x:v>
      </x:c>
      <x:c r="O1141" s="34" t="n">
        <x:f>IFERROR(J1141*INDEX('04_MAQUINAS'!$I$2:$I$18,MATCH(E1141,'04_MAQUINAS'!$A$2:$A$18,0))*INDEX('04_MAQUINAS'!$J$2:$J$18,MATCH(E1141,'04_MAQUINAS'!$A$2:$A$18,0)),0)</x:f>
        <x:v>0.07305</x:v>
      </x:c>
    </x:row>
    <x:row r="1142">
      <x:c r="A1142" t="inlineStr">
        <x:is>
          <x:t xml:space="preserve">P096</x:t>
        </x:is>
      </x:c>
      <x:c r="B1142" t="inlineStr">
        <x:is>
          <x:t xml:space="preserve">Estantería liviana metálica</x:t>
        </x:is>
      </x:c>
      <x:c r="C1142" t="n">
        <x:v>1</x:v>
      </x:c>
      <x:c r="D1142" t="inlineStr">
        <x:is>
          <x:t xml:space="preserve">Corte de planchas de acero</x:t>
        </x:is>
      </x:c>
      <x:c r="E1142" t="inlineStr">
        <x:is>
          <x:t xml:space="preserve">Guillotina hidráulica para corte de planchas de acero</x:t>
        </x:is>
      </x:c>
      <x:c r="F1142" t="n">
        <x:f>'08_PEDIDOS'!D97</x:f>
        <x:v>10</x:v>
      </x:c>
      <x:c r="G1142" t="n">
        <x:f>'08_PEDIDOS'!I97</x:f>
        <x:v>10</x:v>
      </x:c>
      <x:c r="H1142" t="n">
        <x:f>'05_RUTAS'!F86</x:f>
        <x:v>8</x:v>
      </x:c>
      <x:c r="I1142" t="n">
        <x:f>'05_RUTAS'!G86</x:f>
        <x:v>35.92</x:v>
      </x:c>
      <x:c r="J1142" s="14" t="n">
        <x:f>IF(OR(F1142="",G1142="",G1142=0),"",(ROUNDUP(F1142/G1142,0)*H1142+F1142*I1142)/60)</x:f>
        <x:v>6.120000000000001</x:v>
      </x:c>
      <x:c r="K1142" t="n">
        <x:f>INDEX('08_PEDIDOS'!$H$2:$H$97,MATCH(A1142,'08_PEDIDOS'!$A$2:$A$97,0))</x:f>
        <x:v>12</x:v>
      </x:c>
      <x:c r="L1142" t="inlineStr">
        <x:is>
          <x:t xml:space="preserve">POR_UNIDAD</x:t>
        </x:is>
      </x:c>
      <x:c r="M1142" t="inlineStr">
        <x:is>
          <x:t xml:space="preserve">VALOR HEREDADO SIN CRONOMETRAJE</x:t>
        </x:is>
      </x:c>
      <x:c r="N1142" s="34" t="n">
        <x:f>IFERROR(J1142*INDEX('04_MAQUINAS'!$F$2:$F$18,MATCH(E1142,'04_MAQUINAS'!$A$2:$A$18,0)),0)</x:f>
        <x:v>146.88000000000002</x:v>
      </x:c>
      <x:c r="O1142" s="34" t="n">
        <x:f>IFERROR(J1142*INDEX('04_MAQUINAS'!$I$2:$I$18,MATCH(E1142,'04_MAQUINAS'!$A$2:$A$18,0))*INDEX('04_MAQUINAS'!$J$2:$J$18,MATCH(E1142,'04_MAQUINAS'!$A$2:$A$18,0)),0)</x:f>
        <x:v>16.830000000000002</x:v>
      </x:c>
    </x:row>
    <x:row r="1143">
      <x:c r="A1143" t="inlineStr">
        <x:is>
          <x:t xml:space="preserve">P096</x:t>
        </x:is>
      </x:c>
      <x:c r="B1143" t="inlineStr">
        <x:is>
          <x:t xml:space="preserve">Estantería liviana metálica</x:t>
        </x:is>
      </x:c>
      <x:c r="C1143" t="n">
        <x:v>2</x:v>
      </x:c>
      <x:c r="D1143" t="inlineStr">
        <x:is>
          <x:t xml:space="preserve">Corte de tubos y perfiles</x:t>
        </x:is>
      </x:c>
      <x:c r="E1143" t="inlineStr">
        <x:is>
          <x:t xml:space="preserve">Sierra de cinta para corte de tubos y perfiles</x:t>
        </x:is>
      </x:c>
      <x:c r="F1143" t="n">
        <x:f>'08_PEDIDOS'!D97</x:f>
        <x:v>10</x:v>
      </x:c>
      <x:c r="G1143" t="n">
        <x:f>'08_PEDIDOS'!I97</x:f>
        <x:v>10</x:v>
      </x:c>
      <x:c r="H1143" t="n">
        <x:f>'05_RUTAS'!F87</x:f>
        <x:v>8</x:v>
      </x:c>
      <x:c r="I1143" t="n">
        <x:f>'05_RUTAS'!G87</x:f>
        <x:v>32.28</x:v>
      </x:c>
      <x:c r="J1143" s="14" t="n">
        <x:f>IF(OR(F1143="",G1143="",G1143=0),"",(ROUNDUP(F1143/G1143,0)*H1143+F1143*I1143)/60)</x:f>
        <x:v>5.513333333333334</x:v>
      </x:c>
      <x:c r="K1143" t="n">
        <x:f>INDEX('08_PEDIDOS'!$H$2:$H$97,MATCH(A1143,'08_PEDIDOS'!$A$2:$A$97,0))</x:f>
        <x:v>12</x:v>
      </x:c>
      <x:c r="L1143" t="inlineStr">
        <x:is>
          <x:t xml:space="preserve">POR_UNIDAD</x:t>
        </x:is>
      </x:c>
      <x:c r="M1143" t="inlineStr">
        <x:is>
          <x:t xml:space="preserve">VALOR HEREDADO SIN CRONOMETRAJE</x:t>
        </x:is>
      </x:c>
      <x:c r="N1143" s="34" t="n">
        <x:f>IFERROR(J1143*INDEX('04_MAQUINAS'!$F$2:$F$18,MATCH(E1143,'04_MAQUINAS'!$A$2:$A$18,0)),0)</x:f>
        <x:v>121.29333333333334</x:v>
      </x:c>
      <x:c r="O1143" s="34" t="n">
        <x:f>IFERROR(J1143*INDEX('04_MAQUINAS'!$I$2:$I$18,MATCH(E1143,'04_MAQUINAS'!$A$2:$A$18,0))*INDEX('04_MAQUINAS'!$J$2:$J$18,MATCH(E1143,'04_MAQUINAS'!$A$2:$A$18,0)),0)</x:f>
        <x:v>2.481</x:v>
      </x:c>
    </x:row>
    <x:row r="1144">
      <x:c r="A1144" t="inlineStr">
        <x:is>
          <x:t xml:space="preserve">P096</x:t>
        </x:is>
      </x:c>
      <x:c r="B1144" t="inlineStr">
        <x:is>
          <x:t xml:space="preserve">Estantería liviana metálica</x:t>
        </x:is>
      </x:c>
      <x:c r="C1144" t="n">
        <x:v>3</x:v>
      </x:c>
      <x:c r="D1144" t="inlineStr">
        <x:is>
          <x:t xml:space="preserve">Perforación</x:t>
        </x:is>
      </x:c>
      <x:c r="E1144" t="inlineStr">
        <x:is>
          <x:t xml:space="preserve">Taladro de banco para perforación de acero</x:t>
        </x:is>
      </x:c>
      <x:c r="F1144" t="n">
        <x:f>'08_PEDIDOS'!D97</x:f>
        <x:v>10</x:v>
      </x:c>
      <x:c r="G1144" t="n">
        <x:f>'08_PEDIDOS'!I97</x:f>
        <x:v>10</x:v>
      </x:c>
      <x:c r="H1144" t="n">
        <x:f>'05_RUTAS'!F88</x:f>
        <x:v>10</x:v>
      </x:c>
      <x:c r="I1144" t="n">
        <x:f>'05_RUTAS'!G88</x:f>
        <x:v>54.8</x:v>
      </x:c>
      <x:c r="J1144" s="14" t="n">
        <x:f>IF(OR(F1144="",G1144="",G1144=0),"",(ROUNDUP(F1144/G1144,0)*H1144+F1144*I1144)/60)</x:f>
        <x:v>9.3</x:v>
      </x:c>
      <x:c r="K1144" t="n">
        <x:f>INDEX('08_PEDIDOS'!$H$2:$H$97,MATCH(A1144,'08_PEDIDOS'!$A$2:$A$97,0))</x:f>
        <x:v>12</x:v>
      </x:c>
      <x:c r="L1144" t="inlineStr">
        <x:is>
          <x:t xml:space="preserve">POR_UNIDAD</x:t>
        </x:is>
      </x:c>
      <x:c r="M1144" t="inlineStr">
        <x:is>
          <x:t xml:space="preserve">VALOR HEREDADO SIN CRONOMETRAJE</x:t>
        </x:is>
      </x:c>
      <x:c r="N1144" s="34" t="n">
        <x:f>IFERROR(J1144*INDEX('04_MAQUINAS'!$F$2:$F$18,MATCH(E1144,'04_MAQUINAS'!$A$2:$A$18,0)),0)</x:f>
        <x:v>204.60000000000002</x:v>
      </x:c>
      <x:c r="O1144" s="34" t="n">
        <x:f>IFERROR(J1144*INDEX('04_MAQUINAS'!$I$2:$I$18,MATCH(E1144,'04_MAQUINAS'!$A$2:$A$18,0))*INDEX('04_MAQUINAS'!$J$2:$J$18,MATCH(E1144,'04_MAQUINAS'!$A$2:$A$18,0)),0)</x:f>
        <x:v>2.5575000000000006</x:v>
      </x:c>
    </x:row>
    <x:row r="1145">
      <x:c r="A1145" t="inlineStr">
        <x:is>
          <x:t xml:space="preserve">P096</x:t>
        </x:is>
      </x:c>
      <x:c r="B1145" t="inlineStr">
        <x:is>
          <x:t xml:space="preserve">Estantería liviana metálica</x:t>
        </x:is>
      </x:c>
      <x:c r="C1145" t="n">
        <x:v>4</x:v>
      </x:c>
      <x:c r="D1145" t="inlineStr">
        <x:is>
          <x:t xml:space="preserve">Plegado</x:t>
        </x:is>
      </x:c>
      <x:c r="E1145" t="inlineStr">
        <x:is>
          <x:t xml:space="preserve">Plegadora hidráulica de chapa metálica</x:t>
        </x:is>
      </x:c>
      <x:c r="F1145" t="n">
        <x:f>'08_PEDIDOS'!D97</x:f>
        <x:v>10</x:v>
      </x:c>
      <x:c r="G1145" t="n">
        <x:f>'08_PEDIDOS'!I97</x:f>
        <x:v>10</x:v>
      </x:c>
      <x:c r="H1145" t="n">
        <x:f>'05_RUTAS'!F89</x:f>
        <x:v>12</x:v>
      </x:c>
      <x:c r="I1145" t="n">
        <x:f>'05_RUTAS'!G89</x:f>
        <x:v>85</x:v>
      </x:c>
      <x:c r="J1145" s="14" t="n">
        <x:f>IF(OR(F1145="",G1145="",G1145=0),"",(ROUNDUP(F1145/G1145,0)*H1145+F1145*I1145)/60)</x:f>
        <x:v>14.366666666666667</x:v>
      </x:c>
      <x:c r="K1145" t="n">
        <x:f>INDEX('08_PEDIDOS'!$H$2:$H$97,MATCH(A1145,'08_PEDIDOS'!$A$2:$A$97,0))</x:f>
        <x:v>12</x:v>
      </x:c>
      <x:c r="L1145" t="inlineStr">
        <x:is>
          <x:t xml:space="preserve">POR_UNIDAD</x:t>
        </x:is>
      </x:c>
      <x:c r="M1145" t="inlineStr">
        <x:is>
          <x:t xml:space="preserve">VALOR HEREDADO SIN CRONOMETRAJE</x:t>
        </x:is>
      </x:c>
      <x:c r="N1145" s="34" t="n">
        <x:f>IFERROR(J1145*INDEX('04_MAQUINAS'!$F$2:$F$18,MATCH(E1145,'04_MAQUINAS'!$A$2:$A$18,0)),0)</x:f>
        <x:v>402.26666666666665</x:v>
      </x:c>
      <x:c r="O1145" s="34" t="n">
        <x:f>IFERROR(J1145*INDEX('04_MAQUINAS'!$I$2:$I$18,MATCH(E1145,'04_MAQUINAS'!$A$2:$A$18,0))*INDEX('04_MAQUINAS'!$J$2:$J$18,MATCH(E1145,'04_MAQUINAS'!$A$2:$A$18,0)),0)</x:f>
        <x:v>35.5575</x:v>
      </x:c>
    </x:row>
    <x:row r="1146">
      <x:c r="A1146" t="inlineStr">
        <x:is>
          <x:t xml:space="preserve">P096</x:t>
        </x:is>
      </x:c>
      <x:c r="B1146" t="inlineStr">
        <x:is>
          <x:t xml:space="preserve">Estantería liviana metálica</x:t>
        </x:is>
      </x:c>
      <x:c r="C1146" t="n">
        <x:v>5</x:v>
      </x:c>
      <x:c r="D1146" t="inlineStr">
        <x:is>
          <x:t xml:space="preserve">Desbarbado</x:t>
        </x:is>
      </x:c>
      <x:c r="E1146" t="inlineStr">
        <x:is>
          <x:t xml:space="preserve">Mesa de desbarbado/esmerilado</x:t>
        </x:is>
      </x:c>
      <x:c r="F1146" t="n">
        <x:f>'08_PEDIDOS'!D97</x:f>
        <x:v>10</x:v>
      </x:c>
      <x:c r="G1146" t="n">
        <x:f>'08_PEDIDOS'!I97</x:f>
        <x:v>10</x:v>
      </x:c>
      <x:c r="H1146" t="n">
        <x:f>'05_RUTAS'!F90</x:f>
        <x:v>3</x:v>
      </x:c>
      <x:c r="I1146" t="n">
        <x:f>'05_RUTAS'!G90</x:f>
        <x:v>37.5</x:v>
      </x:c>
      <x:c r="J1146" s="14" t="n">
        <x:f>IF(OR(F1146="",G1146="",G1146=0),"",(ROUNDUP(F1146/G1146,0)*H1146+F1146*I1146)/60)</x:f>
        <x:v>6.3</x:v>
      </x:c>
      <x:c r="K1146" t="n">
        <x:f>INDEX('08_PEDIDOS'!$H$2:$H$97,MATCH(A1146,'08_PEDIDOS'!$A$2:$A$97,0))</x:f>
        <x:v>12</x:v>
      </x:c>
      <x:c r="L1146" t="inlineStr">
        <x:is>
          <x:t xml:space="preserve">POR_UNIDAD</x:t>
        </x:is>
      </x:c>
      <x:c r="M1146" t="inlineStr">
        <x:is>
          <x:t xml:space="preserve">VALOR HEREDADO SIN CRONOMETRAJE</x:t>
        </x:is>
      </x:c>
      <x:c r="N1146" s="34" t="n">
        <x:f>IFERROR(J1146*INDEX('04_MAQUINAS'!$F$2:$F$18,MATCH(E1146,'04_MAQUINAS'!$A$2:$A$18,0)),0)</x:f>
        <x:v>132.29999999999998</x:v>
      </x:c>
      <x:c r="O1146" s="34" t="n">
        <x:f>IFERROR(J1146*INDEX('04_MAQUINAS'!$I$2:$I$18,MATCH(E1146,'04_MAQUINAS'!$A$2:$A$18,0))*INDEX('04_MAQUINAS'!$J$2:$J$18,MATCH(E1146,'04_MAQUINAS'!$A$2:$A$18,0)),0)</x:f>
        <x:v>4.725</x:v>
      </x:c>
    </x:row>
    <x:row r="1147">
      <x:c r="A1147" t="inlineStr">
        <x:is>
          <x:t xml:space="preserve">P096</x:t>
        </x:is>
      </x:c>
      <x:c r="B1147" t="inlineStr">
        <x:is>
          <x:t xml:space="preserve">Estantería liviana metálica</x:t>
        </x:is>
      </x:c>
      <x:c r="C1147" t="n">
        <x:v>6</x:v>
      </x:c>
      <x:c r="D1147" t="inlineStr">
        <x:is>
          <x:t xml:space="preserve">Preparación superficial</x:t>
        </x:is>
      </x:c>
      <x:c r="E1147" t="inlineStr">
        <x:is>
          <x:t xml:space="preserve">Zona de preparación superficial</x:t>
        </x:is>
      </x:c>
      <x:c r="F1147" t="n">
        <x:f>'08_PEDIDOS'!D97</x:f>
        <x:v>10</x:v>
      </x:c>
      <x:c r="G1147" t="n">
        <x:f>'08_PEDIDOS'!I97</x:f>
        <x:v>10</x:v>
      </x:c>
      <x:c r="H1147" t="n">
        <x:f>'05_RUTAS'!F91</x:f>
        <x:v>6</x:v>
      </x:c>
      <x:c r="I1147" t="n">
        <x:f>'05_RUTAS'!G91</x:f>
        <x:v>24.4752</x:v>
      </x:c>
      <x:c r="J1147" s="14" t="n">
        <x:f>IF(OR(F1147="",G1147="",G1147=0),"",(ROUNDUP(F1147/G1147,0)*H1147+F1147*I1147)/60)</x:f>
        <x:v>4.1792</x:v>
      </x:c>
      <x:c r="K1147" t="n">
        <x:f>INDEX('08_PEDIDOS'!$H$2:$H$97,MATCH(A1147,'08_PEDIDOS'!$A$2:$A$97,0))</x:f>
        <x:v>12</x:v>
      </x:c>
      <x:c r="L1147" t="inlineStr">
        <x:is>
          <x:t xml:space="preserve">POR_UNIDAD</x:t>
        </x:is>
      </x:c>
      <x:c r="M1147" t="inlineStr">
        <x:is>
          <x:t xml:space="preserve">VALOR HEREDADO SIN CRONOMETRAJE</x:t>
        </x:is>
      </x:c>
      <x:c r="N1147" s="34" t="n">
        <x:f>IFERROR(J1147*INDEX('04_MAQUINAS'!$F$2:$F$18,MATCH(E1147,'04_MAQUINAS'!$A$2:$A$18,0)),0)</x:f>
        <x:v>79.4048</x:v>
      </x:c>
      <x:c r="O1147" s="34" t="n">
        <x:f>IFERROR(J1147*INDEX('04_MAQUINAS'!$I$2:$I$18,MATCH(E1147,'04_MAQUINAS'!$A$2:$A$18,0))*INDEX('04_MAQUINAS'!$J$2:$J$18,MATCH(E1147,'04_MAQUINAS'!$A$2:$A$18,0)),0)</x:f>
        <x:v>3.6776960000000005</x:v>
      </x:c>
    </x:row>
    <x:row r="1148">
      <x:c r="A1148" t="inlineStr">
        <x:is>
          <x:t xml:space="preserve">P096</x:t>
        </x:is>
      </x:c>
      <x:c r="B1148" t="inlineStr">
        <x:is>
          <x:t xml:space="preserve">Estantería liviana metálica</x:t>
        </x:is>
      </x:c>
      <x:c r="C1148" t="n">
        <x:v>7</x:v>
      </x:c>
      <x:c r="D1148" t="inlineStr">
        <x:is>
          <x:t xml:space="preserve">Aplicación electrostática de polvo</x:t>
        </x:is>
      </x:c>
      <x:c r="E1148" t="inlineStr">
        <x:is>
          <x:t xml:space="preserve">Pistola manual de pintura electrostática en polvo</x:t>
        </x:is>
      </x:c>
      <x:c r="F1148" t="n">
        <x:f>'08_PEDIDOS'!D97</x:f>
        <x:v>10</x:v>
      </x:c>
      <x:c r="G1148" t="n">
        <x:f>'08_PEDIDOS'!I97</x:f>
        <x:v>10</x:v>
      </x:c>
      <x:c r="H1148" t="n">
        <x:f>'05_RUTAS'!F92</x:f>
        <x:v>12</x:v>
      </x:c>
      <x:c r="I1148" t="n">
        <x:f>'05_RUTAS'!G92</x:f>
        <x:v>6.58</x:v>
      </x:c>
      <x:c r="J1148" s="14" t="n">
        <x:f>IF(OR(F1148="",G1148="",G1148=0),"",(ROUNDUP(F1148/G1148,0)*H1148+F1148*I1148)/60)</x:f>
        <x:v>1.2966666666666666</x:v>
      </x:c>
      <x:c r="K1148" t="n">
        <x:f>INDEX('08_PEDIDOS'!$H$2:$H$97,MATCH(A1148,'08_PEDIDOS'!$A$2:$A$97,0))</x:f>
        <x:v>12</x:v>
      </x:c>
      <x:c r="L1148" t="inlineStr">
        <x:is>
          <x:t xml:space="preserve">POR_UNIDAD</x:t>
        </x:is>
      </x:c>
      <x:c r="M1148" t="inlineStr">
        <x:is>
          <x:t xml:space="preserve">HIPOTESIS TECNICA</x:t>
        </x:is>
      </x:c>
      <x:c r="N1148" s="34" t="n">
        <x:f>IFERROR(J1148*INDEX('04_MAQUINAS'!$F$2:$F$18,MATCH(E1148,'04_MAQUINAS'!$A$2:$A$18,0)),0)</x:f>
        <x:v>41.49333333333333</x:v>
      </x:c>
      <x:c r="O1148" s="34" t="n">
        <x:f>IFERROR(J1148*INDEX('04_MAQUINAS'!$I$2:$I$18,MATCH(E1148,'04_MAQUINAS'!$A$2:$A$18,0))*INDEX('04_MAQUINAS'!$J$2:$J$18,MATCH(E1148,'04_MAQUINAS'!$A$2:$A$18,0)),0)</x:f>
        <x:v>1.3614999999999997</x:v>
      </x:c>
    </x:row>
    <x:row r="1149">
      <x:c r="A1149" t="inlineStr">
        <x:is>
          <x:t xml:space="preserve">P096</x:t>
        </x:is>
      </x:c>
      <x:c r="B1149" t="inlineStr">
        <x:is>
          <x:t xml:space="preserve">Estantería liviana metálica</x:t>
        </x:is>
      </x:c>
      <x:c r="C1149" t="n">
        <x:v>8</x:v>
      </x:c>
      <x:c r="D1149" t="inlineStr">
        <x:is>
          <x:t xml:space="preserve">Curado térmico en horno</x:t>
        </x:is>
      </x:c>
      <x:c r="E1149" t="inlineStr">
        <x:is>
          <x:t xml:space="preserve">Horno de curado de pintura electrostática por lotes</x:t>
        </x:is>
      </x:c>
      <x:c r="F1149" t="n">
        <x:f>'08_PEDIDOS'!D97</x:f>
        <x:v>10</x:v>
      </x:c>
      <x:c r="G1149" t="n">
        <x:f>'08_PEDIDOS'!I97</x:f>
        <x:v>10</x:v>
      </x:c>
      <x:c r="H1149" t="n">
        <x:f>'05_RUTAS'!F93</x:f>
        <x:v>45</x:v>
      </x:c>
      <x:c r="I1149" t="n">
        <x:f>'05_RUTAS'!G93</x:f>
        <x:v>0</x:v>
      </x:c>
      <x:c r="J1149" s="14" t="n">
        <x:f>IF(OR(F1149="",G1149="",G1149=0),"",(ROUNDUP(F1149/G1149,0)*H1149+F1149*I1149)/60)</x:f>
        <x:v>0.75</x:v>
      </x:c>
      <x:c r="K1149" t="n">
        <x:f>INDEX('08_PEDIDOS'!$H$2:$H$97,MATCH(A1149,'08_PEDIDOS'!$A$2:$A$97,0))</x:f>
        <x:v>12</x:v>
      </x:c>
      <x:c r="L1149" t="inlineStr">
        <x:is>
          <x:t xml:space="preserve">POR_LOTE</x:t>
        </x:is>
      </x:c>
      <x:c r="M1149" t="inlineStr">
        <x:is>
          <x:t xml:space="preserve">HIPOTESIS TECNICA</x:t>
        </x:is>
      </x:c>
      <x:c r="N1149" s="34" t="n">
        <x:f>IFERROR(J1149*INDEX('04_MAQUINAS'!$F$2:$F$18,MATCH(E1149,'04_MAQUINAS'!$A$2:$A$18,0)),0)</x:f>
        <x:v>19.5</x:v>
      </x:c>
      <x:c r="O1149" s="34" t="n">
        <x:f>IFERROR(J1149*INDEX('04_MAQUINAS'!$I$2:$I$18,MATCH(E1149,'04_MAQUINAS'!$A$2:$A$18,0))*INDEX('04_MAQUINAS'!$J$2:$J$18,MATCH(E1149,'04_MAQUINAS'!$A$2:$A$18,0)),0)</x:f>
        <x:v>10.799999999999999</x:v>
      </x:c>
    </x:row>
    <x:row r="1150">
      <x:c r="A1150" t="inlineStr">
        <x:is>
          <x:t xml:space="preserve">P096</x:t>
        </x:is>
      </x:c>
      <x:c r="B1150" t="inlineStr">
        <x:is>
          <x:t xml:space="preserve">Estantería liviana metálica</x:t>
        </x:is>
      </x:c>
      <x:c r="C1150" t="n">
        <x:v>9</x:v>
      </x:c>
      <x:c r="D1150" t="inlineStr">
        <x:is>
          <x:t xml:space="preserve">Colgado, traslado y enfriamiento</x:t>
        </x:is>
      </x:c>
      <x:c r="E1150" t="inlineStr">
        <x:is>
          <x:t xml:space="preserve">Manipulación y enfriamiento de piezas</x:t>
        </x:is>
      </x:c>
      <x:c r="F1150" t="n">
        <x:f>'08_PEDIDOS'!D97</x:f>
        <x:v>10</x:v>
      </x:c>
      <x:c r="G1150" t="n">
        <x:f>'08_PEDIDOS'!I97</x:f>
        <x:v>10</x:v>
      </x:c>
      <x:c r="H1150" t="n">
        <x:f>'05_RUTAS'!F94</x:f>
        <x:v>8</x:v>
      </x:c>
      <x:c r="I1150" t="n">
        <x:f>'05_RUTAS'!G94</x:f>
        <x:v>2.36</x:v>
      </x:c>
      <x:c r="J1150" s="14" t="n">
        <x:f>IF(OR(F1150="",G1150="",G1150=0),"",(ROUNDUP(F1150/G1150,0)*H1150+F1150*I1150)/60)</x:f>
        <x:v>0.5266666666666666</x:v>
      </x:c>
      <x:c r="K1150" t="n">
        <x:f>INDEX('08_PEDIDOS'!$H$2:$H$97,MATCH(A1150,'08_PEDIDOS'!$A$2:$A$97,0))</x:f>
        <x:v>12</x:v>
      </x:c>
      <x:c r="L1150" t="inlineStr">
        <x:is>
          <x:t xml:space="preserve">POR_UNIDAD</x:t>
        </x:is>
      </x:c>
      <x:c r="M1150" t="inlineStr">
        <x:is>
          <x:t xml:space="preserve">HIPOTESIS TECNICA</x:t>
        </x:is>
      </x:c>
      <x:c r="N1150" s="34" t="n">
        <x:f>IFERROR(J1150*INDEX('04_MAQUINAS'!$F$2:$F$18,MATCH(E1150,'04_MAQUINAS'!$A$2:$A$18,0)),0)</x:f>
        <x:v>8.426666666666666</x:v>
      </x:c>
      <x:c r="O1150" s="34" t="n">
        <x:f>IFERROR(J1150*INDEX('04_MAQUINAS'!$I$2:$I$18,MATCH(E1150,'04_MAQUINAS'!$A$2:$A$18,0))*INDEX('04_MAQUINAS'!$J$2:$J$18,MATCH(E1150,'04_MAQUINAS'!$A$2:$A$18,0)),0)</x:f>
        <x:v>0.13166666666666665</x:v>
      </x:c>
    </x:row>
    <x:row r="1151">
      <x:c r="A1151" t="inlineStr">
        <x:is>
          <x:t xml:space="preserve">P096</x:t>
        </x:is>
      </x:c>
      <x:c r="B1151" t="inlineStr">
        <x:is>
          <x:t xml:space="preserve">Estantería liviana metálica</x:t>
        </x:is>
      </x:c>
      <x:c r="C1151" t="n">
        <x:v>10</x:v>
      </x:c>
      <x:c r="D1151" t="inlineStr">
        <x:is>
          <x:t xml:space="preserve">Ensamblaje</x:t>
        </x:is>
      </x:c>
      <x:c r="E1151" t="inlineStr">
        <x:is>
          <x:t xml:space="preserve">Mesa de armado</x:t>
        </x:is>
      </x:c>
      <x:c r="F1151" t="n">
        <x:f>'08_PEDIDOS'!D97</x:f>
        <x:v>10</x:v>
      </x:c>
      <x:c r="G1151" t="n">
        <x:f>'08_PEDIDOS'!I97</x:f>
        <x:v>10</x:v>
      </x:c>
      <x:c r="H1151" t="n">
        <x:f>'05_RUTAS'!F95</x:f>
        <x:v>6</x:v>
      </x:c>
      <x:c r="I1151" t="n">
        <x:f>'05_RUTAS'!G95</x:f>
        <x:v>61.5</x:v>
      </x:c>
      <x:c r="J1151" s="14" t="n">
        <x:f>IF(OR(F1151="",G1151="",G1151=0),"",(ROUNDUP(F1151/G1151,0)*H1151+F1151*I1151)/60)</x:f>
        <x:v>10.35</x:v>
      </x:c>
      <x:c r="K1151" t="n">
        <x:f>INDEX('08_PEDIDOS'!$H$2:$H$97,MATCH(A1151,'08_PEDIDOS'!$A$2:$A$97,0))</x:f>
        <x:v>12</x:v>
      </x:c>
      <x:c r="L1151" t="inlineStr">
        <x:is>
          <x:t xml:space="preserve">POR_UNIDAD</x:t>
        </x:is>
      </x:c>
      <x:c r="M1151" t="inlineStr">
        <x:is>
          <x:t xml:space="preserve">VALOR HEREDADO SIN CRONOMETRAJE</x:t>
        </x:is>
      </x:c>
      <x:c r="N1151" s="34" t="n">
        <x:f>IFERROR(J1151*INDEX('04_MAQUINAS'!$F$2:$F$18,MATCH(E1151,'04_MAQUINAS'!$A$2:$A$18,0)),0)</x:f>
        <x:v>196.65</x:v>
      </x:c>
      <x:c r="O1151" s="34" t="n">
        <x:f>IFERROR(J1151*INDEX('04_MAQUINAS'!$I$2:$I$18,MATCH(E1151,'04_MAQUINAS'!$A$2:$A$18,0))*INDEX('04_MAQUINAS'!$J$2:$J$18,MATCH(E1151,'04_MAQUINAS'!$A$2:$A$18,0)),0)</x:f>
        <x:v>3.105</x:v>
      </x:c>
    </x:row>
    <x:row r="1152">
      <x:c r="A1152" t="inlineStr">
        <x:is>
          <x:t xml:space="preserve">P096</x:t>
        </x:is>
      </x:c>
      <x:c r="B1152" t="inlineStr">
        <x:is>
          <x:t xml:space="preserve">Estantería liviana metálica</x:t>
        </x:is>
      </x:c>
      <x:c r="C1152" t="n">
        <x:v>11</x:v>
      </x:c>
      <x:c r="D1152" t="inlineStr">
        <x:is>
          <x:t xml:space="preserve">Inspección de calidad</x:t>
        </x:is>
      </x:c>
      <x:c r="E1152" t="inlineStr">
        <x:is>
          <x:t xml:space="preserve">Área de inspección</x:t>
        </x:is>
      </x:c>
      <x:c r="F1152" t="n">
        <x:f>'08_PEDIDOS'!D97</x:f>
        <x:v>10</x:v>
      </x:c>
      <x:c r="G1152" t="n">
        <x:f>'08_PEDIDOS'!I97</x:f>
        <x:v>10</x:v>
      </x:c>
      <x:c r="H1152" t="n">
        <x:f>'05_RUTAS'!F96</x:f>
        <x:v>2</x:v>
      </x:c>
      <x:c r="I1152" t="n">
        <x:f>'05_RUTAS'!G96</x:f>
        <x:v>3.45</x:v>
      </x:c>
      <x:c r="J1152" s="14" t="n">
        <x:f>IF(OR(F1152="",G1152="",G1152=0),"",(ROUNDUP(F1152/G1152,0)*H1152+F1152*I1152)/60)</x:f>
        <x:v>0.6083333333333333</x:v>
      </x:c>
      <x:c r="K1152" t="n">
        <x:f>INDEX('08_PEDIDOS'!$H$2:$H$97,MATCH(A1152,'08_PEDIDOS'!$A$2:$A$97,0))</x:f>
        <x:v>12</x:v>
      </x:c>
      <x:c r="L1152" t="inlineStr">
        <x:is>
          <x:t xml:space="preserve">POR_UNIDAD</x:t>
        </x:is>
      </x:c>
      <x:c r="M1152" t="inlineStr">
        <x:is>
          <x:t xml:space="preserve">HIPOTESIS TECNICA</x:t>
        </x:is>
      </x:c>
      <x:c r="N1152" s="34" t="n">
        <x:f>IFERROR(J1152*INDEX('04_MAQUINAS'!$F$2:$F$18,MATCH(E1152,'04_MAQUINAS'!$A$2:$A$18,0)),0)</x:f>
        <x:v>12.166666666666666</x:v>
      </x:c>
      <x:c r="O1152" s="34" t="n">
        <x:f>IFERROR(J1152*INDEX('04_MAQUINAS'!$I$2:$I$18,MATCH(E1152,'04_MAQUINAS'!$A$2:$A$18,0))*INDEX('04_MAQUINAS'!$J$2:$J$18,MATCH(E1152,'04_MAQUINAS'!$A$2:$A$18,0)),0)</x:f>
        <x:v>0.06083333333333333</x:v>
      </x:c>
    </x:row>
    <x:row r="1153">
      <x:c r="A1153" t="inlineStr">
        <x:is>
          <x:t xml:space="preserve">P096</x:t>
        </x:is>
      </x:c>
      <x:c r="B1153" t="inlineStr">
        <x:is>
          <x:t xml:space="preserve">Estantería liviana metálica</x:t>
        </x:is>
      </x:c>
      <x:c r="C1153" t="n">
        <x:v>12</x:v>
      </x:c>
      <x:c r="D1153" t="inlineStr">
        <x:is>
          <x:t xml:space="preserve">Embalaje</x:t>
        </x:is>
      </x:c>
      <x:c r="E1153" t="inlineStr">
        <x:is>
          <x:t xml:space="preserve">Zona de protección y embalaje</x:t>
        </x:is>
      </x:c>
      <x:c r="F1153" t="n">
        <x:f>'08_PEDIDOS'!D97</x:f>
        <x:v>10</x:v>
      </x:c>
      <x:c r="G1153" t="n">
        <x:f>'08_PEDIDOS'!I97</x:f>
        <x:v>10</x:v>
      </x:c>
      <x:c r="H1153" t="n">
        <x:f>'05_RUTAS'!F97</x:f>
        <x:v>2</x:v>
      </x:c>
      <x:c r="I1153" t="n">
        <x:f>'05_RUTAS'!G97</x:f>
        <x:v>4.67</x:v>
      </x:c>
      <x:c r="J1153" s="14" t="n">
        <x:f>IF(OR(F1153="",G1153="",G1153=0),"",(ROUNDUP(F1153/G1153,0)*H1153+F1153*I1153)/60)</x:f>
        <x:v>0.8116666666666668</x:v>
      </x:c>
      <x:c r="K1153" t="n">
        <x:f>INDEX('08_PEDIDOS'!$H$2:$H$97,MATCH(A1153,'08_PEDIDOS'!$A$2:$A$97,0))</x:f>
        <x:v>12</x:v>
      </x:c>
      <x:c r="L1153" t="inlineStr">
        <x:is>
          <x:t xml:space="preserve">POR_UNIDAD</x:t>
        </x:is>
      </x:c>
      <x:c r="M1153" t="inlineStr">
        <x:is>
          <x:t xml:space="preserve">HIPOTESIS TECNICA</x:t>
        </x:is>
      </x:c>
      <x:c r="N1153" s="34" t="n">
        <x:f>IFERROR(J1153*INDEX('04_MAQUINAS'!$F$2:$F$18,MATCH(E1153,'04_MAQUINAS'!$A$2:$A$18,0)),0)</x:f>
        <x:v>14.610000000000001</x:v>
      </x:c>
      <x:c r="O1153" s="34" t="n">
        <x:f>IFERROR(J1153*INDEX('04_MAQUINAS'!$I$2:$I$18,MATCH(E1153,'04_MAQUINAS'!$A$2:$A$18,0))*INDEX('04_MAQUINAS'!$J$2:$J$18,MATCH(E1153,'04_MAQUINAS'!$A$2:$A$18,0)),0)</x:f>
        <x:v>0.07305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4B4B4B"/>
  </x:sheetPr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5" customWidth="1"/>
    <x:col min="2" max="2" width="46" customWidth="1"/>
    <x:col min="3" max="3" width="35" customWidth="1"/>
    <x:col min="4" max="4" width="57" customWidth="1"/>
    <x:col min="5" max="5" width="20" customWidth="1"/>
    <x:col min="6" max="6" width="21" customWidth="1"/>
    <x:col min="7" max="7" width="22" customWidth="1"/>
    <x:col min="8" max="8" width="25" customWidth="1"/>
    <x:col min="9" max="9" width="22" customWidth="1"/>
    <x:col min="10" max="10" width="32" customWidth="1"/>
    <x:col min="11" max="11" width="34" customWidth="1"/>
  </x:cols>
  <x:sheetData>
    <x:row r="1" ht="38" customHeight="1">
      <x:c r="A1" s="5" t="inlineStr">
        <x:is>
          <x:t xml:space="preserve">Pedido</x:t>
        </x:is>
      </x:c>
      <x:c r="B1" s="5" t="inlineStr">
        <x:is>
          <x:t xml:space="preserve">Producto</x:t>
        </x:is>
      </x:c>
      <x:c r="C1" s="5" t="inlineStr">
        <x:is>
          <x:t xml:space="preserve">Componente</x:t>
        </x:is>
      </x:c>
      <x:c r="D1" s="5" t="inlineStr">
        <x:is>
          <x:t xml:space="preserve">Material</x:t>
        </x:is>
      </x:c>
      <x:c r="E1" s="5" t="inlineStr">
        <x:is>
          <x:t xml:space="preserve">Cantidad pedida</x:t>
        </x:is>
      </x:c>
      <x:c r="F1" s="5" t="inlineStr">
        <x:is>
          <x:t xml:space="preserve">Piezas / unidad</x:t>
        </x:is>
      </x:c>
      <x:c r="G1" s="5" t="inlineStr">
        <x:is>
          <x:t xml:space="preserve">Piezas requeridas</x:t>
        </x:is>
      </x:c>
      <x:c r="H1" s="5" t="inlineStr">
        <x:is>
          <x:t xml:space="preserve">Costo componente por producto S/</x:t>
        </x:is>
      </x:c>
      <x:c r="I1" s="5" t="inlineStr">
        <x:is>
          <x:t xml:space="preserve">Costo pedido S/</x:t>
        </x:is>
      </x:c>
      <x:c r="J1" s="21" t="inlineStr">
        <x:is>
          <x:t xml:space="preserve">Masa de material del pedido kg</x:t>
        </x:is>
      </x:c>
      <x:c r="K1" s="21" t="inlineStr">
        <x:is>
          <x:t xml:space="preserve">Planchas equivalentes del pedido</x:t>
        </x:is>
      </x:c>
    </x:row>
    <x:row r="2">
      <x:c r="A2" t="inlineStr">
        <x:is>
          <x:t xml:space="preserve">P001</x:t>
        </x:is>
      </x:c>
      <x:c r="B2" t="inlineStr">
        <x:is>
          <x:t xml:space="preserve">Minirack metálico con bandejas</x:t>
        </x:is>
      </x:c>
      <x:c r="C2" t="inlineStr">
        <x:is>
          <x:t xml:space="preserve">Parante vertical</x:t>
        </x:is>
      </x:c>
      <x:c r="D2" t="inlineStr">
        <x:is>
          <x:t xml:space="preserve">Tubo o perfil de acero (sección por definir)</x:t>
        </x:is>
      </x:c>
      <x:c r="E2" t="n">
        <x:f>'08_PEDIDOS'!D2</x:f>
        <x:v>12</x:v>
      </x:c>
      <x:c r="F2" t="n">
        <x:v>4</x:v>
      </x:c>
      <x:c r="G2" t="n">
        <x:f>E2*F2</x:f>
        <x:v>48</x:v>
      </x:c>
      <x:c r="H2" t="n">
        <x:v>68.625</x:v>
      </x:c>
      <x:c r="I2" t="n">
        <x:f>E2*H2</x:f>
        <x:v>823.5</x:v>
      </x:c>
      <x:c r="J2" s="23" t="n">
        <x:f>E2*SUMIFS('03_DESPIECE'!$I$2:$I$225,'03_DESPIECE'!$A$2:$A$225,B2,'03_DESPIECE'!$B$2:$B$225,C2)</x:f>
        <x:v>129.60000000000002</x:v>
      </x:c>
      <x:c r="K2" s="23" t="n">
        <x:f>E2*SUMIFS('03_DESPIECE'!$K$2:$K$225,'03_DESPIECE'!$A$2:$A$225,B2,'03_DESPIECE'!$B$2:$B$225,C2)</x:f>
        <x:v>0</x:v>
      </x:c>
    </x:row>
    <x:row r="3">
      <x:c r="A3" t="inlineStr">
        <x:is>
          <x:t xml:space="preserve">P001</x:t>
        </x:is>
      </x:c>
      <x:c r="B3" t="inlineStr">
        <x:is>
          <x:t xml:space="preserve">Minirack metálico con bandejas</x:t>
        </x:is>
      </x:c>
      <x:c r="C3" t="inlineStr">
        <x:is>
          <x:t xml:space="preserve">Larguero horizontal</x:t>
        </x:is>
      </x:c>
      <x:c r="D3" t="inlineStr">
        <x:is>
          <x:t xml:space="preserve">Tubo o perfil de acero (sección por definir)</x:t>
        </x:is>
      </x:c>
      <x:c r="E3" t="n">
        <x:f>'08_PEDIDOS'!D2</x:f>
        <x:v>12</x:v>
      </x:c>
      <x:c r="F3" t="n">
        <x:v>8</x:v>
      </x:c>
      <x:c r="G3" t="n">
        <x:f>E3*F3</x:f>
        <x:v>96</x:v>
      </x:c>
      <x:c r="H3" t="n">
        <x:v>91.49999999999999</x:v>
      </x:c>
      <x:c r="I3" t="n">
        <x:f>E3*H3</x:f>
        <x:v>1097.9999999999998</x:v>
      </x:c>
      <x:c r="J3" s="23" t="n">
        <x:f>E3*SUMIFS('03_DESPIECE'!$I$2:$I$225,'03_DESPIECE'!$A$2:$A$225,B3,'03_DESPIECE'!$B$2:$B$225,C3)</x:f>
        <x:v>172.8</x:v>
      </x:c>
      <x:c r="K3" s="23" t="n">
        <x:f>E3*SUMIFS('03_DESPIECE'!$K$2:$K$225,'03_DESPIECE'!$A$2:$A$225,B3,'03_DESPIECE'!$B$2:$B$225,C3)</x:f>
        <x:v>0</x:v>
      </x:c>
    </x:row>
    <x:row r="4">
      <x:c r="A4" t="inlineStr">
        <x:is>
          <x:t xml:space="preserve">P001</x:t>
        </x:is>
      </x:c>
      <x:c r="B4" t="inlineStr">
        <x:is>
          <x:t xml:space="preserve">Minirack metálico con bandejas</x:t>
        </x:is>
      </x:c>
      <x:c r="C4" t="inlineStr">
        <x:is>
          <x:t xml:space="preserve">Refuerzo transversal</x:t>
        </x:is>
      </x:c>
      <x:c r="D4" t="inlineStr">
        <x:is>
          <x:t xml:space="preserve">Tubo o perfil de acero (sección por definir)</x:t>
        </x:is>
      </x:c>
      <x:c r="E4" t="n">
        <x:f>'08_PEDIDOS'!D2</x:f>
        <x:v>12</x:v>
      </x:c>
      <x:c r="F4" t="n">
        <x:v>4</x:v>
      </x:c>
      <x:c r="G4" t="n">
        <x:f>E4*F4</x:f>
        <x:v>48</x:v>
      </x:c>
      <x:c r="H4" t="n">
        <x:v>22.875</x:v>
      </x:c>
      <x:c r="I4" t="n">
        <x:f>E4*H4</x:f>
        <x:v>274.5</x:v>
      </x:c>
      <x:c r="J4" s="23" t="n">
        <x:f>E4*SUMIFS('03_DESPIECE'!$I$2:$I$225,'03_DESPIECE'!$A$2:$A$225,B4,'03_DESPIECE'!$B$2:$B$225,C4)</x:f>
        <x:v>43.2</x:v>
      </x:c>
      <x:c r="K4" s="23" t="n">
        <x:f>E4*SUMIFS('03_DESPIECE'!$K$2:$K$225,'03_DESPIECE'!$A$2:$A$225,B4,'03_DESPIECE'!$B$2:$B$225,C4)</x:f>
        <x:v>0</x:v>
      </x:c>
    </x:row>
    <x:row r="5">
      <x:c r="A5" t="inlineStr">
        <x:is>
          <x:t xml:space="preserve">P001</x:t>
        </x:is>
      </x:c>
      <x:c r="B5" t="inlineStr">
        <x:is>
          <x:t xml:space="preserve">Minirack metálico con bandejas</x:t>
        </x:is>
      </x:c>
      <x:c r="C5" t="inlineStr">
        <x:is>
          <x:t xml:space="preserve">Bandeja acero</x:t>
        </x:is>
      </x:c>
      <x:c r="D5" t="inlineStr">
        <x:is>
          <x:t xml:space="preserve">Plancha de acero laminado en caliente de 2 mm, 1.20 × 2.40 m</x:t>
        </x:is>
      </x:c>
      <x:c r="E5" t="n">
        <x:f>'08_PEDIDOS'!D2</x:f>
        <x:v>12</x:v>
      </x:c>
      <x:c r="F5" t="n">
        <x:v>4</x:v>
      </x:c>
      <x:c r="G5" t="n">
        <x:f>E5*F5</x:f>
        <x:v>48</x:v>
      </x:c>
      <x:c r="H5" t="n">
        <x:v>334.2052173913042</x:v>
      </x:c>
      <x:c r="I5" t="n">
        <x:f>E5*H5</x:f>
        <x:v>4010.4626086956505</x:v>
      </x:c>
      <x:c r="J5" s="23" t="n">
        <x:f>E5*SUMIFS('03_DESPIECE'!$I$2:$I$225,'03_DESPIECE'!$A$2:$A$225,B5,'03_DESPIECE'!$B$2:$B$225,C5)</x:f>
        <x:v>542.5919999999999</x:v>
      </x:c>
      <x:c r="K5" s="23" t="n">
        <x:f>E5*SUMIFS('03_DESPIECE'!$K$2:$K$225,'03_DESPIECE'!$A$2:$A$225,B5,'03_DESPIECE'!$B$2:$B$225,C5)</x:f>
        <x:v>3</x:v>
      </x:c>
    </x:row>
    <x:row r="6">
      <x:c r="A6" t="inlineStr">
        <x:is>
          <x:t xml:space="preserve">P001</x:t>
        </x:is>
      </x:c>
      <x:c r="B6" t="inlineStr">
        <x:is>
          <x:t xml:space="preserve">Minirack metálico con bandejas</x:t>
        </x:is>
      </x:c>
      <x:c r="C6" t="inlineStr">
        <x:is>
          <x:t xml:space="preserve">Cartela unión</x:t>
        </x:is>
      </x:c>
      <x:c r="D6" t="inlineStr">
        <x:is>
          <x:t xml:space="preserve">Plancha de acero laminado en caliente de 2 mm, 1.20 × 2.40 m</x:t>
        </x:is>
      </x:c>
      <x:c r="E6" t="n">
        <x:f>'08_PEDIDOS'!D2</x:f>
        <x:v>12</x:v>
      </x:c>
      <x:c r="F6" t="n">
        <x:v>8</x:v>
      </x:c>
      <x:c r="G6" t="n">
        <x:f>E6*F6</x:f>
        <x:v>96</x:v>
      </x:c>
      <x:c r="H6" t="n">
        <x:v>23.20869565217391</x:v>
      </x:c>
      <x:c r="I6" t="n">
        <x:f>E6*H6</x:f>
        <x:v>278.5043478260869</x:v>
      </x:c>
      <x:c r="J6" s="23" t="n">
        <x:f>E6*SUMIFS('03_DESPIECE'!$I$2:$I$225,'03_DESPIECE'!$A$2:$A$225,B6,'03_DESPIECE'!$B$2:$B$225,C6)</x:f>
        <x:v>37.68</x:v>
      </x:c>
      <x:c r="K6" s="23" t="n">
        <x:f>E6*SUMIFS('03_DESPIECE'!$K$2:$K$225,'03_DESPIECE'!$A$2:$A$225,B6,'03_DESPIECE'!$B$2:$B$225,C6)</x:f>
        <x:v>0.10416666666666667</x:v>
      </x:c>
    </x:row>
    <x:row r="7">
      <x:c r="A7" t="inlineStr">
        <x:is>
          <x:t xml:space="preserve">P001</x:t>
        </x:is>
      </x:c>
      <x:c r="B7" t="inlineStr">
        <x:is>
          <x:t xml:space="preserve">Minirack metálico con bandejas</x:t>
        </x:is>
      </x:c>
      <x:c r="C7" t="inlineStr">
        <x:is>
          <x:t xml:space="preserve">Tornillería sujeción</x:t>
        </x:is>
      </x:c>
      <x:c r="D7" t="inlineStr">
        <x:is>
          <x:t xml:space="preserve">Elementos de fijación metálica (tipo por desagregar)</x:t>
        </x:is>
      </x:c>
      <x:c r="E7" t="n">
        <x:f>'08_PEDIDOS'!D2</x:f>
        <x:v>12</x:v>
      </x:c>
      <x:c r="F7" t="n">
        <x:v>24</x:v>
      </x:c>
      <x:c r="G7" t="n">
        <x:f>E7*F7</x:f>
        <x:v>288</x:v>
      </x:c>
      <x:c r="I7" t="n">
        <x:f>E7*H7</x:f>
        <x:v>0</x:v>
      </x:c>
      <x:c r="J7" s="23" t="n">
        <x:f>E7*SUMIFS('03_DESPIECE'!$I$2:$I$225,'03_DESPIECE'!$A$2:$A$225,B7,'03_DESPIECE'!$B$2:$B$225,C7)</x:f>
        <x:v>0</x:v>
      </x:c>
      <x:c r="K7" s="23" t="n">
        <x:f>E7*SUMIFS('03_DESPIECE'!$K$2:$K$225,'03_DESPIECE'!$A$2:$A$225,B7,'03_DESPIECE'!$B$2:$B$225,C7)</x:f>
        <x:v>0</x:v>
      </x:c>
    </x:row>
    <x:row r="8">
      <x:c r="A8" t="inlineStr">
        <x:is>
          <x:t xml:space="preserve">P001</x:t>
        </x:is>
      </x:c>
      <x:c r="B8" t="inlineStr">
        <x:is>
          <x:t xml:space="preserve">Minirack metálico con bandejas</x:t>
        </x:is>
      </x:c>
      <x:c r="C8" t="inlineStr">
        <x:is>
          <x:t xml:space="preserve">Tapa protectora</x:t>
        </x:is>
      </x:c>
      <x:c r="D8" t="inlineStr">
        <x:is>
          <x:t xml:space="preserve">Elementos de fijación metálica (tipo por desagregar)</x:t>
        </x:is>
      </x:c>
      <x:c r="E8" t="n">
        <x:f>'08_PEDIDOS'!D2</x:f>
        <x:v>12</x:v>
      </x:c>
      <x:c r="F8" t="n">
        <x:v>4</x:v>
      </x:c>
      <x:c r="G8" t="n">
        <x:f>E8*F8</x:f>
        <x:v>48</x:v>
      </x:c>
      <x:c r="I8" t="n">
        <x:f>E8*H8</x:f>
        <x:v>0</x:v>
      </x:c>
      <x:c r="J8" s="23" t="n">
        <x:f>E8*SUMIFS('03_DESPIECE'!$I$2:$I$225,'03_DESPIECE'!$A$2:$A$225,B8,'03_DESPIECE'!$B$2:$B$225,C8)</x:f>
        <x:v>0</x:v>
      </x:c>
      <x:c r="K8" s="23" t="n">
        <x:f>E8*SUMIFS('03_DESPIECE'!$K$2:$K$225,'03_DESPIECE'!$A$2:$A$225,B8,'03_DESPIECE'!$B$2:$B$225,C8)</x:f>
        <x:v>0</x:v>
      </x:c>
    </x:row>
    <x:row r="9">
      <x:c r="A9" t="inlineStr">
        <x:is>
          <x:t xml:space="preserve">P002</x:t>
        </x:is>
      </x:c>
      <x:c r="B9" t="inlineStr">
        <x:is>
          <x:t xml:space="preserve">Estante reforzado modular</x:t>
        </x:is>
      </x:c>
      <x:c r="C9" t="inlineStr">
        <x:is>
          <x:t xml:space="preserve">Parante perfil</x:t>
        </x:is>
      </x:c>
      <x:c r="D9" t="inlineStr">
        <x:is>
          <x:t xml:space="preserve">Tubo o perfil de acero (sección por definir)</x:t>
        </x:is>
      </x:c>
      <x:c r="E9" t="n">
        <x:f>'08_PEDIDOS'!D3</x:f>
        <x:v>12</x:v>
      </x:c>
      <x:c r="F9" t="n">
        <x:v>4</x:v>
      </x:c>
      <x:c r="G9" t="n">
        <x:f>E9*F9</x:f>
        <x:v>48</x:v>
      </x:c>
      <x:c r="H9" t="n">
        <x:v>76.24999999999999</x:v>
      </x:c>
      <x:c r="I9" t="n">
        <x:f>E9*H9</x:f>
        <x:v>914.9999999999998</x:v>
      </x:c>
      <x:c r="J9" s="23" t="n">
        <x:f>E9*SUMIFS('03_DESPIECE'!$I$2:$I$225,'03_DESPIECE'!$A$2:$A$225,B9,'03_DESPIECE'!$B$2:$B$225,C9)</x:f>
        <x:v>144</x:v>
      </x:c>
      <x:c r="K9" s="23" t="n">
        <x:f>E9*SUMIFS('03_DESPIECE'!$K$2:$K$225,'03_DESPIECE'!$A$2:$A$225,B9,'03_DESPIECE'!$B$2:$B$225,C9)</x:f>
        <x:v>0</x:v>
      </x:c>
    </x:row>
    <x:row r="10">
      <x:c r="A10" t="inlineStr">
        <x:is>
          <x:t xml:space="preserve">P002</x:t>
        </x:is>
      </x:c>
      <x:c r="B10" t="inlineStr">
        <x:is>
          <x:t xml:space="preserve">Estante reforzado modular</x:t>
        </x:is>
      </x:c>
      <x:c r="C10" t="inlineStr">
        <x:is>
          <x:t xml:space="preserve">Travesaño frontal</x:t>
        </x:is>
      </x:c>
      <x:c r="D10" t="inlineStr">
        <x:is>
          <x:t xml:space="preserve">Tubo o perfil de acero (sección por definir)</x:t>
        </x:is>
      </x:c>
      <x:c r="E10" t="n">
        <x:f>'08_PEDIDOS'!D3</x:f>
        <x:v>12</x:v>
      </x:c>
      <x:c r="F10" t="n">
        <x:v>8</x:v>
      </x:c>
      <x:c r="G10" t="n">
        <x:f>E10*F10</x:f>
        <x:v>96</x:v>
      </x:c>
      <x:c r="H10" t="n">
        <x:v>76.24999999999999</x:v>
      </x:c>
      <x:c r="I10" t="n">
        <x:f>E10*H10</x:f>
        <x:v>914.9999999999998</x:v>
      </x:c>
      <x:c r="J10" s="23" t="n">
        <x:f>E10*SUMIFS('03_DESPIECE'!$I$2:$I$225,'03_DESPIECE'!$A$2:$A$225,B10,'03_DESPIECE'!$B$2:$B$225,C10)</x:f>
        <x:v>144</x:v>
      </x:c>
      <x:c r="K10" s="23" t="n">
        <x:f>E10*SUMIFS('03_DESPIECE'!$K$2:$K$225,'03_DESPIECE'!$A$2:$A$225,B10,'03_DESPIECE'!$B$2:$B$225,C10)</x:f>
        <x:v>0</x:v>
      </x:c>
    </x:row>
    <x:row r="11">
      <x:c r="A11" t="inlineStr">
        <x:is>
          <x:t xml:space="preserve">P002</x:t>
        </x:is>
      </x:c>
      <x:c r="B11" t="inlineStr">
        <x:is>
          <x:t xml:space="preserve">Estante reforzado modular</x:t>
        </x:is>
      </x:c>
      <x:c r="C11" t="inlineStr">
        <x:is>
          <x:t xml:space="preserve">Travesaño lateral</x:t>
        </x:is>
      </x:c>
      <x:c r="D11" t="inlineStr">
        <x:is>
          <x:t xml:space="preserve">Tubo o perfil de acero (sección por definir)</x:t>
        </x:is>
      </x:c>
      <x:c r="E11" t="n">
        <x:f>'08_PEDIDOS'!D3</x:f>
        <x:v>12</x:v>
      </x:c>
      <x:c r="F11" t="n">
        <x:v>8</x:v>
      </x:c>
      <x:c r="G11" t="n">
        <x:f>E11*F11</x:f>
        <x:v>96</x:v>
      </x:c>
      <x:c r="H11" t="n">
        <x:v>38.12499999999999</x:v>
      </x:c>
      <x:c r="I11" t="n">
        <x:f>E11*H11</x:f>
        <x:v>457.4999999999999</x:v>
      </x:c>
      <x:c r="J11" s="23" t="n">
        <x:f>E11*SUMIFS('03_DESPIECE'!$I$2:$I$225,'03_DESPIECE'!$A$2:$A$225,B11,'03_DESPIECE'!$B$2:$B$225,C11)</x:f>
        <x:v>72</x:v>
      </x:c>
      <x:c r="K11" s="23" t="n">
        <x:f>E11*SUMIFS('03_DESPIECE'!$K$2:$K$225,'03_DESPIECE'!$A$2:$A$225,B11,'03_DESPIECE'!$B$2:$B$225,C11)</x:f>
        <x:v>0</x:v>
      </x:c>
    </x:row>
    <x:row r="12">
      <x:c r="A12" t="inlineStr">
        <x:is>
          <x:t xml:space="preserve">P002</x:t>
        </x:is>
      </x:c>
      <x:c r="B12" t="inlineStr">
        <x:is>
          <x:t xml:space="preserve">Estante reforzado modular</x:t>
        </x:is>
      </x:c>
      <x:c r="C12" t="inlineStr">
        <x:is>
          <x:t xml:space="preserve">Bandeja reforzada</x:t>
        </x:is>
      </x:c>
      <x:c r="D12" t="inlineStr">
        <x:is>
          <x:t xml:space="preserve">Plancha de acero laminado en caliente de 2 mm, 1.20 × 2.40 m</x:t>
        </x:is>
      </x:c>
      <x:c r="E12" t="n">
        <x:f>'08_PEDIDOS'!D3</x:f>
        <x:v>12</x:v>
      </x:c>
      <x:c r="F12" t="n">
        <x:v>5</x:v>
      </x:c>
      <x:c r="G12" t="n">
        <x:f>E12*F12</x:f>
        <x:v>60</x:v>
      </x:c>
      <x:c r="H12" t="n">
        <x:v>290.1086956521739</x:v>
      </x:c>
      <x:c r="I12" t="n">
        <x:f>E12*H12</x:f>
        <x:v>3481.3043478260865</x:v>
      </x:c>
      <x:c r="J12" s="23" t="n">
        <x:f>E12*SUMIFS('03_DESPIECE'!$I$2:$I$225,'03_DESPIECE'!$A$2:$A$225,B12,'03_DESPIECE'!$B$2:$B$225,C12)</x:f>
        <x:v>471</x:v>
      </x:c>
      <x:c r="K12" s="23" t="n">
        <x:f>E12*SUMIFS('03_DESPIECE'!$K$2:$K$225,'03_DESPIECE'!$A$2:$A$225,B12,'03_DESPIECE'!$B$2:$B$225,C12)</x:f>
        <x:v>2.083333333333333</x:v>
      </x:c>
    </x:row>
    <x:row r="13">
      <x:c r="A13" t="inlineStr">
        <x:is>
          <x:t xml:space="preserve">P002</x:t>
        </x:is>
      </x:c>
      <x:c r="B13" t="inlineStr">
        <x:is>
          <x:t xml:space="preserve">Estante reforzado modular</x:t>
        </x:is>
      </x:c>
      <x:c r="C13" t="inlineStr">
        <x:is>
          <x:t xml:space="preserve">Cartela</x:t>
        </x:is>
      </x:c>
      <x:c r="D13" t="inlineStr">
        <x:is>
          <x:t xml:space="preserve">Plancha de acero laminado en caliente de 2 mm, 1.20 × 2.40 m</x:t>
        </x:is>
      </x:c>
      <x:c r="E13" t="n">
        <x:f>'08_PEDIDOS'!D3</x:f>
        <x:v>12</x:v>
      </x:c>
      <x:c r="F13" t="n">
        <x:v>8</x:v>
      </x:c>
      <x:c r="G13" t="n">
        <x:f>E13*F13</x:f>
        <x:v>96</x:v>
      </x:c>
      <x:c r="H13" t="n">
        <x:v>32.49217391304348</x:v>
      </x:c>
      <x:c r="I13" t="n">
        <x:f>E13*H13</x:f>
        <x:v>389.9060869565218</x:v>
      </x:c>
      <x:c r="J13" s="23" t="n">
        <x:f>E13*SUMIFS('03_DESPIECE'!$I$2:$I$225,'03_DESPIECE'!$A$2:$A$225,B13,'03_DESPIECE'!$B$2:$B$225,C13)</x:f>
        <x:v>52.75200000000001</x:v>
      </x:c>
      <x:c r="K13" s="23" t="n">
        <x:f>E13*SUMIFS('03_DESPIECE'!$K$2:$K$225,'03_DESPIECE'!$A$2:$A$225,B13,'03_DESPIECE'!$B$2:$B$225,C13)</x:f>
        <x:v>0.14583333333333337</x:v>
      </x:c>
    </x:row>
    <x:row r="14">
      <x:c r="A14" t="inlineStr">
        <x:is>
          <x:t xml:space="preserve">P002</x:t>
        </x:is>
      </x:c>
      <x:c r="B14" t="inlineStr">
        <x:is>
          <x:t xml:space="preserve">Estante reforzado modular</x:t>
        </x:is>
      </x:c>
      <x:c r="C14" t="inlineStr">
        <x:is>
          <x:t xml:space="preserve">Juego pernos</x:t>
        </x:is>
      </x:c>
      <x:c r="D14" t="inlineStr">
        <x:is>
          <x:t xml:space="preserve">Elementos de fijación metálica (tipo por desagregar)</x:t>
        </x:is>
      </x:c>
      <x:c r="E14" t="n">
        <x:f>'08_PEDIDOS'!D3</x:f>
        <x:v>12</x:v>
      </x:c>
      <x:c r="F14" t="n">
        <x:v>28</x:v>
      </x:c>
      <x:c r="G14" t="n">
        <x:f>E14*F14</x:f>
        <x:v>336</x:v>
      </x:c>
      <x:c r="I14" t="n">
        <x:f>E14*H14</x:f>
        <x:v>0</x:v>
      </x:c>
      <x:c r="J14" s="23" t="n">
        <x:f>E14*SUMIFS('03_DESPIECE'!$I$2:$I$225,'03_DESPIECE'!$A$2:$A$225,B14,'03_DESPIECE'!$B$2:$B$225,C14)</x:f>
        <x:v>0</x:v>
      </x:c>
      <x:c r="K14" s="23" t="n">
        <x:f>E14*SUMIFS('03_DESPIECE'!$K$2:$K$225,'03_DESPIECE'!$A$2:$A$225,B14,'03_DESPIECE'!$B$2:$B$225,C14)</x:f>
        <x:v>0</x:v>
      </x:c>
    </x:row>
    <x:row r="15">
      <x:c r="A15" t="inlineStr">
        <x:is>
          <x:t xml:space="preserve">P003</x:t>
        </x:is>
      </x:c>
      <x:c r="B15" t="inlineStr">
        <x:is>
          <x:t xml:space="preserve">Góndola central comercial</x:t>
        </x:is>
      </x:c>
      <x:c r="C15" t="inlineStr">
        <x:is>
          <x:t xml:space="preserve">Columna doble</x:t>
        </x:is>
      </x:c>
      <x:c r="D15" t="inlineStr">
        <x:is>
          <x:t xml:space="preserve">Tubo o perfil de acero (sección por definir)</x:t>
        </x:is>
      </x:c>
      <x:c r="E15" t="n">
        <x:f>'08_PEDIDOS'!D4</x:f>
        <x:v>7</x:v>
      </x:c>
      <x:c r="F15" t="n">
        <x:v>2</x:v>
      </x:c>
      <x:c r="G15" t="n">
        <x:f>E15*F15</x:f>
        <x:v>14</x:v>
      </x:c>
      <x:c r="H15" t="n">
        <x:v>31.45312499999999</x:v>
      </x:c>
      <x:c r="I15" t="n">
        <x:f>E15*H15</x:f>
        <x:v>220.17187499999991</x:v>
      </x:c>
      <x:c r="J15" s="23" t="n">
        <x:f>E15*SUMIFS('03_DESPIECE'!$I$2:$I$225,'03_DESPIECE'!$A$2:$A$225,B15,'03_DESPIECE'!$B$2:$B$225,C15)</x:f>
        <x:v>34.64999999999999</x:v>
      </x:c>
      <x:c r="K15" s="23" t="n">
        <x:f>E15*SUMIFS('03_DESPIECE'!$K$2:$K$225,'03_DESPIECE'!$A$2:$A$225,B15,'03_DESPIECE'!$B$2:$B$225,C15)</x:f>
        <x:v>0</x:v>
      </x:c>
    </x:row>
    <x:row r="16">
      <x:c r="A16" t="inlineStr">
        <x:is>
          <x:t xml:space="preserve">P003</x:t>
        </x:is>
      </x:c>
      <x:c r="B16" t="inlineStr">
        <x:is>
          <x:t xml:space="preserve">Góndola central comercial</x:t>
        </x:is>
      </x:c>
      <x:c r="C16" t="inlineStr">
        <x:is>
          <x:t xml:space="preserve">Base apoyo</x:t>
        </x:is>
      </x:c>
      <x:c r="D16" t="inlineStr">
        <x:is>
          <x:t xml:space="preserve">Lámina LAF o acero 1.0 mm (alternativa V4)</x:t>
        </x:is>
      </x:c>
      <x:c r="E16" t="n">
        <x:f>'08_PEDIDOS'!D4</x:f>
        <x:v>7</x:v>
      </x:c>
      <x:c r="F16" t="n">
        <x:v>2</x:v>
      </x:c>
      <x:c r="G16" t="n">
        <x:f>E16*F16</x:f>
        <x:v>14</x:v>
      </x:c>
      <x:c r="H16" t="n">
        <x:v>34.81304347826087</x:v>
      </x:c>
      <x:c r="I16" t="n">
        <x:f>E16*H16</x:f>
        <x:v>243.6913043478261</x:v>
      </x:c>
      <x:c r="J16" s="23" t="n">
        <x:f>E16*SUMIFS('03_DESPIECE'!$I$2:$I$225,'03_DESPIECE'!$A$2:$A$225,B16,'03_DESPIECE'!$B$2:$B$225,C16)</x:f>
        <x:v>32.97</x:v>
      </x:c>
      <x:c r="K16" s="23" t="n">
        <x:f>E16*SUMIFS('03_DESPIECE'!$K$2:$K$225,'03_DESPIECE'!$A$2:$A$225,B16,'03_DESPIECE'!$B$2:$B$225,C16)</x:f>
        <x:v>0.7291666666666667</x:v>
      </x:c>
    </x:row>
    <x:row r="17">
      <x:c r="A17" t="inlineStr">
        <x:is>
          <x:t xml:space="preserve">P003</x:t>
        </x:is>
      </x:c>
      <x:c r="B17" t="inlineStr">
        <x:is>
          <x:t xml:space="preserve">Góndola central comercial</x:t>
        </x:is>
      </x:c>
      <x:c r="C17" t="inlineStr">
        <x:is>
          <x:t xml:space="preserve">Panel trasero</x:t>
        </x:is>
      </x:c>
      <x:c r="D17" t="inlineStr">
        <x:is>
          <x:t xml:space="preserve">Lámina LAF o acero 1.0 mm (alternativa V4)</x:t>
        </x:is>
      </x:c>
      <x:c r="E17" t="n">
        <x:f>'08_PEDIDOS'!D4</x:f>
        <x:v>7</x:v>
      </x:c>
      <x:c r="F17" t="n">
        <x:v>4</x:v>
      </x:c>
      <x:c r="G17" t="n">
        <x:f>E17*F17</x:f>
        <x:v>28</x:v>
      </x:c>
      <x:c r="H17" t="n">
        <x:v>129.9686956521739</x:v>
      </x:c>
      <x:c r="I17" t="n">
        <x:f>E17*H17</x:f>
        <x:v>909.7808695652172</x:v>
      </x:c>
      <x:c r="J17" s="23" t="n">
        <x:f>E17*SUMIFS('03_DESPIECE'!$I$2:$I$225,'03_DESPIECE'!$A$2:$A$225,B17,'03_DESPIECE'!$B$2:$B$225,C17)</x:f>
        <x:v>123.088</x:v>
      </x:c>
      <x:c r="K17" s="23" t="n">
        <x:f>E17*SUMIFS('03_DESPIECE'!$K$2:$K$225,'03_DESPIECE'!$A$2:$A$225,B17,'03_DESPIECE'!$B$2:$B$225,C17)</x:f>
        <x:v>1.3611111111111114</x:v>
      </x:c>
    </x:row>
    <x:row r="18">
      <x:c r="A18" t="inlineStr">
        <x:is>
          <x:t xml:space="preserve">P003</x:t>
        </x:is>
      </x:c>
      <x:c r="B18" t="inlineStr">
        <x:is>
          <x:t xml:space="preserve">Góndola central comercial</x:t>
        </x:is>
      </x:c>
      <x:c r="C18" t="inlineStr">
        <x:is>
          <x:t xml:space="preserve">Estante de exposición</x:t>
        </x:is>
      </x:c>
      <x:c r="D18" t="inlineStr">
        <x:is>
          <x:t xml:space="preserve">Lámina LAF o acero 1.0 mm (alternativa V4)</x:t>
        </x:is>
      </x:c>
      <x:c r="E18" t="n">
        <x:f>'08_PEDIDOS'!D4</x:f>
        <x:v>7</x:v>
      </x:c>
      <x:c r="F18" t="n">
        <x:v>8</x:v>
      </x:c>
      <x:c r="G18" t="n">
        <x:f>E18*F18</x:f>
        <x:v>56</x:v>
      </x:c>
      <x:c r="H18" t="n">
        <x:v>185.6695652173913</x:v>
      </x:c>
      <x:c r="I18" t="n">
        <x:f>E18*H18</x:f>
        <x:v>1299.6869565217391</x:v>
      </x:c>
      <x:c r="J18" s="23" t="n">
        <x:f>E18*SUMIFS('03_DESPIECE'!$I$2:$I$225,'03_DESPIECE'!$A$2:$A$225,B18,'03_DESPIECE'!$B$2:$B$225,C18)</x:f>
        <x:v>175.84</x:v>
      </x:c>
      <x:c r="K18" s="23" t="n">
        <x:f>E18*SUMIFS('03_DESPIECE'!$K$2:$K$225,'03_DESPIECE'!$A$2:$A$225,B18,'03_DESPIECE'!$B$2:$B$225,C18)</x:f>
        <x:v>0.9722222222222223</x:v>
      </x:c>
    </x:row>
    <x:row r="19">
      <x:c r="A19" t="inlineStr">
        <x:is>
          <x:t xml:space="preserve">P003</x:t>
        </x:is>
      </x:c>
      <x:c r="B19" t="inlineStr">
        <x:is>
          <x:t xml:space="preserve">Góndola central comercial</x:t>
        </x:is>
      </x:c>
      <x:c r="C19" t="inlineStr">
        <x:is>
          <x:t xml:space="preserve">Ménsula</x:t>
        </x:is>
      </x:c>
      <x:c r="D19" t="inlineStr">
        <x:is>
          <x:t xml:space="preserve">Lámina LAF o acero 1.0 mm (alternativa V4)</x:t>
        </x:is>
      </x:c>
      <x:c r="E19" t="n">
        <x:f>'08_PEDIDOS'!D4</x:f>
        <x:v>7</x:v>
      </x:c>
      <x:c r="F19" t="n">
        <x:v>16</x:v>
      </x:c>
      <x:c r="G19" t="n">
        <x:f>E19*F19</x:f>
        <x:v>112</x:v>
      </x:c>
      <x:c r="H19" t="n">
        <x:v>37.13391304347825</x:v>
      </x:c>
      <x:c r="I19" t="n">
        <x:f>E19*H19</x:f>
        <x:v>259.9373913043478</x:v>
      </x:c>
      <x:c r="J19" s="23" t="n">
        <x:f>E19*SUMIFS('03_DESPIECE'!$I$2:$I$225,'03_DESPIECE'!$A$2:$A$225,B19,'03_DESPIECE'!$B$2:$B$225,C19)</x:f>
        <x:v>35.168</x:v>
      </x:c>
      <x:c r="K19" s="23" t="n">
        <x:f>E19*SUMIFS('03_DESPIECE'!$K$2:$K$225,'03_DESPIECE'!$A$2:$A$225,B19,'03_DESPIECE'!$B$2:$B$225,C19)</x:f>
        <x:v>0.09722222222222222</x:v>
      </x:c>
    </x:row>
    <x:row r="20">
      <x:c r="A20" t="inlineStr">
        <x:is>
          <x:t xml:space="preserve">P003</x:t>
        </x:is>
      </x:c>
      <x:c r="B20" t="inlineStr">
        <x:is>
          <x:t xml:space="preserve">Góndola central comercial</x:t>
        </x:is>
      </x:c>
      <x:c r="C20" t="inlineStr">
        <x:is>
          <x:t xml:space="preserve">Zócalo frontal</x:t>
        </x:is>
      </x:c>
      <x:c r="D20" t="inlineStr">
        <x:is>
          <x:t xml:space="preserve">Lámina LAF o acero 1.0 mm (alternativa V4)</x:t>
        </x:is>
      </x:c>
      <x:c r="E20" t="n">
        <x:f>'08_PEDIDOS'!D4</x:f>
        <x:v>7</x:v>
      </x:c>
      <x:c r="F20" t="n">
        <x:v>2</x:v>
      </x:c>
      <x:c r="G20" t="n">
        <x:f>E20*F20</x:f>
        <x:v>14</x:v>
      </x:c>
      <x:c r="H20" t="n">
        <x:v>13.92521739130435</x:v>
      </x:c>
      <x:c r="I20" t="n">
        <x:f>E20*H20</x:f>
        <x:v>97.47652173913045</x:v>
      </x:c>
      <x:c r="J20" s="23" t="n">
        <x:f>E20*SUMIFS('03_DESPIECE'!$I$2:$I$225,'03_DESPIECE'!$A$2:$A$225,B20,'03_DESPIECE'!$B$2:$B$225,C20)</x:f>
        <x:v>13.187999999999999</x:v>
      </x:c>
      <x:c r="K20" s="23" t="n">
        <x:f>E20*SUMIFS('03_DESPIECE'!$K$2:$K$225,'03_DESPIECE'!$A$2:$A$225,B20,'03_DESPIECE'!$B$2:$B$225,C20)</x:f>
        <x:v>0.29166666666666663</x:v>
      </x:c>
    </x:row>
    <x:row r="21">
      <x:c r="A21" t="inlineStr">
        <x:is>
          <x:t xml:space="preserve">P003</x:t>
        </x:is>
      </x:c>
      <x:c r="B21" t="inlineStr">
        <x:is>
          <x:t xml:space="preserve">Góndola central comercial</x:t>
        </x:is>
      </x:c>
      <x:c r="C21" t="inlineStr">
        <x:is>
          <x:t xml:space="preserve">Pernos de ensamble</x:t>
        </x:is>
      </x:c>
      <x:c r="D21" t="inlineStr">
        <x:is>
          <x:t xml:space="preserve">Elementos de fijación metálica (tipo por desagregar)</x:t>
        </x:is>
      </x:c>
      <x:c r="E21" t="n">
        <x:f>'08_PEDIDOS'!D4</x:f>
        <x:v>7</x:v>
      </x:c>
      <x:c r="F21" t="n">
        <x:v>36</x:v>
      </x:c>
      <x:c r="G21" t="n">
        <x:f>E21*F21</x:f>
        <x:v>252</x:v>
      </x:c>
      <x:c r="I21" t="n">
        <x:f>E21*H21</x:f>
        <x:v>0</x:v>
      </x:c>
      <x:c r="J21" s="23" t="n">
        <x:f>E21*SUMIFS('03_DESPIECE'!$I$2:$I$225,'03_DESPIECE'!$A$2:$A$225,B21,'03_DESPIECE'!$B$2:$B$225,C21)</x:f>
        <x:v>0</x:v>
      </x:c>
      <x:c r="K21" s="23" t="n">
        <x:f>E21*SUMIFS('03_DESPIECE'!$K$2:$K$225,'03_DESPIECE'!$A$2:$A$225,B21,'03_DESPIECE'!$B$2:$B$225,C21)</x:f>
        <x:v>0</x:v>
      </x:c>
    </x:row>
    <x:row r="22">
      <x:c r="A22" t="inlineStr">
        <x:is>
          <x:t xml:space="preserve">P004</x:t>
        </x:is>
      </x:c>
      <x:c r="B22" t="inlineStr">
        <x:is>
          <x:t xml:space="preserve">Góndola mural</x:t>
        </x:is>
      </x:c>
      <x:c r="C22" t="inlineStr">
        <x:is>
          <x:t xml:space="preserve">Montante mural</x:t>
        </x:is>
      </x:c>
      <x:c r="D22" t="inlineStr">
        <x:is>
          <x:t xml:space="preserve">Tubo o perfil de acero (sección por definir)</x:t>
        </x:is>
      </x:c>
      <x:c r="E22" t="n">
        <x:f>'08_PEDIDOS'!D5</x:f>
        <x:v>7</x:v>
      </x:c>
      <x:c r="F22" t="n">
        <x:v>2</x:v>
      </x:c>
      <x:c r="G22" t="n">
        <x:f>E22*F22</x:f>
        <x:v>14</x:v>
      </x:c>
      <x:c r="H22" t="n">
        <x:v>36.21875</x:v>
      </x:c>
      <x:c r="I22" t="n">
        <x:f>E22*H22</x:f>
        <x:v>253.53125</x:v>
      </x:c>
      <x:c r="J22" s="23" t="n">
        <x:f>E22*SUMIFS('03_DESPIECE'!$I$2:$I$225,'03_DESPIECE'!$A$2:$A$225,B22,'03_DESPIECE'!$B$2:$B$225,C22)</x:f>
        <x:v>39.89999999999999</x:v>
      </x:c>
      <x:c r="K22" s="23" t="n">
        <x:f>E22*SUMIFS('03_DESPIECE'!$K$2:$K$225,'03_DESPIECE'!$A$2:$A$225,B22,'03_DESPIECE'!$B$2:$B$225,C22)</x:f>
        <x:v>0</x:v>
      </x:c>
    </x:row>
    <x:row r="23">
      <x:c r="A23" t="inlineStr">
        <x:is>
          <x:t xml:space="preserve">P004</x:t>
        </x:is>
      </x:c>
      <x:c r="B23" t="inlineStr">
        <x:is>
          <x:t xml:space="preserve">Góndola mural</x:t>
        </x:is>
      </x:c>
      <x:c r="C23" t="inlineStr">
        <x:is>
          <x:t xml:space="preserve">Panel de fondo</x:t>
        </x:is>
      </x:c>
      <x:c r="D23" t="inlineStr">
        <x:is>
          <x:t xml:space="preserve">Lámina LAF o acero 1.0 mm (alternativa V4)</x:t>
        </x:is>
      </x:c>
      <x:c r="E23" t="n">
        <x:f>'08_PEDIDOS'!D5</x:f>
        <x:v>7</x:v>
      </x:c>
      <x:c r="F23" t="n">
        <x:v>3</x:v>
      </x:c>
      <x:c r="G23" t="n">
        <x:f>E23*F23</x:f>
        <x:v>21</x:v>
      </x:c>
      <x:c r="H23" t="n">
        <x:v>95.7358695652174</x:v>
      </x:c>
      <x:c r="I23" t="n">
        <x:f>E23*H23</x:f>
        <x:v>670.1510869565218</x:v>
      </x:c>
      <x:c r="J23" s="23" t="n">
        <x:f>E23*SUMIFS('03_DESPIECE'!$I$2:$I$225,'03_DESPIECE'!$A$2:$A$225,B23,'03_DESPIECE'!$B$2:$B$225,C23)</x:f>
        <x:v>90.6675</x:v>
      </x:c>
      <x:c r="K23" s="23" t="n">
        <x:f>E23*SUMIFS('03_DESPIECE'!$K$2:$K$225,'03_DESPIECE'!$A$2:$A$225,B23,'03_DESPIECE'!$B$2:$B$225,C23)</x:f>
        <x:v>1.3368055555555556</x:v>
      </x:c>
    </x:row>
    <x:row r="24">
      <x:c r="A24" t="inlineStr">
        <x:is>
          <x:t xml:space="preserve">P004</x:t>
        </x:is>
      </x:c>
      <x:c r="B24" t="inlineStr">
        <x:is>
          <x:t xml:space="preserve">Góndola mural</x:t>
        </x:is>
      </x:c>
      <x:c r="C24" t="inlineStr">
        <x:is>
          <x:t xml:space="preserve">Bandeja</x:t>
        </x:is>
      </x:c>
      <x:c r="D24" t="inlineStr">
        <x:is>
          <x:t xml:space="preserve">Lámina LAF o acero 1.0 mm (alternativa V4)</x:t>
        </x:is>
      </x:c>
      <x:c r="E24" t="n">
        <x:f>'08_PEDIDOS'!D5</x:f>
        <x:v>7</x:v>
      </x:c>
      <x:c r="F24" t="n">
        <x:v>5</x:v>
      </x:c>
      <x:c r="G24" t="n">
        <x:f>E24*F24</x:f>
        <x:v>35</x:v>
      </x:c>
      <x:c r="H24" t="n">
        <x:v>121.8456521739131</x:v>
      </x:c>
      <x:c r="I24" t="n">
        <x:f>E24*H24</x:f>
        <x:v>852.9195652173917</x:v>
      </x:c>
      <x:c r="J24" s="23" t="n">
        <x:f>E24*SUMIFS('03_DESPIECE'!$I$2:$I$225,'03_DESPIECE'!$A$2:$A$225,B24,'03_DESPIECE'!$B$2:$B$225,C24)</x:f>
        <x:v>115.395</x:v>
      </x:c>
      <x:c r="K24" s="23" t="n">
        <x:f>E24*SUMIFS('03_DESPIECE'!$K$2:$K$225,'03_DESPIECE'!$A$2:$A$225,B24,'03_DESPIECE'!$B$2:$B$225,C24)</x:f>
        <x:v>1.0208333333333335</x:v>
      </x:c>
    </x:row>
    <x:row r="25">
      <x:c r="A25" t="inlineStr">
        <x:is>
          <x:t xml:space="preserve">P004</x:t>
        </x:is>
      </x:c>
      <x:c r="B25" t="inlineStr">
        <x:is>
          <x:t xml:space="preserve">Góndola mural</x:t>
        </x:is>
      </x:c>
      <x:c r="C25" t="inlineStr">
        <x:is>
          <x:t xml:space="preserve">Soporte bandeja</x:t>
        </x:is>
      </x:c>
      <x:c r="D25" t="inlineStr">
        <x:is>
          <x:t xml:space="preserve">Lámina LAF o acero 1.0 mm (alternativa V4)</x:t>
        </x:is>
      </x:c>
      <x:c r="E25" t="n">
        <x:f>'08_PEDIDOS'!D5</x:f>
        <x:v>7</x:v>
      </x:c>
      <x:c r="F25" t="n">
        <x:v>10</x:v>
      </x:c>
      <x:c r="G25" t="n">
        <x:f>E25*F25</x:f>
        <x:v>70</x:v>
      </x:c>
      <x:c r="H25" t="n">
        <x:v>23.20869565217391</x:v>
      </x:c>
      <x:c r="I25" t="n">
        <x:f>E25*H25</x:f>
        <x:v>162.46086956521737</x:v>
      </x:c>
      <x:c r="J25" s="23" t="n">
        <x:f>E25*SUMIFS('03_DESPIECE'!$I$2:$I$225,'03_DESPIECE'!$A$2:$A$225,B25,'03_DESPIECE'!$B$2:$B$225,C25)</x:f>
        <x:v>21.98</x:v>
      </x:c>
      <x:c r="K25" s="23" t="n">
        <x:f>E25*SUMIFS('03_DESPIECE'!$K$2:$K$225,'03_DESPIECE'!$A$2:$A$225,B25,'03_DESPIECE'!$B$2:$B$225,C25)</x:f>
        <x:v>0.09722222222222222</x:v>
      </x:c>
    </x:row>
    <x:row r="26">
      <x:c r="A26" t="inlineStr">
        <x:is>
          <x:t xml:space="preserve">P004</x:t>
        </x:is>
      </x:c>
      <x:c r="B26" t="inlineStr">
        <x:is>
          <x:t xml:space="preserve">Góndola mural</x:t>
        </x:is>
      </x:c>
      <x:c r="C26" t="inlineStr">
        <x:is>
          <x:t xml:space="preserve">Pie soporte</x:t>
        </x:is>
      </x:c>
      <x:c r="D26" t="inlineStr">
        <x:is>
          <x:t xml:space="preserve">Lámina LAF o acero 1.0 mm (alternativa V4)</x:t>
        </x:is>
      </x:c>
      <x:c r="E26" t="n">
        <x:f>'08_PEDIDOS'!D5</x:f>
        <x:v>7</x:v>
      </x:c>
      <x:c r="F26" t="n">
        <x:v>2</x:v>
      </x:c>
      <x:c r="G26" t="n">
        <x:f>E26*F26</x:f>
        <x:v>14</x:v>
      </x:c>
      <x:c r="H26" t="n">
        <x:v>29.01086956521739</x:v>
      </x:c>
      <x:c r="I26" t="n">
        <x:f>E26*H26</x:f>
        <x:v>203.07608695652175</x:v>
      </x:c>
      <x:c r="J26" s="23" t="n">
        <x:f>E26*SUMIFS('03_DESPIECE'!$I$2:$I$225,'03_DESPIECE'!$A$2:$A$225,B26,'03_DESPIECE'!$B$2:$B$225,C26)</x:f>
        <x:v>27.474999999999998</x:v>
      </x:c>
      <x:c r="K26" s="23" t="n">
        <x:f>E26*SUMIFS('03_DESPIECE'!$K$2:$K$225,'03_DESPIECE'!$A$2:$A$225,B26,'03_DESPIECE'!$B$2:$B$225,C26)</x:f>
        <x:v>0.6076388888888888</x:v>
      </x:c>
    </x:row>
    <x:row r="27">
      <x:c r="A27" t="inlineStr">
        <x:is>
          <x:t xml:space="preserve">P004</x:t>
        </x:is>
      </x:c>
      <x:c r="B27" t="inlineStr">
        <x:is>
          <x:t xml:space="preserve">Góndola mural</x:t>
        </x:is>
      </x:c>
      <x:c r="C27" t="inlineStr">
        <x:is>
          <x:t xml:space="preserve">Fijaciones</x:t>
        </x:is>
      </x:c>
      <x:c r="D27" t="inlineStr">
        <x:is>
          <x:t xml:space="preserve">Elementos de fijación metálica (tipo por desagregar)</x:t>
        </x:is>
      </x:c>
      <x:c r="E27" t="n">
        <x:f>'08_PEDIDOS'!D5</x:f>
        <x:v>7</x:v>
      </x:c>
      <x:c r="F27" t="n">
        <x:v>26</x:v>
      </x:c>
      <x:c r="G27" t="n">
        <x:f>E27*F27</x:f>
        <x:v>182</x:v>
      </x:c>
      <x:c r="I27" t="n">
        <x:f>E27*H27</x:f>
        <x:v>0</x:v>
      </x:c>
      <x:c r="J27" s="23" t="n">
        <x:f>E27*SUMIFS('03_DESPIECE'!$I$2:$I$225,'03_DESPIECE'!$A$2:$A$225,B27,'03_DESPIECE'!$B$2:$B$225,C27)</x:f>
        <x:v>0</x:v>
      </x:c>
      <x:c r="K27" s="23" t="n">
        <x:f>E27*SUMIFS('03_DESPIECE'!$K$2:$K$225,'03_DESPIECE'!$A$2:$A$225,B27,'03_DESPIECE'!$B$2:$B$225,C27)</x:f>
        <x:v>0</x:v>
      </x:c>
    </x:row>
    <x:row r="28">
      <x:c r="A28" t="inlineStr">
        <x:is>
          <x:t xml:space="preserve">P005</x:t>
        </x:is>
      </x:c>
      <x:c r="B28" t="inlineStr">
        <x:is>
          <x:t xml:space="preserve">Locker de 4 puertas</x:t>
        </x:is>
      </x:c>
      <x:c r="C28" t="inlineStr">
        <x:is>
          <x:t xml:space="preserve">Panel lateral</x:t>
        </x:is>
      </x:c>
      <x:c r="D28" t="inlineStr">
        <x:is>
          <x:t xml:space="preserve">Lámina LAF o acero 1.5 mm (alternativa V4)</x:t>
        </x:is>
      </x:c>
      <x:c r="E28" t="n">
        <x:f>'08_PEDIDOS'!D6</x:f>
        <x:v>6</x:v>
      </x:c>
      <x:c r="F28" t="n">
        <x:v>2</x:v>
      </x:c>
      <x:c r="G28" t="n">
        <x:f>E28*F28</x:f>
        <x:v>12</x:v>
      </x:c>
      <x:c r="H28" t="n">
        <x:v>165.3619565217391</x:v>
      </x:c>
      <x:c r="I28" t="n">
        <x:f>E28*H28</x:f>
        <x:v>992.1717391304346</x:v>
      </x:c>
      <x:c r="J28" s="23" t="n">
        <x:f>E28*SUMIFS('03_DESPIECE'!$I$2:$I$225,'03_DESPIECE'!$A$2:$A$225,B28,'03_DESPIECE'!$B$2:$B$225,C28)</x:f>
        <x:v>134.23499999999999</x:v>
      </x:c>
      <x:c r="K28" s="23" t="n">
        <x:f>E28*SUMIFS('03_DESPIECE'!$K$2:$K$225,'03_DESPIECE'!$A$2:$A$225,B28,'03_DESPIECE'!$B$2:$B$225,C28)</x:f>
        <x:v>1.9791666666666665</x:v>
      </x:c>
    </x:row>
    <x:row r="29">
      <x:c r="A29" t="inlineStr">
        <x:is>
          <x:t xml:space="preserve">P005</x:t>
        </x:is>
      </x:c>
      <x:c r="B29" t="inlineStr">
        <x:is>
          <x:t xml:space="preserve">Locker de 4 puertas</x:t>
        </x:is>
      </x:c>
      <x:c r="C29" t="inlineStr">
        <x:is>
          <x:t xml:space="preserve">Techo/base</x:t>
        </x:is>
      </x:c>
      <x:c r="D29" t="inlineStr">
        <x:is>
          <x:t xml:space="preserve">Lámina LAF o acero 1.5 mm (alternativa V4)</x:t>
        </x:is>
      </x:c>
      <x:c r="E29" t="n">
        <x:f>'08_PEDIDOS'!D6</x:f>
        <x:v>6</x:v>
      </x:c>
      <x:c r="F29" t="n">
        <x:v>2</x:v>
      </x:c>
      <x:c r="G29" t="n">
        <x:f>E29*F29</x:f>
        <x:v>12</x:v>
      </x:c>
      <x:c r="H29" t="n">
        <x:v>60.9228260869565</x:v>
      </x:c>
      <x:c r="I29" t="n">
        <x:f>E29*H29</x:f>
        <x:v>365.536956521739</x:v>
      </x:c>
      <x:c r="J29" s="23" t="n">
        <x:f>E29*SUMIFS('03_DESPIECE'!$I$2:$I$225,'03_DESPIECE'!$A$2:$A$225,B29,'03_DESPIECE'!$B$2:$B$225,C29)</x:f>
        <x:v>49.454999999999984</x:v>
      </x:c>
      <x:c r="K29" s="23" t="n">
        <x:f>E29*SUMIFS('03_DESPIECE'!$K$2:$K$225,'03_DESPIECE'!$A$2:$A$225,B29,'03_DESPIECE'!$B$2:$B$225,C29)</x:f>
        <x:v>0.7291666666666666</x:v>
      </x:c>
    </x:row>
    <x:row r="30">
      <x:c r="A30" t="inlineStr">
        <x:is>
          <x:t xml:space="preserve">P005</x:t>
        </x:is>
      </x:c>
      <x:c r="B30" t="inlineStr">
        <x:is>
          <x:t xml:space="preserve">Locker de 4 puertas</x:t>
        </x:is>
      </x:c>
      <x:c r="C30" t="inlineStr">
        <x:is>
          <x:t xml:space="preserve">Panel posterior</x:t>
        </x:is>
      </x:c>
      <x:c r="D30" t="inlineStr">
        <x:is>
          <x:t xml:space="preserve">Lámina LAF o acero 1.5 mm (alternativa V4)</x:t>
        </x:is>
      </x:c>
      <x:c r="E30" t="n">
        <x:f>'08_PEDIDOS'!D6</x:f>
        <x:v>6</x:v>
      </x:c>
      <x:c r="F30" t="n">
        <x:v>1</x:v>
      </x:c>
      <x:c r="G30" t="n">
        <x:f>E30*F30</x:f>
        <x:v>6</x:v>
      </x:c>
      <x:c r="H30" t="n">
        <x:v>147.9554347826086</x:v>
      </x:c>
      <x:c r="I30" t="n">
        <x:f>E30*H30</x:f>
        <x:v>887.7326086956516</x:v>
      </x:c>
      <x:c r="J30" s="23" t="n">
        <x:f>E30*SUMIFS('03_DESPIECE'!$I$2:$I$225,'03_DESPIECE'!$A$2:$A$225,B30,'03_DESPIECE'!$B$2:$B$225,C30)</x:f>
        <x:v>120.10499999999999</x:v>
      </x:c>
      <x:c r="K30" s="23" t="n">
        <x:f>E30*SUMIFS('03_DESPIECE'!$K$2:$K$225,'03_DESPIECE'!$A$2:$A$225,B30,'03_DESPIECE'!$B$2:$B$225,C30)</x:f>
        <x:v>3.541666666666667</x:v>
      </x:c>
    </x:row>
    <x:row r="31">
      <x:c r="A31" t="inlineStr">
        <x:is>
          <x:t xml:space="preserve">P005</x:t>
        </x:is>
      </x:c>
      <x:c r="B31" t="inlineStr">
        <x:is>
          <x:t xml:space="preserve">Locker de 4 puertas</x:t>
        </x:is>
      </x:c>
      <x:c r="C31" t="inlineStr">
        <x:is>
          <x:t xml:space="preserve">Puerta individual</x:t>
        </x:is>
      </x:c>
      <x:c r="D31" t="inlineStr">
        <x:is>
          <x:t xml:space="preserve">Lámina LAF o acero 1.5 mm (alternativa V4)</x:t>
        </x:is>
      </x:c>
      <x:c r="E31" t="n">
        <x:f>'08_PEDIDOS'!D6</x:f>
        <x:v>6</x:v>
      </x:c>
      <x:c r="F31" t="n">
        <x:v>4</x:v>
      </x:c>
      <x:c r="G31" t="n">
        <x:f>E31*F31</x:f>
        <x:v>24</x:v>
      </x:c>
      <x:c r="H31" t="n">
        <x:v>128.8082608695652</x:v>
      </x:c>
      <x:c r="I31" t="n">
        <x:f>E31*H31</x:f>
        <x:v>772.8495652173913</x:v>
      </x:c>
      <x:c r="J31" s="23" t="n">
        <x:f>E31*SUMIFS('03_DESPIECE'!$I$2:$I$225,'03_DESPIECE'!$A$2:$A$225,B31,'03_DESPIECE'!$B$2:$B$225,C31)</x:f>
        <x:v>104.562</x:v>
      </x:c>
      <x:c r="K31" s="23" t="n">
        <x:f>E31*SUMIFS('03_DESPIECE'!$K$2:$K$225,'03_DESPIECE'!$A$2:$A$225,B31,'03_DESPIECE'!$B$2:$B$225,C31)</x:f>
        <x:v>0.7708333333333335</x:v>
      </x:c>
    </x:row>
    <x:row r="32">
      <x:c r="A32" t="inlineStr">
        <x:is>
          <x:t xml:space="preserve">P005</x:t>
        </x:is>
      </x:c>
      <x:c r="B32" t="inlineStr">
        <x:is>
          <x:t xml:space="preserve">Locker de 4 puertas</x:t>
        </x:is>
      </x:c>
      <x:c r="C32" t="inlineStr">
        <x:is>
          <x:t xml:space="preserve">Separador interior</x:t>
        </x:is>
      </x:c>
      <x:c r="D32" t="inlineStr">
        <x:is>
          <x:t xml:space="preserve">Lámina LAF o acero 1.5 mm (alternativa V4)</x:t>
        </x:is>
      </x:c>
      <x:c r="E32" t="n">
        <x:f>'08_PEDIDOS'!D6</x:f>
        <x:v>6</x:v>
      </x:c>
      <x:c r="F32" t="n">
        <x:v>3</x:v>
      </x:c>
      <x:c r="G32" t="n">
        <x:f>E32*F32</x:f>
        <x:v>18</x:v>
      </x:c>
      <x:c r="H32" t="n">
        <x:v>91.38423913043476</x:v>
      </x:c>
      <x:c r="I32" t="n">
        <x:f>E32*H32</x:f>
        <x:v>548.3054347826086</x:v>
      </x:c>
      <x:c r="J32" s="23" t="n">
        <x:f>E32*SUMIFS('03_DESPIECE'!$I$2:$I$225,'03_DESPIECE'!$A$2:$A$225,B32,'03_DESPIECE'!$B$2:$B$225,C32)</x:f>
        <x:v>74.1825</x:v>
      </x:c>
      <x:c r="K32" s="23" t="n">
        <x:f>E32*SUMIFS('03_DESPIECE'!$K$2:$K$225,'03_DESPIECE'!$A$2:$A$225,B32,'03_DESPIECE'!$B$2:$B$225,C32)</x:f>
        <x:v>0.7291666666666666</x:v>
      </x:c>
    </x:row>
    <x:row r="33">
      <x:c r="A33" t="inlineStr">
        <x:is>
          <x:t xml:space="preserve">P005</x:t>
        </x:is>
      </x:c>
      <x:c r="B33" t="inlineStr">
        <x:is>
          <x:t xml:space="preserve">Locker de 4 puertas</x:t>
        </x:is>
      </x:c>
      <x:c r="C33" t="inlineStr">
        <x:is>
          <x:t xml:space="preserve">Bisagra</x:t>
        </x:is>
      </x:c>
      <x:c r="D33" t="inlineStr">
        <x:is>
          <x:t xml:space="preserve">Elementos de fijación metálica (tipo por desagregar)</x:t>
        </x:is>
      </x:c>
      <x:c r="E33" t="n">
        <x:f>'08_PEDIDOS'!D6</x:f>
        <x:v>6</x:v>
      </x:c>
      <x:c r="F33" t="n">
        <x:v>8</x:v>
      </x:c>
      <x:c r="G33" t="n">
        <x:f>E33*F33</x:f>
        <x:v>48</x:v>
      </x:c>
      <x:c r="I33" t="n">
        <x:f>E33*H33</x:f>
        <x:v>0</x:v>
      </x:c>
      <x:c r="J33" s="23" t="n">
        <x:f>E33*SUMIFS('03_DESPIECE'!$I$2:$I$225,'03_DESPIECE'!$A$2:$A$225,B33,'03_DESPIECE'!$B$2:$B$225,C33)</x:f>
        <x:v>0</x:v>
      </x:c>
      <x:c r="K33" s="23" t="n">
        <x:f>E33*SUMIFS('03_DESPIECE'!$K$2:$K$225,'03_DESPIECE'!$A$2:$A$225,B33,'03_DESPIECE'!$B$2:$B$225,C33)</x:f>
        <x:v>0</x:v>
      </x:c>
    </x:row>
    <x:row r="34">
      <x:c r="A34" t="inlineStr">
        <x:is>
          <x:t xml:space="preserve">P005</x:t>
        </x:is>
      </x:c>
      <x:c r="B34" t="inlineStr">
        <x:is>
          <x:t xml:space="preserve">Locker de 4 puertas</x:t>
        </x:is>
      </x:c>
      <x:c r="C34" t="inlineStr">
        <x:is>
          <x:t xml:space="preserve">Cerradura</x:t>
        </x:is>
      </x:c>
      <x:c r="D34" t="inlineStr">
        <x:is>
          <x:t xml:space="preserve">Elementos de fijación metálica (tipo por desagregar)</x:t>
        </x:is>
      </x:c>
      <x:c r="E34" t="n">
        <x:f>'08_PEDIDOS'!D6</x:f>
        <x:v>6</x:v>
      </x:c>
      <x:c r="F34" t="n">
        <x:v>4</x:v>
      </x:c>
      <x:c r="G34" t="n">
        <x:f>E34*F34</x:f>
        <x:v>24</x:v>
      </x:c>
      <x:c r="I34" t="n">
        <x:f>E34*H34</x:f>
        <x:v>0</x:v>
      </x:c>
      <x:c r="J34" s="23" t="n">
        <x:f>E34*SUMIFS('03_DESPIECE'!$I$2:$I$225,'03_DESPIECE'!$A$2:$A$225,B34,'03_DESPIECE'!$B$2:$B$225,C34)</x:f>
        <x:v>0</x:v>
      </x:c>
      <x:c r="K34" s="23" t="n">
        <x:f>E34*SUMIFS('03_DESPIECE'!$K$2:$K$225,'03_DESPIECE'!$A$2:$A$225,B34,'03_DESPIECE'!$B$2:$B$225,C34)</x:f>
        <x:v>0</x:v>
      </x:c>
    </x:row>
    <x:row r="35">
      <x:c r="A35" t="inlineStr">
        <x:is>
          <x:t xml:space="preserve">P006</x:t>
        </x:is>
      </x:c>
      <x:c r="B35" t="inlineStr">
        <x:is>
          <x:t xml:space="preserve">Locker de 6 puertas</x:t>
        </x:is>
      </x:c>
      <x:c r="C35" t="inlineStr">
        <x:is>
          <x:t xml:space="preserve">Costado externo</x:t>
        </x:is>
      </x:c>
      <x:c r="D35" t="inlineStr">
        <x:is>
          <x:t xml:space="preserve">Lámina LAF o acero 1.5 mm (alternativa V4)</x:t>
        </x:is>
      </x:c>
      <x:c r="E35" t="n">
        <x:f>'08_PEDIDOS'!D7</x:f>
        <x:v>6</x:v>
      </x:c>
      <x:c r="F35" t="n">
        <x:v>2</x:v>
      </x:c>
      <x:c r="G35" t="n">
        <x:f>E35*F35</x:f>
        <x:v>12</x:v>
      </x:c>
      <x:c r="H35" t="n">
        <x:v>191.4717391304348</x:v>
      </x:c>
      <x:c r="I35" t="n">
        <x:f>E35*H35</x:f>
        <x:v>1148.8304347826088</x:v>
      </x:c>
      <x:c r="J35" s="23" t="n">
        <x:f>E35*SUMIFS('03_DESPIECE'!$I$2:$I$225,'03_DESPIECE'!$A$2:$A$225,B35,'03_DESPIECE'!$B$2:$B$225,C35)</x:f>
        <x:v>155.43</x:v>
      </x:c>
      <x:c r="K35" s="23" t="n">
        <x:f>E35*SUMIFS('03_DESPIECE'!$K$2:$K$225,'03_DESPIECE'!$A$2:$A$225,B35,'03_DESPIECE'!$B$2:$B$225,C35)</x:f>
        <x:v>2.291666666666667</x:v>
      </x:c>
    </x:row>
    <x:row r="36">
      <x:c r="A36" t="inlineStr">
        <x:is>
          <x:t xml:space="preserve">P006</x:t>
        </x:is>
      </x:c>
      <x:c r="B36" t="inlineStr">
        <x:is>
          <x:t xml:space="preserve">Locker de 6 puertas</x:t>
        </x:is>
      </x:c>
      <x:c r="C36" t="inlineStr">
        <x:is>
          <x:t xml:space="preserve">Panel techo/base</x:t>
        </x:is>
      </x:c>
      <x:c r="D36" t="inlineStr">
        <x:is>
          <x:t xml:space="preserve">Lámina LAF o acero 1.5 mm (alternativa V4)</x:t>
        </x:is>
      </x:c>
      <x:c r="E36" t="n">
        <x:f>'08_PEDIDOS'!D7</x:f>
        <x:v>6</x:v>
      </x:c>
      <x:c r="F36" t="n">
        <x:v>2</x:v>
      </x:c>
      <x:c r="G36" t="n">
        <x:f>E36*F36</x:f>
        <x:v>12</x:v>
      </x:c>
      <x:c r="H36" t="n">
        <x:v>83.55130434782606</x:v>
      </x:c>
      <x:c r="I36" t="n">
        <x:f>E36*H36</x:f>
        <x:v>501.30782608695637</x:v>
      </x:c>
      <x:c r="J36" s="23" t="n">
        <x:f>E36*SUMIFS('03_DESPIECE'!$I$2:$I$225,'03_DESPIECE'!$A$2:$A$225,B36,'03_DESPIECE'!$B$2:$B$225,C36)</x:f>
        <x:v>67.824</x:v>
      </x:c>
      <x:c r="K36" s="23" t="n">
        <x:f>E36*SUMIFS('03_DESPIECE'!$K$2:$K$225,'03_DESPIECE'!$A$2:$A$225,B36,'03_DESPIECE'!$B$2:$B$225,C36)</x:f>
        <x:v>1</x:v>
      </x:c>
    </x:row>
    <x:row r="37">
      <x:c r="A37" t="inlineStr">
        <x:is>
          <x:t xml:space="preserve">P006</x:t>
        </x:is>
      </x:c>
      <x:c r="B37" t="inlineStr">
        <x:is>
          <x:t xml:space="preserve">Locker de 6 puertas</x:t>
        </x:is>
      </x:c>
      <x:c r="C37" t="inlineStr">
        <x:is>
          <x:t xml:space="preserve">Fondo</x:t>
        </x:is>
      </x:c>
      <x:c r="D37" t="inlineStr">
        <x:is>
          <x:t xml:space="preserve">Lámina LAF o acero 1.5 mm (alternativa V4)</x:t>
        </x:is>
      </x:c>
      <x:c r="E37" t="n">
        <x:f>'08_PEDIDOS'!D7</x:f>
        <x:v>6</x:v>
      </x:c>
      <x:c r="F37" t="n">
        <x:v>1</x:v>
      </x:c>
      <x:c r="G37" t="n">
        <x:f>E37*F37</x:f>
        <x:v>6</x:v>
      </x:c>
      <x:c r="H37" t="n">
        <x:v>156.6586956521739</x:v>
      </x:c>
      <x:c r="I37" t="n">
        <x:f>E37*H37</x:f>
        <x:v>939.9521739130433</x:v>
      </x:c>
      <x:c r="J37" s="23" t="n">
        <x:f>E37*SUMIFS('03_DESPIECE'!$I$2:$I$225,'03_DESPIECE'!$A$2:$A$225,B37,'03_DESPIECE'!$B$2:$B$225,C37)</x:f>
        <x:v>127.17</x:v>
      </x:c>
      <x:c r="K37" s="23" t="n">
        <x:f>E37*SUMIFS('03_DESPIECE'!$K$2:$K$225,'03_DESPIECE'!$A$2:$A$225,B37,'03_DESPIECE'!$B$2:$B$225,C37)</x:f>
        <x:v>3.75</x:v>
      </x:c>
    </x:row>
    <x:row r="38">
      <x:c r="A38" t="inlineStr">
        <x:is>
          <x:t xml:space="preserve">P006</x:t>
        </x:is>
      </x:c>
      <x:c r="B38" t="inlineStr">
        <x:is>
          <x:t xml:space="preserve">Locker de 6 puertas</x:t>
        </x:is>
      </x:c>
      <x:c r="C38" t="inlineStr">
        <x:is>
          <x:t xml:space="preserve">Puerta con rejilla</x:t>
        </x:is>
      </x:c>
      <x:c r="D38" t="inlineStr">
        <x:is>
          <x:t xml:space="preserve">Lámina LAF o acero 1.5 mm (alternativa V4)</x:t>
        </x:is>
      </x:c>
      <x:c r="E38" t="n">
        <x:f>'08_PEDIDOS'!D7</x:f>
        <x:v>6</x:v>
      </x:c>
      <x:c r="F38" t="n">
        <x:v>6</x:v>
      </x:c>
      <x:c r="G38" t="n">
        <x:f>E38*F38</x:f>
        <x:v>36</x:v>
      </x:c>
      <x:c r="H38" t="n">
        <x:v>156.6586956521739</x:v>
      </x:c>
      <x:c r="I38" t="n">
        <x:f>E38*H38</x:f>
        <x:v>939.9521739130433</x:v>
      </x:c>
      <x:c r="J38" s="23" t="n">
        <x:f>E38*SUMIFS('03_DESPIECE'!$I$2:$I$225,'03_DESPIECE'!$A$2:$A$225,B38,'03_DESPIECE'!$B$2:$B$225,C38)</x:f>
        <x:v>127.17</x:v>
      </x:c>
      <x:c r="K38" s="23" t="n">
        <x:f>E38*SUMIFS('03_DESPIECE'!$K$2:$K$225,'03_DESPIECE'!$A$2:$A$225,B38,'03_DESPIECE'!$B$2:$B$225,C38)</x:f>
        <x:v>0.625</x:v>
      </x:c>
    </x:row>
    <x:row r="39">
      <x:c r="A39" t="inlineStr">
        <x:is>
          <x:t xml:space="preserve">P006</x:t>
        </x:is>
      </x:c>
      <x:c r="B39" t="inlineStr">
        <x:is>
          <x:t xml:space="preserve">Locker de 6 puertas</x:t>
        </x:is>
      </x:c>
      <x:c r="C39" t="inlineStr">
        <x:is>
          <x:t xml:space="preserve">Separador vertical</x:t>
        </x:is>
      </x:c>
      <x:c r="D39" t="inlineStr">
        <x:is>
          <x:t xml:space="preserve">Lámina LAF o acero 1.5 mm (alternativa V4)</x:t>
        </x:is>
      </x:c>
      <x:c r="E39" t="n">
        <x:f>'08_PEDIDOS'!D7</x:f>
        <x:v>6</x:v>
      </x:c>
      <x:c r="F39" t="n">
        <x:v>2</x:v>
      </x:c>
      <x:c r="G39" t="n">
        <x:f>E39*F39</x:f>
        <x:v>12</x:v>
      </x:c>
      <x:c r="H39" t="n">
        <x:v>121.845652173913</x:v>
      </x:c>
      <x:c r="I39" t="n">
        <x:f>E39*H39</x:f>
        <x:v>731.073913043478</x:v>
      </x:c>
      <x:c r="J39" s="23" t="n">
        <x:f>E39*SUMIFS('03_DESPIECE'!$I$2:$I$225,'03_DESPIECE'!$A$2:$A$225,B39,'03_DESPIECE'!$B$2:$B$225,C39)</x:f>
        <x:v>98.91</x:v>
      </x:c>
      <x:c r="K39" s="23" t="n">
        <x:f>E39*SUMIFS('03_DESPIECE'!$K$2:$K$225,'03_DESPIECE'!$A$2:$A$225,B39,'03_DESPIECE'!$B$2:$B$225,C39)</x:f>
        <x:v>1.4583333333333333</x:v>
      </x:c>
    </x:row>
    <x:row r="40">
      <x:c r="A40" t="inlineStr">
        <x:is>
          <x:t xml:space="preserve">P006</x:t>
        </x:is>
      </x:c>
      <x:c r="B40" t="inlineStr">
        <x:is>
          <x:t xml:space="preserve">Locker de 6 puertas</x:t>
        </x:is>
      </x:c>
      <x:c r="C40" t="inlineStr">
        <x:is>
          <x:t xml:space="preserve">Entrepiso</x:t>
        </x:is>
      </x:c>
      <x:c r="D40" t="inlineStr">
        <x:is>
          <x:t xml:space="preserve">Lámina LAF o acero 1.5 mm (alternativa V4)</x:t>
        </x:is>
      </x:c>
      <x:c r="E40" t="n">
        <x:f>'08_PEDIDOS'!D7</x:f>
        <x:v>6</x:v>
      </x:c>
      <x:c r="F40" t="n">
        <x:v>4</x:v>
      </x:c>
      <x:c r="G40" t="n">
        <x:f>E40*F40</x:f>
        <x:v>24</x:v>
      </x:c>
      <x:c r="H40" t="n">
        <x:v>139.2521739130435</x:v>
      </x:c>
      <x:c r="I40" t="n">
        <x:f>E40*H40</x:f>
        <x:v>835.5130434782609</x:v>
      </x:c>
      <x:c r="J40" s="23" t="n">
        <x:f>E40*SUMIFS('03_DESPIECE'!$I$2:$I$225,'03_DESPIECE'!$A$2:$A$225,B40,'03_DESPIECE'!$B$2:$B$225,C40)</x:f>
        <x:v>113.03999999999999</x:v>
      </x:c>
      <x:c r="K40" s="23" t="n">
        <x:f>E40*SUMIFS('03_DESPIECE'!$K$2:$K$225,'03_DESPIECE'!$A$2:$A$225,B40,'03_DESPIECE'!$B$2:$B$225,C40)</x:f>
        <x:v>0.8333333333333334</x:v>
      </x:c>
    </x:row>
    <x:row r="41">
      <x:c r="A41" t="inlineStr">
        <x:is>
          <x:t xml:space="preserve">P006</x:t>
        </x:is>
      </x:c>
      <x:c r="B41" t="inlineStr">
        <x:is>
          <x:t xml:space="preserve">Locker de 6 puertas</x:t>
        </x:is>
      </x:c>
      <x:c r="C41" t="inlineStr">
        <x:is>
          <x:t xml:space="preserve">Bisagra</x:t>
        </x:is>
      </x:c>
      <x:c r="D41" t="inlineStr">
        <x:is>
          <x:t xml:space="preserve">Elementos de fijación metálica (tipo por desagregar)</x:t>
        </x:is>
      </x:c>
      <x:c r="E41" t="n">
        <x:f>'08_PEDIDOS'!D7</x:f>
        <x:v>6</x:v>
      </x:c>
      <x:c r="F41" t="n">
        <x:v>12</x:v>
      </x:c>
      <x:c r="G41" t="n">
        <x:f>E41*F41</x:f>
        <x:v>72</x:v>
      </x:c>
      <x:c r="I41" t="n">
        <x:f>E41*H41</x:f>
        <x:v>0</x:v>
      </x:c>
      <x:c r="J41" s="23" t="n">
        <x:f>E41*SUMIFS('03_DESPIECE'!$I$2:$I$225,'03_DESPIECE'!$A$2:$A$225,B41,'03_DESPIECE'!$B$2:$B$225,C41)</x:f>
        <x:v>0</x:v>
      </x:c>
      <x:c r="K41" s="23" t="n">
        <x:f>E41*SUMIFS('03_DESPIECE'!$K$2:$K$225,'03_DESPIECE'!$A$2:$A$225,B41,'03_DESPIECE'!$B$2:$B$225,C41)</x:f>
        <x:v>0</x:v>
      </x:c>
    </x:row>
    <x:row r="42">
      <x:c r="A42" t="inlineStr">
        <x:is>
          <x:t xml:space="preserve">P006</x:t>
        </x:is>
      </x:c>
      <x:c r="B42" t="inlineStr">
        <x:is>
          <x:t xml:space="preserve">Locker de 6 puertas</x:t>
        </x:is>
      </x:c>
      <x:c r="C42" t="inlineStr">
        <x:is>
          <x:t xml:space="preserve">Cerradura</x:t>
        </x:is>
      </x:c>
      <x:c r="D42" t="inlineStr">
        <x:is>
          <x:t xml:space="preserve">Elementos de fijación metálica (tipo por desagregar)</x:t>
        </x:is>
      </x:c>
      <x:c r="E42" t="n">
        <x:f>'08_PEDIDOS'!D7</x:f>
        <x:v>6</x:v>
      </x:c>
      <x:c r="F42" t="n">
        <x:v>6</x:v>
      </x:c>
      <x:c r="G42" t="n">
        <x:f>E42*F42</x:f>
        <x:v>36</x:v>
      </x:c>
      <x:c r="I42" t="n">
        <x:f>E42*H42</x:f>
        <x:v>0</x:v>
      </x:c>
      <x:c r="J42" s="23" t="n">
        <x:f>E42*SUMIFS('03_DESPIECE'!$I$2:$I$225,'03_DESPIECE'!$A$2:$A$225,B42,'03_DESPIECE'!$B$2:$B$225,C42)</x:f>
        <x:v>0</x:v>
      </x:c>
      <x:c r="K42" s="23" t="n">
        <x:f>E42*SUMIFS('03_DESPIECE'!$K$2:$K$225,'03_DESPIECE'!$A$2:$A$225,B42,'03_DESPIECE'!$B$2:$B$225,C42)</x:f>
        <x:v>0</x:v>
      </x:c>
    </x:row>
    <x:row r="43">
      <x:c r="A43" t="inlineStr">
        <x:is>
          <x:t xml:space="preserve">P007</x:t>
        </x:is>
      </x:c>
      <x:c r="B43" t="inlineStr">
        <x:is>
          <x:t xml:space="preserve">Armario metálico</x:t>
        </x:is>
      </x:c>
      <x:c r="C43" t="inlineStr">
        <x:is>
          <x:t xml:space="preserve">Lateral gabinete</x:t>
        </x:is>
      </x:c>
      <x:c r="D43" t="inlineStr">
        <x:is>
          <x:t xml:space="preserve">Lámina LAF o acero 1.0 mm (alternativa V4)</x:t>
        </x:is>
      </x:c>
      <x:c r="E43" t="n">
        <x:f>'08_PEDIDOS'!D8</x:f>
        <x:v>10</x:v>
      </x:c>
      <x:c r="F43" t="n">
        <x:v>2</x:v>
      </x:c>
      <x:c r="G43" t="n">
        <x:f>E43*F43</x:f>
        <x:v>20</x:v>
      </x:c>
      <x:c r="H43" t="n">
        <x:v>110.2413043478261</x:v>
      </x:c>
      <x:c r="I43" t="n">
        <x:f>E43*H43</x:f>
        <x:v>1102.413043478261</x:v>
      </x:c>
      <x:c r="J43" s="23" t="n">
        <x:f>E43*SUMIFS('03_DESPIECE'!$I$2:$I$225,'03_DESPIECE'!$A$2:$A$225,B43,'03_DESPIECE'!$B$2:$B$225,C43)</x:f>
        <x:v>149.14999999999998</x:v>
      </x:c>
      <x:c r="K43" s="23" t="n">
        <x:f>E43*SUMIFS('03_DESPIECE'!$K$2:$K$225,'03_DESPIECE'!$A$2:$A$225,B43,'03_DESPIECE'!$B$2:$B$225,C43)</x:f>
        <x:v>3.298611111111111</x:v>
      </x:c>
    </x:row>
    <x:row r="44">
      <x:c r="A44" t="inlineStr">
        <x:is>
          <x:t xml:space="preserve">P007</x:t>
        </x:is>
      </x:c>
      <x:c r="B44" t="inlineStr">
        <x:is>
          <x:t xml:space="preserve">Armario metálico</x:t>
        </x:is>
      </x:c>
      <x:c r="C44" t="inlineStr">
        <x:is>
          <x:t xml:space="preserve">Panel posterior</x:t>
        </x:is>
      </x:c>
      <x:c r="D44" t="inlineStr">
        <x:is>
          <x:t xml:space="preserve">Lámina LAF o acero 1.0 mm (alternativa V4)</x:t>
        </x:is>
      </x:c>
      <x:c r="E44" t="n">
        <x:f>'08_PEDIDOS'!D8</x:f>
        <x:v>10</x:v>
      </x:c>
      <x:c r="F44" t="n">
        <x:v>1</x:v>
      </x:c>
      <x:c r="G44" t="n">
        <x:f>E44*F44</x:f>
        <x:v>10</x:v>
      </x:c>
      <x:c r="H44" t="n">
        <x:v>75.42826086956522</x:v>
      </x:c>
      <x:c r="I44" t="n">
        <x:f>E44*H44</x:f>
        <x:v>754.2826086956522</x:v>
      </x:c>
      <x:c r="J44" s="23" t="n">
        <x:f>E44*SUMIFS('03_DESPIECE'!$I$2:$I$225,'03_DESPIECE'!$A$2:$A$225,B44,'03_DESPIECE'!$B$2:$B$225,C44)</x:f>
        <x:v>102.05</x:v>
      </x:c>
      <x:c r="K44" s="23" t="n">
        <x:f>E44*SUMIFS('03_DESPIECE'!$K$2:$K$225,'03_DESPIECE'!$A$2:$A$225,B44,'03_DESPIECE'!$B$2:$B$225,C44)</x:f>
        <x:v>4.513888888888889</x:v>
      </x:c>
    </x:row>
    <x:row r="45">
      <x:c r="A45" t="inlineStr">
        <x:is>
          <x:t xml:space="preserve">P007</x:t>
        </x:is>
      </x:c>
      <x:c r="B45" t="inlineStr">
        <x:is>
          <x:t xml:space="preserve">Armario metálico</x:t>
        </x:is>
      </x:c>
      <x:c r="C45" t="inlineStr">
        <x:is>
          <x:t xml:space="preserve">Panel techo/base</x:t>
        </x:is>
      </x:c>
      <x:c r="D45" t="inlineStr">
        <x:is>
          <x:t xml:space="preserve">Lámina LAF o acero 1.0 mm (alternativa V4)</x:t>
        </x:is>
      </x:c>
      <x:c r="E45" t="n">
        <x:f>'08_PEDIDOS'!D8</x:f>
        <x:v>10</x:v>
      </x:c>
      <x:c r="F45" t="n">
        <x:v>2</x:v>
      </x:c>
      <x:c r="G45" t="n">
        <x:f>E45*F45</x:f>
        <x:v>20</x:v>
      </x:c>
      <x:c r="H45" t="n">
        <x:v>58.02173913043478</x:v>
      </x:c>
      <x:c r="I45" t="n">
        <x:f>E45*H45</x:f>
        <x:v>580.2173913043478</x:v>
      </x:c>
      <x:c r="J45" s="23" t="n">
        <x:f>E45*SUMIFS('03_DESPIECE'!$I$2:$I$225,'03_DESPIECE'!$A$2:$A$225,B45,'03_DESPIECE'!$B$2:$B$225,C45)</x:f>
        <x:v>78.50000000000001</x:v>
      </x:c>
      <x:c r="K45" s="23" t="n">
        <x:f>E45*SUMIFS('03_DESPIECE'!$K$2:$K$225,'03_DESPIECE'!$A$2:$A$225,B45,'03_DESPIECE'!$B$2:$B$225,C45)</x:f>
        <x:v>1.7361111111111112</x:v>
      </x:c>
    </x:row>
    <x:row r="46">
      <x:c r="A46" t="inlineStr">
        <x:is>
          <x:t xml:space="preserve">P007</x:t>
        </x:is>
      </x:c>
      <x:c r="B46" t="inlineStr">
        <x:is>
          <x:t xml:space="preserve">Armario metálico</x:t>
        </x:is>
      </x:c>
      <x:c r="C46" t="inlineStr">
        <x:is>
          <x:t xml:space="preserve">Puerta</x:t>
        </x:is>
      </x:c>
      <x:c r="D46" t="inlineStr">
        <x:is>
          <x:t xml:space="preserve">Lámina LAF o acero 1.0 mm (alternativa V4)</x:t>
        </x:is>
      </x:c>
      <x:c r="E46" t="n">
        <x:f>'08_PEDIDOS'!D8</x:f>
        <x:v>10</x:v>
      </x:c>
      <x:c r="F46" t="n">
        <x:v>2</x:v>
      </x:c>
      <x:c r="G46" t="n">
        <x:f>E46*F46</x:f>
        <x:v>20</x:v>
      </x:c>
      <x:c r="H46" t="n">
        <x:v>81.2304347826087</x:v>
      </x:c>
      <x:c r="I46" t="n">
        <x:f>E46*H46</x:f>
        <x:v>812.304347826087</x:v>
      </x:c>
      <x:c r="J46" s="23" t="n">
        <x:f>E46*SUMIFS('03_DESPIECE'!$I$2:$I$225,'03_DESPIECE'!$A$2:$A$225,B46,'03_DESPIECE'!$B$2:$B$225,C46)</x:f>
        <x:v>109.9</x:v>
      </x:c>
      <x:c r="K46" s="23" t="n">
        <x:f>E46*SUMIFS('03_DESPIECE'!$K$2:$K$225,'03_DESPIECE'!$A$2:$A$225,B46,'03_DESPIECE'!$B$2:$B$225,C46)</x:f>
        <x:v>2.4305555555555554</x:v>
      </x:c>
    </x:row>
    <x:row r="47">
      <x:c r="A47" t="inlineStr">
        <x:is>
          <x:t xml:space="preserve">P007</x:t>
        </x:is>
      </x:c>
      <x:c r="B47" t="inlineStr">
        <x:is>
          <x:t xml:space="preserve">Armario metálico</x:t>
        </x:is>
      </x:c>
      <x:c r="C47" t="inlineStr">
        <x:is>
          <x:t xml:space="preserve">Bandeja</x:t>
        </x:is>
      </x:c>
      <x:c r="D47" t="inlineStr">
        <x:is>
          <x:t xml:space="preserve">Lámina LAF o acero 1.0 mm (alternativa V4)</x:t>
        </x:is>
      </x:c>
      <x:c r="E47" t="n">
        <x:f>'08_PEDIDOS'!D8</x:f>
        <x:v>10</x:v>
      </x:c>
      <x:c r="F47" t="n">
        <x:v>3</x:v>
      </x:c>
      <x:c r="G47" t="n">
        <x:f>E47*F47</x:f>
        <x:v>30</x:v>
      </x:c>
      <x:c r="H47" t="n">
        <x:v>83.55130434782606</x:v>
      </x:c>
      <x:c r="I47" t="n">
        <x:f>E47*H47</x:f>
        <x:v>835.5130434782607</x:v>
      </x:c>
      <x:c r="J47" s="23" t="n">
        <x:f>E47*SUMIFS('03_DESPIECE'!$I$2:$I$225,'03_DESPIECE'!$A$2:$A$225,B47,'03_DESPIECE'!$B$2:$B$225,C47)</x:f>
        <x:v>113.04</x:v>
      </x:c>
      <x:c r="K47" s="23" t="n">
        <x:f>E47*SUMIFS('03_DESPIECE'!$K$2:$K$225,'03_DESPIECE'!$A$2:$A$225,B47,'03_DESPIECE'!$B$2:$B$225,C47)</x:f>
        <x:v>1.6666666666666665</x:v>
      </x:c>
    </x:row>
    <x:row r="48">
      <x:c r="A48" t="inlineStr">
        <x:is>
          <x:t xml:space="preserve">P007</x:t>
        </x:is>
      </x:c>
      <x:c r="B48" t="inlineStr">
        <x:is>
          <x:t xml:space="preserve">Armario metálico</x:t>
        </x:is>
      </x:c>
      <x:c r="C48" t="inlineStr">
        <x:is>
          <x:t xml:space="preserve">Bisagra</x:t>
        </x:is>
      </x:c>
      <x:c r="D48" t="inlineStr">
        <x:is>
          <x:t xml:space="preserve">Elementos de fijación metálica (tipo por desagregar)</x:t>
        </x:is>
      </x:c>
      <x:c r="E48" t="n">
        <x:f>'08_PEDIDOS'!D8</x:f>
        <x:v>10</x:v>
      </x:c>
      <x:c r="F48" t="n">
        <x:v>4</x:v>
      </x:c>
      <x:c r="G48" t="n">
        <x:f>E48*F48</x:f>
        <x:v>40</x:v>
      </x:c>
      <x:c r="I48" t="n">
        <x:f>E48*H48</x:f>
        <x:v>0</x:v>
      </x:c>
      <x:c r="J48" s="23" t="n">
        <x:f>E48*SUMIFS('03_DESPIECE'!$I$2:$I$225,'03_DESPIECE'!$A$2:$A$225,B48,'03_DESPIECE'!$B$2:$B$225,C48)</x:f>
        <x:v>0</x:v>
      </x:c>
      <x:c r="K48" s="23" t="n">
        <x:f>E48*SUMIFS('03_DESPIECE'!$K$2:$K$225,'03_DESPIECE'!$A$2:$A$225,B48,'03_DESPIECE'!$B$2:$B$225,C48)</x:f>
        <x:v>0</x:v>
      </x:c>
    </x:row>
    <x:row r="49">
      <x:c r="A49" t="inlineStr">
        <x:is>
          <x:t xml:space="preserve">P007</x:t>
        </x:is>
      </x:c>
      <x:c r="B49" t="inlineStr">
        <x:is>
          <x:t xml:space="preserve">Armario metálico</x:t>
        </x:is>
      </x:c>
      <x:c r="C49" t="inlineStr">
        <x:is>
          <x:t xml:space="preserve">Cerradura</x:t>
        </x:is>
      </x:c>
      <x:c r="D49" t="inlineStr">
        <x:is>
          <x:t xml:space="preserve">Elementos de fijación metálica (tipo por desagregar)</x:t>
        </x:is>
      </x:c>
      <x:c r="E49" t="n">
        <x:f>'08_PEDIDOS'!D8</x:f>
        <x:v>10</x:v>
      </x:c>
      <x:c r="F49" t="n">
        <x:v>2</x:v>
      </x:c>
      <x:c r="G49" t="n">
        <x:f>E49*F49</x:f>
        <x:v>20</x:v>
      </x:c>
      <x:c r="I49" t="n">
        <x:f>E49*H49</x:f>
        <x:v>0</x:v>
      </x:c>
      <x:c r="J49" s="23" t="n">
        <x:f>E49*SUMIFS('03_DESPIECE'!$I$2:$I$225,'03_DESPIECE'!$A$2:$A$225,B49,'03_DESPIECE'!$B$2:$B$225,C49)</x:f>
        <x:v>0</x:v>
      </x:c>
      <x:c r="K49" s="23" t="n">
        <x:f>E49*SUMIFS('03_DESPIECE'!$K$2:$K$225,'03_DESPIECE'!$A$2:$A$225,B49,'03_DESPIECE'!$B$2:$B$225,C49)</x:f>
        <x:v>0</x:v>
      </x:c>
    </x:row>
    <x:row r="50">
      <x:c r="A50" t="inlineStr">
        <x:is>
          <x:t xml:space="preserve">P008</x:t>
        </x:is>
      </x:c>
      <x:c r="B50" t="inlineStr">
        <x:is>
          <x:t xml:space="preserve">Estantería liviana metálica</x:t>
        </x:is>
      </x:c>
      <x:c r="C50" t="inlineStr">
        <x:is>
          <x:t xml:space="preserve">Parante</x:t>
        </x:is>
      </x:c>
      <x:c r="D50" t="inlineStr">
        <x:is>
          <x:t xml:space="preserve">Tubo o perfil de acero (sección por definir)</x:t>
        </x:is>
      </x:c>
      <x:c r="E50" t="n">
        <x:f>'08_PEDIDOS'!D9</x:f>
        <x:v>10</x:v>
      </x:c>
      <x:c r="F50" t="n">
        <x:v>4</x:v>
      </x:c>
      <x:c r="G50" t="n">
        <x:f>E50*F50</x:f>
        <x:v>40</x:v>
      </x:c>
      <x:c r="H50" t="n">
        <x:v>62.90624999999999</x:v>
      </x:c>
      <x:c r="I50" t="n">
        <x:f>E50*H50</x:f>
        <x:v>629.0624999999999</x:v>
      </x:c>
      <x:c r="J50" s="23" t="n">
        <x:f>E50*SUMIFS('03_DESPIECE'!$I$2:$I$225,'03_DESPIECE'!$A$2:$A$225,B50,'03_DESPIECE'!$B$2:$B$225,C50)</x:f>
        <x:v>98.99999999999999</x:v>
      </x:c>
      <x:c r="K50" s="23" t="n">
        <x:f>E50*SUMIFS('03_DESPIECE'!$K$2:$K$225,'03_DESPIECE'!$A$2:$A$225,B50,'03_DESPIECE'!$B$2:$B$225,C50)</x:f>
        <x:v>0</x:v>
      </x:c>
    </x:row>
    <x:row r="51">
      <x:c r="A51" t="inlineStr">
        <x:is>
          <x:t xml:space="preserve">P008</x:t>
        </x:is>
      </x:c>
      <x:c r="B51" t="inlineStr">
        <x:is>
          <x:t xml:space="preserve">Estantería liviana metálica</x:t>
        </x:is>
      </x:c>
      <x:c r="C51" t="inlineStr">
        <x:is>
          <x:t xml:space="preserve">Travesaño</x:t>
        </x:is>
      </x:c>
      <x:c r="D51" t="inlineStr">
        <x:is>
          <x:t xml:space="preserve">Tubo o perfil de acero (sección por definir)</x:t>
        </x:is>
      </x:c>
      <x:c r="E51" t="n">
        <x:f>'08_PEDIDOS'!D9</x:f>
        <x:v>10</x:v>
      </x:c>
      <x:c r="F51" t="n">
        <x:v>8</x:v>
      </x:c>
      <x:c r="G51" t="n">
        <x:f>E51*F51</x:f>
        <x:v>80</x:v>
      </x:c>
      <x:c r="H51" t="n">
        <x:v>68.625</x:v>
      </x:c>
      <x:c r="I51" t="n">
        <x:f>E51*H51</x:f>
        <x:v>686.25</x:v>
      </x:c>
      <x:c r="J51" s="23" t="n">
        <x:f>E51*SUMIFS('03_DESPIECE'!$I$2:$I$225,'03_DESPIECE'!$A$2:$A$225,B51,'03_DESPIECE'!$B$2:$B$225,C51)</x:f>
        <x:v>108</x:v>
      </x:c>
      <x:c r="K51" s="23" t="n">
        <x:f>E51*SUMIFS('03_DESPIECE'!$K$2:$K$225,'03_DESPIECE'!$A$2:$A$225,B51,'03_DESPIECE'!$B$2:$B$225,C51)</x:f>
        <x:v>0</x:v>
      </x:c>
    </x:row>
    <x:row r="52">
      <x:c r="A52" t="inlineStr">
        <x:is>
          <x:t xml:space="preserve">P008</x:t>
        </x:is>
      </x:c>
      <x:c r="B52" t="inlineStr">
        <x:is>
          <x:t xml:space="preserve">Estantería liviana metálica</x:t>
        </x:is>
      </x:c>
      <x:c r="C52" t="inlineStr">
        <x:is>
          <x:t xml:space="preserve">Bandeja</x:t>
        </x:is>
      </x:c>
      <x:c r="D52" t="inlineStr">
        <x:is>
          <x:t xml:space="preserve">Lámina LAF o acero 1.0 mm (alternativa V4)</x:t>
        </x:is>
      </x:c>
      <x:c r="E52" t="n">
        <x:f>'08_PEDIDOS'!D9</x:f>
        <x:v>10</x:v>
      </x:c>
      <x:c r="F52" t="n">
        <x:v>5</x:v>
      </x:c>
      <x:c r="G52" t="n">
        <x:f>E52*F52</x:f>
        <x:v>50</x:v>
      </x:c>
      <x:c r="H52" t="n">
        <x:v>116.0434782608696</x:v>
      </x:c>
      <x:c r="I52" t="n">
        <x:f>E52*H52</x:f>
        <x:v>1160.434782608696</x:v>
      </x:c>
      <x:c r="J52" s="23" t="n">
        <x:f>E52*SUMIFS('03_DESPIECE'!$I$2:$I$225,'03_DESPIECE'!$A$2:$A$225,B52,'03_DESPIECE'!$B$2:$B$225,C52)</x:f>
        <x:v>157</x:v>
      </x:c>
      <x:c r="K52" s="23" t="n">
        <x:f>E52*SUMIFS('03_DESPIECE'!$K$2:$K$225,'03_DESPIECE'!$A$2:$A$225,B52,'03_DESPIECE'!$B$2:$B$225,C52)</x:f>
        <x:v>1.3888888888888888</x:v>
      </x:c>
    </x:row>
    <x:row r="53">
      <x:c r="A53" t="inlineStr">
        <x:is>
          <x:t xml:space="preserve">P008</x:t>
        </x:is>
      </x:c>
      <x:c r="B53" t="inlineStr">
        <x:is>
          <x:t xml:space="preserve">Estantería liviana metálica</x:t>
        </x:is>
      </x:c>
      <x:c r="C53" t="inlineStr">
        <x:is>
          <x:t xml:space="preserve">Escuadra</x:t>
        </x:is>
      </x:c>
      <x:c r="D53" t="inlineStr">
        <x:is>
          <x:t xml:space="preserve">Lámina LAF o acero 1.0 mm (alternativa V4)</x:t>
        </x:is>
      </x:c>
      <x:c r="E53" t="n">
        <x:f>'08_PEDIDOS'!D9</x:f>
        <x:v>10</x:v>
      </x:c>
      <x:c r="F53" t="n">
        <x:v>8</x:v>
      </x:c>
      <x:c r="G53" t="n">
        <x:f>E53*F53</x:f>
        <x:v>80</x:v>
      </x:c>
      <x:c r="H53" t="n">
        <x:v>16.24608695652174</x:v>
      </x:c>
      <x:c r="I53" t="n">
        <x:f>E53*H53</x:f>
        <x:v>162.4608695652174</x:v>
      </x:c>
      <x:c r="J53" s="23" t="n">
        <x:f>E53*SUMIFS('03_DESPIECE'!$I$2:$I$225,'03_DESPIECE'!$A$2:$A$225,B53,'03_DESPIECE'!$B$2:$B$225,C53)</x:f>
        <x:v>21.98</x:v>
      </x:c>
      <x:c r="K53" s="23" t="n">
        <x:f>E53*SUMIFS('03_DESPIECE'!$K$2:$K$225,'03_DESPIECE'!$A$2:$A$225,B53,'03_DESPIECE'!$B$2:$B$225,C53)</x:f>
        <x:v>0.12152777777777779</x:v>
      </x:c>
    </x:row>
    <x:row r="54">
      <x:c r="A54" t="inlineStr">
        <x:is>
          <x:t xml:space="preserve">P008</x:t>
        </x:is>
      </x:c>
      <x:c r="B54" t="inlineStr">
        <x:is>
          <x:t xml:space="preserve">Estantería liviana metálica</x:t>
        </x:is>
      </x:c>
      <x:c r="C54" t="inlineStr">
        <x:is>
          <x:t xml:space="preserve">Tornillería</x:t>
        </x:is>
      </x:c>
      <x:c r="D54" t="inlineStr">
        <x:is>
          <x:t xml:space="preserve">Elementos de fijación metálica (tipo por desagregar)</x:t>
        </x:is>
      </x:c>
      <x:c r="E54" t="n">
        <x:f>'08_PEDIDOS'!D9</x:f>
        <x:v>10</x:v>
      </x:c>
      <x:c r="F54" t="n">
        <x:v>32</x:v>
      </x:c>
      <x:c r="G54" t="n">
        <x:f>E54*F54</x:f>
        <x:v>320</x:v>
      </x:c>
      <x:c r="I54" t="n">
        <x:f>E54*H54</x:f>
        <x:v>0</x:v>
      </x:c>
      <x:c r="J54" s="23" t="n">
        <x:f>E54*SUMIFS('03_DESPIECE'!$I$2:$I$225,'03_DESPIECE'!$A$2:$A$225,B54,'03_DESPIECE'!$B$2:$B$225,C54)</x:f>
        <x:v>0</x:v>
      </x:c>
      <x:c r="K54" s="23" t="n">
        <x:f>E54*SUMIFS('03_DESPIECE'!$K$2:$K$225,'03_DESPIECE'!$A$2:$A$225,B54,'03_DESPIECE'!$B$2:$B$225,C54)</x:f>
        <x:v>0</x:v>
      </x:c>
    </x:row>
    <x:row r="55">
      <x:c r="A55" t="inlineStr">
        <x:is>
          <x:t xml:space="preserve">P009</x:t>
        </x:is>
      </x:c>
      <x:c r="B55" t="inlineStr">
        <x:is>
          <x:t xml:space="preserve">Minirack metálico con bandejas</x:t>
        </x:is>
      </x:c>
      <x:c r="C55" t="inlineStr">
        <x:is>
          <x:t xml:space="preserve">Parante vertical</x:t>
        </x:is>
      </x:c>
      <x:c r="D55" t="inlineStr">
        <x:is>
          <x:t xml:space="preserve">Tubo o perfil de acero (sección por definir)</x:t>
        </x:is>
      </x:c>
      <x:c r="E55" t="n">
        <x:f>'08_PEDIDOS'!D10</x:f>
        <x:v>12</x:v>
      </x:c>
      <x:c r="F55" t="n">
        <x:v>4</x:v>
      </x:c>
      <x:c r="G55" t="n">
        <x:f>E55*F55</x:f>
        <x:v>48</x:v>
      </x:c>
      <x:c r="H55" t="n">
        <x:v>68.625</x:v>
      </x:c>
      <x:c r="I55" t="n">
        <x:f>E55*H55</x:f>
        <x:v>823.5</x:v>
      </x:c>
      <x:c r="J55" s="23" t="n">
        <x:f>E55*SUMIFS('03_DESPIECE'!$I$2:$I$225,'03_DESPIECE'!$A$2:$A$225,B55,'03_DESPIECE'!$B$2:$B$225,C55)</x:f>
        <x:v>129.60000000000002</x:v>
      </x:c>
      <x:c r="K55" s="23" t="n">
        <x:f>E55*SUMIFS('03_DESPIECE'!$K$2:$K$225,'03_DESPIECE'!$A$2:$A$225,B55,'03_DESPIECE'!$B$2:$B$225,C55)</x:f>
        <x:v>0</x:v>
      </x:c>
    </x:row>
    <x:row r="56">
      <x:c r="A56" t="inlineStr">
        <x:is>
          <x:t xml:space="preserve">P009</x:t>
        </x:is>
      </x:c>
      <x:c r="B56" t="inlineStr">
        <x:is>
          <x:t xml:space="preserve">Minirack metálico con bandejas</x:t>
        </x:is>
      </x:c>
      <x:c r="C56" t="inlineStr">
        <x:is>
          <x:t xml:space="preserve">Larguero horizontal</x:t>
        </x:is>
      </x:c>
      <x:c r="D56" t="inlineStr">
        <x:is>
          <x:t xml:space="preserve">Tubo o perfil de acero (sección por definir)</x:t>
        </x:is>
      </x:c>
      <x:c r="E56" t="n">
        <x:f>'08_PEDIDOS'!D10</x:f>
        <x:v>12</x:v>
      </x:c>
      <x:c r="F56" t="n">
        <x:v>8</x:v>
      </x:c>
      <x:c r="G56" t="n">
        <x:f>E56*F56</x:f>
        <x:v>96</x:v>
      </x:c>
      <x:c r="H56" t="n">
        <x:v>91.49999999999999</x:v>
      </x:c>
      <x:c r="I56" t="n">
        <x:f>E56*H56</x:f>
        <x:v>1097.9999999999998</x:v>
      </x:c>
      <x:c r="J56" s="23" t="n">
        <x:f>E56*SUMIFS('03_DESPIECE'!$I$2:$I$225,'03_DESPIECE'!$A$2:$A$225,B56,'03_DESPIECE'!$B$2:$B$225,C56)</x:f>
        <x:v>172.8</x:v>
      </x:c>
      <x:c r="K56" s="23" t="n">
        <x:f>E56*SUMIFS('03_DESPIECE'!$K$2:$K$225,'03_DESPIECE'!$A$2:$A$225,B56,'03_DESPIECE'!$B$2:$B$225,C56)</x:f>
        <x:v>0</x:v>
      </x:c>
    </x:row>
    <x:row r="57">
      <x:c r="A57" t="inlineStr">
        <x:is>
          <x:t xml:space="preserve">P009</x:t>
        </x:is>
      </x:c>
      <x:c r="B57" t="inlineStr">
        <x:is>
          <x:t xml:space="preserve">Minirack metálico con bandejas</x:t>
        </x:is>
      </x:c>
      <x:c r="C57" t="inlineStr">
        <x:is>
          <x:t xml:space="preserve">Refuerzo transversal</x:t>
        </x:is>
      </x:c>
      <x:c r="D57" t="inlineStr">
        <x:is>
          <x:t xml:space="preserve">Tubo o perfil de acero (sección por definir)</x:t>
        </x:is>
      </x:c>
      <x:c r="E57" t="n">
        <x:f>'08_PEDIDOS'!D10</x:f>
        <x:v>12</x:v>
      </x:c>
      <x:c r="F57" t="n">
        <x:v>4</x:v>
      </x:c>
      <x:c r="G57" t="n">
        <x:f>E57*F57</x:f>
        <x:v>48</x:v>
      </x:c>
      <x:c r="H57" t="n">
        <x:v>22.875</x:v>
      </x:c>
      <x:c r="I57" t="n">
        <x:f>E57*H57</x:f>
        <x:v>274.5</x:v>
      </x:c>
      <x:c r="J57" s="23" t="n">
        <x:f>E57*SUMIFS('03_DESPIECE'!$I$2:$I$225,'03_DESPIECE'!$A$2:$A$225,B57,'03_DESPIECE'!$B$2:$B$225,C57)</x:f>
        <x:v>43.2</x:v>
      </x:c>
      <x:c r="K57" s="23" t="n">
        <x:f>E57*SUMIFS('03_DESPIECE'!$K$2:$K$225,'03_DESPIECE'!$A$2:$A$225,B57,'03_DESPIECE'!$B$2:$B$225,C57)</x:f>
        <x:v>0</x:v>
      </x:c>
    </x:row>
    <x:row r="58">
      <x:c r="A58" t="inlineStr">
        <x:is>
          <x:t xml:space="preserve">P009</x:t>
        </x:is>
      </x:c>
      <x:c r="B58" t="inlineStr">
        <x:is>
          <x:t xml:space="preserve">Minirack metálico con bandejas</x:t>
        </x:is>
      </x:c>
      <x:c r="C58" t="inlineStr">
        <x:is>
          <x:t xml:space="preserve">Bandeja acero</x:t>
        </x:is>
      </x:c>
      <x:c r="D58" t="inlineStr">
        <x:is>
          <x:t xml:space="preserve">Plancha de acero laminado en caliente de 2 mm, 1.20 × 2.40 m</x:t>
        </x:is>
      </x:c>
      <x:c r="E58" t="n">
        <x:f>'08_PEDIDOS'!D10</x:f>
        <x:v>12</x:v>
      </x:c>
      <x:c r="F58" t="n">
        <x:v>4</x:v>
      </x:c>
      <x:c r="G58" t="n">
        <x:f>E58*F58</x:f>
        <x:v>48</x:v>
      </x:c>
      <x:c r="H58" t="n">
        <x:v>334.2052173913042</x:v>
      </x:c>
      <x:c r="I58" t="n">
        <x:f>E58*H58</x:f>
        <x:v>4010.4626086956505</x:v>
      </x:c>
      <x:c r="J58" s="23" t="n">
        <x:f>E58*SUMIFS('03_DESPIECE'!$I$2:$I$225,'03_DESPIECE'!$A$2:$A$225,B58,'03_DESPIECE'!$B$2:$B$225,C58)</x:f>
        <x:v>542.5919999999999</x:v>
      </x:c>
      <x:c r="K58" s="23" t="n">
        <x:f>E58*SUMIFS('03_DESPIECE'!$K$2:$K$225,'03_DESPIECE'!$A$2:$A$225,B58,'03_DESPIECE'!$B$2:$B$225,C58)</x:f>
        <x:v>3</x:v>
      </x:c>
    </x:row>
    <x:row r="59">
      <x:c r="A59" t="inlineStr">
        <x:is>
          <x:t xml:space="preserve">P009</x:t>
        </x:is>
      </x:c>
      <x:c r="B59" t="inlineStr">
        <x:is>
          <x:t xml:space="preserve">Minirack metálico con bandejas</x:t>
        </x:is>
      </x:c>
      <x:c r="C59" t="inlineStr">
        <x:is>
          <x:t xml:space="preserve">Cartela unión</x:t>
        </x:is>
      </x:c>
      <x:c r="D59" t="inlineStr">
        <x:is>
          <x:t xml:space="preserve">Plancha de acero laminado en caliente de 2 mm, 1.20 × 2.40 m</x:t>
        </x:is>
      </x:c>
      <x:c r="E59" t="n">
        <x:f>'08_PEDIDOS'!D10</x:f>
        <x:v>12</x:v>
      </x:c>
      <x:c r="F59" t="n">
        <x:v>8</x:v>
      </x:c>
      <x:c r="G59" t="n">
        <x:f>E59*F59</x:f>
        <x:v>96</x:v>
      </x:c>
      <x:c r="H59" t="n">
        <x:v>23.20869565217391</x:v>
      </x:c>
      <x:c r="I59" t="n">
        <x:f>E59*H59</x:f>
        <x:v>278.5043478260869</x:v>
      </x:c>
      <x:c r="J59" s="23" t="n">
        <x:f>E59*SUMIFS('03_DESPIECE'!$I$2:$I$225,'03_DESPIECE'!$A$2:$A$225,B59,'03_DESPIECE'!$B$2:$B$225,C59)</x:f>
        <x:v>37.68</x:v>
      </x:c>
      <x:c r="K59" s="23" t="n">
        <x:f>E59*SUMIFS('03_DESPIECE'!$K$2:$K$225,'03_DESPIECE'!$A$2:$A$225,B59,'03_DESPIECE'!$B$2:$B$225,C59)</x:f>
        <x:v>0.10416666666666667</x:v>
      </x:c>
    </x:row>
    <x:row r="60">
      <x:c r="A60" t="inlineStr">
        <x:is>
          <x:t xml:space="preserve">P009</x:t>
        </x:is>
      </x:c>
      <x:c r="B60" t="inlineStr">
        <x:is>
          <x:t xml:space="preserve">Minirack metálico con bandejas</x:t>
        </x:is>
      </x:c>
      <x:c r="C60" t="inlineStr">
        <x:is>
          <x:t xml:space="preserve">Tornillería sujeción</x:t>
        </x:is>
      </x:c>
      <x:c r="D60" t="inlineStr">
        <x:is>
          <x:t xml:space="preserve">Elementos de fijación metálica (tipo por desagregar)</x:t>
        </x:is>
      </x:c>
      <x:c r="E60" t="n">
        <x:f>'08_PEDIDOS'!D10</x:f>
        <x:v>12</x:v>
      </x:c>
      <x:c r="F60" t="n">
        <x:v>24</x:v>
      </x:c>
      <x:c r="G60" t="n">
        <x:f>E60*F60</x:f>
        <x:v>288</x:v>
      </x:c>
      <x:c r="I60" t="n">
        <x:f>E60*H60</x:f>
        <x:v>0</x:v>
      </x:c>
      <x:c r="J60" s="23" t="n">
        <x:f>E60*SUMIFS('03_DESPIECE'!$I$2:$I$225,'03_DESPIECE'!$A$2:$A$225,B60,'03_DESPIECE'!$B$2:$B$225,C60)</x:f>
        <x:v>0</x:v>
      </x:c>
      <x:c r="K60" s="23" t="n">
        <x:f>E60*SUMIFS('03_DESPIECE'!$K$2:$K$225,'03_DESPIECE'!$A$2:$A$225,B60,'03_DESPIECE'!$B$2:$B$225,C60)</x:f>
        <x:v>0</x:v>
      </x:c>
    </x:row>
    <x:row r="61">
      <x:c r="A61" t="inlineStr">
        <x:is>
          <x:t xml:space="preserve">P009</x:t>
        </x:is>
      </x:c>
      <x:c r="B61" t="inlineStr">
        <x:is>
          <x:t xml:space="preserve">Minirack metálico con bandejas</x:t>
        </x:is>
      </x:c>
      <x:c r="C61" t="inlineStr">
        <x:is>
          <x:t xml:space="preserve">Tapa protectora</x:t>
        </x:is>
      </x:c>
      <x:c r="D61" t="inlineStr">
        <x:is>
          <x:t xml:space="preserve">Elementos de fijación metálica (tipo por desagregar)</x:t>
        </x:is>
      </x:c>
      <x:c r="E61" t="n">
        <x:f>'08_PEDIDOS'!D10</x:f>
        <x:v>12</x:v>
      </x:c>
      <x:c r="F61" t="n">
        <x:v>4</x:v>
      </x:c>
      <x:c r="G61" t="n">
        <x:f>E61*F61</x:f>
        <x:v>48</x:v>
      </x:c>
      <x:c r="I61" t="n">
        <x:f>E61*H61</x:f>
        <x:v>0</x:v>
      </x:c>
      <x:c r="J61" s="23" t="n">
        <x:f>E61*SUMIFS('03_DESPIECE'!$I$2:$I$225,'03_DESPIECE'!$A$2:$A$225,B61,'03_DESPIECE'!$B$2:$B$225,C61)</x:f>
        <x:v>0</x:v>
      </x:c>
      <x:c r="K61" s="23" t="n">
        <x:f>E61*SUMIFS('03_DESPIECE'!$K$2:$K$225,'03_DESPIECE'!$A$2:$A$225,B61,'03_DESPIECE'!$B$2:$B$225,C61)</x:f>
        <x:v>0</x:v>
      </x:c>
    </x:row>
    <x:row r="62">
      <x:c r="A62" t="inlineStr">
        <x:is>
          <x:t xml:space="preserve">P010</x:t>
        </x:is>
      </x:c>
      <x:c r="B62" t="inlineStr">
        <x:is>
          <x:t xml:space="preserve">Estante reforzado modular</x:t>
        </x:is>
      </x:c>
      <x:c r="C62" t="inlineStr">
        <x:is>
          <x:t xml:space="preserve">Parante perfil</x:t>
        </x:is>
      </x:c>
      <x:c r="D62" t="inlineStr">
        <x:is>
          <x:t xml:space="preserve">Tubo o perfil de acero (sección por definir)</x:t>
        </x:is>
      </x:c>
      <x:c r="E62" t="n">
        <x:f>'08_PEDIDOS'!D11</x:f>
        <x:v>12</x:v>
      </x:c>
      <x:c r="F62" t="n">
        <x:v>4</x:v>
      </x:c>
      <x:c r="G62" t="n">
        <x:f>E62*F62</x:f>
        <x:v>48</x:v>
      </x:c>
      <x:c r="H62" t="n">
        <x:v>76.24999999999999</x:v>
      </x:c>
      <x:c r="I62" t="n">
        <x:f>E62*H62</x:f>
        <x:v>914.9999999999998</x:v>
      </x:c>
      <x:c r="J62" s="23" t="n">
        <x:f>E62*SUMIFS('03_DESPIECE'!$I$2:$I$225,'03_DESPIECE'!$A$2:$A$225,B62,'03_DESPIECE'!$B$2:$B$225,C62)</x:f>
        <x:v>144</x:v>
      </x:c>
      <x:c r="K62" s="23" t="n">
        <x:f>E62*SUMIFS('03_DESPIECE'!$K$2:$K$225,'03_DESPIECE'!$A$2:$A$225,B62,'03_DESPIECE'!$B$2:$B$225,C62)</x:f>
        <x:v>0</x:v>
      </x:c>
    </x:row>
    <x:row r="63">
      <x:c r="A63" t="inlineStr">
        <x:is>
          <x:t xml:space="preserve">P010</x:t>
        </x:is>
      </x:c>
      <x:c r="B63" t="inlineStr">
        <x:is>
          <x:t xml:space="preserve">Estante reforzado modular</x:t>
        </x:is>
      </x:c>
      <x:c r="C63" t="inlineStr">
        <x:is>
          <x:t xml:space="preserve">Travesaño frontal</x:t>
        </x:is>
      </x:c>
      <x:c r="D63" t="inlineStr">
        <x:is>
          <x:t xml:space="preserve">Tubo o perfil de acero (sección por definir)</x:t>
        </x:is>
      </x:c>
      <x:c r="E63" t="n">
        <x:f>'08_PEDIDOS'!D11</x:f>
        <x:v>12</x:v>
      </x:c>
      <x:c r="F63" t="n">
        <x:v>8</x:v>
      </x:c>
      <x:c r="G63" t="n">
        <x:f>E63*F63</x:f>
        <x:v>96</x:v>
      </x:c>
      <x:c r="H63" t="n">
        <x:v>76.24999999999999</x:v>
      </x:c>
      <x:c r="I63" t="n">
        <x:f>E63*H63</x:f>
        <x:v>914.9999999999998</x:v>
      </x:c>
      <x:c r="J63" s="23" t="n">
        <x:f>E63*SUMIFS('03_DESPIECE'!$I$2:$I$225,'03_DESPIECE'!$A$2:$A$225,B63,'03_DESPIECE'!$B$2:$B$225,C63)</x:f>
        <x:v>144</x:v>
      </x:c>
      <x:c r="K63" s="23" t="n">
        <x:f>E63*SUMIFS('03_DESPIECE'!$K$2:$K$225,'03_DESPIECE'!$A$2:$A$225,B63,'03_DESPIECE'!$B$2:$B$225,C63)</x:f>
        <x:v>0</x:v>
      </x:c>
    </x:row>
    <x:row r="64">
      <x:c r="A64" t="inlineStr">
        <x:is>
          <x:t xml:space="preserve">P010</x:t>
        </x:is>
      </x:c>
      <x:c r="B64" t="inlineStr">
        <x:is>
          <x:t xml:space="preserve">Estante reforzado modular</x:t>
        </x:is>
      </x:c>
      <x:c r="C64" t="inlineStr">
        <x:is>
          <x:t xml:space="preserve">Travesaño lateral</x:t>
        </x:is>
      </x:c>
      <x:c r="D64" t="inlineStr">
        <x:is>
          <x:t xml:space="preserve">Tubo o perfil de acero (sección por definir)</x:t>
        </x:is>
      </x:c>
      <x:c r="E64" t="n">
        <x:f>'08_PEDIDOS'!D11</x:f>
        <x:v>12</x:v>
      </x:c>
      <x:c r="F64" t="n">
        <x:v>8</x:v>
      </x:c>
      <x:c r="G64" t="n">
        <x:f>E64*F64</x:f>
        <x:v>96</x:v>
      </x:c>
      <x:c r="H64" t="n">
        <x:v>38.12499999999999</x:v>
      </x:c>
      <x:c r="I64" t="n">
        <x:f>E64*H64</x:f>
        <x:v>457.4999999999999</x:v>
      </x:c>
      <x:c r="J64" s="23" t="n">
        <x:f>E64*SUMIFS('03_DESPIECE'!$I$2:$I$225,'03_DESPIECE'!$A$2:$A$225,B64,'03_DESPIECE'!$B$2:$B$225,C64)</x:f>
        <x:v>72</x:v>
      </x:c>
      <x:c r="K64" s="23" t="n">
        <x:f>E64*SUMIFS('03_DESPIECE'!$K$2:$K$225,'03_DESPIECE'!$A$2:$A$225,B64,'03_DESPIECE'!$B$2:$B$225,C64)</x:f>
        <x:v>0</x:v>
      </x:c>
    </x:row>
    <x:row r="65">
      <x:c r="A65" t="inlineStr">
        <x:is>
          <x:t xml:space="preserve">P010</x:t>
        </x:is>
      </x:c>
      <x:c r="B65" t="inlineStr">
        <x:is>
          <x:t xml:space="preserve">Estante reforzado modular</x:t>
        </x:is>
      </x:c>
      <x:c r="C65" t="inlineStr">
        <x:is>
          <x:t xml:space="preserve">Bandeja reforzada</x:t>
        </x:is>
      </x:c>
      <x:c r="D65" t="inlineStr">
        <x:is>
          <x:t xml:space="preserve">Plancha de acero laminado en caliente de 2 mm, 1.20 × 2.40 m</x:t>
        </x:is>
      </x:c>
      <x:c r="E65" t="n">
        <x:f>'08_PEDIDOS'!D11</x:f>
        <x:v>12</x:v>
      </x:c>
      <x:c r="F65" t="n">
        <x:v>5</x:v>
      </x:c>
      <x:c r="G65" t="n">
        <x:f>E65*F65</x:f>
        <x:v>60</x:v>
      </x:c>
      <x:c r="H65" t="n">
        <x:v>290.1086956521739</x:v>
      </x:c>
      <x:c r="I65" t="n">
        <x:f>E65*H65</x:f>
        <x:v>3481.3043478260865</x:v>
      </x:c>
      <x:c r="J65" s="23" t="n">
        <x:f>E65*SUMIFS('03_DESPIECE'!$I$2:$I$225,'03_DESPIECE'!$A$2:$A$225,B65,'03_DESPIECE'!$B$2:$B$225,C65)</x:f>
        <x:v>471</x:v>
      </x:c>
      <x:c r="K65" s="23" t="n">
        <x:f>E65*SUMIFS('03_DESPIECE'!$K$2:$K$225,'03_DESPIECE'!$A$2:$A$225,B65,'03_DESPIECE'!$B$2:$B$225,C65)</x:f>
        <x:v>2.083333333333333</x:v>
      </x:c>
    </x:row>
    <x:row r="66">
      <x:c r="A66" t="inlineStr">
        <x:is>
          <x:t xml:space="preserve">P010</x:t>
        </x:is>
      </x:c>
      <x:c r="B66" t="inlineStr">
        <x:is>
          <x:t xml:space="preserve">Estante reforzado modular</x:t>
        </x:is>
      </x:c>
      <x:c r="C66" t="inlineStr">
        <x:is>
          <x:t xml:space="preserve">Cartela</x:t>
        </x:is>
      </x:c>
      <x:c r="D66" t="inlineStr">
        <x:is>
          <x:t xml:space="preserve">Plancha de acero laminado en caliente de 2 mm, 1.20 × 2.40 m</x:t>
        </x:is>
      </x:c>
      <x:c r="E66" t="n">
        <x:f>'08_PEDIDOS'!D11</x:f>
        <x:v>12</x:v>
      </x:c>
      <x:c r="F66" t="n">
        <x:v>8</x:v>
      </x:c>
      <x:c r="G66" t="n">
        <x:f>E66*F66</x:f>
        <x:v>96</x:v>
      </x:c>
      <x:c r="H66" t="n">
        <x:v>32.49217391304348</x:v>
      </x:c>
      <x:c r="I66" t="n">
        <x:f>E66*H66</x:f>
        <x:v>389.9060869565218</x:v>
      </x:c>
      <x:c r="J66" s="23" t="n">
        <x:f>E66*SUMIFS('03_DESPIECE'!$I$2:$I$225,'03_DESPIECE'!$A$2:$A$225,B66,'03_DESPIECE'!$B$2:$B$225,C66)</x:f>
        <x:v>52.75200000000001</x:v>
      </x:c>
      <x:c r="K66" s="23" t="n">
        <x:f>E66*SUMIFS('03_DESPIECE'!$K$2:$K$225,'03_DESPIECE'!$A$2:$A$225,B66,'03_DESPIECE'!$B$2:$B$225,C66)</x:f>
        <x:v>0.14583333333333337</x:v>
      </x:c>
    </x:row>
    <x:row r="67">
      <x:c r="A67" t="inlineStr">
        <x:is>
          <x:t xml:space="preserve">P010</x:t>
        </x:is>
      </x:c>
      <x:c r="B67" t="inlineStr">
        <x:is>
          <x:t xml:space="preserve">Estante reforzado modular</x:t>
        </x:is>
      </x:c>
      <x:c r="C67" t="inlineStr">
        <x:is>
          <x:t xml:space="preserve">Juego pernos</x:t>
        </x:is>
      </x:c>
      <x:c r="D67" t="inlineStr">
        <x:is>
          <x:t xml:space="preserve">Elementos de fijación metálica (tipo por desagregar)</x:t>
        </x:is>
      </x:c>
      <x:c r="E67" t="n">
        <x:f>'08_PEDIDOS'!D11</x:f>
        <x:v>12</x:v>
      </x:c>
      <x:c r="F67" t="n">
        <x:v>28</x:v>
      </x:c>
      <x:c r="G67" t="n">
        <x:f>E67*F67</x:f>
        <x:v>336</x:v>
      </x:c>
      <x:c r="I67" t="n">
        <x:f>E67*H67</x:f>
        <x:v>0</x:v>
      </x:c>
      <x:c r="J67" s="23" t="n">
        <x:f>E67*SUMIFS('03_DESPIECE'!$I$2:$I$225,'03_DESPIECE'!$A$2:$A$225,B67,'03_DESPIECE'!$B$2:$B$225,C67)</x:f>
        <x:v>0</x:v>
      </x:c>
      <x:c r="K67" s="23" t="n">
        <x:f>E67*SUMIFS('03_DESPIECE'!$K$2:$K$225,'03_DESPIECE'!$A$2:$A$225,B67,'03_DESPIECE'!$B$2:$B$225,C67)</x:f>
        <x:v>0</x:v>
      </x:c>
    </x:row>
    <x:row r="68">
      <x:c r="A68" t="inlineStr">
        <x:is>
          <x:t xml:space="preserve">P011</x:t>
        </x:is>
      </x:c>
      <x:c r="B68" t="inlineStr">
        <x:is>
          <x:t xml:space="preserve">Góndola central comercial</x:t>
        </x:is>
      </x:c>
      <x:c r="C68" t="inlineStr">
        <x:is>
          <x:t xml:space="preserve">Columna doble</x:t>
        </x:is>
      </x:c>
      <x:c r="D68" t="inlineStr">
        <x:is>
          <x:t xml:space="preserve">Tubo o perfil de acero (sección por definir)</x:t>
        </x:is>
      </x:c>
      <x:c r="E68" t="n">
        <x:f>'08_PEDIDOS'!D12</x:f>
        <x:v>7</x:v>
      </x:c>
      <x:c r="F68" t="n">
        <x:v>2</x:v>
      </x:c>
      <x:c r="G68" t="n">
        <x:f>E68*F68</x:f>
        <x:v>14</x:v>
      </x:c>
      <x:c r="H68" t="n">
        <x:v>31.45312499999999</x:v>
      </x:c>
      <x:c r="I68" t="n">
        <x:f>E68*H68</x:f>
        <x:v>220.17187499999991</x:v>
      </x:c>
      <x:c r="J68" s="23" t="n">
        <x:f>E68*SUMIFS('03_DESPIECE'!$I$2:$I$225,'03_DESPIECE'!$A$2:$A$225,B68,'03_DESPIECE'!$B$2:$B$225,C68)</x:f>
        <x:v>34.64999999999999</x:v>
      </x:c>
      <x:c r="K68" s="23" t="n">
        <x:f>E68*SUMIFS('03_DESPIECE'!$K$2:$K$225,'03_DESPIECE'!$A$2:$A$225,B68,'03_DESPIECE'!$B$2:$B$225,C68)</x:f>
        <x:v>0</x:v>
      </x:c>
    </x:row>
    <x:row r="69">
      <x:c r="A69" t="inlineStr">
        <x:is>
          <x:t xml:space="preserve">P011</x:t>
        </x:is>
      </x:c>
      <x:c r="B69" t="inlineStr">
        <x:is>
          <x:t xml:space="preserve">Góndola central comercial</x:t>
        </x:is>
      </x:c>
      <x:c r="C69" t="inlineStr">
        <x:is>
          <x:t xml:space="preserve">Base apoyo</x:t>
        </x:is>
      </x:c>
      <x:c r="D69" t="inlineStr">
        <x:is>
          <x:t xml:space="preserve">Lámina LAF o acero 1.0 mm (alternativa V4)</x:t>
        </x:is>
      </x:c>
      <x:c r="E69" t="n">
        <x:f>'08_PEDIDOS'!D12</x:f>
        <x:v>7</x:v>
      </x:c>
      <x:c r="F69" t="n">
        <x:v>2</x:v>
      </x:c>
      <x:c r="G69" t="n">
        <x:f>E69*F69</x:f>
        <x:v>14</x:v>
      </x:c>
      <x:c r="H69" t="n">
        <x:v>34.81304347826087</x:v>
      </x:c>
      <x:c r="I69" t="n">
        <x:f>E69*H69</x:f>
        <x:v>243.6913043478261</x:v>
      </x:c>
      <x:c r="J69" s="23" t="n">
        <x:f>E69*SUMIFS('03_DESPIECE'!$I$2:$I$225,'03_DESPIECE'!$A$2:$A$225,B69,'03_DESPIECE'!$B$2:$B$225,C69)</x:f>
        <x:v>32.97</x:v>
      </x:c>
      <x:c r="K69" s="23" t="n">
        <x:f>E69*SUMIFS('03_DESPIECE'!$K$2:$K$225,'03_DESPIECE'!$A$2:$A$225,B69,'03_DESPIECE'!$B$2:$B$225,C69)</x:f>
        <x:v>0.7291666666666667</x:v>
      </x:c>
    </x:row>
    <x:row r="70">
      <x:c r="A70" t="inlineStr">
        <x:is>
          <x:t xml:space="preserve">P011</x:t>
        </x:is>
      </x:c>
      <x:c r="B70" t="inlineStr">
        <x:is>
          <x:t xml:space="preserve">Góndola central comercial</x:t>
        </x:is>
      </x:c>
      <x:c r="C70" t="inlineStr">
        <x:is>
          <x:t xml:space="preserve">Panel trasero</x:t>
        </x:is>
      </x:c>
      <x:c r="D70" t="inlineStr">
        <x:is>
          <x:t xml:space="preserve">Lámina LAF o acero 1.0 mm (alternativa V4)</x:t>
        </x:is>
      </x:c>
      <x:c r="E70" t="n">
        <x:f>'08_PEDIDOS'!D12</x:f>
        <x:v>7</x:v>
      </x:c>
      <x:c r="F70" t="n">
        <x:v>4</x:v>
      </x:c>
      <x:c r="G70" t="n">
        <x:f>E70*F70</x:f>
        <x:v>28</x:v>
      </x:c>
      <x:c r="H70" t="n">
        <x:v>129.9686956521739</x:v>
      </x:c>
      <x:c r="I70" t="n">
        <x:f>E70*H70</x:f>
        <x:v>909.7808695652172</x:v>
      </x:c>
      <x:c r="J70" s="23" t="n">
        <x:f>E70*SUMIFS('03_DESPIECE'!$I$2:$I$225,'03_DESPIECE'!$A$2:$A$225,B70,'03_DESPIECE'!$B$2:$B$225,C70)</x:f>
        <x:v>123.088</x:v>
      </x:c>
      <x:c r="K70" s="23" t="n">
        <x:f>E70*SUMIFS('03_DESPIECE'!$K$2:$K$225,'03_DESPIECE'!$A$2:$A$225,B70,'03_DESPIECE'!$B$2:$B$225,C70)</x:f>
        <x:v>1.3611111111111114</x:v>
      </x:c>
    </x:row>
    <x:row r="71">
      <x:c r="A71" t="inlineStr">
        <x:is>
          <x:t xml:space="preserve">P011</x:t>
        </x:is>
      </x:c>
      <x:c r="B71" t="inlineStr">
        <x:is>
          <x:t xml:space="preserve">Góndola central comercial</x:t>
        </x:is>
      </x:c>
      <x:c r="C71" t="inlineStr">
        <x:is>
          <x:t xml:space="preserve">Estante de exposición</x:t>
        </x:is>
      </x:c>
      <x:c r="D71" t="inlineStr">
        <x:is>
          <x:t xml:space="preserve">Lámina LAF o acero 1.0 mm (alternativa V4)</x:t>
        </x:is>
      </x:c>
      <x:c r="E71" t="n">
        <x:f>'08_PEDIDOS'!D12</x:f>
        <x:v>7</x:v>
      </x:c>
      <x:c r="F71" t="n">
        <x:v>8</x:v>
      </x:c>
      <x:c r="G71" t="n">
        <x:f>E71*F71</x:f>
        <x:v>56</x:v>
      </x:c>
      <x:c r="H71" t="n">
        <x:v>185.6695652173913</x:v>
      </x:c>
      <x:c r="I71" t="n">
        <x:f>E71*H71</x:f>
        <x:v>1299.6869565217391</x:v>
      </x:c>
      <x:c r="J71" s="23" t="n">
        <x:f>E71*SUMIFS('03_DESPIECE'!$I$2:$I$225,'03_DESPIECE'!$A$2:$A$225,B71,'03_DESPIECE'!$B$2:$B$225,C71)</x:f>
        <x:v>175.84</x:v>
      </x:c>
      <x:c r="K71" s="23" t="n">
        <x:f>E71*SUMIFS('03_DESPIECE'!$K$2:$K$225,'03_DESPIECE'!$A$2:$A$225,B71,'03_DESPIECE'!$B$2:$B$225,C71)</x:f>
        <x:v>0.9722222222222223</x:v>
      </x:c>
    </x:row>
    <x:row r="72">
      <x:c r="A72" t="inlineStr">
        <x:is>
          <x:t xml:space="preserve">P011</x:t>
        </x:is>
      </x:c>
      <x:c r="B72" t="inlineStr">
        <x:is>
          <x:t xml:space="preserve">Góndola central comercial</x:t>
        </x:is>
      </x:c>
      <x:c r="C72" t="inlineStr">
        <x:is>
          <x:t xml:space="preserve">Ménsula</x:t>
        </x:is>
      </x:c>
      <x:c r="D72" t="inlineStr">
        <x:is>
          <x:t xml:space="preserve">Lámina LAF o acero 1.0 mm (alternativa V4)</x:t>
        </x:is>
      </x:c>
      <x:c r="E72" t="n">
        <x:f>'08_PEDIDOS'!D12</x:f>
        <x:v>7</x:v>
      </x:c>
      <x:c r="F72" t="n">
        <x:v>16</x:v>
      </x:c>
      <x:c r="G72" t="n">
        <x:f>E72*F72</x:f>
        <x:v>112</x:v>
      </x:c>
      <x:c r="H72" t="n">
        <x:v>37.13391304347825</x:v>
      </x:c>
      <x:c r="I72" t="n">
        <x:f>E72*H72</x:f>
        <x:v>259.9373913043478</x:v>
      </x:c>
      <x:c r="J72" s="23" t="n">
        <x:f>E72*SUMIFS('03_DESPIECE'!$I$2:$I$225,'03_DESPIECE'!$A$2:$A$225,B72,'03_DESPIECE'!$B$2:$B$225,C72)</x:f>
        <x:v>35.168</x:v>
      </x:c>
      <x:c r="K72" s="23" t="n">
        <x:f>E72*SUMIFS('03_DESPIECE'!$K$2:$K$225,'03_DESPIECE'!$A$2:$A$225,B72,'03_DESPIECE'!$B$2:$B$225,C72)</x:f>
        <x:v>0.09722222222222222</x:v>
      </x:c>
    </x:row>
    <x:row r="73">
      <x:c r="A73" t="inlineStr">
        <x:is>
          <x:t xml:space="preserve">P011</x:t>
        </x:is>
      </x:c>
      <x:c r="B73" t="inlineStr">
        <x:is>
          <x:t xml:space="preserve">Góndola central comercial</x:t>
        </x:is>
      </x:c>
      <x:c r="C73" t="inlineStr">
        <x:is>
          <x:t xml:space="preserve">Zócalo frontal</x:t>
        </x:is>
      </x:c>
      <x:c r="D73" t="inlineStr">
        <x:is>
          <x:t xml:space="preserve">Lámina LAF o acero 1.0 mm (alternativa V4)</x:t>
        </x:is>
      </x:c>
      <x:c r="E73" t="n">
        <x:f>'08_PEDIDOS'!D12</x:f>
        <x:v>7</x:v>
      </x:c>
      <x:c r="F73" t="n">
        <x:v>2</x:v>
      </x:c>
      <x:c r="G73" t="n">
        <x:f>E73*F73</x:f>
        <x:v>14</x:v>
      </x:c>
      <x:c r="H73" t="n">
        <x:v>13.92521739130435</x:v>
      </x:c>
      <x:c r="I73" t="n">
        <x:f>E73*H73</x:f>
        <x:v>97.47652173913045</x:v>
      </x:c>
      <x:c r="J73" s="23" t="n">
        <x:f>E73*SUMIFS('03_DESPIECE'!$I$2:$I$225,'03_DESPIECE'!$A$2:$A$225,B73,'03_DESPIECE'!$B$2:$B$225,C73)</x:f>
        <x:v>13.187999999999999</x:v>
      </x:c>
      <x:c r="K73" s="23" t="n">
        <x:f>E73*SUMIFS('03_DESPIECE'!$K$2:$K$225,'03_DESPIECE'!$A$2:$A$225,B73,'03_DESPIECE'!$B$2:$B$225,C73)</x:f>
        <x:v>0.29166666666666663</x:v>
      </x:c>
    </x:row>
    <x:row r="74">
      <x:c r="A74" t="inlineStr">
        <x:is>
          <x:t xml:space="preserve">P011</x:t>
        </x:is>
      </x:c>
      <x:c r="B74" t="inlineStr">
        <x:is>
          <x:t xml:space="preserve">Góndola central comercial</x:t>
        </x:is>
      </x:c>
      <x:c r="C74" t="inlineStr">
        <x:is>
          <x:t xml:space="preserve">Pernos de ensamble</x:t>
        </x:is>
      </x:c>
      <x:c r="D74" t="inlineStr">
        <x:is>
          <x:t xml:space="preserve">Elementos de fijación metálica (tipo por desagregar)</x:t>
        </x:is>
      </x:c>
      <x:c r="E74" t="n">
        <x:f>'08_PEDIDOS'!D12</x:f>
        <x:v>7</x:v>
      </x:c>
      <x:c r="F74" t="n">
        <x:v>36</x:v>
      </x:c>
      <x:c r="G74" t="n">
        <x:f>E74*F74</x:f>
        <x:v>252</x:v>
      </x:c>
      <x:c r="I74" t="n">
        <x:f>E74*H74</x:f>
        <x:v>0</x:v>
      </x:c>
      <x:c r="J74" s="23" t="n">
        <x:f>E74*SUMIFS('03_DESPIECE'!$I$2:$I$225,'03_DESPIECE'!$A$2:$A$225,B74,'03_DESPIECE'!$B$2:$B$225,C74)</x:f>
        <x:v>0</x:v>
      </x:c>
      <x:c r="K74" s="23" t="n">
        <x:f>E74*SUMIFS('03_DESPIECE'!$K$2:$K$225,'03_DESPIECE'!$A$2:$A$225,B74,'03_DESPIECE'!$B$2:$B$225,C74)</x:f>
        <x:v>0</x:v>
      </x:c>
    </x:row>
    <x:row r="75">
      <x:c r="A75" t="inlineStr">
        <x:is>
          <x:t xml:space="preserve">P012</x:t>
        </x:is>
      </x:c>
      <x:c r="B75" t="inlineStr">
        <x:is>
          <x:t xml:space="preserve">Góndola mural</x:t>
        </x:is>
      </x:c>
      <x:c r="C75" t="inlineStr">
        <x:is>
          <x:t xml:space="preserve">Montante mural</x:t>
        </x:is>
      </x:c>
      <x:c r="D75" t="inlineStr">
        <x:is>
          <x:t xml:space="preserve">Tubo o perfil de acero (sección por definir)</x:t>
        </x:is>
      </x:c>
      <x:c r="E75" t="n">
        <x:f>'08_PEDIDOS'!D13</x:f>
        <x:v>7</x:v>
      </x:c>
      <x:c r="F75" t="n">
        <x:v>2</x:v>
      </x:c>
      <x:c r="G75" t="n">
        <x:f>E75*F75</x:f>
        <x:v>14</x:v>
      </x:c>
      <x:c r="H75" t="n">
        <x:v>36.21875</x:v>
      </x:c>
      <x:c r="I75" t="n">
        <x:f>E75*H75</x:f>
        <x:v>253.53125</x:v>
      </x:c>
      <x:c r="J75" s="23" t="n">
        <x:f>E75*SUMIFS('03_DESPIECE'!$I$2:$I$225,'03_DESPIECE'!$A$2:$A$225,B75,'03_DESPIECE'!$B$2:$B$225,C75)</x:f>
        <x:v>39.89999999999999</x:v>
      </x:c>
      <x:c r="K75" s="23" t="n">
        <x:f>E75*SUMIFS('03_DESPIECE'!$K$2:$K$225,'03_DESPIECE'!$A$2:$A$225,B75,'03_DESPIECE'!$B$2:$B$225,C75)</x:f>
        <x:v>0</x:v>
      </x:c>
    </x:row>
    <x:row r="76">
      <x:c r="A76" t="inlineStr">
        <x:is>
          <x:t xml:space="preserve">P012</x:t>
        </x:is>
      </x:c>
      <x:c r="B76" t="inlineStr">
        <x:is>
          <x:t xml:space="preserve">Góndola mural</x:t>
        </x:is>
      </x:c>
      <x:c r="C76" t="inlineStr">
        <x:is>
          <x:t xml:space="preserve">Panel de fondo</x:t>
        </x:is>
      </x:c>
      <x:c r="D76" t="inlineStr">
        <x:is>
          <x:t xml:space="preserve">Lámina LAF o acero 1.0 mm (alternativa V4)</x:t>
        </x:is>
      </x:c>
      <x:c r="E76" t="n">
        <x:f>'08_PEDIDOS'!D13</x:f>
        <x:v>7</x:v>
      </x:c>
      <x:c r="F76" t="n">
        <x:v>3</x:v>
      </x:c>
      <x:c r="G76" t="n">
        <x:f>E76*F76</x:f>
        <x:v>21</x:v>
      </x:c>
      <x:c r="H76" t="n">
        <x:v>95.7358695652174</x:v>
      </x:c>
      <x:c r="I76" t="n">
        <x:f>E76*H76</x:f>
        <x:v>670.1510869565218</x:v>
      </x:c>
      <x:c r="J76" s="23" t="n">
        <x:f>E76*SUMIFS('03_DESPIECE'!$I$2:$I$225,'03_DESPIECE'!$A$2:$A$225,B76,'03_DESPIECE'!$B$2:$B$225,C76)</x:f>
        <x:v>90.6675</x:v>
      </x:c>
      <x:c r="K76" s="23" t="n">
        <x:f>E76*SUMIFS('03_DESPIECE'!$K$2:$K$225,'03_DESPIECE'!$A$2:$A$225,B76,'03_DESPIECE'!$B$2:$B$225,C76)</x:f>
        <x:v>1.3368055555555556</x:v>
      </x:c>
    </x:row>
    <x:row r="77">
      <x:c r="A77" t="inlineStr">
        <x:is>
          <x:t xml:space="preserve">P012</x:t>
        </x:is>
      </x:c>
      <x:c r="B77" t="inlineStr">
        <x:is>
          <x:t xml:space="preserve">Góndola mural</x:t>
        </x:is>
      </x:c>
      <x:c r="C77" t="inlineStr">
        <x:is>
          <x:t xml:space="preserve">Bandeja</x:t>
        </x:is>
      </x:c>
      <x:c r="D77" t="inlineStr">
        <x:is>
          <x:t xml:space="preserve">Lámina LAF o acero 1.0 mm (alternativa V4)</x:t>
        </x:is>
      </x:c>
      <x:c r="E77" t="n">
        <x:f>'08_PEDIDOS'!D13</x:f>
        <x:v>7</x:v>
      </x:c>
      <x:c r="F77" t="n">
        <x:v>5</x:v>
      </x:c>
      <x:c r="G77" t="n">
        <x:f>E77*F77</x:f>
        <x:v>35</x:v>
      </x:c>
      <x:c r="H77" t="n">
        <x:v>121.8456521739131</x:v>
      </x:c>
      <x:c r="I77" t="n">
        <x:f>E77*H77</x:f>
        <x:v>852.9195652173917</x:v>
      </x:c>
      <x:c r="J77" s="23" t="n">
        <x:f>E77*SUMIFS('03_DESPIECE'!$I$2:$I$225,'03_DESPIECE'!$A$2:$A$225,B77,'03_DESPIECE'!$B$2:$B$225,C77)</x:f>
        <x:v>115.395</x:v>
      </x:c>
      <x:c r="K77" s="23" t="n">
        <x:f>E77*SUMIFS('03_DESPIECE'!$K$2:$K$225,'03_DESPIECE'!$A$2:$A$225,B77,'03_DESPIECE'!$B$2:$B$225,C77)</x:f>
        <x:v>1.0208333333333335</x:v>
      </x:c>
    </x:row>
    <x:row r="78">
      <x:c r="A78" t="inlineStr">
        <x:is>
          <x:t xml:space="preserve">P012</x:t>
        </x:is>
      </x:c>
      <x:c r="B78" t="inlineStr">
        <x:is>
          <x:t xml:space="preserve">Góndola mural</x:t>
        </x:is>
      </x:c>
      <x:c r="C78" t="inlineStr">
        <x:is>
          <x:t xml:space="preserve">Soporte bandeja</x:t>
        </x:is>
      </x:c>
      <x:c r="D78" t="inlineStr">
        <x:is>
          <x:t xml:space="preserve">Lámina LAF o acero 1.0 mm (alternativa V4)</x:t>
        </x:is>
      </x:c>
      <x:c r="E78" t="n">
        <x:f>'08_PEDIDOS'!D13</x:f>
        <x:v>7</x:v>
      </x:c>
      <x:c r="F78" t="n">
        <x:v>10</x:v>
      </x:c>
      <x:c r="G78" t="n">
        <x:f>E78*F78</x:f>
        <x:v>70</x:v>
      </x:c>
      <x:c r="H78" t="n">
        <x:v>23.20869565217391</x:v>
      </x:c>
      <x:c r="I78" t="n">
        <x:f>E78*H78</x:f>
        <x:v>162.46086956521737</x:v>
      </x:c>
      <x:c r="J78" s="23" t="n">
        <x:f>E78*SUMIFS('03_DESPIECE'!$I$2:$I$225,'03_DESPIECE'!$A$2:$A$225,B78,'03_DESPIECE'!$B$2:$B$225,C78)</x:f>
        <x:v>21.98</x:v>
      </x:c>
      <x:c r="K78" s="23" t="n">
        <x:f>E78*SUMIFS('03_DESPIECE'!$K$2:$K$225,'03_DESPIECE'!$A$2:$A$225,B78,'03_DESPIECE'!$B$2:$B$225,C78)</x:f>
        <x:v>0.09722222222222222</x:v>
      </x:c>
    </x:row>
    <x:row r="79">
      <x:c r="A79" t="inlineStr">
        <x:is>
          <x:t xml:space="preserve">P012</x:t>
        </x:is>
      </x:c>
      <x:c r="B79" t="inlineStr">
        <x:is>
          <x:t xml:space="preserve">Góndola mural</x:t>
        </x:is>
      </x:c>
      <x:c r="C79" t="inlineStr">
        <x:is>
          <x:t xml:space="preserve">Pie soporte</x:t>
        </x:is>
      </x:c>
      <x:c r="D79" t="inlineStr">
        <x:is>
          <x:t xml:space="preserve">Lámina LAF o acero 1.0 mm (alternativa V4)</x:t>
        </x:is>
      </x:c>
      <x:c r="E79" t="n">
        <x:f>'08_PEDIDOS'!D13</x:f>
        <x:v>7</x:v>
      </x:c>
      <x:c r="F79" t="n">
        <x:v>2</x:v>
      </x:c>
      <x:c r="G79" t="n">
        <x:f>E79*F79</x:f>
        <x:v>14</x:v>
      </x:c>
      <x:c r="H79" t="n">
        <x:v>29.01086956521739</x:v>
      </x:c>
      <x:c r="I79" t="n">
        <x:f>E79*H79</x:f>
        <x:v>203.07608695652175</x:v>
      </x:c>
      <x:c r="J79" s="23" t="n">
        <x:f>E79*SUMIFS('03_DESPIECE'!$I$2:$I$225,'03_DESPIECE'!$A$2:$A$225,B79,'03_DESPIECE'!$B$2:$B$225,C79)</x:f>
        <x:v>27.474999999999998</x:v>
      </x:c>
      <x:c r="K79" s="23" t="n">
        <x:f>E79*SUMIFS('03_DESPIECE'!$K$2:$K$225,'03_DESPIECE'!$A$2:$A$225,B79,'03_DESPIECE'!$B$2:$B$225,C79)</x:f>
        <x:v>0.6076388888888888</x:v>
      </x:c>
    </x:row>
    <x:row r="80">
      <x:c r="A80" t="inlineStr">
        <x:is>
          <x:t xml:space="preserve">P012</x:t>
        </x:is>
      </x:c>
      <x:c r="B80" t="inlineStr">
        <x:is>
          <x:t xml:space="preserve">Góndola mural</x:t>
        </x:is>
      </x:c>
      <x:c r="C80" t="inlineStr">
        <x:is>
          <x:t xml:space="preserve">Fijaciones</x:t>
        </x:is>
      </x:c>
      <x:c r="D80" t="inlineStr">
        <x:is>
          <x:t xml:space="preserve">Elementos de fijación metálica (tipo por desagregar)</x:t>
        </x:is>
      </x:c>
      <x:c r="E80" t="n">
        <x:f>'08_PEDIDOS'!D13</x:f>
        <x:v>7</x:v>
      </x:c>
      <x:c r="F80" t="n">
        <x:v>26</x:v>
      </x:c>
      <x:c r="G80" t="n">
        <x:f>E80*F80</x:f>
        <x:v>182</x:v>
      </x:c>
      <x:c r="I80" t="n">
        <x:f>E80*H80</x:f>
        <x:v>0</x:v>
      </x:c>
      <x:c r="J80" s="23" t="n">
        <x:f>E80*SUMIFS('03_DESPIECE'!$I$2:$I$225,'03_DESPIECE'!$A$2:$A$225,B80,'03_DESPIECE'!$B$2:$B$225,C80)</x:f>
        <x:v>0</x:v>
      </x:c>
      <x:c r="K80" s="23" t="n">
        <x:f>E80*SUMIFS('03_DESPIECE'!$K$2:$K$225,'03_DESPIECE'!$A$2:$A$225,B80,'03_DESPIECE'!$B$2:$B$225,C80)</x:f>
        <x:v>0</x:v>
      </x:c>
    </x:row>
    <x:row r="81">
      <x:c r="A81" t="inlineStr">
        <x:is>
          <x:t xml:space="preserve">P013</x:t>
        </x:is>
      </x:c>
      <x:c r="B81" t="inlineStr">
        <x:is>
          <x:t xml:space="preserve">Locker de 4 puertas</x:t>
        </x:is>
      </x:c>
      <x:c r="C81" t="inlineStr">
        <x:is>
          <x:t xml:space="preserve">Panel lateral</x:t>
        </x:is>
      </x:c>
      <x:c r="D81" t="inlineStr">
        <x:is>
          <x:t xml:space="preserve">Lámina LAF o acero 1.5 mm (alternativa V4)</x:t>
        </x:is>
      </x:c>
      <x:c r="E81" t="n">
        <x:f>'08_PEDIDOS'!D14</x:f>
        <x:v>5</x:v>
      </x:c>
      <x:c r="F81" t="n">
        <x:v>2</x:v>
      </x:c>
      <x:c r="G81" t="n">
        <x:f>E81*F81</x:f>
        <x:v>10</x:v>
      </x:c>
      <x:c r="H81" t="n">
        <x:v>165.3619565217391</x:v>
      </x:c>
      <x:c r="I81" t="n">
        <x:f>E81*H81</x:f>
        <x:v>826.8097826086955</x:v>
      </x:c>
      <x:c r="J81" s="23" t="n">
        <x:f>E81*SUMIFS('03_DESPIECE'!$I$2:$I$225,'03_DESPIECE'!$A$2:$A$225,B81,'03_DESPIECE'!$B$2:$B$225,C81)</x:f>
        <x:v>111.8625</x:v>
      </x:c>
      <x:c r="K81" s="23" t="n">
        <x:f>E81*SUMIFS('03_DESPIECE'!$K$2:$K$225,'03_DESPIECE'!$A$2:$A$225,B81,'03_DESPIECE'!$B$2:$B$225,C81)</x:f>
        <x:v>1.6493055555555556</x:v>
      </x:c>
    </x:row>
    <x:row r="82">
      <x:c r="A82" t="inlineStr">
        <x:is>
          <x:t xml:space="preserve">P013</x:t>
        </x:is>
      </x:c>
      <x:c r="B82" t="inlineStr">
        <x:is>
          <x:t xml:space="preserve">Locker de 4 puertas</x:t>
        </x:is>
      </x:c>
      <x:c r="C82" t="inlineStr">
        <x:is>
          <x:t xml:space="preserve">Techo/base</x:t>
        </x:is>
      </x:c>
      <x:c r="D82" t="inlineStr">
        <x:is>
          <x:t xml:space="preserve">Lámina LAF o acero 1.5 mm (alternativa V4)</x:t>
        </x:is>
      </x:c>
      <x:c r="E82" t="n">
        <x:f>'08_PEDIDOS'!D14</x:f>
        <x:v>5</x:v>
      </x:c>
      <x:c r="F82" t="n">
        <x:v>2</x:v>
      </x:c>
      <x:c r="G82" t="n">
        <x:f>E82*F82</x:f>
        <x:v>10</x:v>
      </x:c>
      <x:c r="H82" t="n">
        <x:v>60.9228260869565</x:v>
      </x:c>
      <x:c r="I82" t="n">
        <x:f>E82*H82</x:f>
        <x:v>304.6141304347825</x:v>
      </x:c>
      <x:c r="J82" s="23" t="n">
        <x:f>E82*SUMIFS('03_DESPIECE'!$I$2:$I$225,'03_DESPIECE'!$A$2:$A$225,B82,'03_DESPIECE'!$B$2:$B$225,C82)</x:f>
        <x:v>41.21249999999999</x:v>
      </x:c>
      <x:c r="K82" s="23" t="n">
        <x:f>E82*SUMIFS('03_DESPIECE'!$K$2:$K$225,'03_DESPIECE'!$A$2:$A$225,B82,'03_DESPIECE'!$B$2:$B$225,C82)</x:f>
        <x:v>0.6076388888888888</x:v>
      </x:c>
    </x:row>
    <x:row r="83">
      <x:c r="A83" t="inlineStr">
        <x:is>
          <x:t xml:space="preserve">P013</x:t>
        </x:is>
      </x:c>
      <x:c r="B83" t="inlineStr">
        <x:is>
          <x:t xml:space="preserve">Locker de 4 puertas</x:t>
        </x:is>
      </x:c>
      <x:c r="C83" t="inlineStr">
        <x:is>
          <x:t xml:space="preserve">Panel posterior</x:t>
        </x:is>
      </x:c>
      <x:c r="D83" t="inlineStr">
        <x:is>
          <x:t xml:space="preserve">Lámina LAF o acero 1.5 mm (alternativa V4)</x:t>
        </x:is>
      </x:c>
      <x:c r="E83" t="n">
        <x:f>'08_PEDIDOS'!D14</x:f>
        <x:v>5</x:v>
      </x:c>
      <x:c r="F83" t="n">
        <x:v>1</x:v>
      </x:c>
      <x:c r="G83" t="n">
        <x:f>E83*F83</x:f>
        <x:v>5</x:v>
      </x:c>
      <x:c r="H83" t="n">
        <x:v>147.9554347826086</x:v>
      </x:c>
      <x:c r="I83" t="n">
        <x:f>E83*H83</x:f>
        <x:v>739.7771739130429</x:v>
      </x:c>
      <x:c r="J83" s="23" t="n">
        <x:f>E83*SUMIFS('03_DESPIECE'!$I$2:$I$225,'03_DESPIECE'!$A$2:$A$225,B83,'03_DESPIECE'!$B$2:$B$225,C83)</x:f>
        <x:v>100.08749999999999</x:v>
      </x:c>
      <x:c r="K83" s="23" t="n">
        <x:f>E83*SUMIFS('03_DESPIECE'!$K$2:$K$225,'03_DESPIECE'!$A$2:$A$225,B83,'03_DESPIECE'!$B$2:$B$225,C83)</x:f>
        <x:v>2.951388888888889</x:v>
      </x:c>
    </x:row>
    <x:row r="84">
      <x:c r="A84" t="inlineStr">
        <x:is>
          <x:t xml:space="preserve">P013</x:t>
        </x:is>
      </x:c>
      <x:c r="B84" t="inlineStr">
        <x:is>
          <x:t xml:space="preserve">Locker de 4 puertas</x:t>
        </x:is>
      </x:c>
      <x:c r="C84" t="inlineStr">
        <x:is>
          <x:t xml:space="preserve">Puerta individual</x:t>
        </x:is>
      </x:c>
      <x:c r="D84" t="inlineStr">
        <x:is>
          <x:t xml:space="preserve">Lámina LAF o acero 1.5 mm (alternativa V4)</x:t>
        </x:is>
      </x:c>
      <x:c r="E84" t="n">
        <x:f>'08_PEDIDOS'!D14</x:f>
        <x:v>5</x:v>
      </x:c>
      <x:c r="F84" t="n">
        <x:v>4</x:v>
      </x:c>
      <x:c r="G84" t="n">
        <x:f>E84*F84</x:f>
        <x:v>20</x:v>
      </x:c>
      <x:c r="H84" t="n">
        <x:v>128.8082608695652</x:v>
      </x:c>
      <x:c r="I84" t="n">
        <x:f>E84*H84</x:f>
        <x:v>644.041304347826</x:v>
      </x:c>
      <x:c r="J84" s="23" t="n">
        <x:f>E84*SUMIFS('03_DESPIECE'!$I$2:$I$225,'03_DESPIECE'!$A$2:$A$225,B84,'03_DESPIECE'!$B$2:$B$225,C84)</x:f>
        <x:v>87.13499999999999</x:v>
      </x:c>
      <x:c r="K84" s="23" t="n">
        <x:f>E84*SUMIFS('03_DESPIECE'!$K$2:$K$225,'03_DESPIECE'!$A$2:$A$225,B84,'03_DESPIECE'!$B$2:$B$225,C84)</x:f>
        <x:v>0.6423611111111112</x:v>
      </x:c>
    </x:row>
    <x:row r="85">
      <x:c r="A85" t="inlineStr">
        <x:is>
          <x:t xml:space="preserve">P013</x:t>
        </x:is>
      </x:c>
      <x:c r="B85" t="inlineStr">
        <x:is>
          <x:t xml:space="preserve">Locker de 4 puertas</x:t>
        </x:is>
      </x:c>
      <x:c r="C85" t="inlineStr">
        <x:is>
          <x:t xml:space="preserve">Separador interior</x:t>
        </x:is>
      </x:c>
      <x:c r="D85" t="inlineStr">
        <x:is>
          <x:t xml:space="preserve">Lámina LAF o acero 1.5 mm (alternativa V4)</x:t>
        </x:is>
      </x:c>
      <x:c r="E85" t="n">
        <x:f>'08_PEDIDOS'!D14</x:f>
        <x:v>5</x:v>
      </x:c>
      <x:c r="F85" t="n">
        <x:v>3</x:v>
      </x:c>
      <x:c r="G85" t="n">
        <x:f>E85*F85</x:f>
        <x:v>15</x:v>
      </x:c>
      <x:c r="H85" t="n">
        <x:v>91.38423913043476</x:v>
      </x:c>
      <x:c r="I85" t="n">
        <x:f>E85*H85</x:f>
        <x:v>456.9211956521738</x:v>
      </x:c>
      <x:c r="J85" s="23" t="n">
        <x:f>E85*SUMIFS('03_DESPIECE'!$I$2:$I$225,'03_DESPIECE'!$A$2:$A$225,B85,'03_DESPIECE'!$B$2:$B$225,C85)</x:f>
        <x:v>61.818749999999994</x:v>
      </x:c>
      <x:c r="K85" s="23" t="n">
        <x:f>E85*SUMIFS('03_DESPIECE'!$K$2:$K$225,'03_DESPIECE'!$A$2:$A$225,B85,'03_DESPIECE'!$B$2:$B$225,C85)</x:f>
        <x:v>0.6076388888888888</x:v>
      </x:c>
    </x:row>
    <x:row r="86">
      <x:c r="A86" t="inlineStr">
        <x:is>
          <x:t xml:space="preserve">P013</x:t>
        </x:is>
      </x:c>
      <x:c r="B86" t="inlineStr">
        <x:is>
          <x:t xml:space="preserve">Locker de 4 puertas</x:t>
        </x:is>
      </x:c>
      <x:c r="C86" t="inlineStr">
        <x:is>
          <x:t xml:space="preserve">Bisagra</x:t>
        </x:is>
      </x:c>
      <x:c r="D86" t="inlineStr">
        <x:is>
          <x:t xml:space="preserve">Elementos de fijación metálica (tipo por desagregar)</x:t>
        </x:is>
      </x:c>
      <x:c r="E86" t="n">
        <x:f>'08_PEDIDOS'!D14</x:f>
        <x:v>5</x:v>
      </x:c>
      <x:c r="F86" t="n">
        <x:v>8</x:v>
      </x:c>
      <x:c r="G86" t="n">
        <x:f>E86*F86</x:f>
        <x:v>40</x:v>
      </x:c>
      <x:c r="I86" t="n">
        <x:f>E86*H86</x:f>
        <x:v>0</x:v>
      </x:c>
      <x:c r="J86" s="23" t="n">
        <x:f>E86*SUMIFS('03_DESPIECE'!$I$2:$I$225,'03_DESPIECE'!$A$2:$A$225,B86,'03_DESPIECE'!$B$2:$B$225,C86)</x:f>
        <x:v>0</x:v>
      </x:c>
      <x:c r="K86" s="23" t="n">
        <x:f>E86*SUMIFS('03_DESPIECE'!$K$2:$K$225,'03_DESPIECE'!$A$2:$A$225,B86,'03_DESPIECE'!$B$2:$B$225,C86)</x:f>
        <x:v>0</x:v>
      </x:c>
    </x:row>
    <x:row r="87">
      <x:c r="A87" t="inlineStr">
        <x:is>
          <x:t xml:space="preserve">P013</x:t>
        </x:is>
      </x:c>
      <x:c r="B87" t="inlineStr">
        <x:is>
          <x:t xml:space="preserve">Locker de 4 puertas</x:t>
        </x:is>
      </x:c>
      <x:c r="C87" t="inlineStr">
        <x:is>
          <x:t xml:space="preserve">Cerradura</x:t>
        </x:is>
      </x:c>
      <x:c r="D87" t="inlineStr">
        <x:is>
          <x:t xml:space="preserve">Elementos de fijación metálica (tipo por desagregar)</x:t>
        </x:is>
      </x:c>
      <x:c r="E87" t="n">
        <x:f>'08_PEDIDOS'!D14</x:f>
        <x:v>5</x:v>
      </x:c>
      <x:c r="F87" t="n">
        <x:v>4</x:v>
      </x:c>
      <x:c r="G87" t="n">
        <x:f>E87*F87</x:f>
        <x:v>20</x:v>
      </x:c>
      <x:c r="I87" t="n">
        <x:f>E87*H87</x:f>
        <x:v>0</x:v>
      </x:c>
      <x:c r="J87" s="23" t="n">
        <x:f>E87*SUMIFS('03_DESPIECE'!$I$2:$I$225,'03_DESPIECE'!$A$2:$A$225,B87,'03_DESPIECE'!$B$2:$B$225,C87)</x:f>
        <x:v>0</x:v>
      </x:c>
      <x:c r="K87" s="23" t="n">
        <x:f>E87*SUMIFS('03_DESPIECE'!$K$2:$K$225,'03_DESPIECE'!$A$2:$A$225,B87,'03_DESPIECE'!$B$2:$B$225,C87)</x:f>
        <x:v>0</x:v>
      </x:c>
    </x:row>
    <x:row r="88">
      <x:c r="A88" t="inlineStr">
        <x:is>
          <x:t xml:space="preserve">P014</x:t>
        </x:is>
      </x:c>
      <x:c r="B88" t="inlineStr">
        <x:is>
          <x:t xml:space="preserve">Locker de 6 puertas</x:t>
        </x:is>
      </x:c>
      <x:c r="C88" t="inlineStr">
        <x:is>
          <x:t xml:space="preserve">Costado externo</x:t>
        </x:is>
      </x:c>
      <x:c r="D88" t="inlineStr">
        <x:is>
          <x:t xml:space="preserve">Lámina LAF o acero 1.5 mm (alternativa V4)</x:t>
        </x:is>
      </x:c>
      <x:c r="E88" t="n">
        <x:f>'08_PEDIDOS'!D15</x:f>
        <x:v>6</x:v>
      </x:c>
      <x:c r="F88" t="n">
        <x:v>2</x:v>
      </x:c>
      <x:c r="G88" t="n">
        <x:f>E88*F88</x:f>
        <x:v>12</x:v>
      </x:c>
      <x:c r="H88" t="n">
        <x:v>191.4717391304348</x:v>
      </x:c>
      <x:c r="I88" t="n">
        <x:f>E88*H88</x:f>
        <x:v>1148.8304347826088</x:v>
      </x:c>
      <x:c r="J88" s="23" t="n">
        <x:f>E88*SUMIFS('03_DESPIECE'!$I$2:$I$225,'03_DESPIECE'!$A$2:$A$225,B88,'03_DESPIECE'!$B$2:$B$225,C88)</x:f>
        <x:v>155.43</x:v>
      </x:c>
      <x:c r="K88" s="23" t="n">
        <x:f>E88*SUMIFS('03_DESPIECE'!$K$2:$K$225,'03_DESPIECE'!$A$2:$A$225,B88,'03_DESPIECE'!$B$2:$B$225,C88)</x:f>
        <x:v>2.291666666666667</x:v>
      </x:c>
    </x:row>
    <x:row r="89">
      <x:c r="A89" t="inlineStr">
        <x:is>
          <x:t xml:space="preserve">P014</x:t>
        </x:is>
      </x:c>
      <x:c r="B89" t="inlineStr">
        <x:is>
          <x:t xml:space="preserve">Locker de 6 puertas</x:t>
        </x:is>
      </x:c>
      <x:c r="C89" t="inlineStr">
        <x:is>
          <x:t xml:space="preserve">Panel techo/base</x:t>
        </x:is>
      </x:c>
      <x:c r="D89" t="inlineStr">
        <x:is>
          <x:t xml:space="preserve">Lámina LAF o acero 1.5 mm (alternativa V4)</x:t>
        </x:is>
      </x:c>
      <x:c r="E89" t="n">
        <x:f>'08_PEDIDOS'!D15</x:f>
        <x:v>6</x:v>
      </x:c>
      <x:c r="F89" t="n">
        <x:v>2</x:v>
      </x:c>
      <x:c r="G89" t="n">
        <x:f>E89*F89</x:f>
        <x:v>12</x:v>
      </x:c>
      <x:c r="H89" t="n">
        <x:v>83.55130434782606</x:v>
      </x:c>
      <x:c r="I89" t="n">
        <x:f>E89*H89</x:f>
        <x:v>501.30782608695637</x:v>
      </x:c>
      <x:c r="J89" s="23" t="n">
        <x:f>E89*SUMIFS('03_DESPIECE'!$I$2:$I$225,'03_DESPIECE'!$A$2:$A$225,B89,'03_DESPIECE'!$B$2:$B$225,C89)</x:f>
        <x:v>67.824</x:v>
      </x:c>
      <x:c r="K89" s="23" t="n">
        <x:f>E89*SUMIFS('03_DESPIECE'!$K$2:$K$225,'03_DESPIECE'!$A$2:$A$225,B89,'03_DESPIECE'!$B$2:$B$225,C89)</x:f>
        <x:v>1</x:v>
      </x:c>
    </x:row>
    <x:row r="90">
      <x:c r="A90" t="inlineStr">
        <x:is>
          <x:t xml:space="preserve">P014</x:t>
        </x:is>
      </x:c>
      <x:c r="B90" t="inlineStr">
        <x:is>
          <x:t xml:space="preserve">Locker de 6 puertas</x:t>
        </x:is>
      </x:c>
      <x:c r="C90" t="inlineStr">
        <x:is>
          <x:t xml:space="preserve">Fondo</x:t>
        </x:is>
      </x:c>
      <x:c r="D90" t="inlineStr">
        <x:is>
          <x:t xml:space="preserve">Lámina LAF o acero 1.5 mm (alternativa V4)</x:t>
        </x:is>
      </x:c>
      <x:c r="E90" t="n">
        <x:f>'08_PEDIDOS'!D15</x:f>
        <x:v>6</x:v>
      </x:c>
      <x:c r="F90" t="n">
        <x:v>1</x:v>
      </x:c>
      <x:c r="G90" t="n">
        <x:f>E90*F90</x:f>
        <x:v>6</x:v>
      </x:c>
      <x:c r="H90" t="n">
        <x:v>156.6586956521739</x:v>
      </x:c>
      <x:c r="I90" t="n">
        <x:f>E90*H90</x:f>
        <x:v>939.9521739130433</x:v>
      </x:c>
      <x:c r="J90" s="23" t="n">
        <x:f>E90*SUMIFS('03_DESPIECE'!$I$2:$I$225,'03_DESPIECE'!$A$2:$A$225,B90,'03_DESPIECE'!$B$2:$B$225,C90)</x:f>
        <x:v>127.17</x:v>
      </x:c>
      <x:c r="K90" s="23" t="n">
        <x:f>E90*SUMIFS('03_DESPIECE'!$K$2:$K$225,'03_DESPIECE'!$A$2:$A$225,B90,'03_DESPIECE'!$B$2:$B$225,C90)</x:f>
        <x:v>3.75</x:v>
      </x:c>
    </x:row>
    <x:row r="91">
      <x:c r="A91" t="inlineStr">
        <x:is>
          <x:t xml:space="preserve">P014</x:t>
        </x:is>
      </x:c>
      <x:c r="B91" t="inlineStr">
        <x:is>
          <x:t xml:space="preserve">Locker de 6 puertas</x:t>
        </x:is>
      </x:c>
      <x:c r="C91" t="inlineStr">
        <x:is>
          <x:t xml:space="preserve">Puerta con rejilla</x:t>
        </x:is>
      </x:c>
      <x:c r="D91" t="inlineStr">
        <x:is>
          <x:t xml:space="preserve">Lámina LAF o acero 1.5 mm (alternativa V4)</x:t>
        </x:is>
      </x:c>
      <x:c r="E91" t="n">
        <x:f>'08_PEDIDOS'!D15</x:f>
        <x:v>6</x:v>
      </x:c>
      <x:c r="F91" t="n">
        <x:v>6</x:v>
      </x:c>
      <x:c r="G91" t="n">
        <x:f>E91*F91</x:f>
        <x:v>36</x:v>
      </x:c>
      <x:c r="H91" t="n">
        <x:v>156.6586956521739</x:v>
      </x:c>
      <x:c r="I91" t="n">
        <x:f>E91*H91</x:f>
        <x:v>939.9521739130433</x:v>
      </x:c>
      <x:c r="J91" s="23" t="n">
        <x:f>E91*SUMIFS('03_DESPIECE'!$I$2:$I$225,'03_DESPIECE'!$A$2:$A$225,B91,'03_DESPIECE'!$B$2:$B$225,C91)</x:f>
        <x:v>127.17</x:v>
      </x:c>
      <x:c r="K91" s="23" t="n">
        <x:f>E91*SUMIFS('03_DESPIECE'!$K$2:$K$225,'03_DESPIECE'!$A$2:$A$225,B91,'03_DESPIECE'!$B$2:$B$225,C91)</x:f>
        <x:v>0.625</x:v>
      </x:c>
    </x:row>
    <x:row r="92">
      <x:c r="A92" t="inlineStr">
        <x:is>
          <x:t xml:space="preserve">P014</x:t>
        </x:is>
      </x:c>
      <x:c r="B92" t="inlineStr">
        <x:is>
          <x:t xml:space="preserve">Locker de 6 puertas</x:t>
        </x:is>
      </x:c>
      <x:c r="C92" t="inlineStr">
        <x:is>
          <x:t xml:space="preserve">Separador vertical</x:t>
        </x:is>
      </x:c>
      <x:c r="D92" t="inlineStr">
        <x:is>
          <x:t xml:space="preserve">Lámina LAF o acero 1.5 mm (alternativa V4)</x:t>
        </x:is>
      </x:c>
      <x:c r="E92" t="n">
        <x:f>'08_PEDIDOS'!D15</x:f>
        <x:v>6</x:v>
      </x:c>
      <x:c r="F92" t="n">
        <x:v>2</x:v>
      </x:c>
      <x:c r="G92" t="n">
        <x:f>E92*F92</x:f>
        <x:v>12</x:v>
      </x:c>
      <x:c r="H92" t="n">
        <x:v>121.845652173913</x:v>
      </x:c>
      <x:c r="I92" t="n">
        <x:f>E92*H92</x:f>
        <x:v>731.073913043478</x:v>
      </x:c>
      <x:c r="J92" s="23" t="n">
        <x:f>E92*SUMIFS('03_DESPIECE'!$I$2:$I$225,'03_DESPIECE'!$A$2:$A$225,B92,'03_DESPIECE'!$B$2:$B$225,C92)</x:f>
        <x:v>98.91</x:v>
      </x:c>
      <x:c r="K92" s="23" t="n">
        <x:f>E92*SUMIFS('03_DESPIECE'!$K$2:$K$225,'03_DESPIECE'!$A$2:$A$225,B92,'03_DESPIECE'!$B$2:$B$225,C92)</x:f>
        <x:v>1.4583333333333333</x:v>
      </x:c>
    </x:row>
    <x:row r="93">
      <x:c r="A93" t="inlineStr">
        <x:is>
          <x:t xml:space="preserve">P014</x:t>
        </x:is>
      </x:c>
      <x:c r="B93" t="inlineStr">
        <x:is>
          <x:t xml:space="preserve">Locker de 6 puertas</x:t>
        </x:is>
      </x:c>
      <x:c r="C93" t="inlineStr">
        <x:is>
          <x:t xml:space="preserve">Entrepiso</x:t>
        </x:is>
      </x:c>
      <x:c r="D93" t="inlineStr">
        <x:is>
          <x:t xml:space="preserve">Lámina LAF o acero 1.5 mm (alternativa V4)</x:t>
        </x:is>
      </x:c>
      <x:c r="E93" t="n">
        <x:f>'08_PEDIDOS'!D15</x:f>
        <x:v>6</x:v>
      </x:c>
      <x:c r="F93" t="n">
        <x:v>4</x:v>
      </x:c>
      <x:c r="G93" t="n">
        <x:f>E93*F93</x:f>
        <x:v>24</x:v>
      </x:c>
      <x:c r="H93" t="n">
        <x:v>139.2521739130435</x:v>
      </x:c>
      <x:c r="I93" t="n">
        <x:f>E93*H93</x:f>
        <x:v>835.5130434782609</x:v>
      </x:c>
      <x:c r="J93" s="23" t="n">
        <x:f>E93*SUMIFS('03_DESPIECE'!$I$2:$I$225,'03_DESPIECE'!$A$2:$A$225,B93,'03_DESPIECE'!$B$2:$B$225,C93)</x:f>
        <x:v>113.03999999999999</x:v>
      </x:c>
      <x:c r="K93" s="23" t="n">
        <x:f>E93*SUMIFS('03_DESPIECE'!$K$2:$K$225,'03_DESPIECE'!$A$2:$A$225,B93,'03_DESPIECE'!$B$2:$B$225,C93)</x:f>
        <x:v>0.8333333333333334</x:v>
      </x:c>
    </x:row>
    <x:row r="94">
      <x:c r="A94" t="inlineStr">
        <x:is>
          <x:t xml:space="preserve">P014</x:t>
        </x:is>
      </x:c>
      <x:c r="B94" t="inlineStr">
        <x:is>
          <x:t xml:space="preserve">Locker de 6 puertas</x:t>
        </x:is>
      </x:c>
      <x:c r="C94" t="inlineStr">
        <x:is>
          <x:t xml:space="preserve">Bisagra</x:t>
        </x:is>
      </x:c>
      <x:c r="D94" t="inlineStr">
        <x:is>
          <x:t xml:space="preserve">Elementos de fijación metálica (tipo por desagregar)</x:t>
        </x:is>
      </x:c>
      <x:c r="E94" t="n">
        <x:f>'08_PEDIDOS'!D15</x:f>
        <x:v>6</x:v>
      </x:c>
      <x:c r="F94" t="n">
        <x:v>12</x:v>
      </x:c>
      <x:c r="G94" t="n">
        <x:f>E94*F94</x:f>
        <x:v>72</x:v>
      </x:c>
      <x:c r="I94" t="n">
        <x:f>E94*H94</x:f>
        <x:v>0</x:v>
      </x:c>
      <x:c r="J94" s="23" t="n">
        <x:f>E94*SUMIFS('03_DESPIECE'!$I$2:$I$225,'03_DESPIECE'!$A$2:$A$225,B94,'03_DESPIECE'!$B$2:$B$225,C94)</x:f>
        <x:v>0</x:v>
      </x:c>
      <x:c r="K94" s="23" t="n">
        <x:f>E94*SUMIFS('03_DESPIECE'!$K$2:$K$225,'03_DESPIECE'!$A$2:$A$225,B94,'03_DESPIECE'!$B$2:$B$225,C94)</x:f>
        <x:v>0</x:v>
      </x:c>
    </x:row>
    <x:row r="95">
      <x:c r="A95" t="inlineStr">
        <x:is>
          <x:t xml:space="preserve">P014</x:t>
        </x:is>
      </x:c>
      <x:c r="B95" t="inlineStr">
        <x:is>
          <x:t xml:space="preserve">Locker de 6 puertas</x:t>
        </x:is>
      </x:c>
      <x:c r="C95" t="inlineStr">
        <x:is>
          <x:t xml:space="preserve">Cerradura</x:t>
        </x:is>
      </x:c>
      <x:c r="D95" t="inlineStr">
        <x:is>
          <x:t xml:space="preserve">Elementos de fijación metálica (tipo por desagregar)</x:t>
        </x:is>
      </x:c>
      <x:c r="E95" t="n">
        <x:f>'08_PEDIDOS'!D15</x:f>
        <x:v>6</x:v>
      </x:c>
      <x:c r="F95" t="n">
        <x:v>6</x:v>
      </x:c>
      <x:c r="G95" t="n">
        <x:f>E95*F95</x:f>
        <x:v>36</x:v>
      </x:c>
      <x:c r="I95" t="n">
        <x:f>E95*H95</x:f>
        <x:v>0</x:v>
      </x:c>
      <x:c r="J95" s="23" t="n">
        <x:f>E95*SUMIFS('03_DESPIECE'!$I$2:$I$225,'03_DESPIECE'!$A$2:$A$225,B95,'03_DESPIECE'!$B$2:$B$225,C95)</x:f>
        <x:v>0</x:v>
      </x:c>
      <x:c r="K95" s="23" t="n">
        <x:f>E95*SUMIFS('03_DESPIECE'!$K$2:$K$225,'03_DESPIECE'!$A$2:$A$225,B95,'03_DESPIECE'!$B$2:$B$225,C95)</x:f>
        <x:v>0</x:v>
      </x:c>
    </x:row>
    <x:row r="96">
      <x:c r="A96" t="inlineStr">
        <x:is>
          <x:t xml:space="preserve">P015</x:t>
        </x:is>
      </x:c>
      <x:c r="B96" t="inlineStr">
        <x:is>
          <x:t xml:space="preserve">Armario metálico</x:t>
        </x:is>
      </x:c>
      <x:c r="C96" t="inlineStr">
        <x:is>
          <x:t xml:space="preserve">Lateral gabinete</x:t>
        </x:is>
      </x:c>
      <x:c r="D96" t="inlineStr">
        <x:is>
          <x:t xml:space="preserve">Lámina LAF o acero 1.0 mm (alternativa V4)</x:t>
        </x:is>
      </x:c>
      <x:c r="E96" t="n">
        <x:f>'08_PEDIDOS'!D16</x:f>
        <x:v>10</x:v>
      </x:c>
      <x:c r="F96" t="n">
        <x:v>2</x:v>
      </x:c>
      <x:c r="G96" t="n">
        <x:f>E96*F96</x:f>
        <x:v>20</x:v>
      </x:c>
      <x:c r="H96" t="n">
        <x:v>110.2413043478261</x:v>
      </x:c>
      <x:c r="I96" t="n">
        <x:f>E96*H96</x:f>
        <x:v>1102.413043478261</x:v>
      </x:c>
      <x:c r="J96" s="23" t="n">
        <x:f>E96*SUMIFS('03_DESPIECE'!$I$2:$I$225,'03_DESPIECE'!$A$2:$A$225,B96,'03_DESPIECE'!$B$2:$B$225,C96)</x:f>
        <x:v>149.14999999999998</x:v>
      </x:c>
      <x:c r="K96" s="23" t="n">
        <x:f>E96*SUMIFS('03_DESPIECE'!$K$2:$K$225,'03_DESPIECE'!$A$2:$A$225,B96,'03_DESPIECE'!$B$2:$B$225,C96)</x:f>
        <x:v>3.298611111111111</x:v>
      </x:c>
    </x:row>
    <x:row r="97">
      <x:c r="A97" t="inlineStr">
        <x:is>
          <x:t xml:space="preserve">P015</x:t>
        </x:is>
      </x:c>
      <x:c r="B97" t="inlineStr">
        <x:is>
          <x:t xml:space="preserve">Armario metálico</x:t>
        </x:is>
      </x:c>
      <x:c r="C97" t="inlineStr">
        <x:is>
          <x:t xml:space="preserve">Panel posterior</x:t>
        </x:is>
      </x:c>
      <x:c r="D97" t="inlineStr">
        <x:is>
          <x:t xml:space="preserve">Lámina LAF o acero 1.0 mm (alternativa V4)</x:t>
        </x:is>
      </x:c>
      <x:c r="E97" t="n">
        <x:f>'08_PEDIDOS'!D16</x:f>
        <x:v>10</x:v>
      </x:c>
      <x:c r="F97" t="n">
        <x:v>1</x:v>
      </x:c>
      <x:c r="G97" t="n">
        <x:f>E97*F97</x:f>
        <x:v>10</x:v>
      </x:c>
      <x:c r="H97" t="n">
        <x:v>75.42826086956522</x:v>
      </x:c>
      <x:c r="I97" t="n">
        <x:f>E97*H97</x:f>
        <x:v>754.2826086956522</x:v>
      </x:c>
      <x:c r="J97" s="23" t="n">
        <x:f>E97*SUMIFS('03_DESPIECE'!$I$2:$I$225,'03_DESPIECE'!$A$2:$A$225,B97,'03_DESPIECE'!$B$2:$B$225,C97)</x:f>
        <x:v>102.05</x:v>
      </x:c>
      <x:c r="K97" s="23" t="n">
        <x:f>E97*SUMIFS('03_DESPIECE'!$K$2:$K$225,'03_DESPIECE'!$A$2:$A$225,B97,'03_DESPIECE'!$B$2:$B$225,C97)</x:f>
        <x:v>4.513888888888889</x:v>
      </x:c>
    </x:row>
    <x:row r="98">
      <x:c r="A98" t="inlineStr">
        <x:is>
          <x:t xml:space="preserve">P015</x:t>
        </x:is>
      </x:c>
      <x:c r="B98" t="inlineStr">
        <x:is>
          <x:t xml:space="preserve">Armario metálico</x:t>
        </x:is>
      </x:c>
      <x:c r="C98" t="inlineStr">
        <x:is>
          <x:t xml:space="preserve">Panel techo/base</x:t>
        </x:is>
      </x:c>
      <x:c r="D98" t="inlineStr">
        <x:is>
          <x:t xml:space="preserve">Lámina LAF o acero 1.0 mm (alternativa V4)</x:t>
        </x:is>
      </x:c>
      <x:c r="E98" t="n">
        <x:f>'08_PEDIDOS'!D16</x:f>
        <x:v>10</x:v>
      </x:c>
      <x:c r="F98" t="n">
        <x:v>2</x:v>
      </x:c>
      <x:c r="G98" t="n">
        <x:f>E98*F98</x:f>
        <x:v>20</x:v>
      </x:c>
      <x:c r="H98" t="n">
        <x:v>58.02173913043478</x:v>
      </x:c>
      <x:c r="I98" t="n">
        <x:f>E98*H98</x:f>
        <x:v>580.2173913043478</x:v>
      </x:c>
      <x:c r="J98" s="23" t="n">
        <x:f>E98*SUMIFS('03_DESPIECE'!$I$2:$I$225,'03_DESPIECE'!$A$2:$A$225,B98,'03_DESPIECE'!$B$2:$B$225,C98)</x:f>
        <x:v>78.50000000000001</x:v>
      </x:c>
      <x:c r="K98" s="23" t="n">
        <x:f>E98*SUMIFS('03_DESPIECE'!$K$2:$K$225,'03_DESPIECE'!$A$2:$A$225,B98,'03_DESPIECE'!$B$2:$B$225,C98)</x:f>
        <x:v>1.7361111111111112</x:v>
      </x:c>
    </x:row>
    <x:row r="99">
      <x:c r="A99" t="inlineStr">
        <x:is>
          <x:t xml:space="preserve">P015</x:t>
        </x:is>
      </x:c>
      <x:c r="B99" t="inlineStr">
        <x:is>
          <x:t xml:space="preserve">Armario metálico</x:t>
        </x:is>
      </x:c>
      <x:c r="C99" t="inlineStr">
        <x:is>
          <x:t xml:space="preserve">Puerta</x:t>
        </x:is>
      </x:c>
      <x:c r="D99" t="inlineStr">
        <x:is>
          <x:t xml:space="preserve">Lámina LAF o acero 1.0 mm (alternativa V4)</x:t>
        </x:is>
      </x:c>
      <x:c r="E99" t="n">
        <x:f>'08_PEDIDOS'!D16</x:f>
        <x:v>10</x:v>
      </x:c>
      <x:c r="F99" t="n">
        <x:v>2</x:v>
      </x:c>
      <x:c r="G99" t="n">
        <x:f>E99*F99</x:f>
        <x:v>20</x:v>
      </x:c>
      <x:c r="H99" t="n">
        <x:v>81.2304347826087</x:v>
      </x:c>
      <x:c r="I99" t="n">
        <x:f>E99*H99</x:f>
        <x:v>812.304347826087</x:v>
      </x:c>
      <x:c r="J99" s="23" t="n">
        <x:f>E99*SUMIFS('03_DESPIECE'!$I$2:$I$225,'03_DESPIECE'!$A$2:$A$225,B99,'03_DESPIECE'!$B$2:$B$225,C99)</x:f>
        <x:v>109.9</x:v>
      </x:c>
      <x:c r="K99" s="23" t="n">
        <x:f>E99*SUMIFS('03_DESPIECE'!$K$2:$K$225,'03_DESPIECE'!$A$2:$A$225,B99,'03_DESPIECE'!$B$2:$B$225,C99)</x:f>
        <x:v>2.4305555555555554</x:v>
      </x:c>
    </x:row>
    <x:row r="100">
      <x:c r="A100" t="inlineStr">
        <x:is>
          <x:t xml:space="preserve">P015</x:t>
        </x:is>
      </x:c>
      <x:c r="B100" t="inlineStr">
        <x:is>
          <x:t xml:space="preserve">Armario metálico</x:t>
        </x:is>
      </x:c>
      <x:c r="C100" t="inlineStr">
        <x:is>
          <x:t xml:space="preserve">Bandeja</x:t>
        </x:is>
      </x:c>
      <x:c r="D100" t="inlineStr">
        <x:is>
          <x:t xml:space="preserve">Lámina LAF o acero 1.0 mm (alternativa V4)</x:t>
        </x:is>
      </x:c>
      <x:c r="E100" t="n">
        <x:f>'08_PEDIDOS'!D16</x:f>
        <x:v>10</x:v>
      </x:c>
      <x:c r="F100" t="n">
        <x:v>3</x:v>
      </x:c>
      <x:c r="G100" t="n">
        <x:f>E100*F100</x:f>
        <x:v>30</x:v>
      </x:c>
      <x:c r="H100" t="n">
        <x:v>83.55130434782606</x:v>
      </x:c>
      <x:c r="I100" t="n">
        <x:f>E100*H100</x:f>
        <x:v>835.5130434782607</x:v>
      </x:c>
      <x:c r="J100" s="23" t="n">
        <x:f>E100*SUMIFS('03_DESPIECE'!$I$2:$I$225,'03_DESPIECE'!$A$2:$A$225,B100,'03_DESPIECE'!$B$2:$B$225,C100)</x:f>
        <x:v>113.04</x:v>
      </x:c>
      <x:c r="K100" s="23" t="n">
        <x:f>E100*SUMIFS('03_DESPIECE'!$K$2:$K$225,'03_DESPIECE'!$A$2:$A$225,B100,'03_DESPIECE'!$B$2:$B$225,C100)</x:f>
        <x:v>1.6666666666666665</x:v>
      </x:c>
    </x:row>
    <x:row r="101">
      <x:c r="A101" t="inlineStr">
        <x:is>
          <x:t xml:space="preserve">P015</x:t>
        </x:is>
      </x:c>
      <x:c r="B101" t="inlineStr">
        <x:is>
          <x:t xml:space="preserve">Armario metálico</x:t>
        </x:is>
      </x:c>
      <x:c r="C101" t="inlineStr">
        <x:is>
          <x:t xml:space="preserve">Bisagra</x:t>
        </x:is>
      </x:c>
      <x:c r="D101" t="inlineStr">
        <x:is>
          <x:t xml:space="preserve">Elementos de fijación metálica (tipo por desagregar)</x:t>
        </x:is>
      </x:c>
      <x:c r="E101" t="n">
        <x:f>'08_PEDIDOS'!D16</x:f>
        <x:v>10</x:v>
      </x:c>
      <x:c r="F101" t="n">
        <x:v>4</x:v>
      </x:c>
      <x:c r="G101" t="n">
        <x:f>E101*F101</x:f>
        <x:v>40</x:v>
      </x:c>
      <x:c r="I101" t="n">
        <x:f>E101*H101</x:f>
        <x:v>0</x:v>
      </x:c>
      <x:c r="J101" s="23" t="n">
        <x:f>E101*SUMIFS('03_DESPIECE'!$I$2:$I$225,'03_DESPIECE'!$A$2:$A$225,B101,'03_DESPIECE'!$B$2:$B$225,C101)</x:f>
        <x:v>0</x:v>
      </x:c>
      <x:c r="K101" s="23" t="n">
        <x:f>E101*SUMIFS('03_DESPIECE'!$K$2:$K$225,'03_DESPIECE'!$A$2:$A$225,B101,'03_DESPIECE'!$B$2:$B$225,C101)</x:f>
        <x:v>0</x:v>
      </x:c>
    </x:row>
    <x:row r="102">
      <x:c r="A102" t="inlineStr">
        <x:is>
          <x:t xml:space="preserve">P015</x:t>
        </x:is>
      </x:c>
      <x:c r="B102" t="inlineStr">
        <x:is>
          <x:t xml:space="preserve">Armario metálico</x:t>
        </x:is>
      </x:c>
      <x:c r="C102" t="inlineStr">
        <x:is>
          <x:t xml:space="preserve">Cerradura</x:t>
        </x:is>
      </x:c>
      <x:c r="D102" t="inlineStr">
        <x:is>
          <x:t xml:space="preserve">Elementos de fijación metálica (tipo por desagregar)</x:t>
        </x:is>
      </x:c>
      <x:c r="E102" t="n">
        <x:f>'08_PEDIDOS'!D16</x:f>
        <x:v>10</x:v>
      </x:c>
      <x:c r="F102" t="n">
        <x:v>2</x:v>
      </x:c>
      <x:c r="G102" t="n">
        <x:f>E102*F102</x:f>
        <x:v>20</x:v>
      </x:c>
      <x:c r="I102" t="n">
        <x:f>E102*H102</x:f>
        <x:v>0</x:v>
      </x:c>
      <x:c r="J102" s="23" t="n">
        <x:f>E102*SUMIFS('03_DESPIECE'!$I$2:$I$225,'03_DESPIECE'!$A$2:$A$225,B102,'03_DESPIECE'!$B$2:$B$225,C102)</x:f>
        <x:v>0</x:v>
      </x:c>
      <x:c r="K102" s="23" t="n">
        <x:f>E102*SUMIFS('03_DESPIECE'!$K$2:$K$225,'03_DESPIECE'!$A$2:$A$225,B102,'03_DESPIECE'!$B$2:$B$225,C102)</x:f>
        <x:v>0</x:v>
      </x:c>
    </x:row>
    <x:row r="103">
      <x:c r="A103" t="inlineStr">
        <x:is>
          <x:t xml:space="preserve">P016</x:t>
        </x:is>
      </x:c>
      <x:c r="B103" t="inlineStr">
        <x:is>
          <x:t xml:space="preserve">Estantería liviana metálica</x:t>
        </x:is>
      </x:c>
      <x:c r="C103" t="inlineStr">
        <x:is>
          <x:t xml:space="preserve">Parante</x:t>
        </x:is>
      </x:c>
      <x:c r="D103" t="inlineStr">
        <x:is>
          <x:t xml:space="preserve">Tubo o perfil de acero (sección por definir)</x:t>
        </x:is>
      </x:c>
      <x:c r="E103" t="n">
        <x:f>'08_PEDIDOS'!D17</x:f>
        <x:v>10</x:v>
      </x:c>
      <x:c r="F103" t="n">
        <x:v>4</x:v>
      </x:c>
      <x:c r="G103" t="n">
        <x:f>E103*F103</x:f>
        <x:v>40</x:v>
      </x:c>
      <x:c r="H103" t="n">
        <x:v>62.90624999999999</x:v>
      </x:c>
      <x:c r="I103" t="n">
        <x:f>E103*H103</x:f>
        <x:v>629.0624999999999</x:v>
      </x:c>
      <x:c r="J103" s="23" t="n">
        <x:f>E103*SUMIFS('03_DESPIECE'!$I$2:$I$225,'03_DESPIECE'!$A$2:$A$225,B103,'03_DESPIECE'!$B$2:$B$225,C103)</x:f>
        <x:v>98.99999999999999</x:v>
      </x:c>
      <x:c r="K103" s="23" t="n">
        <x:f>E103*SUMIFS('03_DESPIECE'!$K$2:$K$225,'03_DESPIECE'!$A$2:$A$225,B103,'03_DESPIECE'!$B$2:$B$225,C103)</x:f>
        <x:v>0</x:v>
      </x:c>
    </x:row>
    <x:row r="104">
      <x:c r="A104" t="inlineStr">
        <x:is>
          <x:t xml:space="preserve">P016</x:t>
        </x:is>
      </x:c>
      <x:c r="B104" t="inlineStr">
        <x:is>
          <x:t xml:space="preserve">Estantería liviana metálica</x:t>
        </x:is>
      </x:c>
      <x:c r="C104" t="inlineStr">
        <x:is>
          <x:t xml:space="preserve">Travesaño</x:t>
        </x:is>
      </x:c>
      <x:c r="D104" t="inlineStr">
        <x:is>
          <x:t xml:space="preserve">Tubo o perfil de acero (sección por definir)</x:t>
        </x:is>
      </x:c>
      <x:c r="E104" t="n">
        <x:f>'08_PEDIDOS'!D17</x:f>
        <x:v>10</x:v>
      </x:c>
      <x:c r="F104" t="n">
        <x:v>8</x:v>
      </x:c>
      <x:c r="G104" t="n">
        <x:f>E104*F104</x:f>
        <x:v>80</x:v>
      </x:c>
      <x:c r="H104" t="n">
        <x:v>68.625</x:v>
      </x:c>
      <x:c r="I104" t="n">
        <x:f>E104*H104</x:f>
        <x:v>686.25</x:v>
      </x:c>
      <x:c r="J104" s="23" t="n">
        <x:f>E104*SUMIFS('03_DESPIECE'!$I$2:$I$225,'03_DESPIECE'!$A$2:$A$225,B104,'03_DESPIECE'!$B$2:$B$225,C104)</x:f>
        <x:v>108</x:v>
      </x:c>
      <x:c r="K104" s="23" t="n">
        <x:f>E104*SUMIFS('03_DESPIECE'!$K$2:$K$225,'03_DESPIECE'!$A$2:$A$225,B104,'03_DESPIECE'!$B$2:$B$225,C104)</x:f>
        <x:v>0</x:v>
      </x:c>
    </x:row>
    <x:row r="105">
      <x:c r="A105" t="inlineStr">
        <x:is>
          <x:t xml:space="preserve">P016</x:t>
        </x:is>
      </x:c>
      <x:c r="B105" t="inlineStr">
        <x:is>
          <x:t xml:space="preserve">Estantería liviana metálica</x:t>
        </x:is>
      </x:c>
      <x:c r="C105" t="inlineStr">
        <x:is>
          <x:t xml:space="preserve">Bandeja</x:t>
        </x:is>
      </x:c>
      <x:c r="D105" t="inlineStr">
        <x:is>
          <x:t xml:space="preserve">Lámina LAF o acero 1.0 mm (alternativa V4)</x:t>
        </x:is>
      </x:c>
      <x:c r="E105" t="n">
        <x:f>'08_PEDIDOS'!D17</x:f>
        <x:v>10</x:v>
      </x:c>
      <x:c r="F105" t="n">
        <x:v>5</x:v>
      </x:c>
      <x:c r="G105" t="n">
        <x:f>E105*F105</x:f>
        <x:v>50</x:v>
      </x:c>
      <x:c r="H105" t="n">
        <x:v>116.0434782608696</x:v>
      </x:c>
      <x:c r="I105" t="n">
        <x:f>E105*H105</x:f>
        <x:v>1160.434782608696</x:v>
      </x:c>
      <x:c r="J105" s="23" t="n">
        <x:f>E105*SUMIFS('03_DESPIECE'!$I$2:$I$225,'03_DESPIECE'!$A$2:$A$225,B105,'03_DESPIECE'!$B$2:$B$225,C105)</x:f>
        <x:v>157</x:v>
      </x:c>
      <x:c r="K105" s="23" t="n">
        <x:f>E105*SUMIFS('03_DESPIECE'!$K$2:$K$225,'03_DESPIECE'!$A$2:$A$225,B105,'03_DESPIECE'!$B$2:$B$225,C105)</x:f>
        <x:v>1.3888888888888888</x:v>
      </x:c>
    </x:row>
    <x:row r="106">
      <x:c r="A106" t="inlineStr">
        <x:is>
          <x:t xml:space="preserve">P016</x:t>
        </x:is>
      </x:c>
      <x:c r="B106" t="inlineStr">
        <x:is>
          <x:t xml:space="preserve">Estantería liviana metálica</x:t>
        </x:is>
      </x:c>
      <x:c r="C106" t="inlineStr">
        <x:is>
          <x:t xml:space="preserve">Escuadra</x:t>
        </x:is>
      </x:c>
      <x:c r="D106" t="inlineStr">
        <x:is>
          <x:t xml:space="preserve">Lámina LAF o acero 1.0 mm (alternativa V4)</x:t>
        </x:is>
      </x:c>
      <x:c r="E106" t="n">
        <x:f>'08_PEDIDOS'!D17</x:f>
        <x:v>10</x:v>
      </x:c>
      <x:c r="F106" t="n">
        <x:v>8</x:v>
      </x:c>
      <x:c r="G106" t="n">
        <x:f>E106*F106</x:f>
        <x:v>80</x:v>
      </x:c>
      <x:c r="H106" t="n">
        <x:v>16.24608695652174</x:v>
      </x:c>
      <x:c r="I106" t="n">
        <x:f>E106*H106</x:f>
        <x:v>162.4608695652174</x:v>
      </x:c>
      <x:c r="J106" s="23" t="n">
        <x:f>E106*SUMIFS('03_DESPIECE'!$I$2:$I$225,'03_DESPIECE'!$A$2:$A$225,B106,'03_DESPIECE'!$B$2:$B$225,C106)</x:f>
        <x:v>21.98</x:v>
      </x:c>
      <x:c r="K106" s="23" t="n">
        <x:f>E106*SUMIFS('03_DESPIECE'!$K$2:$K$225,'03_DESPIECE'!$A$2:$A$225,B106,'03_DESPIECE'!$B$2:$B$225,C106)</x:f>
        <x:v>0.12152777777777779</x:v>
      </x:c>
    </x:row>
    <x:row r="107">
      <x:c r="A107" t="inlineStr">
        <x:is>
          <x:t xml:space="preserve">P016</x:t>
        </x:is>
      </x:c>
      <x:c r="B107" t="inlineStr">
        <x:is>
          <x:t xml:space="preserve">Estantería liviana metálica</x:t>
        </x:is>
      </x:c>
      <x:c r="C107" t="inlineStr">
        <x:is>
          <x:t xml:space="preserve">Tornillería</x:t>
        </x:is>
      </x:c>
      <x:c r="D107" t="inlineStr">
        <x:is>
          <x:t xml:space="preserve">Elementos de fijación metálica (tipo por desagregar)</x:t>
        </x:is>
      </x:c>
      <x:c r="E107" t="n">
        <x:f>'08_PEDIDOS'!D17</x:f>
        <x:v>10</x:v>
      </x:c>
      <x:c r="F107" t="n">
        <x:v>32</x:v>
      </x:c>
      <x:c r="G107" t="n">
        <x:f>E107*F107</x:f>
        <x:v>320</x:v>
      </x:c>
      <x:c r="I107" t="n">
        <x:f>E107*H107</x:f>
        <x:v>0</x:v>
      </x:c>
      <x:c r="J107" s="23" t="n">
        <x:f>E107*SUMIFS('03_DESPIECE'!$I$2:$I$225,'03_DESPIECE'!$A$2:$A$225,B107,'03_DESPIECE'!$B$2:$B$225,C107)</x:f>
        <x:v>0</x:v>
      </x:c>
      <x:c r="K107" s="23" t="n">
        <x:f>E107*SUMIFS('03_DESPIECE'!$K$2:$K$225,'03_DESPIECE'!$A$2:$A$225,B107,'03_DESPIECE'!$B$2:$B$225,C107)</x:f>
        <x:v>0</x:v>
      </x:c>
    </x:row>
    <x:row r="108">
      <x:c r="A108" t="inlineStr">
        <x:is>
          <x:t xml:space="preserve">P017</x:t>
        </x:is>
      </x:c>
      <x:c r="B108" t="inlineStr">
        <x:is>
          <x:t xml:space="preserve">Minirack metálico con bandejas</x:t>
        </x:is>
      </x:c>
      <x:c r="C108" t="inlineStr">
        <x:is>
          <x:t xml:space="preserve">Parante vertical</x:t>
        </x:is>
      </x:c>
      <x:c r="D108" t="inlineStr">
        <x:is>
          <x:t xml:space="preserve">Tubo o perfil de acero (sección por definir)</x:t>
        </x:is>
      </x:c>
      <x:c r="E108" t="n">
        <x:f>'08_PEDIDOS'!D18</x:f>
        <x:v>12</x:v>
      </x:c>
      <x:c r="F108" t="n">
        <x:v>4</x:v>
      </x:c>
      <x:c r="G108" t="n">
        <x:f>E108*F108</x:f>
        <x:v>48</x:v>
      </x:c>
      <x:c r="H108" t="n">
        <x:v>68.625</x:v>
      </x:c>
      <x:c r="I108" t="n">
        <x:f>E108*H108</x:f>
        <x:v>823.5</x:v>
      </x:c>
      <x:c r="J108" s="23" t="n">
        <x:f>E108*SUMIFS('03_DESPIECE'!$I$2:$I$225,'03_DESPIECE'!$A$2:$A$225,B108,'03_DESPIECE'!$B$2:$B$225,C108)</x:f>
        <x:v>129.60000000000002</x:v>
      </x:c>
      <x:c r="K108" s="23" t="n">
        <x:f>E108*SUMIFS('03_DESPIECE'!$K$2:$K$225,'03_DESPIECE'!$A$2:$A$225,B108,'03_DESPIECE'!$B$2:$B$225,C108)</x:f>
        <x:v>0</x:v>
      </x:c>
    </x:row>
    <x:row r="109">
      <x:c r="A109" t="inlineStr">
        <x:is>
          <x:t xml:space="preserve">P017</x:t>
        </x:is>
      </x:c>
      <x:c r="B109" t="inlineStr">
        <x:is>
          <x:t xml:space="preserve">Minirack metálico con bandejas</x:t>
        </x:is>
      </x:c>
      <x:c r="C109" t="inlineStr">
        <x:is>
          <x:t xml:space="preserve">Larguero horizontal</x:t>
        </x:is>
      </x:c>
      <x:c r="D109" t="inlineStr">
        <x:is>
          <x:t xml:space="preserve">Tubo o perfil de acero (sección por definir)</x:t>
        </x:is>
      </x:c>
      <x:c r="E109" t="n">
        <x:f>'08_PEDIDOS'!D18</x:f>
        <x:v>12</x:v>
      </x:c>
      <x:c r="F109" t="n">
        <x:v>8</x:v>
      </x:c>
      <x:c r="G109" t="n">
        <x:f>E109*F109</x:f>
        <x:v>96</x:v>
      </x:c>
      <x:c r="H109" t="n">
        <x:v>91.49999999999999</x:v>
      </x:c>
      <x:c r="I109" t="n">
        <x:f>E109*H109</x:f>
        <x:v>1097.9999999999998</x:v>
      </x:c>
      <x:c r="J109" s="23" t="n">
        <x:f>E109*SUMIFS('03_DESPIECE'!$I$2:$I$225,'03_DESPIECE'!$A$2:$A$225,B109,'03_DESPIECE'!$B$2:$B$225,C109)</x:f>
        <x:v>172.8</x:v>
      </x:c>
      <x:c r="K109" s="23" t="n">
        <x:f>E109*SUMIFS('03_DESPIECE'!$K$2:$K$225,'03_DESPIECE'!$A$2:$A$225,B109,'03_DESPIECE'!$B$2:$B$225,C109)</x:f>
        <x:v>0</x:v>
      </x:c>
    </x:row>
    <x:row r="110">
      <x:c r="A110" t="inlineStr">
        <x:is>
          <x:t xml:space="preserve">P017</x:t>
        </x:is>
      </x:c>
      <x:c r="B110" t="inlineStr">
        <x:is>
          <x:t xml:space="preserve">Minirack metálico con bandejas</x:t>
        </x:is>
      </x:c>
      <x:c r="C110" t="inlineStr">
        <x:is>
          <x:t xml:space="preserve">Refuerzo transversal</x:t>
        </x:is>
      </x:c>
      <x:c r="D110" t="inlineStr">
        <x:is>
          <x:t xml:space="preserve">Tubo o perfil de acero (sección por definir)</x:t>
        </x:is>
      </x:c>
      <x:c r="E110" t="n">
        <x:f>'08_PEDIDOS'!D18</x:f>
        <x:v>12</x:v>
      </x:c>
      <x:c r="F110" t="n">
        <x:v>4</x:v>
      </x:c>
      <x:c r="G110" t="n">
        <x:f>E110*F110</x:f>
        <x:v>48</x:v>
      </x:c>
      <x:c r="H110" t="n">
        <x:v>22.875</x:v>
      </x:c>
      <x:c r="I110" t="n">
        <x:f>E110*H110</x:f>
        <x:v>274.5</x:v>
      </x:c>
      <x:c r="J110" s="23" t="n">
        <x:f>E110*SUMIFS('03_DESPIECE'!$I$2:$I$225,'03_DESPIECE'!$A$2:$A$225,B110,'03_DESPIECE'!$B$2:$B$225,C110)</x:f>
        <x:v>43.2</x:v>
      </x:c>
      <x:c r="K110" s="23" t="n">
        <x:f>E110*SUMIFS('03_DESPIECE'!$K$2:$K$225,'03_DESPIECE'!$A$2:$A$225,B110,'03_DESPIECE'!$B$2:$B$225,C110)</x:f>
        <x:v>0</x:v>
      </x:c>
    </x:row>
    <x:row r="111">
      <x:c r="A111" t="inlineStr">
        <x:is>
          <x:t xml:space="preserve">P017</x:t>
        </x:is>
      </x:c>
      <x:c r="B111" t="inlineStr">
        <x:is>
          <x:t xml:space="preserve">Minirack metálico con bandejas</x:t>
        </x:is>
      </x:c>
      <x:c r="C111" t="inlineStr">
        <x:is>
          <x:t xml:space="preserve">Bandeja acero</x:t>
        </x:is>
      </x:c>
      <x:c r="D111" t="inlineStr">
        <x:is>
          <x:t xml:space="preserve">Plancha de acero laminado en caliente de 2 mm, 1.20 × 2.40 m</x:t>
        </x:is>
      </x:c>
      <x:c r="E111" t="n">
        <x:f>'08_PEDIDOS'!D18</x:f>
        <x:v>12</x:v>
      </x:c>
      <x:c r="F111" t="n">
        <x:v>4</x:v>
      </x:c>
      <x:c r="G111" t="n">
        <x:f>E111*F111</x:f>
        <x:v>48</x:v>
      </x:c>
      <x:c r="H111" t="n">
        <x:v>334.2052173913042</x:v>
      </x:c>
      <x:c r="I111" t="n">
        <x:f>E111*H111</x:f>
        <x:v>4010.4626086956505</x:v>
      </x:c>
      <x:c r="J111" s="23" t="n">
        <x:f>E111*SUMIFS('03_DESPIECE'!$I$2:$I$225,'03_DESPIECE'!$A$2:$A$225,B111,'03_DESPIECE'!$B$2:$B$225,C111)</x:f>
        <x:v>542.5919999999999</x:v>
      </x:c>
      <x:c r="K111" s="23" t="n">
        <x:f>E111*SUMIFS('03_DESPIECE'!$K$2:$K$225,'03_DESPIECE'!$A$2:$A$225,B111,'03_DESPIECE'!$B$2:$B$225,C111)</x:f>
        <x:v>3</x:v>
      </x:c>
    </x:row>
    <x:row r="112">
      <x:c r="A112" t="inlineStr">
        <x:is>
          <x:t xml:space="preserve">P017</x:t>
        </x:is>
      </x:c>
      <x:c r="B112" t="inlineStr">
        <x:is>
          <x:t xml:space="preserve">Minirack metálico con bandejas</x:t>
        </x:is>
      </x:c>
      <x:c r="C112" t="inlineStr">
        <x:is>
          <x:t xml:space="preserve">Cartela unión</x:t>
        </x:is>
      </x:c>
      <x:c r="D112" t="inlineStr">
        <x:is>
          <x:t xml:space="preserve">Plancha de acero laminado en caliente de 2 mm, 1.20 × 2.40 m</x:t>
        </x:is>
      </x:c>
      <x:c r="E112" t="n">
        <x:f>'08_PEDIDOS'!D18</x:f>
        <x:v>12</x:v>
      </x:c>
      <x:c r="F112" t="n">
        <x:v>8</x:v>
      </x:c>
      <x:c r="G112" t="n">
        <x:f>E112*F112</x:f>
        <x:v>96</x:v>
      </x:c>
      <x:c r="H112" t="n">
        <x:v>23.20869565217391</x:v>
      </x:c>
      <x:c r="I112" t="n">
        <x:f>E112*H112</x:f>
        <x:v>278.5043478260869</x:v>
      </x:c>
      <x:c r="J112" s="23" t="n">
        <x:f>E112*SUMIFS('03_DESPIECE'!$I$2:$I$225,'03_DESPIECE'!$A$2:$A$225,B112,'03_DESPIECE'!$B$2:$B$225,C112)</x:f>
        <x:v>37.68</x:v>
      </x:c>
      <x:c r="K112" s="23" t="n">
        <x:f>E112*SUMIFS('03_DESPIECE'!$K$2:$K$225,'03_DESPIECE'!$A$2:$A$225,B112,'03_DESPIECE'!$B$2:$B$225,C112)</x:f>
        <x:v>0.10416666666666667</x:v>
      </x:c>
    </x:row>
    <x:row r="113">
      <x:c r="A113" t="inlineStr">
        <x:is>
          <x:t xml:space="preserve">P017</x:t>
        </x:is>
      </x:c>
      <x:c r="B113" t="inlineStr">
        <x:is>
          <x:t xml:space="preserve">Minirack metálico con bandejas</x:t>
        </x:is>
      </x:c>
      <x:c r="C113" t="inlineStr">
        <x:is>
          <x:t xml:space="preserve">Tornillería sujeción</x:t>
        </x:is>
      </x:c>
      <x:c r="D113" t="inlineStr">
        <x:is>
          <x:t xml:space="preserve">Elementos de fijación metálica (tipo por desagregar)</x:t>
        </x:is>
      </x:c>
      <x:c r="E113" t="n">
        <x:f>'08_PEDIDOS'!D18</x:f>
        <x:v>12</x:v>
      </x:c>
      <x:c r="F113" t="n">
        <x:v>24</x:v>
      </x:c>
      <x:c r="G113" t="n">
        <x:f>E113*F113</x:f>
        <x:v>288</x:v>
      </x:c>
      <x:c r="I113" t="n">
        <x:f>E113*H113</x:f>
        <x:v>0</x:v>
      </x:c>
      <x:c r="J113" s="23" t="n">
        <x:f>E113*SUMIFS('03_DESPIECE'!$I$2:$I$225,'03_DESPIECE'!$A$2:$A$225,B113,'03_DESPIECE'!$B$2:$B$225,C113)</x:f>
        <x:v>0</x:v>
      </x:c>
      <x:c r="K113" s="23" t="n">
        <x:f>E113*SUMIFS('03_DESPIECE'!$K$2:$K$225,'03_DESPIECE'!$A$2:$A$225,B113,'03_DESPIECE'!$B$2:$B$225,C113)</x:f>
        <x:v>0</x:v>
      </x:c>
    </x:row>
    <x:row r="114">
      <x:c r="A114" t="inlineStr">
        <x:is>
          <x:t xml:space="preserve">P017</x:t>
        </x:is>
      </x:c>
      <x:c r="B114" t="inlineStr">
        <x:is>
          <x:t xml:space="preserve">Minirack metálico con bandejas</x:t>
        </x:is>
      </x:c>
      <x:c r="C114" t="inlineStr">
        <x:is>
          <x:t xml:space="preserve">Tapa protectora</x:t>
        </x:is>
      </x:c>
      <x:c r="D114" t="inlineStr">
        <x:is>
          <x:t xml:space="preserve">Elementos de fijación metálica (tipo por desagregar)</x:t>
        </x:is>
      </x:c>
      <x:c r="E114" t="n">
        <x:f>'08_PEDIDOS'!D18</x:f>
        <x:v>12</x:v>
      </x:c>
      <x:c r="F114" t="n">
        <x:v>4</x:v>
      </x:c>
      <x:c r="G114" t="n">
        <x:f>E114*F114</x:f>
        <x:v>48</x:v>
      </x:c>
      <x:c r="I114" t="n">
        <x:f>E114*H114</x:f>
        <x:v>0</x:v>
      </x:c>
      <x:c r="J114" s="23" t="n">
        <x:f>E114*SUMIFS('03_DESPIECE'!$I$2:$I$225,'03_DESPIECE'!$A$2:$A$225,B114,'03_DESPIECE'!$B$2:$B$225,C114)</x:f>
        <x:v>0</x:v>
      </x:c>
      <x:c r="K114" s="23" t="n">
        <x:f>E114*SUMIFS('03_DESPIECE'!$K$2:$K$225,'03_DESPIECE'!$A$2:$A$225,B114,'03_DESPIECE'!$B$2:$B$225,C114)</x:f>
        <x:v>0</x:v>
      </x:c>
    </x:row>
    <x:row r="115">
      <x:c r="A115" t="inlineStr">
        <x:is>
          <x:t xml:space="preserve">P018</x:t>
        </x:is>
      </x:c>
      <x:c r="B115" t="inlineStr">
        <x:is>
          <x:t xml:space="preserve">Estante reforzado modular</x:t>
        </x:is>
      </x:c>
      <x:c r="C115" t="inlineStr">
        <x:is>
          <x:t xml:space="preserve">Parante perfil</x:t>
        </x:is>
      </x:c>
      <x:c r="D115" t="inlineStr">
        <x:is>
          <x:t xml:space="preserve">Tubo o perfil de acero (sección por definir)</x:t>
        </x:is>
      </x:c>
      <x:c r="E115" t="n">
        <x:f>'08_PEDIDOS'!D19</x:f>
        <x:v>12</x:v>
      </x:c>
      <x:c r="F115" t="n">
        <x:v>4</x:v>
      </x:c>
      <x:c r="G115" t="n">
        <x:f>E115*F115</x:f>
        <x:v>48</x:v>
      </x:c>
      <x:c r="H115" t="n">
        <x:v>76.24999999999999</x:v>
      </x:c>
      <x:c r="I115" t="n">
        <x:f>E115*H115</x:f>
        <x:v>914.9999999999998</x:v>
      </x:c>
      <x:c r="J115" s="23" t="n">
        <x:f>E115*SUMIFS('03_DESPIECE'!$I$2:$I$225,'03_DESPIECE'!$A$2:$A$225,B115,'03_DESPIECE'!$B$2:$B$225,C115)</x:f>
        <x:v>144</x:v>
      </x:c>
      <x:c r="K115" s="23" t="n">
        <x:f>E115*SUMIFS('03_DESPIECE'!$K$2:$K$225,'03_DESPIECE'!$A$2:$A$225,B115,'03_DESPIECE'!$B$2:$B$225,C115)</x:f>
        <x:v>0</x:v>
      </x:c>
    </x:row>
    <x:row r="116">
      <x:c r="A116" t="inlineStr">
        <x:is>
          <x:t xml:space="preserve">P018</x:t>
        </x:is>
      </x:c>
      <x:c r="B116" t="inlineStr">
        <x:is>
          <x:t xml:space="preserve">Estante reforzado modular</x:t>
        </x:is>
      </x:c>
      <x:c r="C116" t="inlineStr">
        <x:is>
          <x:t xml:space="preserve">Travesaño frontal</x:t>
        </x:is>
      </x:c>
      <x:c r="D116" t="inlineStr">
        <x:is>
          <x:t xml:space="preserve">Tubo o perfil de acero (sección por definir)</x:t>
        </x:is>
      </x:c>
      <x:c r="E116" t="n">
        <x:f>'08_PEDIDOS'!D19</x:f>
        <x:v>12</x:v>
      </x:c>
      <x:c r="F116" t="n">
        <x:v>8</x:v>
      </x:c>
      <x:c r="G116" t="n">
        <x:f>E116*F116</x:f>
        <x:v>96</x:v>
      </x:c>
      <x:c r="H116" t="n">
        <x:v>76.24999999999999</x:v>
      </x:c>
      <x:c r="I116" t="n">
        <x:f>E116*H116</x:f>
        <x:v>914.9999999999998</x:v>
      </x:c>
      <x:c r="J116" s="23" t="n">
        <x:f>E116*SUMIFS('03_DESPIECE'!$I$2:$I$225,'03_DESPIECE'!$A$2:$A$225,B116,'03_DESPIECE'!$B$2:$B$225,C116)</x:f>
        <x:v>144</x:v>
      </x:c>
      <x:c r="K116" s="23" t="n">
        <x:f>E116*SUMIFS('03_DESPIECE'!$K$2:$K$225,'03_DESPIECE'!$A$2:$A$225,B116,'03_DESPIECE'!$B$2:$B$225,C116)</x:f>
        <x:v>0</x:v>
      </x:c>
    </x:row>
    <x:row r="117">
      <x:c r="A117" t="inlineStr">
        <x:is>
          <x:t xml:space="preserve">P018</x:t>
        </x:is>
      </x:c>
      <x:c r="B117" t="inlineStr">
        <x:is>
          <x:t xml:space="preserve">Estante reforzado modular</x:t>
        </x:is>
      </x:c>
      <x:c r="C117" t="inlineStr">
        <x:is>
          <x:t xml:space="preserve">Travesaño lateral</x:t>
        </x:is>
      </x:c>
      <x:c r="D117" t="inlineStr">
        <x:is>
          <x:t xml:space="preserve">Tubo o perfil de acero (sección por definir)</x:t>
        </x:is>
      </x:c>
      <x:c r="E117" t="n">
        <x:f>'08_PEDIDOS'!D19</x:f>
        <x:v>12</x:v>
      </x:c>
      <x:c r="F117" t="n">
        <x:v>8</x:v>
      </x:c>
      <x:c r="G117" t="n">
        <x:f>E117*F117</x:f>
        <x:v>96</x:v>
      </x:c>
      <x:c r="H117" t="n">
        <x:v>38.12499999999999</x:v>
      </x:c>
      <x:c r="I117" t="n">
        <x:f>E117*H117</x:f>
        <x:v>457.4999999999999</x:v>
      </x:c>
      <x:c r="J117" s="23" t="n">
        <x:f>E117*SUMIFS('03_DESPIECE'!$I$2:$I$225,'03_DESPIECE'!$A$2:$A$225,B117,'03_DESPIECE'!$B$2:$B$225,C117)</x:f>
        <x:v>72</x:v>
      </x:c>
      <x:c r="K117" s="23" t="n">
        <x:f>E117*SUMIFS('03_DESPIECE'!$K$2:$K$225,'03_DESPIECE'!$A$2:$A$225,B117,'03_DESPIECE'!$B$2:$B$225,C117)</x:f>
        <x:v>0</x:v>
      </x:c>
    </x:row>
    <x:row r="118">
      <x:c r="A118" t="inlineStr">
        <x:is>
          <x:t xml:space="preserve">P018</x:t>
        </x:is>
      </x:c>
      <x:c r="B118" t="inlineStr">
        <x:is>
          <x:t xml:space="preserve">Estante reforzado modular</x:t>
        </x:is>
      </x:c>
      <x:c r="C118" t="inlineStr">
        <x:is>
          <x:t xml:space="preserve">Bandeja reforzada</x:t>
        </x:is>
      </x:c>
      <x:c r="D118" t="inlineStr">
        <x:is>
          <x:t xml:space="preserve">Plancha de acero laminado en caliente de 2 mm, 1.20 × 2.40 m</x:t>
        </x:is>
      </x:c>
      <x:c r="E118" t="n">
        <x:f>'08_PEDIDOS'!D19</x:f>
        <x:v>12</x:v>
      </x:c>
      <x:c r="F118" t="n">
        <x:v>5</x:v>
      </x:c>
      <x:c r="G118" t="n">
        <x:f>E118*F118</x:f>
        <x:v>60</x:v>
      </x:c>
      <x:c r="H118" t="n">
        <x:v>290.1086956521739</x:v>
      </x:c>
      <x:c r="I118" t="n">
        <x:f>E118*H118</x:f>
        <x:v>3481.3043478260865</x:v>
      </x:c>
      <x:c r="J118" s="23" t="n">
        <x:f>E118*SUMIFS('03_DESPIECE'!$I$2:$I$225,'03_DESPIECE'!$A$2:$A$225,B118,'03_DESPIECE'!$B$2:$B$225,C118)</x:f>
        <x:v>471</x:v>
      </x:c>
      <x:c r="K118" s="23" t="n">
        <x:f>E118*SUMIFS('03_DESPIECE'!$K$2:$K$225,'03_DESPIECE'!$A$2:$A$225,B118,'03_DESPIECE'!$B$2:$B$225,C118)</x:f>
        <x:v>2.083333333333333</x:v>
      </x:c>
    </x:row>
    <x:row r="119">
      <x:c r="A119" t="inlineStr">
        <x:is>
          <x:t xml:space="preserve">P018</x:t>
        </x:is>
      </x:c>
      <x:c r="B119" t="inlineStr">
        <x:is>
          <x:t xml:space="preserve">Estante reforzado modular</x:t>
        </x:is>
      </x:c>
      <x:c r="C119" t="inlineStr">
        <x:is>
          <x:t xml:space="preserve">Cartela</x:t>
        </x:is>
      </x:c>
      <x:c r="D119" t="inlineStr">
        <x:is>
          <x:t xml:space="preserve">Plancha de acero laminado en caliente de 2 mm, 1.20 × 2.40 m</x:t>
        </x:is>
      </x:c>
      <x:c r="E119" t="n">
        <x:f>'08_PEDIDOS'!D19</x:f>
        <x:v>12</x:v>
      </x:c>
      <x:c r="F119" t="n">
        <x:v>8</x:v>
      </x:c>
      <x:c r="G119" t="n">
        <x:f>E119*F119</x:f>
        <x:v>96</x:v>
      </x:c>
      <x:c r="H119" t="n">
        <x:v>32.49217391304348</x:v>
      </x:c>
      <x:c r="I119" t="n">
        <x:f>E119*H119</x:f>
        <x:v>389.9060869565218</x:v>
      </x:c>
      <x:c r="J119" s="23" t="n">
        <x:f>E119*SUMIFS('03_DESPIECE'!$I$2:$I$225,'03_DESPIECE'!$A$2:$A$225,B119,'03_DESPIECE'!$B$2:$B$225,C119)</x:f>
        <x:v>52.75200000000001</x:v>
      </x:c>
      <x:c r="K119" s="23" t="n">
        <x:f>E119*SUMIFS('03_DESPIECE'!$K$2:$K$225,'03_DESPIECE'!$A$2:$A$225,B119,'03_DESPIECE'!$B$2:$B$225,C119)</x:f>
        <x:v>0.14583333333333337</x:v>
      </x:c>
    </x:row>
    <x:row r="120">
      <x:c r="A120" t="inlineStr">
        <x:is>
          <x:t xml:space="preserve">P018</x:t>
        </x:is>
      </x:c>
      <x:c r="B120" t="inlineStr">
        <x:is>
          <x:t xml:space="preserve">Estante reforzado modular</x:t>
        </x:is>
      </x:c>
      <x:c r="C120" t="inlineStr">
        <x:is>
          <x:t xml:space="preserve">Juego pernos</x:t>
        </x:is>
      </x:c>
      <x:c r="D120" t="inlineStr">
        <x:is>
          <x:t xml:space="preserve">Elementos de fijación metálica (tipo por desagregar)</x:t>
        </x:is>
      </x:c>
      <x:c r="E120" t="n">
        <x:f>'08_PEDIDOS'!D19</x:f>
        <x:v>12</x:v>
      </x:c>
      <x:c r="F120" t="n">
        <x:v>28</x:v>
      </x:c>
      <x:c r="G120" t="n">
        <x:f>E120*F120</x:f>
        <x:v>336</x:v>
      </x:c>
      <x:c r="I120" t="n">
        <x:f>E120*H120</x:f>
        <x:v>0</x:v>
      </x:c>
      <x:c r="J120" s="23" t="n">
        <x:f>E120*SUMIFS('03_DESPIECE'!$I$2:$I$225,'03_DESPIECE'!$A$2:$A$225,B120,'03_DESPIECE'!$B$2:$B$225,C120)</x:f>
        <x:v>0</x:v>
      </x:c>
      <x:c r="K120" s="23" t="n">
        <x:f>E120*SUMIFS('03_DESPIECE'!$K$2:$K$225,'03_DESPIECE'!$A$2:$A$225,B120,'03_DESPIECE'!$B$2:$B$225,C120)</x:f>
        <x:v>0</x:v>
      </x:c>
    </x:row>
    <x:row r="121">
      <x:c r="A121" t="inlineStr">
        <x:is>
          <x:t xml:space="preserve">P019</x:t>
        </x:is>
      </x:c>
      <x:c r="B121" t="inlineStr">
        <x:is>
          <x:t xml:space="preserve">Góndola central comercial</x:t>
        </x:is>
      </x:c>
      <x:c r="C121" t="inlineStr">
        <x:is>
          <x:t xml:space="preserve">Columna doble</x:t>
        </x:is>
      </x:c>
      <x:c r="D121" t="inlineStr">
        <x:is>
          <x:t xml:space="preserve">Tubo o perfil de acero (sección por definir)</x:t>
        </x:is>
      </x:c>
      <x:c r="E121" t="n">
        <x:f>'08_PEDIDOS'!D20</x:f>
        <x:v>6</x:v>
      </x:c>
      <x:c r="F121" t="n">
        <x:v>2</x:v>
      </x:c>
      <x:c r="G121" t="n">
        <x:f>E121*F121</x:f>
        <x:v>12</x:v>
      </x:c>
      <x:c r="H121" t="n">
        <x:v>31.45312499999999</x:v>
      </x:c>
      <x:c r="I121" t="n">
        <x:f>E121*H121</x:f>
        <x:v>188.71874999999994</x:v>
      </x:c>
      <x:c r="J121" s="23" t="n">
        <x:f>E121*SUMIFS('03_DESPIECE'!$I$2:$I$225,'03_DESPIECE'!$A$2:$A$225,B121,'03_DESPIECE'!$B$2:$B$225,C121)</x:f>
        <x:v>29.699999999999996</x:v>
      </x:c>
      <x:c r="K121" s="23" t="n">
        <x:f>E121*SUMIFS('03_DESPIECE'!$K$2:$K$225,'03_DESPIECE'!$A$2:$A$225,B121,'03_DESPIECE'!$B$2:$B$225,C121)</x:f>
        <x:v>0</x:v>
      </x:c>
    </x:row>
    <x:row r="122">
      <x:c r="A122" t="inlineStr">
        <x:is>
          <x:t xml:space="preserve">P019</x:t>
        </x:is>
      </x:c>
      <x:c r="B122" t="inlineStr">
        <x:is>
          <x:t xml:space="preserve">Góndola central comercial</x:t>
        </x:is>
      </x:c>
      <x:c r="C122" t="inlineStr">
        <x:is>
          <x:t xml:space="preserve">Base apoyo</x:t>
        </x:is>
      </x:c>
      <x:c r="D122" t="inlineStr">
        <x:is>
          <x:t xml:space="preserve">Lámina LAF o acero 1.0 mm (alternativa V4)</x:t>
        </x:is>
      </x:c>
      <x:c r="E122" t="n">
        <x:f>'08_PEDIDOS'!D20</x:f>
        <x:v>6</x:v>
      </x:c>
      <x:c r="F122" t="n">
        <x:v>2</x:v>
      </x:c>
      <x:c r="G122" t="n">
        <x:f>E122*F122</x:f>
        <x:v>12</x:v>
      </x:c>
      <x:c r="H122" t="n">
        <x:v>34.81304347826087</x:v>
      </x:c>
      <x:c r="I122" t="n">
        <x:f>E122*H122</x:f>
        <x:v>208.87826086956522</x:v>
      </x:c>
      <x:c r="J122" s="23" t="n">
        <x:f>E122*SUMIFS('03_DESPIECE'!$I$2:$I$225,'03_DESPIECE'!$A$2:$A$225,B122,'03_DESPIECE'!$B$2:$B$225,C122)</x:f>
        <x:v>28.259999999999998</x:v>
      </x:c>
      <x:c r="K122" s="23" t="n">
        <x:f>E122*SUMIFS('03_DESPIECE'!$K$2:$K$225,'03_DESPIECE'!$A$2:$A$225,B122,'03_DESPIECE'!$B$2:$B$225,C122)</x:f>
        <x:v>0.625</x:v>
      </x:c>
    </x:row>
    <x:row r="123">
      <x:c r="A123" t="inlineStr">
        <x:is>
          <x:t xml:space="preserve">P019</x:t>
        </x:is>
      </x:c>
      <x:c r="B123" t="inlineStr">
        <x:is>
          <x:t xml:space="preserve">Góndola central comercial</x:t>
        </x:is>
      </x:c>
      <x:c r="C123" t="inlineStr">
        <x:is>
          <x:t xml:space="preserve">Panel trasero</x:t>
        </x:is>
      </x:c>
      <x:c r="D123" t="inlineStr">
        <x:is>
          <x:t xml:space="preserve">Lámina LAF o acero 1.0 mm (alternativa V4)</x:t>
        </x:is>
      </x:c>
      <x:c r="E123" t="n">
        <x:f>'08_PEDIDOS'!D20</x:f>
        <x:v>6</x:v>
      </x:c>
      <x:c r="F123" t="n">
        <x:v>4</x:v>
      </x:c>
      <x:c r="G123" t="n">
        <x:f>E123*F123</x:f>
        <x:v>24</x:v>
      </x:c>
      <x:c r="H123" t="n">
        <x:v>129.9686956521739</x:v>
      </x:c>
      <x:c r="I123" t="n">
        <x:f>E123*H123</x:f>
        <x:v>779.8121739130434</x:v>
      </x:c>
      <x:c r="J123" s="23" t="n">
        <x:f>E123*SUMIFS('03_DESPIECE'!$I$2:$I$225,'03_DESPIECE'!$A$2:$A$225,B123,'03_DESPIECE'!$B$2:$B$225,C123)</x:f>
        <x:v>105.50399999999999</x:v>
      </x:c>
      <x:c r="K123" s="23" t="n">
        <x:f>E123*SUMIFS('03_DESPIECE'!$K$2:$K$225,'03_DESPIECE'!$A$2:$A$225,B123,'03_DESPIECE'!$B$2:$B$225,C123)</x:f>
        <x:v>1.166666666666667</x:v>
      </x:c>
    </x:row>
    <x:row r="124">
      <x:c r="A124" t="inlineStr">
        <x:is>
          <x:t xml:space="preserve">P019</x:t>
        </x:is>
      </x:c>
      <x:c r="B124" t="inlineStr">
        <x:is>
          <x:t xml:space="preserve">Góndola central comercial</x:t>
        </x:is>
      </x:c>
      <x:c r="C124" t="inlineStr">
        <x:is>
          <x:t xml:space="preserve">Estante de exposición</x:t>
        </x:is>
      </x:c>
      <x:c r="D124" t="inlineStr">
        <x:is>
          <x:t xml:space="preserve">Lámina LAF o acero 1.0 mm (alternativa V4)</x:t>
        </x:is>
      </x:c>
      <x:c r="E124" t="n">
        <x:f>'08_PEDIDOS'!D20</x:f>
        <x:v>6</x:v>
      </x:c>
      <x:c r="F124" t="n">
        <x:v>8</x:v>
      </x:c>
      <x:c r="G124" t="n">
        <x:f>E124*F124</x:f>
        <x:v>48</x:v>
      </x:c>
      <x:c r="H124" t="n">
        <x:v>185.6695652173913</x:v>
      </x:c>
      <x:c r="I124" t="n">
        <x:f>E124*H124</x:f>
        <x:v>1114.0173913043477</x:v>
      </x:c>
      <x:c r="J124" s="23" t="n">
        <x:f>E124*SUMIFS('03_DESPIECE'!$I$2:$I$225,'03_DESPIECE'!$A$2:$A$225,B124,'03_DESPIECE'!$B$2:$B$225,C124)</x:f>
        <x:v>150.72</x:v>
      </x:c>
      <x:c r="K124" s="23" t="n">
        <x:f>E124*SUMIFS('03_DESPIECE'!$K$2:$K$225,'03_DESPIECE'!$A$2:$A$225,B124,'03_DESPIECE'!$B$2:$B$225,C124)</x:f>
        <x:v>0.8333333333333334</x:v>
      </x:c>
    </x:row>
    <x:row r="125">
      <x:c r="A125" t="inlineStr">
        <x:is>
          <x:t xml:space="preserve">P019</x:t>
        </x:is>
      </x:c>
      <x:c r="B125" t="inlineStr">
        <x:is>
          <x:t xml:space="preserve">Góndola central comercial</x:t>
        </x:is>
      </x:c>
      <x:c r="C125" t="inlineStr">
        <x:is>
          <x:t xml:space="preserve">Ménsula</x:t>
        </x:is>
      </x:c>
      <x:c r="D125" t="inlineStr">
        <x:is>
          <x:t xml:space="preserve">Lámina LAF o acero 1.0 mm (alternativa V4)</x:t>
        </x:is>
      </x:c>
      <x:c r="E125" t="n">
        <x:f>'08_PEDIDOS'!D20</x:f>
        <x:v>6</x:v>
      </x:c>
      <x:c r="F125" t="n">
        <x:v>16</x:v>
      </x:c>
      <x:c r="G125" t="n">
        <x:f>E125*F125</x:f>
        <x:v>96</x:v>
      </x:c>
      <x:c r="H125" t="n">
        <x:v>37.13391304347825</x:v>
      </x:c>
      <x:c r="I125" t="n">
        <x:f>E125*H125</x:f>
        <x:v>222.8034782608695</x:v>
      </x:c>
      <x:c r="J125" s="23" t="n">
        <x:f>E125*SUMIFS('03_DESPIECE'!$I$2:$I$225,'03_DESPIECE'!$A$2:$A$225,B125,'03_DESPIECE'!$B$2:$B$225,C125)</x:f>
        <x:v>30.144</x:v>
      </x:c>
      <x:c r="K125" s="23" t="n">
        <x:f>E125*SUMIFS('03_DESPIECE'!$K$2:$K$225,'03_DESPIECE'!$A$2:$A$225,B125,'03_DESPIECE'!$B$2:$B$225,C125)</x:f>
        <x:v>0.08333333333333334</x:v>
      </x:c>
    </x:row>
    <x:row r="126">
      <x:c r="A126" t="inlineStr">
        <x:is>
          <x:t xml:space="preserve">P019</x:t>
        </x:is>
      </x:c>
      <x:c r="B126" t="inlineStr">
        <x:is>
          <x:t xml:space="preserve">Góndola central comercial</x:t>
        </x:is>
      </x:c>
      <x:c r="C126" t="inlineStr">
        <x:is>
          <x:t xml:space="preserve">Zócalo frontal</x:t>
        </x:is>
      </x:c>
      <x:c r="D126" t="inlineStr">
        <x:is>
          <x:t xml:space="preserve">Lámina LAF o acero 1.0 mm (alternativa V4)</x:t>
        </x:is>
      </x:c>
      <x:c r="E126" t="n">
        <x:f>'08_PEDIDOS'!D20</x:f>
        <x:v>6</x:v>
      </x:c>
      <x:c r="F126" t="n">
        <x:v>2</x:v>
      </x:c>
      <x:c r="G126" t="n">
        <x:f>E126*F126</x:f>
        <x:v>12</x:v>
      </x:c>
      <x:c r="H126" t="n">
        <x:v>13.92521739130435</x:v>
      </x:c>
      <x:c r="I126" t="n">
        <x:f>E126*H126</x:f>
        <x:v>83.5513043478261</x:v>
      </x:c>
      <x:c r="J126" s="23" t="n">
        <x:f>E126*SUMIFS('03_DESPIECE'!$I$2:$I$225,'03_DESPIECE'!$A$2:$A$225,B126,'03_DESPIECE'!$B$2:$B$225,C126)</x:f>
        <x:v>11.303999999999998</x:v>
      </x:c>
      <x:c r="K126" s="23" t="n">
        <x:f>E126*SUMIFS('03_DESPIECE'!$K$2:$K$225,'03_DESPIECE'!$A$2:$A$225,B126,'03_DESPIECE'!$B$2:$B$225,C126)</x:f>
        <x:v>0.25</x:v>
      </x:c>
    </x:row>
    <x:row r="127">
      <x:c r="A127" t="inlineStr">
        <x:is>
          <x:t xml:space="preserve">P019</x:t>
        </x:is>
      </x:c>
      <x:c r="B127" t="inlineStr">
        <x:is>
          <x:t xml:space="preserve">Góndola central comercial</x:t>
        </x:is>
      </x:c>
      <x:c r="C127" t="inlineStr">
        <x:is>
          <x:t xml:space="preserve">Pernos de ensamble</x:t>
        </x:is>
      </x:c>
      <x:c r="D127" t="inlineStr">
        <x:is>
          <x:t xml:space="preserve">Elementos de fijación metálica (tipo por desagregar)</x:t>
        </x:is>
      </x:c>
      <x:c r="E127" t="n">
        <x:f>'08_PEDIDOS'!D20</x:f>
        <x:v>6</x:v>
      </x:c>
      <x:c r="F127" t="n">
        <x:v>36</x:v>
      </x:c>
      <x:c r="G127" t="n">
        <x:f>E127*F127</x:f>
        <x:v>216</x:v>
      </x:c>
      <x:c r="I127" t="n">
        <x:f>E127*H127</x:f>
        <x:v>0</x:v>
      </x:c>
      <x:c r="J127" s="23" t="n">
        <x:f>E127*SUMIFS('03_DESPIECE'!$I$2:$I$225,'03_DESPIECE'!$A$2:$A$225,B127,'03_DESPIECE'!$B$2:$B$225,C127)</x:f>
        <x:v>0</x:v>
      </x:c>
      <x:c r="K127" s="23" t="n">
        <x:f>E127*SUMIFS('03_DESPIECE'!$K$2:$K$225,'03_DESPIECE'!$A$2:$A$225,B127,'03_DESPIECE'!$B$2:$B$225,C127)</x:f>
        <x:v>0</x:v>
      </x:c>
    </x:row>
    <x:row r="128">
      <x:c r="A128" t="inlineStr">
        <x:is>
          <x:t xml:space="preserve">P020</x:t>
        </x:is>
      </x:c>
      <x:c r="B128" t="inlineStr">
        <x:is>
          <x:t xml:space="preserve">Góndola mural</x:t>
        </x:is>
      </x:c>
      <x:c r="C128" t="inlineStr">
        <x:is>
          <x:t xml:space="preserve">Montante mural</x:t>
        </x:is>
      </x:c>
      <x:c r="D128" t="inlineStr">
        <x:is>
          <x:t xml:space="preserve">Tubo o perfil de acero (sección por definir)</x:t>
        </x:is>
      </x:c>
      <x:c r="E128" t="n">
        <x:f>'08_PEDIDOS'!D21</x:f>
        <x:v>7</x:v>
      </x:c>
      <x:c r="F128" t="n">
        <x:v>2</x:v>
      </x:c>
      <x:c r="G128" t="n">
        <x:f>E128*F128</x:f>
        <x:v>14</x:v>
      </x:c>
      <x:c r="H128" t="n">
        <x:v>36.21875</x:v>
      </x:c>
      <x:c r="I128" t="n">
        <x:f>E128*H128</x:f>
        <x:v>253.53125</x:v>
      </x:c>
      <x:c r="J128" s="23" t="n">
        <x:f>E128*SUMIFS('03_DESPIECE'!$I$2:$I$225,'03_DESPIECE'!$A$2:$A$225,B128,'03_DESPIECE'!$B$2:$B$225,C128)</x:f>
        <x:v>39.89999999999999</x:v>
      </x:c>
      <x:c r="K128" s="23" t="n">
        <x:f>E128*SUMIFS('03_DESPIECE'!$K$2:$K$225,'03_DESPIECE'!$A$2:$A$225,B128,'03_DESPIECE'!$B$2:$B$225,C128)</x:f>
        <x:v>0</x:v>
      </x:c>
    </x:row>
    <x:row r="129">
      <x:c r="A129" t="inlineStr">
        <x:is>
          <x:t xml:space="preserve">P020</x:t>
        </x:is>
      </x:c>
      <x:c r="B129" t="inlineStr">
        <x:is>
          <x:t xml:space="preserve">Góndola mural</x:t>
        </x:is>
      </x:c>
      <x:c r="C129" t="inlineStr">
        <x:is>
          <x:t xml:space="preserve">Panel de fondo</x:t>
        </x:is>
      </x:c>
      <x:c r="D129" t="inlineStr">
        <x:is>
          <x:t xml:space="preserve">Lámina LAF o acero 1.0 mm (alternativa V4)</x:t>
        </x:is>
      </x:c>
      <x:c r="E129" t="n">
        <x:f>'08_PEDIDOS'!D21</x:f>
        <x:v>7</x:v>
      </x:c>
      <x:c r="F129" t="n">
        <x:v>3</x:v>
      </x:c>
      <x:c r="G129" t="n">
        <x:f>E129*F129</x:f>
        <x:v>21</x:v>
      </x:c>
      <x:c r="H129" t="n">
        <x:v>95.7358695652174</x:v>
      </x:c>
      <x:c r="I129" t="n">
        <x:f>E129*H129</x:f>
        <x:v>670.1510869565218</x:v>
      </x:c>
      <x:c r="J129" s="23" t="n">
        <x:f>E129*SUMIFS('03_DESPIECE'!$I$2:$I$225,'03_DESPIECE'!$A$2:$A$225,B129,'03_DESPIECE'!$B$2:$B$225,C129)</x:f>
        <x:v>90.6675</x:v>
      </x:c>
      <x:c r="K129" s="23" t="n">
        <x:f>E129*SUMIFS('03_DESPIECE'!$K$2:$K$225,'03_DESPIECE'!$A$2:$A$225,B129,'03_DESPIECE'!$B$2:$B$225,C129)</x:f>
        <x:v>1.3368055555555556</x:v>
      </x:c>
    </x:row>
    <x:row r="130">
      <x:c r="A130" t="inlineStr">
        <x:is>
          <x:t xml:space="preserve">P020</x:t>
        </x:is>
      </x:c>
      <x:c r="B130" t="inlineStr">
        <x:is>
          <x:t xml:space="preserve">Góndola mural</x:t>
        </x:is>
      </x:c>
      <x:c r="C130" t="inlineStr">
        <x:is>
          <x:t xml:space="preserve">Bandeja</x:t>
        </x:is>
      </x:c>
      <x:c r="D130" t="inlineStr">
        <x:is>
          <x:t xml:space="preserve">Lámina LAF o acero 1.0 mm (alternativa V4)</x:t>
        </x:is>
      </x:c>
      <x:c r="E130" t="n">
        <x:f>'08_PEDIDOS'!D21</x:f>
        <x:v>7</x:v>
      </x:c>
      <x:c r="F130" t="n">
        <x:v>5</x:v>
      </x:c>
      <x:c r="G130" t="n">
        <x:f>E130*F130</x:f>
        <x:v>35</x:v>
      </x:c>
      <x:c r="H130" t="n">
        <x:v>121.8456521739131</x:v>
      </x:c>
      <x:c r="I130" t="n">
        <x:f>E130*H130</x:f>
        <x:v>852.9195652173917</x:v>
      </x:c>
      <x:c r="J130" s="23" t="n">
        <x:f>E130*SUMIFS('03_DESPIECE'!$I$2:$I$225,'03_DESPIECE'!$A$2:$A$225,B130,'03_DESPIECE'!$B$2:$B$225,C130)</x:f>
        <x:v>115.395</x:v>
      </x:c>
      <x:c r="K130" s="23" t="n">
        <x:f>E130*SUMIFS('03_DESPIECE'!$K$2:$K$225,'03_DESPIECE'!$A$2:$A$225,B130,'03_DESPIECE'!$B$2:$B$225,C130)</x:f>
        <x:v>1.0208333333333335</x:v>
      </x:c>
    </x:row>
    <x:row r="131">
      <x:c r="A131" t="inlineStr">
        <x:is>
          <x:t xml:space="preserve">P020</x:t>
        </x:is>
      </x:c>
      <x:c r="B131" t="inlineStr">
        <x:is>
          <x:t xml:space="preserve">Góndola mural</x:t>
        </x:is>
      </x:c>
      <x:c r="C131" t="inlineStr">
        <x:is>
          <x:t xml:space="preserve">Soporte bandeja</x:t>
        </x:is>
      </x:c>
      <x:c r="D131" t="inlineStr">
        <x:is>
          <x:t xml:space="preserve">Lámina LAF o acero 1.0 mm (alternativa V4)</x:t>
        </x:is>
      </x:c>
      <x:c r="E131" t="n">
        <x:f>'08_PEDIDOS'!D21</x:f>
        <x:v>7</x:v>
      </x:c>
      <x:c r="F131" t="n">
        <x:v>10</x:v>
      </x:c>
      <x:c r="G131" t="n">
        <x:f>E131*F131</x:f>
        <x:v>70</x:v>
      </x:c>
      <x:c r="H131" t="n">
        <x:v>23.20869565217391</x:v>
      </x:c>
      <x:c r="I131" t="n">
        <x:f>E131*H131</x:f>
        <x:v>162.46086956521737</x:v>
      </x:c>
      <x:c r="J131" s="23" t="n">
        <x:f>E131*SUMIFS('03_DESPIECE'!$I$2:$I$225,'03_DESPIECE'!$A$2:$A$225,B131,'03_DESPIECE'!$B$2:$B$225,C131)</x:f>
        <x:v>21.98</x:v>
      </x:c>
      <x:c r="K131" s="23" t="n">
        <x:f>E131*SUMIFS('03_DESPIECE'!$K$2:$K$225,'03_DESPIECE'!$A$2:$A$225,B131,'03_DESPIECE'!$B$2:$B$225,C131)</x:f>
        <x:v>0.09722222222222222</x:v>
      </x:c>
    </x:row>
    <x:row r="132">
      <x:c r="A132" t="inlineStr">
        <x:is>
          <x:t xml:space="preserve">P020</x:t>
        </x:is>
      </x:c>
      <x:c r="B132" t="inlineStr">
        <x:is>
          <x:t xml:space="preserve">Góndola mural</x:t>
        </x:is>
      </x:c>
      <x:c r="C132" t="inlineStr">
        <x:is>
          <x:t xml:space="preserve">Pie soporte</x:t>
        </x:is>
      </x:c>
      <x:c r="D132" t="inlineStr">
        <x:is>
          <x:t xml:space="preserve">Lámina LAF o acero 1.0 mm (alternativa V4)</x:t>
        </x:is>
      </x:c>
      <x:c r="E132" t="n">
        <x:f>'08_PEDIDOS'!D21</x:f>
        <x:v>7</x:v>
      </x:c>
      <x:c r="F132" t="n">
        <x:v>2</x:v>
      </x:c>
      <x:c r="G132" t="n">
        <x:f>E132*F132</x:f>
        <x:v>14</x:v>
      </x:c>
      <x:c r="H132" t="n">
        <x:v>29.01086956521739</x:v>
      </x:c>
      <x:c r="I132" t="n">
        <x:f>E132*H132</x:f>
        <x:v>203.07608695652175</x:v>
      </x:c>
      <x:c r="J132" s="23" t="n">
        <x:f>E132*SUMIFS('03_DESPIECE'!$I$2:$I$225,'03_DESPIECE'!$A$2:$A$225,B132,'03_DESPIECE'!$B$2:$B$225,C132)</x:f>
        <x:v>27.474999999999998</x:v>
      </x:c>
      <x:c r="K132" s="23" t="n">
        <x:f>E132*SUMIFS('03_DESPIECE'!$K$2:$K$225,'03_DESPIECE'!$A$2:$A$225,B132,'03_DESPIECE'!$B$2:$B$225,C132)</x:f>
        <x:v>0.6076388888888888</x:v>
      </x:c>
    </x:row>
    <x:row r="133">
      <x:c r="A133" t="inlineStr">
        <x:is>
          <x:t xml:space="preserve">P020</x:t>
        </x:is>
      </x:c>
      <x:c r="B133" t="inlineStr">
        <x:is>
          <x:t xml:space="preserve">Góndola mural</x:t>
        </x:is>
      </x:c>
      <x:c r="C133" t="inlineStr">
        <x:is>
          <x:t xml:space="preserve">Fijaciones</x:t>
        </x:is>
      </x:c>
      <x:c r="D133" t="inlineStr">
        <x:is>
          <x:t xml:space="preserve">Elementos de fijación metálica (tipo por desagregar)</x:t>
        </x:is>
      </x:c>
      <x:c r="E133" t="n">
        <x:f>'08_PEDIDOS'!D21</x:f>
        <x:v>7</x:v>
      </x:c>
      <x:c r="F133" t="n">
        <x:v>26</x:v>
      </x:c>
      <x:c r="G133" t="n">
        <x:f>E133*F133</x:f>
        <x:v>182</x:v>
      </x:c>
      <x:c r="I133" t="n">
        <x:f>E133*H133</x:f>
        <x:v>0</x:v>
      </x:c>
      <x:c r="J133" s="23" t="n">
        <x:f>E133*SUMIFS('03_DESPIECE'!$I$2:$I$225,'03_DESPIECE'!$A$2:$A$225,B133,'03_DESPIECE'!$B$2:$B$225,C133)</x:f>
        <x:v>0</x:v>
      </x:c>
      <x:c r="K133" s="23" t="n">
        <x:f>E133*SUMIFS('03_DESPIECE'!$K$2:$K$225,'03_DESPIECE'!$A$2:$A$225,B133,'03_DESPIECE'!$B$2:$B$225,C133)</x:f>
        <x:v>0</x:v>
      </x:c>
    </x:row>
    <x:row r="134">
      <x:c r="A134" t="inlineStr">
        <x:is>
          <x:t xml:space="preserve">P021</x:t>
        </x:is>
      </x:c>
      <x:c r="B134" t="inlineStr">
        <x:is>
          <x:t xml:space="preserve">Locker de 4 puertas</x:t>
        </x:is>
      </x:c>
      <x:c r="C134" t="inlineStr">
        <x:is>
          <x:t xml:space="preserve">Panel lateral</x:t>
        </x:is>
      </x:c>
      <x:c r="D134" t="inlineStr">
        <x:is>
          <x:t xml:space="preserve">Lámina LAF o acero 1.5 mm (alternativa V4)</x:t>
        </x:is>
      </x:c>
      <x:c r="E134" t="n">
        <x:f>'08_PEDIDOS'!D22</x:f>
        <x:v>5</x:v>
      </x:c>
      <x:c r="F134" t="n">
        <x:v>2</x:v>
      </x:c>
      <x:c r="G134" t="n">
        <x:f>E134*F134</x:f>
        <x:v>10</x:v>
      </x:c>
      <x:c r="H134" t="n">
        <x:v>165.3619565217391</x:v>
      </x:c>
      <x:c r="I134" t="n">
        <x:f>E134*H134</x:f>
        <x:v>826.8097826086955</x:v>
      </x:c>
      <x:c r="J134" s="23" t="n">
        <x:f>E134*SUMIFS('03_DESPIECE'!$I$2:$I$225,'03_DESPIECE'!$A$2:$A$225,B134,'03_DESPIECE'!$B$2:$B$225,C134)</x:f>
        <x:v>111.8625</x:v>
      </x:c>
      <x:c r="K134" s="23" t="n">
        <x:f>E134*SUMIFS('03_DESPIECE'!$K$2:$K$225,'03_DESPIECE'!$A$2:$A$225,B134,'03_DESPIECE'!$B$2:$B$225,C134)</x:f>
        <x:v>1.6493055555555556</x:v>
      </x:c>
    </x:row>
    <x:row r="135">
      <x:c r="A135" t="inlineStr">
        <x:is>
          <x:t xml:space="preserve">P021</x:t>
        </x:is>
      </x:c>
      <x:c r="B135" t="inlineStr">
        <x:is>
          <x:t xml:space="preserve">Locker de 4 puertas</x:t>
        </x:is>
      </x:c>
      <x:c r="C135" t="inlineStr">
        <x:is>
          <x:t xml:space="preserve">Techo/base</x:t>
        </x:is>
      </x:c>
      <x:c r="D135" t="inlineStr">
        <x:is>
          <x:t xml:space="preserve">Lámina LAF o acero 1.5 mm (alternativa V4)</x:t>
        </x:is>
      </x:c>
      <x:c r="E135" t="n">
        <x:f>'08_PEDIDOS'!D22</x:f>
        <x:v>5</x:v>
      </x:c>
      <x:c r="F135" t="n">
        <x:v>2</x:v>
      </x:c>
      <x:c r="G135" t="n">
        <x:f>E135*F135</x:f>
        <x:v>10</x:v>
      </x:c>
      <x:c r="H135" t="n">
        <x:v>60.9228260869565</x:v>
      </x:c>
      <x:c r="I135" t="n">
        <x:f>E135*H135</x:f>
        <x:v>304.6141304347825</x:v>
      </x:c>
      <x:c r="J135" s="23" t="n">
        <x:f>E135*SUMIFS('03_DESPIECE'!$I$2:$I$225,'03_DESPIECE'!$A$2:$A$225,B135,'03_DESPIECE'!$B$2:$B$225,C135)</x:f>
        <x:v>41.21249999999999</x:v>
      </x:c>
      <x:c r="K135" s="23" t="n">
        <x:f>E135*SUMIFS('03_DESPIECE'!$K$2:$K$225,'03_DESPIECE'!$A$2:$A$225,B135,'03_DESPIECE'!$B$2:$B$225,C135)</x:f>
        <x:v>0.6076388888888888</x:v>
      </x:c>
    </x:row>
    <x:row r="136">
      <x:c r="A136" t="inlineStr">
        <x:is>
          <x:t xml:space="preserve">P021</x:t>
        </x:is>
      </x:c>
      <x:c r="B136" t="inlineStr">
        <x:is>
          <x:t xml:space="preserve">Locker de 4 puertas</x:t>
        </x:is>
      </x:c>
      <x:c r="C136" t="inlineStr">
        <x:is>
          <x:t xml:space="preserve">Panel posterior</x:t>
        </x:is>
      </x:c>
      <x:c r="D136" t="inlineStr">
        <x:is>
          <x:t xml:space="preserve">Lámina LAF o acero 1.5 mm (alternativa V4)</x:t>
        </x:is>
      </x:c>
      <x:c r="E136" t="n">
        <x:f>'08_PEDIDOS'!D22</x:f>
        <x:v>5</x:v>
      </x:c>
      <x:c r="F136" t="n">
        <x:v>1</x:v>
      </x:c>
      <x:c r="G136" t="n">
        <x:f>E136*F136</x:f>
        <x:v>5</x:v>
      </x:c>
      <x:c r="H136" t="n">
        <x:v>147.9554347826086</x:v>
      </x:c>
      <x:c r="I136" t="n">
        <x:f>E136*H136</x:f>
        <x:v>739.7771739130429</x:v>
      </x:c>
      <x:c r="J136" s="23" t="n">
        <x:f>E136*SUMIFS('03_DESPIECE'!$I$2:$I$225,'03_DESPIECE'!$A$2:$A$225,B136,'03_DESPIECE'!$B$2:$B$225,C136)</x:f>
        <x:v>100.08749999999999</x:v>
      </x:c>
      <x:c r="K136" s="23" t="n">
        <x:f>E136*SUMIFS('03_DESPIECE'!$K$2:$K$225,'03_DESPIECE'!$A$2:$A$225,B136,'03_DESPIECE'!$B$2:$B$225,C136)</x:f>
        <x:v>2.951388888888889</x:v>
      </x:c>
    </x:row>
    <x:row r="137">
      <x:c r="A137" t="inlineStr">
        <x:is>
          <x:t xml:space="preserve">P021</x:t>
        </x:is>
      </x:c>
      <x:c r="B137" t="inlineStr">
        <x:is>
          <x:t xml:space="preserve">Locker de 4 puertas</x:t>
        </x:is>
      </x:c>
      <x:c r="C137" t="inlineStr">
        <x:is>
          <x:t xml:space="preserve">Puerta individual</x:t>
        </x:is>
      </x:c>
      <x:c r="D137" t="inlineStr">
        <x:is>
          <x:t xml:space="preserve">Lámina LAF o acero 1.5 mm (alternativa V4)</x:t>
        </x:is>
      </x:c>
      <x:c r="E137" t="n">
        <x:f>'08_PEDIDOS'!D22</x:f>
        <x:v>5</x:v>
      </x:c>
      <x:c r="F137" t="n">
        <x:v>4</x:v>
      </x:c>
      <x:c r="G137" t="n">
        <x:f>E137*F137</x:f>
        <x:v>20</x:v>
      </x:c>
      <x:c r="H137" t="n">
        <x:v>128.8082608695652</x:v>
      </x:c>
      <x:c r="I137" t="n">
        <x:f>E137*H137</x:f>
        <x:v>644.041304347826</x:v>
      </x:c>
      <x:c r="J137" s="23" t="n">
        <x:f>E137*SUMIFS('03_DESPIECE'!$I$2:$I$225,'03_DESPIECE'!$A$2:$A$225,B137,'03_DESPIECE'!$B$2:$B$225,C137)</x:f>
        <x:v>87.13499999999999</x:v>
      </x:c>
      <x:c r="K137" s="23" t="n">
        <x:f>E137*SUMIFS('03_DESPIECE'!$K$2:$K$225,'03_DESPIECE'!$A$2:$A$225,B137,'03_DESPIECE'!$B$2:$B$225,C137)</x:f>
        <x:v>0.6423611111111112</x:v>
      </x:c>
    </x:row>
    <x:row r="138">
      <x:c r="A138" t="inlineStr">
        <x:is>
          <x:t xml:space="preserve">P021</x:t>
        </x:is>
      </x:c>
      <x:c r="B138" t="inlineStr">
        <x:is>
          <x:t xml:space="preserve">Locker de 4 puertas</x:t>
        </x:is>
      </x:c>
      <x:c r="C138" t="inlineStr">
        <x:is>
          <x:t xml:space="preserve">Separador interior</x:t>
        </x:is>
      </x:c>
      <x:c r="D138" t="inlineStr">
        <x:is>
          <x:t xml:space="preserve">Lámina LAF o acero 1.5 mm (alternativa V4)</x:t>
        </x:is>
      </x:c>
      <x:c r="E138" t="n">
        <x:f>'08_PEDIDOS'!D22</x:f>
        <x:v>5</x:v>
      </x:c>
      <x:c r="F138" t="n">
        <x:v>3</x:v>
      </x:c>
      <x:c r="G138" t="n">
        <x:f>E138*F138</x:f>
        <x:v>15</x:v>
      </x:c>
      <x:c r="H138" t="n">
        <x:v>91.38423913043476</x:v>
      </x:c>
      <x:c r="I138" t="n">
        <x:f>E138*H138</x:f>
        <x:v>456.9211956521738</x:v>
      </x:c>
      <x:c r="J138" s="23" t="n">
        <x:f>E138*SUMIFS('03_DESPIECE'!$I$2:$I$225,'03_DESPIECE'!$A$2:$A$225,B138,'03_DESPIECE'!$B$2:$B$225,C138)</x:f>
        <x:v>61.818749999999994</x:v>
      </x:c>
      <x:c r="K138" s="23" t="n">
        <x:f>E138*SUMIFS('03_DESPIECE'!$K$2:$K$225,'03_DESPIECE'!$A$2:$A$225,B138,'03_DESPIECE'!$B$2:$B$225,C138)</x:f>
        <x:v>0.6076388888888888</x:v>
      </x:c>
    </x:row>
    <x:row r="139">
      <x:c r="A139" t="inlineStr">
        <x:is>
          <x:t xml:space="preserve">P021</x:t>
        </x:is>
      </x:c>
      <x:c r="B139" t="inlineStr">
        <x:is>
          <x:t xml:space="preserve">Locker de 4 puertas</x:t>
        </x:is>
      </x:c>
      <x:c r="C139" t="inlineStr">
        <x:is>
          <x:t xml:space="preserve">Bisagra</x:t>
        </x:is>
      </x:c>
      <x:c r="D139" t="inlineStr">
        <x:is>
          <x:t xml:space="preserve">Elementos de fijación metálica (tipo por desagregar)</x:t>
        </x:is>
      </x:c>
      <x:c r="E139" t="n">
        <x:f>'08_PEDIDOS'!D22</x:f>
        <x:v>5</x:v>
      </x:c>
      <x:c r="F139" t="n">
        <x:v>8</x:v>
      </x:c>
      <x:c r="G139" t="n">
        <x:f>E139*F139</x:f>
        <x:v>40</x:v>
      </x:c>
      <x:c r="I139" t="n">
        <x:f>E139*H139</x:f>
        <x:v>0</x:v>
      </x:c>
      <x:c r="J139" s="23" t="n">
        <x:f>E139*SUMIFS('03_DESPIECE'!$I$2:$I$225,'03_DESPIECE'!$A$2:$A$225,B139,'03_DESPIECE'!$B$2:$B$225,C139)</x:f>
        <x:v>0</x:v>
      </x:c>
      <x:c r="K139" s="23" t="n">
        <x:f>E139*SUMIFS('03_DESPIECE'!$K$2:$K$225,'03_DESPIECE'!$A$2:$A$225,B139,'03_DESPIECE'!$B$2:$B$225,C139)</x:f>
        <x:v>0</x:v>
      </x:c>
    </x:row>
    <x:row r="140">
      <x:c r="A140" t="inlineStr">
        <x:is>
          <x:t xml:space="preserve">P021</x:t>
        </x:is>
      </x:c>
      <x:c r="B140" t="inlineStr">
        <x:is>
          <x:t xml:space="preserve">Locker de 4 puertas</x:t>
        </x:is>
      </x:c>
      <x:c r="C140" t="inlineStr">
        <x:is>
          <x:t xml:space="preserve">Cerradura</x:t>
        </x:is>
      </x:c>
      <x:c r="D140" t="inlineStr">
        <x:is>
          <x:t xml:space="preserve">Elementos de fijación metálica (tipo por desagregar)</x:t>
        </x:is>
      </x:c>
      <x:c r="E140" t="n">
        <x:f>'08_PEDIDOS'!D22</x:f>
        <x:v>5</x:v>
      </x:c>
      <x:c r="F140" t="n">
        <x:v>4</x:v>
      </x:c>
      <x:c r="G140" t="n">
        <x:f>E140*F140</x:f>
        <x:v>20</x:v>
      </x:c>
      <x:c r="I140" t="n">
        <x:f>E140*H140</x:f>
        <x:v>0</x:v>
      </x:c>
      <x:c r="J140" s="23" t="n">
        <x:f>E140*SUMIFS('03_DESPIECE'!$I$2:$I$225,'03_DESPIECE'!$A$2:$A$225,B140,'03_DESPIECE'!$B$2:$B$225,C140)</x:f>
        <x:v>0</x:v>
      </x:c>
      <x:c r="K140" s="23" t="n">
        <x:f>E140*SUMIFS('03_DESPIECE'!$K$2:$K$225,'03_DESPIECE'!$A$2:$A$225,B140,'03_DESPIECE'!$B$2:$B$225,C140)</x:f>
        <x:v>0</x:v>
      </x:c>
    </x:row>
    <x:row r="141">
      <x:c r="A141" t="inlineStr">
        <x:is>
          <x:t xml:space="preserve">P022</x:t>
        </x:is>
      </x:c>
      <x:c r="B141" t="inlineStr">
        <x:is>
          <x:t xml:space="preserve">Locker de 6 puertas</x:t>
        </x:is>
      </x:c>
      <x:c r="C141" t="inlineStr">
        <x:is>
          <x:t xml:space="preserve">Costado externo</x:t>
        </x:is>
      </x:c>
      <x:c r="D141" t="inlineStr">
        <x:is>
          <x:t xml:space="preserve">Lámina LAF o acero 1.5 mm (alternativa V4)</x:t>
        </x:is>
      </x:c>
      <x:c r="E141" t="n">
        <x:f>'08_PEDIDOS'!D23</x:f>
        <x:v>6</x:v>
      </x:c>
      <x:c r="F141" t="n">
        <x:v>2</x:v>
      </x:c>
      <x:c r="G141" t="n">
        <x:f>E141*F141</x:f>
        <x:v>12</x:v>
      </x:c>
      <x:c r="H141" t="n">
        <x:v>191.4717391304348</x:v>
      </x:c>
      <x:c r="I141" t="n">
        <x:f>E141*H141</x:f>
        <x:v>1148.8304347826088</x:v>
      </x:c>
      <x:c r="J141" s="23" t="n">
        <x:f>E141*SUMIFS('03_DESPIECE'!$I$2:$I$225,'03_DESPIECE'!$A$2:$A$225,B141,'03_DESPIECE'!$B$2:$B$225,C141)</x:f>
        <x:v>155.43</x:v>
      </x:c>
      <x:c r="K141" s="23" t="n">
        <x:f>E141*SUMIFS('03_DESPIECE'!$K$2:$K$225,'03_DESPIECE'!$A$2:$A$225,B141,'03_DESPIECE'!$B$2:$B$225,C141)</x:f>
        <x:v>2.291666666666667</x:v>
      </x:c>
    </x:row>
    <x:row r="142">
      <x:c r="A142" t="inlineStr">
        <x:is>
          <x:t xml:space="preserve">P022</x:t>
        </x:is>
      </x:c>
      <x:c r="B142" t="inlineStr">
        <x:is>
          <x:t xml:space="preserve">Locker de 6 puertas</x:t>
        </x:is>
      </x:c>
      <x:c r="C142" t="inlineStr">
        <x:is>
          <x:t xml:space="preserve">Panel techo/base</x:t>
        </x:is>
      </x:c>
      <x:c r="D142" t="inlineStr">
        <x:is>
          <x:t xml:space="preserve">Lámina LAF o acero 1.5 mm (alternativa V4)</x:t>
        </x:is>
      </x:c>
      <x:c r="E142" t="n">
        <x:f>'08_PEDIDOS'!D23</x:f>
        <x:v>6</x:v>
      </x:c>
      <x:c r="F142" t="n">
        <x:v>2</x:v>
      </x:c>
      <x:c r="G142" t="n">
        <x:f>E142*F142</x:f>
        <x:v>12</x:v>
      </x:c>
      <x:c r="H142" t="n">
        <x:v>83.55130434782606</x:v>
      </x:c>
      <x:c r="I142" t="n">
        <x:f>E142*H142</x:f>
        <x:v>501.30782608695637</x:v>
      </x:c>
      <x:c r="J142" s="23" t="n">
        <x:f>E142*SUMIFS('03_DESPIECE'!$I$2:$I$225,'03_DESPIECE'!$A$2:$A$225,B142,'03_DESPIECE'!$B$2:$B$225,C142)</x:f>
        <x:v>67.824</x:v>
      </x:c>
      <x:c r="K142" s="23" t="n">
        <x:f>E142*SUMIFS('03_DESPIECE'!$K$2:$K$225,'03_DESPIECE'!$A$2:$A$225,B142,'03_DESPIECE'!$B$2:$B$225,C142)</x:f>
        <x:v>1</x:v>
      </x:c>
    </x:row>
    <x:row r="143">
      <x:c r="A143" t="inlineStr">
        <x:is>
          <x:t xml:space="preserve">P022</x:t>
        </x:is>
      </x:c>
      <x:c r="B143" t="inlineStr">
        <x:is>
          <x:t xml:space="preserve">Locker de 6 puertas</x:t>
        </x:is>
      </x:c>
      <x:c r="C143" t="inlineStr">
        <x:is>
          <x:t xml:space="preserve">Fondo</x:t>
        </x:is>
      </x:c>
      <x:c r="D143" t="inlineStr">
        <x:is>
          <x:t xml:space="preserve">Lámina LAF o acero 1.5 mm (alternativa V4)</x:t>
        </x:is>
      </x:c>
      <x:c r="E143" t="n">
        <x:f>'08_PEDIDOS'!D23</x:f>
        <x:v>6</x:v>
      </x:c>
      <x:c r="F143" t="n">
        <x:v>1</x:v>
      </x:c>
      <x:c r="G143" t="n">
        <x:f>E143*F143</x:f>
        <x:v>6</x:v>
      </x:c>
      <x:c r="H143" t="n">
        <x:v>156.6586956521739</x:v>
      </x:c>
      <x:c r="I143" t="n">
        <x:f>E143*H143</x:f>
        <x:v>939.9521739130433</x:v>
      </x:c>
      <x:c r="J143" s="23" t="n">
        <x:f>E143*SUMIFS('03_DESPIECE'!$I$2:$I$225,'03_DESPIECE'!$A$2:$A$225,B143,'03_DESPIECE'!$B$2:$B$225,C143)</x:f>
        <x:v>127.17</x:v>
      </x:c>
      <x:c r="K143" s="23" t="n">
        <x:f>E143*SUMIFS('03_DESPIECE'!$K$2:$K$225,'03_DESPIECE'!$A$2:$A$225,B143,'03_DESPIECE'!$B$2:$B$225,C143)</x:f>
        <x:v>3.75</x:v>
      </x:c>
    </x:row>
    <x:row r="144">
      <x:c r="A144" t="inlineStr">
        <x:is>
          <x:t xml:space="preserve">P022</x:t>
        </x:is>
      </x:c>
      <x:c r="B144" t="inlineStr">
        <x:is>
          <x:t xml:space="preserve">Locker de 6 puertas</x:t>
        </x:is>
      </x:c>
      <x:c r="C144" t="inlineStr">
        <x:is>
          <x:t xml:space="preserve">Puerta con rejilla</x:t>
        </x:is>
      </x:c>
      <x:c r="D144" t="inlineStr">
        <x:is>
          <x:t xml:space="preserve">Lámina LAF o acero 1.5 mm (alternativa V4)</x:t>
        </x:is>
      </x:c>
      <x:c r="E144" t="n">
        <x:f>'08_PEDIDOS'!D23</x:f>
        <x:v>6</x:v>
      </x:c>
      <x:c r="F144" t="n">
        <x:v>6</x:v>
      </x:c>
      <x:c r="G144" t="n">
        <x:f>E144*F144</x:f>
        <x:v>36</x:v>
      </x:c>
      <x:c r="H144" t="n">
        <x:v>156.6586956521739</x:v>
      </x:c>
      <x:c r="I144" t="n">
        <x:f>E144*H144</x:f>
        <x:v>939.9521739130433</x:v>
      </x:c>
      <x:c r="J144" s="23" t="n">
        <x:f>E144*SUMIFS('03_DESPIECE'!$I$2:$I$225,'03_DESPIECE'!$A$2:$A$225,B144,'03_DESPIECE'!$B$2:$B$225,C144)</x:f>
        <x:v>127.17</x:v>
      </x:c>
      <x:c r="K144" s="23" t="n">
        <x:f>E144*SUMIFS('03_DESPIECE'!$K$2:$K$225,'03_DESPIECE'!$A$2:$A$225,B144,'03_DESPIECE'!$B$2:$B$225,C144)</x:f>
        <x:v>0.625</x:v>
      </x:c>
    </x:row>
    <x:row r="145">
      <x:c r="A145" t="inlineStr">
        <x:is>
          <x:t xml:space="preserve">P022</x:t>
        </x:is>
      </x:c>
      <x:c r="B145" t="inlineStr">
        <x:is>
          <x:t xml:space="preserve">Locker de 6 puertas</x:t>
        </x:is>
      </x:c>
      <x:c r="C145" t="inlineStr">
        <x:is>
          <x:t xml:space="preserve">Separador vertical</x:t>
        </x:is>
      </x:c>
      <x:c r="D145" t="inlineStr">
        <x:is>
          <x:t xml:space="preserve">Lámina LAF o acero 1.5 mm (alternativa V4)</x:t>
        </x:is>
      </x:c>
      <x:c r="E145" t="n">
        <x:f>'08_PEDIDOS'!D23</x:f>
        <x:v>6</x:v>
      </x:c>
      <x:c r="F145" t="n">
        <x:v>2</x:v>
      </x:c>
      <x:c r="G145" t="n">
        <x:f>E145*F145</x:f>
        <x:v>12</x:v>
      </x:c>
      <x:c r="H145" t="n">
        <x:v>121.845652173913</x:v>
      </x:c>
      <x:c r="I145" t="n">
        <x:f>E145*H145</x:f>
        <x:v>731.073913043478</x:v>
      </x:c>
      <x:c r="J145" s="23" t="n">
        <x:f>E145*SUMIFS('03_DESPIECE'!$I$2:$I$225,'03_DESPIECE'!$A$2:$A$225,B145,'03_DESPIECE'!$B$2:$B$225,C145)</x:f>
        <x:v>98.91</x:v>
      </x:c>
      <x:c r="K145" s="23" t="n">
        <x:f>E145*SUMIFS('03_DESPIECE'!$K$2:$K$225,'03_DESPIECE'!$A$2:$A$225,B145,'03_DESPIECE'!$B$2:$B$225,C145)</x:f>
        <x:v>1.4583333333333333</x:v>
      </x:c>
    </x:row>
    <x:row r="146">
      <x:c r="A146" t="inlineStr">
        <x:is>
          <x:t xml:space="preserve">P022</x:t>
        </x:is>
      </x:c>
      <x:c r="B146" t="inlineStr">
        <x:is>
          <x:t xml:space="preserve">Locker de 6 puertas</x:t>
        </x:is>
      </x:c>
      <x:c r="C146" t="inlineStr">
        <x:is>
          <x:t xml:space="preserve">Entrepiso</x:t>
        </x:is>
      </x:c>
      <x:c r="D146" t="inlineStr">
        <x:is>
          <x:t xml:space="preserve">Lámina LAF o acero 1.5 mm (alternativa V4)</x:t>
        </x:is>
      </x:c>
      <x:c r="E146" t="n">
        <x:f>'08_PEDIDOS'!D23</x:f>
        <x:v>6</x:v>
      </x:c>
      <x:c r="F146" t="n">
        <x:v>4</x:v>
      </x:c>
      <x:c r="G146" t="n">
        <x:f>E146*F146</x:f>
        <x:v>24</x:v>
      </x:c>
      <x:c r="H146" t="n">
        <x:v>139.2521739130435</x:v>
      </x:c>
      <x:c r="I146" t="n">
        <x:f>E146*H146</x:f>
        <x:v>835.5130434782609</x:v>
      </x:c>
      <x:c r="J146" s="23" t="n">
        <x:f>E146*SUMIFS('03_DESPIECE'!$I$2:$I$225,'03_DESPIECE'!$A$2:$A$225,B146,'03_DESPIECE'!$B$2:$B$225,C146)</x:f>
        <x:v>113.03999999999999</x:v>
      </x:c>
      <x:c r="K146" s="23" t="n">
        <x:f>E146*SUMIFS('03_DESPIECE'!$K$2:$K$225,'03_DESPIECE'!$A$2:$A$225,B146,'03_DESPIECE'!$B$2:$B$225,C146)</x:f>
        <x:v>0.8333333333333334</x:v>
      </x:c>
    </x:row>
    <x:row r="147">
      <x:c r="A147" t="inlineStr">
        <x:is>
          <x:t xml:space="preserve">P022</x:t>
        </x:is>
      </x:c>
      <x:c r="B147" t="inlineStr">
        <x:is>
          <x:t xml:space="preserve">Locker de 6 puertas</x:t>
        </x:is>
      </x:c>
      <x:c r="C147" t="inlineStr">
        <x:is>
          <x:t xml:space="preserve">Bisagra</x:t>
        </x:is>
      </x:c>
      <x:c r="D147" t="inlineStr">
        <x:is>
          <x:t xml:space="preserve">Elementos de fijación metálica (tipo por desagregar)</x:t>
        </x:is>
      </x:c>
      <x:c r="E147" t="n">
        <x:f>'08_PEDIDOS'!D23</x:f>
        <x:v>6</x:v>
      </x:c>
      <x:c r="F147" t="n">
        <x:v>12</x:v>
      </x:c>
      <x:c r="G147" t="n">
        <x:f>E147*F147</x:f>
        <x:v>72</x:v>
      </x:c>
      <x:c r="I147" t="n">
        <x:f>E147*H147</x:f>
        <x:v>0</x:v>
      </x:c>
      <x:c r="J147" s="23" t="n">
        <x:f>E147*SUMIFS('03_DESPIECE'!$I$2:$I$225,'03_DESPIECE'!$A$2:$A$225,B147,'03_DESPIECE'!$B$2:$B$225,C147)</x:f>
        <x:v>0</x:v>
      </x:c>
      <x:c r="K147" s="23" t="n">
        <x:f>E147*SUMIFS('03_DESPIECE'!$K$2:$K$225,'03_DESPIECE'!$A$2:$A$225,B147,'03_DESPIECE'!$B$2:$B$225,C147)</x:f>
        <x:v>0</x:v>
      </x:c>
    </x:row>
    <x:row r="148">
      <x:c r="A148" t="inlineStr">
        <x:is>
          <x:t xml:space="preserve">P022</x:t>
        </x:is>
      </x:c>
      <x:c r="B148" t="inlineStr">
        <x:is>
          <x:t xml:space="preserve">Locker de 6 puertas</x:t>
        </x:is>
      </x:c>
      <x:c r="C148" t="inlineStr">
        <x:is>
          <x:t xml:space="preserve">Cerradura</x:t>
        </x:is>
      </x:c>
      <x:c r="D148" t="inlineStr">
        <x:is>
          <x:t xml:space="preserve">Elementos de fijación metálica (tipo por desagregar)</x:t>
        </x:is>
      </x:c>
      <x:c r="E148" t="n">
        <x:f>'08_PEDIDOS'!D23</x:f>
        <x:v>6</x:v>
      </x:c>
      <x:c r="F148" t="n">
        <x:v>6</x:v>
      </x:c>
      <x:c r="G148" t="n">
        <x:f>E148*F148</x:f>
        <x:v>36</x:v>
      </x:c>
      <x:c r="I148" t="n">
        <x:f>E148*H148</x:f>
        <x:v>0</x:v>
      </x:c>
      <x:c r="J148" s="23" t="n">
        <x:f>E148*SUMIFS('03_DESPIECE'!$I$2:$I$225,'03_DESPIECE'!$A$2:$A$225,B148,'03_DESPIECE'!$B$2:$B$225,C148)</x:f>
        <x:v>0</x:v>
      </x:c>
      <x:c r="K148" s="23" t="n">
        <x:f>E148*SUMIFS('03_DESPIECE'!$K$2:$K$225,'03_DESPIECE'!$A$2:$A$225,B148,'03_DESPIECE'!$B$2:$B$225,C148)</x:f>
        <x:v>0</x:v>
      </x:c>
    </x:row>
    <x:row r="149">
      <x:c r="A149" t="inlineStr">
        <x:is>
          <x:t xml:space="preserve">P023</x:t>
        </x:is>
      </x:c>
      <x:c r="B149" t="inlineStr">
        <x:is>
          <x:t xml:space="preserve">Armario metálico</x:t>
        </x:is>
      </x:c>
      <x:c r="C149" t="inlineStr">
        <x:is>
          <x:t xml:space="preserve">Lateral gabinete</x:t>
        </x:is>
      </x:c>
      <x:c r="D149" t="inlineStr">
        <x:is>
          <x:t xml:space="preserve">Lámina LAF o acero 1.0 mm (alternativa V4)</x:t>
        </x:is>
      </x:c>
      <x:c r="E149" t="n">
        <x:f>'08_PEDIDOS'!D24</x:f>
        <x:v>10</x:v>
      </x:c>
      <x:c r="F149" t="n">
        <x:v>2</x:v>
      </x:c>
      <x:c r="G149" t="n">
        <x:f>E149*F149</x:f>
        <x:v>20</x:v>
      </x:c>
      <x:c r="H149" t="n">
        <x:v>110.2413043478261</x:v>
      </x:c>
      <x:c r="I149" t="n">
        <x:f>E149*H149</x:f>
        <x:v>1102.413043478261</x:v>
      </x:c>
      <x:c r="J149" s="23" t="n">
        <x:f>E149*SUMIFS('03_DESPIECE'!$I$2:$I$225,'03_DESPIECE'!$A$2:$A$225,B149,'03_DESPIECE'!$B$2:$B$225,C149)</x:f>
        <x:v>149.14999999999998</x:v>
      </x:c>
      <x:c r="K149" s="23" t="n">
        <x:f>E149*SUMIFS('03_DESPIECE'!$K$2:$K$225,'03_DESPIECE'!$A$2:$A$225,B149,'03_DESPIECE'!$B$2:$B$225,C149)</x:f>
        <x:v>3.298611111111111</x:v>
      </x:c>
    </x:row>
    <x:row r="150">
      <x:c r="A150" t="inlineStr">
        <x:is>
          <x:t xml:space="preserve">P023</x:t>
        </x:is>
      </x:c>
      <x:c r="B150" t="inlineStr">
        <x:is>
          <x:t xml:space="preserve">Armario metálico</x:t>
        </x:is>
      </x:c>
      <x:c r="C150" t="inlineStr">
        <x:is>
          <x:t xml:space="preserve">Panel posterior</x:t>
        </x:is>
      </x:c>
      <x:c r="D150" t="inlineStr">
        <x:is>
          <x:t xml:space="preserve">Lámina LAF o acero 1.0 mm (alternativa V4)</x:t>
        </x:is>
      </x:c>
      <x:c r="E150" t="n">
        <x:f>'08_PEDIDOS'!D24</x:f>
        <x:v>10</x:v>
      </x:c>
      <x:c r="F150" t="n">
        <x:v>1</x:v>
      </x:c>
      <x:c r="G150" t="n">
        <x:f>E150*F150</x:f>
        <x:v>10</x:v>
      </x:c>
      <x:c r="H150" t="n">
        <x:v>75.42826086956522</x:v>
      </x:c>
      <x:c r="I150" t="n">
        <x:f>E150*H150</x:f>
        <x:v>754.2826086956522</x:v>
      </x:c>
      <x:c r="J150" s="23" t="n">
        <x:f>E150*SUMIFS('03_DESPIECE'!$I$2:$I$225,'03_DESPIECE'!$A$2:$A$225,B150,'03_DESPIECE'!$B$2:$B$225,C150)</x:f>
        <x:v>102.05</x:v>
      </x:c>
      <x:c r="K150" s="23" t="n">
        <x:f>E150*SUMIFS('03_DESPIECE'!$K$2:$K$225,'03_DESPIECE'!$A$2:$A$225,B150,'03_DESPIECE'!$B$2:$B$225,C150)</x:f>
        <x:v>4.513888888888889</x:v>
      </x:c>
    </x:row>
    <x:row r="151">
      <x:c r="A151" t="inlineStr">
        <x:is>
          <x:t xml:space="preserve">P023</x:t>
        </x:is>
      </x:c>
      <x:c r="B151" t="inlineStr">
        <x:is>
          <x:t xml:space="preserve">Armario metálico</x:t>
        </x:is>
      </x:c>
      <x:c r="C151" t="inlineStr">
        <x:is>
          <x:t xml:space="preserve">Panel techo/base</x:t>
        </x:is>
      </x:c>
      <x:c r="D151" t="inlineStr">
        <x:is>
          <x:t xml:space="preserve">Lámina LAF o acero 1.0 mm (alternativa V4)</x:t>
        </x:is>
      </x:c>
      <x:c r="E151" t="n">
        <x:f>'08_PEDIDOS'!D24</x:f>
        <x:v>10</x:v>
      </x:c>
      <x:c r="F151" t="n">
        <x:v>2</x:v>
      </x:c>
      <x:c r="G151" t="n">
        <x:f>E151*F151</x:f>
        <x:v>20</x:v>
      </x:c>
      <x:c r="H151" t="n">
        <x:v>58.02173913043478</x:v>
      </x:c>
      <x:c r="I151" t="n">
        <x:f>E151*H151</x:f>
        <x:v>580.2173913043478</x:v>
      </x:c>
      <x:c r="J151" s="23" t="n">
        <x:f>E151*SUMIFS('03_DESPIECE'!$I$2:$I$225,'03_DESPIECE'!$A$2:$A$225,B151,'03_DESPIECE'!$B$2:$B$225,C151)</x:f>
        <x:v>78.50000000000001</x:v>
      </x:c>
      <x:c r="K151" s="23" t="n">
        <x:f>E151*SUMIFS('03_DESPIECE'!$K$2:$K$225,'03_DESPIECE'!$A$2:$A$225,B151,'03_DESPIECE'!$B$2:$B$225,C151)</x:f>
        <x:v>1.7361111111111112</x:v>
      </x:c>
    </x:row>
    <x:row r="152">
      <x:c r="A152" t="inlineStr">
        <x:is>
          <x:t xml:space="preserve">P023</x:t>
        </x:is>
      </x:c>
      <x:c r="B152" t="inlineStr">
        <x:is>
          <x:t xml:space="preserve">Armario metálico</x:t>
        </x:is>
      </x:c>
      <x:c r="C152" t="inlineStr">
        <x:is>
          <x:t xml:space="preserve">Puerta</x:t>
        </x:is>
      </x:c>
      <x:c r="D152" t="inlineStr">
        <x:is>
          <x:t xml:space="preserve">Lámina LAF o acero 1.0 mm (alternativa V4)</x:t>
        </x:is>
      </x:c>
      <x:c r="E152" t="n">
        <x:f>'08_PEDIDOS'!D24</x:f>
        <x:v>10</x:v>
      </x:c>
      <x:c r="F152" t="n">
        <x:v>2</x:v>
      </x:c>
      <x:c r="G152" t="n">
        <x:f>E152*F152</x:f>
        <x:v>20</x:v>
      </x:c>
      <x:c r="H152" t="n">
        <x:v>81.2304347826087</x:v>
      </x:c>
      <x:c r="I152" t="n">
        <x:f>E152*H152</x:f>
        <x:v>812.304347826087</x:v>
      </x:c>
      <x:c r="J152" s="23" t="n">
        <x:f>E152*SUMIFS('03_DESPIECE'!$I$2:$I$225,'03_DESPIECE'!$A$2:$A$225,B152,'03_DESPIECE'!$B$2:$B$225,C152)</x:f>
        <x:v>109.9</x:v>
      </x:c>
      <x:c r="K152" s="23" t="n">
        <x:f>E152*SUMIFS('03_DESPIECE'!$K$2:$K$225,'03_DESPIECE'!$A$2:$A$225,B152,'03_DESPIECE'!$B$2:$B$225,C152)</x:f>
        <x:v>2.4305555555555554</x:v>
      </x:c>
    </x:row>
    <x:row r="153">
      <x:c r="A153" t="inlineStr">
        <x:is>
          <x:t xml:space="preserve">P023</x:t>
        </x:is>
      </x:c>
      <x:c r="B153" t="inlineStr">
        <x:is>
          <x:t xml:space="preserve">Armario metálico</x:t>
        </x:is>
      </x:c>
      <x:c r="C153" t="inlineStr">
        <x:is>
          <x:t xml:space="preserve">Bandeja</x:t>
        </x:is>
      </x:c>
      <x:c r="D153" t="inlineStr">
        <x:is>
          <x:t xml:space="preserve">Lámina LAF o acero 1.0 mm (alternativa V4)</x:t>
        </x:is>
      </x:c>
      <x:c r="E153" t="n">
        <x:f>'08_PEDIDOS'!D24</x:f>
        <x:v>10</x:v>
      </x:c>
      <x:c r="F153" t="n">
        <x:v>3</x:v>
      </x:c>
      <x:c r="G153" t="n">
        <x:f>E153*F153</x:f>
        <x:v>30</x:v>
      </x:c>
      <x:c r="H153" t="n">
        <x:v>83.55130434782606</x:v>
      </x:c>
      <x:c r="I153" t="n">
        <x:f>E153*H153</x:f>
        <x:v>835.5130434782607</x:v>
      </x:c>
      <x:c r="J153" s="23" t="n">
        <x:f>E153*SUMIFS('03_DESPIECE'!$I$2:$I$225,'03_DESPIECE'!$A$2:$A$225,B153,'03_DESPIECE'!$B$2:$B$225,C153)</x:f>
        <x:v>113.04</x:v>
      </x:c>
      <x:c r="K153" s="23" t="n">
        <x:f>E153*SUMIFS('03_DESPIECE'!$K$2:$K$225,'03_DESPIECE'!$A$2:$A$225,B153,'03_DESPIECE'!$B$2:$B$225,C153)</x:f>
        <x:v>1.6666666666666665</x:v>
      </x:c>
    </x:row>
    <x:row r="154">
      <x:c r="A154" t="inlineStr">
        <x:is>
          <x:t xml:space="preserve">P023</x:t>
        </x:is>
      </x:c>
      <x:c r="B154" t="inlineStr">
        <x:is>
          <x:t xml:space="preserve">Armario metálico</x:t>
        </x:is>
      </x:c>
      <x:c r="C154" t="inlineStr">
        <x:is>
          <x:t xml:space="preserve">Bisagra</x:t>
        </x:is>
      </x:c>
      <x:c r="D154" t="inlineStr">
        <x:is>
          <x:t xml:space="preserve">Elementos de fijación metálica (tipo por desagregar)</x:t>
        </x:is>
      </x:c>
      <x:c r="E154" t="n">
        <x:f>'08_PEDIDOS'!D24</x:f>
        <x:v>10</x:v>
      </x:c>
      <x:c r="F154" t="n">
        <x:v>4</x:v>
      </x:c>
      <x:c r="G154" t="n">
        <x:f>E154*F154</x:f>
        <x:v>40</x:v>
      </x:c>
      <x:c r="I154" t="n">
        <x:f>E154*H154</x:f>
        <x:v>0</x:v>
      </x:c>
      <x:c r="J154" s="23" t="n">
        <x:f>E154*SUMIFS('03_DESPIECE'!$I$2:$I$225,'03_DESPIECE'!$A$2:$A$225,B154,'03_DESPIECE'!$B$2:$B$225,C154)</x:f>
        <x:v>0</x:v>
      </x:c>
      <x:c r="K154" s="23" t="n">
        <x:f>E154*SUMIFS('03_DESPIECE'!$K$2:$K$225,'03_DESPIECE'!$A$2:$A$225,B154,'03_DESPIECE'!$B$2:$B$225,C154)</x:f>
        <x:v>0</x:v>
      </x:c>
    </x:row>
    <x:row r="155">
      <x:c r="A155" t="inlineStr">
        <x:is>
          <x:t xml:space="preserve">P023</x:t>
        </x:is>
      </x:c>
      <x:c r="B155" t="inlineStr">
        <x:is>
          <x:t xml:space="preserve">Armario metálico</x:t>
        </x:is>
      </x:c>
      <x:c r="C155" t="inlineStr">
        <x:is>
          <x:t xml:space="preserve">Cerradura</x:t>
        </x:is>
      </x:c>
      <x:c r="D155" t="inlineStr">
        <x:is>
          <x:t xml:space="preserve">Elementos de fijación metálica (tipo por desagregar)</x:t>
        </x:is>
      </x:c>
      <x:c r="E155" t="n">
        <x:f>'08_PEDIDOS'!D24</x:f>
        <x:v>10</x:v>
      </x:c>
      <x:c r="F155" t="n">
        <x:v>2</x:v>
      </x:c>
      <x:c r="G155" t="n">
        <x:f>E155*F155</x:f>
        <x:v>20</x:v>
      </x:c>
      <x:c r="I155" t="n">
        <x:f>E155*H155</x:f>
        <x:v>0</x:v>
      </x:c>
      <x:c r="J155" s="23" t="n">
        <x:f>E155*SUMIFS('03_DESPIECE'!$I$2:$I$225,'03_DESPIECE'!$A$2:$A$225,B155,'03_DESPIECE'!$B$2:$B$225,C155)</x:f>
        <x:v>0</x:v>
      </x:c>
      <x:c r="K155" s="23" t="n">
        <x:f>E155*SUMIFS('03_DESPIECE'!$K$2:$K$225,'03_DESPIECE'!$A$2:$A$225,B155,'03_DESPIECE'!$B$2:$B$225,C155)</x:f>
        <x:v>0</x:v>
      </x:c>
    </x:row>
    <x:row r="156">
      <x:c r="A156" t="inlineStr">
        <x:is>
          <x:t xml:space="preserve">P024</x:t>
        </x:is>
      </x:c>
      <x:c r="B156" t="inlineStr">
        <x:is>
          <x:t xml:space="preserve">Estantería liviana metálica</x:t>
        </x:is>
      </x:c>
      <x:c r="C156" t="inlineStr">
        <x:is>
          <x:t xml:space="preserve">Parante</x:t>
        </x:is>
      </x:c>
      <x:c r="D156" t="inlineStr">
        <x:is>
          <x:t xml:space="preserve">Tubo o perfil de acero (sección por definir)</x:t>
        </x:is>
      </x:c>
      <x:c r="E156" t="n">
        <x:f>'08_PEDIDOS'!D25</x:f>
        <x:v>10</x:v>
      </x:c>
      <x:c r="F156" t="n">
        <x:v>4</x:v>
      </x:c>
      <x:c r="G156" t="n">
        <x:f>E156*F156</x:f>
        <x:v>40</x:v>
      </x:c>
      <x:c r="H156" t="n">
        <x:v>62.90624999999999</x:v>
      </x:c>
      <x:c r="I156" t="n">
        <x:f>E156*H156</x:f>
        <x:v>629.0624999999999</x:v>
      </x:c>
      <x:c r="J156" s="23" t="n">
        <x:f>E156*SUMIFS('03_DESPIECE'!$I$2:$I$225,'03_DESPIECE'!$A$2:$A$225,B156,'03_DESPIECE'!$B$2:$B$225,C156)</x:f>
        <x:v>98.99999999999999</x:v>
      </x:c>
      <x:c r="K156" s="23" t="n">
        <x:f>E156*SUMIFS('03_DESPIECE'!$K$2:$K$225,'03_DESPIECE'!$A$2:$A$225,B156,'03_DESPIECE'!$B$2:$B$225,C156)</x:f>
        <x:v>0</x:v>
      </x:c>
    </x:row>
    <x:row r="157">
      <x:c r="A157" t="inlineStr">
        <x:is>
          <x:t xml:space="preserve">P024</x:t>
        </x:is>
      </x:c>
      <x:c r="B157" t="inlineStr">
        <x:is>
          <x:t xml:space="preserve">Estantería liviana metálica</x:t>
        </x:is>
      </x:c>
      <x:c r="C157" t="inlineStr">
        <x:is>
          <x:t xml:space="preserve">Travesaño</x:t>
        </x:is>
      </x:c>
      <x:c r="D157" t="inlineStr">
        <x:is>
          <x:t xml:space="preserve">Tubo o perfil de acero (sección por definir)</x:t>
        </x:is>
      </x:c>
      <x:c r="E157" t="n">
        <x:f>'08_PEDIDOS'!D25</x:f>
        <x:v>10</x:v>
      </x:c>
      <x:c r="F157" t="n">
        <x:v>8</x:v>
      </x:c>
      <x:c r="G157" t="n">
        <x:f>E157*F157</x:f>
        <x:v>80</x:v>
      </x:c>
      <x:c r="H157" t="n">
        <x:v>68.625</x:v>
      </x:c>
      <x:c r="I157" t="n">
        <x:f>E157*H157</x:f>
        <x:v>686.25</x:v>
      </x:c>
      <x:c r="J157" s="23" t="n">
        <x:f>E157*SUMIFS('03_DESPIECE'!$I$2:$I$225,'03_DESPIECE'!$A$2:$A$225,B157,'03_DESPIECE'!$B$2:$B$225,C157)</x:f>
        <x:v>108</x:v>
      </x:c>
      <x:c r="K157" s="23" t="n">
        <x:f>E157*SUMIFS('03_DESPIECE'!$K$2:$K$225,'03_DESPIECE'!$A$2:$A$225,B157,'03_DESPIECE'!$B$2:$B$225,C157)</x:f>
        <x:v>0</x:v>
      </x:c>
    </x:row>
    <x:row r="158">
      <x:c r="A158" t="inlineStr">
        <x:is>
          <x:t xml:space="preserve">P024</x:t>
        </x:is>
      </x:c>
      <x:c r="B158" t="inlineStr">
        <x:is>
          <x:t xml:space="preserve">Estantería liviana metálica</x:t>
        </x:is>
      </x:c>
      <x:c r="C158" t="inlineStr">
        <x:is>
          <x:t xml:space="preserve">Bandeja</x:t>
        </x:is>
      </x:c>
      <x:c r="D158" t="inlineStr">
        <x:is>
          <x:t xml:space="preserve">Lámina LAF o acero 1.0 mm (alternativa V4)</x:t>
        </x:is>
      </x:c>
      <x:c r="E158" t="n">
        <x:f>'08_PEDIDOS'!D25</x:f>
        <x:v>10</x:v>
      </x:c>
      <x:c r="F158" t="n">
        <x:v>5</x:v>
      </x:c>
      <x:c r="G158" t="n">
        <x:f>E158*F158</x:f>
        <x:v>50</x:v>
      </x:c>
      <x:c r="H158" t="n">
        <x:v>116.0434782608696</x:v>
      </x:c>
      <x:c r="I158" t="n">
        <x:f>E158*H158</x:f>
        <x:v>1160.434782608696</x:v>
      </x:c>
      <x:c r="J158" s="23" t="n">
        <x:f>E158*SUMIFS('03_DESPIECE'!$I$2:$I$225,'03_DESPIECE'!$A$2:$A$225,B158,'03_DESPIECE'!$B$2:$B$225,C158)</x:f>
        <x:v>157</x:v>
      </x:c>
      <x:c r="K158" s="23" t="n">
        <x:f>E158*SUMIFS('03_DESPIECE'!$K$2:$K$225,'03_DESPIECE'!$A$2:$A$225,B158,'03_DESPIECE'!$B$2:$B$225,C158)</x:f>
        <x:v>1.3888888888888888</x:v>
      </x:c>
    </x:row>
    <x:row r="159">
      <x:c r="A159" t="inlineStr">
        <x:is>
          <x:t xml:space="preserve">P024</x:t>
        </x:is>
      </x:c>
      <x:c r="B159" t="inlineStr">
        <x:is>
          <x:t xml:space="preserve">Estantería liviana metálica</x:t>
        </x:is>
      </x:c>
      <x:c r="C159" t="inlineStr">
        <x:is>
          <x:t xml:space="preserve">Escuadra</x:t>
        </x:is>
      </x:c>
      <x:c r="D159" t="inlineStr">
        <x:is>
          <x:t xml:space="preserve">Lámina LAF o acero 1.0 mm (alternativa V4)</x:t>
        </x:is>
      </x:c>
      <x:c r="E159" t="n">
        <x:f>'08_PEDIDOS'!D25</x:f>
        <x:v>10</x:v>
      </x:c>
      <x:c r="F159" t="n">
        <x:v>8</x:v>
      </x:c>
      <x:c r="G159" t="n">
        <x:f>E159*F159</x:f>
        <x:v>80</x:v>
      </x:c>
      <x:c r="H159" t="n">
        <x:v>16.24608695652174</x:v>
      </x:c>
      <x:c r="I159" t="n">
        <x:f>E159*H159</x:f>
        <x:v>162.4608695652174</x:v>
      </x:c>
      <x:c r="J159" s="23" t="n">
        <x:f>E159*SUMIFS('03_DESPIECE'!$I$2:$I$225,'03_DESPIECE'!$A$2:$A$225,B159,'03_DESPIECE'!$B$2:$B$225,C159)</x:f>
        <x:v>21.98</x:v>
      </x:c>
      <x:c r="K159" s="23" t="n">
        <x:f>E159*SUMIFS('03_DESPIECE'!$K$2:$K$225,'03_DESPIECE'!$A$2:$A$225,B159,'03_DESPIECE'!$B$2:$B$225,C159)</x:f>
        <x:v>0.12152777777777779</x:v>
      </x:c>
    </x:row>
    <x:row r="160">
      <x:c r="A160" t="inlineStr">
        <x:is>
          <x:t xml:space="preserve">P024</x:t>
        </x:is>
      </x:c>
      <x:c r="B160" t="inlineStr">
        <x:is>
          <x:t xml:space="preserve">Estantería liviana metálica</x:t>
        </x:is>
      </x:c>
      <x:c r="C160" t="inlineStr">
        <x:is>
          <x:t xml:space="preserve">Tornillería</x:t>
        </x:is>
      </x:c>
      <x:c r="D160" t="inlineStr">
        <x:is>
          <x:t xml:space="preserve">Elementos de fijación metálica (tipo por desagregar)</x:t>
        </x:is>
      </x:c>
      <x:c r="E160" t="n">
        <x:f>'08_PEDIDOS'!D25</x:f>
        <x:v>10</x:v>
      </x:c>
      <x:c r="F160" t="n">
        <x:v>32</x:v>
      </x:c>
      <x:c r="G160" t="n">
        <x:f>E160*F160</x:f>
        <x:v>320</x:v>
      </x:c>
      <x:c r="I160" t="n">
        <x:f>E160*H160</x:f>
        <x:v>0</x:v>
      </x:c>
      <x:c r="J160" s="23" t="n">
        <x:f>E160*SUMIFS('03_DESPIECE'!$I$2:$I$225,'03_DESPIECE'!$A$2:$A$225,B160,'03_DESPIECE'!$B$2:$B$225,C160)</x:f>
        <x:v>0</x:v>
      </x:c>
      <x:c r="K160" s="23" t="n">
        <x:f>E160*SUMIFS('03_DESPIECE'!$K$2:$K$225,'03_DESPIECE'!$A$2:$A$225,B160,'03_DESPIECE'!$B$2:$B$225,C160)</x:f>
        <x:v>0</x:v>
      </x:c>
    </x:row>
    <x:row r="161">
      <x:c r="A161" t="inlineStr">
        <x:is>
          <x:t xml:space="preserve">P025</x:t>
        </x:is>
      </x:c>
      <x:c r="B161" t="inlineStr">
        <x:is>
          <x:t xml:space="preserve">Minirack metálico con bandejas</x:t>
        </x:is>
      </x:c>
      <x:c r="C161" t="inlineStr">
        <x:is>
          <x:t xml:space="preserve">Parante vertical</x:t>
        </x:is>
      </x:c>
      <x:c r="D161" t="inlineStr">
        <x:is>
          <x:t xml:space="preserve">Tubo o perfil de acero (sección por definir)</x:t>
        </x:is>
      </x:c>
      <x:c r="E161" t="n">
        <x:f>'08_PEDIDOS'!D26</x:f>
        <x:v>12</x:v>
      </x:c>
      <x:c r="F161" t="n">
        <x:v>4</x:v>
      </x:c>
      <x:c r="G161" t="n">
        <x:f>E161*F161</x:f>
        <x:v>48</x:v>
      </x:c>
      <x:c r="H161" t="n">
        <x:v>68.625</x:v>
      </x:c>
      <x:c r="I161" t="n">
        <x:f>E161*H161</x:f>
        <x:v>823.5</x:v>
      </x:c>
      <x:c r="J161" s="23" t="n">
        <x:f>E161*SUMIFS('03_DESPIECE'!$I$2:$I$225,'03_DESPIECE'!$A$2:$A$225,B161,'03_DESPIECE'!$B$2:$B$225,C161)</x:f>
        <x:v>129.60000000000002</x:v>
      </x:c>
      <x:c r="K161" s="23" t="n">
        <x:f>E161*SUMIFS('03_DESPIECE'!$K$2:$K$225,'03_DESPIECE'!$A$2:$A$225,B161,'03_DESPIECE'!$B$2:$B$225,C161)</x:f>
        <x:v>0</x:v>
      </x:c>
    </x:row>
    <x:row r="162">
      <x:c r="A162" t="inlineStr">
        <x:is>
          <x:t xml:space="preserve">P025</x:t>
        </x:is>
      </x:c>
      <x:c r="B162" t="inlineStr">
        <x:is>
          <x:t xml:space="preserve">Minirack metálico con bandejas</x:t>
        </x:is>
      </x:c>
      <x:c r="C162" t="inlineStr">
        <x:is>
          <x:t xml:space="preserve">Larguero horizontal</x:t>
        </x:is>
      </x:c>
      <x:c r="D162" t="inlineStr">
        <x:is>
          <x:t xml:space="preserve">Tubo o perfil de acero (sección por definir)</x:t>
        </x:is>
      </x:c>
      <x:c r="E162" t="n">
        <x:f>'08_PEDIDOS'!D26</x:f>
        <x:v>12</x:v>
      </x:c>
      <x:c r="F162" t="n">
        <x:v>8</x:v>
      </x:c>
      <x:c r="G162" t="n">
        <x:f>E162*F162</x:f>
        <x:v>96</x:v>
      </x:c>
      <x:c r="H162" t="n">
        <x:v>91.49999999999999</x:v>
      </x:c>
      <x:c r="I162" t="n">
        <x:f>E162*H162</x:f>
        <x:v>1097.9999999999998</x:v>
      </x:c>
      <x:c r="J162" s="23" t="n">
        <x:f>E162*SUMIFS('03_DESPIECE'!$I$2:$I$225,'03_DESPIECE'!$A$2:$A$225,B162,'03_DESPIECE'!$B$2:$B$225,C162)</x:f>
        <x:v>172.8</x:v>
      </x:c>
      <x:c r="K162" s="23" t="n">
        <x:f>E162*SUMIFS('03_DESPIECE'!$K$2:$K$225,'03_DESPIECE'!$A$2:$A$225,B162,'03_DESPIECE'!$B$2:$B$225,C162)</x:f>
        <x:v>0</x:v>
      </x:c>
    </x:row>
    <x:row r="163">
      <x:c r="A163" t="inlineStr">
        <x:is>
          <x:t xml:space="preserve">P025</x:t>
        </x:is>
      </x:c>
      <x:c r="B163" t="inlineStr">
        <x:is>
          <x:t xml:space="preserve">Minirack metálico con bandejas</x:t>
        </x:is>
      </x:c>
      <x:c r="C163" t="inlineStr">
        <x:is>
          <x:t xml:space="preserve">Refuerzo transversal</x:t>
        </x:is>
      </x:c>
      <x:c r="D163" t="inlineStr">
        <x:is>
          <x:t xml:space="preserve">Tubo o perfil de acero (sección por definir)</x:t>
        </x:is>
      </x:c>
      <x:c r="E163" t="n">
        <x:f>'08_PEDIDOS'!D26</x:f>
        <x:v>12</x:v>
      </x:c>
      <x:c r="F163" t="n">
        <x:v>4</x:v>
      </x:c>
      <x:c r="G163" t="n">
        <x:f>E163*F163</x:f>
        <x:v>48</x:v>
      </x:c>
      <x:c r="H163" t="n">
        <x:v>22.875</x:v>
      </x:c>
      <x:c r="I163" t="n">
        <x:f>E163*H163</x:f>
        <x:v>274.5</x:v>
      </x:c>
      <x:c r="J163" s="23" t="n">
        <x:f>E163*SUMIFS('03_DESPIECE'!$I$2:$I$225,'03_DESPIECE'!$A$2:$A$225,B163,'03_DESPIECE'!$B$2:$B$225,C163)</x:f>
        <x:v>43.2</x:v>
      </x:c>
      <x:c r="K163" s="23" t="n">
        <x:f>E163*SUMIFS('03_DESPIECE'!$K$2:$K$225,'03_DESPIECE'!$A$2:$A$225,B163,'03_DESPIECE'!$B$2:$B$225,C163)</x:f>
        <x:v>0</x:v>
      </x:c>
    </x:row>
    <x:row r="164">
      <x:c r="A164" t="inlineStr">
        <x:is>
          <x:t xml:space="preserve">P025</x:t>
        </x:is>
      </x:c>
      <x:c r="B164" t="inlineStr">
        <x:is>
          <x:t xml:space="preserve">Minirack metálico con bandejas</x:t>
        </x:is>
      </x:c>
      <x:c r="C164" t="inlineStr">
        <x:is>
          <x:t xml:space="preserve">Bandeja acero</x:t>
        </x:is>
      </x:c>
      <x:c r="D164" t="inlineStr">
        <x:is>
          <x:t xml:space="preserve">Plancha de acero laminado en caliente de 2 mm, 1.20 × 2.40 m</x:t>
        </x:is>
      </x:c>
      <x:c r="E164" t="n">
        <x:f>'08_PEDIDOS'!D26</x:f>
        <x:v>12</x:v>
      </x:c>
      <x:c r="F164" t="n">
        <x:v>4</x:v>
      </x:c>
      <x:c r="G164" t="n">
        <x:f>E164*F164</x:f>
        <x:v>48</x:v>
      </x:c>
      <x:c r="H164" t="n">
        <x:v>334.2052173913042</x:v>
      </x:c>
      <x:c r="I164" t="n">
        <x:f>E164*H164</x:f>
        <x:v>4010.4626086956505</x:v>
      </x:c>
      <x:c r="J164" s="23" t="n">
        <x:f>E164*SUMIFS('03_DESPIECE'!$I$2:$I$225,'03_DESPIECE'!$A$2:$A$225,B164,'03_DESPIECE'!$B$2:$B$225,C164)</x:f>
        <x:v>542.5919999999999</x:v>
      </x:c>
      <x:c r="K164" s="23" t="n">
        <x:f>E164*SUMIFS('03_DESPIECE'!$K$2:$K$225,'03_DESPIECE'!$A$2:$A$225,B164,'03_DESPIECE'!$B$2:$B$225,C164)</x:f>
        <x:v>3</x:v>
      </x:c>
    </x:row>
    <x:row r="165">
      <x:c r="A165" t="inlineStr">
        <x:is>
          <x:t xml:space="preserve">P025</x:t>
        </x:is>
      </x:c>
      <x:c r="B165" t="inlineStr">
        <x:is>
          <x:t xml:space="preserve">Minirack metálico con bandejas</x:t>
        </x:is>
      </x:c>
      <x:c r="C165" t="inlineStr">
        <x:is>
          <x:t xml:space="preserve">Cartela unión</x:t>
        </x:is>
      </x:c>
      <x:c r="D165" t="inlineStr">
        <x:is>
          <x:t xml:space="preserve">Plancha de acero laminado en caliente de 2 mm, 1.20 × 2.40 m</x:t>
        </x:is>
      </x:c>
      <x:c r="E165" t="n">
        <x:f>'08_PEDIDOS'!D26</x:f>
        <x:v>12</x:v>
      </x:c>
      <x:c r="F165" t="n">
        <x:v>8</x:v>
      </x:c>
      <x:c r="G165" t="n">
        <x:f>E165*F165</x:f>
        <x:v>96</x:v>
      </x:c>
      <x:c r="H165" t="n">
        <x:v>23.20869565217391</x:v>
      </x:c>
      <x:c r="I165" t="n">
        <x:f>E165*H165</x:f>
        <x:v>278.5043478260869</x:v>
      </x:c>
      <x:c r="J165" s="23" t="n">
        <x:f>E165*SUMIFS('03_DESPIECE'!$I$2:$I$225,'03_DESPIECE'!$A$2:$A$225,B165,'03_DESPIECE'!$B$2:$B$225,C165)</x:f>
        <x:v>37.68</x:v>
      </x:c>
      <x:c r="K165" s="23" t="n">
        <x:f>E165*SUMIFS('03_DESPIECE'!$K$2:$K$225,'03_DESPIECE'!$A$2:$A$225,B165,'03_DESPIECE'!$B$2:$B$225,C165)</x:f>
        <x:v>0.10416666666666667</x:v>
      </x:c>
    </x:row>
    <x:row r="166">
      <x:c r="A166" t="inlineStr">
        <x:is>
          <x:t xml:space="preserve">P025</x:t>
        </x:is>
      </x:c>
      <x:c r="B166" t="inlineStr">
        <x:is>
          <x:t xml:space="preserve">Minirack metálico con bandejas</x:t>
        </x:is>
      </x:c>
      <x:c r="C166" t="inlineStr">
        <x:is>
          <x:t xml:space="preserve">Tornillería sujeción</x:t>
        </x:is>
      </x:c>
      <x:c r="D166" t="inlineStr">
        <x:is>
          <x:t xml:space="preserve">Elementos de fijación metálica (tipo por desagregar)</x:t>
        </x:is>
      </x:c>
      <x:c r="E166" t="n">
        <x:f>'08_PEDIDOS'!D26</x:f>
        <x:v>12</x:v>
      </x:c>
      <x:c r="F166" t="n">
        <x:v>24</x:v>
      </x:c>
      <x:c r="G166" t="n">
        <x:f>E166*F166</x:f>
        <x:v>288</x:v>
      </x:c>
      <x:c r="I166" t="n">
        <x:f>E166*H166</x:f>
        <x:v>0</x:v>
      </x:c>
      <x:c r="J166" s="23" t="n">
        <x:f>E166*SUMIFS('03_DESPIECE'!$I$2:$I$225,'03_DESPIECE'!$A$2:$A$225,B166,'03_DESPIECE'!$B$2:$B$225,C166)</x:f>
        <x:v>0</x:v>
      </x:c>
      <x:c r="K166" s="23" t="n">
        <x:f>E166*SUMIFS('03_DESPIECE'!$K$2:$K$225,'03_DESPIECE'!$A$2:$A$225,B166,'03_DESPIECE'!$B$2:$B$225,C166)</x:f>
        <x:v>0</x:v>
      </x:c>
    </x:row>
    <x:row r="167">
      <x:c r="A167" t="inlineStr">
        <x:is>
          <x:t xml:space="preserve">P025</x:t>
        </x:is>
      </x:c>
      <x:c r="B167" t="inlineStr">
        <x:is>
          <x:t xml:space="preserve">Minirack metálico con bandejas</x:t>
        </x:is>
      </x:c>
      <x:c r="C167" t="inlineStr">
        <x:is>
          <x:t xml:space="preserve">Tapa protectora</x:t>
        </x:is>
      </x:c>
      <x:c r="D167" t="inlineStr">
        <x:is>
          <x:t xml:space="preserve">Elementos de fijación metálica (tipo por desagregar)</x:t>
        </x:is>
      </x:c>
      <x:c r="E167" t="n">
        <x:f>'08_PEDIDOS'!D26</x:f>
        <x:v>12</x:v>
      </x:c>
      <x:c r="F167" t="n">
        <x:v>4</x:v>
      </x:c>
      <x:c r="G167" t="n">
        <x:f>E167*F167</x:f>
        <x:v>48</x:v>
      </x:c>
      <x:c r="I167" t="n">
        <x:f>E167*H167</x:f>
        <x:v>0</x:v>
      </x:c>
      <x:c r="J167" s="23" t="n">
        <x:f>E167*SUMIFS('03_DESPIECE'!$I$2:$I$225,'03_DESPIECE'!$A$2:$A$225,B167,'03_DESPIECE'!$B$2:$B$225,C167)</x:f>
        <x:v>0</x:v>
      </x:c>
      <x:c r="K167" s="23" t="n">
        <x:f>E167*SUMIFS('03_DESPIECE'!$K$2:$K$225,'03_DESPIECE'!$A$2:$A$225,B167,'03_DESPIECE'!$B$2:$B$225,C167)</x:f>
        <x:v>0</x:v>
      </x:c>
    </x:row>
    <x:row r="168">
      <x:c r="A168" t="inlineStr">
        <x:is>
          <x:t xml:space="preserve">P026</x:t>
        </x:is>
      </x:c>
      <x:c r="B168" t="inlineStr">
        <x:is>
          <x:t xml:space="preserve">Estante reforzado modular</x:t>
        </x:is>
      </x:c>
      <x:c r="C168" t="inlineStr">
        <x:is>
          <x:t xml:space="preserve">Parante perfil</x:t>
        </x:is>
      </x:c>
      <x:c r="D168" t="inlineStr">
        <x:is>
          <x:t xml:space="preserve">Tubo o perfil de acero (sección por definir)</x:t>
        </x:is>
      </x:c>
      <x:c r="E168" t="n">
        <x:f>'08_PEDIDOS'!D27</x:f>
        <x:v>12</x:v>
      </x:c>
      <x:c r="F168" t="n">
        <x:v>4</x:v>
      </x:c>
      <x:c r="G168" t="n">
        <x:f>E168*F168</x:f>
        <x:v>48</x:v>
      </x:c>
      <x:c r="H168" t="n">
        <x:v>76.24999999999999</x:v>
      </x:c>
      <x:c r="I168" t="n">
        <x:f>E168*H168</x:f>
        <x:v>914.9999999999998</x:v>
      </x:c>
      <x:c r="J168" s="23" t="n">
        <x:f>E168*SUMIFS('03_DESPIECE'!$I$2:$I$225,'03_DESPIECE'!$A$2:$A$225,B168,'03_DESPIECE'!$B$2:$B$225,C168)</x:f>
        <x:v>144</x:v>
      </x:c>
      <x:c r="K168" s="23" t="n">
        <x:f>E168*SUMIFS('03_DESPIECE'!$K$2:$K$225,'03_DESPIECE'!$A$2:$A$225,B168,'03_DESPIECE'!$B$2:$B$225,C168)</x:f>
        <x:v>0</x:v>
      </x:c>
    </x:row>
    <x:row r="169">
      <x:c r="A169" t="inlineStr">
        <x:is>
          <x:t xml:space="preserve">P026</x:t>
        </x:is>
      </x:c>
      <x:c r="B169" t="inlineStr">
        <x:is>
          <x:t xml:space="preserve">Estante reforzado modular</x:t>
        </x:is>
      </x:c>
      <x:c r="C169" t="inlineStr">
        <x:is>
          <x:t xml:space="preserve">Travesaño frontal</x:t>
        </x:is>
      </x:c>
      <x:c r="D169" t="inlineStr">
        <x:is>
          <x:t xml:space="preserve">Tubo o perfil de acero (sección por definir)</x:t>
        </x:is>
      </x:c>
      <x:c r="E169" t="n">
        <x:f>'08_PEDIDOS'!D27</x:f>
        <x:v>12</x:v>
      </x:c>
      <x:c r="F169" t="n">
        <x:v>8</x:v>
      </x:c>
      <x:c r="G169" t="n">
        <x:f>E169*F169</x:f>
        <x:v>96</x:v>
      </x:c>
      <x:c r="H169" t="n">
        <x:v>76.24999999999999</x:v>
      </x:c>
      <x:c r="I169" t="n">
        <x:f>E169*H169</x:f>
        <x:v>914.9999999999998</x:v>
      </x:c>
      <x:c r="J169" s="23" t="n">
        <x:f>E169*SUMIFS('03_DESPIECE'!$I$2:$I$225,'03_DESPIECE'!$A$2:$A$225,B169,'03_DESPIECE'!$B$2:$B$225,C169)</x:f>
        <x:v>144</x:v>
      </x:c>
      <x:c r="K169" s="23" t="n">
        <x:f>E169*SUMIFS('03_DESPIECE'!$K$2:$K$225,'03_DESPIECE'!$A$2:$A$225,B169,'03_DESPIECE'!$B$2:$B$225,C169)</x:f>
        <x:v>0</x:v>
      </x:c>
    </x:row>
    <x:row r="170">
      <x:c r="A170" t="inlineStr">
        <x:is>
          <x:t xml:space="preserve">P026</x:t>
        </x:is>
      </x:c>
      <x:c r="B170" t="inlineStr">
        <x:is>
          <x:t xml:space="preserve">Estante reforzado modular</x:t>
        </x:is>
      </x:c>
      <x:c r="C170" t="inlineStr">
        <x:is>
          <x:t xml:space="preserve">Travesaño lateral</x:t>
        </x:is>
      </x:c>
      <x:c r="D170" t="inlineStr">
        <x:is>
          <x:t xml:space="preserve">Tubo o perfil de acero (sección por definir)</x:t>
        </x:is>
      </x:c>
      <x:c r="E170" t="n">
        <x:f>'08_PEDIDOS'!D27</x:f>
        <x:v>12</x:v>
      </x:c>
      <x:c r="F170" t="n">
        <x:v>8</x:v>
      </x:c>
      <x:c r="G170" t="n">
        <x:f>E170*F170</x:f>
        <x:v>96</x:v>
      </x:c>
      <x:c r="H170" t="n">
        <x:v>38.12499999999999</x:v>
      </x:c>
      <x:c r="I170" t="n">
        <x:f>E170*H170</x:f>
        <x:v>457.4999999999999</x:v>
      </x:c>
      <x:c r="J170" s="23" t="n">
        <x:f>E170*SUMIFS('03_DESPIECE'!$I$2:$I$225,'03_DESPIECE'!$A$2:$A$225,B170,'03_DESPIECE'!$B$2:$B$225,C170)</x:f>
        <x:v>72</x:v>
      </x:c>
      <x:c r="K170" s="23" t="n">
        <x:f>E170*SUMIFS('03_DESPIECE'!$K$2:$K$225,'03_DESPIECE'!$A$2:$A$225,B170,'03_DESPIECE'!$B$2:$B$225,C170)</x:f>
        <x:v>0</x:v>
      </x:c>
    </x:row>
    <x:row r="171">
      <x:c r="A171" t="inlineStr">
        <x:is>
          <x:t xml:space="preserve">P026</x:t>
        </x:is>
      </x:c>
      <x:c r="B171" t="inlineStr">
        <x:is>
          <x:t xml:space="preserve">Estante reforzado modular</x:t>
        </x:is>
      </x:c>
      <x:c r="C171" t="inlineStr">
        <x:is>
          <x:t xml:space="preserve">Bandeja reforzada</x:t>
        </x:is>
      </x:c>
      <x:c r="D171" t="inlineStr">
        <x:is>
          <x:t xml:space="preserve">Plancha de acero laminado en caliente de 2 mm, 1.20 × 2.40 m</x:t>
        </x:is>
      </x:c>
      <x:c r="E171" t="n">
        <x:f>'08_PEDIDOS'!D27</x:f>
        <x:v>12</x:v>
      </x:c>
      <x:c r="F171" t="n">
        <x:v>5</x:v>
      </x:c>
      <x:c r="G171" t="n">
        <x:f>E171*F171</x:f>
        <x:v>60</x:v>
      </x:c>
      <x:c r="H171" t="n">
        <x:v>290.1086956521739</x:v>
      </x:c>
      <x:c r="I171" t="n">
        <x:f>E171*H171</x:f>
        <x:v>3481.3043478260865</x:v>
      </x:c>
      <x:c r="J171" s="23" t="n">
        <x:f>E171*SUMIFS('03_DESPIECE'!$I$2:$I$225,'03_DESPIECE'!$A$2:$A$225,B171,'03_DESPIECE'!$B$2:$B$225,C171)</x:f>
        <x:v>471</x:v>
      </x:c>
      <x:c r="K171" s="23" t="n">
        <x:f>E171*SUMIFS('03_DESPIECE'!$K$2:$K$225,'03_DESPIECE'!$A$2:$A$225,B171,'03_DESPIECE'!$B$2:$B$225,C171)</x:f>
        <x:v>2.083333333333333</x:v>
      </x:c>
    </x:row>
    <x:row r="172">
      <x:c r="A172" t="inlineStr">
        <x:is>
          <x:t xml:space="preserve">P026</x:t>
        </x:is>
      </x:c>
      <x:c r="B172" t="inlineStr">
        <x:is>
          <x:t xml:space="preserve">Estante reforzado modular</x:t>
        </x:is>
      </x:c>
      <x:c r="C172" t="inlineStr">
        <x:is>
          <x:t xml:space="preserve">Cartela</x:t>
        </x:is>
      </x:c>
      <x:c r="D172" t="inlineStr">
        <x:is>
          <x:t xml:space="preserve">Plancha de acero laminado en caliente de 2 mm, 1.20 × 2.40 m</x:t>
        </x:is>
      </x:c>
      <x:c r="E172" t="n">
        <x:f>'08_PEDIDOS'!D27</x:f>
        <x:v>12</x:v>
      </x:c>
      <x:c r="F172" t="n">
        <x:v>8</x:v>
      </x:c>
      <x:c r="G172" t="n">
        <x:f>E172*F172</x:f>
        <x:v>96</x:v>
      </x:c>
      <x:c r="H172" t="n">
        <x:v>32.49217391304348</x:v>
      </x:c>
      <x:c r="I172" t="n">
        <x:f>E172*H172</x:f>
        <x:v>389.9060869565218</x:v>
      </x:c>
      <x:c r="J172" s="23" t="n">
        <x:f>E172*SUMIFS('03_DESPIECE'!$I$2:$I$225,'03_DESPIECE'!$A$2:$A$225,B172,'03_DESPIECE'!$B$2:$B$225,C172)</x:f>
        <x:v>52.75200000000001</x:v>
      </x:c>
      <x:c r="K172" s="23" t="n">
        <x:f>E172*SUMIFS('03_DESPIECE'!$K$2:$K$225,'03_DESPIECE'!$A$2:$A$225,B172,'03_DESPIECE'!$B$2:$B$225,C172)</x:f>
        <x:v>0.14583333333333337</x:v>
      </x:c>
    </x:row>
    <x:row r="173">
      <x:c r="A173" t="inlineStr">
        <x:is>
          <x:t xml:space="preserve">P026</x:t>
        </x:is>
      </x:c>
      <x:c r="B173" t="inlineStr">
        <x:is>
          <x:t xml:space="preserve">Estante reforzado modular</x:t>
        </x:is>
      </x:c>
      <x:c r="C173" t="inlineStr">
        <x:is>
          <x:t xml:space="preserve">Juego pernos</x:t>
        </x:is>
      </x:c>
      <x:c r="D173" t="inlineStr">
        <x:is>
          <x:t xml:space="preserve">Elementos de fijación metálica (tipo por desagregar)</x:t>
        </x:is>
      </x:c>
      <x:c r="E173" t="n">
        <x:f>'08_PEDIDOS'!D27</x:f>
        <x:v>12</x:v>
      </x:c>
      <x:c r="F173" t="n">
        <x:v>28</x:v>
      </x:c>
      <x:c r="G173" t="n">
        <x:f>E173*F173</x:f>
        <x:v>336</x:v>
      </x:c>
      <x:c r="I173" t="n">
        <x:f>E173*H173</x:f>
        <x:v>0</x:v>
      </x:c>
      <x:c r="J173" s="23" t="n">
        <x:f>E173*SUMIFS('03_DESPIECE'!$I$2:$I$225,'03_DESPIECE'!$A$2:$A$225,B173,'03_DESPIECE'!$B$2:$B$225,C173)</x:f>
        <x:v>0</x:v>
      </x:c>
      <x:c r="K173" s="23" t="n">
        <x:f>E173*SUMIFS('03_DESPIECE'!$K$2:$K$225,'03_DESPIECE'!$A$2:$A$225,B173,'03_DESPIECE'!$B$2:$B$225,C173)</x:f>
        <x:v>0</x:v>
      </x:c>
    </x:row>
    <x:row r="174">
      <x:c r="A174" t="inlineStr">
        <x:is>
          <x:t xml:space="preserve">P027</x:t>
        </x:is>
      </x:c>
      <x:c r="B174" t="inlineStr">
        <x:is>
          <x:t xml:space="preserve">Góndola central comercial</x:t>
        </x:is>
      </x:c>
      <x:c r="C174" t="inlineStr">
        <x:is>
          <x:t xml:space="preserve">Columna doble</x:t>
        </x:is>
      </x:c>
      <x:c r="D174" t="inlineStr">
        <x:is>
          <x:t xml:space="preserve">Tubo o perfil de acero (sección por definir)</x:t>
        </x:is>
      </x:c>
      <x:c r="E174" t="n">
        <x:f>'08_PEDIDOS'!D28</x:f>
        <x:v>6</x:v>
      </x:c>
      <x:c r="F174" t="n">
        <x:v>2</x:v>
      </x:c>
      <x:c r="G174" t="n">
        <x:f>E174*F174</x:f>
        <x:v>12</x:v>
      </x:c>
      <x:c r="H174" t="n">
        <x:v>31.45312499999999</x:v>
      </x:c>
      <x:c r="I174" t="n">
        <x:f>E174*H174</x:f>
        <x:v>188.71874999999994</x:v>
      </x:c>
      <x:c r="J174" s="23" t="n">
        <x:f>E174*SUMIFS('03_DESPIECE'!$I$2:$I$225,'03_DESPIECE'!$A$2:$A$225,B174,'03_DESPIECE'!$B$2:$B$225,C174)</x:f>
        <x:v>29.699999999999996</x:v>
      </x:c>
      <x:c r="K174" s="23" t="n">
        <x:f>E174*SUMIFS('03_DESPIECE'!$K$2:$K$225,'03_DESPIECE'!$A$2:$A$225,B174,'03_DESPIECE'!$B$2:$B$225,C174)</x:f>
        <x:v>0</x:v>
      </x:c>
    </x:row>
    <x:row r="175">
      <x:c r="A175" t="inlineStr">
        <x:is>
          <x:t xml:space="preserve">P027</x:t>
        </x:is>
      </x:c>
      <x:c r="B175" t="inlineStr">
        <x:is>
          <x:t xml:space="preserve">Góndola central comercial</x:t>
        </x:is>
      </x:c>
      <x:c r="C175" t="inlineStr">
        <x:is>
          <x:t xml:space="preserve">Base apoyo</x:t>
        </x:is>
      </x:c>
      <x:c r="D175" t="inlineStr">
        <x:is>
          <x:t xml:space="preserve">Lámina LAF o acero 1.0 mm (alternativa V4)</x:t>
        </x:is>
      </x:c>
      <x:c r="E175" t="n">
        <x:f>'08_PEDIDOS'!D28</x:f>
        <x:v>6</x:v>
      </x:c>
      <x:c r="F175" t="n">
        <x:v>2</x:v>
      </x:c>
      <x:c r="G175" t="n">
        <x:f>E175*F175</x:f>
        <x:v>12</x:v>
      </x:c>
      <x:c r="H175" t="n">
        <x:v>34.81304347826087</x:v>
      </x:c>
      <x:c r="I175" t="n">
        <x:f>E175*H175</x:f>
        <x:v>208.87826086956522</x:v>
      </x:c>
      <x:c r="J175" s="23" t="n">
        <x:f>E175*SUMIFS('03_DESPIECE'!$I$2:$I$225,'03_DESPIECE'!$A$2:$A$225,B175,'03_DESPIECE'!$B$2:$B$225,C175)</x:f>
        <x:v>28.259999999999998</x:v>
      </x:c>
      <x:c r="K175" s="23" t="n">
        <x:f>E175*SUMIFS('03_DESPIECE'!$K$2:$K$225,'03_DESPIECE'!$A$2:$A$225,B175,'03_DESPIECE'!$B$2:$B$225,C175)</x:f>
        <x:v>0.625</x:v>
      </x:c>
    </x:row>
    <x:row r="176">
      <x:c r="A176" t="inlineStr">
        <x:is>
          <x:t xml:space="preserve">P027</x:t>
        </x:is>
      </x:c>
      <x:c r="B176" t="inlineStr">
        <x:is>
          <x:t xml:space="preserve">Góndola central comercial</x:t>
        </x:is>
      </x:c>
      <x:c r="C176" t="inlineStr">
        <x:is>
          <x:t xml:space="preserve">Panel trasero</x:t>
        </x:is>
      </x:c>
      <x:c r="D176" t="inlineStr">
        <x:is>
          <x:t xml:space="preserve">Lámina LAF o acero 1.0 mm (alternativa V4)</x:t>
        </x:is>
      </x:c>
      <x:c r="E176" t="n">
        <x:f>'08_PEDIDOS'!D28</x:f>
        <x:v>6</x:v>
      </x:c>
      <x:c r="F176" t="n">
        <x:v>4</x:v>
      </x:c>
      <x:c r="G176" t="n">
        <x:f>E176*F176</x:f>
        <x:v>24</x:v>
      </x:c>
      <x:c r="H176" t="n">
        <x:v>129.9686956521739</x:v>
      </x:c>
      <x:c r="I176" t="n">
        <x:f>E176*H176</x:f>
        <x:v>779.8121739130434</x:v>
      </x:c>
      <x:c r="J176" s="23" t="n">
        <x:f>E176*SUMIFS('03_DESPIECE'!$I$2:$I$225,'03_DESPIECE'!$A$2:$A$225,B176,'03_DESPIECE'!$B$2:$B$225,C176)</x:f>
        <x:v>105.50399999999999</x:v>
      </x:c>
      <x:c r="K176" s="23" t="n">
        <x:f>E176*SUMIFS('03_DESPIECE'!$K$2:$K$225,'03_DESPIECE'!$A$2:$A$225,B176,'03_DESPIECE'!$B$2:$B$225,C176)</x:f>
        <x:v>1.166666666666667</x:v>
      </x:c>
    </x:row>
    <x:row r="177">
      <x:c r="A177" t="inlineStr">
        <x:is>
          <x:t xml:space="preserve">P027</x:t>
        </x:is>
      </x:c>
      <x:c r="B177" t="inlineStr">
        <x:is>
          <x:t xml:space="preserve">Góndola central comercial</x:t>
        </x:is>
      </x:c>
      <x:c r="C177" t="inlineStr">
        <x:is>
          <x:t xml:space="preserve">Estante de exposición</x:t>
        </x:is>
      </x:c>
      <x:c r="D177" t="inlineStr">
        <x:is>
          <x:t xml:space="preserve">Lámina LAF o acero 1.0 mm (alternativa V4)</x:t>
        </x:is>
      </x:c>
      <x:c r="E177" t="n">
        <x:f>'08_PEDIDOS'!D28</x:f>
        <x:v>6</x:v>
      </x:c>
      <x:c r="F177" t="n">
        <x:v>8</x:v>
      </x:c>
      <x:c r="G177" t="n">
        <x:f>E177*F177</x:f>
        <x:v>48</x:v>
      </x:c>
      <x:c r="H177" t="n">
        <x:v>185.6695652173913</x:v>
      </x:c>
      <x:c r="I177" t="n">
        <x:f>E177*H177</x:f>
        <x:v>1114.0173913043477</x:v>
      </x:c>
      <x:c r="J177" s="23" t="n">
        <x:f>E177*SUMIFS('03_DESPIECE'!$I$2:$I$225,'03_DESPIECE'!$A$2:$A$225,B177,'03_DESPIECE'!$B$2:$B$225,C177)</x:f>
        <x:v>150.72</x:v>
      </x:c>
      <x:c r="K177" s="23" t="n">
        <x:f>E177*SUMIFS('03_DESPIECE'!$K$2:$K$225,'03_DESPIECE'!$A$2:$A$225,B177,'03_DESPIECE'!$B$2:$B$225,C177)</x:f>
        <x:v>0.8333333333333334</x:v>
      </x:c>
    </x:row>
    <x:row r="178">
      <x:c r="A178" t="inlineStr">
        <x:is>
          <x:t xml:space="preserve">P027</x:t>
        </x:is>
      </x:c>
      <x:c r="B178" t="inlineStr">
        <x:is>
          <x:t xml:space="preserve">Góndola central comercial</x:t>
        </x:is>
      </x:c>
      <x:c r="C178" t="inlineStr">
        <x:is>
          <x:t xml:space="preserve">Ménsula</x:t>
        </x:is>
      </x:c>
      <x:c r="D178" t="inlineStr">
        <x:is>
          <x:t xml:space="preserve">Lámina LAF o acero 1.0 mm (alternativa V4)</x:t>
        </x:is>
      </x:c>
      <x:c r="E178" t="n">
        <x:f>'08_PEDIDOS'!D28</x:f>
        <x:v>6</x:v>
      </x:c>
      <x:c r="F178" t="n">
        <x:v>16</x:v>
      </x:c>
      <x:c r="G178" t="n">
        <x:f>E178*F178</x:f>
        <x:v>96</x:v>
      </x:c>
      <x:c r="H178" t="n">
        <x:v>37.13391304347825</x:v>
      </x:c>
      <x:c r="I178" t="n">
        <x:f>E178*H178</x:f>
        <x:v>222.8034782608695</x:v>
      </x:c>
      <x:c r="J178" s="23" t="n">
        <x:f>E178*SUMIFS('03_DESPIECE'!$I$2:$I$225,'03_DESPIECE'!$A$2:$A$225,B178,'03_DESPIECE'!$B$2:$B$225,C178)</x:f>
        <x:v>30.144</x:v>
      </x:c>
      <x:c r="K178" s="23" t="n">
        <x:f>E178*SUMIFS('03_DESPIECE'!$K$2:$K$225,'03_DESPIECE'!$A$2:$A$225,B178,'03_DESPIECE'!$B$2:$B$225,C178)</x:f>
        <x:v>0.08333333333333334</x:v>
      </x:c>
    </x:row>
    <x:row r="179">
      <x:c r="A179" t="inlineStr">
        <x:is>
          <x:t xml:space="preserve">P027</x:t>
        </x:is>
      </x:c>
      <x:c r="B179" t="inlineStr">
        <x:is>
          <x:t xml:space="preserve">Góndola central comercial</x:t>
        </x:is>
      </x:c>
      <x:c r="C179" t="inlineStr">
        <x:is>
          <x:t xml:space="preserve">Zócalo frontal</x:t>
        </x:is>
      </x:c>
      <x:c r="D179" t="inlineStr">
        <x:is>
          <x:t xml:space="preserve">Lámina LAF o acero 1.0 mm (alternativa V4)</x:t>
        </x:is>
      </x:c>
      <x:c r="E179" t="n">
        <x:f>'08_PEDIDOS'!D28</x:f>
        <x:v>6</x:v>
      </x:c>
      <x:c r="F179" t="n">
        <x:v>2</x:v>
      </x:c>
      <x:c r="G179" t="n">
        <x:f>E179*F179</x:f>
        <x:v>12</x:v>
      </x:c>
      <x:c r="H179" t="n">
        <x:v>13.92521739130435</x:v>
      </x:c>
      <x:c r="I179" t="n">
        <x:f>E179*H179</x:f>
        <x:v>83.5513043478261</x:v>
      </x:c>
      <x:c r="J179" s="23" t="n">
        <x:f>E179*SUMIFS('03_DESPIECE'!$I$2:$I$225,'03_DESPIECE'!$A$2:$A$225,B179,'03_DESPIECE'!$B$2:$B$225,C179)</x:f>
        <x:v>11.303999999999998</x:v>
      </x:c>
      <x:c r="K179" s="23" t="n">
        <x:f>E179*SUMIFS('03_DESPIECE'!$K$2:$K$225,'03_DESPIECE'!$A$2:$A$225,B179,'03_DESPIECE'!$B$2:$B$225,C179)</x:f>
        <x:v>0.25</x:v>
      </x:c>
    </x:row>
    <x:row r="180">
      <x:c r="A180" t="inlineStr">
        <x:is>
          <x:t xml:space="preserve">P027</x:t>
        </x:is>
      </x:c>
      <x:c r="B180" t="inlineStr">
        <x:is>
          <x:t xml:space="preserve">Góndola central comercial</x:t>
        </x:is>
      </x:c>
      <x:c r="C180" t="inlineStr">
        <x:is>
          <x:t xml:space="preserve">Pernos de ensamble</x:t>
        </x:is>
      </x:c>
      <x:c r="D180" t="inlineStr">
        <x:is>
          <x:t xml:space="preserve">Elementos de fijación metálica (tipo por desagregar)</x:t>
        </x:is>
      </x:c>
      <x:c r="E180" t="n">
        <x:f>'08_PEDIDOS'!D28</x:f>
        <x:v>6</x:v>
      </x:c>
      <x:c r="F180" t="n">
        <x:v>36</x:v>
      </x:c>
      <x:c r="G180" t="n">
        <x:f>E180*F180</x:f>
        <x:v>216</x:v>
      </x:c>
      <x:c r="I180" t="n">
        <x:f>E180*H180</x:f>
        <x:v>0</x:v>
      </x:c>
      <x:c r="J180" s="23" t="n">
        <x:f>E180*SUMIFS('03_DESPIECE'!$I$2:$I$225,'03_DESPIECE'!$A$2:$A$225,B180,'03_DESPIECE'!$B$2:$B$225,C180)</x:f>
        <x:v>0</x:v>
      </x:c>
      <x:c r="K180" s="23" t="n">
        <x:f>E180*SUMIFS('03_DESPIECE'!$K$2:$K$225,'03_DESPIECE'!$A$2:$A$225,B180,'03_DESPIECE'!$B$2:$B$225,C180)</x:f>
        <x:v>0</x:v>
      </x:c>
    </x:row>
    <x:row r="181">
      <x:c r="A181" t="inlineStr">
        <x:is>
          <x:t xml:space="preserve">P028</x:t>
        </x:is>
      </x:c>
      <x:c r="B181" t="inlineStr">
        <x:is>
          <x:t xml:space="preserve">Góndola mural</x:t>
        </x:is>
      </x:c>
      <x:c r="C181" t="inlineStr">
        <x:is>
          <x:t xml:space="preserve">Montante mural</x:t>
        </x:is>
      </x:c>
      <x:c r="D181" t="inlineStr">
        <x:is>
          <x:t xml:space="preserve">Tubo o perfil de acero (sección por definir)</x:t>
        </x:is>
      </x:c>
      <x:c r="E181" t="n">
        <x:f>'08_PEDIDOS'!D29</x:f>
        <x:v>7</x:v>
      </x:c>
      <x:c r="F181" t="n">
        <x:v>2</x:v>
      </x:c>
      <x:c r="G181" t="n">
        <x:f>E181*F181</x:f>
        <x:v>14</x:v>
      </x:c>
      <x:c r="H181" t="n">
        <x:v>36.21875</x:v>
      </x:c>
      <x:c r="I181" t="n">
        <x:f>E181*H181</x:f>
        <x:v>253.53125</x:v>
      </x:c>
      <x:c r="J181" s="23" t="n">
        <x:f>E181*SUMIFS('03_DESPIECE'!$I$2:$I$225,'03_DESPIECE'!$A$2:$A$225,B181,'03_DESPIECE'!$B$2:$B$225,C181)</x:f>
        <x:v>39.89999999999999</x:v>
      </x:c>
      <x:c r="K181" s="23" t="n">
        <x:f>E181*SUMIFS('03_DESPIECE'!$K$2:$K$225,'03_DESPIECE'!$A$2:$A$225,B181,'03_DESPIECE'!$B$2:$B$225,C181)</x:f>
        <x:v>0</x:v>
      </x:c>
    </x:row>
    <x:row r="182">
      <x:c r="A182" t="inlineStr">
        <x:is>
          <x:t xml:space="preserve">P028</x:t>
        </x:is>
      </x:c>
      <x:c r="B182" t="inlineStr">
        <x:is>
          <x:t xml:space="preserve">Góndola mural</x:t>
        </x:is>
      </x:c>
      <x:c r="C182" t="inlineStr">
        <x:is>
          <x:t xml:space="preserve">Panel de fondo</x:t>
        </x:is>
      </x:c>
      <x:c r="D182" t="inlineStr">
        <x:is>
          <x:t xml:space="preserve">Lámina LAF o acero 1.0 mm (alternativa V4)</x:t>
        </x:is>
      </x:c>
      <x:c r="E182" t="n">
        <x:f>'08_PEDIDOS'!D29</x:f>
        <x:v>7</x:v>
      </x:c>
      <x:c r="F182" t="n">
        <x:v>3</x:v>
      </x:c>
      <x:c r="G182" t="n">
        <x:f>E182*F182</x:f>
        <x:v>21</x:v>
      </x:c>
      <x:c r="H182" t="n">
        <x:v>95.7358695652174</x:v>
      </x:c>
      <x:c r="I182" t="n">
        <x:f>E182*H182</x:f>
        <x:v>670.1510869565218</x:v>
      </x:c>
      <x:c r="J182" s="23" t="n">
        <x:f>E182*SUMIFS('03_DESPIECE'!$I$2:$I$225,'03_DESPIECE'!$A$2:$A$225,B182,'03_DESPIECE'!$B$2:$B$225,C182)</x:f>
        <x:v>90.6675</x:v>
      </x:c>
      <x:c r="K182" s="23" t="n">
        <x:f>E182*SUMIFS('03_DESPIECE'!$K$2:$K$225,'03_DESPIECE'!$A$2:$A$225,B182,'03_DESPIECE'!$B$2:$B$225,C182)</x:f>
        <x:v>1.3368055555555556</x:v>
      </x:c>
    </x:row>
    <x:row r="183">
      <x:c r="A183" t="inlineStr">
        <x:is>
          <x:t xml:space="preserve">P028</x:t>
        </x:is>
      </x:c>
      <x:c r="B183" t="inlineStr">
        <x:is>
          <x:t xml:space="preserve">Góndola mural</x:t>
        </x:is>
      </x:c>
      <x:c r="C183" t="inlineStr">
        <x:is>
          <x:t xml:space="preserve">Bandeja</x:t>
        </x:is>
      </x:c>
      <x:c r="D183" t="inlineStr">
        <x:is>
          <x:t xml:space="preserve">Lámina LAF o acero 1.0 mm (alternativa V4)</x:t>
        </x:is>
      </x:c>
      <x:c r="E183" t="n">
        <x:f>'08_PEDIDOS'!D29</x:f>
        <x:v>7</x:v>
      </x:c>
      <x:c r="F183" t="n">
        <x:v>5</x:v>
      </x:c>
      <x:c r="G183" t="n">
        <x:f>E183*F183</x:f>
        <x:v>35</x:v>
      </x:c>
      <x:c r="H183" t="n">
        <x:v>121.8456521739131</x:v>
      </x:c>
      <x:c r="I183" t="n">
        <x:f>E183*H183</x:f>
        <x:v>852.9195652173917</x:v>
      </x:c>
      <x:c r="J183" s="23" t="n">
        <x:f>E183*SUMIFS('03_DESPIECE'!$I$2:$I$225,'03_DESPIECE'!$A$2:$A$225,B183,'03_DESPIECE'!$B$2:$B$225,C183)</x:f>
        <x:v>115.395</x:v>
      </x:c>
      <x:c r="K183" s="23" t="n">
        <x:f>E183*SUMIFS('03_DESPIECE'!$K$2:$K$225,'03_DESPIECE'!$A$2:$A$225,B183,'03_DESPIECE'!$B$2:$B$225,C183)</x:f>
        <x:v>1.0208333333333335</x:v>
      </x:c>
    </x:row>
    <x:row r="184">
      <x:c r="A184" t="inlineStr">
        <x:is>
          <x:t xml:space="preserve">P028</x:t>
        </x:is>
      </x:c>
      <x:c r="B184" t="inlineStr">
        <x:is>
          <x:t xml:space="preserve">Góndola mural</x:t>
        </x:is>
      </x:c>
      <x:c r="C184" t="inlineStr">
        <x:is>
          <x:t xml:space="preserve">Soporte bandeja</x:t>
        </x:is>
      </x:c>
      <x:c r="D184" t="inlineStr">
        <x:is>
          <x:t xml:space="preserve">Lámina LAF o acero 1.0 mm (alternativa V4)</x:t>
        </x:is>
      </x:c>
      <x:c r="E184" t="n">
        <x:f>'08_PEDIDOS'!D29</x:f>
        <x:v>7</x:v>
      </x:c>
      <x:c r="F184" t="n">
        <x:v>10</x:v>
      </x:c>
      <x:c r="G184" t="n">
        <x:f>E184*F184</x:f>
        <x:v>70</x:v>
      </x:c>
      <x:c r="H184" t="n">
        <x:v>23.20869565217391</x:v>
      </x:c>
      <x:c r="I184" t="n">
        <x:f>E184*H184</x:f>
        <x:v>162.46086956521737</x:v>
      </x:c>
      <x:c r="J184" s="23" t="n">
        <x:f>E184*SUMIFS('03_DESPIECE'!$I$2:$I$225,'03_DESPIECE'!$A$2:$A$225,B184,'03_DESPIECE'!$B$2:$B$225,C184)</x:f>
        <x:v>21.98</x:v>
      </x:c>
      <x:c r="K184" s="23" t="n">
        <x:f>E184*SUMIFS('03_DESPIECE'!$K$2:$K$225,'03_DESPIECE'!$A$2:$A$225,B184,'03_DESPIECE'!$B$2:$B$225,C184)</x:f>
        <x:v>0.09722222222222222</x:v>
      </x:c>
    </x:row>
    <x:row r="185">
      <x:c r="A185" t="inlineStr">
        <x:is>
          <x:t xml:space="preserve">P028</x:t>
        </x:is>
      </x:c>
      <x:c r="B185" t="inlineStr">
        <x:is>
          <x:t xml:space="preserve">Góndola mural</x:t>
        </x:is>
      </x:c>
      <x:c r="C185" t="inlineStr">
        <x:is>
          <x:t xml:space="preserve">Pie soporte</x:t>
        </x:is>
      </x:c>
      <x:c r="D185" t="inlineStr">
        <x:is>
          <x:t xml:space="preserve">Lámina LAF o acero 1.0 mm (alternativa V4)</x:t>
        </x:is>
      </x:c>
      <x:c r="E185" t="n">
        <x:f>'08_PEDIDOS'!D29</x:f>
        <x:v>7</x:v>
      </x:c>
      <x:c r="F185" t="n">
        <x:v>2</x:v>
      </x:c>
      <x:c r="G185" t="n">
        <x:f>E185*F185</x:f>
        <x:v>14</x:v>
      </x:c>
      <x:c r="H185" t="n">
        <x:v>29.01086956521739</x:v>
      </x:c>
      <x:c r="I185" t="n">
        <x:f>E185*H185</x:f>
        <x:v>203.07608695652175</x:v>
      </x:c>
      <x:c r="J185" s="23" t="n">
        <x:f>E185*SUMIFS('03_DESPIECE'!$I$2:$I$225,'03_DESPIECE'!$A$2:$A$225,B185,'03_DESPIECE'!$B$2:$B$225,C185)</x:f>
        <x:v>27.474999999999998</x:v>
      </x:c>
      <x:c r="K185" s="23" t="n">
        <x:f>E185*SUMIFS('03_DESPIECE'!$K$2:$K$225,'03_DESPIECE'!$A$2:$A$225,B185,'03_DESPIECE'!$B$2:$B$225,C185)</x:f>
        <x:v>0.6076388888888888</x:v>
      </x:c>
    </x:row>
    <x:row r="186">
      <x:c r="A186" t="inlineStr">
        <x:is>
          <x:t xml:space="preserve">P028</x:t>
        </x:is>
      </x:c>
      <x:c r="B186" t="inlineStr">
        <x:is>
          <x:t xml:space="preserve">Góndola mural</x:t>
        </x:is>
      </x:c>
      <x:c r="C186" t="inlineStr">
        <x:is>
          <x:t xml:space="preserve">Fijaciones</x:t>
        </x:is>
      </x:c>
      <x:c r="D186" t="inlineStr">
        <x:is>
          <x:t xml:space="preserve">Elementos de fijación metálica (tipo por desagregar)</x:t>
        </x:is>
      </x:c>
      <x:c r="E186" t="n">
        <x:f>'08_PEDIDOS'!D29</x:f>
        <x:v>7</x:v>
      </x:c>
      <x:c r="F186" t="n">
        <x:v>26</x:v>
      </x:c>
      <x:c r="G186" t="n">
        <x:f>E186*F186</x:f>
        <x:v>182</x:v>
      </x:c>
      <x:c r="I186" t="n">
        <x:f>E186*H186</x:f>
        <x:v>0</x:v>
      </x:c>
      <x:c r="J186" s="23" t="n">
        <x:f>E186*SUMIFS('03_DESPIECE'!$I$2:$I$225,'03_DESPIECE'!$A$2:$A$225,B186,'03_DESPIECE'!$B$2:$B$225,C186)</x:f>
        <x:v>0</x:v>
      </x:c>
      <x:c r="K186" s="23" t="n">
        <x:f>E186*SUMIFS('03_DESPIECE'!$K$2:$K$225,'03_DESPIECE'!$A$2:$A$225,B186,'03_DESPIECE'!$B$2:$B$225,C186)</x:f>
        <x:v>0</x:v>
      </x:c>
    </x:row>
    <x:row r="187">
      <x:c r="A187" t="inlineStr">
        <x:is>
          <x:t xml:space="preserve">P029</x:t>
        </x:is>
      </x:c>
      <x:c r="B187" t="inlineStr">
        <x:is>
          <x:t xml:space="preserve">Locker de 4 puertas</x:t>
        </x:is>
      </x:c>
      <x:c r="C187" t="inlineStr">
        <x:is>
          <x:t xml:space="preserve">Panel lateral</x:t>
        </x:is>
      </x:c>
      <x:c r="D187" t="inlineStr">
        <x:is>
          <x:t xml:space="preserve">Lámina LAF o acero 1.5 mm (alternativa V4)</x:t>
        </x:is>
      </x:c>
      <x:c r="E187" t="n">
        <x:f>'08_PEDIDOS'!D30</x:f>
        <x:v>5</x:v>
      </x:c>
      <x:c r="F187" t="n">
        <x:v>2</x:v>
      </x:c>
      <x:c r="G187" t="n">
        <x:f>E187*F187</x:f>
        <x:v>10</x:v>
      </x:c>
      <x:c r="H187" t="n">
        <x:v>165.3619565217391</x:v>
      </x:c>
      <x:c r="I187" t="n">
        <x:f>E187*H187</x:f>
        <x:v>826.8097826086955</x:v>
      </x:c>
      <x:c r="J187" s="23" t="n">
        <x:f>E187*SUMIFS('03_DESPIECE'!$I$2:$I$225,'03_DESPIECE'!$A$2:$A$225,B187,'03_DESPIECE'!$B$2:$B$225,C187)</x:f>
        <x:v>111.8625</x:v>
      </x:c>
      <x:c r="K187" s="23" t="n">
        <x:f>E187*SUMIFS('03_DESPIECE'!$K$2:$K$225,'03_DESPIECE'!$A$2:$A$225,B187,'03_DESPIECE'!$B$2:$B$225,C187)</x:f>
        <x:v>1.6493055555555556</x:v>
      </x:c>
    </x:row>
    <x:row r="188">
      <x:c r="A188" t="inlineStr">
        <x:is>
          <x:t xml:space="preserve">P029</x:t>
        </x:is>
      </x:c>
      <x:c r="B188" t="inlineStr">
        <x:is>
          <x:t xml:space="preserve">Locker de 4 puertas</x:t>
        </x:is>
      </x:c>
      <x:c r="C188" t="inlineStr">
        <x:is>
          <x:t xml:space="preserve">Techo/base</x:t>
        </x:is>
      </x:c>
      <x:c r="D188" t="inlineStr">
        <x:is>
          <x:t xml:space="preserve">Lámina LAF o acero 1.5 mm (alternativa V4)</x:t>
        </x:is>
      </x:c>
      <x:c r="E188" t="n">
        <x:f>'08_PEDIDOS'!D30</x:f>
        <x:v>5</x:v>
      </x:c>
      <x:c r="F188" t="n">
        <x:v>2</x:v>
      </x:c>
      <x:c r="G188" t="n">
        <x:f>E188*F188</x:f>
        <x:v>10</x:v>
      </x:c>
      <x:c r="H188" t="n">
        <x:v>60.9228260869565</x:v>
      </x:c>
      <x:c r="I188" t="n">
        <x:f>E188*H188</x:f>
        <x:v>304.6141304347825</x:v>
      </x:c>
      <x:c r="J188" s="23" t="n">
        <x:f>E188*SUMIFS('03_DESPIECE'!$I$2:$I$225,'03_DESPIECE'!$A$2:$A$225,B188,'03_DESPIECE'!$B$2:$B$225,C188)</x:f>
        <x:v>41.21249999999999</x:v>
      </x:c>
      <x:c r="K188" s="23" t="n">
        <x:f>E188*SUMIFS('03_DESPIECE'!$K$2:$K$225,'03_DESPIECE'!$A$2:$A$225,B188,'03_DESPIECE'!$B$2:$B$225,C188)</x:f>
        <x:v>0.6076388888888888</x:v>
      </x:c>
    </x:row>
    <x:row r="189">
      <x:c r="A189" t="inlineStr">
        <x:is>
          <x:t xml:space="preserve">P029</x:t>
        </x:is>
      </x:c>
      <x:c r="B189" t="inlineStr">
        <x:is>
          <x:t xml:space="preserve">Locker de 4 puertas</x:t>
        </x:is>
      </x:c>
      <x:c r="C189" t="inlineStr">
        <x:is>
          <x:t xml:space="preserve">Panel posterior</x:t>
        </x:is>
      </x:c>
      <x:c r="D189" t="inlineStr">
        <x:is>
          <x:t xml:space="preserve">Lámina LAF o acero 1.5 mm (alternativa V4)</x:t>
        </x:is>
      </x:c>
      <x:c r="E189" t="n">
        <x:f>'08_PEDIDOS'!D30</x:f>
        <x:v>5</x:v>
      </x:c>
      <x:c r="F189" t="n">
        <x:v>1</x:v>
      </x:c>
      <x:c r="G189" t="n">
        <x:f>E189*F189</x:f>
        <x:v>5</x:v>
      </x:c>
      <x:c r="H189" t="n">
        <x:v>147.9554347826086</x:v>
      </x:c>
      <x:c r="I189" t="n">
        <x:f>E189*H189</x:f>
        <x:v>739.7771739130429</x:v>
      </x:c>
      <x:c r="J189" s="23" t="n">
        <x:f>E189*SUMIFS('03_DESPIECE'!$I$2:$I$225,'03_DESPIECE'!$A$2:$A$225,B189,'03_DESPIECE'!$B$2:$B$225,C189)</x:f>
        <x:v>100.08749999999999</x:v>
      </x:c>
      <x:c r="K189" s="23" t="n">
        <x:f>E189*SUMIFS('03_DESPIECE'!$K$2:$K$225,'03_DESPIECE'!$A$2:$A$225,B189,'03_DESPIECE'!$B$2:$B$225,C189)</x:f>
        <x:v>2.951388888888889</x:v>
      </x:c>
    </x:row>
    <x:row r="190">
      <x:c r="A190" t="inlineStr">
        <x:is>
          <x:t xml:space="preserve">P029</x:t>
        </x:is>
      </x:c>
      <x:c r="B190" t="inlineStr">
        <x:is>
          <x:t xml:space="preserve">Locker de 4 puertas</x:t>
        </x:is>
      </x:c>
      <x:c r="C190" t="inlineStr">
        <x:is>
          <x:t xml:space="preserve">Puerta individual</x:t>
        </x:is>
      </x:c>
      <x:c r="D190" t="inlineStr">
        <x:is>
          <x:t xml:space="preserve">Lámina LAF o acero 1.5 mm (alternativa V4)</x:t>
        </x:is>
      </x:c>
      <x:c r="E190" t="n">
        <x:f>'08_PEDIDOS'!D30</x:f>
        <x:v>5</x:v>
      </x:c>
      <x:c r="F190" t="n">
        <x:v>4</x:v>
      </x:c>
      <x:c r="G190" t="n">
        <x:f>E190*F190</x:f>
        <x:v>20</x:v>
      </x:c>
      <x:c r="H190" t="n">
        <x:v>128.8082608695652</x:v>
      </x:c>
      <x:c r="I190" t="n">
        <x:f>E190*H190</x:f>
        <x:v>644.041304347826</x:v>
      </x:c>
      <x:c r="J190" s="23" t="n">
        <x:f>E190*SUMIFS('03_DESPIECE'!$I$2:$I$225,'03_DESPIECE'!$A$2:$A$225,B190,'03_DESPIECE'!$B$2:$B$225,C190)</x:f>
        <x:v>87.13499999999999</x:v>
      </x:c>
      <x:c r="K190" s="23" t="n">
        <x:f>E190*SUMIFS('03_DESPIECE'!$K$2:$K$225,'03_DESPIECE'!$A$2:$A$225,B190,'03_DESPIECE'!$B$2:$B$225,C190)</x:f>
        <x:v>0.6423611111111112</x:v>
      </x:c>
    </x:row>
    <x:row r="191">
      <x:c r="A191" t="inlineStr">
        <x:is>
          <x:t xml:space="preserve">P029</x:t>
        </x:is>
      </x:c>
      <x:c r="B191" t="inlineStr">
        <x:is>
          <x:t xml:space="preserve">Locker de 4 puertas</x:t>
        </x:is>
      </x:c>
      <x:c r="C191" t="inlineStr">
        <x:is>
          <x:t xml:space="preserve">Separador interior</x:t>
        </x:is>
      </x:c>
      <x:c r="D191" t="inlineStr">
        <x:is>
          <x:t xml:space="preserve">Lámina LAF o acero 1.5 mm (alternativa V4)</x:t>
        </x:is>
      </x:c>
      <x:c r="E191" t="n">
        <x:f>'08_PEDIDOS'!D30</x:f>
        <x:v>5</x:v>
      </x:c>
      <x:c r="F191" t="n">
        <x:v>3</x:v>
      </x:c>
      <x:c r="G191" t="n">
        <x:f>E191*F191</x:f>
        <x:v>15</x:v>
      </x:c>
      <x:c r="H191" t="n">
        <x:v>91.38423913043476</x:v>
      </x:c>
      <x:c r="I191" t="n">
        <x:f>E191*H191</x:f>
        <x:v>456.9211956521738</x:v>
      </x:c>
      <x:c r="J191" s="23" t="n">
        <x:f>E191*SUMIFS('03_DESPIECE'!$I$2:$I$225,'03_DESPIECE'!$A$2:$A$225,B191,'03_DESPIECE'!$B$2:$B$225,C191)</x:f>
        <x:v>61.818749999999994</x:v>
      </x:c>
      <x:c r="K191" s="23" t="n">
        <x:f>E191*SUMIFS('03_DESPIECE'!$K$2:$K$225,'03_DESPIECE'!$A$2:$A$225,B191,'03_DESPIECE'!$B$2:$B$225,C191)</x:f>
        <x:v>0.6076388888888888</x:v>
      </x:c>
    </x:row>
    <x:row r="192">
      <x:c r="A192" t="inlineStr">
        <x:is>
          <x:t xml:space="preserve">P029</x:t>
        </x:is>
      </x:c>
      <x:c r="B192" t="inlineStr">
        <x:is>
          <x:t xml:space="preserve">Locker de 4 puertas</x:t>
        </x:is>
      </x:c>
      <x:c r="C192" t="inlineStr">
        <x:is>
          <x:t xml:space="preserve">Bisagra</x:t>
        </x:is>
      </x:c>
      <x:c r="D192" t="inlineStr">
        <x:is>
          <x:t xml:space="preserve">Elementos de fijación metálica (tipo por desagregar)</x:t>
        </x:is>
      </x:c>
      <x:c r="E192" t="n">
        <x:f>'08_PEDIDOS'!D30</x:f>
        <x:v>5</x:v>
      </x:c>
      <x:c r="F192" t="n">
        <x:v>8</x:v>
      </x:c>
      <x:c r="G192" t="n">
        <x:f>E192*F192</x:f>
        <x:v>40</x:v>
      </x:c>
      <x:c r="I192" t="n">
        <x:f>E192*H192</x:f>
        <x:v>0</x:v>
      </x:c>
      <x:c r="J192" s="23" t="n">
        <x:f>E192*SUMIFS('03_DESPIECE'!$I$2:$I$225,'03_DESPIECE'!$A$2:$A$225,B192,'03_DESPIECE'!$B$2:$B$225,C192)</x:f>
        <x:v>0</x:v>
      </x:c>
      <x:c r="K192" s="23" t="n">
        <x:f>E192*SUMIFS('03_DESPIECE'!$K$2:$K$225,'03_DESPIECE'!$A$2:$A$225,B192,'03_DESPIECE'!$B$2:$B$225,C192)</x:f>
        <x:v>0</x:v>
      </x:c>
    </x:row>
    <x:row r="193">
      <x:c r="A193" t="inlineStr">
        <x:is>
          <x:t xml:space="preserve">P029</x:t>
        </x:is>
      </x:c>
      <x:c r="B193" t="inlineStr">
        <x:is>
          <x:t xml:space="preserve">Locker de 4 puertas</x:t>
        </x:is>
      </x:c>
      <x:c r="C193" t="inlineStr">
        <x:is>
          <x:t xml:space="preserve">Cerradura</x:t>
        </x:is>
      </x:c>
      <x:c r="D193" t="inlineStr">
        <x:is>
          <x:t xml:space="preserve">Elementos de fijación metálica (tipo por desagregar)</x:t>
        </x:is>
      </x:c>
      <x:c r="E193" t="n">
        <x:f>'08_PEDIDOS'!D30</x:f>
        <x:v>5</x:v>
      </x:c>
      <x:c r="F193" t="n">
        <x:v>4</x:v>
      </x:c>
      <x:c r="G193" t="n">
        <x:f>E193*F193</x:f>
        <x:v>20</x:v>
      </x:c>
      <x:c r="I193" t="n">
        <x:f>E193*H193</x:f>
        <x:v>0</x:v>
      </x:c>
      <x:c r="J193" s="23" t="n">
        <x:f>E193*SUMIFS('03_DESPIECE'!$I$2:$I$225,'03_DESPIECE'!$A$2:$A$225,B193,'03_DESPIECE'!$B$2:$B$225,C193)</x:f>
        <x:v>0</x:v>
      </x:c>
      <x:c r="K193" s="23" t="n">
        <x:f>E193*SUMIFS('03_DESPIECE'!$K$2:$K$225,'03_DESPIECE'!$A$2:$A$225,B193,'03_DESPIECE'!$B$2:$B$225,C193)</x:f>
        <x:v>0</x:v>
      </x:c>
    </x:row>
    <x:row r="194">
      <x:c r="A194" t="inlineStr">
        <x:is>
          <x:t xml:space="preserve">P030</x:t>
        </x:is>
      </x:c>
      <x:c r="B194" t="inlineStr">
        <x:is>
          <x:t xml:space="preserve">Locker de 6 puertas</x:t>
        </x:is>
      </x:c>
      <x:c r="C194" t="inlineStr">
        <x:is>
          <x:t xml:space="preserve">Costado externo</x:t>
        </x:is>
      </x:c>
      <x:c r="D194" t="inlineStr">
        <x:is>
          <x:t xml:space="preserve">Lámina LAF o acero 1.5 mm (alternativa V4)</x:t>
        </x:is>
      </x:c>
      <x:c r="E194" t="n">
        <x:f>'08_PEDIDOS'!D31</x:f>
        <x:v>6</x:v>
      </x:c>
      <x:c r="F194" t="n">
        <x:v>2</x:v>
      </x:c>
      <x:c r="G194" t="n">
        <x:f>E194*F194</x:f>
        <x:v>12</x:v>
      </x:c>
      <x:c r="H194" t="n">
        <x:v>191.4717391304348</x:v>
      </x:c>
      <x:c r="I194" t="n">
        <x:f>E194*H194</x:f>
        <x:v>1148.8304347826088</x:v>
      </x:c>
      <x:c r="J194" s="23" t="n">
        <x:f>E194*SUMIFS('03_DESPIECE'!$I$2:$I$225,'03_DESPIECE'!$A$2:$A$225,B194,'03_DESPIECE'!$B$2:$B$225,C194)</x:f>
        <x:v>155.43</x:v>
      </x:c>
      <x:c r="K194" s="23" t="n">
        <x:f>E194*SUMIFS('03_DESPIECE'!$K$2:$K$225,'03_DESPIECE'!$A$2:$A$225,B194,'03_DESPIECE'!$B$2:$B$225,C194)</x:f>
        <x:v>2.291666666666667</x:v>
      </x:c>
    </x:row>
    <x:row r="195">
      <x:c r="A195" t="inlineStr">
        <x:is>
          <x:t xml:space="preserve">P030</x:t>
        </x:is>
      </x:c>
      <x:c r="B195" t="inlineStr">
        <x:is>
          <x:t xml:space="preserve">Locker de 6 puertas</x:t>
        </x:is>
      </x:c>
      <x:c r="C195" t="inlineStr">
        <x:is>
          <x:t xml:space="preserve">Panel techo/base</x:t>
        </x:is>
      </x:c>
      <x:c r="D195" t="inlineStr">
        <x:is>
          <x:t xml:space="preserve">Lámina LAF o acero 1.5 mm (alternativa V4)</x:t>
        </x:is>
      </x:c>
      <x:c r="E195" t="n">
        <x:f>'08_PEDIDOS'!D31</x:f>
        <x:v>6</x:v>
      </x:c>
      <x:c r="F195" t="n">
        <x:v>2</x:v>
      </x:c>
      <x:c r="G195" t="n">
        <x:f>E195*F195</x:f>
        <x:v>12</x:v>
      </x:c>
      <x:c r="H195" t="n">
        <x:v>83.55130434782606</x:v>
      </x:c>
      <x:c r="I195" t="n">
        <x:f>E195*H195</x:f>
        <x:v>501.30782608695637</x:v>
      </x:c>
      <x:c r="J195" s="23" t="n">
        <x:f>E195*SUMIFS('03_DESPIECE'!$I$2:$I$225,'03_DESPIECE'!$A$2:$A$225,B195,'03_DESPIECE'!$B$2:$B$225,C195)</x:f>
        <x:v>67.824</x:v>
      </x:c>
      <x:c r="K195" s="23" t="n">
        <x:f>E195*SUMIFS('03_DESPIECE'!$K$2:$K$225,'03_DESPIECE'!$A$2:$A$225,B195,'03_DESPIECE'!$B$2:$B$225,C195)</x:f>
        <x:v>1</x:v>
      </x:c>
    </x:row>
    <x:row r="196">
      <x:c r="A196" t="inlineStr">
        <x:is>
          <x:t xml:space="preserve">P030</x:t>
        </x:is>
      </x:c>
      <x:c r="B196" t="inlineStr">
        <x:is>
          <x:t xml:space="preserve">Locker de 6 puertas</x:t>
        </x:is>
      </x:c>
      <x:c r="C196" t="inlineStr">
        <x:is>
          <x:t xml:space="preserve">Fondo</x:t>
        </x:is>
      </x:c>
      <x:c r="D196" t="inlineStr">
        <x:is>
          <x:t xml:space="preserve">Lámina LAF o acero 1.5 mm (alternativa V4)</x:t>
        </x:is>
      </x:c>
      <x:c r="E196" t="n">
        <x:f>'08_PEDIDOS'!D31</x:f>
        <x:v>6</x:v>
      </x:c>
      <x:c r="F196" t="n">
        <x:v>1</x:v>
      </x:c>
      <x:c r="G196" t="n">
        <x:f>E196*F196</x:f>
        <x:v>6</x:v>
      </x:c>
      <x:c r="H196" t="n">
        <x:v>156.6586956521739</x:v>
      </x:c>
      <x:c r="I196" t="n">
        <x:f>E196*H196</x:f>
        <x:v>939.9521739130433</x:v>
      </x:c>
      <x:c r="J196" s="23" t="n">
        <x:f>E196*SUMIFS('03_DESPIECE'!$I$2:$I$225,'03_DESPIECE'!$A$2:$A$225,B196,'03_DESPIECE'!$B$2:$B$225,C196)</x:f>
        <x:v>127.17</x:v>
      </x:c>
      <x:c r="K196" s="23" t="n">
        <x:f>E196*SUMIFS('03_DESPIECE'!$K$2:$K$225,'03_DESPIECE'!$A$2:$A$225,B196,'03_DESPIECE'!$B$2:$B$225,C196)</x:f>
        <x:v>3.75</x:v>
      </x:c>
    </x:row>
    <x:row r="197">
      <x:c r="A197" t="inlineStr">
        <x:is>
          <x:t xml:space="preserve">P030</x:t>
        </x:is>
      </x:c>
      <x:c r="B197" t="inlineStr">
        <x:is>
          <x:t xml:space="preserve">Locker de 6 puertas</x:t>
        </x:is>
      </x:c>
      <x:c r="C197" t="inlineStr">
        <x:is>
          <x:t xml:space="preserve">Puerta con rejilla</x:t>
        </x:is>
      </x:c>
      <x:c r="D197" t="inlineStr">
        <x:is>
          <x:t xml:space="preserve">Lámina LAF o acero 1.5 mm (alternativa V4)</x:t>
        </x:is>
      </x:c>
      <x:c r="E197" t="n">
        <x:f>'08_PEDIDOS'!D31</x:f>
        <x:v>6</x:v>
      </x:c>
      <x:c r="F197" t="n">
        <x:v>6</x:v>
      </x:c>
      <x:c r="G197" t="n">
        <x:f>E197*F197</x:f>
        <x:v>36</x:v>
      </x:c>
      <x:c r="H197" t="n">
        <x:v>156.6586956521739</x:v>
      </x:c>
      <x:c r="I197" t="n">
        <x:f>E197*H197</x:f>
        <x:v>939.9521739130433</x:v>
      </x:c>
      <x:c r="J197" s="23" t="n">
        <x:f>E197*SUMIFS('03_DESPIECE'!$I$2:$I$225,'03_DESPIECE'!$A$2:$A$225,B197,'03_DESPIECE'!$B$2:$B$225,C197)</x:f>
        <x:v>127.17</x:v>
      </x:c>
      <x:c r="K197" s="23" t="n">
        <x:f>E197*SUMIFS('03_DESPIECE'!$K$2:$K$225,'03_DESPIECE'!$A$2:$A$225,B197,'03_DESPIECE'!$B$2:$B$225,C197)</x:f>
        <x:v>0.625</x:v>
      </x:c>
    </x:row>
    <x:row r="198">
      <x:c r="A198" t="inlineStr">
        <x:is>
          <x:t xml:space="preserve">P030</x:t>
        </x:is>
      </x:c>
      <x:c r="B198" t="inlineStr">
        <x:is>
          <x:t xml:space="preserve">Locker de 6 puertas</x:t>
        </x:is>
      </x:c>
      <x:c r="C198" t="inlineStr">
        <x:is>
          <x:t xml:space="preserve">Separador vertical</x:t>
        </x:is>
      </x:c>
      <x:c r="D198" t="inlineStr">
        <x:is>
          <x:t xml:space="preserve">Lámina LAF o acero 1.5 mm (alternativa V4)</x:t>
        </x:is>
      </x:c>
      <x:c r="E198" t="n">
        <x:f>'08_PEDIDOS'!D31</x:f>
        <x:v>6</x:v>
      </x:c>
      <x:c r="F198" t="n">
        <x:v>2</x:v>
      </x:c>
      <x:c r="G198" t="n">
        <x:f>E198*F198</x:f>
        <x:v>12</x:v>
      </x:c>
      <x:c r="H198" t="n">
        <x:v>121.845652173913</x:v>
      </x:c>
      <x:c r="I198" t="n">
        <x:f>E198*H198</x:f>
        <x:v>731.073913043478</x:v>
      </x:c>
      <x:c r="J198" s="23" t="n">
        <x:f>E198*SUMIFS('03_DESPIECE'!$I$2:$I$225,'03_DESPIECE'!$A$2:$A$225,B198,'03_DESPIECE'!$B$2:$B$225,C198)</x:f>
        <x:v>98.91</x:v>
      </x:c>
      <x:c r="K198" s="23" t="n">
        <x:f>E198*SUMIFS('03_DESPIECE'!$K$2:$K$225,'03_DESPIECE'!$A$2:$A$225,B198,'03_DESPIECE'!$B$2:$B$225,C198)</x:f>
        <x:v>1.4583333333333333</x:v>
      </x:c>
    </x:row>
    <x:row r="199">
      <x:c r="A199" t="inlineStr">
        <x:is>
          <x:t xml:space="preserve">P030</x:t>
        </x:is>
      </x:c>
      <x:c r="B199" t="inlineStr">
        <x:is>
          <x:t xml:space="preserve">Locker de 6 puertas</x:t>
        </x:is>
      </x:c>
      <x:c r="C199" t="inlineStr">
        <x:is>
          <x:t xml:space="preserve">Entrepiso</x:t>
        </x:is>
      </x:c>
      <x:c r="D199" t="inlineStr">
        <x:is>
          <x:t xml:space="preserve">Lámina LAF o acero 1.5 mm (alternativa V4)</x:t>
        </x:is>
      </x:c>
      <x:c r="E199" t="n">
        <x:f>'08_PEDIDOS'!D31</x:f>
        <x:v>6</x:v>
      </x:c>
      <x:c r="F199" t="n">
        <x:v>4</x:v>
      </x:c>
      <x:c r="G199" t="n">
        <x:f>E199*F199</x:f>
        <x:v>24</x:v>
      </x:c>
      <x:c r="H199" t="n">
        <x:v>139.2521739130435</x:v>
      </x:c>
      <x:c r="I199" t="n">
        <x:f>E199*H199</x:f>
        <x:v>835.5130434782609</x:v>
      </x:c>
      <x:c r="J199" s="23" t="n">
        <x:f>E199*SUMIFS('03_DESPIECE'!$I$2:$I$225,'03_DESPIECE'!$A$2:$A$225,B199,'03_DESPIECE'!$B$2:$B$225,C199)</x:f>
        <x:v>113.03999999999999</x:v>
      </x:c>
      <x:c r="K199" s="23" t="n">
        <x:f>E199*SUMIFS('03_DESPIECE'!$K$2:$K$225,'03_DESPIECE'!$A$2:$A$225,B199,'03_DESPIECE'!$B$2:$B$225,C199)</x:f>
        <x:v>0.8333333333333334</x:v>
      </x:c>
    </x:row>
    <x:row r="200">
      <x:c r="A200" t="inlineStr">
        <x:is>
          <x:t xml:space="preserve">P030</x:t>
        </x:is>
      </x:c>
      <x:c r="B200" t="inlineStr">
        <x:is>
          <x:t xml:space="preserve">Locker de 6 puertas</x:t>
        </x:is>
      </x:c>
      <x:c r="C200" t="inlineStr">
        <x:is>
          <x:t xml:space="preserve">Bisagra</x:t>
        </x:is>
      </x:c>
      <x:c r="D200" t="inlineStr">
        <x:is>
          <x:t xml:space="preserve">Elementos de fijación metálica (tipo por desagregar)</x:t>
        </x:is>
      </x:c>
      <x:c r="E200" t="n">
        <x:f>'08_PEDIDOS'!D31</x:f>
        <x:v>6</x:v>
      </x:c>
      <x:c r="F200" t="n">
        <x:v>12</x:v>
      </x:c>
      <x:c r="G200" t="n">
        <x:f>E200*F200</x:f>
        <x:v>72</x:v>
      </x:c>
      <x:c r="I200" t="n">
        <x:f>E200*H200</x:f>
        <x:v>0</x:v>
      </x:c>
      <x:c r="J200" s="23" t="n">
        <x:f>E200*SUMIFS('03_DESPIECE'!$I$2:$I$225,'03_DESPIECE'!$A$2:$A$225,B200,'03_DESPIECE'!$B$2:$B$225,C200)</x:f>
        <x:v>0</x:v>
      </x:c>
      <x:c r="K200" s="23" t="n">
        <x:f>E200*SUMIFS('03_DESPIECE'!$K$2:$K$225,'03_DESPIECE'!$A$2:$A$225,B200,'03_DESPIECE'!$B$2:$B$225,C200)</x:f>
        <x:v>0</x:v>
      </x:c>
    </x:row>
    <x:row r="201">
      <x:c r="A201" t="inlineStr">
        <x:is>
          <x:t xml:space="preserve">P030</x:t>
        </x:is>
      </x:c>
      <x:c r="B201" t="inlineStr">
        <x:is>
          <x:t xml:space="preserve">Locker de 6 puertas</x:t>
        </x:is>
      </x:c>
      <x:c r="C201" t="inlineStr">
        <x:is>
          <x:t xml:space="preserve">Cerradura</x:t>
        </x:is>
      </x:c>
      <x:c r="D201" t="inlineStr">
        <x:is>
          <x:t xml:space="preserve">Elementos de fijación metálica (tipo por desagregar)</x:t>
        </x:is>
      </x:c>
      <x:c r="E201" t="n">
        <x:f>'08_PEDIDOS'!D31</x:f>
        <x:v>6</x:v>
      </x:c>
      <x:c r="F201" t="n">
        <x:v>6</x:v>
      </x:c>
      <x:c r="G201" t="n">
        <x:f>E201*F201</x:f>
        <x:v>36</x:v>
      </x:c>
      <x:c r="I201" t="n">
        <x:f>E201*H201</x:f>
        <x:v>0</x:v>
      </x:c>
      <x:c r="J201" s="23" t="n">
        <x:f>E201*SUMIFS('03_DESPIECE'!$I$2:$I$225,'03_DESPIECE'!$A$2:$A$225,B201,'03_DESPIECE'!$B$2:$B$225,C201)</x:f>
        <x:v>0</x:v>
      </x:c>
      <x:c r="K201" s="23" t="n">
        <x:f>E201*SUMIFS('03_DESPIECE'!$K$2:$K$225,'03_DESPIECE'!$A$2:$A$225,B201,'03_DESPIECE'!$B$2:$B$225,C201)</x:f>
        <x:v>0</x:v>
      </x:c>
    </x:row>
    <x:row r="202">
      <x:c r="A202" t="inlineStr">
        <x:is>
          <x:t xml:space="preserve">P031</x:t>
        </x:is>
      </x:c>
      <x:c r="B202" t="inlineStr">
        <x:is>
          <x:t xml:space="preserve">Armario metálico</x:t>
        </x:is>
      </x:c>
      <x:c r="C202" t="inlineStr">
        <x:is>
          <x:t xml:space="preserve">Lateral gabinete</x:t>
        </x:is>
      </x:c>
      <x:c r="D202" t="inlineStr">
        <x:is>
          <x:t xml:space="preserve">Lámina LAF o acero 1.0 mm (alternativa V4)</x:t>
        </x:is>
      </x:c>
      <x:c r="E202" t="n">
        <x:f>'08_PEDIDOS'!D32</x:f>
        <x:v>10</x:v>
      </x:c>
      <x:c r="F202" t="n">
        <x:v>2</x:v>
      </x:c>
      <x:c r="G202" t="n">
        <x:f>E202*F202</x:f>
        <x:v>20</x:v>
      </x:c>
      <x:c r="H202" t="n">
        <x:v>110.2413043478261</x:v>
      </x:c>
      <x:c r="I202" t="n">
        <x:f>E202*H202</x:f>
        <x:v>1102.413043478261</x:v>
      </x:c>
      <x:c r="J202" s="23" t="n">
        <x:f>E202*SUMIFS('03_DESPIECE'!$I$2:$I$225,'03_DESPIECE'!$A$2:$A$225,B202,'03_DESPIECE'!$B$2:$B$225,C202)</x:f>
        <x:v>149.14999999999998</x:v>
      </x:c>
      <x:c r="K202" s="23" t="n">
        <x:f>E202*SUMIFS('03_DESPIECE'!$K$2:$K$225,'03_DESPIECE'!$A$2:$A$225,B202,'03_DESPIECE'!$B$2:$B$225,C202)</x:f>
        <x:v>3.298611111111111</x:v>
      </x:c>
    </x:row>
    <x:row r="203">
      <x:c r="A203" t="inlineStr">
        <x:is>
          <x:t xml:space="preserve">P031</x:t>
        </x:is>
      </x:c>
      <x:c r="B203" t="inlineStr">
        <x:is>
          <x:t xml:space="preserve">Armario metálico</x:t>
        </x:is>
      </x:c>
      <x:c r="C203" t="inlineStr">
        <x:is>
          <x:t xml:space="preserve">Panel posterior</x:t>
        </x:is>
      </x:c>
      <x:c r="D203" t="inlineStr">
        <x:is>
          <x:t xml:space="preserve">Lámina LAF o acero 1.0 mm (alternativa V4)</x:t>
        </x:is>
      </x:c>
      <x:c r="E203" t="n">
        <x:f>'08_PEDIDOS'!D32</x:f>
        <x:v>10</x:v>
      </x:c>
      <x:c r="F203" t="n">
        <x:v>1</x:v>
      </x:c>
      <x:c r="G203" t="n">
        <x:f>E203*F203</x:f>
        <x:v>10</x:v>
      </x:c>
      <x:c r="H203" t="n">
        <x:v>75.42826086956522</x:v>
      </x:c>
      <x:c r="I203" t="n">
        <x:f>E203*H203</x:f>
        <x:v>754.2826086956522</x:v>
      </x:c>
      <x:c r="J203" s="23" t="n">
        <x:f>E203*SUMIFS('03_DESPIECE'!$I$2:$I$225,'03_DESPIECE'!$A$2:$A$225,B203,'03_DESPIECE'!$B$2:$B$225,C203)</x:f>
        <x:v>102.05</x:v>
      </x:c>
      <x:c r="K203" s="23" t="n">
        <x:f>E203*SUMIFS('03_DESPIECE'!$K$2:$K$225,'03_DESPIECE'!$A$2:$A$225,B203,'03_DESPIECE'!$B$2:$B$225,C203)</x:f>
        <x:v>4.513888888888889</x:v>
      </x:c>
    </x:row>
    <x:row r="204">
      <x:c r="A204" t="inlineStr">
        <x:is>
          <x:t xml:space="preserve">P031</x:t>
        </x:is>
      </x:c>
      <x:c r="B204" t="inlineStr">
        <x:is>
          <x:t xml:space="preserve">Armario metálico</x:t>
        </x:is>
      </x:c>
      <x:c r="C204" t="inlineStr">
        <x:is>
          <x:t xml:space="preserve">Panel techo/base</x:t>
        </x:is>
      </x:c>
      <x:c r="D204" t="inlineStr">
        <x:is>
          <x:t xml:space="preserve">Lámina LAF o acero 1.0 mm (alternativa V4)</x:t>
        </x:is>
      </x:c>
      <x:c r="E204" t="n">
        <x:f>'08_PEDIDOS'!D32</x:f>
        <x:v>10</x:v>
      </x:c>
      <x:c r="F204" t="n">
        <x:v>2</x:v>
      </x:c>
      <x:c r="G204" t="n">
        <x:f>E204*F204</x:f>
        <x:v>20</x:v>
      </x:c>
      <x:c r="H204" t="n">
        <x:v>58.02173913043478</x:v>
      </x:c>
      <x:c r="I204" t="n">
        <x:f>E204*H204</x:f>
        <x:v>580.2173913043478</x:v>
      </x:c>
      <x:c r="J204" s="23" t="n">
        <x:f>E204*SUMIFS('03_DESPIECE'!$I$2:$I$225,'03_DESPIECE'!$A$2:$A$225,B204,'03_DESPIECE'!$B$2:$B$225,C204)</x:f>
        <x:v>78.50000000000001</x:v>
      </x:c>
      <x:c r="K204" s="23" t="n">
        <x:f>E204*SUMIFS('03_DESPIECE'!$K$2:$K$225,'03_DESPIECE'!$A$2:$A$225,B204,'03_DESPIECE'!$B$2:$B$225,C204)</x:f>
        <x:v>1.7361111111111112</x:v>
      </x:c>
    </x:row>
    <x:row r="205">
      <x:c r="A205" t="inlineStr">
        <x:is>
          <x:t xml:space="preserve">P031</x:t>
        </x:is>
      </x:c>
      <x:c r="B205" t="inlineStr">
        <x:is>
          <x:t xml:space="preserve">Armario metálico</x:t>
        </x:is>
      </x:c>
      <x:c r="C205" t="inlineStr">
        <x:is>
          <x:t xml:space="preserve">Puerta</x:t>
        </x:is>
      </x:c>
      <x:c r="D205" t="inlineStr">
        <x:is>
          <x:t xml:space="preserve">Lámina LAF o acero 1.0 mm (alternativa V4)</x:t>
        </x:is>
      </x:c>
      <x:c r="E205" t="n">
        <x:f>'08_PEDIDOS'!D32</x:f>
        <x:v>10</x:v>
      </x:c>
      <x:c r="F205" t="n">
        <x:v>2</x:v>
      </x:c>
      <x:c r="G205" t="n">
        <x:f>E205*F205</x:f>
        <x:v>20</x:v>
      </x:c>
      <x:c r="H205" t="n">
        <x:v>81.2304347826087</x:v>
      </x:c>
      <x:c r="I205" t="n">
        <x:f>E205*H205</x:f>
        <x:v>812.304347826087</x:v>
      </x:c>
      <x:c r="J205" s="23" t="n">
        <x:f>E205*SUMIFS('03_DESPIECE'!$I$2:$I$225,'03_DESPIECE'!$A$2:$A$225,B205,'03_DESPIECE'!$B$2:$B$225,C205)</x:f>
        <x:v>109.9</x:v>
      </x:c>
      <x:c r="K205" s="23" t="n">
        <x:f>E205*SUMIFS('03_DESPIECE'!$K$2:$K$225,'03_DESPIECE'!$A$2:$A$225,B205,'03_DESPIECE'!$B$2:$B$225,C205)</x:f>
        <x:v>2.4305555555555554</x:v>
      </x:c>
    </x:row>
    <x:row r="206">
      <x:c r="A206" t="inlineStr">
        <x:is>
          <x:t xml:space="preserve">P031</x:t>
        </x:is>
      </x:c>
      <x:c r="B206" t="inlineStr">
        <x:is>
          <x:t xml:space="preserve">Armario metálico</x:t>
        </x:is>
      </x:c>
      <x:c r="C206" t="inlineStr">
        <x:is>
          <x:t xml:space="preserve">Bandeja</x:t>
        </x:is>
      </x:c>
      <x:c r="D206" t="inlineStr">
        <x:is>
          <x:t xml:space="preserve">Lámina LAF o acero 1.0 mm (alternativa V4)</x:t>
        </x:is>
      </x:c>
      <x:c r="E206" t="n">
        <x:f>'08_PEDIDOS'!D32</x:f>
        <x:v>10</x:v>
      </x:c>
      <x:c r="F206" t="n">
        <x:v>3</x:v>
      </x:c>
      <x:c r="G206" t="n">
        <x:f>E206*F206</x:f>
        <x:v>30</x:v>
      </x:c>
      <x:c r="H206" t="n">
        <x:v>83.55130434782606</x:v>
      </x:c>
      <x:c r="I206" t="n">
        <x:f>E206*H206</x:f>
        <x:v>835.5130434782607</x:v>
      </x:c>
      <x:c r="J206" s="23" t="n">
        <x:f>E206*SUMIFS('03_DESPIECE'!$I$2:$I$225,'03_DESPIECE'!$A$2:$A$225,B206,'03_DESPIECE'!$B$2:$B$225,C206)</x:f>
        <x:v>113.04</x:v>
      </x:c>
      <x:c r="K206" s="23" t="n">
        <x:f>E206*SUMIFS('03_DESPIECE'!$K$2:$K$225,'03_DESPIECE'!$A$2:$A$225,B206,'03_DESPIECE'!$B$2:$B$225,C206)</x:f>
        <x:v>1.6666666666666665</x:v>
      </x:c>
    </x:row>
    <x:row r="207">
      <x:c r="A207" t="inlineStr">
        <x:is>
          <x:t xml:space="preserve">P031</x:t>
        </x:is>
      </x:c>
      <x:c r="B207" t="inlineStr">
        <x:is>
          <x:t xml:space="preserve">Armario metálico</x:t>
        </x:is>
      </x:c>
      <x:c r="C207" t="inlineStr">
        <x:is>
          <x:t xml:space="preserve">Bisagra</x:t>
        </x:is>
      </x:c>
      <x:c r="D207" t="inlineStr">
        <x:is>
          <x:t xml:space="preserve">Elementos de fijación metálica (tipo por desagregar)</x:t>
        </x:is>
      </x:c>
      <x:c r="E207" t="n">
        <x:f>'08_PEDIDOS'!D32</x:f>
        <x:v>10</x:v>
      </x:c>
      <x:c r="F207" t="n">
        <x:v>4</x:v>
      </x:c>
      <x:c r="G207" t="n">
        <x:f>E207*F207</x:f>
        <x:v>40</x:v>
      </x:c>
      <x:c r="I207" t="n">
        <x:f>E207*H207</x:f>
        <x:v>0</x:v>
      </x:c>
      <x:c r="J207" s="23" t="n">
        <x:f>E207*SUMIFS('03_DESPIECE'!$I$2:$I$225,'03_DESPIECE'!$A$2:$A$225,B207,'03_DESPIECE'!$B$2:$B$225,C207)</x:f>
        <x:v>0</x:v>
      </x:c>
      <x:c r="K207" s="23" t="n">
        <x:f>E207*SUMIFS('03_DESPIECE'!$K$2:$K$225,'03_DESPIECE'!$A$2:$A$225,B207,'03_DESPIECE'!$B$2:$B$225,C207)</x:f>
        <x:v>0</x:v>
      </x:c>
    </x:row>
    <x:row r="208">
      <x:c r="A208" t="inlineStr">
        <x:is>
          <x:t xml:space="preserve">P031</x:t>
        </x:is>
      </x:c>
      <x:c r="B208" t="inlineStr">
        <x:is>
          <x:t xml:space="preserve">Armario metálico</x:t>
        </x:is>
      </x:c>
      <x:c r="C208" t="inlineStr">
        <x:is>
          <x:t xml:space="preserve">Cerradura</x:t>
        </x:is>
      </x:c>
      <x:c r="D208" t="inlineStr">
        <x:is>
          <x:t xml:space="preserve">Elementos de fijación metálica (tipo por desagregar)</x:t>
        </x:is>
      </x:c>
      <x:c r="E208" t="n">
        <x:f>'08_PEDIDOS'!D32</x:f>
        <x:v>10</x:v>
      </x:c>
      <x:c r="F208" t="n">
        <x:v>2</x:v>
      </x:c>
      <x:c r="G208" t="n">
        <x:f>E208*F208</x:f>
        <x:v>20</x:v>
      </x:c>
      <x:c r="I208" t="n">
        <x:f>E208*H208</x:f>
        <x:v>0</x:v>
      </x:c>
      <x:c r="J208" s="23" t="n">
        <x:f>E208*SUMIFS('03_DESPIECE'!$I$2:$I$225,'03_DESPIECE'!$A$2:$A$225,B208,'03_DESPIECE'!$B$2:$B$225,C208)</x:f>
        <x:v>0</x:v>
      </x:c>
      <x:c r="K208" s="23" t="n">
        <x:f>E208*SUMIFS('03_DESPIECE'!$K$2:$K$225,'03_DESPIECE'!$A$2:$A$225,B208,'03_DESPIECE'!$B$2:$B$225,C208)</x:f>
        <x:v>0</x:v>
      </x:c>
    </x:row>
    <x:row r="209">
      <x:c r="A209" t="inlineStr">
        <x:is>
          <x:t xml:space="preserve">P032</x:t>
        </x:is>
      </x:c>
      <x:c r="B209" t="inlineStr">
        <x:is>
          <x:t xml:space="preserve">Estantería liviana metálica</x:t>
        </x:is>
      </x:c>
      <x:c r="C209" t="inlineStr">
        <x:is>
          <x:t xml:space="preserve">Parante</x:t>
        </x:is>
      </x:c>
      <x:c r="D209" t="inlineStr">
        <x:is>
          <x:t xml:space="preserve">Tubo o perfil de acero (sección por definir)</x:t>
        </x:is>
      </x:c>
      <x:c r="E209" t="n">
        <x:f>'08_PEDIDOS'!D33</x:f>
        <x:v>10</x:v>
      </x:c>
      <x:c r="F209" t="n">
        <x:v>4</x:v>
      </x:c>
      <x:c r="G209" t="n">
        <x:f>E209*F209</x:f>
        <x:v>40</x:v>
      </x:c>
      <x:c r="H209" t="n">
        <x:v>62.90624999999999</x:v>
      </x:c>
      <x:c r="I209" t="n">
        <x:f>E209*H209</x:f>
        <x:v>629.0624999999999</x:v>
      </x:c>
      <x:c r="J209" s="23" t="n">
        <x:f>E209*SUMIFS('03_DESPIECE'!$I$2:$I$225,'03_DESPIECE'!$A$2:$A$225,B209,'03_DESPIECE'!$B$2:$B$225,C209)</x:f>
        <x:v>98.99999999999999</x:v>
      </x:c>
      <x:c r="K209" s="23" t="n">
        <x:f>E209*SUMIFS('03_DESPIECE'!$K$2:$K$225,'03_DESPIECE'!$A$2:$A$225,B209,'03_DESPIECE'!$B$2:$B$225,C209)</x:f>
        <x:v>0</x:v>
      </x:c>
    </x:row>
    <x:row r="210">
      <x:c r="A210" t="inlineStr">
        <x:is>
          <x:t xml:space="preserve">P032</x:t>
        </x:is>
      </x:c>
      <x:c r="B210" t="inlineStr">
        <x:is>
          <x:t xml:space="preserve">Estantería liviana metálica</x:t>
        </x:is>
      </x:c>
      <x:c r="C210" t="inlineStr">
        <x:is>
          <x:t xml:space="preserve">Travesaño</x:t>
        </x:is>
      </x:c>
      <x:c r="D210" t="inlineStr">
        <x:is>
          <x:t xml:space="preserve">Tubo o perfil de acero (sección por definir)</x:t>
        </x:is>
      </x:c>
      <x:c r="E210" t="n">
        <x:f>'08_PEDIDOS'!D33</x:f>
        <x:v>10</x:v>
      </x:c>
      <x:c r="F210" t="n">
        <x:v>8</x:v>
      </x:c>
      <x:c r="G210" t="n">
        <x:f>E210*F210</x:f>
        <x:v>80</x:v>
      </x:c>
      <x:c r="H210" t="n">
        <x:v>68.625</x:v>
      </x:c>
      <x:c r="I210" t="n">
        <x:f>E210*H210</x:f>
        <x:v>686.25</x:v>
      </x:c>
      <x:c r="J210" s="23" t="n">
        <x:f>E210*SUMIFS('03_DESPIECE'!$I$2:$I$225,'03_DESPIECE'!$A$2:$A$225,B210,'03_DESPIECE'!$B$2:$B$225,C210)</x:f>
        <x:v>108</x:v>
      </x:c>
      <x:c r="K210" s="23" t="n">
        <x:f>E210*SUMIFS('03_DESPIECE'!$K$2:$K$225,'03_DESPIECE'!$A$2:$A$225,B210,'03_DESPIECE'!$B$2:$B$225,C210)</x:f>
        <x:v>0</x:v>
      </x:c>
    </x:row>
    <x:row r="211">
      <x:c r="A211" t="inlineStr">
        <x:is>
          <x:t xml:space="preserve">P032</x:t>
        </x:is>
      </x:c>
      <x:c r="B211" t="inlineStr">
        <x:is>
          <x:t xml:space="preserve">Estantería liviana metálica</x:t>
        </x:is>
      </x:c>
      <x:c r="C211" t="inlineStr">
        <x:is>
          <x:t xml:space="preserve">Bandeja</x:t>
        </x:is>
      </x:c>
      <x:c r="D211" t="inlineStr">
        <x:is>
          <x:t xml:space="preserve">Lámina LAF o acero 1.0 mm (alternativa V4)</x:t>
        </x:is>
      </x:c>
      <x:c r="E211" t="n">
        <x:f>'08_PEDIDOS'!D33</x:f>
        <x:v>10</x:v>
      </x:c>
      <x:c r="F211" t="n">
        <x:v>5</x:v>
      </x:c>
      <x:c r="G211" t="n">
        <x:f>E211*F211</x:f>
        <x:v>50</x:v>
      </x:c>
      <x:c r="H211" t="n">
        <x:v>116.0434782608696</x:v>
      </x:c>
      <x:c r="I211" t="n">
        <x:f>E211*H211</x:f>
        <x:v>1160.434782608696</x:v>
      </x:c>
      <x:c r="J211" s="23" t="n">
        <x:f>E211*SUMIFS('03_DESPIECE'!$I$2:$I$225,'03_DESPIECE'!$A$2:$A$225,B211,'03_DESPIECE'!$B$2:$B$225,C211)</x:f>
        <x:v>157</x:v>
      </x:c>
      <x:c r="K211" s="23" t="n">
        <x:f>E211*SUMIFS('03_DESPIECE'!$K$2:$K$225,'03_DESPIECE'!$A$2:$A$225,B211,'03_DESPIECE'!$B$2:$B$225,C211)</x:f>
        <x:v>1.3888888888888888</x:v>
      </x:c>
    </x:row>
    <x:row r="212">
      <x:c r="A212" t="inlineStr">
        <x:is>
          <x:t xml:space="preserve">P032</x:t>
        </x:is>
      </x:c>
      <x:c r="B212" t="inlineStr">
        <x:is>
          <x:t xml:space="preserve">Estantería liviana metálica</x:t>
        </x:is>
      </x:c>
      <x:c r="C212" t="inlineStr">
        <x:is>
          <x:t xml:space="preserve">Escuadra</x:t>
        </x:is>
      </x:c>
      <x:c r="D212" t="inlineStr">
        <x:is>
          <x:t xml:space="preserve">Lámina LAF o acero 1.0 mm (alternativa V4)</x:t>
        </x:is>
      </x:c>
      <x:c r="E212" t="n">
        <x:f>'08_PEDIDOS'!D33</x:f>
        <x:v>10</x:v>
      </x:c>
      <x:c r="F212" t="n">
        <x:v>8</x:v>
      </x:c>
      <x:c r="G212" t="n">
        <x:f>E212*F212</x:f>
        <x:v>80</x:v>
      </x:c>
      <x:c r="H212" t="n">
        <x:v>16.24608695652174</x:v>
      </x:c>
      <x:c r="I212" t="n">
        <x:f>E212*H212</x:f>
        <x:v>162.4608695652174</x:v>
      </x:c>
      <x:c r="J212" s="23" t="n">
        <x:f>E212*SUMIFS('03_DESPIECE'!$I$2:$I$225,'03_DESPIECE'!$A$2:$A$225,B212,'03_DESPIECE'!$B$2:$B$225,C212)</x:f>
        <x:v>21.98</x:v>
      </x:c>
      <x:c r="K212" s="23" t="n">
        <x:f>E212*SUMIFS('03_DESPIECE'!$K$2:$K$225,'03_DESPIECE'!$A$2:$A$225,B212,'03_DESPIECE'!$B$2:$B$225,C212)</x:f>
        <x:v>0.12152777777777779</x:v>
      </x:c>
    </x:row>
    <x:row r="213">
      <x:c r="A213" t="inlineStr">
        <x:is>
          <x:t xml:space="preserve">P032</x:t>
        </x:is>
      </x:c>
      <x:c r="B213" t="inlineStr">
        <x:is>
          <x:t xml:space="preserve">Estantería liviana metálica</x:t>
        </x:is>
      </x:c>
      <x:c r="C213" t="inlineStr">
        <x:is>
          <x:t xml:space="preserve">Tornillería</x:t>
        </x:is>
      </x:c>
      <x:c r="D213" t="inlineStr">
        <x:is>
          <x:t xml:space="preserve">Elementos de fijación metálica (tipo por desagregar)</x:t>
        </x:is>
      </x:c>
      <x:c r="E213" t="n">
        <x:f>'08_PEDIDOS'!D33</x:f>
        <x:v>10</x:v>
      </x:c>
      <x:c r="F213" t="n">
        <x:v>32</x:v>
      </x:c>
      <x:c r="G213" t="n">
        <x:f>E213*F213</x:f>
        <x:v>320</x:v>
      </x:c>
      <x:c r="I213" t="n">
        <x:f>E213*H213</x:f>
        <x:v>0</x:v>
      </x:c>
      <x:c r="J213" s="23" t="n">
        <x:f>E213*SUMIFS('03_DESPIECE'!$I$2:$I$225,'03_DESPIECE'!$A$2:$A$225,B213,'03_DESPIECE'!$B$2:$B$225,C213)</x:f>
        <x:v>0</x:v>
      </x:c>
      <x:c r="K213" s="23" t="n">
        <x:f>E213*SUMIFS('03_DESPIECE'!$K$2:$K$225,'03_DESPIECE'!$A$2:$A$225,B213,'03_DESPIECE'!$B$2:$B$225,C213)</x:f>
        <x:v>0</x:v>
      </x:c>
    </x:row>
    <x:row r="214">
      <x:c r="A214" t="inlineStr">
        <x:is>
          <x:t xml:space="preserve">P033</x:t>
        </x:is>
      </x:c>
      <x:c r="B214" t="inlineStr">
        <x:is>
          <x:t xml:space="preserve">Minirack metálico con bandejas</x:t>
        </x:is>
      </x:c>
      <x:c r="C214" t="inlineStr">
        <x:is>
          <x:t xml:space="preserve">Parante vertical</x:t>
        </x:is>
      </x:c>
      <x:c r="D214" t="inlineStr">
        <x:is>
          <x:t xml:space="preserve">Tubo o perfil de acero (sección por definir)</x:t>
        </x:is>
      </x:c>
      <x:c r="E214" t="n">
        <x:f>'08_PEDIDOS'!D34</x:f>
        <x:v>12</x:v>
      </x:c>
      <x:c r="F214" t="n">
        <x:v>4</x:v>
      </x:c>
      <x:c r="G214" t="n">
        <x:f>E214*F214</x:f>
        <x:v>48</x:v>
      </x:c>
      <x:c r="H214" t="n">
        <x:v>68.625</x:v>
      </x:c>
      <x:c r="I214" t="n">
        <x:f>E214*H214</x:f>
        <x:v>823.5</x:v>
      </x:c>
      <x:c r="J214" s="23" t="n">
        <x:f>E214*SUMIFS('03_DESPIECE'!$I$2:$I$225,'03_DESPIECE'!$A$2:$A$225,B214,'03_DESPIECE'!$B$2:$B$225,C214)</x:f>
        <x:v>129.60000000000002</x:v>
      </x:c>
      <x:c r="K214" s="23" t="n">
        <x:f>E214*SUMIFS('03_DESPIECE'!$K$2:$K$225,'03_DESPIECE'!$A$2:$A$225,B214,'03_DESPIECE'!$B$2:$B$225,C214)</x:f>
        <x:v>0</x:v>
      </x:c>
    </x:row>
    <x:row r="215">
      <x:c r="A215" t="inlineStr">
        <x:is>
          <x:t xml:space="preserve">P033</x:t>
        </x:is>
      </x:c>
      <x:c r="B215" t="inlineStr">
        <x:is>
          <x:t xml:space="preserve">Minirack metálico con bandejas</x:t>
        </x:is>
      </x:c>
      <x:c r="C215" t="inlineStr">
        <x:is>
          <x:t xml:space="preserve">Larguero horizontal</x:t>
        </x:is>
      </x:c>
      <x:c r="D215" t="inlineStr">
        <x:is>
          <x:t xml:space="preserve">Tubo o perfil de acero (sección por definir)</x:t>
        </x:is>
      </x:c>
      <x:c r="E215" t="n">
        <x:f>'08_PEDIDOS'!D34</x:f>
        <x:v>12</x:v>
      </x:c>
      <x:c r="F215" t="n">
        <x:v>8</x:v>
      </x:c>
      <x:c r="G215" t="n">
        <x:f>E215*F215</x:f>
        <x:v>96</x:v>
      </x:c>
      <x:c r="H215" t="n">
        <x:v>91.49999999999999</x:v>
      </x:c>
      <x:c r="I215" t="n">
        <x:f>E215*H215</x:f>
        <x:v>1097.9999999999998</x:v>
      </x:c>
      <x:c r="J215" s="23" t="n">
        <x:f>E215*SUMIFS('03_DESPIECE'!$I$2:$I$225,'03_DESPIECE'!$A$2:$A$225,B215,'03_DESPIECE'!$B$2:$B$225,C215)</x:f>
        <x:v>172.8</x:v>
      </x:c>
      <x:c r="K215" s="23" t="n">
        <x:f>E215*SUMIFS('03_DESPIECE'!$K$2:$K$225,'03_DESPIECE'!$A$2:$A$225,B215,'03_DESPIECE'!$B$2:$B$225,C215)</x:f>
        <x:v>0</x:v>
      </x:c>
    </x:row>
    <x:row r="216">
      <x:c r="A216" t="inlineStr">
        <x:is>
          <x:t xml:space="preserve">P033</x:t>
        </x:is>
      </x:c>
      <x:c r="B216" t="inlineStr">
        <x:is>
          <x:t xml:space="preserve">Minirack metálico con bandejas</x:t>
        </x:is>
      </x:c>
      <x:c r="C216" t="inlineStr">
        <x:is>
          <x:t xml:space="preserve">Refuerzo transversal</x:t>
        </x:is>
      </x:c>
      <x:c r="D216" t="inlineStr">
        <x:is>
          <x:t xml:space="preserve">Tubo o perfil de acero (sección por definir)</x:t>
        </x:is>
      </x:c>
      <x:c r="E216" t="n">
        <x:f>'08_PEDIDOS'!D34</x:f>
        <x:v>12</x:v>
      </x:c>
      <x:c r="F216" t="n">
        <x:v>4</x:v>
      </x:c>
      <x:c r="G216" t="n">
        <x:f>E216*F216</x:f>
        <x:v>48</x:v>
      </x:c>
      <x:c r="H216" t="n">
        <x:v>22.875</x:v>
      </x:c>
      <x:c r="I216" t="n">
        <x:f>E216*H216</x:f>
        <x:v>274.5</x:v>
      </x:c>
      <x:c r="J216" s="23" t="n">
        <x:f>E216*SUMIFS('03_DESPIECE'!$I$2:$I$225,'03_DESPIECE'!$A$2:$A$225,B216,'03_DESPIECE'!$B$2:$B$225,C216)</x:f>
        <x:v>43.2</x:v>
      </x:c>
      <x:c r="K216" s="23" t="n">
        <x:f>E216*SUMIFS('03_DESPIECE'!$K$2:$K$225,'03_DESPIECE'!$A$2:$A$225,B216,'03_DESPIECE'!$B$2:$B$225,C216)</x:f>
        <x:v>0</x:v>
      </x:c>
    </x:row>
    <x:row r="217">
      <x:c r="A217" t="inlineStr">
        <x:is>
          <x:t xml:space="preserve">P033</x:t>
        </x:is>
      </x:c>
      <x:c r="B217" t="inlineStr">
        <x:is>
          <x:t xml:space="preserve">Minirack metálico con bandejas</x:t>
        </x:is>
      </x:c>
      <x:c r="C217" t="inlineStr">
        <x:is>
          <x:t xml:space="preserve">Bandeja acero</x:t>
        </x:is>
      </x:c>
      <x:c r="D217" t="inlineStr">
        <x:is>
          <x:t xml:space="preserve">Plancha de acero laminado en caliente de 2 mm, 1.20 × 2.40 m</x:t>
        </x:is>
      </x:c>
      <x:c r="E217" t="n">
        <x:f>'08_PEDIDOS'!D34</x:f>
        <x:v>12</x:v>
      </x:c>
      <x:c r="F217" t="n">
        <x:v>4</x:v>
      </x:c>
      <x:c r="G217" t="n">
        <x:f>E217*F217</x:f>
        <x:v>48</x:v>
      </x:c>
      <x:c r="H217" t="n">
        <x:v>334.2052173913042</x:v>
      </x:c>
      <x:c r="I217" t="n">
        <x:f>E217*H217</x:f>
        <x:v>4010.4626086956505</x:v>
      </x:c>
      <x:c r="J217" s="23" t="n">
        <x:f>E217*SUMIFS('03_DESPIECE'!$I$2:$I$225,'03_DESPIECE'!$A$2:$A$225,B217,'03_DESPIECE'!$B$2:$B$225,C217)</x:f>
        <x:v>542.5919999999999</x:v>
      </x:c>
      <x:c r="K217" s="23" t="n">
        <x:f>E217*SUMIFS('03_DESPIECE'!$K$2:$K$225,'03_DESPIECE'!$A$2:$A$225,B217,'03_DESPIECE'!$B$2:$B$225,C217)</x:f>
        <x:v>3</x:v>
      </x:c>
    </x:row>
    <x:row r="218">
      <x:c r="A218" t="inlineStr">
        <x:is>
          <x:t xml:space="preserve">P033</x:t>
        </x:is>
      </x:c>
      <x:c r="B218" t="inlineStr">
        <x:is>
          <x:t xml:space="preserve">Minirack metálico con bandejas</x:t>
        </x:is>
      </x:c>
      <x:c r="C218" t="inlineStr">
        <x:is>
          <x:t xml:space="preserve">Cartela unión</x:t>
        </x:is>
      </x:c>
      <x:c r="D218" t="inlineStr">
        <x:is>
          <x:t xml:space="preserve">Plancha de acero laminado en caliente de 2 mm, 1.20 × 2.40 m</x:t>
        </x:is>
      </x:c>
      <x:c r="E218" t="n">
        <x:f>'08_PEDIDOS'!D34</x:f>
        <x:v>12</x:v>
      </x:c>
      <x:c r="F218" t="n">
        <x:v>8</x:v>
      </x:c>
      <x:c r="G218" t="n">
        <x:f>E218*F218</x:f>
        <x:v>96</x:v>
      </x:c>
      <x:c r="H218" t="n">
        <x:v>23.20869565217391</x:v>
      </x:c>
      <x:c r="I218" t="n">
        <x:f>E218*H218</x:f>
        <x:v>278.5043478260869</x:v>
      </x:c>
      <x:c r="J218" s="23" t="n">
        <x:f>E218*SUMIFS('03_DESPIECE'!$I$2:$I$225,'03_DESPIECE'!$A$2:$A$225,B218,'03_DESPIECE'!$B$2:$B$225,C218)</x:f>
        <x:v>37.68</x:v>
      </x:c>
      <x:c r="K218" s="23" t="n">
        <x:f>E218*SUMIFS('03_DESPIECE'!$K$2:$K$225,'03_DESPIECE'!$A$2:$A$225,B218,'03_DESPIECE'!$B$2:$B$225,C218)</x:f>
        <x:v>0.10416666666666667</x:v>
      </x:c>
    </x:row>
    <x:row r="219">
      <x:c r="A219" t="inlineStr">
        <x:is>
          <x:t xml:space="preserve">P033</x:t>
        </x:is>
      </x:c>
      <x:c r="B219" t="inlineStr">
        <x:is>
          <x:t xml:space="preserve">Minirack metálico con bandejas</x:t>
        </x:is>
      </x:c>
      <x:c r="C219" t="inlineStr">
        <x:is>
          <x:t xml:space="preserve">Tornillería sujeción</x:t>
        </x:is>
      </x:c>
      <x:c r="D219" t="inlineStr">
        <x:is>
          <x:t xml:space="preserve">Elementos de fijación metálica (tipo por desagregar)</x:t>
        </x:is>
      </x:c>
      <x:c r="E219" t="n">
        <x:f>'08_PEDIDOS'!D34</x:f>
        <x:v>12</x:v>
      </x:c>
      <x:c r="F219" t="n">
        <x:v>24</x:v>
      </x:c>
      <x:c r="G219" t="n">
        <x:f>E219*F219</x:f>
        <x:v>288</x:v>
      </x:c>
      <x:c r="I219" t="n">
        <x:f>E219*H219</x:f>
        <x:v>0</x:v>
      </x:c>
      <x:c r="J219" s="23" t="n">
        <x:f>E219*SUMIFS('03_DESPIECE'!$I$2:$I$225,'03_DESPIECE'!$A$2:$A$225,B219,'03_DESPIECE'!$B$2:$B$225,C219)</x:f>
        <x:v>0</x:v>
      </x:c>
      <x:c r="K219" s="23" t="n">
        <x:f>E219*SUMIFS('03_DESPIECE'!$K$2:$K$225,'03_DESPIECE'!$A$2:$A$225,B219,'03_DESPIECE'!$B$2:$B$225,C219)</x:f>
        <x:v>0</x:v>
      </x:c>
    </x:row>
    <x:row r="220">
      <x:c r="A220" t="inlineStr">
        <x:is>
          <x:t xml:space="preserve">P033</x:t>
        </x:is>
      </x:c>
      <x:c r="B220" t="inlineStr">
        <x:is>
          <x:t xml:space="preserve">Minirack metálico con bandejas</x:t>
        </x:is>
      </x:c>
      <x:c r="C220" t="inlineStr">
        <x:is>
          <x:t xml:space="preserve">Tapa protectora</x:t>
        </x:is>
      </x:c>
      <x:c r="D220" t="inlineStr">
        <x:is>
          <x:t xml:space="preserve">Elementos de fijación metálica (tipo por desagregar)</x:t>
        </x:is>
      </x:c>
      <x:c r="E220" t="n">
        <x:f>'08_PEDIDOS'!D34</x:f>
        <x:v>12</x:v>
      </x:c>
      <x:c r="F220" t="n">
        <x:v>4</x:v>
      </x:c>
      <x:c r="G220" t="n">
        <x:f>E220*F220</x:f>
        <x:v>48</x:v>
      </x:c>
      <x:c r="I220" t="n">
        <x:f>E220*H220</x:f>
        <x:v>0</x:v>
      </x:c>
      <x:c r="J220" s="23" t="n">
        <x:f>E220*SUMIFS('03_DESPIECE'!$I$2:$I$225,'03_DESPIECE'!$A$2:$A$225,B220,'03_DESPIECE'!$B$2:$B$225,C220)</x:f>
        <x:v>0</x:v>
      </x:c>
      <x:c r="K220" s="23" t="n">
        <x:f>E220*SUMIFS('03_DESPIECE'!$K$2:$K$225,'03_DESPIECE'!$A$2:$A$225,B220,'03_DESPIECE'!$B$2:$B$225,C220)</x:f>
        <x:v>0</x:v>
      </x:c>
    </x:row>
    <x:row r="221">
      <x:c r="A221" t="inlineStr">
        <x:is>
          <x:t xml:space="preserve">P034</x:t>
        </x:is>
      </x:c>
      <x:c r="B221" t="inlineStr">
        <x:is>
          <x:t xml:space="preserve">Estante reforzado modular</x:t>
        </x:is>
      </x:c>
      <x:c r="C221" t="inlineStr">
        <x:is>
          <x:t xml:space="preserve">Parante perfil</x:t>
        </x:is>
      </x:c>
      <x:c r="D221" t="inlineStr">
        <x:is>
          <x:t xml:space="preserve">Tubo o perfil de acero (sección por definir)</x:t>
        </x:is>
      </x:c>
      <x:c r="E221" t="n">
        <x:f>'08_PEDIDOS'!D35</x:f>
        <x:v>12</x:v>
      </x:c>
      <x:c r="F221" t="n">
        <x:v>4</x:v>
      </x:c>
      <x:c r="G221" t="n">
        <x:f>E221*F221</x:f>
        <x:v>48</x:v>
      </x:c>
      <x:c r="H221" t="n">
        <x:v>76.24999999999999</x:v>
      </x:c>
      <x:c r="I221" t="n">
        <x:f>E221*H221</x:f>
        <x:v>914.9999999999998</x:v>
      </x:c>
      <x:c r="J221" s="23" t="n">
        <x:f>E221*SUMIFS('03_DESPIECE'!$I$2:$I$225,'03_DESPIECE'!$A$2:$A$225,B221,'03_DESPIECE'!$B$2:$B$225,C221)</x:f>
        <x:v>144</x:v>
      </x:c>
      <x:c r="K221" s="23" t="n">
        <x:f>E221*SUMIFS('03_DESPIECE'!$K$2:$K$225,'03_DESPIECE'!$A$2:$A$225,B221,'03_DESPIECE'!$B$2:$B$225,C221)</x:f>
        <x:v>0</x:v>
      </x:c>
    </x:row>
    <x:row r="222">
      <x:c r="A222" t="inlineStr">
        <x:is>
          <x:t xml:space="preserve">P034</x:t>
        </x:is>
      </x:c>
      <x:c r="B222" t="inlineStr">
        <x:is>
          <x:t xml:space="preserve">Estante reforzado modular</x:t>
        </x:is>
      </x:c>
      <x:c r="C222" t="inlineStr">
        <x:is>
          <x:t xml:space="preserve">Travesaño frontal</x:t>
        </x:is>
      </x:c>
      <x:c r="D222" t="inlineStr">
        <x:is>
          <x:t xml:space="preserve">Tubo o perfil de acero (sección por definir)</x:t>
        </x:is>
      </x:c>
      <x:c r="E222" t="n">
        <x:f>'08_PEDIDOS'!D35</x:f>
        <x:v>12</x:v>
      </x:c>
      <x:c r="F222" t="n">
        <x:v>8</x:v>
      </x:c>
      <x:c r="G222" t="n">
        <x:f>E222*F222</x:f>
        <x:v>96</x:v>
      </x:c>
      <x:c r="H222" t="n">
        <x:v>76.24999999999999</x:v>
      </x:c>
      <x:c r="I222" t="n">
        <x:f>E222*H222</x:f>
        <x:v>914.9999999999998</x:v>
      </x:c>
      <x:c r="J222" s="23" t="n">
        <x:f>E222*SUMIFS('03_DESPIECE'!$I$2:$I$225,'03_DESPIECE'!$A$2:$A$225,B222,'03_DESPIECE'!$B$2:$B$225,C222)</x:f>
        <x:v>144</x:v>
      </x:c>
      <x:c r="K222" s="23" t="n">
        <x:f>E222*SUMIFS('03_DESPIECE'!$K$2:$K$225,'03_DESPIECE'!$A$2:$A$225,B222,'03_DESPIECE'!$B$2:$B$225,C222)</x:f>
        <x:v>0</x:v>
      </x:c>
    </x:row>
    <x:row r="223">
      <x:c r="A223" t="inlineStr">
        <x:is>
          <x:t xml:space="preserve">P034</x:t>
        </x:is>
      </x:c>
      <x:c r="B223" t="inlineStr">
        <x:is>
          <x:t xml:space="preserve">Estante reforzado modular</x:t>
        </x:is>
      </x:c>
      <x:c r="C223" t="inlineStr">
        <x:is>
          <x:t xml:space="preserve">Travesaño lateral</x:t>
        </x:is>
      </x:c>
      <x:c r="D223" t="inlineStr">
        <x:is>
          <x:t xml:space="preserve">Tubo o perfil de acero (sección por definir)</x:t>
        </x:is>
      </x:c>
      <x:c r="E223" t="n">
        <x:f>'08_PEDIDOS'!D35</x:f>
        <x:v>12</x:v>
      </x:c>
      <x:c r="F223" t="n">
        <x:v>8</x:v>
      </x:c>
      <x:c r="G223" t="n">
        <x:f>E223*F223</x:f>
        <x:v>96</x:v>
      </x:c>
      <x:c r="H223" t="n">
        <x:v>38.12499999999999</x:v>
      </x:c>
      <x:c r="I223" t="n">
        <x:f>E223*H223</x:f>
        <x:v>457.4999999999999</x:v>
      </x:c>
      <x:c r="J223" s="23" t="n">
        <x:f>E223*SUMIFS('03_DESPIECE'!$I$2:$I$225,'03_DESPIECE'!$A$2:$A$225,B223,'03_DESPIECE'!$B$2:$B$225,C223)</x:f>
        <x:v>72</x:v>
      </x:c>
      <x:c r="K223" s="23" t="n">
        <x:f>E223*SUMIFS('03_DESPIECE'!$K$2:$K$225,'03_DESPIECE'!$A$2:$A$225,B223,'03_DESPIECE'!$B$2:$B$225,C223)</x:f>
        <x:v>0</x:v>
      </x:c>
    </x:row>
    <x:row r="224">
      <x:c r="A224" t="inlineStr">
        <x:is>
          <x:t xml:space="preserve">P034</x:t>
        </x:is>
      </x:c>
      <x:c r="B224" t="inlineStr">
        <x:is>
          <x:t xml:space="preserve">Estante reforzado modular</x:t>
        </x:is>
      </x:c>
      <x:c r="C224" t="inlineStr">
        <x:is>
          <x:t xml:space="preserve">Bandeja reforzada</x:t>
        </x:is>
      </x:c>
      <x:c r="D224" t="inlineStr">
        <x:is>
          <x:t xml:space="preserve">Plancha de acero laminado en caliente de 2 mm, 1.20 × 2.40 m</x:t>
        </x:is>
      </x:c>
      <x:c r="E224" t="n">
        <x:f>'08_PEDIDOS'!D35</x:f>
        <x:v>12</x:v>
      </x:c>
      <x:c r="F224" t="n">
        <x:v>5</x:v>
      </x:c>
      <x:c r="G224" t="n">
        <x:f>E224*F224</x:f>
        <x:v>60</x:v>
      </x:c>
      <x:c r="H224" t="n">
        <x:v>290.1086956521739</x:v>
      </x:c>
      <x:c r="I224" t="n">
        <x:f>E224*H224</x:f>
        <x:v>3481.3043478260865</x:v>
      </x:c>
      <x:c r="J224" s="23" t="n">
        <x:f>E224*SUMIFS('03_DESPIECE'!$I$2:$I$225,'03_DESPIECE'!$A$2:$A$225,B224,'03_DESPIECE'!$B$2:$B$225,C224)</x:f>
        <x:v>471</x:v>
      </x:c>
      <x:c r="K224" s="23" t="n">
        <x:f>E224*SUMIFS('03_DESPIECE'!$K$2:$K$225,'03_DESPIECE'!$A$2:$A$225,B224,'03_DESPIECE'!$B$2:$B$225,C224)</x:f>
        <x:v>2.083333333333333</x:v>
      </x:c>
    </x:row>
    <x:row r="225">
      <x:c r="A225" t="inlineStr">
        <x:is>
          <x:t xml:space="preserve">P034</x:t>
        </x:is>
      </x:c>
      <x:c r="B225" t="inlineStr">
        <x:is>
          <x:t xml:space="preserve">Estante reforzado modular</x:t>
        </x:is>
      </x:c>
      <x:c r="C225" t="inlineStr">
        <x:is>
          <x:t xml:space="preserve">Cartela</x:t>
        </x:is>
      </x:c>
      <x:c r="D225" t="inlineStr">
        <x:is>
          <x:t xml:space="preserve">Plancha de acero laminado en caliente de 2 mm, 1.20 × 2.40 m</x:t>
        </x:is>
      </x:c>
      <x:c r="E225" t="n">
        <x:f>'08_PEDIDOS'!D35</x:f>
        <x:v>12</x:v>
      </x:c>
      <x:c r="F225" t="n">
        <x:v>8</x:v>
      </x:c>
      <x:c r="G225" t="n">
        <x:f>E225*F225</x:f>
        <x:v>96</x:v>
      </x:c>
      <x:c r="H225" t="n">
        <x:v>32.49217391304348</x:v>
      </x:c>
      <x:c r="I225" t="n">
        <x:f>E225*H225</x:f>
        <x:v>389.9060869565218</x:v>
      </x:c>
      <x:c r="J225" s="23" t="n">
        <x:f>E225*SUMIFS('03_DESPIECE'!$I$2:$I$225,'03_DESPIECE'!$A$2:$A$225,B225,'03_DESPIECE'!$B$2:$B$225,C225)</x:f>
        <x:v>52.75200000000001</x:v>
      </x:c>
      <x:c r="K225" s="23" t="n">
        <x:f>E225*SUMIFS('03_DESPIECE'!$K$2:$K$225,'03_DESPIECE'!$A$2:$A$225,B225,'03_DESPIECE'!$B$2:$B$225,C225)</x:f>
        <x:v>0.14583333333333337</x:v>
      </x:c>
    </x:row>
    <x:row r="226">
      <x:c r="A226" t="inlineStr">
        <x:is>
          <x:t xml:space="preserve">P034</x:t>
        </x:is>
      </x:c>
      <x:c r="B226" t="inlineStr">
        <x:is>
          <x:t xml:space="preserve">Estante reforzado modular</x:t>
        </x:is>
      </x:c>
      <x:c r="C226" t="inlineStr">
        <x:is>
          <x:t xml:space="preserve">Juego pernos</x:t>
        </x:is>
      </x:c>
      <x:c r="D226" t="inlineStr">
        <x:is>
          <x:t xml:space="preserve">Elementos de fijación metálica (tipo por desagregar)</x:t>
        </x:is>
      </x:c>
      <x:c r="E226" t="n">
        <x:f>'08_PEDIDOS'!D35</x:f>
        <x:v>12</x:v>
      </x:c>
      <x:c r="F226" t="n">
        <x:v>28</x:v>
      </x:c>
      <x:c r="G226" t="n">
        <x:f>E226*F226</x:f>
        <x:v>336</x:v>
      </x:c>
      <x:c r="I226" t="n">
        <x:f>E226*H226</x:f>
        <x:v>0</x:v>
      </x:c>
      <x:c r="J226" s="23" t="n">
        <x:f>E226*SUMIFS('03_DESPIECE'!$I$2:$I$225,'03_DESPIECE'!$A$2:$A$225,B226,'03_DESPIECE'!$B$2:$B$225,C226)</x:f>
        <x:v>0</x:v>
      </x:c>
      <x:c r="K226" s="23" t="n">
        <x:f>E226*SUMIFS('03_DESPIECE'!$K$2:$K$225,'03_DESPIECE'!$A$2:$A$225,B226,'03_DESPIECE'!$B$2:$B$225,C226)</x:f>
        <x:v>0</x:v>
      </x:c>
    </x:row>
    <x:row r="227">
      <x:c r="A227" t="inlineStr">
        <x:is>
          <x:t xml:space="preserve">P035</x:t>
        </x:is>
      </x:c>
      <x:c r="B227" t="inlineStr">
        <x:is>
          <x:t xml:space="preserve">Góndola central comercial</x:t>
        </x:is>
      </x:c>
      <x:c r="C227" t="inlineStr">
        <x:is>
          <x:t xml:space="preserve">Columna doble</x:t>
        </x:is>
      </x:c>
      <x:c r="D227" t="inlineStr">
        <x:is>
          <x:t xml:space="preserve">Tubo o perfil de acero (sección por definir)</x:t>
        </x:is>
      </x:c>
      <x:c r="E227" t="n">
        <x:f>'08_PEDIDOS'!D36</x:f>
        <x:v>6</x:v>
      </x:c>
      <x:c r="F227" t="n">
        <x:v>2</x:v>
      </x:c>
      <x:c r="G227" t="n">
        <x:f>E227*F227</x:f>
        <x:v>12</x:v>
      </x:c>
      <x:c r="H227" t="n">
        <x:v>31.45312499999999</x:v>
      </x:c>
      <x:c r="I227" t="n">
        <x:f>E227*H227</x:f>
        <x:v>188.71874999999994</x:v>
      </x:c>
      <x:c r="J227" s="23" t="n">
        <x:f>E227*SUMIFS('03_DESPIECE'!$I$2:$I$225,'03_DESPIECE'!$A$2:$A$225,B227,'03_DESPIECE'!$B$2:$B$225,C227)</x:f>
        <x:v>29.699999999999996</x:v>
      </x:c>
      <x:c r="K227" s="23" t="n">
        <x:f>E227*SUMIFS('03_DESPIECE'!$K$2:$K$225,'03_DESPIECE'!$A$2:$A$225,B227,'03_DESPIECE'!$B$2:$B$225,C227)</x:f>
        <x:v>0</x:v>
      </x:c>
    </x:row>
    <x:row r="228">
      <x:c r="A228" t="inlineStr">
        <x:is>
          <x:t xml:space="preserve">P035</x:t>
        </x:is>
      </x:c>
      <x:c r="B228" t="inlineStr">
        <x:is>
          <x:t xml:space="preserve">Góndola central comercial</x:t>
        </x:is>
      </x:c>
      <x:c r="C228" t="inlineStr">
        <x:is>
          <x:t xml:space="preserve">Base apoyo</x:t>
        </x:is>
      </x:c>
      <x:c r="D228" t="inlineStr">
        <x:is>
          <x:t xml:space="preserve">Lámina LAF o acero 1.0 mm (alternativa V4)</x:t>
        </x:is>
      </x:c>
      <x:c r="E228" t="n">
        <x:f>'08_PEDIDOS'!D36</x:f>
        <x:v>6</x:v>
      </x:c>
      <x:c r="F228" t="n">
        <x:v>2</x:v>
      </x:c>
      <x:c r="G228" t="n">
        <x:f>E228*F228</x:f>
        <x:v>12</x:v>
      </x:c>
      <x:c r="H228" t="n">
        <x:v>34.81304347826087</x:v>
      </x:c>
      <x:c r="I228" t="n">
        <x:f>E228*H228</x:f>
        <x:v>208.87826086956522</x:v>
      </x:c>
      <x:c r="J228" s="23" t="n">
        <x:f>E228*SUMIFS('03_DESPIECE'!$I$2:$I$225,'03_DESPIECE'!$A$2:$A$225,B228,'03_DESPIECE'!$B$2:$B$225,C228)</x:f>
        <x:v>28.259999999999998</x:v>
      </x:c>
      <x:c r="K228" s="23" t="n">
        <x:f>E228*SUMIFS('03_DESPIECE'!$K$2:$K$225,'03_DESPIECE'!$A$2:$A$225,B228,'03_DESPIECE'!$B$2:$B$225,C228)</x:f>
        <x:v>0.625</x:v>
      </x:c>
    </x:row>
    <x:row r="229">
      <x:c r="A229" t="inlineStr">
        <x:is>
          <x:t xml:space="preserve">P035</x:t>
        </x:is>
      </x:c>
      <x:c r="B229" t="inlineStr">
        <x:is>
          <x:t xml:space="preserve">Góndola central comercial</x:t>
        </x:is>
      </x:c>
      <x:c r="C229" t="inlineStr">
        <x:is>
          <x:t xml:space="preserve">Panel trasero</x:t>
        </x:is>
      </x:c>
      <x:c r="D229" t="inlineStr">
        <x:is>
          <x:t xml:space="preserve">Lámina LAF o acero 1.0 mm (alternativa V4)</x:t>
        </x:is>
      </x:c>
      <x:c r="E229" t="n">
        <x:f>'08_PEDIDOS'!D36</x:f>
        <x:v>6</x:v>
      </x:c>
      <x:c r="F229" t="n">
        <x:v>4</x:v>
      </x:c>
      <x:c r="G229" t="n">
        <x:f>E229*F229</x:f>
        <x:v>24</x:v>
      </x:c>
      <x:c r="H229" t="n">
        <x:v>129.9686956521739</x:v>
      </x:c>
      <x:c r="I229" t="n">
        <x:f>E229*H229</x:f>
        <x:v>779.8121739130434</x:v>
      </x:c>
      <x:c r="J229" s="23" t="n">
        <x:f>E229*SUMIFS('03_DESPIECE'!$I$2:$I$225,'03_DESPIECE'!$A$2:$A$225,B229,'03_DESPIECE'!$B$2:$B$225,C229)</x:f>
        <x:v>105.50399999999999</x:v>
      </x:c>
      <x:c r="K229" s="23" t="n">
        <x:f>E229*SUMIFS('03_DESPIECE'!$K$2:$K$225,'03_DESPIECE'!$A$2:$A$225,B229,'03_DESPIECE'!$B$2:$B$225,C229)</x:f>
        <x:v>1.166666666666667</x:v>
      </x:c>
    </x:row>
    <x:row r="230">
      <x:c r="A230" t="inlineStr">
        <x:is>
          <x:t xml:space="preserve">P035</x:t>
        </x:is>
      </x:c>
      <x:c r="B230" t="inlineStr">
        <x:is>
          <x:t xml:space="preserve">Góndola central comercial</x:t>
        </x:is>
      </x:c>
      <x:c r="C230" t="inlineStr">
        <x:is>
          <x:t xml:space="preserve">Estante de exposición</x:t>
        </x:is>
      </x:c>
      <x:c r="D230" t="inlineStr">
        <x:is>
          <x:t xml:space="preserve">Lámina LAF o acero 1.0 mm (alternativa V4)</x:t>
        </x:is>
      </x:c>
      <x:c r="E230" t="n">
        <x:f>'08_PEDIDOS'!D36</x:f>
        <x:v>6</x:v>
      </x:c>
      <x:c r="F230" t="n">
        <x:v>8</x:v>
      </x:c>
      <x:c r="G230" t="n">
        <x:f>E230*F230</x:f>
        <x:v>48</x:v>
      </x:c>
      <x:c r="H230" t="n">
        <x:v>185.6695652173913</x:v>
      </x:c>
      <x:c r="I230" t="n">
        <x:f>E230*H230</x:f>
        <x:v>1114.0173913043477</x:v>
      </x:c>
      <x:c r="J230" s="23" t="n">
        <x:f>E230*SUMIFS('03_DESPIECE'!$I$2:$I$225,'03_DESPIECE'!$A$2:$A$225,B230,'03_DESPIECE'!$B$2:$B$225,C230)</x:f>
        <x:v>150.72</x:v>
      </x:c>
      <x:c r="K230" s="23" t="n">
        <x:f>E230*SUMIFS('03_DESPIECE'!$K$2:$K$225,'03_DESPIECE'!$A$2:$A$225,B230,'03_DESPIECE'!$B$2:$B$225,C230)</x:f>
        <x:v>0.8333333333333334</x:v>
      </x:c>
    </x:row>
    <x:row r="231">
      <x:c r="A231" t="inlineStr">
        <x:is>
          <x:t xml:space="preserve">P035</x:t>
        </x:is>
      </x:c>
      <x:c r="B231" t="inlineStr">
        <x:is>
          <x:t xml:space="preserve">Góndola central comercial</x:t>
        </x:is>
      </x:c>
      <x:c r="C231" t="inlineStr">
        <x:is>
          <x:t xml:space="preserve">Ménsula</x:t>
        </x:is>
      </x:c>
      <x:c r="D231" t="inlineStr">
        <x:is>
          <x:t xml:space="preserve">Lámina LAF o acero 1.0 mm (alternativa V4)</x:t>
        </x:is>
      </x:c>
      <x:c r="E231" t="n">
        <x:f>'08_PEDIDOS'!D36</x:f>
        <x:v>6</x:v>
      </x:c>
      <x:c r="F231" t="n">
        <x:v>16</x:v>
      </x:c>
      <x:c r="G231" t="n">
        <x:f>E231*F231</x:f>
        <x:v>96</x:v>
      </x:c>
      <x:c r="H231" t="n">
        <x:v>37.13391304347825</x:v>
      </x:c>
      <x:c r="I231" t="n">
        <x:f>E231*H231</x:f>
        <x:v>222.8034782608695</x:v>
      </x:c>
      <x:c r="J231" s="23" t="n">
        <x:f>E231*SUMIFS('03_DESPIECE'!$I$2:$I$225,'03_DESPIECE'!$A$2:$A$225,B231,'03_DESPIECE'!$B$2:$B$225,C231)</x:f>
        <x:v>30.144</x:v>
      </x:c>
      <x:c r="K231" s="23" t="n">
        <x:f>E231*SUMIFS('03_DESPIECE'!$K$2:$K$225,'03_DESPIECE'!$A$2:$A$225,B231,'03_DESPIECE'!$B$2:$B$225,C231)</x:f>
        <x:v>0.08333333333333334</x:v>
      </x:c>
    </x:row>
    <x:row r="232">
      <x:c r="A232" t="inlineStr">
        <x:is>
          <x:t xml:space="preserve">P035</x:t>
        </x:is>
      </x:c>
      <x:c r="B232" t="inlineStr">
        <x:is>
          <x:t xml:space="preserve">Góndola central comercial</x:t>
        </x:is>
      </x:c>
      <x:c r="C232" t="inlineStr">
        <x:is>
          <x:t xml:space="preserve">Zócalo frontal</x:t>
        </x:is>
      </x:c>
      <x:c r="D232" t="inlineStr">
        <x:is>
          <x:t xml:space="preserve">Lámina LAF o acero 1.0 mm (alternativa V4)</x:t>
        </x:is>
      </x:c>
      <x:c r="E232" t="n">
        <x:f>'08_PEDIDOS'!D36</x:f>
        <x:v>6</x:v>
      </x:c>
      <x:c r="F232" t="n">
        <x:v>2</x:v>
      </x:c>
      <x:c r="G232" t="n">
        <x:f>E232*F232</x:f>
        <x:v>12</x:v>
      </x:c>
      <x:c r="H232" t="n">
        <x:v>13.92521739130435</x:v>
      </x:c>
      <x:c r="I232" t="n">
        <x:f>E232*H232</x:f>
        <x:v>83.5513043478261</x:v>
      </x:c>
      <x:c r="J232" s="23" t="n">
        <x:f>E232*SUMIFS('03_DESPIECE'!$I$2:$I$225,'03_DESPIECE'!$A$2:$A$225,B232,'03_DESPIECE'!$B$2:$B$225,C232)</x:f>
        <x:v>11.303999999999998</x:v>
      </x:c>
      <x:c r="K232" s="23" t="n">
        <x:f>E232*SUMIFS('03_DESPIECE'!$K$2:$K$225,'03_DESPIECE'!$A$2:$A$225,B232,'03_DESPIECE'!$B$2:$B$225,C232)</x:f>
        <x:v>0.25</x:v>
      </x:c>
    </x:row>
    <x:row r="233">
      <x:c r="A233" t="inlineStr">
        <x:is>
          <x:t xml:space="preserve">P035</x:t>
        </x:is>
      </x:c>
      <x:c r="B233" t="inlineStr">
        <x:is>
          <x:t xml:space="preserve">Góndola central comercial</x:t>
        </x:is>
      </x:c>
      <x:c r="C233" t="inlineStr">
        <x:is>
          <x:t xml:space="preserve">Pernos de ensamble</x:t>
        </x:is>
      </x:c>
      <x:c r="D233" t="inlineStr">
        <x:is>
          <x:t xml:space="preserve">Elementos de fijación metálica (tipo por desagregar)</x:t>
        </x:is>
      </x:c>
      <x:c r="E233" t="n">
        <x:f>'08_PEDIDOS'!D36</x:f>
        <x:v>6</x:v>
      </x:c>
      <x:c r="F233" t="n">
        <x:v>36</x:v>
      </x:c>
      <x:c r="G233" t="n">
        <x:f>E233*F233</x:f>
        <x:v>216</x:v>
      </x:c>
      <x:c r="I233" t="n">
        <x:f>E233*H233</x:f>
        <x:v>0</x:v>
      </x:c>
      <x:c r="J233" s="23" t="n">
        <x:f>E233*SUMIFS('03_DESPIECE'!$I$2:$I$225,'03_DESPIECE'!$A$2:$A$225,B233,'03_DESPIECE'!$B$2:$B$225,C233)</x:f>
        <x:v>0</x:v>
      </x:c>
      <x:c r="K233" s="23" t="n">
        <x:f>E233*SUMIFS('03_DESPIECE'!$K$2:$K$225,'03_DESPIECE'!$A$2:$A$225,B233,'03_DESPIECE'!$B$2:$B$225,C233)</x:f>
        <x:v>0</x:v>
      </x:c>
    </x:row>
    <x:row r="234">
      <x:c r="A234" t="inlineStr">
        <x:is>
          <x:t xml:space="preserve">P036</x:t>
        </x:is>
      </x:c>
      <x:c r="B234" t="inlineStr">
        <x:is>
          <x:t xml:space="preserve">Góndola mural</x:t>
        </x:is>
      </x:c>
      <x:c r="C234" t="inlineStr">
        <x:is>
          <x:t xml:space="preserve">Montante mural</x:t>
        </x:is>
      </x:c>
      <x:c r="D234" t="inlineStr">
        <x:is>
          <x:t xml:space="preserve">Tubo o perfil de acero (sección por definir)</x:t>
        </x:is>
      </x:c>
      <x:c r="E234" t="n">
        <x:f>'08_PEDIDOS'!D37</x:f>
        <x:v>7</x:v>
      </x:c>
      <x:c r="F234" t="n">
        <x:v>2</x:v>
      </x:c>
      <x:c r="G234" t="n">
        <x:f>E234*F234</x:f>
        <x:v>14</x:v>
      </x:c>
      <x:c r="H234" t="n">
        <x:v>36.21875</x:v>
      </x:c>
      <x:c r="I234" t="n">
        <x:f>E234*H234</x:f>
        <x:v>253.53125</x:v>
      </x:c>
      <x:c r="J234" s="23" t="n">
        <x:f>E234*SUMIFS('03_DESPIECE'!$I$2:$I$225,'03_DESPIECE'!$A$2:$A$225,B234,'03_DESPIECE'!$B$2:$B$225,C234)</x:f>
        <x:v>39.89999999999999</x:v>
      </x:c>
      <x:c r="K234" s="23" t="n">
        <x:f>E234*SUMIFS('03_DESPIECE'!$K$2:$K$225,'03_DESPIECE'!$A$2:$A$225,B234,'03_DESPIECE'!$B$2:$B$225,C234)</x:f>
        <x:v>0</x:v>
      </x:c>
    </x:row>
    <x:row r="235">
      <x:c r="A235" t="inlineStr">
        <x:is>
          <x:t xml:space="preserve">P036</x:t>
        </x:is>
      </x:c>
      <x:c r="B235" t="inlineStr">
        <x:is>
          <x:t xml:space="preserve">Góndola mural</x:t>
        </x:is>
      </x:c>
      <x:c r="C235" t="inlineStr">
        <x:is>
          <x:t xml:space="preserve">Panel de fondo</x:t>
        </x:is>
      </x:c>
      <x:c r="D235" t="inlineStr">
        <x:is>
          <x:t xml:space="preserve">Lámina LAF o acero 1.0 mm (alternativa V4)</x:t>
        </x:is>
      </x:c>
      <x:c r="E235" t="n">
        <x:f>'08_PEDIDOS'!D37</x:f>
        <x:v>7</x:v>
      </x:c>
      <x:c r="F235" t="n">
        <x:v>3</x:v>
      </x:c>
      <x:c r="G235" t="n">
        <x:f>E235*F235</x:f>
        <x:v>21</x:v>
      </x:c>
      <x:c r="H235" t="n">
        <x:v>95.7358695652174</x:v>
      </x:c>
      <x:c r="I235" t="n">
        <x:f>E235*H235</x:f>
        <x:v>670.1510869565218</x:v>
      </x:c>
      <x:c r="J235" s="23" t="n">
        <x:f>E235*SUMIFS('03_DESPIECE'!$I$2:$I$225,'03_DESPIECE'!$A$2:$A$225,B235,'03_DESPIECE'!$B$2:$B$225,C235)</x:f>
        <x:v>90.6675</x:v>
      </x:c>
      <x:c r="K235" s="23" t="n">
        <x:f>E235*SUMIFS('03_DESPIECE'!$K$2:$K$225,'03_DESPIECE'!$A$2:$A$225,B235,'03_DESPIECE'!$B$2:$B$225,C235)</x:f>
        <x:v>1.3368055555555556</x:v>
      </x:c>
    </x:row>
    <x:row r="236">
      <x:c r="A236" t="inlineStr">
        <x:is>
          <x:t xml:space="preserve">P036</x:t>
        </x:is>
      </x:c>
      <x:c r="B236" t="inlineStr">
        <x:is>
          <x:t xml:space="preserve">Góndola mural</x:t>
        </x:is>
      </x:c>
      <x:c r="C236" t="inlineStr">
        <x:is>
          <x:t xml:space="preserve">Bandeja</x:t>
        </x:is>
      </x:c>
      <x:c r="D236" t="inlineStr">
        <x:is>
          <x:t xml:space="preserve">Lámina LAF o acero 1.0 mm (alternativa V4)</x:t>
        </x:is>
      </x:c>
      <x:c r="E236" t="n">
        <x:f>'08_PEDIDOS'!D37</x:f>
        <x:v>7</x:v>
      </x:c>
      <x:c r="F236" t="n">
        <x:v>5</x:v>
      </x:c>
      <x:c r="G236" t="n">
        <x:f>E236*F236</x:f>
        <x:v>35</x:v>
      </x:c>
      <x:c r="H236" t="n">
        <x:v>121.8456521739131</x:v>
      </x:c>
      <x:c r="I236" t="n">
        <x:f>E236*H236</x:f>
        <x:v>852.9195652173917</x:v>
      </x:c>
      <x:c r="J236" s="23" t="n">
        <x:f>E236*SUMIFS('03_DESPIECE'!$I$2:$I$225,'03_DESPIECE'!$A$2:$A$225,B236,'03_DESPIECE'!$B$2:$B$225,C236)</x:f>
        <x:v>115.395</x:v>
      </x:c>
      <x:c r="K236" s="23" t="n">
        <x:f>E236*SUMIFS('03_DESPIECE'!$K$2:$K$225,'03_DESPIECE'!$A$2:$A$225,B236,'03_DESPIECE'!$B$2:$B$225,C236)</x:f>
        <x:v>1.0208333333333335</x:v>
      </x:c>
    </x:row>
    <x:row r="237">
      <x:c r="A237" t="inlineStr">
        <x:is>
          <x:t xml:space="preserve">P036</x:t>
        </x:is>
      </x:c>
      <x:c r="B237" t="inlineStr">
        <x:is>
          <x:t xml:space="preserve">Góndola mural</x:t>
        </x:is>
      </x:c>
      <x:c r="C237" t="inlineStr">
        <x:is>
          <x:t xml:space="preserve">Soporte bandeja</x:t>
        </x:is>
      </x:c>
      <x:c r="D237" t="inlineStr">
        <x:is>
          <x:t xml:space="preserve">Lámina LAF o acero 1.0 mm (alternativa V4)</x:t>
        </x:is>
      </x:c>
      <x:c r="E237" t="n">
        <x:f>'08_PEDIDOS'!D37</x:f>
        <x:v>7</x:v>
      </x:c>
      <x:c r="F237" t="n">
        <x:v>10</x:v>
      </x:c>
      <x:c r="G237" t="n">
        <x:f>E237*F237</x:f>
        <x:v>70</x:v>
      </x:c>
      <x:c r="H237" t="n">
        <x:v>23.20869565217391</x:v>
      </x:c>
      <x:c r="I237" t="n">
        <x:f>E237*H237</x:f>
        <x:v>162.46086956521737</x:v>
      </x:c>
      <x:c r="J237" s="23" t="n">
        <x:f>E237*SUMIFS('03_DESPIECE'!$I$2:$I$225,'03_DESPIECE'!$A$2:$A$225,B237,'03_DESPIECE'!$B$2:$B$225,C237)</x:f>
        <x:v>21.98</x:v>
      </x:c>
      <x:c r="K237" s="23" t="n">
        <x:f>E237*SUMIFS('03_DESPIECE'!$K$2:$K$225,'03_DESPIECE'!$A$2:$A$225,B237,'03_DESPIECE'!$B$2:$B$225,C237)</x:f>
        <x:v>0.09722222222222222</x:v>
      </x:c>
    </x:row>
    <x:row r="238">
      <x:c r="A238" t="inlineStr">
        <x:is>
          <x:t xml:space="preserve">P036</x:t>
        </x:is>
      </x:c>
      <x:c r="B238" t="inlineStr">
        <x:is>
          <x:t xml:space="preserve">Góndola mural</x:t>
        </x:is>
      </x:c>
      <x:c r="C238" t="inlineStr">
        <x:is>
          <x:t xml:space="preserve">Pie soporte</x:t>
        </x:is>
      </x:c>
      <x:c r="D238" t="inlineStr">
        <x:is>
          <x:t xml:space="preserve">Lámina LAF o acero 1.0 mm (alternativa V4)</x:t>
        </x:is>
      </x:c>
      <x:c r="E238" t="n">
        <x:f>'08_PEDIDOS'!D37</x:f>
        <x:v>7</x:v>
      </x:c>
      <x:c r="F238" t="n">
        <x:v>2</x:v>
      </x:c>
      <x:c r="G238" t="n">
        <x:f>E238*F238</x:f>
        <x:v>14</x:v>
      </x:c>
      <x:c r="H238" t="n">
        <x:v>29.01086956521739</x:v>
      </x:c>
      <x:c r="I238" t="n">
        <x:f>E238*H238</x:f>
        <x:v>203.07608695652175</x:v>
      </x:c>
      <x:c r="J238" s="23" t="n">
        <x:f>E238*SUMIFS('03_DESPIECE'!$I$2:$I$225,'03_DESPIECE'!$A$2:$A$225,B238,'03_DESPIECE'!$B$2:$B$225,C238)</x:f>
        <x:v>27.474999999999998</x:v>
      </x:c>
      <x:c r="K238" s="23" t="n">
        <x:f>E238*SUMIFS('03_DESPIECE'!$K$2:$K$225,'03_DESPIECE'!$A$2:$A$225,B238,'03_DESPIECE'!$B$2:$B$225,C238)</x:f>
        <x:v>0.6076388888888888</x:v>
      </x:c>
    </x:row>
    <x:row r="239">
      <x:c r="A239" t="inlineStr">
        <x:is>
          <x:t xml:space="preserve">P036</x:t>
        </x:is>
      </x:c>
      <x:c r="B239" t="inlineStr">
        <x:is>
          <x:t xml:space="preserve">Góndola mural</x:t>
        </x:is>
      </x:c>
      <x:c r="C239" t="inlineStr">
        <x:is>
          <x:t xml:space="preserve">Fijaciones</x:t>
        </x:is>
      </x:c>
      <x:c r="D239" t="inlineStr">
        <x:is>
          <x:t xml:space="preserve">Elementos de fijación metálica (tipo por desagregar)</x:t>
        </x:is>
      </x:c>
      <x:c r="E239" t="n">
        <x:f>'08_PEDIDOS'!D37</x:f>
        <x:v>7</x:v>
      </x:c>
      <x:c r="F239" t="n">
        <x:v>26</x:v>
      </x:c>
      <x:c r="G239" t="n">
        <x:f>E239*F239</x:f>
        <x:v>182</x:v>
      </x:c>
      <x:c r="I239" t="n">
        <x:f>E239*H239</x:f>
        <x:v>0</x:v>
      </x:c>
      <x:c r="J239" s="23" t="n">
        <x:f>E239*SUMIFS('03_DESPIECE'!$I$2:$I$225,'03_DESPIECE'!$A$2:$A$225,B239,'03_DESPIECE'!$B$2:$B$225,C239)</x:f>
        <x:v>0</x:v>
      </x:c>
      <x:c r="K239" s="23" t="n">
        <x:f>E239*SUMIFS('03_DESPIECE'!$K$2:$K$225,'03_DESPIECE'!$A$2:$A$225,B239,'03_DESPIECE'!$B$2:$B$225,C239)</x:f>
        <x:v>0</x:v>
      </x:c>
    </x:row>
    <x:row r="240">
      <x:c r="A240" t="inlineStr">
        <x:is>
          <x:t xml:space="preserve">P037</x:t>
        </x:is>
      </x:c>
      <x:c r="B240" t="inlineStr">
        <x:is>
          <x:t xml:space="preserve">Locker de 4 puertas</x:t>
        </x:is>
      </x:c>
      <x:c r="C240" t="inlineStr">
        <x:is>
          <x:t xml:space="preserve">Panel lateral</x:t>
        </x:is>
      </x:c>
      <x:c r="D240" t="inlineStr">
        <x:is>
          <x:t xml:space="preserve">Lámina LAF o acero 1.5 mm (alternativa V4)</x:t>
        </x:is>
      </x:c>
      <x:c r="E240" t="n">
        <x:f>'08_PEDIDOS'!D38</x:f>
        <x:v>5</x:v>
      </x:c>
      <x:c r="F240" t="n">
        <x:v>2</x:v>
      </x:c>
      <x:c r="G240" t="n">
        <x:f>E240*F240</x:f>
        <x:v>10</x:v>
      </x:c>
      <x:c r="H240" t="n">
        <x:v>165.3619565217391</x:v>
      </x:c>
      <x:c r="I240" t="n">
        <x:f>E240*H240</x:f>
        <x:v>826.8097826086955</x:v>
      </x:c>
      <x:c r="J240" s="23" t="n">
        <x:f>E240*SUMIFS('03_DESPIECE'!$I$2:$I$225,'03_DESPIECE'!$A$2:$A$225,B240,'03_DESPIECE'!$B$2:$B$225,C240)</x:f>
        <x:v>111.8625</x:v>
      </x:c>
      <x:c r="K240" s="23" t="n">
        <x:f>E240*SUMIFS('03_DESPIECE'!$K$2:$K$225,'03_DESPIECE'!$A$2:$A$225,B240,'03_DESPIECE'!$B$2:$B$225,C240)</x:f>
        <x:v>1.6493055555555556</x:v>
      </x:c>
    </x:row>
    <x:row r="241">
      <x:c r="A241" t="inlineStr">
        <x:is>
          <x:t xml:space="preserve">P037</x:t>
        </x:is>
      </x:c>
      <x:c r="B241" t="inlineStr">
        <x:is>
          <x:t xml:space="preserve">Locker de 4 puertas</x:t>
        </x:is>
      </x:c>
      <x:c r="C241" t="inlineStr">
        <x:is>
          <x:t xml:space="preserve">Techo/base</x:t>
        </x:is>
      </x:c>
      <x:c r="D241" t="inlineStr">
        <x:is>
          <x:t xml:space="preserve">Lámina LAF o acero 1.5 mm (alternativa V4)</x:t>
        </x:is>
      </x:c>
      <x:c r="E241" t="n">
        <x:f>'08_PEDIDOS'!D38</x:f>
        <x:v>5</x:v>
      </x:c>
      <x:c r="F241" t="n">
        <x:v>2</x:v>
      </x:c>
      <x:c r="G241" t="n">
        <x:f>E241*F241</x:f>
        <x:v>10</x:v>
      </x:c>
      <x:c r="H241" t="n">
        <x:v>60.9228260869565</x:v>
      </x:c>
      <x:c r="I241" t="n">
        <x:f>E241*H241</x:f>
        <x:v>304.6141304347825</x:v>
      </x:c>
      <x:c r="J241" s="23" t="n">
        <x:f>E241*SUMIFS('03_DESPIECE'!$I$2:$I$225,'03_DESPIECE'!$A$2:$A$225,B241,'03_DESPIECE'!$B$2:$B$225,C241)</x:f>
        <x:v>41.21249999999999</x:v>
      </x:c>
      <x:c r="K241" s="23" t="n">
        <x:f>E241*SUMIFS('03_DESPIECE'!$K$2:$K$225,'03_DESPIECE'!$A$2:$A$225,B241,'03_DESPIECE'!$B$2:$B$225,C241)</x:f>
        <x:v>0.6076388888888888</x:v>
      </x:c>
    </x:row>
    <x:row r="242">
      <x:c r="A242" t="inlineStr">
        <x:is>
          <x:t xml:space="preserve">P037</x:t>
        </x:is>
      </x:c>
      <x:c r="B242" t="inlineStr">
        <x:is>
          <x:t xml:space="preserve">Locker de 4 puertas</x:t>
        </x:is>
      </x:c>
      <x:c r="C242" t="inlineStr">
        <x:is>
          <x:t xml:space="preserve">Panel posterior</x:t>
        </x:is>
      </x:c>
      <x:c r="D242" t="inlineStr">
        <x:is>
          <x:t xml:space="preserve">Lámina LAF o acero 1.5 mm (alternativa V4)</x:t>
        </x:is>
      </x:c>
      <x:c r="E242" t="n">
        <x:f>'08_PEDIDOS'!D38</x:f>
        <x:v>5</x:v>
      </x:c>
      <x:c r="F242" t="n">
        <x:v>1</x:v>
      </x:c>
      <x:c r="G242" t="n">
        <x:f>E242*F242</x:f>
        <x:v>5</x:v>
      </x:c>
      <x:c r="H242" t="n">
        <x:v>147.9554347826086</x:v>
      </x:c>
      <x:c r="I242" t="n">
        <x:f>E242*H242</x:f>
        <x:v>739.7771739130429</x:v>
      </x:c>
      <x:c r="J242" s="23" t="n">
        <x:f>E242*SUMIFS('03_DESPIECE'!$I$2:$I$225,'03_DESPIECE'!$A$2:$A$225,B242,'03_DESPIECE'!$B$2:$B$225,C242)</x:f>
        <x:v>100.08749999999999</x:v>
      </x:c>
      <x:c r="K242" s="23" t="n">
        <x:f>E242*SUMIFS('03_DESPIECE'!$K$2:$K$225,'03_DESPIECE'!$A$2:$A$225,B242,'03_DESPIECE'!$B$2:$B$225,C242)</x:f>
        <x:v>2.951388888888889</x:v>
      </x:c>
    </x:row>
    <x:row r="243">
      <x:c r="A243" t="inlineStr">
        <x:is>
          <x:t xml:space="preserve">P037</x:t>
        </x:is>
      </x:c>
      <x:c r="B243" t="inlineStr">
        <x:is>
          <x:t xml:space="preserve">Locker de 4 puertas</x:t>
        </x:is>
      </x:c>
      <x:c r="C243" t="inlineStr">
        <x:is>
          <x:t xml:space="preserve">Puerta individual</x:t>
        </x:is>
      </x:c>
      <x:c r="D243" t="inlineStr">
        <x:is>
          <x:t xml:space="preserve">Lámina LAF o acero 1.5 mm (alternativa V4)</x:t>
        </x:is>
      </x:c>
      <x:c r="E243" t="n">
        <x:f>'08_PEDIDOS'!D38</x:f>
        <x:v>5</x:v>
      </x:c>
      <x:c r="F243" t="n">
        <x:v>4</x:v>
      </x:c>
      <x:c r="G243" t="n">
        <x:f>E243*F243</x:f>
        <x:v>20</x:v>
      </x:c>
      <x:c r="H243" t="n">
        <x:v>128.8082608695652</x:v>
      </x:c>
      <x:c r="I243" t="n">
        <x:f>E243*H243</x:f>
        <x:v>644.041304347826</x:v>
      </x:c>
      <x:c r="J243" s="23" t="n">
        <x:f>E243*SUMIFS('03_DESPIECE'!$I$2:$I$225,'03_DESPIECE'!$A$2:$A$225,B243,'03_DESPIECE'!$B$2:$B$225,C243)</x:f>
        <x:v>87.13499999999999</x:v>
      </x:c>
      <x:c r="K243" s="23" t="n">
        <x:f>E243*SUMIFS('03_DESPIECE'!$K$2:$K$225,'03_DESPIECE'!$A$2:$A$225,B243,'03_DESPIECE'!$B$2:$B$225,C243)</x:f>
        <x:v>0.6423611111111112</x:v>
      </x:c>
    </x:row>
    <x:row r="244">
      <x:c r="A244" t="inlineStr">
        <x:is>
          <x:t xml:space="preserve">P037</x:t>
        </x:is>
      </x:c>
      <x:c r="B244" t="inlineStr">
        <x:is>
          <x:t xml:space="preserve">Locker de 4 puertas</x:t>
        </x:is>
      </x:c>
      <x:c r="C244" t="inlineStr">
        <x:is>
          <x:t xml:space="preserve">Separador interior</x:t>
        </x:is>
      </x:c>
      <x:c r="D244" t="inlineStr">
        <x:is>
          <x:t xml:space="preserve">Lámina LAF o acero 1.5 mm (alternativa V4)</x:t>
        </x:is>
      </x:c>
      <x:c r="E244" t="n">
        <x:f>'08_PEDIDOS'!D38</x:f>
        <x:v>5</x:v>
      </x:c>
      <x:c r="F244" t="n">
        <x:v>3</x:v>
      </x:c>
      <x:c r="G244" t="n">
        <x:f>E244*F244</x:f>
        <x:v>15</x:v>
      </x:c>
      <x:c r="H244" t="n">
        <x:v>91.38423913043476</x:v>
      </x:c>
      <x:c r="I244" t="n">
        <x:f>E244*H244</x:f>
        <x:v>456.9211956521738</x:v>
      </x:c>
      <x:c r="J244" s="23" t="n">
        <x:f>E244*SUMIFS('03_DESPIECE'!$I$2:$I$225,'03_DESPIECE'!$A$2:$A$225,B244,'03_DESPIECE'!$B$2:$B$225,C244)</x:f>
        <x:v>61.818749999999994</x:v>
      </x:c>
      <x:c r="K244" s="23" t="n">
        <x:f>E244*SUMIFS('03_DESPIECE'!$K$2:$K$225,'03_DESPIECE'!$A$2:$A$225,B244,'03_DESPIECE'!$B$2:$B$225,C244)</x:f>
        <x:v>0.6076388888888888</x:v>
      </x:c>
    </x:row>
    <x:row r="245">
      <x:c r="A245" t="inlineStr">
        <x:is>
          <x:t xml:space="preserve">P037</x:t>
        </x:is>
      </x:c>
      <x:c r="B245" t="inlineStr">
        <x:is>
          <x:t xml:space="preserve">Locker de 4 puertas</x:t>
        </x:is>
      </x:c>
      <x:c r="C245" t="inlineStr">
        <x:is>
          <x:t xml:space="preserve">Bisagra</x:t>
        </x:is>
      </x:c>
      <x:c r="D245" t="inlineStr">
        <x:is>
          <x:t xml:space="preserve">Elementos de fijación metálica (tipo por desagregar)</x:t>
        </x:is>
      </x:c>
      <x:c r="E245" t="n">
        <x:f>'08_PEDIDOS'!D38</x:f>
        <x:v>5</x:v>
      </x:c>
      <x:c r="F245" t="n">
        <x:v>8</x:v>
      </x:c>
      <x:c r="G245" t="n">
        <x:f>E245*F245</x:f>
        <x:v>40</x:v>
      </x:c>
      <x:c r="I245" t="n">
        <x:f>E245*H245</x:f>
        <x:v>0</x:v>
      </x:c>
      <x:c r="J245" s="23" t="n">
        <x:f>E245*SUMIFS('03_DESPIECE'!$I$2:$I$225,'03_DESPIECE'!$A$2:$A$225,B245,'03_DESPIECE'!$B$2:$B$225,C245)</x:f>
        <x:v>0</x:v>
      </x:c>
      <x:c r="K245" s="23" t="n">
        <x:f>E245*SUMIFS('03_DESPIECE'!$K$2:$K$225,'03_DESPIECE'!$A$2:$A$225,B245,'03_DESPIECE'!$B$2:$B$225,C245)</x:f>
        <x:v>0</x:v>
      </x:c>
    </x:row>
    <x:row r="246">
      <x:c r="A246" t="inlineStr">
        <x:is>
          <x:t xml:space="preserve">P037</x:t>
        </x:is>
      </x:c>
      <x:c r="B246" t="inlineStr">
        <x:is>
          <x:t xml:space="preserve">Locker de 4 puertas</x:t>
        </x:is>
      </x:c>
      <x:c r="C246" t="inlineStr">
        <x:is>
          <x:t xml:space="preserve">Cerradura</x:t>
        </x:is>
      </x:c>
      <x:c r="D246" t="inlineStr">
        <x:is>
          <x:t xml:space="preserve">Elementos de fijación metálica (tipo por desagregar)</x:t>
        </x:is>
      </x:c>
      <x:c r="E246" t="n">
        <x:f>'08_PEDIDOS'!D38</x:f>
        <x:v>5</x:v>
      </x:c>
      <x:c r="F246" t="n">
        <x:v>4</x:v>
      </x:c>
      <x:c r="G246" t="n">
        <x:f>E246*F246</x:f>
        <x:v>20</x:v>
      </x:c>
      <x:c r="I246" t="n">
        <x:f>E246*H246</x:f>
        <x:v>0</x:v>
      </x:c>
      <x:c r="J246" s="23" t="n">
        <x:f>E246*SUMIFS('03_DESPIECE'!$I$2:$I$225,'03_DESPIECE'!$A$2:$A$225,B246,'03_DESPIECE'!$B$2:$B$225,C246)</x:f>
        <x:v>0</x:v>
      </x:c>
      <x:c r="K246" s="23" t="n">
        <x:f>E246*SUMIFS('03_DESPIECE'!$K$2:$K$225,'03_DESPIECE'!$A$2:$A$225,B246,'03_DESPIECE'!$B$2:$B$225,C246)</x:f>
        <x:v>0</x:v>
      </x:c>
    </x:row>
    <x:row r="247">
      <x:c r="A247" t="inlineStr">
        <x:is>
          <x:t xml:space="preserve">P038</x:t>
        </x:is>
      </x:c>
      <x:c r="B247" t="inlineStr">
        <x:is>
          <x:t xml:space="preserve">Locker de 6 puertas</x:t>
        </x:is>
      </x:c>
      <x:c r="C247" t="inlineStr">
        <x:is>
          <x:t xml:space="preserve">Costado externo</x:t>
        </x:is>
      </x:c>
      <x:c r="D247" t="inlineStr">
        <x:is>
          <x:t xml:space="preserve">Lámina LAF o acero 1.5 mm (alternativa V4)</x:t>
        </x:is>
      </x:c>
      <x:c r="E247" t="n">
        <x:f>'08_PEDIDOS'!D39</x:f>
        <x:v>6</x:v>
      </x:c>
      <x:c r="F247" t="n">
        <x:v>2</x:v>
      </x:c>
      <x:c r="G247" t="n">
        <x:f>E247*F247</x:f>
        <x:v>12</x:v>
      </x:c>
      <x:c r="H247" t="n">
        <x:v>191.4717391304348</x:v>
      </x:c>
      <x:c r="I247" t="n">
        <x:f>E247*H247</x:f>
        <x:v>1148.8304347826088</x:v>
      </x:c>
      <x:c r="J247" s="23" t="n">
        <x:f>E247*SUMIFS('03_DESPIECE'!$I$2:$I$225,'03_DESPIECE'!$A$2:$A$225,B247,'03_DESPIECE'!$B$2:$B$225,C247)</x:f>
        <x:v>155.43</x:v>
      </x:c>
      <x:c r="K247" s="23" t="n">
        <x:f>E247*SUMIFS('03_DESPIECE'!$K$2:$K$225,'03_DESPIECE'!$A$2:$A$225,B247,'03_DESPIECE'!$B$2:$B$225,C247)</x:f>
        <x:v>2.291666666666667</x:v>
      </x:c>
    </x:row>
    <x:row r="248">
      <x:c r="A248" t="inlineStr">
        <x:is>
          <x:t xml:space="preserve">P038</x:t>
        </x:is>
      </x:c>
      <x:c r="B248" t="inlineStr">
        <x:is>
          <x:t xml:space="preserve">Locker de 6 puertas</x:t>
        </x:is>
      </x:c>
      <x:c r="C248" t="inlineStr">
        <x:is>
          <x:t xml:space="preserve">Panel techo/base</x:t>
        </x:is>
      </x:c>
      <x:c r="D248" t="inlineStr">
        <x:is>
          <x:t xml:space="preserve">Lámina LAF o acero 1.5 mm (alternativa V4)</x:t>
        </x:is>
      </x:c>
      <x:c r="E248" t="n">
        <x:f>'08_PEDIDOS'!D39</x:f>
        <x:v>6</x:v>
      </x:c>
      <x:c r="F248" t="n">
        <x:v>2</x:v>
      </x:c>
      <x:c r="G248" t="n">
        <x:f>E248*F248</x:f>
        <x:v>12</x:v>
      </x:c>
      <x:c r="H248" t="n">
        <x:v>83.55130434782606</x:v>
      </x:c>
      <x:c r="I248" t="n">
        <x:f>E248*H248</x:f>
        <x:v>501.30782608695637</x:v>
      </x:c>
      <x:c r="J248" s="23" t="n">
        <x:f>E248*SUMIFS('03_DESPIECE'!$I$2:$I$225,'03_DESPIECE'!$A$2:$A$225,B248,'03_DESPIECE'!$B$2:$B$225,C248)</x:f>
        <x:v>67.824</x:v>
      </x:c>
      <x:c r="K248" s="23" t="n">
        <x:f>E248*SUMIFS('03_DESPIECE'!$K$2:$K$225,'03_DESPIECE'!$A$2:$A$225,B248,'03_DESPIECE'!$B$2:$B$225,C248)</x:f>
        <x:v>1</x:v>
      </x:c>
    </x:row>
    <x:row r="249">
      <x:c r="A249" t="inlineStr">
        <x:is>
          <x:t xml:space="preserve">P038</x:t>
        </x:is>
      </x:c>
      <x:c r="B249" t="inlineStr">
        <x:is>
          <x:t xml:space="preserve">Locker de 6 puertas</x:t>
        </x:is>
      </x:c>
      <x:c r="C249" t="inlineStr">
        <x:is>
          <x:t xml:space="preserve">Fondo</x:t>
        </x:is>
      </x:c>
      <x:c r="D249" t="inlineStr">
        <x:is>
          <x:t xml:space="preserve">Lámina LAF o acero 1.5 mm (alternativa V4)</x:t>
        </x:is>
      </x:c>
      <x:c r="E249" t="n">
        <x:f>'08_PEDIDOS'!D39</x:f>
        <x:v>6</x:v>
      </x:c>
      <x:c r="F249" t="n">
        <x:v>1</x:v>
      </x:c>
      <x:c r="G249" t="n">
        <x:f>E249*F249</x:f>
        <x:v>6</x:v>
      </x:c>
      <x:c r="H249" t="n">
        <x:v>156.6586956521739</x:v>
      </x:c>
      <x:c r="I249" t="n">
        <x:f>E249*H249</x:f>
        <x:v>939.9521739130433</x:v>
      </x:c>
      <x:c r="J249" s="23" t="n">
        <x:f>E249*SUMIFS('03_DESPIECE'!$I$2:$I$225,'03_DESPIECE'!$A$2:$A$225,B249,'03_DESPIECE'!$B$2:$B$225,C249)</x:f>
        <x:v>127.17</x:v>
      </x:c>
      <x:c r="K249" s="23" t="n">
        <x:f>E249*SUMIFS('03_DESPIECE'!$K$2:$K$225,'03_DESPIECE'!$A$2:$A$225,B249,'03_DESPIECE'!$B$2:$B$225,C249)</x:f>
        <x:v>3.75</x:v>
      </x:c>
    </x:row>
    <x:row r="250">
      <x:c r="A250" t="inlineStr">
        <x:is>
          <x:t xml:space="preserve">P038</x:t>
        </x:is>
      </x:c>
      <x:c r="B250" t="inlineStr">
        <x:is>
          <x:t xml:space="preserve">Locker de 6 puertas</x:t>
        </x:is>
      </x:c>
      <x:c r="C250" t="inlineStr">
        <x:is>
          <x:t xml:space="preserve">Puerta con rejilla</x:t>
        </x:is>
      </x:c>
      <x:c r="D250" t="inlineStr">
        <x:is>
          <x:t xml:space="preserve">Lámina LAF o acero 1.5 mm (alternativa V4)</x:t>
        </x:is>
      </x:c>
      <x:c r="E250" t="n">
        <x:f>'08_PEDIDOS'!D39</x:f>
        <x:v>6</x:v>
      </x:c>
      <x:c r="F250" t="n">
        <x:v>6</x:v>
      </x:c>
      <x:c r="G250" t="n">
        <x:f>E250*F250</x:f>
        <x:v>36</x:v>
      </x:c>
      <x:c r="H250" t="n">
        <x:v>156.6586956521739</x:v>
      </x:c>
      <x:c r="I250" t="n">
        <x:f>E250*H250</x:f>
        <x:v>939.9521739130433</x:v>
      </x:c>
      <x:c r="J250" s="23" t="n">
        <x:f>E250*SUMIFS('03_DESPIECE'!$I$2:$I$225,'03_DESPIECE'!$A$2:$A$225,B250,'03_DESPIECE'!$B$2:$B$225,C250)</x:f>
        <x:v>127.17</x:v>
      </x:c>
      <x:c r="K250" s="23" t="n">
        <x:f>E250*SUMIFS('03_DESPIECE'!$K$2:$K$225,'03_DESPIECE'!$A$2:$A$225,B250,'03_DESPIECE'!$B$2:$B$225,C250)</x:f>
        <x:v>0.625</x:v>
      </x:c>
    </x:row>
    <x:row r="251">
      <x:c r="A251" t="inlineStr">
        <x:is>
          <x:t xml:space="preserve">P038</x:t>
        </x:is>
      </x:c>
      <x:c r="B251" t="inlineStr">
        <x:is>
          <x:t xml:space="preserve">Locker de 6 puertas</x:t>
        </x:is>
      </x:c>
      <x:c r="C251" t="inlineStr">
        <x:is>
          <x:t xml:space="preserve">Separador vertical</x:t>
        </x:is>
      </x:c>
      <x:c r="D251" t="inlineStr">
        <x:is>
          <x:t xml:space="preserve">Lámina LAF o acero 1.5 mm (alternativa V4)</x:t>
        </x:is>
      </x:c>
      <x:c r="E251" t="n">
        <x:f>'08_PEDIDOS'!D39</x:f>
        <x:v>6</x:v>
      </x:c>
      <x:c r="F251" t="n">
        <x:v>2</x:v>
      </x:c>
      <x:c r="G251" t="n">
        <x:f>E251*F251</x:f>
        <x:v>12</x:v>
      </x:c>
      <x:c r="H251" t="n">
        <x:v>121.845652173913</x:v>
      </x:c>
      <x:c r="I251" t="n">
        <x:f>E251*H251</x:f>
        <x:v>731.073913043478</x:v>
      </x:c>
      <x:c r="J251" s="23" t="n">
        <x:f>E251*SUMIFS('03_DESPIECE'!$I$2:$I$225,'03_DESPIECE'!$A$2:$A$225,B251,'03_DESPIECE'!$B$2:$B$225,C251)</x:f>
        <x:v>98.91</x:v>
      </x:c>
      <x:c r="K251" s="23" t="n">
        <x:f>E251*SUMIFS('03_DESPIECE'!$K$2:$K$225,'03_DESPIECE'!$A$2:$A$225,B251,'03_DESPIECE'!$B$2:$B$225,C251)</x:f>
        <x:v>1.4583333333333333</x:v>
      </x:c>
    </x:row>
    <x:row r="252">
      <x:c r="A252" t="inlineStr">
        <x:is>
          <x:t xml:space="preserve">P038</x:t>
        </x:is>
      </x:c>
      <x:c r="B252" t="inlineStr">
        <x:is>
          <x:t xml:space="preserve">Locker de 6 puertas</x:t>
        </x:is>
      </x:c>
      <x:c r="C252" t="inlineStr">
        <x:is>
          <x:t xml:space="preserve">Entrepiso</x:t>
        </x:is>
      </x:c>
      <x:c r="D252" t="inlineStr">
        <x:is>
          <x:t xml:space="preserve">Lámina LAF o acero 1.5 mm (alternativa V4)</x:t>
        </x:is>
      </x:c>
      <x:c r="E252" t="n">
        <x:f>'08_PEDIDOS'!D39</x:f>
        <x:v>6</x:v>
      </x:c>
      <x:c r="F252" t="n">
        <x:v>4</x:v>
      </x:c>
      <x:c r="G252" t="n">
        <x:f>E252*F252</x:f>
        <x:v>24</x:v>
      </x:c>
      <x:c r="H252" t="n">
        <x:v>139.2521739130435</x:v>
      </x:c>
      <x:c r="I252" t="n">
        <x:f>E252*H252</x:f>
        <x:v>835.5130434782609</x:v>
      </x:c>
      <x:c r="J252" s="23" t="n">
        <x:f>E252*SUMIFS('03_DESPIECE'!$I$2:$I$225,'03_DESPIECE'!$A$2:$A$225,B252,'03_DESPIECE'!$B$2:$B$225,C252)</x:f>
        <x:v>113.03999999999999</x:v>
      </x:c>
      <x:c r="K252" s="23" t="n">
        <x:f>E252*SUMIFS('03_DESPIECE'!$K$2:$K$225,'03_DESPIECE'!$A$2:$A$225,B252,'03_DESPIECE'!$B$2:$B$225,C252)</x:f>
        <x:v>0.8333333333333334</x:v>
      </x:c>
    </x:row>
    <x:row r="253">
      <x:c r="A253" t="inlineStr">
        <x:is>
          <x:t xml:space="preserve">P038</x:t>
        </x:is>
      </x:c>
      <x:c r="B253" t="inlineStr">
        <x:is>
          <x:t xml:space="preserve">Locker de 6 puertas</x:t>
        </x:is>
      </x:c>
      <x:c r="C253" t="inlineStr">
        <x:is>
          <x:t xml:space="preserve">Bisagra</x:t>
        </x:is>
      </x:c>
      <x:c r="D253" t="inlineStr">
        <x:is>
          <x:t xml:space="preserve">Elementos de fijación metálica (tipo por desagregar)</x:t>
        </x:is>
      </x:c>
      <x:c r="E253" t="n">
        <x:f>'08_PEDIDOS'!D39</x:f>
        <x:v>6</x:v>
      </x:c>
      <x:c r="F253" t="n">
        <x:v>12</x:v>
      </x:c>
      <x:c r="G253" t="n">
        <x:f>E253*F253</x:f>
        <x:v>72</x:v>
      </x:c>
      <x:c r="I253" t="n">
        <x:f>E253*H253</x:f>
        <x:v>0</x:v>
      </x:c>
      <x:c r="J253" s="23" t="n">
        <x:f>E253*SUMIFS('03_DESPIECE'!$I$2:$I$225,'03_DESPIECE'!$A$2:$A$225,B253,'03_DESPIECE'!$B$2:$B$225,C253)</x:f>
        <x:v>0</x:v>
      </x:c>
      <x:c r="K253" s="23" t="n">
        <x:f>E253*SUMIFS('03_DESPIECE'!$K$2:$K$225,'03_DESPIECE'!$A$2:$A$225,B253,'03_DESPIECE'!$B$2:$B$225,C253)</x:f>
        <x:v>0</x:v>
      </x:c>
    </x:row>
    <x:row r="254">
      <x:c r="A254" t="inlineStr">
        <x:is>
          <x:t xml:space="preserve">P038</x:t>
        </x:is>
      </x:c>
      <x:c r="B254" t="inlineStr">
        <x:is>
          <x:t xml:space="preserve">Locker de 6 puertas</x:t>
        </x:is>
      </x:c>
      <x:c r="C254" t="inlineStr">
        <x:is>
          <x:t xml:space="preserve">Cerradura</x:t>
        </x:is>
      </x:c>
      <x:c r="D254" t="inlineStr">
        <x:is>
          <x:t xml:space="preserve">Elementos de fijación metálica (tipo por desagregar)</x:t>
        </x:is>
      </x:c>
      <x:c r="E254" t="n">
        <x:f>'08_PEDIDOS'!D39</x:f>
        <x:v>6</x:v>
      </x:c>
      <x:c r="F254" t="n">
        <x:v>6</x:v>
      </x:c>
      <x:c r="G254" t="n">
        <x:f>E254*F254</x:f>
        <x:v>36</x:v>
      </x:c>
      <x:c r="I254" t="n">
        <x:f>E254*H254</x:f>
        <x:v>0</x:v>
      </x:c>
      <x:c r="J254" s="23" t="n">
        <x:f>E254*SUMIFS('03_DESPIECE'!$I$2:$I$225,'03_DESPIECE'!$A$2:$A$225,B254,'03_DESPIECE'!$B$2:$B$225,C254)</x:f>
        <x:v>0</x:v>
      </x:c>
      <x:c r="K254" s="23" t="n">
        <x:f>E254*SUMIFS('03_DESPIECE'!$K$2:$K$225,'03_DESPIECE'!$A$2:$A$225,B254,'03_DESPIECE'!$B$2:$B$225,C254)</x:f>
        <x:v>0</x:v>
      </x:c>
    </x:row>
    <x:row r="255">
      <x:c r="A255" t="inlineStr">
        <x:is>
          <x:t xml:space="preserve">P039</x:t>
        </x:is>
      </x:c>
      <x:c r="B255" t="inlineStr">
        <x:is>
          <x:t xml:space="preserve">Armario metálico</x:t>
        </x:is>
      </x:c>
      <x:c r="C255" t="inlineStr">
        <x:is>
          <x:t xml:space="preserve">Lateral gabinete</x:t>
        </x:is>
      </x:c>
      <x:c r="D255" t="inlineStr">
        <x:is>
          <x:t xml:space="preserve">Lámina LAF o acero 1.0 mm (alternativa V4)</x:t>
        </x:is>
      </x:c>
      <x:c r="E255" t="n">
        <x:f>'08_PEDIDOS'!D40</x:f>
        <x:v>10</x:v>
      </x:c>
      <x:c r="F255" t="n">
        <x:v>2</x:v>
      </x:c>
      <x:c r="G255" t="n">
        <x:f>E255*F255</x:f>
        <x:v>20</x:v>
      </x:c>
      <x:c r="H255" t="n">
        <x:v>110.2413043478261</x:v>
      </x:c>
      <x:c r="I255" t="n">
        <x:f>E255*H255</x:f>
        <x:v>1102.413043478261</x:v>
      </x:c>
      <x:c r="J255" s="23" t="n">
        <x:f>E255*SUMIFS('03_DESPIECE'!$I$2:$I$225,'03_DESPIECE'!$A$2:$A$225,B255,'03_DESPIECE'!$B$2:$B$225,C255)</x:f>
        <x:v>149.14999999999998</x:v>
      </x:c>
      <x:c r="K255" s="23" t="n">
        <x:f>E255*SUMIFS('03_DESPIECE'!$K$2:$K$225,'03_DESPIECE'!$A$2:$A$225,B255,'03_DESPIECE'!$B$2:$B$225,C255)</x:f>
        <x:v>3.298611111111111</x:v>
      </x:c>
    </x:row>
    <x:row r="256">
      <x:c r="A256" t="inlineStr">
        <x:is>
          <x:t xml:space="preserve">P039</x:t>
        </x:is>
      </x:c>
      <x:c r="B256" t="inlineStr">
        <x:is>
          <x:t xml:space="preserve">Armario metálico</x:t>
        </x:is>
      </x:c>
      <x:c r="C256" t="inlineStr">
        <x:is>
          <x:t xml:space="preserve">Panel posterior</x:t>
        </x:is>
      </x:c>
      <x:c r="D256" t="inlineStr">
        <x:is>
          <x:t xml:space="preserve">Lámina LAF o acero 1.0 mm (alternativa V4)</x:t>
        </x:is>
      </x:c>
      <x:c r="E256" t="n">
        <x:f>'08_PEDIDOS'!D40</x:f>
        <x:v>10</x:v>
      </x:c>
      <x:c r="F256" t="n">
        <x:v>1</x:v>
      </x:c>
      <x:c r="G256" t="n">
        <x:f>E256*F256</x:f>
        <x:v>10</x:v>
      </x:c>
      <x:c r="H256" t="n">
        <x:v>75.42826086956522</x:v>
      </x:c>
      <x:c r="I256" t="n">
        <x:f>E256*H256</x:f>
        <x:v>754.2826086956522</x:v>
      </x:c>
      <x:c r="J256" s="23" t="n">
        <x:f>E256*SUMIFS('03_DESPIECE'!$I$2:$I$225,'03_DESPIECE'!$A$2:$A$225,B256,'03_DESPIECE'!$B$2:$B$225,C256)</x:f>
        <x:v>102.05</x:v>
      </x:c>
      <x:c r="K256" s="23" t="n">
        <x:f>E256*SUMIFS('03_DESPIECE'!$K$2:$K$225,'03_DESPIECE'!$A$2:$A$225,B256,'03_DESPIECE'!$B$2:$B$225,C256)</x:f>
        <x:v>4.513888888888889</x:v>
      </x:c>
    </x:row>
    <x:row r="257">
      <x:c r="A257" t="inlineStr">
        <x:is>
          <x:t xml:space="preserve">P039</x:t>
        </x:is>
      </x:c>
      <x:c r="B257" t="inlineStr">
        <x:is>
          <x:t xml:space="preserve">Armario metálico</x:t>
        </x:is>
      </x:c>
      <x:c r="C257" t="inlineStr">
        <x:is>
          <x:t xml:space="preserve">Panel techo/base</x:t>
        </x:is>
      </x:c>
      <x:c r="D257" t="inlineStr">
        <x:is>
          <x:t xml:space="preserve">Lámina LAF o acero 1.0 mm (alternativa V4)</x:t>
        </x:is>
      </x:c>
      <x:c r="E257" t="n">
        <x:f>'08_PEDIDOS'!D40</x:f>
        <x:v>10</x:v>
      </x:c>
      <x:c r="F257" t="n">
        <x:v>2</x:v>
      </x:c>
      <x:c r="G257" t="n">
        <x:f>E257*F257</x:f>
        <x:v>20</x:v>
      </x:c>
      <x:c r="H257" t="n">
        <x:v>58.02173913043478</x:v>
      </x:c>
      <x:c r="I257" t="n">
        <x:f>E257*H257</x:f>
        <x:v>580.2173913043478</x:v>
      </x:c>
      <x:c r="J257" s="23" t="n">
        <x:f>E257*SUMIFS('03_DESPIECE'!$I$2:$I$225,'03_DESPIECE'!$A$2:$A$225,B257,'03_DESPIECE'!$B$2:$B$225,C257)</x:f>
        <x:v>78.50000000000001</x:v>
      </x:c>
      <x:c r="K257" s="23" t="n">
        <x:f>E257*SUMIFS('03_DESPIECE'!$K$2:$K$225,'03_DESPIECE'!$A$2:$A$225,B257,'03_DESPIECE'!$B$2:$B$225,C257)</x:f>
        <x:v>1.7361111111111112</x:v>
      </x:c>
    </x:row>
    <x:row r="258">
      <x:c r="A258" t="inlineStr">
        <x:is>
          <x:t xml:space="preserve">P039</x:t>
        </x:is>
      </x:c>
      <x:c r="B258" t="inlineStr">
        <x:is>
          <x:t xml:space="preserve">Armario metálico</x:t>
        </x:is>
      </x:c>
      <x:c r="C258" t="inlineStr">
        <x:is>
          <x:t xml:space="preserve">Puerta</x:t>
        </x:is>
      </x:c>
      <x:c r="D258" t="inlineStr">
        <x:is>
          <x:t xml:space="preserve">Lámina LAF o acero 1.0 mm (alternativa V4)</x:t>
        </x:is>
      </x:c>
      <x:c r="E258" t="n">
        <x:f>'08_PEDIDOS'!D40</x:f>
        <x:v>10</x:v>
      </x:c>
      <x:c r="F258" t="n">
        <x:v>2</x:v>
      </x:c>
      <x:c r="G258" t="n">
        <x:f>E258*F258</x:f>
        <x:v>20</x:v>
      </x:c>
      <x:c r="H258" t="n">
        <x:v>81.2304347826087</x:v>
      </x:c>
      <x:c r="I258" t="n">
        <x:f>E258*H258</x:f>
        <x:v>812.304347826087</x:v>
      </x:c>
      <x:c r="J258" s="23" t="n">
        <x:f>E258*SUMIFS('03_DESPIECE'!$I$2:$I$225,'03_DESPIECE'!$A$2:$A$225,B258,'03_DESPIECE'!$B$2:$B$225,C258)</x:f>
        <x:v>109.9</x:v>
      </x:c>
      <x:c r="K258" s="23" t="n">
        <x:f>E258*SUMIFS('03_DESPIECE'!$K$2:$K$225,'03_DESPIECE'!$A$2:$A$225,B258,'03_DESPIECE'!$B$2:$B$225,C258)</x:f>
        <x:v>2.4305555555555554</x:v>
      </x:c>
    </x:row>
    <x:row r="259">
      <x:c r="A259" t="inlineStr">
        <x:is>
          <x:t xml:space="preserve">P039</x:t>
        </x:is>
      </x:c>
      <x:c r="B259" t="inlineStr">
        <x:is>
          <x:t xml:space="preserve">Armario metálico</x:t>
        </x:is>
      </x:c>
      <x:c r="C259" t="inlineStr">
        <x:is>
          <x:t xml:space="preserve">Bandeja</x:t>
        </x:is>
      </x:c>
      <x:c r="D259" t="inlineStr">
        <x:is>
          <x:t xml:space="preserve">Lámina LAF o acero 1.0 mm (alternativa V4)</x:t>
        </x:is>
      </x:c>
      <x:c r="E259" t="n">
        <x:f>'08_PEDIDOS'!D40</x:f>
        <x:v>10</x:v>
      </x:c>
      <x:c r="F259" t="n">
        <x:v>3</x:v>
      </x:c>
      <x:c r="G259" t="n">
        <x:f>E259*F259</x:f>
        <x:v>30</x:v>
      </x:c>
      <x:c r="H259" t="n">
        <x:v>83.55130434782606</x:v>
      </x:c>
      <x:c r="I259" t="n">
        <x:f>E259*H259</x:f>
        <x:v>835.5130434782607</x:v>
      </x:c>
      <x:c r="J259" s="23" t="n">
        <x:f>E259*SUMIFS('03_DESPIECE'!$I$2:$I$225,'03_DESPIECE'!$A$2:$A$225,B259,'03_DESPIECE'!$B$2:$B$225,C259)</x:f>
        <x:v>113.04</x:v>
      </x:c>
      <x:c r="K259" s="23" t="n">
        <x:f>E259*SUMIFS('03_DESPIECE'!$K$2:$K$225,'03_DESPIECE'!$A$2:$A$225,B259,'03_DESPIECE'!$B$2:$B$225,C259)</x:f>
        <x:v>1.6666666666666665</x:v>
      </x:c>
    </x:row>
    <x:row r="260">
      <x:c r="A260" t="inlineStr">
        <x:is>
          <x:t xml:space="preserve">P039</x:t>
        </x:is>
      </x:c>
      <x:c r="B260" t="inlineStr">
        <x:is>
          <x:t xml:space="preserve">Armario metálico</x:t>
        </x:is>
      </x:c>
      <x:c r="C260" t="inlineStr">
        <x:is>
          <x:t xml:space="preserve">Bisagra</x:t>
        </x:is>
      </x:c>
      <x:c r="D260" t="inlineStr">
        <x:is>
          <x:t xml:space="preserve">Elementos de fijación metálica (tipo por desagregar)</x:t>
        </x:is>
      </x:c>
      <x:c r="E260" t="n">
        <x:f>'08_PEDIDOS'!D40</x:f>
        <x:v>10</x:v>
      </x:c>
      <x:c r="F260" t="n">
        <x:v>4</x:v>
      </x:c>
      <x:c r="G260" t="n">
        <x:f>E260*F260</x:f>
        <x:v>40</x:v>
      </x:c>
      <x:c r="I260" t="n">
        <x:f>E260*H260</x:f>
        <x:v>0</x:v>
      </x:c>
      <x:c r="J260" s="23" t="n">
        <x:f>E260*SUMIFS('03_DESPIECE'!$I$2:$I$225,'03_DESPIECE'!$A$2:$A$225,B260,'03_DESPIECE'!$B$2:$B$225,C260)</x:f>
        <x:v>0</x:v>
      </x:c>
      <x:c r="K260" s="23" t="n">
        <x:f>E260*SUMIFS('03_DESPIECE'!$K$2:$K$225,'03_DESPIECE'!$A$2:$A$225,B260,'03_DESPIECE'!$B$2:$B$225,C260)</x:f>
        <x:v>0</x:v>
      </x:c>
    </x:row>
    <x:row r="261">
      <x:c r="A261" t="inlineStr">
        <x:is>
          <x:t xml:space="preserve">P039</x:t>
        </x:is>
      </x:c>
      <x:c r="B261" t="inlineStr">
        <x:is>
          <x:t xml:space="preserve">Armario metálico</x:t>
        </x:is>
      </x:c>
      <x:c r="C261" t="inlineStr">
        <x:is>
          <x:t xml:space="preserve">Cerradura</x:t>
        </x:is>
      </x:c>
      <x:c r="D261" t="inlineStr">
        <x:is>
          <x:t xml:space="preserve">Elementos de fijación metálica (tipo por desagregar)</x:t>
        </x:is>
      </x:c>
      <x:c r="E261" t="n">
        <x:f>'08_PEDIDOS'!D40</x:f>
        <x:v>10</x:v>
      </x:c>
      <x:c r="F261" t="n">
        <x:v>2</x:v>
      </x:c>
      <x:c r="G261" t="n">
        <x:f>E261*F261</x:f>
        <x:v>20</x:v>
      </x:c>
      <x:c r="I261" t="n">
        <x:f>E261*H261</x:f>
        <x:v>0</x:v>
      </x:c>
      <x:c r="J261" s="23" t="n">
        <x:f>E261*SUMIFS('03_DESPIECE'!$I$2:$I$225,'03_DESPIECE'!$A$2:$A$225,B261,'03_DESPIECE'!$B$2:$B$225,C261)</x:f>
        <x:v>0</x:v>
      </x:c>
      <x:c r="K261" s="23" t="n">
        <x:f>E261*SUMIFS('03_DESPIECE'!$K$2:$K$225,'03_DESPIECE'!$A$2:$A$225,B261,'03_DESPIECE'!$B$2:$B$225,C261)</x:f>
        <x:v>0</x:v>
      </x:c>
    </x:row>
    <x:row r="262">
      <x:c r="A262" t="inlineStr">
        <x:is>
          <x:t xml:space="preserve">P040</x:t>
        </x:is>
      </x:c>
      <x:c r="B262" t="inlineStr">
        <x:is>
          <x:t xml:space="preserve">Estantería liviana metálica</x:t>
        </x:is>
      </x:c>
      <x:c r="C262" t="inlineStr">
        <x:is>
          <x:t xml:space="preserve">Parante</x:t>
        </x:is>
      </x:c>
      <x:c r="D262" t="inlineStr">
        <x:is>
          <x:t xml:space="preserve">Tubo o perfil de acero (sección por definir)</x:t>
        </x:is>
      </x:c>
      <x:c r="E262" t="n">
        <x:f>'08_PEDIDOS'!D41</x:f>
        <x:v>10</x:v>
      </x:c>
      <x:c r="F262" t="n">
        <x:v>4</x:v>
      </x:c>
      <x:c r="G262" t="n">
        <x:f>E262*F262</x:f>
        <x:v>40</x:v>
      </x:c>
      <x:c r="H262" t="n">
        <x:v>62.90624999999999</x:v>
      </x:c>
      <x:c r="I262" t="n">
        <x:f>E262*H262</x:f>
        <x:v>629.0624999999999</x:v>
      </x:c>
      <x:c r="J262" s="23" t="n">
        <x:f>E262*SUMIFS('03_DESPIECE'!$I$2:$I$225,'03_DESPIECE'!$A$2:$A$225,B262,'03_DESPIECE'!$B$2:$B$225,C262)</x:f>
        <x:v>98.99999999999999</x:v>
      </x:c>
      <x:c r="K262" s="23" t="n">
        <x:f>E262*SUMIFS('03_DESPIECE'!$K$2:$K$225,'03_DESPIECE'!$A$2:$A$225,B262,'03_DESPIECE'!$B$2:$B$225,C262)</x:f>
        <x:v>0</x:v>
      </x:c>
    </x:row>
    <x:row r="263">
      <x:c r="A263" t="inlineStr">
        <x:is>
          <x:t xml:space="preserve">P040</x:t>
        </x:is>
      </x:c>
      <x:c r="B263" t="inlineStr">
        <x:is>
          <x:t xml:space="preserve">Estantería liviana metálica</x:t>
        </x:is>
      </x:c>
      <x:c r="C263" t="inlineStr">
        <x:is>
          <x:t xml:space="preserve">Travesaño</x:t>
        </x:is>
      </x:c>
      <x:c r="D263" t="inlineStr">
        <x:is>
          <x:t xml:space="preserve">Tubo o perfil de acero (sección por definir)</x:t>
        </x:is>
      </x:c>
      <x:c r="E263" t="n">
        <x:f>'08_PEDIDOS'!D41</x:f>
        <x:v>10</x:v>
      </x:c>
      <x:c r="F263" t="n">
        <x:v>8</x:v>
      </x:c>
      <x:c r="G263" t="n">
        <x:f>E263*F263</x:f>
        <x:v>80</x:v>
      </x:c>
      <x:c r="H263" t="n">
        <x:v>68.625</x:v>
      </x:c>
      <x:c r="I263" t="n">
        <x:f>E263*H263</x:f>
        <x:v>686.25</x:v>
      </x:c>
      <x:c r="J263" s="23" t="n">
        <x:f>E263*SUMIFS('03_DESPIECE'!$I$2:$I$225,'03_DESPIECE'!$A$2:$A$225,B263,'03_DESPIECE'!$B$2:$B$225,C263)</x:f>
        <x:v>108</x:v>
      </x:c>
      <x:c r="K263" s="23" t="n">
        <x:f>E263*SUMIFS('03_DESPIECE'!$K$2:$K$225,'03_DESPIECE'!$A$2:$A$225,B263,'03_DESPIECE'!$B$2:$B$225,C263)</x:f>
        <x:v>0</x:v>
      </x:c>
    </x:row>
    <x:row r="264">
      <x:c r="A264" t="inlineStr">
        <x:is>
          <x:t xml:space="preserve">P040</x:t>
        </x:is>
      </x:c>
      <x:c r="B264" t="inlineStr">
        <x:is>
          <x:t xml:space="preserve">Estantería liviana metálica</x:t>
        </x:is>
      </x:c>
      <x:c r="C264" t="inlineStr">
        <x:is>
          <x:t xml:space="preserve">Bandeja</x:t>
        </x:is>
      </x:c>
      <x:c r="D264" t="inlineStr">
        <x:is>
          <x:t xml:space="preserve">Lámina LAF o acero 1.0 mm (alternativa V4)</x:t>
        </x:is>
      </x:c>
      <x:c r="E264" t="n">
        <x:f>'08_PEDIDOS'!D41</x:f>
        <x:v>10</x:v>
      </x:c>
      <x:c r="F264" t="n">
        <x:v>5</x:v>
      </x:c>
      <x:c r="G264" t="n">
        <x:f>E264*F264</x:f>
        <x:v>50</x:v>
      </x:c>
      <x:c r="H264" t="n">
        <x:v>116.0434782608696</x:v>
      </x:c>
      <x:c r="I264" t="n">
        <x:f>E264*H264</x:f>
        <x:v>1160.434782608696</x:v>
      </x:c>
      <x:c r="J264" s="23" t="n">
        <x:f>E264*SUMIFS('03_DESPIECE'!$I$2:$I$225,'03_DESPIECE'!$A$2:$A$225,B264,'03_DESPIECE'!$B$2:$B$225,C264)</x:f>
        <x:v>157</x:v>
      </x:c>
      <x:c r="K264" s="23" t="n">
        <x:f>E264*SUMIFS('03_DESPIECE'!$K$2:$K$225,'03_DESPIECE'!$A$2:$A$225,B264,'03_DESPIECE'!$B$2:$B$225,C264)</x:f>
        <x:v>1.3888888888888888</x:v>
      </x:c>
    </x:row>
    <x:row r="265">
      <x:c r="A265" t="inlineStr">
        <x:is>
          <x:t xml:space="preserve">P040</x:t>
        </x:is>
      </x:c>
      <x:c r="B265" t="inlineStr">
        <x:is>
          <x:t xml:space="preserve">Estantería liviana metálica</x:t>
        </x:is>
      </x:c>
      <x:c r="C265" t="inlineStr">
        <x:is>
          <x:t xml:space="preserve">Escuadra</x:t>
        </x:is>
      </x:c>
      <x:c r="D265" t="inlineStr">
        <x:is>
          <x:t xml:space="preserve">Lámina LAF o acero 1.0 mm (alternativa V4)</x:t>
        </x:is>
      </x:c>
      <x:c r="E265" t="n">
        <x:f>'08_PEDIDOS'!D41</x:f>
        <x:v>10</x:v>
      </x:c>
      <x:c r="F265" t="n">
        <x:v>8</x:v>
      </x:c>
      <x:c r="G265" t="n">
        <x:f>E265*F265</x:f>
        <x:v>80</x:v>
      </x:c>
      <x:c r="H265" t="n">
        <x:v>16.24608695652174</x:v>
      </x:c>
      <x:c r="I265" t="n">
        <x:f>E265*H265</x:f>
        <x:v>162.4608695652174</x:v>
      </x:c>
      <x:c r="J265" s="23" t="n">
        <x:f>E265*SUMIFS('03_DESPIECE'!$I$2:$I$225,'03_DESPIECE'!$A$2:$A$225,B265,'03_DESPIECE'!$B$2:$B$225,C265)</x:f>
        <x:v>21.98</x:v>
      </x:c>
      <x:c r="K265" s="23" t="n">
        <x:f>E265*SUMIFS('03_DESPIECE'!$K$2:$K$225,'03_DESPIECE'!$A$2:$A$225,B265,'03_DESPIECE'!$B$2:$B$225,C265)</x:f>
        <x:v>0.12152777777777779</x:v>
      </x:c>
    </x:row>
    <x:row r="266">
      <x:c r="A266" t="inlineStr">
        <x:is>
          <x:t xml:space="preserve">P040</x:t>
        </x:is>
      </x:c>
      <x:c r="B266" t="inlineStr">
        <x:is>
          <x:t xml:space="preserve">Estantería liviana metálica</x:t>
        </x:is>
      </x:c>
      <x:c r="C266" t="inlineStr">
        <x:is>
          <x:t xml:space="preserve">Tornillería</x:t>
        </x:is>
      </x:c>
      <x:c r="D266" t="inlineStr">
        <x:is>
          <x:t xml:space="preserve">Elementos de fijación metálica (tipo por desagregar)</x:t>
        </x:is>
      </x:c>
      <x:c r="E266" t="n">
        <x:f>'08_PEDIDOS'!D41</x:f>
        <x:v>10</x:v>
      </x:c>
      <x:c r="F266" t="n">
        <x:v>32</x:v>
      </x:c>
      <x:c r="G266" t="n">
        <x:f>E266*F266</x:f>
        <x:v>320</x:v>
      </x:c>
      <x:c r="I266" t="n">
        <x:f>E266*H266</x:f>
        <x:v>0</x:v>
      </x:c>
      <x:c r="J266" s="23" t="n">
        <x:f>E266*SUMIFS('03_DESPIECE'!$I$2:$I$225,'03_DESPIECE'!$A$2:$A$225,B266,'03_DESPIECE'!$B$2:$B$225,C266)</x:f>
        <x:v>0</x:v>
      </x:c>
      <x:c r="K266" s="23" t="n">
        <x:f>E266*SUMIFS('03_DESPIECE'!$K$2:$K$225,'03_DESPIECE'!$A$2:$A$225,B266,'03_DESPIECE'!$B$2:$B$225,C266)</x:f>
        <x:v>0</x:v>
      </x:c>
    </x:row>
    <x:row r="267">
      <x:c r="A267" t="inlineStr">
        <x:is>
          <x:t xml:space="preserve">P041</x:t>
        </x:is>
      </x:c>
      <x:c r="B267" t="inlineStr">
        <x:is>
          <x:t xml:space="preserve">Minirack metálico con bandejas</x:t>
        </x:is>
      </x:c>
      <x:c r="C267" t="inlineStr">
        <x:is>
          <x:t xml:space="preserve">Parante vertical</x:t>
        </x:is>
      </x:c>
      <x:c r="D267" t="inlineStr">
        <x:is>
          <x:t xml:space="preserve">Tubo o perfil de acero (sección por definir)</x:t>
        </x:is>
      </x:c>
      <x:c r="E267" t="n">
        <x:f>'08_PEDIDOS'!D42</x:f>
        <x:v>13</x:v>
      </x:c>
      <x:c r="F267" t="n">
        <x:v>4</x:v>
      </x:c>
      <x:c r="G267" t="n">
        <x:f>E267*F267</x:f>
        <x:v>52</x:v>
      </x:c>
      <x:c r="H267" t="n">
        <x:v>68.625</x:v>
      </x:c>
      <x:c r="I267" t="n">
        <x:f>E267*H267</x:f>
        <x:v>892.125</x:v>
      </x:c>
      <x:c r="J267" s="23" t="n">
        <x:f>E267*SUMIFS('03_DESPIECE'!$I$2:$I$225,'03_DESPIECE'!$A$2:$A$225,B267,'03_DESPIECE'!$B$2:$B$225,C267)</x:f>
        <x:v>140.4</x:v>
      </x:c>
      <x:c r="K267" s="23" t="n">
        <x:f>E267*SUMIFS('03_DESPIECE'!$K$2:$K$225,'03_DESPIECE'!$A$2:$A$225,B267,'03_DESPIECE'!$B$2:$B$225,C267)</x:f>
        <x:v>0</x:v>
      </x:c>
    </x:row>
    <x:row r="268">
      <x:c r="A268" t="inlineStr">
        <x:is>
          <x:t xml:space="preserve">P041</x:t>
        </x:is>
      </x:c>
      <x:c r="B268" t="inlineStr">
        <x:is>
          <x:t xml:space="preserve">Minirack metálico con bandejas</x:t>
        </x:is>
      </x:c>
      <x:c r="C268" t="inlineStr">
        <x:is>
          <x:t xml:space="preserve">Larguero horizontal</x:t>
        </x:is>
      </x:c>
      <x:c r="D268" t="inlineStr">
        <x:is>
          <x:t xml:space="preserve">Tubo o perfil de acero (sección por definir)</x:t>
        </x:is>
      </x:c>
      <x:c r="E268" t="n">
        <x:f>'08_PEDIDOS'!D42</x:f>
        <x:v>13</x:v>
      </x:c>
      <x:c r="F268" t="n">
        <x:v>8</x:v>
      </x:c>
      <x:c r="G268" t="n">
        <x:f>E268*F268</x:f>
        <x:v>104</x:v>
      </x:c>
      <x:c r="H268" t="n">
        <x:v>91.49999999999999</x:v>
      </x:c>
      <x:c r="I268" t="n">
        <x:f>E268*H268</x:f>
        <x:v>1189.4999999999998</x:v>
      </x:c>
      <x:c r="J268" s="23" t="n">
        <x:f>E268*SUMIFS('03_DESPIECE'!$I$2:$I$225,'03_DESPIECE'!$A$2:$A$225,B268,'03_DESPIECE'!$B$2:$B$225,C268)</x:f>
        <x:v>187.20000000000002</x:v>
      </x:c>
      <x:c r="K268" s="23" t="n">
        <x:f>E268*SUMIFS('03_DESPIECE'!$K$2:$K$225,'03_DESPIECE'!$A$2:$A$225,B268,'03_DESPIECE'!$B$2:$B$225,C268)</x:f>
        <x:v>0</x:v>
      </x:c>
    </x:row>
    <x:row r="269">
      <x:c r="A269" t="inlineStr">
        <x:is>
          <x:t xml:space="preserve">P041</x:t>
        </x:is>
      </x:c>
      <x:c r="B269" t="inlineStr">
        <x:is>
          <x:t xml:space="preserve">Minirack metálico con bandejas</x:t>
        </x:is>
      </x:c>
      <x:c r="C269" t="inlineStr">
        <x:is>
          <x:t xml:space="preserve">Refuerzo transversal</x:t>
        </x:is>
      </x:c>
      <x:c r="D269" t="inlineStr">
        <x:is>
          <x:t xml:space="preserve">Tubo o perfil de acero (sección por definir)</x:t>
        </x:is>
      </x:c>
      <x:c r="E269" t="n">
        <x:f>'08_PEDIDOS'!D42</x:f>
        <x:v>13</x:v>
      </x:c>
      <x:c r="F269" t="n">
        <x:v>4</x:v>
      </x:c>
      <x:c r="G269" t="n">
        <x:f>E269*F269</x:f>
        <x:v>52</x:v>
      </x:c>
      <x:c r="H269" t="n">
        <x:v>22.875</x:v>
      </x:c>
      <x:c r="I269" t="n">
        <x:f>E269*H269</x:f>
        <x:v>297.375</x:v>
      </x:c>
      <x:c r="J269" s="23" t="n">
        <x:f>E269*SUMIFS('03_DESPIECE'!$I$2:$I$225,'03_DESPIECE'!$A$2:$A$225,B269,'03_DESPIECE'!$B$2:$B$225,C269)</x:f>
        <x:v>46.800000000000004</x:v>
      </x:c>
      <x:c r="K269" s="23" t="n">
        <x:f>E269*SUMIFS('03_DESPIECE'!$K$2:$K$225,'03_DESPIECE'!$A$2:$A$225,B269,'03_DESPIECE'!$B$2:$B$225,C269)</x:f>
        <x:v>0</x:v>
      </x:c>
    </x:row>
    <x:row r="270">
      <x:c r="A270" t="inlineStr">
        <x:is>
          <x:t xml:space="preserve">P041</x:t>
        </x:is>
      </x:c>
      <x:c r="B270" t="inlineStr">
        <x:is>
          <x:t xml:space="preserve">Minirack metálico con bandejas</x:t>
        </x:is>
      </x:c>
      <x:c r="C270" t="inlineStr">
        <x:is>
          <x:t xml:space="preserve">Bandeja acero</x:t>
        </x:is>
      </x:c>
      <x:c r="D270" t="inlineStr">
        <x:is>
          <x:t xml:space="preserve">Plancha de acero laminado en caliente de 2 mm, 1.20 × 2.40 m</x:t>
        </x:is>
      </x:c>
      <x:c r="E270" t="n">
        <x:f>'08_PEDIDOS'!D42</x:f>
        <x:v>13</x:v>
      </x:c>
      <x:c r="F270" t="n">
        <x:v>4</x:v>
      </x:c>
      <x:c r="G270" t="n">
        <x:f>E270*F270</x:f>
        <x:v>52</x:v>
      </x:c>
      <x:c r="H270" t="n">
        <x:v>334.2052173913042</x:v>
      </x:c>
      <x:c r="I270" t="n">
        <x:f>E270*H270</x:f>
        <x:v>4344.667826086955</x:v>
      </x:c>
      <x:c r="J270" s="23" t="n">
        <x:f>E270*SUMIFS('03_DESPIECE'!$I$2:$I$225,'03_DESPIECE'!$A$2:$A$225,B270,'03_DESPIECE'!$B$2:$B$225,C270)</x:f>
        <x:v>587.8079999999999</x:v>
      </x:c>
      <x:c r="K270" s="23" t="n">
        <x:f>E270*SUMIFS('03_DESPIECE'!$K$2:$K$225,'03_DESPIECE'!$A$2:$A$225,B270,'03_DESPIECE'!$B$2:$B$225,C270)</x:f>
        <x:v>3.25</x:v>
      </x:c>
    </x:row>
    <x:row r="271">
      <x:c r="A271" t="inlineStr">
        <x:is>
          <x:t xml:space="preserve">P041</x:t>
        </x:is>
      </x:c>
      <x:c r="B271" t="inlineStr">
        <x:is>
          <x:t xml:space="preserve">Minirack metálico con bandejas</x:t>
        </x:is>
      </x:c>
      <x:c r="C271" t="inlineStr">
        <x:is>
          <x:t xml:space="preserve">Cartela unión</x:t>
        </x:is>
      </x:c>
      <x:c r="D271" t="inlineStr">
        <x:is>
          <x:t xml:space="preserve">Plancha de acero laminado en caliente de 2 mm, 1.20 × 2.40 m</x:t>
        </x:is>
      </x:c>
      <x:c r="E271" t="n">
        <x:f>'08_PEDIDOS'!D42</x:f>
        <x:v>13</x:v>
      </x:c>
      <x:c r="F271" t="n">
        <x:v>8</x:v>
      </x:c>
      <x:c r="G271" t="n">
        <x:f>E271*F271</x:f>
        <x:v>104</x:v>
      </x:c>
      <x:c r="H271" t="n">
        <x:v>23.20869565217391</x:v>
      </x:c>
      <x:c r="I271" t="n">
        <x:f>E271*H271</x:f>
        <x:v>301.71304347826083</x:v>
      </x:c>
      <x:c r="J271" s="23" t="n">
        <x:f>E271*SUMIFS('03_DESPIECE'!$I$2:$I$225,'03_DESPIECE'!$A$2:$A$225,B271,'03_DESPIECE'!$B$2:$B$225,C271)</x:f>
        <x:v>40.82</x:v>
      </x:c>
      <x:c r="K271" s="23" t="n">
        <x:f>E271*SUMIFS('03_DESPIECE'!$K$2:$K$225,'03_DESPIECE'!$A$2:$A$225,B271,'03_DESPIECE'!$B$2:$B$225,C271)</x:f>
        <x:v>0.11284722222222222</x:v>
      </x:c>
    </x:row>
    <x:row r="272">
      <x:c r="A272" t="inlineStr">
        <x:is>
          <x:t xml:space="preserve">P041</x:t>
        </x:is>
      </x:c>
      <x:c r="B272" t="inlineStr">
        <x:is>
          <x:t xml:space="preserve">Minirack metálico con bandejas</x:t>
        </x:is>
      </x:c>
      <x:c r="C272" t="inlineStr">
        <x:is>
          <x:t xml:space="preserve">Tornillería sujeción</x:t>
        </x:is>
      </x:c>
      <x:c r="D272" t="inlineStr">
        <x:is>
          <x:t xml:space="preserve">Elementos de fijación metálica (tipo por desagregar)</x:t>
        </x:is>
      </x:c>
      <x:c r="E272" t="n">
        <x:f>'08_PEDIDOS'!D42</x:f>
        <x:v>13</x:v>
      </x:c>
      <x:c r="F272" t="n">
        <x:v>24</x:v>
      </x:c>
      <x:c r="G272" t="n">
        <x:f>E272*F272</x:f>
        <x:v>312</x:v>
      </x:c>
      <x:c r="I272" t="n">
        <x:f>E272*H272</x:f>
        <x:v>0</x:v>
      </x:c>
      <x:c r="J272" s="23" t="n">
        <x:f>E272*SUMIFS('03_DESPIECE'!$I$2:$I$225,'03_DESPIECE'!$A$2:$A$225,B272,'03_DESPIECE'!$B$2:$B$225,C272)</x:f>
        <x:v>0</x:v>
      </x:c>
      <x:c r="K272" s="23" t="n">
        <x:f>E272*SUMIFS('03_DESPIECE'!$K$2:$K$225,'03_DESPIECE'!$A$2:$A$225,B272,'03_DESPIECE'!$B$2:$B$225,C272)</x:f>
        <x:v>0</x:v>
      </x:c>
    </x:row>
    <x:row r="273">
      <x:c r="A273" t="inlineStr">
        <x:is>
          <x:t xml:space="preserve">P041</x:t>
        </x:is>
      </x:c>
      <x:c r="B273" t="inlineStr">
        <x:is>
          <x:t xml:space="preserve">Minirack metálico con bandejas</x:t>
        </x:is>
      </x:c>
      <x:c r="C273" t="inlineStr">
        <x:is>
          <x:t xml:space="preserve">Tapa protectora</x:t>
        </x:is>
      </x:c>
      <x:c r="D273" t="inlineStr">
        <x:is>
          <x:t xml:space="preserve">Elementos de fijación metálica (tipo por desagregar)</x:t>
        </x:is>
      </x:c>
      <x:c r="E273" t="n">
        <x:f>'08_PEDIDOS'!D42</x:f>
        <x:v>13</x:v>
      </x:c>
      <x:c r="F273" t="n">
        <x:v>4</x:v>
      </x:c>
      <x:c r="G273" t="n">
        <x:f>E273*F273</x:f>
        <x:v>52</x:v>
      </x:c>
      <x:c r="I273" t="n">
        <x:f>E273*H273</x:f>
        <x:v>0</x:v>
      </x:c>
      <x:c r="J273" s="23" t="n">
        <x:f>E273*SUMIFS('03_DESPIECE'!$I$2:$I$225,'03_DESPIECE'!$A$2:$A$225,B273,'03_DESPIECE'!$B$2:$B$225,C273)</x:f>
        <x:v>0</x:v>
      </x:c>
      <x:c r="K273" s="23" t="n">
        <x:f>E273*SUMIFS('03_DESPIECE'!$K$2:$K$225,'03_DESPIECE'!$A$2:$A$225,B273,'03_DESPIECE'!$B$2:$B$225,C273)</x:f>
        <x:v>0</x:v>
      </x:c>
    </x:row>
    <x:row r="274">
      <x:c r="A274" t="inlineStr">
        <x:is>
          <x:t xml:space="preserve">P042</x:t>
        </x:is>
      </x:c>
      <x:c r="B274" t="inlineStr">
        <x:is>
          <x:t xml:space="preserve">Estante reforzado modular</x:t>
        </x:is>
      </x:c>
      <x:c r="C274" t="inlineStr">
        <x:is>
          <x:t xml:space="preserve">Parante perfil</x:t>
        </x:is>
      </x:c>
      <x:c r="D274" t="inlineStr">
        <x:is>
          <x:t xml:space="preserve">Tubo o perfil de acero (sección por definir)</x:t>
        </x:is>
      </x:c>
      <x:c r="E274" t="n">
        <x:f>'08_PEDIDOS'!D43</x:f>
        <x:v>14</x:v>
      </x:c>
      <x:c r="F274" t="n">
        <x:v>4</x:v>
      </x:c>
      <x:c r="G274" t="n">
        <x:f>E274*F274</x:f>
        <x:v>56</x:v>
      </x:c>
      <x:c r="H274" t="n">
        <x:v>76.24999999999999</x:v>
      </x:c>
      <x:c r="I274" t="n">
        <x:f>E274*H274</x:f>
        <x:v>1067.4999999999998</x:v>
      </x:c>
      <x:c r="J274" s="23" t="n">
        <x:f>E274*SUMIFS('03_DESPIECE'!$I$2:$I$225,'03_DESPIECE'!$A$2:$A$225,B274,'03_DESPIECE'!$B$2:$B$225,C274)</x:f>
        <x:v>168</x:v>
      </x:c>
      <x:c r="K274" s="23" t="n">
        <x:f>E274*SUMIFS('03_DESPIECE'!$K$2:$K$225,'03_DESPIECE'!$A$2:$A$225,B274,'03_DESPIECE'!$B$2:$B$225,C274)</x:f>
        <x:v>0</x:v>
      </x:c>
    </x:row>
    <x:row r="275">
      <x:c r="A275" t="inlineStr">
        <x:is>
          <x:t xml:space="preserve">P042</x:t>
        </x:is>
      </x:c>
      <x:c r="B275" t="inlineStr">
        <x:is>
          <x:t xml:space="preserve">Estante reforzado modular</x:t>
        </x:is>
      </x:c>
      <x:c r="C275" t="inlineStr">
        <x:is>
          <x:t xml:space="preserve">Travesaño frontal</x:t>
        </x:is>
      </x:c>
      <x:c r="D275" t="inlineStr">
        <x:is>
          <x:t xml:space="preserve">Tubo o perfil de acero (sección por definir)</x:t>
        </x:is>
      </x:c>
      <x:c r="E275" t="n">
        <x:f>'08_PEDIDOS'!D43</x:f>
        <x:v>14</x:v>
      </x:c>
      <x:c r="F275" t="n">
        <x:v>8</x:v>
      </x:c>
      <x:c r="G275" t="n">
        <x:f>E275*F275</x:f>
        <x:v>112</x:v>
      </x:c>
      <x:c r="H275" t="n">
        <x:v>76.24999999999999</x:v>
      </x:c>
      <x:c r="I275" t="n">
        <x:f>E275*H275</x:f>
        <x:v>1067.4999999999998</x:v>
      </x:c>
      <x:c r="J275" s="23" t="n">
        <x:f>E275*SUMIFS('03_DESPIECE'!$I$2:$I$225,'03_DESPIECE'!$A$2:$A$225,B275,'03_DESPIECE'!$B$2:$B$225,C275)</x:f>
        <x:v>168</x:v>
      </x:c>
      <x:c r="K275" s="23" t="n">
        <x:f>E275*SUMIFS('03_DESPIECE'!$K$2:$K$225,'03_DESPIECE'!$A$2:$A$225,B275,'03_DESPIECE'!$B$2:$B$225,C275)</x:f>
        <x:v>0</x:v>
      </x:c>
    </x:row>
    <x:row r="276">
      <x:c r="A276" t="inlineStr">
        <x:is>
          <x:t xml:space="preserve">P042</x:t>
        </x:is>
      </x:c>
      <x:c r="B276" t="inlineStr">
        <x:is>
          <x:t xml:space="preserve">Estante reforzado modular</x:t>
        </x:is>
      </x:c>
      <x:c r="C276" t="inlineStr">
        <x:is>
          <x:t xml:space="preserve">Travesaño lateral</x:t>
        </x:is>
      </x:c>
      <x:c r="D276" t="inlineStr">
        <x:is>
          <x:t xml:space="preserve">Tubo o perfil de acero (sección por definir)</x:t>
        </x:is>
      </x:c>
      <x:c r="E276" t="n">
        <x:f>'08_PEDIDOS'!D43</x:f>
        <x:v>14</x:v>
      </x:c>
      <x:c r="F276" t="n">
        <x:v>8</x:v>
      </x:c>
      <x:c r="G276" t="n">
        <x:f>E276*F276</x:f>
        <x:v>112</x:v>
      </x:c>
      <x:c r="H276" t="n">
        <x:v>38.12499999999999</x:v>
      </x:c>
      <x:c r="I276" t="n">
        <x:f>E276*H276</x:f>
        <x:v>533.7499999999999</x:v>
      </x:c>
      <x:c r="J276" s="23" t="n">
        <x:f>E276*SUMIFS('03_DESPIECE'!$I$2:$I$225,'03_DESPIECE'!$A$2:$A$225,B276,'03_DESPIECE'!$B$2:$B$225,C276)</x:f>
        <x:v>84</x:v>
      </x:c>
      <x:c r="K276" s="23" t="n">
        <x:f>E276*SUMIFS('03_DESPIECE'!$K$2:$K$225,'03_DESPIECE'!$A$2:$A$225,B276,'03_DESPIECE'!$B$2:$B$225,C276)</x:f>
        <x:v>0</x:v>
      </x:c>
    </x:row>
    <x:row r="277">
      <x:c r="A277" t="inlineStr">
        <x:is>
          <x:t xml:space="preserve">P042</x:t>
        </x:is>
      </x:c>
      <x:c r="B277" t="inlineStr">
        <x:is>
          <x:t xml:space="preserve">Estante reforzado modular</x:t>
        </x:is>
      </x:c>
      <x:c r="C277" t="inlineStr">
        <x:is>
          <x:t xml:space="preserve">Bandeja reforzada</x:t>
        </x:is>
      </x:c>
      <x:c r="D277" t="inlineStr">
        <x:is>
          <x:t xml:space="preserve">Plancha de acero laminado en caliente de 2 mm, 1.20 × 2.40 m</x:t>
        </x:is>
      </x:c>
      <x:c r="E277" t="n">
        <x:f>'08_PEDIDOS'!D43</x:f>
        <x:v>14</x:v>
      </x:c>
      <x:c r="F277" t="n">
        <x:v>5</x:v>
      </x:c>
      <x:c r="G277" t="n">
        <x:f>E277*F277</x:f>
        <x:v>70</x:v>
      </x:c>
      <x:c r="H277" t="n">
        <x:v>290.1086956521739</x:v>
      </x:c>
      <x:c r="I277" t="n">
        <x:f>E277*H277</x:f>
        <x:v>4061.521739130434</x:v>
      </x:c>
      <x:c r="J277" s="23" t="n">
        <x:f>E277*SUMIFS('03_DESPIECE'!$I$2:$I$225,'03_DESPIECE'!$A$2:$A$225,B277,'03_DESPIECE'!$B$2:$B$225,C277)</x:f>
        <x:v>549.5</x:v>
      </x:c>
      <x:c r="K277" s="23" t="n">
        <x:f>E277*SUMIFS('03_DESPIECE'!$K$2:$K$225,'03_DESPIECE'!$A$2:$A$225,B277,'03_DESPIECE'!$B$2:$B$225,C277)</x:f>
        <x:v>2.4305555555555554</x:v>
      </x:c>
    </x:row>
    <x:row r="278">
      <x:c r="A278" t="inlineStr">
        <x:is>
          <x:t xml:space="preserve">P042</x:t>
        </x:is>
      </x:c>
      <x:c r="B278" t="inlineStr">
        <x:is>
          <x:t xml:space="preserve">Estante reforzado modular</x:t>
        </x:is>
      </x:c>
      <x:c r="C278" t="inlineStr">
        <x:is>
          <x:t xml:space="preserve">Cartela</x:t>
        </x:is>
      </x:c>
      <x:c r="D278" t="inlineStr">
        <x:is>
          <x:t xml:space="preserve">Plancha de acero laminado en caliente de 2 mm, 1.20 × 2.40 m</x:t>
        </x:is>
      </x:c>
      <x:c r="E278" t="n">
        <x:f>'08_PEDIDOS'!D43</x:f>
        <x:v>14</x:v>
      </x:c>
      <x:c r="F278" t="n">
        <x:v>8</x:v>
      </x:c>
      <x:c r="G278" t="n">
        <x:f>E278*F278</x:f>
        <x:v>112</x:v>
      </x:c>
      <x:c r="H278" t="n">
        <x:v>32.49217391304348</x:v>
      </x:c>
      <x:c r="I278" t="n">
        <x:f>E278*H278</x:f>
        <x:v>454.89043478260874</x:v>
      </x:c>
      <x:c r="J278" s="23" t="n">
        <x:f>E278*SUMIFS('03_DESPIECE'!$I$2:$I$225,'03_DESPIECE'!$A$2:$A$225,B278,'03_DESPIECE'!$B$2:$B$225,C278)</x:f>
        <x:v>61.54400000000001</x:v>
      </x:c>
      <x:c r="K278" s="23" t="n">
        <x:f>E278*SUMIFS('03_DESPIECE'!$K$2:$K$225,'03_DESPIECE'!$A$2:$A$225,B278,'03_DESPIECE'!$B$2:$B$225,C278)</x:f>
        <x:v>0.17013888888888892</x:v>
      </x:c>
    </x:row>
    <x:row r="279">
      <x:c r="A279" t="inlineStr">
        <x:is>
          <x:t xml:space="preserve">P042</x:t>
        </x:is>
      </x:c>
      <x:c r="B279" t="inlineStr">
        <x:is>
          <x:t xml:space="preserve">Estante reforzado modular</x:t>
        </x:is>
      </x:c>
      <x:c r="C279" t="inlineStr">
        <x:is>
          <x:t xml:space="preserve">Juego pernos</x:t>
        </x:is>
      </x:c>
      <x:c r="D279" t="inlineStr">
        <x:is>
          <x:t xml:space="preserve">Elementos de fijación metálica (tipo por desagregar)</x:t>
        </x:is>
      </x:c>
      <x:c r="E279" t="n">
        <x:f>'08_PEDIDOS'!D43</x:f>
        <x:v>14</x:v>
      </x:c>
      <x:c r="F279" t="n">
        <x:v>28</x:v>
      </x:c>
      <x:c r="G279" t="n">
        <x:f>E279*F279</x:f>
        <x:v>392</x:v>
      </x:c>
      <x:c r="I279" t="n">
        <x:f>E279*H279</x:f>
        <x:v>0</x:v>
      </x:c>
      <x:c r="J279" s="23" t="n">
        <x:f>E279*SUMIFS('03_DESPIECE'!$I$2:$I$225,'03_DESPIECE'!$A$2:$A$225,B279,'03_DESPIECE'!$B$2:$B$225,C279)</x:f>
        <x:v>0</x:v>
      </x:c>
      <x:c r="K279" s="23" t="n">
        <x:f>E279*SUMIFS('03_DESPIECE'!$K$2:$K$225,'03_DESPIECE'!$A$2:$A$225,B279,'03_DESPIECE'!$B$2:$B$225,C279)</x:f>
        <x:v>0</x:v>
      </x:c>
    </x:row>
    <x:row r="280">
      <x:c r="A280" t="inlineStr">
        <x:is>
          <x:t xml:space="preserve">P043</x:t>
        </x:is>
      </x:c>
      <x:c r="B280" t="inlineStr">
        <x:is>
          <x:t xml:space="preserve">Góndola central comercial</x:t>
        </x:is>
      </x:c>
      <x:c r="C280" t="inlineStr">
        <x:is>
          <x:t xml:space="preserve">Columna doble</x:t>
        </x:is>
      </x:c>
      <x:c r="D280" t="inlineStr">
        <x:is>
          <x:t xml:space="preserve">Tubo o perfil de acero (sección por definir)</x:t>
        </x:is>
      </x:c>
      <x:c r="E280" t="n">
        <x:f>'08_PEDIDOS'!D44</x:f>
        <x:v>8</x:v>
      </x:c>
      <x:c r="F280" t="n">
        <x:v>2</x:v>
      </x:c>
      <x:c r="G280" t="n">
        <x:f>E280*F280</x:f>
        <x:v>16</x:v>
      </x:c>
      <x:c r="H280" t="n">
        <x:v>31.45312499999999</x:v>
      </x:c>
      <x:c r="I280" t="n">
        <x:f>E280*H280</x:f>
        <x:v>251.62499999999991</x:v>
      </x:c>
      <x:c r="J280" s="23" t="n">
        <x:f>E280*SUMIFS('03_DESPIECE'!$I$2:$I$225,'03_DESPIECE'!$A$2:$A$225,B280,'03_DESPIECE'!$B$2:$B$225,C280)</x:f>
        <x:v>39.599999999999994</x:v>
      </x:c>
      <x:c r="K280" s="23" t="n">
        <x:f>E280*SUMIFS('03_DESPIECE'!$K$2:$K$225,'03_DESPIECE'!$A$2:$A$225,B280,'03_DESPIECE'!$B$2:$B$225,C280)</x:f>
        <x:v>0</x:v>
      </x:c>
    </x:row>
    <x:row r="281">
      <x:c r="A281" t="inlineStr">
        <x:is>
          <x:t xml:space="preserve">P043</x:t>
        </x:is>
      </x:c>
      <x:c r="B281" t="inlineStr">
        <x:is>
          <x:t xml:space="preserve">Góndola central comercial</x:t>
        </x:is>
      </x:c>
      <x:c r="C281" t="inlineStr">
        <x:is>
          <x:t xml:space="preserve">Base apoyo</x:t>
        </x:is>
      </x:c>
      <x:c r="D281" t="inlineStr">
        <x:is>
          <x:t xml:space="preserve">Lámina LAF o acero 1.0 mm (alternativa V4)</x:t>
        </x:is>
      </x:c>
      <x:c r="E281" t="n">
        <x:f>'08_PEDIDOS'!D44</x:f>
        <x:v>8</x:v>
      </x:c>
      <x:c r="F281" t="n">
        <x:v>2</x:v>
      </x:c>
      <x:c r="G281" t="n">
        <x:f>E281*F281</x:f>
        <x:v>16</x:v>
      </x:c>
      <x:c r="H281" t="n">
        <x:v>34.81304347826087</x:v>
      </x:c>
      <x:c r="I281" t="n">
        <x:f>E281*H281</x:f>
        <x:v>278.504347826087</x:v>
      </x:c>
      <x:c r="J281" s="23" t="n">
        <x:f>E281*SUMIFS('03_DESPIECE'!$I$2:$I$225,'03_DESPIECE'!$A$2:$A$225,B281,'03_DESPIECE'!$B$2:$B$225,C281)</x:f>
        <x:v>37.68</x:v>
      </x:c>
      <x:c r="K281" s="23" t="n">
        <x:f>E281*SUMIFS('03_DESPIECE'!$K$2:$K$225,'03_DESPIECE'!$A$2:$A$225,B281,'03_DESPIECE'!$B$2:$B$225,C281)</x:f>
        <x:v>0.8333333333333334</x:v>
      </x:c>
    </x:row>
    <x:row r="282">
      <x:c r="A282" t="inlineStr">
        <x:is>
          <x:t xml:space="preserve">P043</x:t>
        </x:is>
      </x:c>
      <x:c r="B282" t="inlineStr">
        <x:is>
          <x:t xml:space="preserve">Góndola central comercial</x:t>
        </x:is>
      </x:c>
      <x:c r="C282" t="inlineStr">
        <x:is>
          <x:t xml:space="preserve">Panel trasero</x:t>
        </x:is>
      </x:c>
      <x:c r="D282" t="inlineStr">
        <x:is>
          <x:t xml:space="preserve">Lámina LAF o acero 1.0 mm (alternativa V4)</x:t>
        </x:is>
      </x:c>
      <x:c r="E282" t="n">
        <x:f>'08_PEDIDOS'!D44</x:f>
        <x:v>8</x:v>
      </x:c>
      <x:c r="F282" t="n">
        <x:v>4</x:v>
      </x:c>
      <x:c r="G282" t="n">
        <x:f>E282*F282</x:f>
        <x:v>32</x:v>
      </x:c>
      <x:c r="H282" t="n">
        <x:v>129.9686956521739</x:v>
      </x:c>
      <x:c r="I282" t="n">
        <x:f>E282*H282</x:f>
        <x:v>1039.7495652173911</x:v>
      </x:c>
      <x:c r="J282" s="23" t="n">
        <x:f>E282*SUMIFS('03_DESPIECE'!$I$2:$I$225,'03_DESPIECE'!$A$2:$A$225,B282,'03_DESPIECE'!$B$2:$B$225,C282)</x:f>
        <x:v>140.672</x:v>
      </x:c>
      <x:c r="K282" s="23" t="n">
        <x:f>E282*SUMIFS('03_DESPIECE'!$K$2:$K$225,'03_DESPIECE'!$A$2:$A$225,B282,'03_DESPIECE'!$B$2:$B$225,C282)</x:f>
        <x:v>1.5555555555555558</x:v>
      </x:c>
    </x:row>
    <x:row r="283">
      <x:c r="A283" t="inlineStr">
        <x:is>
          <x:t xml:space="preserve">P043</x:t>
        </x:is>
      </x:c>
      <x:c r="B283" t="inlineStr">
        <x:is>
          <x:t xml:space="preserve">Góndola central comercial</x:t>
        </x:is>
      </x:c>
      <x:c r="C283" t="inlineStr">
        <x:is>
          <x:t xml:space="preserve">Estante de exposición</x:t>
        </x:is>
      </x:c>
      <x:c r="D283" t="inlineStr">
        <x:is>
          <x:t xml:space="preserve">Lámina LAF o acero 1.0 mm (alternativa V4)</x:t>
        </x:is>
      </x:c>
      <x:c r="E283" t="n">
        <x:f>'08_PEDIDOS'!D44</x:f>
        <x:v>8</x:v>
      </x:c>
      <x:c r="F283" t="n">
        <x:v>8</x:v>
      </x:c>
      <x:c r="G283" t="n">
        <x:f>E283*F283</x:f>
        <x:v>64</x:v>
      </x:c>
      <x:c r="H283" t="n">
        <x:v>185.6695652173913</x:v>
      </x:c>
      <x:c r="I283" t="n">
        <x:f>E283*H283</x:f>
        <x:v>1485.3565217391304</x:v>
      </x:c>
      <x:c r="J283" s="23" t="n">
        <x:f>E283*SUMIFS('03_DESPIECE'!$I$2:$I$225,'03_DESPIECE'!$A$2:$A$225,B283,'03_DESPIECE'!$B$2:$B$225,C283)</x:f>
        <x:v>200.96</x:v>
      </x:c>
      <x:c r="K283" s="23" t="n">
        <x:f>E283*SUMIFS('03_DESPIECE'!$K$2:$K$225,'03_DESPIECE'!$A$2:$A$225,B283,'03_DESPIECE'!$B$2:$B$225,C283)</x:f>
        <x:v>1.1111111111111112</x:v>
      </x:c>
    </x:row>
    <x:row r="284">
      <x:c r="A284" t="inlineStr">
        <x:is>
          <x:t xml:space="preserve">P043</x:t>
        </x:is>
      </x:c>
      <x:c r="B284" t="inlineStr">
        <x:is>
          <x:t xml:space="preserve">Góndola central comercial</x:t>
        </x:is>
      </x:c>
      <x:c r="C284" t="inlineStr">
        <x:is>
          <x:t xml:space="preserve">Ménsula</x:t>
        </x:is>
      </x:c>
      <x:c r="D284" t="inlineStr">
        <x:is>
          <x:t xml:space="preserve">Lámina LAF o acero 1.0 mm (alternativa V4)</x:t>
        </x:is>
      </x:c>
      <x:c r="E284" t="n">
        <x:f>'08_PEDIDOS'!D44</x:f>
        <x:v>8</x:v>
      </x:c>
      <x:c r="F284" t="n">
        <x:v>16</x:v>
      </x:c>
      <x:c r="G284" t="n">
        <x:f>E284*F284</x:f>
        <x:v>128</x:v>
      </x:c>
      <x:c r="H284" t="n">
        <x:v>37.13391304347825</x:v>
      </x:c>
      <x:c r="I284" t="n">
        <x:f>E284*H284</x:f>
        <x:v>297.071304347826</x:v>
      </x:c>
      <x:c r="J284" s="23" t="n">
        <x:f>E284*SUMIFS('03_DESPIECE'!$I$2:$I$225,'03_DESPIECE'!$A$2:$A$225,B284,'03_DESPIECE'!$B$2:$B$225,C284)</x:f>
        <x:v>40.192</x:v>
      </x:c>
      <x:c r="K284" s="23" t="n">
        <x:f>E284*SUMIFS('03_DESPIECE'!$K$2:$K$225,'03_DESPIECE'!$A$2:$A$225,B284,'03_DESPIECE'!$B$2:$B$225,C284)</x:f>
        <x:v>0.11111111111111112</x:v>
      </x:c>
    </x:row>
    <x:row r="285">
      <x:c r="A285" t="inlineStr">
        <x:is>
          <x:t xml:space="preserve">P043</x:t>
        </x:is>
      </x:c>
      <x:c r="B285" t="inlineStr">
        <x:is>
          <x:t xml:space="preserve">Góndola central comercial</x:t>
        </x:is>
      </x:c>
      <x:c r="C285" t="inlineStr">
        <x:is>
          <x:t xml:space="preserve">Zócalo frontal</x:t>
        </x:is>
      </x:c>
      <x:c r="D285" t="inlineStr">
        <x:is>
          <x:t xml:space="preserve">Lámina LAF o acero 1.0 mm (alternativa V4)</x:t>
        </x:is>
      </x:c>
      <x:c r="E285" t="n">
        <x:f>'08_PEDIDOS'!D44</x:f>
        <x:v>8</x:v>
      </x:c>
      <x:c r="F285" t="n">
        <x:v>2</x:v>
      </x:c>
      <x:c r="G285" t="n">
        <x:f>E285*F285</x:f>
        <x:v>16</x:v>
      </x:c>
      <x:c r="H285" t="n">
        <x:v>13.92521739130435</x:v>
      </x:c>
      <x:c r="I285" t="n">
        <x:f>E285*H285</x:f>
        <x:v>111.4017391304348</x:v>
      </x:c>
      <x:c r="J285" s="23" t="n">
        <x:f>E285*SUMIFS('03_DESPIECE'!$I$2:$I$225,'03_DESPIECE'!$A$2:$A$225,B285,'03_DESPIECE'!$B$2:$B$225,C285)</x:f>
        <x:v>15.072</x:v>
      </x:c>
      <x:c r="K285" s="23" t="n">
        <x:f>E285*SUMIFS('03_DESPIECE'!$K$2:$K$225,'03_DESPIECE'!$A$2:$A$225,B285,'03_DESPIECE'!$B$2:$B$225,C285)</x:f>
        <x:v>0.3333333333333333</x:v>
      </x:c>
    </x:row>
    <x:row r="286">
      <x:c r="A286" t="inlineStr">
        <x:is>
          <x:t xml:space="preserve">P043</x:t>
        </x:is>
      </x:c>
      <x:c r="B286" t="inlineStr">
        <x:is>
          <x:t xml:space="preserve">Góndola central comercial</x:t>
        </x:is>
      </x:c>
      <x:c r="C286" t="inlineStr">
        <x:is>
          <x:t xml:space="preserve">Pernos de ensamble</x:t>
        </x:is>
      </x:c>
      <x:c r="D286" t="inlineStr">
        <x:is>
          <x:t xml:space="preserve">Elementos de fijación metálica (tipo por desagregar)</x:t>
        </x:is>
      </x:c>
      <x:c r="E286" t="n">
        <x:f>'08_PEDIDOS'!D44</x:f>
        <x:v>8</x:v>
      </x:c>
      <x:c r="F286" t="n">
        <x:v>36</x:v>
      </x:c>
      <x:c r="G286" t="n">
        <x:f>E286*F286</x:f>
        <x:v>288</x:v>
      </x:c>
      <x:c r="I286" t="n">
        <x:f>E286*H286</x:f>
        <x:v>0</x:v>
      </x:c>
      <x:c r="J286" s="23" t="n">
        <x:f>E286*SUMIFS('03_DESPIECE'!$I$2:$I$225,'03_DESPIECE'!$A$2:$A$225,B286,'03_DESPIECE'!$B$2:$B$225,C286)</x:f>
        <x:v>0</x:v>
      </x:c>
      <x:c r="K286" s="23" t="n">
        <x:f>E286*SUMIFS('03_DESPIECE'!$K$2:$K$225,'03_DESPIECE'!$A$2:$A$225,B286,'03_DESPIECE'!$B$2:$B$225,C286)</x:f>
        <x:v>0</x:v>
      </x:c>
    </x:row>
    <x:row r="287">
      <x:c r="A287" t="inlineStr">
        <x:is>
          <x:t xml:space="preserve">P044</x:t>
        </x:is>
      </x:c>
      <x:c r="B287" t="inlineStr">
        <x:is>
          <x:t xml:space="preserve">Góndola mural</x:t>
        </x:is>
      </x:c>
      <x:c r="C287" t="inlineStr">
        <x:is>
          <x:t xml:space="preserve">Montante mural</x:t>
        </x:is>
      </x:c>
      <x:c r="D287" t="inlineStr">
        <x:is>
          <x:t xml:space="preserve">Tubo o perfil de acero (sección por definir)</x:t>
        </x:is>
      </x:c>
      <x:c r="E287" t="n">
        <x:f>'08_PEDIDOS'!D45</x:f>
        <x:v>8</x:v>
      </x:c>
      <x:c r="F287" t="n">
        <x:v>2</x:v>
      </x:c>
      <x:c r="G287" t="n">
        <x:f>E287*F287</x:f>
        <x:v>16</x:v>
      </x:c>
      <x:c r="H287" t="n">
        <x:v>36.21875</x:v>
      </x:c>
      <x:c r="I287" t="n">
        <x:f>E287*H287</x:f>
        <x:v>289.75</x:v>
      </x:c>
      <x:c r="J287" s="23" t="n">
        <x:f>E287*SUMIFS('03_DESPIECE'!$I$2:$I$225,'03_DESPIECE'!$A$2:$A$225,B287,'03_DESPIECE'!$B$2:$B$225,C287)</x:f>
        <x:v>45.599999999999994</x:v>
      </x:c>
      <x:c r="K287" s="23" t="n">
        <x:f>E287*SUMIFS('03_DESPIECE'!$K$2:$K$225,'03_DESPIECE'!$A$2:$A$225,B287,'03_DESPIECE'!$B$2:$B$225,C287)</x:f>
        <x:v>0</x:v>
      </x:c>
    </x:row>
    <x:row r="288">
      <x:c r="A288" t="inlineStr">
        <x:is>
          <x:t xml:space="preserve">P044</x:t>
        </x:is>
      </x:c>
      <x:c r="B288" t="inlineStr">
        <x:is>
          <x:t xml:space="preserve">Góndola mural</x:t>
        </x:is>
      </x:c>
      <x:c r="C288" t="inlineStr">
        <x:is>
          <x:t xml:space="preserve">Panel de fondo</x:t>
        </x:is>
      </x:c>
      <x:c r="D288" t="inlineStr">
        <x:is>
          <x:t xml:space="preserve">Lámina LAF o acero 1.0 mm (alternativa V4)</x:t>
        </x:is>
      </x:c>
      <x:c r="E288" t="n">
        <x:f>'08_PEDIDOS'!D45</x:f>
        <x:v>8</x:v>
      </x:c>
      <x:c r="F288" t="n">
        <x:v>3</x:v>
      </x:c>
      <x:c r="G288" t="n">
        <x:f>E288*F288</x:f>
        <x:v>24</x:v>
      </x:c>
      <x:c r="H288" t="n">
        <x:v>95.7358695652174</x:v>
      </x:c>
      <x:c r="I288" t="n">
        <x:f>E288*H288</x:f>
        <x:v>765.8869565217392</x:v>
      </x:c>
      <x:c r="J288" s="23" t="n">
        <x:f>E288*SUMIFS('03_DESPIECE'!$I$2:$I$225,'03_DESPIECE'!$A$2:$A$225,B288,'03_DESPIECE'!$B$2:$B$225,C288)</x:f>
        <x:v>103.62</x:v>
      </x:c>
      <x:c r="K288" s="23" t="n">
        <x:f>E288*SUMIFS('03_DESPIECE'!$K$2:$K$225,'03_DESPIECE'!$A$2:$A$225,B288,'03_DESPIECE'!$B$2:$B$225,C288)</x:f>
        <x:v>1.527777777777778</x:v>
      </x:c>
    </x:row>
    <x:row r="289">
      <x:c r="A289" t="inlineStr">
        <x:is>
          <x:t xml:space="preserve">P044</x:t>
        </x:is>
      </x:c>
      <x:c r="B289" t="inlineStr">
        <x:is>
          <x:t xml:space="preserve">Góndola mural</x:t>
        </x:is>
      </x:c>
      <x:c r="C289" t="inlineStr">
        <x:is>
          <x:t xml:space="preserve">Bandeja</x:t>
        </x:is>
      </x:c>
      <x:c r="D289" t="inlineStr">
        <x:is>
          <x:t xml:space="preserve">Lámina LAF o acero 1.0 mm (alternativa V4)</x:t>
        </x:is>
      </x:c>
      <x:c r="E289" t="n">
        <x:f>'08_PEDIDOS'!D45</x:f>
        <x:v>8</x:v>
      </x:c>
      <x:c r="F289" t="n">
        <x:v>5</x:v>
      </x:c>
      <x:c r="G289" t="n">
        <x:f>E289*F289</x:f>
        <x:v>40</x:v>
      </x:c>
      <x:c r="H289" t="n">
        <x:v>121.8456521739131</x:v>
      </x:c>
      <x:c r="I289" t="n">
        <x:f>E289*H289</x:f>
        <x:v>974.7652173913048</x:v>
      </x:c>
      <x:c r="J289" s="23" t="n">
        <x:f>E289*SUMIFS('03_DESPIECE'!$I$2:$I$225,'03_DESPIECE'!$A$2:$A$225,B289,'03_DESPIECE'!$B$2:$B$225,C289)</x:f>
        <x:v>131.88</x:v>
      </x:c>
      <x:c r="K289" s="23" t="n">
        <x:f>E289*SUMIFS('03_DESPIECE'!$K$2:$K$225,'03_DESPIECE'!$A$2:$A$225,B289,'03_DESPIECE'!$B$2:$B$225,C289)</x:f>
        <x:v>1.1666666666666667</x:v>
      </x:c>
    </x:row>
    <x:row r="290">
      <x:c r="A290" t="inlineStr">
        <x:is>
          <x:t xml:space="preserve">P044</x:t>
        </x:is>
      </x:c>
      <x:c r="B290" t="inlineStr">
        <x:is>
          <x:t xml:space="preserve">Góndola mural</x:t>
        </x:is>
      </x:c>
      <x:c r="C290" t="inlineStr">
        <x:is>
          <x:t xml:space="preserve">Soporte bandeja</x:t>
        </x:is>
      </x:c>
      <x:c r="D290" t="inlineStr">
        <x:is>
          <x:t xml:space="preserve">Lámina LAF o acero 1.0 mm (alternativa V4)</x:t>
        </x:is>
      </x:c>
      <x:c r="E290" t="n">
        <x:f>'08_PEDIDOS'!D45</x:f>
        <x:v>8</x:v>
      </x:c>
      <x:c r="F290" t="n">
        <x:v>10</x:v>
      </x:c>
      <x:c r="G290" t="n">
        <x:f>E290*F290</x:f>
        <x:v>80</x:v>
      </x:c>
      <x:c r="H290" t="n">
        <x:v>23.20869565217391</x:v>
      </x:c>
      <x:c r="I290" t="n">
        <x:f>E290*H290</x:f>
        <x:v>185.66956521739127</x:v>
      </x:c>
      <x:c r="J290" s="23" t="n">
        <x:f>E290*SUMIFS('03_DESPIECE'!$I$2:$I$225,'03_DESPIECE'!$A$2:$A$225,B290,'03_DESPIECE'!$B$2:$B$225,C290)</x:f>
        <x:v>25.12</x:v>
      </x:c>
      <x:c r="K290" s="23" t="n">
        <x:f>E290*SUMIFS('03_DESPIECE'!$K$2:$K$225,'03_DESPIECE'!$A$2:$A$225,B290,'03_DESPIECE'!$B$2:$B$225,C290)</x:f>
        <x:v>0.11111111111111112</x:v>
      </x:c>
    </x:row>
    <x:row r="291">
      <x:c r="A291" t="inlineStr">
        <x:is>
          <x:t xml:space="preserve">P044</x:t>
        </x:is>
      </x:c>
      <x:c r="B291" t="inlineStr">
        <x:is>
          <x:t xml:space="preserve">Góndola mural</x:t>
        </x:is>
      </x:c>
      <x:c r="C291" t="inlineStr">
        <x:is>
          <x:t xml:space="preserve">Pie soporte</x:t>
        </x:is>
      </x:c>
      <x:c r="D291" t="inlineStr">
        <x:is>
          <x:t xml:space="preserve">Lámina LAF o acero 1.0 mm (alternativa V4)</x:t>
        </x:is>
      </x:c>
      <x:c r="E291" t="n">
        <x:f>'08_PEDIDOS'!D45</x:f>
        <x:v>8</x:v>
      </x:c>
      <x:c r="F291" t="n">
        <x:v>2</x:v>
      </x:c>
      <x:c r="G291" t="n">
        <x:f>E291*F291</x:f>
        <x:v>16</x:v>
      </x:c>
      <x:c r="H291" t="n">
        <x:v>29.01086956521739</x:v>
      </x:c>
      <x:c r="I291" t="n">
        <x:f>E291*H291</x:f>
        <x:v>232.08695652173913</x:v>
      </x:c>
      <x:c r="J291" s="23" t="n">
        <x:f>E291*SUMIFS('03_DESPIECE'!$I$2:$I$225,'03_DESPIECE'!$A$2:$A$225,B291,'03_DESPIECE'!$B$2:$B$225,C291)</x:f>
        <x:v>31.4</x:v>
      </x:c>
      <x:c r="K291" s="23" t="n">
        <x:f>E291*SUMIFS('03_DESPIECE'!$K$2:$K$225,'03_DESPIECE'!$A$2:$A$225,B291,'03_DESPIECE'!$B$2:$B$225,C291)</x:f>
        <x:v>0.6944444444444444</x:v>
      </x:c>
    </x:row>
    <x:row r="292">
      <x:c r="A292" t="inlineStr">
        <x:is>
          <x:t xml:space="preserve">P044</x:t>
        </x:is>
      </x:c>
      <x:c r="B292" t="inlineStr">
        <x:is>
          <x:t xml:space="preserve">Góndola mural</x:t>
        </x:is>
      </x:c>
      <x:c r="C292" t="inlineStr">
        <x:is>
          <x:t xml:space="preserve">Fijaciones</x:t>
        </x:is>
      </x:c>
      <x:c r="D292" t="inlineStr">
        <x:is>
          <x:t xml:space="preserve">Elementos de fijación metálica (tipo por desagregar)</x:t>
        </x:is>
      </x:c>
      <x:c r="E292" t="n">
        <x:f>'08_PEDIDOS'!D45</x:f>
        <x:v>8</x:v>
      </x:c>
      <x:c r="F292" t="n">
        <x:v>26</x:v>
      </x:c>
      <x:c r="G292" t="n">
        <x:f>E292*F292</x:f>
        <x:v>208</x:v>
      </x:c>
      <x:c r="I292" t="n">
        <x:f>E292*H292</x:f>
        <x:v>0</x:v>
      </x:c>
      <x:c r="J292" s="23" t="n">
        <x:f>E292*SUMIFS('03_DESPIECE'!$I$2:$I$225,'03_DESPIECE'!$A$2:$A$225,B292,'03_DESPIECE'!$B$2:$B$225,C292)</x:f>
        <x:v>0</x:v>
      </x:c>
      <x:c r="K292" s="23" t="n">
        <x:f>E292*SUMIFS('03_DESPIECE'!$K$2:$K$225,'03_DESPIECE'!$A$2:$A$225,B292,'03_DESPIECE'!$B$2:$B$225,C292)</x:f>
        <x:v>0</x:v>
      </x:c>
    </x:row>
    <x:row r="293">
      <x:c r="A293" t="inlineStr">
        <x:is>
          <x:t xml:space="preserve">P045</x:t>
        </x:is>
      </x:c>
      <x:c r="B293" t="inlineStr">
        <x:is>
          <x:t xml:space="preserve">Locker de 4 puertas</x:t>
        </x:is>
      </x:c>
      <x:c r="C293" t="inlineStr">
        <x:is>
          <x:t xml:space="preserve">Panel lateral</x:t>
        </x:is>
      </x:c>
      <x:c r="D293" t="inlineStr">
        <x:is>
          <x:t xml:space="preserve">Lámina LAF o acero 1.5 mm (alternativa V4)</x:t>
        </x:is>
      </x:c>
      <x:c r="E293" t="n">
        <x:f>'08_PEDIDOS'!D46</x:f>
        <x:v>6</x:v>
      </x:c>
      <x:c r="F293" t="n">
        <x:v>2</x:v>
      </x:c>
      <x:c r="G293" t="n">
        <x:f>E293*F293</x:f>
        <x:v>12</x:v>
      </x:c>
      <x:c r="H293" t="n">
        <x:v>165.3619565217391</x:v>
      </x:c>
      <x:c r="I293" t="n">
        <x:f>E293*H293</x:f>
        <x:v>992.1717391304346</x:v>
      </x:c>
      <x:c r="J293" s="23" t="n">
        <x:f>E293*SUMIFS('03_DESPIECE'!$I$2:$I$225,'03_DESPIECE'!$A$2:$A$225,B293,'03_DESPIECE'!$B$2:$B$225,C293)</x:f>
        <x:v>134.23499999999999</x:v>
      </x:c>
      <x:c r="K293" s="23" t="n">
        <x:f>E293*SUMIFS('03_DESPIECE'!$K$2:$K$225,'03_DESPIECE'!$A$2:$A$225,B293,'03_DESPIECE'!$B$2:$B$225,C293)</x:f>
        <x:v>1.9791666666666665</x:v>
      </x:c>
    </x:row>
    <x:row r="294">
      <x:c r="A294" t="inlineStr">
        <x:is>
          <x:t xml:space="preserve">P045</x:t>
        </x:is>
      </x:c>
      <x:c r="B294" t="inlineStr">
        <x:is>
          <x:t xml:space="preserve">Locker de 4 puertas</x:t>
        </x:is>
      </x:c>
      <x:c r="C294" t="inlineStr">
        <x:is>
          <x:t xml:space="preserve">Techo/base</x:t>
        </x:is>
      </x:c>
      <x:c r="D294" t="inlineStr">
        <x:is>
          <x:t xml:space="preserve">Lámina LAF o acero 1.5 mm (alternativa V4)</x:t>
        </x:is>
      </x:c>
      <x:c r="E294" t="n">
        <x:f>'08_PEDIDOS'!D46</x:f>
        <x:v>6</x:v>
      </x:c>
      <x:c r="F294" t="n">
        <x:v>2</x:v>
      </x:c>
      <x:c r="G294" t="n">
        <x:f>E294*F294</x:f>
        <x:v>12</x:v>
      </x:c>
      <x:c r="H294" t="n">
        <x:v>60.9228260869565</x:v>
      </x:c>
      <x:c r="I294" t="n">
        <x:f>E294*H294</x:f>
        <x:v>365.536956521739</x:v>
      </x:c>
      <x:c r="J294" s="23" t="n">
        <x:f>E294*SUMIFS('03_DESPIECE'!$I$2:$I$225,'03_DESPIECE'!$A$2:$A$225,B294,'03_DESPIECE'!$B$2:$B$225,C294)</x:f>
        <x:v>49.454999999999984</x:v>
      </x:c>
      <x:c r="K294" s="23" t="n">
        <x:f>E294*SUMIFS('03_DESPIECE'!$K$2:$K$225,'03_DESPIECE'!$A$2:$A$225,B294,'03_DESPIECE'!$B$2:$B$225,C294)</x:f>
        <x:v>0.7291666666666666</x:v>
      </x:c>
    </x:row>
    <x:row r="295">
      <x:c r="A295" t="inlineStr">
        <x:is>
          <x:t xml:space="preserve">P045</x:t>
        </x:is>
      </x:c>
      <x:c r="B295" t="inlineStr">
        <x:is>
          <x:t xml:space="preserve">Locker de 4 puertas</x:t>
        </x:is>
      </x:c>
      <x:c r="C295" t="inlineStr">
        <x:is>
          <x:t xml:space="preserve">Panel posterior</x:t>
        </x:is>
      </x:c>
      <x:c r="D295" t="inlineStr">
        <x:is>
          <x:t xml:space="preserve">Lámina LAF o acero 1.5 mm (alternativa V4)</x:t>
        </x:is>
      </x:c>
      <x:c r="E295" t="n">
        <x:f>'08_PEDIDOS'!D46</x:f>
        <x:v>6</x:v>
      </x:c>
      <x:c r="F295" t="n">
        <x:v>1</x:v>
      </x:c>
      <x:c r="G295" t="n">
        <x:f>E295*F295</x:f>
        <x:v>6</x:v>
      </x:c>
      <x:c r="H295" t="n">
        <x:v>147.9554347826086</x:v>
      </x:c>
      <x:c r="I295" t="n">
        <x:f>E295*H295</x:f>
        <x:v>887.7326086956516</x:v>
      </x:c>
      <x:c r="J295" s="23" t="n">
        <x:f>E295*SUMIFS('03_DESPIECE'!$I$2:$I$225,'03_DESPIECE'!$A$2:$A$225,B295,'03_DESPIECE'!$B$2:$B$225,C295)</x:f>
        <x:v>120.10499999999999</x:v>
      </x:c>
      <x:c r="K295" s="23" t="n">
        <x:f>E295*SUMIFS('03_DESPIECE'!$K$2:$K$225,'03_DESPIECE'!$A$2:$A$225,B295,'03_DESPIECE'!$B$2:$B$225,C295)</x:f>
        <x:v>3.541666666666667</x:v>
      </x:c>
    </x:row>
    <x:row r="296">
      <x:c r="A296" t="inlineStr">
        <x:is>
          <x:t xml:space="preserve">P045</x:t>
        </x:is>
      </x:c>
      <x:c r="B296" t="inlineStr">
        <x:is>
          <x:t xml:space="preserve">Locker de 4 puertas</x:t>
        </x:is>
      </x:c>
      <x:c r="C296" t="inlineStr">
        <x:is>
          <x:t xml:space="preserve">Puerta individual</x:t>
        </x:is>
      </x:c>
      <x:c r="D296" t="inlineStr">
        <x:is>
          <x:t xml:space="preserve">Lámina LAF o acero 1.5 mm (alternativa V4)</x:t>
        </x:is>
      </x:c>
      <x:c r="E296" t="n">
        <x:f>'08_PEDIDOS'!D46</x:f>
        <x:v>6</x:v>
      </x:c>
      <x:c r="F296" t="n">
        <x:v>4</x:v>
      </x:c>
      <x:c r="G296" t="n">
        <x:f>E296*F296</x:f>
        <x:v>24</x:v>
      </x:c>
      <x:c r="H296" t="n">
        <x:v>128.8082608695652</x:v>
      </x:c>
      <x:c r="I296" t="n">
        <x:f>E296*H296</x:f>
        <x:v>772.8495652173913</x:v>
      </x:c>
      <x:c r="J296" s="23" t="n">
        <x:f>E296*SUMIFS('03_DESPIECE'!$I$2:$I$225,'03_DESPIECE'!$A$2:$A$225,B296,'03_DESPIECE'!$B$2:$B$225,C296)</x:f>
        <x:v>104.562</x:v>
      </x:c>
      <x:c r="K296" s="23" t="n">
        <x:f>E296*SUMIFS('03_DESPIECE'!$K$2:$K$225,'03_DESPIECE'!$A$2:$A$225,B296,'03_DESPIECE'!$B$2:$B$225,C296)</x:f>
        <x:v>0.7708333333333335</x:v>
      </x:c>
    </x:row>
    <x:row r="297">
      <x:c r="A297" t="inlineStr">
        <x:is>
          <x:t xml:space="preserve">P045</x:t>
        </x:is>
      </x:c>
      <x:c r="B297" t="inlineStr">
        <x:is>
          <x:t xml:space="preserve">Locker de 4 puertas</x:t>
        </x:is>
      </x:c>
      <x:c r="C297" t="inlineStr">
        <x:is>
          <x:t xml:space="preserve">Separador interior</x:t>
        </x:is>
      </x:c>
      <x:c r="D297" t="inlineStr">
        <x:is>
          <x:t xml:space="preserve">Lámina LAF o acero 1.5 mm (alternativa V4)</x:t>
        </x:is>
      </x:c>
      <x:c r="E297" t="n">
        <x:f>'08_PEDIDOS'!D46</x:f>
        <x:v>6</x:v>
      </x:c>
      <x:c r="F297" t="n">
        <x:v>3</x:v>
      </x:c>
      <x:c r="G297" t="n">
        <x:f>E297*F297</x:f>
        <x:v>18</x:v>
      </x:c>
      <x:c r="H297" t="n">
        <x:v>91.38423913043476</x:v>
      </x:c>
      <x:c r="I297" t="n">
        <x:f>E297*H297</x:f>
        <x:v>548.3054347826086</x:v>
      </x:c>
      <x:c r="J297" s="23" t="n">
        <x:f>E297*SUMIFS('03_DESPIECE'!$I$2:$I$225,'03_DESPIECE'!$A$2:$A$225,B297,'03_DESPIECE'!$B$2:$B$225,C297)</x:f>
        <x:v>74.1825</x:v>
      </x:c>
      <x:c r="K297" s="23" t="n">
        <x:f>E297*SUMIFS('03_DESPIECE'!$K$2:$K$225,'03_DESPIECE'!$A$2:$A$225,B297,'03_DESPIECE'!$B$2:$B$225,C297)</x:f>
        <x:v>0.7291666666666666</x:v>
      </x:c>
    </x:row>
    <x:row r="298">
      <x:c r="A298" t="inlineStr">
        <x:is>
          <x:t xml:space="preserve">P045</x:t>
        </x:is>
      </x:c>
      <x:c r="B298" t="inlineStr">
        <x:is>
          <x:t xml:space="preserve">Locker de 4 puertas</x:t>
        </x:is>
      </x:c>
      <x:c r="C298" t="inlineStr">
        <x:is>
          <x:t xml:space="preserve">Bisagra</x:t>
        </x:is>
      </x:c>
      <x:c r="D298" t="inlineStr">
        <x:is>
          <x:t xml:space="preserve">Elementos de fijación metálica (tipo por desagregar)</x:t>
        </x:is>
      </x:c>
      <x:c r="E298" t="n">
        <x:f>'08_PEDIDOS'!D46</x:f>
        <x:v>6</x:v>
      </x:c>
      <x:c r="F298" t="n">
        <x:v>8</x:v>
      </x:c>
      <x:c r="G298" t="n">
        <x:f>E298*F298</x:f>
        <x:v>48</x:v>
      </x:c>
      <x:c r="I298" t="n">
        <x:f>E298*H298</x:f>
        <x:v>0</x:v>
      </x:c>
      <x:c r="J298" s="23" t="n">
        <x:f>E298*SUMIFS('03_DESPIECE'!$I$2:$I$225,'03_DESPIECE'!$A$2:$A$225,B298,'03_DESPIECE'!$B$2:$B$225,C298)</x:f>
        <x:v>0</x:v>
      </x:c>
      <x:c r="K298" s="23" t="n">
        <x:f>E298*SUMIFS('03_DESPIECE'!$K$2:$K$225,'03_DESPIECE'!$A$2:$A$225,B298,'03_DESPIECE'!$B$2:$B$225,C298)</x:f>
        <x:v>0</x:v>
      </x:c>
    </x:row>
    <x:row r="299">
      <x:c r="A299" t="inlineStr">
        <x:is>
          <x:t xml:space="preserve">P045</x:t>
        </x:is>
      </x:c>
      <x:c r="B299" t="inlineStr">
        <x:is>
          <x:t xml:space="preserve">Locker de 4 puertas</x:t>
        </x:is>
      </x:c>
      <x:c r="C299" t="inlineStr">
        <x:is>
          <x:t xml:space="preserve">Cerradura</x:t>
        </x:is>
      </x:c>
      <x:c r="D299" t="inlineStr">
        <x:is>
          <x:t xml:space="preserve">Elementos de fijación metálica (tipo por desagregar)</x:t>
        </x:is>
      </x:c>
      <x:c r="E299" t="n">
        <x:f>'08_PEDIDOS'!D46</x:f>
        <x:v>6</x:v>
      </x:c>
      <x:c r="F299" t="n">
        <x:v>4</x:v>
      </x:c>
      <x:c r="G299" t="n">
        <x:f>E299*F299</x:f>
        <x:v>24</x:v>
      </x:c>
      <x:c r="I299" t="n">
        <x:f>E299*H299</x:f>
        <x:v>0</x:v>
      </x:c>
      <x:c r="J299" s="23" t="n">
        <x:f>E299*SUMIFS('03_DESPIECE'!$I$2:$I$225,'03_DESPIECE'!$A$2:$A$225,B299,'03_DESPIECE'!$B$2:$B$225,C299)</x:f>
        <x:v>0</x:v>
      </x:c>
      <x:c r="K299" s="23" t="n">
        <x:f>E299*SUMIFS('03_DESPIECE'!$K$2:$K$225,'03_DESPIECE'!$A$2:$A$225,B299,'03_DESPIECE'!$B$2:$B$225,C299)</x:f>
        <x:v>0</x:v>
      </x:c>
    </x:row>
    <x:row r="300">
      <x:c r="A300" t="inlineStr">
        <x:is>
          <x:t xml:space="preserve">P046</x:t>
        </x:is>
      </x:c>
      <x:c r="B300" t="inlineStr">
        <x:is>
          <x:t xml:space="preserve">Locker de 6 puertas</x:t>
        </x:is>
      </x:c>
      <x:c r="C300" t="inlineStr">
        <x:is>
          <x:t xml:space="preserve">Costado externo</x:t>
        </x:is>
      </x:c>
      <x:c r="D300" t="inlineStr">
        <x:is>
          <x:t xml:space="preserve">Lámina LAF o acero 1.5 mm (alternativa V4)</x:t>
        </x:is>
      </x:c>
      <x:c r="E300" t="n">
        <x:f>'08_PEDIDOS'!D47</x:f>
        <x:v>7</x:v>
      </x:c>
      <x:c r="F300" t="n">
        <x:v>2</x:v>
      </x:c>
      <x:c r="G300" t="n">
        <x:f>E300*F300</x:f>
        <x:v>14</x:v>
      </x:c>
      <x:c r="H300" t="n">
        <x:v>191.4717391304348</x:v>
      </x:c>
      <x:c r="I300" t="n">
        <x:f>E300*H300</x:f>
        <x:v>1340.3021739130436</x:v>
      </x:c>
      <x:c r="J300" s="23" t="n">
        <x:f>E300*SUMIFS('03_DESPIECE'!$I$2:$I$225,'03_DESPIECE'!$A$2:$A$225,B300,'03_DESPIECE'!$B$2:$B$225,C300)</x:f>
        <x:v>181.335</x:v>
      </x:c>
      <x:c r="K300" s="23" t="n">
        <x:f>E300*SUMIFS('03_DESPIECE'!$K$2:$K$225,'03_DESPIECE'!$A$2:$A$225,B300,'03_DESPIECE'!$B$2:$B$225,C300)</x:f>
        <x:v>2.673611111111111</x:v>
      </x:c>
    </x:row>
    <x:row r="301">
      <x:c r="A301" t="inlineStr">
        <x:is>
          <x:t xml:space="preserve">P046</x:t>
        </x:is>
      </x:c>
      <x:c r="B301" t="inlineStr">
        <x:is>
          <x:t xml:space="preserve">Locker de 6 puertas</x:t>
        </x:is>
      </x:c>
      <x:c r="C301" t="inlineStr">
        <x:is>
          <x:t xml:space="preserve">Panel techo/base</x:t>
        </x:is>
      </x:c>
      <x:c r="D301" t="inlineStr">
        <x:is>
          <x:t xml:space="preserve">Lámina LAF o acero 1.5 mm (alternativa V4)</x:t>
        </x:is>
      </x:c>
      <x:c r="E301" t="n">
        <x:f>'08_PEDIDOS'!D47</x:f>
        <x:v>7</x:v>
      </x:c>
      <x:c r="F301" t="n">
        <x:v>2</x:v>
      </x:c>
      <x:c r="G301" t="n">
        <x:f>E301*F301</x:f>
        <x:v>14</x:v>
      </x:c>
      <x:c r="H301" t="n">
        <x:v>83.55130434782606</x:v>
      </x:c>
      <x:c r="I301" t="n">
        <x:f>E301*H301</x:f>
        <x:v>584.8591304347824</x:v>
      </x:c>
      <x:c r="J301" s="23" t="n">
        <x:f>E301*SUMIFS('03_DESPIECE'!$I$2:$I$225,'03_DESPIECE'!$A$2:$A$225,B301,'03_DESPIECE'!$B$2:$B$225,C301)</x:f>
        <x:v>79.128</x:v>
      </x:c>
      <x:c r="K301" s="23" t="n">
        <x:f>E301*SUMIFS('03_DESPIECE'!$K$2:$K$225,'03_DESPIECE'!$A$2:$A$225,B301,'03_DESPIECE'!$B$2:$B$225,C301)</x:f>
        <x:v>1.1666666666666665</x:v>
      </x:c>
    </x:row>
    <x:row r="302">
      <x:c r="A302" t="inlineStr">
        <x:is>
          <x:t xml:space="preserve">P046</x:t>
        </x:is>
      </x:c>
      <x:c r="B302" t="inlineStr">
        <x:is>
          <x:t xml:space="preserve">Locker de 6 puertas</x:t>
        </x:is>
      </x:c>
      <x:c r="C302" t="inlineStr">
        <x:is>
          <x:t xml:space="preserve">Fondo</x:t>
        </x:is>
      </x:c>
      <x:c r="D302" t="inlineStr">
        <x:is>
          <x:t xml:space="preserve">Lámina LAF o acero 1.5 mm (alternativa V4)</x:t>
        </x:is>
      </x:c>
      <x:c r="E302" t="n">
        <x:f>'08_PEDIDOS'!D47</x:f>
        <x:v>7</x:v>
      </x:c>
      <x:c r="F302" t="n">
        <x:v>1</x:v>
      </x:c>
      <x:c r="G302" t="n">
        <x:f>E302*F302</x:f>
        <x:v>7</x:v>
      </x:c>
      <x:c r="H302" t="n">
        <x:v>156.6586956521739</x:v>
      </x:c>
      <x:c r="I302" t="n">
        <x:f>E302*H302</x:f>
        <x:v>1096.6108695652172</x:v>
      </x:c>
      <x:c r="J302" s="23" t="n">
        <x:f>E302*SUMIFS('03_DESPIECE'!$I$2:$I$225,'03_DESPIECE'!$A$2:$A$225,B302,'03_DESPIECE'!$B$2:$B$225,C302)</x:f>
        <x:v>148.365</x:v>
      </x:c>
      <x:c r="K302" s="23" t="n">
        <x:f>E302*SUMIFS('03_DESPIECE'!$K$2:$K$225,'03_DESPIECE'!$A$2:$A$225,B302,'03_DESPIECE'!$B$2:$B$225,C302)</x:f>
        <x:v>4.375</x:v>
      </x:c>
    </x:row>
    <x:row r="303">
      <x:c r="A303" t="inlineStr">
        <x:is>
          <x:t xml:space="preserve">P046</x:t>
        </x:is>
      </x:c>
      <x:c r="B303" t="inlineStr">
        <x:is>
          <x:t xml:space="preserve">Locker de 6 puertas</x:t>
        </x:is>
      </x:c>
      <x:c r="C303" t="inlineStr">
        <x:is>
          <x:t xml:space="preserve">Puerta con rejilla</x:t>
        </x:is>
      </x:c>
      <x:c r="D303" t="inlineStr">
        <x:is>
          <x:t xml:space="preserve">Lámina LAF o acero 1.5 mm (alternativa V4)</x:t>
        </x:is>
      </x:c>
      <x:c r="E303" t="n">
        <x:f>'08_PEDIDOS'!D47</x:f>
        <x:v>7</x:v>
      </x:c>
      <x:c r="F303" t="n">
        <x:v>6</x:v>
      </x:c>
      <x:c r="G303" t="n">
        <x:f>E303*F303</x:f>
        <x:v>42</x:v>
      </x:c>
      <x:c r="H303" t="n">
        <x:v>156.6586956521739</x:v>
      </x:c>
      <x:c r="I303" t="n">
        <x:f>E303*H303</x:f>
        <x:v>1096.6108695652172</x:v>
      </x:c>
      <x:c r="J303" s="23" t="n">
        <x:f>E303*SUMIFS('03_DESPIECE'!$I$2:$I$225,'03_DESPIECE'!$A$2:$A$225,B303,'03_DESPIECE'!$B$2:$B$225,C303)</x:f>
        <x:v>148.365</x:v>
      </x:c>
      <x:c r="K303" s="23" t="n">
        <x:f>E303*SUMIFS('03_DESPIECE'!$K$2:$K$225,'03_DESPIECE'!$A$2:$A$225,B303,'03_DESPIECE'!$B$2:$B$225,C303)</x:f>
        <x:v>0.7291666666666667</x:v>
      </x:c>
    </x:row>
    <x:row r="304">
      <x:c r="A304" t="inlineStr">
        <x:is>
          <x:t xml:space="preserve">P046</x:t>
        </x:is>
      </x:c>
      <x:c r="B304" t="inlineStr">
        <x:is>
          <x:t xml:space="preserve">Locker de 6 puertas</x:t>
        </x:is>
      </x:c>
      <x:c r="C304" t="inlineStr">
        <x:is>
          <x:t xml:space="preserve">Separador vertical</x:t>
        </x:is>
      </x:c>
      <x:c r="D304" t="inlineStr">
        <x:is>
          <x:t xml:space="preserve">Lámina LAF o acero 1.5 mm (alternativa V4)</x:t>
        </x:is>
      </x:c>
      <x:c r="E304" t="n">
        <x:f>'08_PEDIDOS'!D47</x:f>
        <x:v>7</x:v>
      </x:c>
      <x:c r="F304" t="n">
        <x:v>2</x:v>
      </x:c>
      <x:c r="G304" t="n">
        <x:f>E304*F304</x:f>
        <x:v>14</x:v>
      </x:c>
      <x:c r="H304" t="n">
        <x:v>121.845652173913</x:v>
      </x:c>
      <x:c r="I304" t="n">
        <x:f>E304*H304</x:f>
        <x:v>852.919565217391</x:v>
      </x:c>
      <x:c r="J304" s="23" t="n">
        <x:f>E304*SUMIFS('03_DESPIECE'!$I$2:$I$225,'03_DESPIECE'!$A$2:$A$225,B304,'03_DESPIECE'!$B$2:$B$225,C304)</x:f>
        <x:v>115.395</x:v>
      </x:c>
      <x:c r="K304" s="23" t="n">
        <x:f>E304*SUMIFS('03_DESPIECE'!$K$2:$K$225,'03_DESPIECE'!$A$2:$A$225,B304,'03_DESPIECE'!$B$2:$B$225,C304)</x:f>
        <x:v>1.7013888888888888</x:v>
      </x:c>
    </x:row>
    <x:row r="305">
      <x:c r="A305" t="inlineStr">
        <x:is>
          <x:t xml:space="preserve">P046</x:t>
        </x:is>
      </x:c>
      <x:c r="B305" t="inlineStr">
        <x:is>
          <x:t xml:space="preserve">Locker de 6 puertas</x:t>
        </x:is>
      </x:c>
      <x:c r="C305" t="inlineStr">
        <x:is>
          <x:t xml:space="preserve">Entrepiso</x:t>
        </x:is>
      </x:c>
      <x:c r="D305" t="inlineStr">
        <x:is>
          <x:t xml:space="preserve">Lámina LAF o acero 1.5 mm (alternativa V4)</x:t>
        </x:is>
      </x:c>
      <x:c r="E305" t="n">
        <x:f>'08_PEDIDOS'!D47</x:f>
        <x:v>7</x:v>
      </x:c>
      <x:c r="F305" t="n">
        <x:v>4</x:v>
      </x:c>
      <x:c r="G305" t="n">
        <x:f>E305*F305</x:f>
        <x:v>28</x:v>
      </x:c>
      <x:c r="H305" t="n">
        <x:v>139.2521739130435</x:v>
      </x:c>
      <x:c r="I305" t="n">
        <x:f>E305*H305</x:f>
        <x:v>974.7652173913044</x:v>
      </x:c>
      <x:c r="J305" s="23" t="n">
        <x:f>E305*SUMIFS('03_DESPIECE'!$I$2:$I$225,'03_DESPIECE'!$A$2:$A$225,B305,'03_DESPIECE'!$B$2:$B$225,C305)</x:f>
        <x:v>131.88</x:v>
      </x:c>
      <x:c r="K305" s="23" t="n">
        <x:f>E305*SUMIFS('03_DESPIECE'!$K$2:$K$225,'03_DESPIECE'!$A$2:$A$225,B305,'03_DESPIECE'!$B$2:$B$225,C305)</x:f>
        <x:v>0.9722222222222223</x:v>
      </x:c>
    </x:row>
    <x:row r="306">
      <x:c r="A306" t="inlineStr">
        <x:is>
          <x:t xml:space="preserve">P046</x:t>
        </x:is>
      </x:c>
      <x:c r="B306" t="inlineStr">
        <x:is>
          <x:t xml:space="preserve">Locker de 6 puertas</x:t>
        </x:is>
      </x:c>
      <x:c r="C306" t="inlineStr">
        <x:is>
          <x:t xml:space="preserve">Bisagra</x:t>
        </x:is>
      </x:c>
      <x:c r="D306" t="inlineStr">
        <x:is>
          <x:t xml:space="preserve">Elementos de fijación metálica (tipo por desagregar)</x:t>
        </x:is>
      </x:c>
      <x:c r="E306" t="n">
        <x:f>'08_PEDIDOS'!D47</x:f>
        <x:v>7</x:v>
      </x:c>
      <x:c r="F306" t="n">
        <x:v>12</x:v>
      </x:c>
      <x:c r="G306" t="n">
        <x:f>E306*F306</x:f>
        <x:v>84</x:v>
      </x:c>
      <x:c r="I306" t="n">
        <x:f>E306*H306</x:f>
        <x:v>0</x:v>
      </x:c>
      <x:c r="J306" s="23" t="n">
        <x:f>E306*SUMIFS('03_DESPIECE'!$I$2:$I$225,'03_DESPIECE'!$A$2:$A$225,B306,'03_DESPIECE'!$B$2:$B$225,C306)</x:f>
        <x:v>0</x:v>
      </x:c>
      <x:c r="K306" s="23" t="n">
        <x:f>E306*SUMIFS('03_DESPIECE'!$K$2:$K$225,'03_DESPIECE'!$A$2:$A$225,B306,'03_DESPIECE'!$B$2:$B$225,C306)</x:f>
        <x:v>0</x:v>
      </x:c>
    </x:row>
    <x:row r="307">
      <x:c r="A307" t="inlineStr">
        <x:is>
          <x:t xml:space="preserve">P046</x:t>
        </x:is>
      </x:c>
      <x:c r="B307" t="inlineStr">
        <x:is>
          <x:t xml:space="preserve">Locker de 6 puertas</x:t>
        </x:is>
      </x:c>
      <x:c r="C307" t="inlineStr">
        <x:is>
          <x:t xml:space="preserve">Cerradura</x:t>
        </x:is>
      </x:c>
      <x:c r="D307" t="inlineStr">
        <x:is>
          <x:t xml:space="preserve">Elementos de fijación metálica (tipo por desagregar)</x:t>
        </x:is>
      </x:c>
      <x:c r="E307" t="n">
        <x:f>'08_PEDIDOS'!D47</x:f>
        <x:v>7</x:v>
      </x:c>
      <x:c r="F307" t="n">
        <x:v>6</x:v>
      </x:c>
      <x:c r="G307" t="n">
        <x:f>E307*F307</x:f>
        <x:v>42</x:v>
      </x:c>
      <x:c r="I307" t="n">
        <x:f>E307*H307</x:f>
        <x:v>0</x:v>
      </x:c>
      <x:c r="J307" s="23" t="n">
        <x:f>E307*SUMIFS('03_DESPIECE'!$I$2:$I$225,'03_DESPIECE'!$A$2:$A$225,B307,'03_DESPIECE'!$B$2:$B$225,C307)</x:f>
        <x:v>0</x:v>
      </x:c>
      <x:c r="K307" s="23" t="n">
        <x:f>E307*SUMIFS('03_DESPIECE'!$K$2:$K$225,'03_DESPIECE'!$A$2:$A$225,B307,'03_DESPIECE'!$B$2:$B$225,C307)</x:f>
        <x:v>0</x:v>
      </x:c>
    </x:row>
    <x:row r="308">
      <x:c r="A308" t="inlineStr">
        <x:is>
          <x:t xml:space="preserve">P047</x:t>
        </x:is>
      </x:c>
      <x:c r="B308" t="inlineStr">
        <x:is>
          <x:t xml:space="preserve">Armario metálico</x:t>
        </x:is>
      </x:c>
      <x:c r="C308" t="inlineStr">
        <x:is>
          <x:t xml:space="preserve">Lateral gabinete</x:t>
        </x:is>
      </x:c>
      <x:c r="D308" t="inlineStr">
        <x:is>
          <x:t xml:space="preserve">Lámina LAF o acero 1.0 mm (alternativa V4)</x:t>
        </x:is>
      </x:c>
      <x:c r="E308" t="n">
        <x:f>'08_PEDIDOS'!D48</x:f>
        <x:v>12</x:v>
      </x:c>
      <x:c r="F308" t="n">
        <x:v>2</x:v>
      </x:c>
      <x:c r="G308" t="n">
        <x:f>E308*F308</x:f>
        <x:v>24</x:v>
      </x:c>
      <x:c r="H308" t="n">
        <x:v>110.2413043478261</x:v>
      </x:c>
      <x:c r="I308" t="n">
        <x:f>E308*H308</x:f>
        <x:v>1322.8956521739133</x:v>
      </x:c>
      <x:c r="J308" s="23" t="n">
        <x:f>E308*SUMIFS('03_DESPIECE'!$I$2:$I$225,'03_DESPIECE'!$A$2:$A$225,B308,'03_DESPIECE'!$B$2:$B$225,C308)</x:f>
        <x:v>178.98</x:v>
      </x:c>
      <x:c r="K308" s="23" t="n">
        <x:f>E308*SUMIFS('03_DESPIECE'!$K$2:$K$225,'03_DESPIECE'!$A$2:$A$225,B308,'03_DESPIECE'!$B$2:$B$225,C308)</x:f>
        <x:v>3.958333333333333</x:v>
      </x:c>
    </x:row>
    <x:row r="309">
      <x:c r="A309" t="inlineStr">
        <x:is>
          <x:t xml:space="preserve">P047</x:t>
        </x:is>
      </x:c>
      <x:c r="B309" t="inlineStr">
        <x:is>
          <x:t xml:space="preserve">Armario metálico</x:t>
        </x:is>
      </x:c>
      <x:c r="C309" t="inlineStr">
        <x:is>
          <x:t xml:space="preserve">Panel posterior</x:t>
        </x:is>
      </x:c>
      <x:c r="D309" t="inlineStr">
        <x:is>
          <x:t xml:space="preserve">Lámina LAF o acero 1.0 mm (alternativa V4)</x:t>
        </x:is>
      </x:c>
      <x:c r="E309" t="n">
        <x:f>'08_PEDIDOS'!D48</x:f>
        <x:v>12</x:v>
      </x:c>
      <x:c r="F309" t="n">
        <x:v>1</x:v>
      </x:c>
      <x:c r="G309" t="n">
        <x:f>E309*F309</x:f>
        <x:v>12</x:v>
      </x:c>
      <x:c r="H309" t="n">
        <x:v>75.42826086956522</x:v>
      </x:c>
      <x:c r="I309" t="n">
        <x:f>E309*H309</x:f>
        <x:v>905.1391304347826</x:v>
      </x:c>
      <x:c r="J309" s="23" t="n">
        <x:f>E309*SUMIFS('03_DESPIECE'!$I$2:$I$225,'03_DESPIECE'!$A$2:$A$225,B309,'03_DESPIECE'!$B$2:$B$225,C309)</x:f>
        <x:v>122.46000000000001</x:v>
      </x:c>
      <x:c r="K309" s="23" t="n">
        <x:f>E309*SUMIFS('03_DESPIECE'!$K$2:$K$225,'03_DESPIECE'!$A$2:$A$225,B309,'03_DESPIECE'!$B$2:$B$225,C309)</x:f>
        <x:v>5.416666666666667</x:v>
      </x:c>
    </x:row>
    <x:row r="310">
      <x:c r="A310" t="inlineStr">
        <x:is>
          <x:t xml:space="preserve">P047</x:t>
        </x:is>
      </x:c>
      <x:c r="B310" t="inlineStr">
        <x:is>
          <x:t xml:space="preserve">Armario metálico</x:t>
        </x:is>
      </x:c>
      <x:c r="C310" t="inlineStr">
        <x:is>
          <x:t xml:space="preserve">Panel techo/base</x:t>
        </x:is>
      </x:c>
      <x:c r="D310" t="inlineStr">
        <x:is>
          <x:t xml:space="preserve">Lámina LAF o acero 1.0 mm (alternativa V4)</x:t>
        </x:is>
      </x:c>
      <x:c r="E310" t="n">
        <x:f>'08_PEDIDOS'!D48</x:f>
        <x:v>12</x:v>
      </x:c>
      <x:c r="F310" t="n">
        <x:v>2</x:v>
      </x:c>
      <x:c r="G310" t="n">
        <x:f>E310*F310</x:f>
        <x:v>24</x:v>
      </x:c>
      <x:c r="H310" t="n">
        <x:v>58.02173913043478</x:v>
      </x:c>
      <x:c r="I310" t="n">
        <x:f>E310*H310</x:f>
        <x:v>696.2608695652174</x:v>
      </x:c>
      <x:c r="J310" s="23" t="n">
        <x:f>E310*SUMIFS('03_DESPIECE'!$I$2:$I$225,'03_DESPIECE'!$A$2:$A$225,B310,'03_DESPIECE'!$B$2:$B$225,C310)</x:f>
        <x:v>94.20000000000002</x:v>
      </x:c>
      <x:c r="K310" s="23" t="n">
        <x:f>E310*SUMIFS('03_DESPIECE'!$K$2:$K$225,'03_DESPIECE'!$A$2:$A$225,B310,'03_DESPIECE'!$B$2:$B$225,C310)</x:f>
        <x:v>2.083333333333333</x:v>
      </x:c>
    </x:row>
    <x:row r="311">
      <x:c r="A311" t="inlineStr">
        <x:is>
          <x:t xml:space="preserve">P047</x:t>
        </x:is>
      </x:c>
      <x:c r="B311" t="inlineStr">
        <x:is>
          <x:t xml:space="preserve">Armario metálico</x:t>
        </x:is>
      </x:c>
      <x:c r="C311" t="inlineStr">
        <x:is>
          <x:t xml:space="preserve">Puerta</x:t>
        </x:is>
      </x:c>
      <x:c r="D311" t="inlineStr">
        <x:is>
          <x:t xml:space="preserve">Lámina LAF o acero 1.0 mm (alternativa V4)</x:t>
        </x:is>
      </x:c>
      <x:c r="E311" t="n">
        <x:f>'08_PEDIDOS'!D48</x:f>
        <x:v>12</x:v>
      </x:c>
      <x:c r="F311" t="n">
        <x:v>2</x:v>
      </x:c>
      <x:c r="G311" t="n">
        <x:f>E311*F311</x:f>
        <x:v>24</x:v>
      </x:c>
      <x:c r="H311" t="n">
        <x:v>81.2304347826087</x:v>
      </x:c>
      <x:c r="I311" t="n">
        <x:f>E311*H311</x:f>
        <x:v>974.7652173913043</x:v>
      </x:c>
      <x:c r="J311" s="23" t="n">
        <x:f>E311*SUMIFS('03_DESPIECE'!$I$2:$I$225,'03_DESPIECE'!$A$2:$A$225,B311,'03_DESPIECE'!$B$2:$B$225,C311)</x:f>
        <x:v>131.88</x:v>
      </x:c>
      <x:c r="K311" s="23" t="n">
        <x:f>E311*SUMIFS('03_DESPIECE'!$K$2:$K$225,'03_DESPIECE'!$A$2:$A$225,B311,'03_DESPIECE'!$B$2:$B$225,C311)</x:f>
        <x:v>2.9166666666666665</x:v>
      </x:c>
    </x:row>
    <x:row r="312">
      <x:c r="A312" t="inlineStr">
        <x:is>
          <x:t xml:space="preserve">P047</x:t>
        </x:is>
      </x:c>
      <x:c r="B312" t="inlineStr">
        <x:is>
          <x:t xml:space="preserve">Armario metálico</x:t>
        </x:is>
      </x:c>
      <x:c r="C312" t="inlineStr">
        <x:is>
          <x:t xml:space="preserve">Bandeja</x:t>
        </x:is>
      </x:c>
      <x:c r="D312" t="inlineStr">
        <x:is>
          <x:t xml:space="preserve">Lámina LAF o acero 1.0 mm (alternativa V4)</x:t>
        </x:is>
      </x:c>
      <x:c r="E312" t="n">
        <x:f>'08_PEDIDOS'!D48</x:f>
        <x:v>12</x:v>
      </x:c>
      <x:c r="F312" t="n">
        <x:v>3</x:v>
      </x:c>
      <x:c r="G312" t="n">
        <x:f>E312*F312</x:f>
        <x:v>36</x:v>
      </x:c>
      <x:c r="H312" t="n">
        <x:v>83.55130434782606</x:v>
      </x:c>
      <x:c r="I312" t="n">
        <x:f>E312*H312</x:f>
        <x:v>1002.6156521739127</x:v>
      </x:c>
      <x:c r="J312" s="23" t="n">
        <x:f>E312*SUMIFS('03_DESPIECE'!$I$2:$I$225,'03_DESPIECE'!$A$2:$A$225,B312,'03_DESPIECE'!$B$2:$B$225,C312)</x:f>
        <x:v>135.648</x:v>
      </x:c>
      <x:c r="K312" s="23" t="n">
        <x:f>E312*SUMIFS('03_DESPIECE'!$K$2:$K$225,'03_DESPIECE'!$A$2:$A$225,B312,'03_DESPIECE'!$B$2:$B$225,C312)</x:f>
        <x:v>2</x:v>
      </x:c>
    </x:row>
    <x:row r="313">
      <x:c r="A313" t="inlineStr">
        <x:is>
          <x:t xml:space="preserve">P047</x:t>
        </x:is>
      </x:c>
      <x:c r="B313" t="inlineStr">
        <x:is>
          <x:t xml:space="preserve">Armario metálico</x:t>
        </x:is>
      </x:c>
      <x:c r="C313" t="inlineStr">
        <x:is>
          <x:t xml:space="preserve">Bisagra</x:t>
        </x:is>
      </x:c>
      <x:c r="D313" t="inlineStr">
        <x:is>
          <x:t xml:space="preserve">Elementos de fijación metálica (tipo por desagregar)</x:t>
        </x:is>
      </x:c>
      <x:c r="E313" t="n">
        <x:f>'08_PEDIDOS'!D48</x:f>
        <x:v>12</x:v>
      </x:c>
      <x:c r="F313" t="n">
        <x:v>4</x:v>
      </x:c>
      <x:c r="G313" t="n">
        <x:f>E313*F313</x:f>
        <x:v>48</x:v>
      </x:c>
      <x:c r="I313" t="n">
        <x:f>E313*H313</x:f>
        <x:v>0</x:v>
      </x:c>
      <x:c r="J313" s="23" t="n">
        <x:f>E313*SUMIFS('03_DESPIECE'!$I$2:$I$225,'03_DESPIECE'!$A$2:$A$225,B313,'03_DESPIECE'!$B$2:$B$225,C313)</x:f>
        <x:v>0</x:v>
      </x:c>
      <x:c r="K313" s="23" t="n">
        <x:f>E313*SUMIFS('03_DESPIECE'!$K$2:$K$225,'03_DESPIECE'!$A$2:$A$225,B313,'03_DESPIECE'!$B$2:$B$225,C313)</x:f>
        <x:v>0</x:v>
      </x:c>
    </x:row>
    <x:row r="314">
      <x:c r="A314" t="inlineStr">
        <x:is>
          <x:t xml:space="preserve">P047</x:t>
        </x:is>
      </x:c>
      <x:c r="B314" t="inlineStr">
        <x:is>
          <x:t xml:space="preserve">Armario metálico</x:t>
        </x:is>
      </x:c>
      <x:c r="C314" t="inlineStr">
        <x:is>
          <x:t xml:space="preserve">Cerradura</x:t>
        </x:is>
      </x:c>
      <x:c r="D314" t="inlineStr">
        <x:is>
          <x:t xml:space="preserve">Elementos de fijación metálica (tipo por desagregar)</x:t>
        </x:is>
      </x:c>
      <x:c r="E314" t="n">
        <x:f>'08_PEDIDOS'!D48</x:f>
        <x:v>12</x:v>
      </x:c>
      <x:c r="F314" t="n">
        <x:v>2</x:v>
      </x:c>
      <x:c r="G314" t="n">
        <x:f>E314*F314</x:f>
        <x:v>24</x:v>
      </x:c>
      <x:c r="I314" t="n">
        <x:f>E314*H314</x:f>
        <x:v>0</x:v>
      </x:c>
      <x:c r="J314" s="23" t="n">
        <x:f>E314*SUMIFS('03_DESPIECE'!$I$2:$I$225,'03_DESPIECE'!$A$2:$A$225,B314,'03_DESPIECE'!$B$2:$B$225,C314)</x:f>
        <x:v>0</x:v>
      </x:c>
      <x:c r="K314" s="23" t="n">
        <x:f>E314*SUMIFS('03_DESPIECE'!$K$2:$K$225,'03_DESPIECE'!$A$2:$A$225,B314,'03_DESPIECE'!$B$2:$B$225,C314)</x:f>
        <x:v>0</x:v>
      </x:c>
    </x:row>
    <x:row r="315">
      <x:c r="A315" t="inlineStr">
        <x:is>
          <x:t xml:space="preserve">P048</x:t>
        </x:is>
      </x:c>
      <x:c r="B315" t="inlineStr">
        <x:is>
          <x:t xml:space="preserve">Estantería liviana metálica</x:t>
        </x:is>
      </x:c>
      <x:c r="C315" t="inlineStr">
        <x:is>
          <x:t xml:space="preserve">Parante</x:t>
        </x:is>
      </x:c>
      <x:c r="D315" t="inlineStr">
        <x:is>
          <x:t xml:space="preserve">Tubo o perfil de acero (sección por definir)</x:t>
        </x:is>
      </x:c>
      <x:c r="E315" t="n">
        <x:f>'08_PEDIDOS'!D49</x:f>
        <x:v>12</x:v>
      </x:c>
      <x:c r="F315" t="n">
        <x:v>4</x:v>
      </x:c>
      <x:c r="G315" t="n">
        <x:f>E315*F315</x:f>
        <x:v>48</x:v>
      </x:c>
      <x:c r="H315" t="n">
        <x:v>62.90624999999999</x:v>
      </x:c>
      <x:c r="I315" t="n">
        <x:f>E315*H315</x:f>
        <x:v>754.8749999999999</x:v>
      </x:c>
      <x:c r="J315" s="23" t="n">
        <x:f>E315*SUMIFS('03_DESPIECE'!$I$2:$I$225,'03_DESPIECE'!$A$2:$A$225,B315,'03_DESPIECE'!$B$2:$B$225,C315)</x:f>
        <x:v>118.79999999999998</x:v>
      </x:c>
      <x:c r="K315" s="23" t="n">
        <x:f>E315*SUMIFS('03_DESPIECE'!$K$2:$K$225,'03_DESPIECE'!$A$2:$A$225,B315,'03_DESPIECE'!$B$2:$B$225,C315)</x:f>
        <x:v>0</x:v>
      </x:c>
    </x:row>
    <x:row r="316">
      <x:c r="A316" t="inlineStr">
        <x:is>
          <x:t xml:space="preserve">P048</x:t>
        </x:is>
      </x:c>
      <x:c r="B316" t="inlineStr">
        <x:is>
          <x:t xml:space="preserve">Estantería liviana metálica</x:t>
        </x:is>
      </x:c>
      <x:c r="C316" t="inlineStr">
        <x:is>
          <x:t xml:space="preserve">Travesaño</x:t>
        </x:is>
      </x:c>
      <x:c r="D316" t="inlineStr">
        <x:is>
          <x:t xml:space="preserve">Tubo o perfil de acero (sección por definir)</x:t>
        </x:is>
      </x:c>
      <x:c r="E316" t="n">
        <x:f>'08_PEDIDOS'!D49</x:f>
        <x:v>12</x:v>
      </x:c>
      <x:c r="F316" t="n">
        <x:v>8</x:v>
      </x:c>
      <x:c r="G316" t="n">
        <x:f>E316*F316</x:f>
        <x:v>96</x:v>
      </x:c>
      <x:c r="H316" t="n">
        <x:v>68.625</x:v>
      </x:c>
      <x:c r="I316" t="n">
        <x:f>E316*H316</x:f>
        <x:v>823.5</x:v>
      </x:c>
      <x:c r="J316" s="23" t="n">
        <x:f>E316*SUMIFS('03_DESPIECE'!$I$2:$I$225,'03_DESPIECE'!$A$2:$A$225,B316,'03_DESPIECE'!$B$2:$B$225,C316)</x:f>
        <x:v>129.60000000000002</x:v>
      </x:c>
      <x:c r="K316" s="23" t="n">
        <x:f>E316*SUMIFS('03_DESPIECE'!$K$2:$K$225,'03_DESPIECE'!$A$2:$A$225,B316,'03_DESPIECE'!$B$2:$B$225,C316)</x:f>
        <x:v>0</x:v>
      </x:c>
    </x:row>
    <x:row r="317">
      <x:c r="A317" t="inlineStr">
        <x:is>
          <x:t xml:space="preserve">P048</x:t>
        </x:is>
      </x:c>
      <x:c r="B317" t="inlineStr">
        <x:is>
          <x:t xml:space="preserve">Estantería liviana metálica</x:t>
        </x:is>
      </x:c>
      <x:c r="C317" t="inlineStr">
        <x:is>
          <x:t xml:space="preserve">Bandeja</x:t>
        </x:is>
      </x:c>
      <x:c r="D317" t="inlineStr">
        <x:is>
          <x:t xml:space="preserve">Lámina LAF o acero 1.0 mm (alternativa V4)</x:t>
        </x:is>
      </x:c>
      <x:c r="E317" t="n">
        <x:f>'08_PEDIDOS'!D49</x:f>
        <x:v>12</x:v>
      </x:c>
      <x:c r="F317" t="n">
        <x:v>5</x:v>
      </x:c>
      <x:c r="G317" t="n">
        <x:f>E317*F317</x:f>
        <x:v>60</x:v>
      </x:c>
      <x:c r="H317" t="n">
        <x:v>116.0434782608696</x:v>
      </x:c>
      <x:c r="I317" t="n">
        <x:f>E317*H317</x:f>
        <x:v>1392.5217391304352</x:v>
      </x:c>
      <x:c r="J317" s="23" t="n">
        <x:f>E317*SUMIFS('03_DESPIECE'!$I$2:$I$225,'03_DESPIECE'!$A$2:$A$225,B317,'03_DESPIECE'!$B$2:$B$225,C317)</x:f>
        <x:v>188.39999999999998</x:v>
      </x:c>
      <x:c r="K317" s="23" t="n">
        <x:f>E317*SUMIFS('03_DESPIECE'!$K$2:$K$225,'03_DESPIECE'!$A$2:$A$225,B317,'03_DESPIECE'!$B$2:$B$225,C317)</x:f>
        <x:v>1.6666666666666667</x:v>
      </x:c>
    </x:row>
    <x:row r="318">
      <x:c r="A318" t="inlineStr">
        <x:is>
          <x:t xml:space="preserve">P048</x:t>
        </x:is>
      </x:c>
      <x:c r="B318" t="inlineStr">
        <x:is>
          <x:t xml:space="preserve">Estantería liviana metálica</x:t>
        </x:is>
      </x:c>
      <x:c r="C318" t="inlineStr">
        <x:is>
          <x:t xml:space="preserve">Escuadra</x:t>
        </x:is>
      </x:c>
      <x:c r="D318" t="inlineStr">
        <x:is>
          <x:t xml:space="preserve">Lámina LAF o acero 1.0 mm (alternativa V4)</x:t>
        </x:is>
      </x:c>
      <x:c r="E318" t="n">
        <x:f>'08_PEDIDOS'!D49</x:f>
        <x:v>12</x:v>
      </x:c>
      <x:c r="F318" t="n">
        <x:v>8</x:v>
      </x:c>
      <x:c r="G318" t="n">
        <x:f>E318*F318</x:f>
        <x:v>96</x:v>
      </x:c>
      <x:c r="H318" t="n">
        <x:v>16.24608695652174</x:v>
      </x:c>
      <x:c r="I318" t="n">
        <x:f>E318*H318</x:f>
        <x:v>194.9530434782609</x:v>
      </x:c>
      <x:c r="J318" s="23" t="n">
        <x:f>E318*SUMIFS('03_DESPIECE'!$I$2:$I$225,'03_DESPIECE'!$A$2:$A$225,B318,'03_DESPIECE'!$B$2:$B$225,C318)</x:f>
        <x:v>26.375999999999998</x:v>
      </x:c>
      <x:c r="K318" s="23" t="n">
        <x:f>E318*SUMIFS('03_DESPIECE'!$K$2:$K$225,'03_DESPIECE'!$A$2:$A$225,B318,'03_DESPIECE'!$B$2:$B$225,C318)</x:f>
        <x:v>0.14583333333333337</x:v>
      </x:c>
    </x:row>
    <x:row r="319">
      <x:c r="A319" t="inlineStr">
        <x:is>
          <x:t xml:space="preserve">P048</x:t>
        </x:is>
      </x:c>
      <x:c r="B319" t="inlineStr">
        <x:is>
          <x:t xml:space="preserve">Estantería liviana metálica</x:t>
        </x:is>
      </x:c>
      <x:c r="C319" t="inlineStr">
        <x:is>
          <x:t xml:space="preserve">Tornillería</x:t>
        </x:is>
      </x:c>
      <x:c r="D319" t="inlineStr">
        <x:is>
          <x:t xml:space="preserve">Elementos de fijación metálica (tipo por desagregar)</x:t>
        </x:is>
      </x:c>
      <x:c r="E319" t="n">
        <x:f>'08_PEDIDOS'!D49</x:f>
        <x:v>12</x:v>
      </x:c>
      <x:c r="F319" t="n">
        <x:v>32</x:v>
      </x:c>
      <x:c r="G319" t="n">
        <x:f>E319*F319</x:f>
        <x:v>384</x:v>
      </x:c>
      <x:c r="I319" t="n">
        <x:f>E319*H319</x:f>
        <x:v>0</x:v>
      </x:c>
      <x:c r="J319" s="23" t="n">
        <x:f>E319*SUMIFS('03_DESPIECE'!$I$2:$I$225,'03_DESPIECE'!$A$2:$A$225,B319,'03_DESPIECE'!$B$2:$B$225,C319)</x:f>
        <x:v>0</x:v>
      </x:c>
      <x:c r="K319" s="23" t="n">
        <x:f>E319*SUMIFS('03_DESPIECE'!$K$2:$K$225,'03_DESPIECE'!$A$2:$A$225,B319,'03_DESPIECE'!$B$2:$B$225,C319)</x:f>
        <x:v>0</x:v>
      </x:c>
    </x:row>
    <x:row r="320">
      <x:c r="A320" t="inlineStr">
        <x:is>
          <x:t xml:space="preserve">P049</x:t>
        </x:is>
      </x:c>
      <x:c r="B320" t="inlineStr">
        <x:is>
          <x:t xml:space="preserve">Minirack metálico con bandejas</x:t>
        </x:is>
      </x:c>
      <x:c r="C320" t="inlineStr">
        <x:is>
          <x:t xml:space="preserve">Parante vertical</x:t>
        </x:is>
      </x:c>
      <x:c r="D320" t="inlineStr">
        <x:is>
          <x:t xml:space="preserve">Tubo o perfil de acero (sección por definir)</x:t>
        </x:is>
      </x:c>
      <x:c r="E320" t="n">
        <x:f>'08_PEDIDOS'!D50</x:f>
        <x:v>13</x:v>
      </x:c>
      <x:c r="F320" t="n">
        <x:v>4</x:v>
      </x:c>
      <x:c r="G320" t="n">
        <x:f>E320*F320</x:f>
        <x:v>52</x:v>
      </x:c>
      <x:c r="H320" t="n">
        <x:v>68.625</x:v>
      </x:c>
      <x:c r="I320" t="n">
        <x:f>E320*H320</x:f>
        <x:v>892.125</x:v>
      </x:c>
      <x:c r="J320" s="23" t="n">
        <x:f>E320*SUMIFS('03_DESPIECE'!$I$2:$I$225,'03_DESPIECE'!$A$2:$A$225,B320,'03_DESPIECE'!$B$2:$B$225,C320)</x:f>
        <x:v>140.4</x:v>
      </x:c>
      <x:c r="K320" s="23" t="n">
        <x:f>E320*SUMIFS('03_DESPIECE'!$K$2:$K$225,'03_DESPIECE'!$A$2:$A$225,B320,'03_DESPIECE'!$B$2:$B$225,C320)</x:f>
        <x:v>0</x:v>
      </x:c>
    </x:row>
    <x:row r="321">
      <x:c r="A321" t="inlineStr">
        <x:is>
          <x:t xml:space="preserve">P049</x:t>
        </x:is>
      </x:c>
      <x:c r="B321" t="inlineStr">
        <x:is>
          <x:t xml:space="preserve">Minirack metálico con bandejas</x:t>
        </x:is>
      </x:c>
      <x:c r="C321" t="inlineStr">
        <x:is>
          <x:t xml:space="preserve">Larguero horizontal</x:t>
        </x:is>
      </x:c>
      <x:c r="D321" t="inlineStr">
        <x:is>
          <x:t xml:space="preserve">Tubo o perfil de acero (sección por definir)</x:t>
        </x:is>
      </x:c>
      <x:c r="E321" t="n">
        <x:f>'08_PEDIDOS'!D50</x:f>
        <x:v>13</x:v>
      </x:c>
      <x:c r="F321" t="n">
        <x:v>8</x:v>
      </x:c>
      <x:c r="G321" t="n">
        <x:f>E321*F321</x:f>
        <x:v>104</x:v>
      </x:c>
      <x:c r="H321" t="n">
        <x:v>91.49999999999999</x:v>
      </x:c>
      <x:c r="I321" t="n">
        <x:f>E321*H321</x:f>
        <x:v>1189.4999999999998</x:v>
      </x:c>
      <x:c r="J321" s="23" t="n">
        <x:f>E321*SUMIFS('03_DESPIECE'!$I$2:$I$225,'03_DESPIECE'!$A$2:$A$225,B321,'03_DESPIECE'!$B$2:$B$225,C321)</x:f>
        <x:v>187.20000000000002</x:v>
      </x:c>
      <x:c r="K321" s="23" t="n">
        <x:f>E321*SUMIFS('03_DESPIECE'!$K$2:$K$225,'03_DESPIECE'!$A$2:$A$225,B321,'03_DESPIECE'!$B$2:$B$225,C321)</x:f>
        <x:v>0</x:v>
      </x:c>
    </x:row>
    <x:row r="322">
      <x:c r="A322" t="inlineStr">
        <x:is>
          <x:t xml:space="preserve">P049</x:t>
        </x:is>
      </x:c>
      <x:c r="B322" t="inlineStr">
        <x:is>
          <x:t xml:space="preserve">Minirack metálico con bandejas</x:t>
        </x:is>
      </x:c>
      <x:c r="C322" t="inlineStr">
        <x:is>
          <x:t xml:space="preserve">Refuerzo transversal</x:t>
        </x:is>
      </x:c>
      <x:c r="D322" t="inlineStr">
        <x:is>
          <x:t xml:space="preserve">Tubo o perfil de acero (sección por definir)</x:t>
        </x:is>
      </x:c>
      <x:c r="E322" t="n">
        <x:f>'08_PEDIDOS'!D50</x:f>
        <x:v>13</x:v>
      </x:c>
      <x:c r="F322" t="n">
        <x:v>4</x:v>
      </x:c>
      <x:c r="G322" t="n">
        <x:f>E322*F322</x:f>
        <x:v>52</x:v>
      </x:c>
      <x:c r="H322" t="n">
        <x:v>22.875</x:v>
      </x:c>
      <x:c r="I322" t="n">
        <x:f>E322*H322</x:f>
        <x:v>297.375</x:v>
      </x:c>
      <x:c r="J322" s="23" t="n">
        <x:f>E322*SUMIFS('03_DESPIECE'!$I$2:$I$225,'03_DESPIECE'!$A$2:$A$225,B322,'03_DESPIECE'!$B$2:$B$225,C322)</x:f>
        <x:v>46.800000000000004</x:v>
      </x:c>
      <x:c r="K322" s="23" t="n">
        <x:f>E322*SUMIFS('03_DESPIECE'!$K$2:$K$225,'03_DESPIECE'!$A$2:$A$225,B322,'03_DESPIECE'!$B$2:$B$225,C322)</x:f>
        <x:v>0</x:v>
      </x:c>
    </x:row>
    <x:row r="323">
      <x:c r="A323" t="inlineStr">
        <x:is>
          <x:t xml:space="preserve">P049</x:t>
        </x:is>
      </x:c>
      <x:c r="B323" t="inlineStr">
        <x:is>
          <x:t xml:space="preserve">Minirack metálico con bandejas</x:t>
        </x:is>
      </x:c>
      <x:c r="C323" t="inlineStr">
        <x:is>
          <x:t xml:space="preserve">Bandeja acero</x:t>
        </x:is>
      </x:c>
      <x:c r="D323" t="inlineStr">
        <x:is>
          <x:t xml:space="preserve">Plancha de acero laminado en caliente de 2 mm, 1.20 × 2.40 m</x:t>
        </x:is>
      </x:c>
      <x:c r="E323" t="n">
        <x:f>'08_PEDIDOS'!D50</x:f>
        <x:v>13</x:v>
      </x:c>
      <x:c r="F323" t="n">
        <x:v>4</x:v>
      </x:c>
      <x:c r="G323" t="n">
        <x:f>E323*F323</x:f>
        <x:v>52</x:v>
      </x:c>
      <x:c r="H323" t="n">
        <x:v>334.2052173913042</x:v>
      </x:c>
      <x:c r="I323" t="n">
        <x:f>E323*H323</x:f>
        <x:v>4344.667826086955</x:v>
      </x:c>
      <x:c r="J323" s="23" t="n">
        <x:f>E323*SUMIFS('03_DESPIECE'!$I$2:$I$225,'03_DESPIECE'!$A$2:$A$225,B323,'03_DESPIECE'!$B$2:$B$225,C323)</x:f>
        <x:v>587.8079999999999</x:v>
      </x:c>
      <x:c r="K323" s="23" t="n">
        <x:f>E323*SUMIFS('03_DESPIECE'!$K$2:$K$225,'03_DESPIECE'!$A$2:$A$225,B323,'03_DESPIECE'!$B$2:$B$225,C323)</x:f>
        <x:v>3.25</x:v>
      </x:c>
    </x:row>
    <x:row r="324">
      <x:c r="A324" t="inlineStr">
        <x:is>
          <x:t xml:space="preserve">P049</x:t>
        </x:is>
      </x:c>
      <x:c r="B324" t="inlineStr">
        <x:is>
          <x:t xml:space="preserve">Minirack metálico con bandejas</x:t>
        </x:is>
      </x:c>
      <x:c r="C324" t="inlineStr">
        <x:is>
          <x:t xml:space="preserve">Cartela unión</x:t>
        </x:is>
      </x:c>
      <x:c r="D324" t="inlineStr">
        <x:is>
          <x:t xml:space="preserve">Plancha de acero laminado en caliente de 2 mm, 1.20 × 2.40 m</x:t>
        </x:is>
      </x:c>
      <x:c r="E324" t="n">
        <x:f>'08_PEDIDOS'!D50</x:f>
        <x:v>13</x:v>
      </x:c>
      <x:c r="F324" t="n">
        <x:v>8</x:v>
      </x:c>
      <x:c r="G324" t="n">
        <x:f>E324*F324</x:f>
        <x:v>104</x:v>
      </x:c>
      <x:c r="H324" t="n">
        <x:v>23.20869565217391</x:v>
      </x:c>
      <x:c r="I324" t="n">
        <x:f>E324*H324</x:f>
        <x:v>301.71304347826083</x:v>
      </x:c>
      <x:c r="J324" s="23" t="n">
        <x:f>E324*SUMIFS('03_DESPIECE'!$I$2:$I$225,'03_DESPIECE'!$A$2:$A$225,B324,'03_DESPIECE'!$B$2:$B$225,C324)</x:f>
        <x:v>40.82</x:v>
      </x:c>
      <x:c r="K324" s="23" t="n">
        <x:f>E324*SUMIFS('03_DESPIECE'!$K$2:$K$225,'03_DESPIECE'!$A$2:$A$225,B324,'03_DESPIECE'!$B$2:$B$225,C324)</x:f>
        <x:v>0.11284722222222222</x:v>
      </x:c>
    </x:row>
    <x:row r="325">
      <x:c r="A325" t="inlineStr">
        <x:is>
          <x:t xml:space="preserve">P049</x:t>
        </x:is>
      </x:c>
      <x:c r="B325" t="inlineStr">
        <x:is>
          <x:t xml:space="preserve">Minirack metálico con bandejas</x:t>
        </x:is>
      </x:c>
      <x:c r="C325" t="inlineStr">
        <x:is>
          <x:t xml:space="preserve">Tornillería sujeción</x:t>
        </x:is>
      </x:c>
      <x:c r="D325" t="inlineStr">
        <x:is>
          <x:t xml:space="preserve">Elementos de fijación metálica (tipo por desagregar)</x:t>
        </x:is>
      </x:c>
      <x:c r="E325" t="n">
        <x:f>'08_PEDIDOS'!D50</x:f>
        <x:v>13</x:v>
      </x:c>
      <x:c r="F325" t="n">
        <x:v>24</x:v>
      </x:c>
      <x:c r="G325" t="n">
        <x:f>E325*F325</x:f>
        <x:v>312</x:v>
      </x:c>
      <x:c r="I325" t="n">
        <x:f>E325*H325</x:f>
        <x:v>0</x:v>
      </x:c>
      <x:c r="J325" s="23" t="n">
        <x:f>E325*SUMIFS('03_DESPIECE'!$I$2:$I$225,'03_DESPIECE'!$A$2:$A$225,B325,'03_DESPIECE'!$B$2:$B$225,C325)</x:f>
        <x:v>0</x:v>
      </x:c>
      <x:c r="K325" s="23" t="n">
        <x:f>E325*SUMIFS('03_DESPIECE'!$K$2:$K$225,'03_DESPIECE'!$A$2:$A$225,B325,'03_DESPIECE'!$B$2:$B$225,C325)</x:f>
        <x:v>0</x:v>
      </x:c>
    </x:row>
    <x:row r="326">
      <x:c r="A326" t="inlineStr">
        <x:is>
          <x:t xml:space="preserve">P049</x:t>
        </x:is>
      </x:c>
      <x:c r="B326" t="inlineStr">
        <x:is>
          <x:t xml:space="preserve">Minirack metálico con bandejas</x:t>
        </x:is>
      </x:c>
      <x:c r="C326" t="inlineStr">
        <x:is>
          <x:t xml:space="preserve">Tapa protectora</x:t>
        </x:is>
      </x:c>
      <x:c r="D326" t="inlineStr">
        <x:is>
          <x:t xml:space="preserve">Elementos de fijación metálica (tipo por desagregar)</x:t>
        </x:is>
      </x:c>
      <x:c r="E326" t="n">
        <x:f>'08_PEDIDOS'!D50</x:f>
        <x:v>13</x:v>
      </x:c>
      <x:c r="F326" t="n">
        <x:v>4</x:v>
      </x:c>
      <x:c r="G326" t="n">
        <x:f>E326*F326</x:f>
        <x:v>52</x:v>
      </x:c>
      <x:c r="I326" t="n">
        <x:f>E326*H326</x:f>
        <x:v>0</x:v>
      </x:c>
      <x:c r="J326" s="23" t="n">
        <x:f>E326*SUMIFS('03_DESPIECE'!$I$2:$I$225,'03_DESPIECE'!$A$2:$A$225,B326,'03_DESPIECE'!$B$2:$B$225,C326)</x:f>
        <x:v>0</x:v>
      </x:c>
      <x:c r="K326" s="23" t="n">
        <x:f>E326*SUMIFS('03_DESPIECE'!$K$2:$K$225,'03_DESPIECE'!$A$2:$A$225,B326,'03_DESPIECE'!$B$2:$B$225,C326)</x:f>
        <x:v>0</x:v>
      </x:c>
    </x:row>
    <x:row r="327">
      <x:c r="A327" t="inlineStr">
        <x:is>
          <x:t xml:space="preserve">P050</x:t>
        </x:is>
      </x:c>
      <x:c r="B327" t="inlineStr">
        <x:is>
          <x:t xml:space="preserve">Estante reforzado modular</x:t>
        </x:is>
      </x:c>
      <x:c r="C327" t="inlineStr">
        <x:is>
          <x:t xml:space="preserve">Parante perfil</x:t>
        </x:is>
      </x:c>
      <x:c r="D327" t="inlineStr">
        <x:is>
          <x:t xml:space="preserve">Tubo o perfil de acero (sección por definir)</x:t>
        </x:is>
      </x:c>
      <x:c r="E327" t="n">
        <x:f>'08_PEDIDOS'!D51</x:f>
        <x:v>14</x:v>
      </x:c>
      <x:c r="F327" t="n">
        <x:v>4</x:v>
      </x:c>
      <x:c r="G327" t="n">
        <x:f>E327*F327</x:f>
        <x:v>56</x:v>
      </x:c>
      <x:c r="H327" t="n">
        <x:v>76.24999999999999</x:v>
      </x:c>
      <x:c r="I327" t="n">
        <x:f>E327*H327</x:f>
        <x:v>1067.4999999999998</x:v>
      </x:c>
      <x:c r="J327" s="23" t="n">
        <x:f>E327*SUMIFS('03_DESPIECE'!$I$2:$I$225,'03_DESPIECE'!$A$2:$A$225,B327,'03_DESPIECE'!$B$2:$B$225,C327)</x:f>
        <x:v>168</x:v>
      </x:c>
      <x:c r="K327" s="23" t="n">
        <x:f>E327*SUMIFS('03_DESPIECE'!$K$2:$K$225,'03_DESPIECE'!$A$2:$A$225,B327,'03_DESPIECE'!$B$2:$B$225,C327)</x:f>
        <x:v>0</x:v>
      </x:c>
    </x:row>
    <x:row r="328">
      <x:c r="A328" t="inlineStr">
        <x:is>
          <x:t xml:space="preserve">P050</x:t>
        </x:is>
      </x:c>
      <x:c r="B328" t="inlineStr">
        <x:is>
          <x:t xml:space="preserve">Estante reforzado modular</x:t>
        </x:is>
      </x:c>
      <x:c r="C328" t="inlineStr">
        <x:is>
          <x:t xml:space="preserve">Travesaño frontal</x:t>
        </x:is>
      </x:c>
      <x:c r="D328" t="inlineStr">
        <x:is>
          <x:t xml:space="preserve">Tubo o perfil de acero (sección por definir)</x:t>
        </x:is>
      </x:c>
      <x:c r="E328" t="n">
        <x:f>'08_PEDIDOS'!D51</x:f>
        <x:v>14</x:v>
      </x:c>
      <x:c r="F328" t="n">
        <x:v>8</x:v>
      </x:c>
      <x:c r="G328" t="n">
        <x:f>E328*F328</x:f>
        <x:v>112</x:v>
      </x:c>
      <x:c r="H328" t="n">
        <x:v>76.24999999999999</x:v>
      </x:c>
      <x:c r="I328" t="n">
        <x:f>E328*H328</x:f>
        <x:v>1067.4999999999998</x:v>
      </x:c>
      <x:c r="J328" s="23" t="n">
        <x:f>E328*SUMIFS('03_DESPIECE'!$I$2:$I$225,'03_DESPIECE'!$A$2:$A$225,B328,'03_DESPIECE'!$B$2:$B$225,C328)</x:f>
        <x:v>168</x:v>
      </x:c>
      <x:c r="K328" s="23" t="n">
        <x:f>E328*SUMIFS('03_DESPIECE'!$K$2:$K$225,'03_DESPIECE'!$A$2:$A$225,B328,'03_DESPIECE'!$B$2:$B$225,C328)</x:f>
        <x:v>0</x:v>
      </x:c>
    </x:row>
    <x:row r="329">
      <x:c r="A329" t="inlineStr">
        <x:is>
          <x:t xml:space="preserve">P050</x:t>
        </x:is>
      </x:c>
      <x:c r="B329" t="inlineStr">
        <x:is>
          <x:t xml:space="preserve">Estante reforzado modular</x:t>
        </x:is>
      </x:c>
      <x:c r="C329" t="inlineStr">
        <x:is>
          <x:t xml:space="preserve">Travesaño lateral</x:t>
        </x:is>
      </x:c>
      <x:c r="D329" t="inlineStr">
        <x:is>
          <x:t xml:space="preserve">Tubo o perfil de acero (sección por definir)</x:t>
        </x:is>
      </x:c>
      <x:c r="E329" t="n">
        <x:f>'08_PEDIDOS'!D51</x:f>
        <x:v>14</x:v>
      </x:c>
      <x:c r="F329" t="n">
        <x:v>8</x:v>
      </x:c>
      <x:c r="G329" t="n">
        <x:f>E329*F329</x:f>
        <x:v>112</x:v>
      </x:c>
      <x:c r="H329" t="n">
        <x:v>38.12499999999999</x:v>
      </x:c>
      <x:c r="I329" t="n">
        <x:f>E329*H329</x:f>
        <x:v>533.7499999999999</x:v>
      </x:c>
      <x:c r="J329" s="23" t="n">
        <x:f>E329*SUMIFS('03_DESPIECE'!$I$2:$I$225,'03_DESPIECE'!$A$2:$A$225,B329,'03_DESPIECE'!$B$2:$B$225,C329)</x:f>
        <x:v>84</x:v>
      </x:c>
      <x:c r="K329" s="23" t="n">
        <x:f>E329*SUMIFS('03_DESPIECE'!$K$2:$K$225,'03_DESPIECE'!$A$2:$A$225,B329,'03_DESPIECE'!$B$2:$B$225,C329)</x:f>
        <x:v>0</x:v>
      </x:c>
    </x:row>
    <x:row r="330">
      <x:c r="A330" t="inlineStr">
        <x:is>
          <x:t xml:space="preserve">P050</x:t>
        </x:is>
      </x:c>
      <x:c r="B330" t="inlineStr">
        <x:is>
          <x:t xml:space="preserve">Estante reforzado modular</x:t>
        </x:is>
      </x:c>
      <x:c r="C330" t="inlineStr">
        <x:is>
          <x:t xml:space="preserve">Bandeja reforzada</x:t>
        </x:is>
      </x:c>
      <x:c r="D330" t="inlineStr">
        <x:is>
          <x:t xml:space="preserve">Plancha de acero laminado en caliente de 2 mm, 1.20 × 2.40 m</x:t>
        </x:is>
      </x:c>
      <x:c r="E330" t="n">
        <x:f>'08_PEDIDOS'!D51</x:f>
        <x:v>14</x:v>
      </x:c>
      <x:c r="F330" t="n">
        <x:v>5</x:v>
      </x:c>
      <x:c r="G330" t="n">
        <x:f>E330*F330</x:f>
        <x:v>70</x:v>
      </x:c>
      <x:c r="H330" t="n">
        <x:v>290.1086956521739</x:v>
      </x:c>
      <x:c r="I330" t="n">
        <x:f>E330*H330</x:f>
        <x:v>4061.521739130434</x:v>
      </x:c>
      <x:c r="J330" s="23" t="n">
        <x:f>E330*SUMIFS('03_DESPIECE'!$I$2:$I$225,'03_DESPIECE'!$A$2:$A$225,B330,'03_DESPIECE'!$B$2:$B$225,C330)</x:f>
        <x:v>549.5</x:v>
      </x:c>
      <x:c r="K330" s="23" t="n">
        <x:f>E330*SUMIFS('03_DESPIECE'!$K$2:$K$225,'03_DESPIECE'!$A$2:$A$225,B330,'03_DESPIECE'!$B$2:$B$225,C330)</x:f>
        <x:v>2.4305555555555554</x:v>
      </x:c>
    </x:row>
    <x:row r="331">
      <x:c r="A331" t="inlineStr">
        <x:is>
          <x:t xml:space="preserve">P050</x:t>
        </x:is>
      </x:c>
      <x:c r="B331" t="inlineStr">
        <x:is>
          <x:t xml:space="preserve">Estante reforzado modular</x:t>
        </x:is>
      </x:c>
      <x:c r="C331" t="inlineStr">
        <x:is>
          <x:t xml:space="preserve">Cartela</x:t>
        </x:is>
      </x:c>
      <x:c r="D331" t="inlineStr">
        <x:is>
          <x:t xml:space="preserve">Plancha de acero laminado en caliente de 2 mm, 1.20 × 2.40 m</x:t>
        </x:is>
      </x:c>
      <x:c r="E331" t="n">
        <x:f>'08_PEDIDOS'!D51</x:f>
        <x:v>14</x:v>
      </x:c>
      <x:c r="F331" t="n">
        <x:v>8</x:v>
      </x:c>
      <x:c r="G331" t="n">
        <x:f>E331*F331</x:f>
        <x:v>112</x:v>
      </x:c>
      <x:c r="H331" t="n">
        <x:v>32.49217391304348</x:v>
      </x:c>
      <x:c r="I331" t="n">
        <x:f>E331*H331</x:f>
        <x:v>454.89043478260874</x:v>
      </x:c>
      <x:c r="J331" s="23" t="n">
        <x:f>E331*SUMIFS('03_DESPIECE'!$I$2:$I$225,'03_DESPIECE'!$A$2:$A$225,B331,'03_DESPIECE'!$B$2:$B$225,C331)</x:f>
        <x:v>61.54400000000001</x:v>
      </x:c>
      <x:c r="K331" s="23" t="n">
        <x:f>E331*SUMIFS('03_DESPIECE'!$K$2:$K$225,'03_DESPIECE'!$A$2:$A$225,B331,'03_DESPIECE'!$B$2:$B$225,C331)</x:f>
        <x:v>0.17013888888888892</x:v>
      </x:c>
    </x:row>
    <x:row r="332">
      <x:c r="A332" t="inlineStr">
        <x:is>
          <x:t xml:space="preserve">P050</x:t>
        </x:is>
      </x:c>
      <x:c r="B332" t="inlineStr">
        <x:is>
          <x:t xml:space="preserve">Estante reforzado modular</x:t>
        </x:is>
      </x:c>
      <x:c r="C332" t="inlineStr">
        <x:is>
          <x:t xml:space="preserve">Juego pernos</x:t>
        </x:is>
      </x:c>
      <x:c r="D332" t="inlineStr">
        <x:is>
          <x:t xml:space="preserve">Elementos de fijación metálica (tipo por desagregar)</x:t>
        </x:is>
      </x:c>
      <x:c r="E332" t="n">
        <x:f>'08_PEDIDOS'!D51</x:f>
        <x:v>14</x:v>
      </x:c>
      <x:c r="F332" t="n">
        <x:v>28</x:v>
      </x:c>
      <x:c r="G332" t="n">
        <x:f>E332*F332</x:f>
        <x:v>392</x:v>
      </x:c>
      <x:c r="I332" t="n">
        <x:f>E332*H332</x:f>
        <x:v>0</x:v>
      </x:c>
      <x:c r="J332" s="23" t="n">
        <x:f>E332*SUMIFS('03_DESPIECE'!$I$2:$I$225,'03_DESPIECE'!$A$2:$A$225,B332,'03_DESPIECE'!$B$2:$B$225,C332)</x:f>
        <x:v>0</x:v>
      </x:c>
      <x:c r="K332" s="23" t="n">
        <x:f>E332*SUMIFS('03_DESPIECE'!$K$2:$K$225,'03_DESPIECE'!$A$2:$A$225,B332,'03_DESPIECE'!$B$2:$B$225,C332)</x:f>
        <x:v>0</x:v>
      </x:c>
    </x:row>
    <x:row r="333">
      <x:c r="A333" t="inlineStr">
        <x:is>
          <x:t xml:space="preserve">P051</x:t>
        </x:is>
      </x:c>
      <x:c r="B333" t="inlineStr">
        <x:is>
          <x:t xml:space="preserve">Góndola central comercial</x:t>
        </x:is>
      </x:c>
      <x:c r="C333" t="inlineStr">
        <x:is>
          <x:t xml:space="preserve">Columna doble</x:t>
        </x:is>
      </x:c>
      <x:c r="D333" t="inlineStr">
        <x:is>
          <x:t xml:space="preserve">Tubo o perfil de acero (sección por definir)</x:t>
        </x:is>
      </x:c>
      <x:c r="E333" t="n">
        <x:f>'08_PEDIDOS'!D52</x:f>
        <x:v>8</x:v>
      </x:c>
      <x:c r="F333" t="n">
        <x:v>2</x:v>
      </x:c>
      <x:c r="G333" t="n">
        <x:f>E333*F333</x:f>
        <x:v>16</x:v>
      </x:c>
      <x:c r="H333" t="n">
        <x:v>31.45312499999999</x:v>
      </x:c>
      <x:c r="I333" t="n">
        <x:f>E333*H333</x:f>
        <x:v>251.62499999999991</x:v>
      </x:c>
      <x:c r="J333" s="23" t="n">
        <x:f>E333*SUMIFS('03_DESPIECE'!$I$2:$I$225,'03_DESPIECE'!$A$2:$A$225,B333,'03_DESPIECE'!$B$2:$B$225,C333)</x:f>
        <x:v>39.599999999999994</x:v>
      </x:c>
      <x:c r="K333" s="23" t="n">
        <x:f>E333*SUMIFS('03_DESPIECE'!$K$2:$K$225,'03_DESPIECE'!$A$2:$A$225,B333,'03_DESPIECE'!$B$2:$B$225,C333)</x:f>
        <x:v>0</x:v>
      </x:c>
    </x:row>
    <x:row r="334">
      <x:c r="A334" t="inlineStr">
        <x:is>
          <x:t xml:space="preserve">P051</x:t>
        </x:is>
      </x:c>
      <x:c r="B334" t="inlineStr">
        <x:is>
          <x:t xml:space="preserve">Góndola central comercial</x:t>
        </x:is>
      </x:c>
      <x:c r="C334" t="inlineStr">
        <x:is>
          <x:t xml:space="preserve">Base apoyo</x:t>
        </x:is>
      </x:c>
      <x:c r="D334" t="inlineStr">
        <x:is>
          <x:t xml:space="preserve">Lámina LAF o acero 1.0 mm (alternativa V4)</x:t>
        </x:is>
      </x:c>
      <x:c r="E334" t="n">
        <x:f>'08_PEDIDOS'!D52</x:f>
        <x:v>8</x:v>
      </x:c>
      <x:c r="F334" t="n">
        <x:v>2</x:v>
      </x:c>
      <x:c r="G334" t="n">
        <x:f>E334*F334</x:f>
        <x:v>16</x:v>
      </x:c>
      <x:c r="H334" t="n">
        <x:v>34.81304347826087</x:v>
      </x:c>
      <x:c r="I334" t="n">
        <x:f>E334*H334</x:f>
        <x:v>278.504347826087</x:v>
      </x:c>
      <x:c r="J334" s="23" t="n">
        <x:f>E334*SUMIFS('03_DESPIECE'!$I$2:$I$225,'03_DESPIECE'!$A$2:$A$225,B334,'03_DESPIECE'!$B$2:$B$225,C334)</x:f>
        <x:v>37.68</x:v>
      </x:c>
      <x:c r="K334" s="23" t="n">
        <x:f>E334*SUMIFS('03_DESPIECE'!$K$2:$K$225,'03_DESPIECE'!$A$2:$A$225,B334,'03_DESPIECE'!$B$2:$B$225,C334)</x:f>
        <x:v>0.8333333333333334</x:v>
      </x:c>
    </x:row>
    <x:row r="335">
      <x:c r="A335" t="inlineStr">
        <x:is>
          <x:t xml:space="preserve">P051</x:t>
        </x:is>
      </x:c>
      <x:c r="B335" t="inlineStr">
        <x:is>
          <x:t xml:space="preserve">Góndola central comercial</x:t>
        </x:is>
      </x:c>
      <x:c r="C335" t="inlineStr">
        <x:is>
          <x:t xml:space="preserve">Panel trasero</x:t>
        </x:is>
      </x:c>
      <x:c r="D335" t="inlineStr">
        <x:is>
          <x:t xml:space="preserve">Lámina LAF o acero 1.0 mm (alternativa V4)</x:t>
        </x:is>
      </x:c>
      <x:c r="E335" t="n">
        <x:f>'08_PEDIDOS'!D52</x:f>
        <x:v>8</x:v>
      </x:c>
      <x:c r="F335" t="n">
        <x:v>4</x:v>
      </x:c>
      <x:c r="G335" t="n">
        <x:f>E335*F335</x:f>
        <x:v>32</x:v>
      </x:c>
      <x:c r="H335" t="n">
        <x:v>129.9686956521739</x:v>
      </x:c>
      <x:c r="I335" t="n">
        <x:f>E335*H335</x:f>
        <x:v>1039.7495652173911</x:v>
      </x:c>
      <x:c r="J335" s="23" t="n">
        <x:f>E335*SUMIFS('03_DESPIECE'!$I$2:$I$225,'03_DESPIECE'!$A$2:$A$225,B335,'03_DESPIECE'!$B$2:$B$225,C335)</x:f>
        <x:v>140.672</x:v>
      </x:c>
      <x:c r="K335" s="23" t="n">
        <x:f>E335*SUMIFS('03_DESPIECE'!$K$2:$K$225,'03_DESPIECE'!$A$2:$A$225,B335,'03_DESPIECE'!$B$2:$B$225,C335)</x:f>
        <x:v>1.5555555555555558</x:v>
      </x:c>
    </x:row>
    <x:row r="336">
      <x:c r="A336" t="inlineStr">
        <x:is>
          <x:t xml:space="preserve">P051</x:t>
        </x:is>
      </x:c>
      <x:c r="B336" t="inlineStr">
        <x:is>
          <x:t xml:space="preserve">Góndola central comercial</x:t>
        </x:is>
      </x:c>
      <x:c r="C336" t="inlineStr">
        <x:is>
          <x:t xml:space="preserve">Estante de exposición</x:t>
        </x:is>
      </x:c>
      <x:c r="D336" t="inlineStr">
        <x:is>
          <x:t xml:space="preserve">Lámina LAF o acero 1.0 mm (alternativa V4)</x:t>
        </x:is>
      </x:c>
      <x:c r="E336" t="n">
        <x:f>'08_PEDIDOS'!D52</x:f>
        <x:v>8</x:v>
      </x:c>
      <x:c r="F336" t="n">
        <x:v>8</x:v>
      </x:c>
      <x:c r="G336" t="n">
        <x:f>E336*F336</x:f>
        <x:v>64</x:v>
      </x:c>
      <x:c r="H336" t="n">
        <x:v>185.6695652173913</x:v>
      </x:c>
      <x:c r="I336" t="n">
        <x:f>E336*H336</x:f>
        <x:v>1485.3565217391304</x:v>
      </x:c>
      <x:c r="J336" s="23" t="n">
        <x:f>E336*SUMIFS('03_DESPIECE'!$I$2:$I$225,'03_DESPIECE'!$A$2:$A$225,B336,'03_DESPIECE'!$B$2:$B$225,C336)</x:f>
        <x:v>200.96</x:v>
      </x:c>
      <x:c r="K336" s="23" t="n">
        <x:f>E336*SUMIFS('03_DESPIECE'!$K$2:$K$225,'03_DESPIECE'!$A$2:$A$225,B336,'03_DESPIECE'!$B$2:$B$225,C336)</x:f>
        <x:v>1.1111111111111112</x:v>
      </x:c>
    </x:row>
    <x:row r="337">
      <x:c r="A337" t="inlineStr">
        <x:is>
          <x:t xml:space="preserve">P051</x:t>
        </x:is>
      </x:c>
      <x:c r="B337" t="inlineStr">
        <x:is>
          <x:t xml:space="preserve">Góndola central comercial</x:t>
        </x:is>
      </x:c>
      <x:c r="C337" t="inlineStr">
        <x:is>
          <x:t xml:space="preserve">Ménsula</x:t>
        </x:is>
      </x:c>
      <x:c r="D337" t="inlineStr">
        <x:is>
          <x:t xml:space="preserve">Lámina LAF o acero 1.0 mm (alternativa V4)</x:t>
        </x:is>
      </x:c>
      <x:c r="E337" t="n">
        <x:f>'08_PEDIDOS'!D52</x:f>
        <x:v>8</x:v>
      </x:c>
      <x:c r="F337" t="n">
        <x:v>16</x:v>
      </x:c>
      <x:c r="G337" t="n">
        <x:f>E337*F337</x:f>
        <x:v>128</x:v>
      </x:c>
      <x:c r="H337" t="n">
        <x:v>37.13391304347825</x:v>
      </x:c>
      <x:c r="I337" t="n">
        <x:f>E337*H337</x:f>
        <x:v>297.071304347826</x:v>
      </x:c>
      <x:c r="J337" s="23" t="n">
        <x:f>E337*SUMIFS('03_DESPIECE'!$I$2:$I$225,'03_DESPIECE'!$A$2:$A$225,B337,'03_DESPIECE'!$B$2:$B$225,C337)</x:f>
        <x:v>40.192</x:v>
      </x:c>
      <x:c r="K337" s="23" t="n">
        <x:f>E337*SUMIFS('03_DESPIECE'!$K$2:$K$225,'03_DESPIECE'!$A$2:$A$225,B337,'03_DESPIECE'!$B$2:$B$225,C337)</x:f>
        <x:v>0.11111111111111112</x:v>
      </x:c>
    </x:row>
    <x:row r="338">
      <x:c r="A338" t="inlineStr">
        <x:is>
          <x:t xml:space="preserve">P051</x:t>
        </x:is>
      </x:c>
      <x:c r="B338" t="inlineStr">
        <x:is>
          <x:t xml:space="preserve">Góndola central comercial</x:t>
        </x:is>
      </x:c>
      <x:c r="C338" t="inlineStr">
        <x:is>
          <x:t xml:space="preserve">Zócalo frontal</x:t>
        </x:is>
      </x:c>
      <x:c r="D338" t="inlineStr">
        <x:is>
          <x:t xml:space="preserve">Lámina LAF o acero 1.0 mm (alternativa V4)</x:t>
        </x:is>
      </x:c>
      <x:c r="E338" t="n">
        <x:f>'08_PEDIDOS'!D52</x:f>
        <x:v>8</x:v>
      </x:c>
      <x:c r="F338" t="n">
        <x:v>2</x:v>
      </x:c>
      <x:c r="G338" t="n">
        <x:f>E338*F338</x:f>
        <x:v>16</x:v>
      </x:c>
      <x:c r="H338" t="n">
        <x:v>13.92521739130435</x:v>
      </x:c>
      <x:c r="I338" t="n">
        <x:f>E338*H338</x:f>
        <x:v>111.4017391304348</x:v>
      </x:c>
      <x:c r="J338" s="23" t="n">
        <x:f>E338*SUMIFS('03_DESPIECE'!$I$2:$I$225,'03_DESPIECE'!$A$2:$A$225,B338,'03_DESPIECE'!$B$2:$B$225,C338)</x:f>
        <x:v>15.072</x:v>
      </x:c>
      <x:c r="K338" s="23" t="n">
        <x:f>E338*SUMIFS('03_DESPIECE'!$K$2:$K$225,'03_DESPIECE'!$A$2:$A$225,B338,'03_DESPIECE'!$B$2:$B$225,C338)</x:f>
        <x:v>0.3333333333333333</x:v>
      </x:c>
    </x:row>
    <x:row r="339">
      <x:c r="A339" t="inlineStr">
        <x:is>
          <x:t xml:space="preserve">P051</x:t>
        </x:is>
      </x:c>
      <x:c r="B339" t="inlineStr">
        <x:is>
          <x:t xml:space="preserve">Góndola central comercial</x:t>
        </x:is>
      </x:c>
      <x:c r="C339" t="inlineStr">
        <x:is>
          <x:t xml:space="preserve">Pernos de ensamble</x:t>
        </x:is>
      </x:c>
      <x:c r="D339" t="inlineStr">
        <x:is>
          <x:t xml:space="preserve">Elementos de fijación metálica (tipo por desagregar)</x:t>
        </x:is>
      </x:c>
      <x:c r="E339" t="n">
        <x:f>'08_PEDIDOS'!D52</x:f>
        <x:v>8</x:v>
      </x:c>
      <x:c r="F339" t="n">
        <x:v>36</x:v>
      </x:c>
      <x:c r="G339" t="n">
        <x:f>E339*F339</x:f>
        <x:v>288</x:v>
      </x:c>
      <x:c r="I339" t="n">
        <x:f>E339*H339</x:f>
        <x:v>0</x:v>
      </x:c>
      <x:c r="J339" s="23" t="n">
        <x:f>E339*SUMIFS('03_DESPIECE'!$I$2:$I$225,'03_DESPIECE'!$A$2:$A$225,B339,'03_DESPIECE'!$B$2:$B$225,C339)</x:f>
        <x:v>0</x:v>
      </x:c>
      <x:c r="K339" s="23" t="n">
        <x:f>E339*SUMIFS('03_DESPIECE'!$K$2:$K$225,'03_DESPIECE'!$A$2:$A$225,B339,'03_DESPIECE'!$B$2:$B$225,C339)</x:f>
        <x:v>0</x:v>
      </x:c>
    </x:row>
    <x:row r="340">
      <x:c r="A340" t="inlineStr">
        <x:is>
          <x:t xml:space="preserve">P052</x:t>
        </x:is>
      </x:c>
      <x:c r="B340" t="inlineStr">
        <x:is>
          <x:t xml:space="preserve">Góndola mural</x:t>
        </x:is>
      </x:c>
      <x:c r="C340" t="inlineStr">
        <x:is>
          <x:t xml:space="preserve">Montante mural</x:t>
        </x:is>
      </x:c>
      <x:c r="D340" t="inlineStr">
        <x:is>
          <x:t xml:space="preserve">Tubo o perfil de acero (sección por definir)</x:t>
        </x:is>
      </x:c>
      <x:c r="E340" t="n">
        <x:f>'08_PEDIDOS'!D53</x:f>
        <x:v>8</x:v>
      </x:c>
      <x:c r="F340" t="n">
        <x:v>2</x:v>
      </x:c>
      <x:c r="G340" t="n">
        <x:f>E340*F340</x:f>
        <x:v>16</x:v>
      </x:c>
      <x:c r="H340" t="n">
        <x:v>36.21875</x:v>
      </x:c>
      <x:c r="I340" t="n">
        <x:f>E340*H340</x:f>
        <x:v>289.75</x:v>
      </x:c>
      <x:c r="J340" s="23" t="n">
        <x:f>E340*SUMIFS('03_DESPIECE'!$I$2:$I$225,'03_DESPIECE'!$A$2:$A$225,B340,'03_DESPIECE'!$B$2:$B$225,C340)</x:f>
        <x:v>45.599999999999994</x:v>
      </x:c>
      <x:c r="K340" s="23" t="n">
        <x:f>E340*SUMIFS('03_DESPIECE'!$K$2:$K$225,'03_DESPIECE'!$A$2:$A$225,B340,'03_DESPIECE'!$B$2:$B$225,C340)</x:f>
        <x:v>0</x:v>
      </x:c>
    </x:row>
    <x:row r="341">
      <x:c r="A341" t="inlineStr">
        <x:is>
          <x:t xml:space="preserve">P052</x:t>
        </x:is>
      </x:c>
      <x:c r="B341" t="inlineStr">
        <x:is>
          <x:t xml:space="preserve">Góndola mural</x:t>
        </x:is>
      </x:c>
      <x:c r="C341" t="inlineStr">
        <x:is>
          <x:t xml:space="preserve">Panel de fondo</x:t>
        </x:is>
      </x:c>
      <x:c r="D341" t="inlineStr">
        <x:is>
          <x:t xml:space="preserve">Lámina LAF o acero 1.0 mm (alternativa V4)</x:t>
        </x:is>
      </x:c>
      <x:c r="E341" t="n">
        <x:f>'08_PEDIDOS'!D53</x:f>
        <x:v>8</x:v>
      </x:c>
      <x:c r="F341" t="n">
        <x:v>3</x:v>
      </x:c>
      <x:c r="G341" t="n">
        <x:f>E341*F341</x:f>
        <x:v>24</x:v>
      </x:c>
      <x:c r="H341" t="n">
        <x:v>95.7358695652174</x:v>
      </x:c>
      <x:c r="I341" t="n">
        <x:f>E341*H341</x:f>
        <x:v>765.8869565217392</x:v>
      </x:c>
      <x:c r="J341" s="23" t="n">
        <x:f>E341*SUMIFS('03_DESPIECE'!$I$2:$I$225,'03_DESPIECE'!$A$2:$A$225,B341,'03_DESPIECE'!$B$2:$B$225,C341)</x:f>
        <x:v>103.62</x:v>
      </x:c>
      <x:c r="K341" s="23" t="n">
        <x:f>E341*SUMIFS('03_DESPIECE'!$K$2:$K$225,'03_DESPIECE'!$A$2:$A$225,B341,'03_DESPIECE'!$B$2:$B$225,C341)</x:f>
        <x:v>1.527777777777778</x:v>
      </x:c>
    </x:row>
    <x:row r="342">
      <x:c r="A342" t="inlineStr">
        <x:is>
          <x:t xml:space="preserve">P052</x:t>
        </x:is>
      </x:c>
      <x:c r="B342" t="inlineStr">
        <x:is>
          <x:t xml:space="preserve">Góndola mural</x:t>
        </x:is>
      </x:c>
      <x:c r="C342" t="inlineStr">
        <x:is>
          <x:t xml:space="preserve">Bandeja</x:t>
        </x:is>
      </x:c>
      <x:c r="D342" t="inlineStr">
        <x:is>
          <x:t xml:space="preserve">Lámina LAF o acero 1.0 mm (alternativa V4)</x:t>
        </x:is>
      </x:c>
      <x:c r="E342" t="n">
        <x:f>'08_PEDIDOS'!D53</x:f>
        <x:v>8</x:v>
      </x:c>
      <x:c r="F342" t="n">
        <x:v>5</x:v>
      </x:c>
      <x:c r="G342" t="n">
        <x:f>E342*F342</x:f>
        <x:v>40</x:v>
      </x:c>
      <x:c r="H342" t="n">
        <x:v>121.8456521739131</x:v>
      </x:c>
      <x:c r="I342" t="n">
        <x:f>E342*H342</x:f>
        <x:v>974.7652173913048</x:v>
      </x:c>
      <x:c r="J342" s="23" t="n">
        <x:f>E342*SUMIFS('03_DESPIECE'!$I$2:$I$225,'03_DESPIECE'!$A$2:$A$225,B342,'03_DESPIECE'!$B$2:$B$225,C342)</x:f>
        <x:v>131.88</x:v>
      </x:c>
      <x:c r="K342" s="23" t="n">
        <x:f>E342*SUMIFS('03_DESPIECE'!$K$2:$K$225,'03_DESPIECE'!$A$2:$A$225,B342,'03_DESPIECE'!$B$2:$B$225,C342)</x:f>
        <x:v>1.1666666666666667</x:v>
      </x:c>
    </x:row>
    <x:row r="343">
      <x:c r="A343" t="inlineStr">
        <x:is>
          <x:t xml:space="preserve">P052</x:t>
        </x:is>
      </x:c>
      <x:c r="B343" t="inlineStr">
        <x:is>
          <x:t xml:space="preserve">Góndola mural</x:t>
        </x:is>
      </x:c>
      <x:c r="C343" t="inlineStr">
        <x:is>
          <x:t xml:space="preserve">Soporte bandeja</x:t>
        </x:is>
      </x:c>
      <x:c r="D343" t="inlineStr">
        <x:is>
          <x:t xml:space="preserve">Lámina LAF o acero 1.0 mm (alternativa V4)</x:t>
        </x:is>
      </x:c>
      <x:c r="E343" t="n">
        <x:f>'08_PEDIDOS'!D53</x:f>
        <x:v>8</x:v>
      </x:c>
      <x:c r="F343" t="n">
        <x:v>10</x:v>
      </x:c>
      <x:c r="G343" t="n">
        <x:f>E343*F343</x:f>
        <x:v>80</x:v>
      </x:c>
      <x:c r="H343" t="n">
        <x:v>23.20869565217391</x:v>
      </x:c>
      <x:c r="I343" t="n">
        <x:f>E343*H343</x:f>
        <x:v>185.66956521739127</x:v>
      </x:c>
      <x:c r="J343" s="23" t="n">
        <x:f>E343*SUMIFS('03_DESPIECE'!$I$2:$I$225,'03_DESPIECE'!$A$2:$A$225,B343,'03_DESPIECE'!$B$2:$B$225,C343)</x:f>
        <x:v>25.12</x:v>
      </x:c>
      <x:c r="K343" s="23" t="n">
        <x:f>E343*SUMIFS('03_DESPIECE'!$K$2:$K$225,'03_DESPIECE'!$A$2:$A$225,B343,'03_DESPIECE'!$B$2:$B$225,C343)</x:f>
        <x:v>0.11111111111111112</x:v>
      </x:c>
    </x:row>
    <x:row r="344">
      <x:c r="A344" t="inlineStr">
        <x:is>
          <x:t xml:space="preserve">P052</x:t>
        </x:is>
      </x:c>
      <x:c r="B344" t="inlineStr">
        <x:is>
          <x:t xml:space="preserve">Góndola mural</x:t>
        </x:is>
      </x:c>
      <x:c r="C344" t="inlineStr">
        <x:is>
          <x:t xml:space="preserve">Pie soporte</x:t>
        </x:is>
      </x:c>
      <x:c r="D344" t="inlineStr">
        <x:is>
          <x:t xml:space="preserve">Lámina LAF o acero 1.0 mm (alternativa V4)</x:t>
        </x:is>
      </x:c>
      <x:c r="E344" t="n">
        <x:f>'08_PEDIDOS'!D53</x:f>
        <x:v>8</x:v>
      </x:c>
      <x:c r="F344" t="n">
        <x:v>2</x:v>
      </x:c>
      <x:c r="G344" t="n">
        <x:f>E344*F344</x:f>
        <x:v>16</x:v>
      </x:c>
      <x:c r="H344" t="n">
        <x:v>29.01086956521739</x:v>
      </x:c>
      <x:c r="I344" t="n">
        <x:f>E344*H344</x:f>
        <x:v>232.08695652173913</x:v>
      </x:c>
      <x:c r="J344" s="23" t="n">
        <x:f>E344*SUMIFS('03_DESPIECE'!$I$2:$I$225,'03_DESPIECE'!$A$2:$A$225,B344,'03_DESPIECE'!$B$2:$B$225,C344)</x:f>
        <x:v>31.4</x:v>
      </x:c>
      <x:c r="K344" s="23" t="n">
        <x:f>E344*SUMIFS('03_DESPIECE'!$K$2:$K$225,'03_DESPIECE'!$A$2:$A$225,B344,'03_DESPIECE'!$B$2:$B$225,C344)</x:f>
        <x:v>0.6944444444444444</x:v>
      </x:c>
    </x:row>
    <x:row r="345">
      <x:c r="A345" t="inlineStr">
        <x:is>
          <x:t xml:space="preserve">P052</x:t>
        </x:is>
      </x:c>
      <x:c r="B345" t="inlineStr">
        <x:is>
          <x:t xml:space="preserve">Góndola mural</x:t>
        </x:is>
      </x:c>
      <x:c r="C345" t="inlineStr">
        <x:is>
          <x:t xml:space="preserve">Fijaciones</x:t>
        </x:is>
      </x:c>
      <x:c r="D345" t="inlineStr">
        <x:is>
          <x:t xml:space="preserve">Elementos de fijación metálica (tipo por desagregar)</x:t>
        </x:is>
      </x:c>
      <x:c r="E345" t="n">
        <x:f>'08_PEDIDOS'!D53</x:f>
        <x:v>8</x:v>
      </x:c>
      <x:c r="F345" t="n">
        <x:v>26</x:v>
      </x:c>
      <x:c r="G345" t="n">
        <x:f>E345*F345</x:f>
        <x:v>208</x:v>
      </x:c>
      <x:c r="I345" t="n">
        <x:f>E345*H345</x:f>
        <x:v>0</x:v>
      </x:c>
      <x:c r="J345" s="23" t="n">
        <x:f>E345*SUMIFS('03_DESPIECE'!$I$2:$I$225,'03_DESPIECE'!$A$2:$A$225,B345,'03_DESPIECE'!$B$2:$B$225,C345)</x:f>
        <x:v>0</x:v>
      </x:c>
      <x:c r="K345" s="23" t="n">
        <x:f>E345*SUMIFS('03_DESPIECE'!$K$2:$K$225,'03_DESPIECE'!$A$2:$A$225,B345,'03_DESPIECE'!$B$2:$B$225,C345)</x:f>
        <x:v>0</x:v>
      </x:c>
    </x:row>
    <x:row r="346">
      <x:c r="A346" t="inlineStr">
        <x:is>
          <x:t xml:space="preserve">P053</x:t>
        </x:is>
      </x:c>
      <x:c r="B346" t="inlineStr">
        <x:is>
          <x:t xml:space="preserve">Locker de 4 puertas</x:t>
        </x:is>
      </x:c>
      <x:c r="C346" t="inlineStr">
        <x:is>
          <x:t xml:space="preserve">Panel lateral</x:t>
        </x:is>
      </x:c>
      <x:c r="D346" t="inlineStr">
        <x:is>
          <x:t xml:space="preserve">Lámina LAF o acero 1.5 mm (alternativa V4)</x:t>
        </x:is>
      </x:c>
      <x:c r="E346" t="n">
        <x:f>'08_PEDIDOS'!D54</x:f>
        <x:v>6</x:v>
      </x:c>
      <x:c r="F346" t="n">
        <x:v>2</x:v>
      </x:c>
      <x:c r="G346" t="n">
        <x:f>E346*F346</x:f>
        <x:v>12</x:v>
      </x:c>
      <x:c r="H346" t="n">
        <x:v>165.3619565217391</x:v>
      </x:c>
      <x:c r="I346" t="n">
        <x:f>E346*H346</x:f>
        <x:v>992.1717391304346</x:v>
      </x:c>
      <x:c r="J346" s="23" t="n">
        <x:f>E346*SUMIFS('03_DESPIECE'!$I$2:$I$225,'03_DESPIECE'!$A$2:$A$225,B346,'03_DESPIECE'!$B$2:$B$225,C346)</x:f>
        <x:v>134.23499999999999</x:v>
      </x:c>
      <x:c r="K346" s="23" t="n">
        <x:f>E346*SUMIFS('03_DESPIECE'!$K$2:$K$225,'03_DESPIECE'!$A$2:$A$225,B346,'03_DESPIECE'!$B$2:$B$225,C346)</x:f>
        <x:v>1.9791666666666665</x:v>
      </x:c>
    </x:row>
    <x:row r="347">
      <x:c r="A347" t="inlineStr">
        <x:is>
          <x:t xml:space="preserve">P053</x:t>
        </x:is>
      </x:c>
      <x:c r="B347" t="inlineStr">
        <x:is>
          <x:t xml:space="preserve">Locker de 4 puertas</x:t>
        </x:is>
      </x:c>
      <x:c r="C347" t="inlineStr">
        <x:is>
          <x:t xml:space="preserve">Techo/base</x:t>
        </x:is>
      </x:c>
      <x:c r="D347" t="inlineStr">
        <x:is>
          <x:t xml:space="preserve">Lámina LAF o acero 1.5 mm (alternativa V4)</x:t>
        </x:is>
      </x:c>
      <x:c r="E347" t="n">
        <x:f>'08_PEDIDOS'!D54</x:f>
        <x:v>6</x:v>
      </x:c>
      <x:c r="F347" t="n">
        <x:v>2</x:v>
      </x:c>
      <x:c r="G347" t="n">
        <x:f>E347*F347</x:f>
        <x:v>12</x:v>
      </x:c>
      <x:c r="H347" t="n">
        <x:v>60.9228260869565</x:v>
      </x:c>
      <x:c r="I347" t="n">
        <x:f>E347*H347</x:f>
        <x:v>365.536956521739</x:v>
      </x:c>
      <x:c r="J347" s="23" t="n">
        <x:f>E347*SUMIFS('03_DESPIECE'!$I$2:$I$225,'03_DESPIECE'!$A$2:$A$225,B347,'03_DESPIECE'!$B$2:$B$225,C347)</x:f>
        <x:v>49.454999999999984</x:v>
      </x:c>
      <x:c r="K347" s="23" t="n">
        <x:f>E347*SUMIFS('03_DESPIECE'!$K$2:$K$225,'03_DESPIECE'!$A$2:$A$225,B347,'03_DESPIECE'!$B$2:$B$225,C347)</x:f>
        <x:v>0.7291666666666666</x:v>
      </x:c>
    </x:row>
    <x:row r="348">
      <x:c r="A348" t="inlineStr">
        <x:is>
          <x:t xml:space="preserve">P053</x:t>
        </x:is>
      </x:c>
      <x:c r="B348" t="inlineStr">
        <x:is>
          <x:t xml:space="preserve">Locker de 4 puertas</x:t>
        </x:is>
      </x:c>
      <x:c r="C348" t="inlineStr">
        <x:is>
          <x:t xml:space="preserve">Panel posterior</x:t>
        </x:is>
      </x:c>
      <x:c r="D348" t="inlineStr">
        <x:is>
          <x:t xml:space="preserve">Lámina LAF o acero 1.5 mm (alternativa V4)</x:t>
        </x:is>
      </x:c>
      <x:c r="E348" t="n">
        <x:f>'08_PEDIDOS'!D54</x:f>
        <x:v>6</x:v>
      </x:c>
      <x:c r="F348" t="n">
        <x:v>1</x:v>
      </x:c>
      <x:c r="G348" t="n">
        <x:f>E348*F348</x:f>
        <x:v>6</x:v>
      </x:c>
      <x:c r="H348" t="n">
        <x:v>147.9554347826086</x:v>
      </x:c>
      <x:c r="I348" t="n">
        <x:f>E348*H348</x:f>
        <x:v>887.7326086956516</x:v>
      </x:c>
      <x:c r="J348" s="23" t="n">
        <x:f>E348*SUMIFS('03_DESPIECE'!$I$2:$I$225,'03_DESPIECE'!$A$2:$A$225,B348,'03_DESPIECE'!$B$2:$B$225,C348)</x:f>
        <x:v>120.10499999999999</x:v>
      </x:c>
      <x:c r="K348" s="23" t="n">
        <x:f>E348*SUMIFS('03_DESPIECE'!$K$2:$K$225,'03_DESPIECE'!$A$2:$A$225,B348,'03_DESPIECE'!$B$2:$B$225,C348)</x:f>
        <x:v>3.541666666666667</x:v>
      </x:c>
    </x:row>
    <x:row r="349">
      <x:c r="A349" t="inlineStr">
        <x:is>
          <x:t xml:space="preserve">P053</x:t>
        </x:is>
      </x:c>
      <x:c r="B349" t="inlineStr">
        <x:is>
          <x:t xml:space="preserve">Locker de 4 puertas</x:t>
        </x:is>
      </x:c>
      <x:c r="C349" t="inlineStr">
        <x:is>
          <x:t xml:space="preserve">Puerta individual</x:t>
        </x:is>
      </x:c>
      <x:c r="D349" t="inlineStr">
        <x:is>
          <x:t xml:space="preserve">Lámina LAF o acero 1.5 mm (alternativa V4)</x:t>
        </x:is>
      </x:c>
      <x:c r="E349" t="n">
        <x:f>'08_PEDIDOS'!D54</x:f>
        <x:v>6</x:v>
      </x:c>
      <x:c r="F349" t="n">
        <x:v>4</x:v>
      </x:c>
      <x:c r="G349" t="n">
        <x:f>E349*F349</x:f>
        <x:v>24</x:v>
      </x:c>
      <x:c r="H349" t="n">
        <x:v>128.8082608695652</x:v>
      </x:c>
      <x:c r="I349" t="n">
        <x:f>E349*H349</x:f>
        <x:v>772.8495652173913</x:v>
      </x:c>
      <x:c r="J349" s="23" t="n">
        <x:f>E349*SUMIFS('03_DESPIECE'!$I$2:$I$225,'03_DESPIECE'!$A$2:$A$225,B349,'03_DESPIECE'!$B$2:$B$225,C349)</x:f>
        <x:v>104.562</x:v>
      </x:c>
      <x:c r="K349" s="23" t="n">
        <x:f>E349*SUMIFS('03_DESPIECE'!$K$2:$K$225,'03_DESPIECE'!$A$2:$A$225,B349,'03_DESPIECE'!$B$2:$B$225,C349)</x:f>
        <x:v>0.7708333333333335</x:v>
      </x:c>
    </x:row>
    <x:row r="350">
      <x:c r="A350" t="inlineStr">
        <x:is>
          <x:t xml:space="preserve">P053</x:t>
        </x:is>
      </x:c>
      <x:c r="B350" t="inlineStr">
        <x:is>
          <x:t xml:space="preserve">Locker de 4 puertas</x:t>
        </x:is>
      </x:c>
      <x:c r="C350" t="inlineStr">
        <x:is>
          <x:t xml:space="preserve">Separador interior</x:t>
        </x:is>
      </x:c>
      <x:c r="D350" t="inlineStr">
        <x:is>
          <x:t xml:space="preserve">Lámina LAF o acero 1.5 mm (alternativa V4)</x:t>
        </x:is>
      </x:c>
      <x:c r="E350" t="n">
        <x:f>'08_PEDIDOS'!D54</x:f>
        <x:v>6</x:v>
      </x:c>
      <x:c r="F350" t="n">
        <x:v>3</x:v>
      </x:c>
      <x:c r="G350" t="n">
        <x:f>E350*F350</x:f>
        <x:v>18</x:v>
      </x:c>
      <x:c r="H350" t="n">
        <x:v>91.38423913043476</x:v>
      </x:c>
      <x:c r="I350" t="n">
        <x:f>E350*H350</x:f>
        <x:v>548.3054347826086</x:v>
      </x:c>
      <x:c r="J350" s="23" t="n">
        <x:f>E350*SUMIFS('03_DESPIECE'!$I$2:$I$225,'03_DESPIECE'!$A$2:$A$225,B350,'03_DESPIECE'!$B$2:$B$225,C350)</x:f>
        <x:v>74.1825</x:v>
      </x:c>
      <x:c r="K350" s="23" t="n">
        <x:f>E350*SUMIFS('03_DESPIECE'!$K$2:$K$225,'03_DESPIECE'!$A$2:$A$225,B350,'03_DESPIECE'!$B$2:$B$225,C350)</x:f>
        <x:v>0.7291666666666666</x:v>
      </x:c>
    </x:row>
    <x:row r="351">
      <x:c r="A351" t="inlineStr">
        <x:is>
          <x:t xml:space="preserve">P053</x:t>
        </x:is>
      </x:c>
      <x:c r="B351" t="inlineStr">
        <x:is>
          <x:t xml:space="preserve">Locker de 4 puertas</x:t>
        </x:is>
      </x:c>
      <x:c r="C351" t="inlineStr">
        <x:is>
          <x:t xml:space="preserve">Bisagra</x:t>
        </x:is>
      </x:c>
      <x:c r="D351" t="inlineStr">
        <x:is>
          <x:t xml:space="preserve">Elementos de fijación metálica (tipo por desagregar)</x:t>
        </x:is>
      </x:c>
      <x:c r="E351" t="n">
        <x:f>'08_PEDIDOS'!D54</x:f>
        <x:v>6</x:v>
      </x:c>
      <x:c r="F351" t="n">
        <x:v>8</x:v>
      </x:c>
      <x:c r="G351" t="n">
        <x:f>E351*F351</x:f>
        <x:v>48</x:v>
      </x:c>
      <x:c r="I351" t="n">
        <x:f>E351*H351</x:f>
        <x:v>0</x:v>
      </x:c>
      <x:c r="J351" s="23" t="n">
        <x:f>E351*SUMIFS('03_DESPIECE'!$I$2:$I$225,'03_DESPIECE'!$A$2:$A$225,B351,'03_DESPIECE'!$B$2:$B$225,C351)</x:f>
        <x:v>0</x:v>
      </x:c>
      <x:c r="K351" s="23" t="n">
        <x:f>E351*SUMIFS('03_DESPIECE'!$K$2:$K$225,'03_DESPIECE'!$A$2:$A$225,B351,'03_DESPIECE'!$B$2:$B$225,C351)</x:f>
        <x:v>0</x:v>
      </x:c>
    </x:row>
    <x:row r="352">
      <x:c r="A352" t="inlineStr">
        <x:is>
          <x:t xml:space="preserve">P053</x:t>
        </x:is>
      </x:c>
      <x:c r="B352" t="inlineStr">
        <x:is>
          <x:t xml:space="preserve">Locker de 4 puertas</x:t>
        </x:is>
      </x:c>
      <x:c r="C352" t="inlineStr">
        <x:is>
          <x:t xml:space="preserve">Cerradura</x:t>
        </x:is>
      </x:c>
      <x:c r="D352" t="inlineStr">
        <x:is>
          <x:t xml:space="preserve">Elementos de fijación metálica (tipo por desagregar)</x:t>
        </x:is>
      </x:c>
      <x:c r="E352" t="n">
        <x:f>'08_PEDIDOS'!D54</x:f>
        <x:v>6</x:v>
      </x:c>
      <x:c r="F352" t="n">
        <x:v>4</x:v>
      </x:c>
      <x:c r="G352" t="n">
        <x:f>E352*F352</x:f>
        <x:v>24</x:v>
      </x:c>
      <x:c r="I352" t="n">
        <x:f>E352*H352</x:f>
        <x:v>0</x:v>
      </x:c>
      <x:c r="J352" s="23" t="n">
        <x:f>E352*SUMIFS('03_DESPIECE'!$I$2:$I$225,'03_DESPIECE'!$A$2:$A$225,B352,'03_DESPIECE'!$B$2:$B$225,C352)</x:f>
        <x:v>0</x:v>
      </x:c>
      <x:c r="K352" s="23" t="n">
        <x:f>E352*SUMIFS('03_DESPIECE'!$K$2:$K$225,'03_DESPIECE'!$A$2:$A$225,B352,'03_DESPIECE'!$B$2:$B$225,C352)</x:f>
        <x:v>0</x:v>
      </x:c>
    </x:row>
    <x:row r="353">
      <x:c r="A353" t="inlineStr">
        <x:is>
          <x:t xml:space="preserve">P054</x:t>
        </x:is>
      </x:c>
      <x:c r="B353" t="inlineStr">
        <x:is>
          <x:t xml:space="preserve">Locker de 6 puertas</x:t>
        </x:is>
      </x:c>
      <x:c r="C353" t="inlineStr">
        <x:is>
          <x:t xml:space="preserve">Costado externo</x:t>
        </x:is>
      </x:c>
      <x:c r="D353" t="inlineStr">
        <x:is>
          <x:t xml:space="preserve">Lámina LAF o acero 1.5 mm (alternativa V4)</x:t>
        </x:is>
      </x:c>
      <x:c r="E353" t="n">
        <x:f>'08_PEDIDOS'!D55</x:f>
        <x:v>7</x:v>
      </x:c>
      <x:c r="F353" t="n">
        <x:v>2</x:v>
      </x:c>
      <x:c r="G353" t="n">
        <x:f>E353*F353</x:f>
        <x:v>14</x:v>
      </x:c>
      <x:c r="H353" t="n">
        <x:v>191.4717391304348</x:v>
      </x:c>
      <x:c r="I353" t="n">
        <x:f>E353*H353</x:f>
        <x:v>1340.3021739130436</x:v>
      </x:c>
      <x:c r="J353" s="23" t="n">
        <x:f>E353*SUMIFS('03_DESPIECE'!$I$2:$I$225,'03_DESPIECE'!$A$2:$A$225,B353,'03_DESPIECE'!$B$2:$B$225,C353)</x:f>
        <x:v>181.335</x:v>
      </x:c>
      <x:c r="K353" s="23" t="n">
        <x:f>E353*SUMIFS('03_DESPIECE'!$K$2:$K$225,'03_DESPIECE'!$A$2:$A$225,B353,'03_DESPIECE'!$B$2:$B$225,C353)</x:f>
        <x:v>2.673611111111111</x:v>
      </x:c>
    </x:row>
    <x:row r="354">
      <x:c r="A354" t="inlineStr">
        <x:is>
          <x:t xml:space="preserve">P054</x:t>
        </x:is>
      </x:c>
      <x:c r="B354" t="inlineStr">
        <x:is>
          <x:t xml:space="preserve">Locker de 6 puertas</x:t>
        </x:is>
      </x:c>
      <x:c r="C354" t="inlineStr">
        <x:is>
          <x:t xml:space="preserve">Panel techo/base</x:t>
        </x:is>
      </x:c>
      <x:c r="D354" t="inlineStr">
        <x:is>
          <x:t xml:space="preserve">Lámina LAF o acero 1.5 mm (alternativa V4)</x:t>
        </x:is>
      </x:c>
      <x:c r="E354" t="n">
        <x:f>'08_PEDIDOS'!D55</x:f>
        <x:v>7</x:v>
      </x:c>
      <x:c r="F354" t="n">
        <x:v>2</x:v>
      </x:c>
      <x:c r="G354" t="n">
        <x:f>E354*F354</x:f>
        <x:v>14</x:v>
      </x:c>
      <x:c r="H354" t="n">
        <x:v>83.55130434782606</x:v>
      </x:c>
      <x:c r="I354" t="n">
        <x:f>E354*H354</x:f>
        <x:v>584.8591304347824</x:v>
      </x:c>
      <x:c r="J354" s="23" t="n">
        <x:f>E354*SUMIFS('03_DESPIECE'!$I$2:$I$225,'03_DESPIECE'!$A$2:$A$225,B354,'03_DESPIECE'!$B$2:$B$225,C354)</x:f>
        <x:v>79.128</x:v>
      </x:c>
      <x:c r="K354" s="23" t="n">
        <x:f>E354*SUMIFS('03_DESPIECE'!$K$2:$K$225,'03_DESPIECE'!$A$2:$A$225,B354,'03_DESPIECE'!$B$2:$B$225,C354)</x:f>
        <x:v>1.1666666666666665</x:v>
      </x:c>
    </x:row>
    <x:row r="355">
      <x:c r="A355" t="inlineStr">
        <x:is>
          <x:t xml:space="preserve">P054</x:t>
        </x:is>
      </x:c>
      <x:c r="B355" t="inlineStr">
        <x:is>
          <x:t xml:space="preserve">Locker de 6 puertas</x:t>
        </x:is>
      </x:c>
      <x:c r="C355" t="inlineStr">
        <x:is>
          <x:t xml:space="preserve">Fondo</x:t>
        </x:is>
      </x:c>
      <x:c r="D355" t="inlineStr">
        <x:is>
          <x:t xml:space="preserve">Lámina LAF o acero 1.5 mm (alternativa V4)</x:t>
        </x:is>
      </x:c>
      <x:c r="E355" t="n">
        <x:f>'08_PEDIDOS'!D55</x:f>
        <x:v>7</x:v>
      </x:c>
      <x:c r="F355" t="n">
        <x:v>1</x:v>
      </x:c>
      <x:c r="G355" t="n">
        <x:f>E355*F355</x:f>
        <x:v>7</x:v>
      </x:c>
      <x:c r="H355" t="n">
        <x:v>156.6586956521739</x:v>
      </x:c>
      <x:c r="I355" t="n">
        <x:f>E355*H355</x:f>
        <x:v>1096.6108695652172</x:v>
      </x:c>
      <x:c r="J355" s="23" t="n">
        <x:f>E355*SUMIFS('03_DESPIECE'!$I$2:$I$225,'03_DESPIECE'!$A$2:$A$225,B355,'03_DESPIECE'!$B$2:$B$225,C355)</x:f>
        <x:v>148.365</x:v>
      </x:c>
      <x:c r="K355" s="23" t="n">
        <x:f>E355*SUMIFS('03_DESPIECE'!$K$2:$K$225,'03_DESPIECE'!$A$2:$A$225,B355,'03_DESPIECE'!$B$2:$B$225,C355)</x:f>
        <x:v>4.375</x:v>
      </x:c>
    </x:row>
    <x:row r="356">
      <x:c r="A356" t="inlineStr">
        <x:is>
          <x:t xml:space="preserve">P054</x:t>
        </x:is>
      </x:c>
      <x:c r="B356" t="inlineStr">
        <x:is>
          <x:t xml:space="preserve">Locker de 6 puertas</x:t>
        </x:is>
      </x:c>
      <x:c r="C356" t="inlineStr">
        <x:is>
          <x:t xml:space="preserve">Puerta con rejilla</x:t>
        </x:is>
      </x:c>
      <x:c r="D356" t="inlineStr">
        <x:is>
          <x:t xml:space="preserve">Lámina LAF o acero 1.5 mm (alternativa V4)</x:t>
        </x:is>
      </x:c>
      <x:c r="E356" t="n">
        <x:f>'08_PEDIDOS'!D55</x:f>
        <x:v>7</x:v>
      </x:c>
      <x:c r="F356" t="n">
        <x:v>6</x:v>
      </x:c>
      <x:c r="G356" t="n">
        <x:f>E356*F356</x:f>
        <x:v>42</x:v>
      </x:c>
      <x:c r="H356" t="n">
        <x:v>156.6586956521739</x:v>
      </x:c>
      <x:c r="I356" t="n">
        <x:f>E356*H356</x:f>
        <x:v>1096.6108695652172</x:v>
      </x:c>
      <x:c r="J356" s="23" t="n">
        <x:f>E356*SUMIFS('03_DESPIECE'!$I$2:$I$225,'03_DESPIECE'!$A$2:$A$225,B356,'03_DESPIECE'!$B$2:$B$225,C356)</x:f>
        <x:v>148.365</x:v>
      </x:c>
      <x:c r="K356" s="23" t="n">
        <x:f>E356*SUMIFS('03_DESPIECE'!$K$2:$K$225,'03_DESPIECE'!$A$2:$A$225,B356,'03_DESPIECE'!$B$2:$B$225,C356)</x:f>
        <x:v>0.7291666666666667</x:v>
      </x:c>
    </x:row>
    <x:row r="357">
      <x:c r="A357" t="inlineStr">
        <x:is>
          <x:t xml:space="preserve">P054</x:t>
        </x:is>
      </x:c>
      <x:c r="B357" t="inlineStr">
        <x:is>
          <x:t xml:space="preserve">Locker de 6 puertas</x:t>
        </x:is>
      </x:c>
      <x:c r="C357" t="inlineStr">
        <x:is>
          <x:t xml:space="preserve">Separador vertical</x:t>
        </x:is>
      </x:c>
      <x:c r="D357" t="inlineStr">
        <x:is>
          <x:t xml:space="preserve">Lámina LAF o acero 1.5 mm (alternativa V4)</x:t>
        </x:is>
      </x:c>
      <x:c r="E357" t="n">
        <x:f>'08_PEDIDOS'!D55</x:f>
        <x:v>7</x:v>
      </x:c>
      <x:c r="F357" t="n">
        <x:v>2</x:v>
      </x:c>
      <x:c r="G357" t="n">
        <x:f>E357*F357</x:f>
        <x:v>14</x:v>
      </x:c>
      <x:c r="H357" t="n">
        <x:v>121.845652173913</x:v>
      </x:c>
      <x:c r="I357" t="n">
        <x:f>E357*H357</x:f>
        <x:v>852.919565217391</x:v>
      </x:c>
      <x:c r="J357" s="23" t="n">
        <x:f>E357*SUMIFS('03_DESPIECE'!$I$2:$I$225,'03_DESPIECE'!$A$2:$A$225,B357,'03_DESPIECE'!$B$2:$B$225,C357)</x:f>
        <x:v>115.395</x:v>
      </x:c>
      <x:c r="K357" s="23" t="n">
        <x:f>E357*SUMIFS('03_DESPIECE'!$K$2:$K$225,'03_DESPIECE'!$A$2:$A$225,B357,'03_DESPIECE'!$B$2:$B$225,C357)</x:f>
        <x:v>1.7013888888888888</x:v>
      </x:c>
    </x:row>
    <x:row r="358">
      <x:c r="A358" t="inlineStr">
        <x:is>
          <x:t xml:space="preserve">P054</x:t>
        </x:is>
      </x:c>
      <x:c r="B358" t="inlineStr">
        <x:is>
          <x:t xml:space="preserve">Locker de 6 puertas</x:t>
        </x:is>
      </x:c>
      <x:c r="C358" t="inlineStr">
        <x:is>
          <x:t xml:space="preserve">Entrepiso</x:t>
        </x:is>
      </x:c>
      <x:c r="D358" t="inlineStr">
        <x:is>
          <x:t xml:space="preserve">Lámina LAF o acero 1.5 mm (alternativa V4)</x:t>
        </x:is>
      </x:c>
      <x:c r="E358" t="n">
        <x:f>'08_PEDIDOS'!D55</x:f>
        <x:v>7</x:v>
      </x:c>
      <x:c r="F358" t="n">
        <x:v>4</x:v>
      </x:c>
      <x:c r="G358" t="n">
        <x:f>E358*F358</x:f>
        <x:v>28</x:v>
      </x:c>
      <x:c r="H358" t="n">
        <x:v>139.2521739130435</x:v>
      </x:c>
      <x:c r="I358" t="n">
        <x:f>E358*H358</x:f>
        <x:v>974.7652173913044</x:v>
      </x:c>
      <x:c r="J358" s="23" t="n">
        <x:f>E358*SUMIFS('03_DESPIECE'!$I$2:$I$225,'03_DESPIECE'!$A$2:$A$225,B358,'03_DESPIECE'!$B$2:$B$225,C358)</x:f>
        <x:v>131.88</x:v>
      </x:c>
      <x:c r="K358" s="23" t="n">
        <x:f>E358*SUMIFS('03_DESPIECE'!$K$2:$K$225,'03_DESPIECE'!$A$2:$A$225,B358,'03_DESPIECE'!$B$2:$B$225,C358)</x:f>
        <x:v>0.9722222222222223</x:v>
      </x:c>
    </x:row>
    <x:row r="359">
      <x:c r="A359" t="inlineStr">
        <x:is>
          <x:t xml:space="preserve">P054</x:t>
        </x:is>
      </x:c>
      <x:c r="B359" t="inlineStr">
        <x:is>
          <x:t xml:space="preserve">Locker de 6 puertas</x:t>
        </x:is>
      </x:c>
      <x:c r="C359" t="inlineStr">
        <x:is>
          <x:t xml:space="preserve">Bisagra</x:t>
        </x:is>
      </x:c>
      <x:c r="D359" t="inlineStr">
        <x:is>
          <x:t xml:space="preserve">Elementos de fijación metálica (tipo por desagregar)</x:t>
        </x:is>
      </x:c>
      <x:c r="E359" t="n">
        <x:f>'08_PEDIDOS'!D55</x:f>
        <x:v>7</x:v>
      </x:c>
      <x:c r="F359" t="n">
        <x:v>12</x:v>
      </x:c>
      <x:c r="G359" t="n">
        <x:f>E359*F359</x:f>
        <x:v>84</x:v>
      </x:c>
      <x:c r="I359" t="n">
        <x:f>E359*H359</x:f>
        <x:v>0</x:v>
      </x:c>
      <x:c r="J359" s="23" t="n">
        <x:f>E359*SUMIFS('03_DESPIECE'!$I$2:$I$225,'03_DESPIECE'!$A$2:$A$225,B359,'03_DESPIECE'!$B$2:$B$225,C359)</x:f>
        <x:v>0</x:v>
      </x:c>
      <x:c r="K359" s="23" t="n">
        <x:f>E359*SUMIFS('03_DESPIECE'!$K$2:$K$225,'03_DESPIECE'!$A$2:$A$225,B359,'03_DESPIECE'!$B$2:$B$225,C359)</x:f>
        <x:v>0</x:v>
      </x:c>
    </x:row>
    <x:row r="360">
      <x:c r="A360" t="inlineStr">
        <x:is>
          <x:t xml:space="preserve">P054</x:t>
        </x:is>
      </x:c>
      <x:c r="B360" t="inlineStr">
        <x:is>
          <x:t xml:space="preserve">Locker de 6 puertas</x:t>
        </x:is>
      </x:c>
      <x:c r="C360" t="inlineStr">
        <x:is>
          <x:t xml:space="preserve">Cerradura</x:t>
        </x:is>
      </x:c>
      <x:c r="D360" t="inlineStr">
        <x:is>
          <x:t xml:space="preserve">Elementos de fijación metálica (tipo por desagregar)</x:t>
        </x:is>
      </x:c>
      <x:c r="E360" t="n">
        <x:f>'08_PEDIDOS'!D55</x:f>
        <x:v>7</x:v>
      </x:c>
      <x:c r="F360" t="n">
        <x:v>6</x:v>
      </x:c>
      <x:c r="G360" t="n">
        <x:f>E360*F360</x:f>
        <x:v>42</x:v>
      </x:c>
      <x:c r="I360" t="n">
        <x:f>E360*H360</x:f>
        <x:v>0</x:v>
      </x:c>
      <x:c r="J360" s="23" t="n">
        <x:f>E360*SUMIFS('03_DESPIECE'!$I$2:$I$225,'03_DESPIECE'!$A$2:$A$225,B360,'03_DESPIECE'!$B$2:$B$225,C360)</x:f>
        <x:v>0</x:v>
      </x:c>
      <x:c r="K360" s="23" t="n">
        <x:f>E360*SUMIFS('03_DESPIECE'!$K$2:$K$225,'03_DESPIECE'!$A$2:$A$225,B360,'03_DESPIECE'!$B$2:$B$225,C360)</x:f>
        <x:v>0</x:v>
      </x:c>
    </x:row>
    <x:row r="361">
      <x:c r="A361" t="inlineStr">
        <x:is>
          <x:t xml:space="preserve">P055</x:t>
        </x:is>
      </x:c>
      <x:c r="B361" t="inlineStr">
        <x:is>
          <x:t xml:space="preserve">Armario metálico</x:t>
        </x:is>
      </x:c>
      <x:c r="C361" t="inlineStr">
        <x:is>
          <x:t xml:space="preserve">Lateral gabinete</x:t>
        </x:is>
      </x:c>
      <x:c r="D361" t="inlineStr">
        <x:is>
          <x:t xml:space="preserve">Lámina LAF o acero 1.0 mm (alternativa V4)</x:t>
        </x:is>
      </x:c>
      <x:c r="E361" t="n">
        <x:f>'08_PEDIDOS'!D56</x:f>
        <x:v>11</x:v>
      </x:c>
      <x:c r="F361" t="n">
        <x:v>2</x:v>
      </x:c>
      <x:c r="G361" t="n">
        <x:f>E361*F361</x:f>
        <x:v>22</x:v>
      </x:c>
      <x:c r="H361" t="n">
        <x:v>110.2413043478261</x:v>
      </x:c>
      <x:c r="I361" t="n">
        <x:f>E361*H361</x:f>
        <x:v>1212.6543478260871</x:v>
      </x:c>
      <x:c r="J361" s="23" t="n">
        <x:f>E361*SUMIFS('03_DESPIECE'!$I$2:$I$225,'03_DESPIECE'!$A$2:$A$225,B361,'03_DESPIECE'!$B$2:$B$225,C361)</x:f>
        <x:v>164.065</x:v>
      </x:c>
      <x:c r="K361" s="23" t="n">
        <x:f>E361*SUMIFS('03_DESPIECE'!$K$2:$K$225,'03_DESPIECE'!$A$2:$A$225,B361,'03_DESPIECE'!$B$2:$B$225,C361)</x:f>
        <x:v>3.6284722222222223</x:v>
      </x:c>
    </x:row>
    <x:row r="362">
      <x:c r="A362" t="inlineStr">
        <x:is>
          <x:t xml:space="preserve">P055</x:t>
        </x:is>
      </x:c>
      <x:c r="B362" t="inlineStr">
        <x:is>
          <x:t xml:space="preserve">Armario metálico</x:t>
        </x:is>
      </x:c>
      <x:c r="C362" t="inlineStr">
        <x:is>
          <x:t xml:space="preserve">Panel posterior</x:t>
        </x:is>
      </x:c>
      <x:c r="D362" t="inlineStr">
        <x:is>
          <x:t xml:space="preserve">Lámina LAF o acero 1.0 mm (alternativa V4)</x:t>
        </x:is>
      </x:c>
      <x:c r="E362" t="n">
        <x:f>'08_PEDIDOS'!D56</x:f>
        <x:v>11</x:v>
      </x:c>
      <x:c r="F362" t="n">
        <x:v>1</x:v>
      </x:c>
      <x:c r="G362" t="n">
        <x:f>E362*F362</x:f>
        <x:v>11</x:v>
      </x:c>
      <x:c r="H362" t="n">
        <x:v>75.42826086956522</x:v>
      </x:c>
      <x:c r="I362" t="n">
        <x:f>E362*H362</x:f>
        <x:v>829.7108695652174</x:v>
      </x:c>
      <x:c r="J362" s="23" t="n">
        <x:f>E362*SUMIFS('03_DESPIECE'!$I$2:$I$225,'03_DESPIECE'!$A$2:$A$225,B362,'03_DESPIECE'!$B$2:$B$225,C362)</x:f>
        <x:v>112.255</x:v>
      </x:c>
      <x:c r="K362" s="23" t="n">
        <x:f>E362*SUMIFS('03_DESPIECE'!$K$2:$K$225,'03_DESPIECE'!$A$2:$A$225,B362,'03_DESPIECE'!$B$2:$B$225,C362)</x:f>
        <x:v>4.965277777777778</x:v>
      </x:c>
    </x:row>
    <x:row r="363">
      <x:c r="A363" t="inlineStr">
        <x:is>
          <x:t xml:space="preserve">P055</x:t>
        </x:is>
      </x:c>
      <x:c r="B363" t="inlineStr">
        <x:is>
          <x:t xml:space="preserve">Armario metálico</x:t>
        </x:is>
      </x:c>
      <x:c r="C363" t="inlineStr">
        <x:is>
          <x:t xml:space="preserve">Panel techo/base</x:t>
        </x:is>
      </x:c>
      <x:c r="D363" t="inlineStr">
        <x:is>
          <x:t xml:space="preserve">Lámina LAF o acero 1.0 mm (alternativa V4)</x:t>
        </x:is>
      </x:c>
      <x:c r="E363" t="n">
        <x:f>'08_PEDIDOS'!D56</x:f>
        <x:v>11</x:v>
      </x:c>
      <x:c r="F363" t="n">
        <x:v>2</x:v>
      </x:c>
      <x:c r="G363" t="n">
        <x:f>E363*F363</x:f>
        <x:v>22</x:v>
      </x:c>
      <x:c r="H363" t="n">
        <x:v>58.02173913043478</x:v>
      </x:c>
      <x:c r="I363" t="n">
        <x:f>E363*H363</x:f>
        <x:v>638.2391304347826</x:v>
      </x:c>
      <x:c r="J363" s="23" t="n">
        <x:f>E363*SUMIFS('03_DESPIECE'!$I$2:$I$225,'03_DESPIECE'!$A$2:$A$225,B363,'03_DESPIECE'!$B$2:$B$225,C363)</x:f>
        <x:v>86.35000000000002</x:v>
      </x:c>
      <x:c r="K363" s="23" t="n">
        <x:f>E363*SUMIFS('03_DESPIECE'!$K$2:$K$225,'03_DESPIECE'!$A$2:$A$225,B363,'03_DESPIECE'!$B$2:$B$225,C363)</x:f>
        <x:v>1.909722222222222</x:v>
      </x:c>
    </x:row>
    <x:row r="364">
      <x:c r="A364" t="inlineStr">
        <x:is>
          <x:t xml:space="preserve">P055</x:t>
        </x:is>
      </x:c>
      <x:c r="B364" t="inlineStr">
        <x:is>
          <x:t xml:space="preserve">Armario metálico</x:t>
        </x:is>
      </x:c>
      <x:c r="C364" t="inlineStr">
        <x:is>
          <x:t xml:space="preserve">Puerta</x:t>
        </x:is>
      </x:c>
      <x:c r="D364" t="inlineStr">
        <x:is>
          <x:t xml:space="preserve">Lámina LAF o acero 1.0 mm (alternativa V4)</x:t>
        </x:is>
      </x:c>
      <x:c r="E364" t="n">
        <x:f>'08_PEDIDOS'!D56</x:f>
        <x:v>11</x:v>
      </x:c>
      <x:c r="F364" t="n">
        <x:v>2</x:v>
      </x:c>
      <x:c r="G364" t="n">
        <x:f>E364*F364</x:f>
        <x:v>22</x:v>
      </x:c>
      <x:c r="H364" t="n">
        <x:v>81.2304347826087</x:v>
      </x:c>
      <x:c r="I364" t="n">
        <x:f>E364*H364</x:f>
        <x:v>893.5347826086957</x:v>
      </x:c>
      <x:c r="J364" s="23" t="n">
        <x:f>E364*SUMIFS('03_DESPIECE'!$I$2:$I$225,'03_DESPIECE'!$A$2:$A$225,B364,'03_DESPIECE'!$B$2:$B$225,C364)</x:f>
        <x:v>120.89</x:v>
      </x:c>
      <x:c r="K364" s="23" t="n">
        <x:f>E364*SUMIFS('03_DESPIECE'!$K$2:$K$225,'03_DESPIECE'!$A$2:$A$225,B364,'03_DESPIECE'!$B$2:$B$225,C364)</x:f>
        <x:v>2.673611111111111</x:v>
      </x:c>
    </x:row>
    <x:row r="365">
      <x:c r="A365" t="inlineStr">
        <x:is>
          <x:t xml:space="preserve">P055</x:t>
        </x:is>
      </x:c>
      <x:c r="B365" t="inlineStr">
        <x:is>
          <x:t xml:space="preserve">Armario metálico</x:t>
        </x:is>
      </x:c>
      <x:c r="C365" t="inlineStr">
        <x:is>
          <x:t xml:space="preserve">Bandeja</x:t>
        </x:is>
      </x:c>
      <x:c r="D365" t="inlineStr">
        <x:is>
          <x:t xml:space="preserve">Lámina LAF o acero 1.0 mm (alternativa V4)</x:t>
        </x:is>
      </x:c>
      <x:c r="E365" t="n">
        <x:f>'08_PEDIDOS'!D56</x:f>
        <x:v>11</x:v>
      </x:c>
      <x:c r="F365" t="n">
        <x:v>3</x:v>
      </x:c>
      <x:c r="G365" t="n">
        <x:f>E365*F365</x:f>
        <x:v>33</x:v>
      </x:c>
      <x:c r="H365" t="n">
        <x:v>83.55130434782606</x:v>
      </x:c>
      <x:c r="I365" t="n">
        <x:f>E365*H365</x:f>
        <x:v>919.0643478260866</x:v>
      </x:c>
      <x:c r="J365" s="23" t="n">
        <x:f>E365*SUMIFS('03_DESPIECE'!$I$2:$I$225,'03_DESPIECE'!$A$2:$A$225,B365,'03_DESPIECE'!$B$2:$B$225,C365)</x:f>
        <x:v>124.34400000000001</x:v>
      </x:c>
      <x:c r="K365" s="23" t="n">
        <x:f>E365*SUMIFS('03_DESPIECE'!$K$2:$K$225,'03_DESPIECE'!$A$2:$A$225,B365,'03_DESPIECE'!$B$2:$B$225,C365)</x:f>
        <x:v>1.8333333333333333</x:v>
      </x:c>
    </x:row>
    <x:row r="366">
      <x:c r="A366" t="inlineStr">
        <x:is>
          <x:t xml:space="preserve">P055</x:t>
        </x:is>
      </x:c>
      <x:c r="B366" t="inlineStr">
        <x:is>
          <x:t xml:space="preserve">Armario metálico</x:t>
        </x:is>
      </x:c>
      <x:c r="C366" t="inlineStr">
        <x:is>
          <x:t xml:space="preserve">Bisagra</x:t>
        </x:is>
      </x:c>
      <x:c r="D366" t="inlineStr">
        <x:is>
          <x:t xml:space="preserve">Elementos de fijación metálica (tipo por desagregar)</x:t>
        </x:is>
      </x:c>
      <x:c r="E366" t="n">
        <x:f>'08_PEDIDOS'!D56</x:f>
        <x:v>11</x:v>
      </x:c>
      <x:c r="F366" t="n">
        <x:v>4</x:v>
      </x:c>
      <x:c r="G366" t="n">
        <x:f>E366*F366</x:f>
        <x:v>44</x:v>
      </x:c>
      <x:c r="I366" t="n">
        <x:f>E366*H366</x:f>
        <x:v>0</x:v>
      </x:c>
      <x:c r="J366" s="23" t="n">
        <x:f>E366*SUMIFS('03_DESPIECE'!$I$2:$I$225,'03_DESPIECE'!$A$2:$A$225,B366,'03_DESPIECE'!$B$2:$B$225,C366)</x:f>
        <x:v>0</x:v>
      </x:c>
      <x:c r="K366" s="23" t="n">
        <x:f>E366*SUMIFS('03_DESPIECE'!$K$2:$K$225,'03_DESPIECE'!$A$2:$A$225,B366,'03_DESPIECE'!$B$2:$B$225,C366)</x:f>
        <x:v>0</x:v>
      </x:c>
    </x:row>
    <x:row r="367">
      <x:c r="A367" t="inlineStr">
        <x:is>
          <x:t xml:space="preserve">P055</x:t>
        </x:is>
      </x:c>
      <x:c r="B367" t="inlineStr">
        <x:is>
          <x:t xml:space="preserve">Armario metálico</x:t>
        </x:is>
      </x:c>
      <x:c r="C367" t="inlineStr">
        <x:is>
          <x:t xml:space="preserve">Cerradura</x:t>
        </x:is>
      </x:c>
      <x:c r="D367" t="inlineStr">
        <x:is>
          <x:t xml:space="preserve">Elementos de fijación metálica (tipo por desagregar)</x:t>
        </x:is>
      </x:c>
      <x:c r="E367" t="n">
        <x:f>'08_PEDIDOS'!D56</x:f>
        <x:v>11</x:v>
      </x:c>
      <x:c r="F367" t="n">
        <x:v>2</x:v>
      </x:c>
      <x:c r="G367" t="n">
        <x:f>E367*F367</x:f>
        <x:v>22</x:v>
      </x:c>
      <x:c r="I367" t="n">
        <x:f>E367*H367</x:f>
        <x:v>0</x:v>
      </x:c>
      <x:c r="J367" s="23" t="n">
        <x:f>E367*SUMIFS('03_DESPIECE'!$I$2:$I$225,'03_DESPIECE'!$A$2:$A$225,B367,'03_DESPIECE'!$B$2:$B$225,C367)</x:f>
        <x:v>0</x:v>
      </x:c>
      <x:c r="K367" s="23" t="n">
        <x:f>E367*SUMIFS('03_DESPIECE'!$K$2:$K$225,'03_DESPIECE'!$A$2:$A$225,B367,'03_DESPIECE'!$B$2:$B$225,C367)</x:f>
        <x:v>0</x:v>
      </x:c>
    </x:row>
    <x:row r="368">
      <x:c r="A368" t="inlineStr">
        <x:is>
          <x:t xml:space="preserve">P056</x:t>
        </x:is>
      </x:c>
      <x:c r="B368" t="inlineStr">
        <x:is>
          <x:t xml:space="preserve">Estantería liviana metálica</x:t>
        </x:is>
      </x:c>
      <x:c r="C368" t="inlineStr">
        <x:is>
          <x:t xml:space="preserve">Parante</x:t>
        </x:is>
      </x:c>
      <x:c r="D368" t="inlineStr">
        <x:is>
          <x:t xml:space="preserve">Tubo o perfil de acero (sección por definir)</x:t>
        </x:is>
      </x:c>
      <x:c r="E368" t="n">
        <x:f>'08_PEDIDOS'!D57</x:f>
        <x:v>12</x:v>
      </x:c>
      <x:c r="F368" t="n">
        <x:v>4</x:v>
      </x:c>
      <x:c r="G368" t="n">
        <x:f>E368*F368</x:f>
        <x:v>48</x:v>
      </x:c>
      <x:c r="H368" t="n">
        <x:v>62.90624999999999</x:v>
      </x:c>
      <x:c r="I368" t="n">
        <x:f>E368*H368</x:f>
        <x:v>754.8749999999999</x:v>
      </x:c>
      <x:c r="J368" s="23" t="n">
        <x:f>E368*SUMIFS('03_DESPIECE'!$I$2:$I$225,'03_DESPIECE'!$A$2:$A$225,B368,'03_DESPIECE'!$B$2:$B$225,C368)</x:f>
        <x:v>118.79999999999998</x:v>
      </x:c>
      <x:c r="K368" s="23" t="n">
        <x:f>E368*SUMIFS('03_DESPIECE'!$K$2:$K$225,'03_DESPIECE'!$A$2:$A$225,B368,'03_DESPIECE'!$B$2:$B$225,C368)</x:f>
        <x:v>0</x:v>
      </x:c>
    </x:row>
    <x:row r="369">
      <x:c r="A369" t="inlineStr">
        <x:is>
          <x:t xml:space="preserve">P056</x:t>
        </x:is>
      </x:c>
      <x:c r="B369" t="inlineStr">
        <x:is>
          <x:t xml:space="preserve">Estantería liviana metálica</x:t>
        </x:is>
      </x:c>
      <x:c r="C369" t="inlineStr">
        <x:is>
          <x:t xml:space="preserve">Travesaño</x:t>
        </x:is>
      </x:c>
      <x:c r="D369" t="inlineStr">
        <x:is>
          <x:t xml:space="preserve">Tubo o perfil de acero (sección por definir)</x:t>
        </x:is>
      </x:c>
      <x:c r="E369" t="n">
        <x:f>'08_PEDIDOS'!D57</x:f>
        <x:v>12</x:v>
      </x:c>
      <x:c r="F369" t="n">
        <x:v>8</x:v>
      </x:c>
      <x:c r="G369" t="n">
        <x:f>E369*F369</x:f>
        <x:v>96</x:v>
      </x:c>
      <x:c r="H369" t="n">
        <x:v>68.625</x:v>
      </x:c>
      <x:c r="I369" t="n">
        <x:f>E369*H369</x:f>
        <x:v>823.5</x:v>
      </x:c>
      <x:c r="J369" s="23" t="n">
        <x:f>E369*SUMIFS('03_DESPIECE'!$I$2:$I$225,'03_DESPIECE'!$A$2:$A$225,B369,'03_DESPIECE'!$B$2:$B$225,C369)</x:f>
        <x:v>129.60000000000002</x:v>
      </x:c>
      <x:c r="K369" s="23" t="n">
        <x:f>E369*SUMIFS('03_DESPIECE'!$K$2:$K$225,'03_DESPIECE'!$A$2:$A$225,B369,'03_DESPIECE'!$B$2:$B$225,C369)</x:f>
        <x:v>0</x:v>
      </x:c>
    </x:row>
    <x:row r="370">
      <x:c r="A370" t="inlineStr">
        <x:is>
          <x:t xml:space="preserve">P056</x:t>
        </x:is>
      </x:c>
      <x:c r="B370" t="inlineStr">
        <x:is>
          <x:t xml:space="preserve">Estantería liviana metálica</x:t>
        </x:is>
      </x:c>
      <x:c r="C370" t="inlineStr">
        <x:is>
          <x:t xml:space="preserve">Bandeja</x:t>
        </x:is>
      </x:c>
      <x:c r="D370" t="inlineStr">
        <x:is>
          <x:t xml:space="preserve">Lámina LAF o acero 1.0 mm (alternativa V4)</x:t>
        </x:is>
      </x:c>
      <x:c r="E370" t="n">
        <x:f>'08_PEDIDOS'!D57</x:f>
        <x:v>12</x:v>
      </x:c>
      <x:c r="F370" t="n">
        <x:v>5</x:v>
      </x:c>
      <x:c r="G370" t="n">
        <x:f>E370*F370</x:f>
        <x:v>60</x:v>
      </x:c>
      <x:c r="H370" t="n">
        <x:v>116.0434782608696</x:v>
      </x:c>
      <x:c r="I370" t="n">
        <x:f>E370*H370</x:f>
        <x:v>1392.5217391304352</x:v>
      </x:c>
      <x:c r="J370" s="23" t="n">
        <x:f>E370*SUMIFS('03_DESPIECE'!$I$2:$I$225,'03_DESPIECE'!$A$2:$A$225,B370,'03_DESPIECE'!$B$2:$B$225,C370)</x:f>
        <x:v>188.39999999999998</x:v>
      </x:c>
      <x:c r="K370" s="23" t="n">
        <x:f>E370*SUMIFS('03_DESPIECE'!$K$2:$K$225,'03_DESPIECE'!$A$2:$A$225,B370,'03_DESPIECE'!$B$2:$B$225,C370)</x:f>
        <x:v>1.6666666666666667</x:v>
      </x:c>
    </x:row>
    <x:row r="371">
      <x:c r="A371" t="inlineStr">
        <x:is>
          <x:t xml:space="preserve">P056</x:t>
        </x:is>
      </x:c>
      <x:c r="B371" t="inlineStr">
        <x:is>
          <x:t xml:space="preserve">Estantería liviana metálica</x:t>
        </x:is>
      </x:c>
      <x:c r="C371" t="inlineStr">
        <x:is>
          <x:t xml:space="preserve">Escuadra</x:t>
        </x:is>
      </x:c>
      <x:c r="D371" t="inlineStr">
        <x:is>
          <x:t xml:space="preserve">Lámina LAF o acero 1.0 mm (alternativa V4)</x:t>
        </x:is>
      </x:c>
      <x:c r="E371" t="n">
        <x:f>'08_PEDIDOS'!D57</x:f>
        <x:v>12</x:v>
      </x:c>
      <x:c r="F371" t="n">
        <x:v>8</x:v>
      </x:c>
      <x:c r="G371" t="n">
        <x:f>E371*F371</x:f>
        <x:v>96</x:v>
      </x:c>
      <x:c r="H371" t="n">
        <x:v>16.24608695652174</x:v>
      </x:c>
      <x:c r="I371" t="n">
        <x:f>E371*H371</x:f>
        <x:v>194.9530434782609</x:v>
      </x:c>
      <x:c r="J371" s="23" t="n">
        <x:f>E371*SUMIFS('03_DESPIECE'!$I$2:$I$225,'03_DESPIECE'!$A$2:$A$225,B371,'03_DESPIECE'!$B$2:$B$225,C371)</x:f>
        <x:v>26.375999999999998</x:v>
      </x:c>
      <x:c r="K371" s="23" t="n">
        <x:f>E371*SUMIFS('03_DESPIECE'!$K$2:$K$225,'03_DESPIECE'!$A$2:$A$225,B371,'03_DESPIECE'!$B$2:$B$225,C371)</x:f>
        <x:v>0.14583333333333337</x:v>
      </x:c>
    </x:row>
    <x:row r="372">
      <x:c r="A372" t="inlineStr">
        <x:is>
          <x:t xml:space="preserve">P056</x:t>
        </x:is>
      </x:c>
      <x:c r="B372" t="inlineStr">
        <x:is>
          <x:t xml:space="preserve">Estantería liviana metálica</x:t>
        </x:is>
      </x:c>
      <x:c r="C372" t="inlineStr">
        <x:is>
          <x:t xml:space="preserve">Tornillería</x:t>
        </x:is>
      </x:c>
      <x:c r="D372" t="inlineStr">
        <x:is>
          <x:t xml:space="preserve">Elementos de fijación metálica (tipo por desagregar)</x:t>
        </x:is>
      </x:c>
      <x:c r="E372" t="n">
        <x:f>'08_PEDIDOS'!D57</x:f>
        <x:v>12</x:v>
      </x:c>
      <x:c r="F372" t="n">
        <x:v>32</x:v>
      </x:c>
      <x:c r="G372" t="n">
        <x:f>E372*F372</x:f>
        <x:v>384</x:v>
      </x:c>
      <x:c r="I372" t="n">
        <x:f>E372*H372</x:f>
        <x:v>0</x:v>
      </x:c>
      <x:c r="J372" s="23" t="n">
        <x:f>E372*SUMIFS('03_DESPIECE'!$I$2:$I$225,'03_DESPIECE'!$A$2:$A$225,B372,'03_DESPIECE'!$B$2:$B$225,C372)</x:f>
        <x:v>0</x:v>
      </x:c>
      <x:c r="K372" s="23" t="n">
        <x:f>E372*SUMIFS('03_DESPIECE'!$K$2:$K$225,'03_DESPIECE'!$A$2:$A$225,B372,'03_DESPIECE'!$B$2:$B$225,C372)</x:f>
        <x:v>0</x:v>
      </x:c>
    </x:row>
    <x:row r="373">
      <x:c r="A373" t="inlineStr">
        <x:is>
          <x:t xml:space="preserve">P057</x:t>
        </x:is>
      </x:c>
      <x:c r="B373" t="inlineStr">
        <x:is>
          <x:t xml:space="preserve">Minirack metálico con bandejas</x:t>
        </x:is>
      </x:c>
      <x:c r="C373" t="inlineStr">
        <x:is>
          <x:t xml:space="preserve">Parante vertical</x:t>
        </x:is>
      </x:c>
      <x:c r="D373" t="inlineStr">
        <x:is>
          <x:t xml:space="preserve">Tubo o perfil de acero (sección por definir)</x:t>
        </x:is>
      </x:c>
      <x:c r="E373" t="n">
        <x:f>'08_PEDIDOS'!D58</x:f>
        <x:v>13</x:v>
      </x:c>
      <x:c r="F373" t="n">
        <x:v>4</x:v>
      </x:c>
      <x:c r="G373" t="n">
        <x:f>E373*F373</x:f>
        <x:v>52</x:v>
      </x:c>
      <x:c r="H373" t="n">
        <x:v>68.625</x:v>
      </x:c>
      <x:c r="I373" t="n">
        <x:f>E373*H373</x:f>
        <x:v>892.125</x:v>
      </x:c>
      <x:c r="J373" s="23" t="n">
        <x:f>E373*SUMIFS('03_DESPIECE'!$I$2:$I$225,'03_DESPIECE'!$A$2:$A$225,B373,'03_DESPIECE'!$B$2:$B$225,C373)</x:f>
        <x:v>140.4</x:v>
      </x:c>
      <x:c r="K373" s="23" t="n">
        <x:f>E373*SUMIFS('03_DESPIECE'!$K$2:$K$225,'03_DESPIECE'!$A$2:$A$225,B373,'03_DESPIECE'!$B$2:$B$225,C373)</x:f>
        <x:v>0</x:v>
      </x:c>
    </x:row>
    <x:row r="374">
      <x:c r="A374" t="inlineStr">
        <x:is>
          <x:t xml:space="preserve">P057</x:t>
        </x:is>
      </x:c>
      <x:c r="B374" t="inlineStr">
        <x:is>
          <x:t xml:space="preserve">Minirack metálico con bandejas</x:t>
        </x:is>
      </x:c>
      <x:c r="C374" t="inlineStr">
        <x:is>
          <x:t xml:space="preserve">Larguero horizontal</x:t>
        </x:is>
      </x:c>
      <x:c r="D374" t="inlineStr">
        <x:is>
          <x:t xml:space="preserve">Tubo o perfil de acero (sección por definir)</x:t>
        </x:is>
      </x:c>
      <x:c r="E374" t="n">
        <x:f>'08_PEDIDOS'!D58</x:f>
        <x:v>13</x:v>
      </x:c>
      <x:c r="F374" t="n">
        <x:v>8</x:v>
      </x:c>
      <x:c r="G374" t="n">
        <x:f>E374*F374</x:f>
        <x:v>104</x:v>
      </x:c>
      <x:c r="H374" t="n">
        <x:v>91.49999999999999</x:v>
      </x:c>
      <x:c r="I374" t="n">
        <x:f>E374*H374</x:f>
        <x:v>1189.4999999999998</x:v>
      </x:c>
      <x:c r="J374" s="23" t="n">
        <x:f>E374*SUMIFS('03_DESPIECE'!$I$2:$I$225,'03_DESPIECE'!$A$2:$A$225,B374,'03_DESPIECE'!$B$2:$B$225,C374)</x:f>
        <x:v>187.20000000000002</x:v>
      </x:c>
      <x:c r="K374" s="23" t="n">
        <x:f>E374*SUMIFS('03_DESPIECE'!$K$2:$K$225,'03_DESPIECE'!$A$2:$A$225,B374,'03_DESPIECE'!$B$2:$B$225,C374)</x:f>
        <x:v>0</x:v>
      </x:c>
    </x:row>
    <x:row r="375">
      <x:c r="A375" t="inlineStr">
        <x:is>
          <x:t xml:space="preserve">P057</x:t>
        </x:is>
      </x:c>
      <x:c r="B375" t="inlineStr">
        <x:is>
          <x:t xml:space="preserve">Minirack metálico con bandejas</x:t>
        </x:is>
      </x:c>
      <x:c r="C375" t="inlineStr">
        <x:is>
          <x:t xml:space="preserve">Refuerzo transversal</x:t>
        </x:is>
      </x:c>
      <x:c r="D375" t="inlineStr">
        <x:is>
          <x:t xml:space="preserve">Tubo o perfil de acero (sección por definir)</x:t>
        </x:is>
      </x:c>
      <x:c r="E375" t="n">
        <x:f>'08_PEDIDOS'!D58</x:f>
        <x:v>13</x:v>
      </x:c>
      <x:c r="F375" t="n">
        <x:v>4</x:v>
      </x:c>
      <x:c r="G375" t="n">
        <x:f>E375*F375</x:f>
        <x:v>52</x:v>
      </x:c>
      <x:c r="H375" t="n">
        <x:v>22.875</x:v>
      </x:c>
      <x:c r="I375" t="n">
        <x:f>E375*H375</x:f>
        <x:v>297.375</x:v>
      </x:c>
      <x:c r="J375" s="23" t="n">
        <x:f>E375*SUMIFS('03_DESPIECE'!$I$2:$I$225,'03_DESPIECE'!$A$2:$A$225,B375,'03_DESPIECE'!$B$2:$B$225,C375)</x:f>
        <x:v>46.800000000000004</x:v>
      </x:c>
      <x:c r="K375" s="23" t="n">
        <x:f>E375*SUMIFS('03_DESPIECE'!$K$2:$K$225,'03_DESPIECE'!$A$2:$A$225,B375,'03_DESPIECE'!$B$2:$B$225,C375)</x:f>
        <x:v>0</x:v>
      </x:c>
    </x:row>
    <x:row r="376">
      <x:c r="A376" t="inlineStr">
        <x:is>
          <x:t xml:space="preserve">P057</x:t>
        </x:is>
      </x:c>
      <x:c r="B376" t="inlineStr">
        <x:is>
          <x:t xml:space="preserve">Minirack metálico con bandejas</x:t>
        </x:is>
      </x:c>
      <x:c r="C376" t="inlineStr">
        <x:is>
          <x:t xml:space="preserve">Bandeja acero</x:t>
        </x:is>
      </x:c>
      <x:c r="D376" t="inlineStr">
        <x:is>
          <x:t xml:space="preserve">Plancha de acero laminado en caliente de 2 mm, 1.20 × 2.40 m</x:t>
        </x:is>
      </x:c>
      <x:c r="E376" t="n">
        <x:f>'08_PEDIDOS'!D58</x:f>
        <x:v>13</x:v>
      </x:c>
      <x:c r="F376" t="n">
        <x:v>4</x:v>
      </x:c>
      <x:c r="G376" t="n">
        <x:f>E376*F376</x:f>
        <x:v>52</x:v>
      </x:c>
      <x:c r="H376" t="n">
        <x:v>334.2052173913042</x:v>
      </x:c>
      <x:c r="I376" t="n">
        <x:f>E376*H376</x:f>
        <x:v>4344.667826086955</x:v>
      </x:c>
      <x:c r="J376" s="23" t="n">
        <x:f>E376*SUMIFS('03_DESPIECE'!$I$2:$I$225,'03_DESPIECE'!$A$2:$A$225,B376,'03_DESPIECE'!$B$2:$B$225,C376)</x:f>
        <x:v>587.8079999999999</x:v>
      </x:c>
      <x:c r="K376" s="23" t="n">
        <x:f>E376*SUMIFS('03_DESPIECE'!$K$2:$K$225,'03_DESPIECE'!$A$2:$A$225,B376,'03_DESPIECE'!$B$2:$B$225,C376)</x:f>
        <x:v>3.25</x:v>
      </x:c>
    </x:row>
    <x:row r="377">
      <x:c r="A377" t="inlineStr">
        <x:is>
          <x:t xml:space="preserve">P057</x:t>
        </x:is>
      </x:c>
      <x:c r="B377" t="inlineStr">
        <x:is>
          <x:t xml:space="preserve">Minirack metálico con bandejas</x:t>
        </x:is>
      </x:c>
      <x:c r="C377" t="inlineStr">
        <x:is>
          <x:t xml:space="preserve">Cartela unión</x:t>
        </x:is>
      </x:c>
      <x:c r="D377" t="inlineStr">
        <x:is>
          <x:t xml:space="preserve">Plancha de acero laminado en caliente de 2 mm, 1.20 × 2.40 m</x:t>
        </x:is>
      </x:c>
      <x:c r="E377" t="n">
        <x:f>'08_PEDIDOS'!D58</x:f>
        <x:v>13</x:v>
      </x:c>
      <x:c r="F377" t="n">
        <x:v>8</x:v>
      </x:c>
      <x:c r="G377" t="n">
        <x:f>E377*F377</x:f>
        <x:v>104</x:v>
      </x:c>
      <x:c r="H377" t="n">
        <x:v>23.20869565217391</x:v>
      </x:c>
      <x:c r="I377" t="n">
        <x:f>E377*H377</x:f>
        <x:v>301.71304347826083</x:v>
      </x:c>
      <x:c r="J377" s="23" t="n">
        <x:f>E377*SUMIFS('03_DESPIECE'!$I$2:$I$225,'03_DESPIECE'!$A$2:$A$225,B377,'03_DESPIECE'!$B$2:$B$225,C377)</x:f>
        <x:v>40.82</x:v>
      </x:c>
      <x:c r="K377" s="23" t="n">
        <x:f>E377*SUMIFS('03_DESPIECE'!$K$2:$K$225,'03_DESPIECE'!$A$2:$A$225,B377,'03_DESPIECE'!$B$2:$B$225,C377)</x:f>
        <x:v>0.11284722222222222</x:v>
      </x:c>
    </x:row>
    <x:row r="378">
      <x:c r="A378" t="inlineStr">
        <x:is>
          <x:t xml:space="preserve">P057</x:t>
        </x:is>
      </x:c>
      <x:c r="B378" t="inlineStr">
        <x:is>
          <x:t xml:space="preserve">Minirack metálico con bandejas</x:t>
        </x:is>
      </x:c>
      <x:c r="C378" t="inlineStr">
        <x:is>
          <x:t xml:space="preserve">Tornillería sujeción</x:t>
        </x:is>
      </x:c>
      <x:c r="D378" t="inlineStr">
        <x:is>
          <x:t xml:space="preserve">Elementos de fijación metálica (tipo por desagregar)</x:t>
        </x:is>
      </x:c>
      <x:c r="E378" t="n">
        <x:f>'08_PEDIDOS'!D58</x:f>
        <x:v>13</x:v>
      </x:c>
      <x:c r="F378" t="n">
        <x:v>24</x:v>
      </x:c>
      <x:c r="G378" t="n">
        <x:f>E378*F378</x:f>
        <x:v>312</x:v>
      </x:c>
      <x:c r="I378" t="n">
        <x:f>E378*H378</x:f>
        <x:v>0</x:v>
      </x:c>
      <x:c r="J378" s="23" t="n">
        <x:f>E378*SUMIFS('03_DESPIECE'!$I$2:$I$225,'03_DESPIECE'!$A$2:$A$225,B378,'03_DESPIECE'!$B$2:$B$225,C378)</x:f>
        <x:v>0</x:v>
      </x:c>
      <x:c r="K378" s="23" t="n">
        <x:f>E378*SUMIFS('03_DESPIECE'!$K$2:$K$225,'03_DESPIECE'!$A$2:$A$225,B378,'03_DESPIECE'!$B$2:$B$225,C378)</x:f>
        <x:v>0</x:v>
      </x:c>
    </x:row>
    <x:row r="379">
      <x:c r="A379" t="inlineStr">
        <x:is>
          <x:t xml:space="preserve">P057</x:t>
        </x:is>
      </x:c>
      <x:c r="B379" t="inlineStr">
        <x:is>
          <x:t xml:space="preserve">Minirack metálico con bandejas</x:t>
        </x:is>
      </x:c>
      <x:c r="C379" t="inlineStr">
        <x:is>
          <x:t xml:space="preserve">Tapa protectora</x:t>
        </x:is>
      </x:c>
      <x:c r="D379" t="inlineStr">
        <x:is>
          <x:t xml:space="preserve">Elementos de fijación metálica (tipo por desagregar)</x:t>
        </x:is>
      </x:c>
      <x:c r="E379" t="n">
        <x:f>'08_PEDIDOS'!D58</x:f>
        <x:v>13</x:v>
      </x:c>
      <x:c r="F379" t="n">
        <x:v>4</x:v>
      </x:c>
      <x:c r="G379" t="n">
        <x:f>E379*F379</x:f>
        <x:v>52</x:v>
      </x:c>
      <x:c r="I379" t="n">
        <x:f>E379*H379</x:f>
        <x:v>0</x:v>
      </x:c>
      <x:c r="J379" s="23" t="n">
        <x:f>E379*SUMIFS('03_DESPIECE'!$I$2:$I$225,'03_DESPIECE'!$A$2:$A$225,B379,'03_DESPIECE'!$B$2:$B$225,C379)</x:f>
        <x:v>0</x:v>
      </x:c>
      <x:c r="K379" s="23" t="n">
        <x:f>E379*SUMIFS('03_DESPIECE'!$K$2:$K$225,'03_DESPIECE'!$A$2:$A$225,B379,'03_DESPIECE'!$B$2:$B$225,C379)</x:f>
        <x:v>0</x:v>
      </x:c>
    </x:row>
    <x:row r="380">
      <x:c r="A380" t="inlineStr">
        <x:is>
          <x:t xml:space="preserve">P058</x:t>
        </x:is>
      </x:c>
      <x:c r="B380" t="inlineStr">
        <x:is>
          <x:t xml:space="preserve">Estante reforzado modular</x:t>
        </x:is>
      </x:c>
      <x:c r="C380" t="inlineStr">
        <x:is>
          <x:t xml:space="preserve">Parante perfil</x:t>
        </x:is>
      </x:c>
      <x:c r="D380" t="inlineStr">
        <x:is>
          <x:t xml:space="preserve">Tubo o perfil de acero (sección por definir)</x:t>
        </x:is>
      </x:c>
      <x:c r="E380" t="n">
        <x:f>'08_PEDIDOS'!D59</x:f>
        <x:v>14</x:v>
      </x:c>
      <x:c r="F380" t="n">
        <x:v>4</x:v>
      </x:c>
      <x:c r="G380" t="n">
        <x:f>E380*F380</x:f>
        <x:v>56</x:v>
      </x:c>
      <x:c r="H380" t="n">
        <x:v>76.24999999999999</x:v>
      </x:c>
      <x:c r="I380" t="n">
        <x:f>E380*H380</x:f>
        <x:v>1067.4999999999998</x:v>
      </x:c>
      <x:c r="J380" s="23" t="n">
        <x:f>E380*SUMIFS('03_DESPIECE'!$I$2:$I$225,'03_DESPIECE'!$A$2:$A$225,B380,'03_DESPIECE'!$B$2:$B$225,C380)</x:f>
        <x:v>168</x:v>
      </x:c>
      <x:c r="K380" s="23" t="n">
        <x:f>E380*SUMIFS('03_DESPIECE'!$K$2:$K$225,'03_DESPIECE'!$A$2:$A$225,B380,'03_DESPIECE'!$B$2:$B$225,C380)</x:f>
        <x:v>0</x:v>
      </x:c>
    </x:row>
    <x:row r="381">
      <x:c r="A381" t="inlineStr">
        <x:is>
          <x:t xml:space="preserve">P058</x:t>
        </x:is>
      </x:c>
      <x:c r="B381" t="inlineStr">
        <x:is>
          <x:t xml:space="preserve">Estante reforzado modular</x:t>
        </x:is>
      </x:c>
      <x:c r="C381" t="inlineStr">
        <x:is>
          <x:t xml:space="preserve">Travesaño frontal</x:t>
        </x:is>
      </x:c>
      <x:c r="D381" t="inlineStr">
        <x:is>
          <x:t xml:space="preserve">Tubo o perfil de acero (sección por definir)</x:t>
        </x:is>
      </x:c>
      <x:c r="E381" t="n">
        <x:f>'08_PEDIDOS'!D59</x:f>
        <x:v>14</x:v>
      </x:c>
      <x:c r="F381" t="n">
        <x:v>8</x:v>
      </x:c>
      <x:c r="G381" t="n">
        <x:f>E381*F381</x:f>
        <x:v>112</x:v>
      </x:c>
      <x:c r="H381" t="n">
        <x:v>76.24999999999999</x:v>
      </x:c>
      <x:c r="I381" t="n">
        <x:f>E381*H381</x:f>
        <x:v>1067.4999999999998</x:v>
      </x:c>
      <x:c r="J381" s="23" t="n">
        <x:f>E381*SUMIFS('03_DESPIECE'!$I$2:$I$225,'03_DESPIECE'!$A$2:$A$225,B381,'03_DESPIECE'!$B$2:$B$225,C381)</x:f>
        <x:v>168</x:v>
      </x:c>
      <x:c r="K381" s="23" t="n">
        <x:f>E381*SUMIFS('03_DESPIECE'!$K$2:$K$225,'03_DESPIECE'!$A$2:$A$225,B381,'03_DESPIECE'!$B$2:$B$225,C381)</x:f>
        <x:v>0</x:v>
      </x:c>
    </x:row>
    <x:row r="382">
      <x:c r="A382" t="inlineStr">
        <x:is>
          <x:t xml:space="preserve">P058</x:t>
        </x:is>
      </x:c>
      <x:c r="B382" t="inlineStr">
        <x:is>
          <x:t xml:space="preserve">Estante reforzado modular</x:t>
        </x:is>
      </x:c>
      <x:c r="C382" t="inlineStr">
        <x:is>
          <x:t xml:space="preserve">Travesaño lateral</x:t>
        </x:is>
      </x:c>
      <x:c r="D382" t="inlineStr">
        <x:is>
          <x:t xml:space="preserve">Tubo o perfil de acero (sección por definir)</x:t>
        </x:is>
      </x:c>
      <x:c r="E382" t="n">
        <x:f>'08_PEDIDOS'!D59</x:f>
        <x:v>14</x:v>
      </x:c>
      <x:c r="F382" t="n">
        <x:v>8</x:v>
      </x:c>
      <x:c r="G382" t="n">
        <x:f>E382*F382</x:f>
        <x:v>112</x:v>
      </x:c>
      <x:c r="H382" t="n">
        <x:v>38.12499999999999</x:v>
      </x:c>
      <x:c r="I382" t="n">
        <x:f>E382*H382</x:f>
        <x:v>533.7499999999999</x:v>
      </x:c>
      <x:c r="J382" s="23" t="n">
        <x:f>E382*SUMIFS('03_DESPIECE'!$I$2:$I$225,'03_DESPIECE'!$A$2:$A$225,B382,'03_DESPIECE'!$B$2:$B$225,C382)</x:f>
        <x:v>84</x:v>
      </x:c>
      <x:c r="K382" s="23" t="n">
        <x:f>E382*SUMIFS('03_DESPIECE'!$K$2:$K$225,'03_DESPIECE'!$A$2:$A$225,B382,'03_DESPIECE'!$B$2:$B$225,C382)</x:f>
        <x:v>0</x:v>
      </x:c>
    </x:row>
    <x:row r="383">
      <x:c r="A383" t="inlineStr">
        <x:is>
          <x:t xml:space="preserve">P058</x:t>
        </x:is>
      </x:c>
      <x:c r="B383" t="inlineStr">
        <x:is>
          <x:t xml:space="preserve">Estante reforzado modular</x:t>
        </x:is>
      </x:c>
      <x:c r="C383" t="inlineStr">
        <x:is>
          <x:t xml:space="preserve">Bandeja reforzada</x:t>
        </x:is>
      </x:c>
      <x:c r="D383" t="inlineStr">
        <x:is>
          <x:t xml:space="preserve">Plancha de acero laminado en caliente de 2 mm, 1.20 × 2.40 m</x:t>
        </x:is>
      </x:c>
      <x:c r="E383" t="n">
        <x:f>'08_PEDIDOS'!D59</x:f>
        <x:v>14</x:v>
      </x:c>
      <x:c r="F383" t="n">
        <x:v>5</x:v>
      </x:c>
      <x:c r="G383" t="n">
        <x:f>E383*F383</x:f>
        <x:v>70</x:v>
      </x:c>
      <x:c r="H383" t="n">
        <x:v>290.1086956521739</x:v>
      </x:c>
      <x:c r="I383" t="n">
        <x:f>E383*H383</x:f>
        <x:v>4061.521739130434</x:v>
      </x:c>
      <x:c r="J383" s="23" t="n">
        <x:f>E383*SUMIFS('03_DESPIECE'!$I$2:$I$225,'03_DESPIECE'!$A$2:$A$225,B383,'03_DESPIECE'!$B$2:$B$225,C383)</x:f>
        <x:v>549.5</x:v>
      </x:c>
      <x:c r="K383" s="23" t="n">
        <x:f>E383*SUMIFS('03_DESPIECE'!$K$2:$K$225,'03_DESPIECE'!$A$2:$A$225,B383,'03_DESPIECE'!$B$2:$B$225,C383)</x:f>
        <x:v>2.4305555555555554</x:v>
      </x:c>
    </x:row>
    <x:row r="384">
      <x:c r="A384" t="inlineStr">
        <x:is>
          <x:t xml:space="preserve">P058</x:t>
        </x:is>
      </x:c>
      <x:c r="B384" t="inlineStr">
        <x:is>
          <x:t xml:space="preserve">Estante reforzado modular</x:t>
        </x:is>
      </x:c>
      <x:c r="C384" t="inlineStr">
        <x:is>
          <x:t xml:space="preserve">Cartela</x:t>
        </x:is>
      </x:c>
      <x:c r="D384" t="inlineStr">
        <x:is>
          <x:t xml:space="preserve">Plancha de acero laminado en caliente de 2 mm, 1.20 × 2.40 m</x:t>
        </x:is>
      </x:c>
      <x:c r="E384" t="n">
        <x:f>'08_PEDIDOS'!D59</x:f>
        <x:v>14</x:v>
      </x:c>
      <x:c r="F384" t="n">
        <x:v>8</x:v>
      </x:c>
      <x:c r="G384" t="n">
        <x:f>E384*F384</x:f>
        <x:v>112</x:v>
      </x:c>
      <x:c r="H384" t="n">
        <x:v>32.49217391304348</x:v>
      </x:c>
      <x:c r="I384" t="n">
        <x:f>E384*H384</x:f>
        <x:v>454.89043478260874</x:v>
      </x:c>
      <x:c r="J384" s="23" t="n">
        <x:f>E384*SUMIFS('03_DESPIECE'!$I$2:$I$225,'03_DESPIECE'!$A$2:$A$225,B384,'03_DESPIECE'!$B$2:$B$225,C384)</x:f>
        <x:v>61.54400000000001</x:v>
      </x:c>
      <x:c r="K384" s="23" t="n">
        <x:f>E384*SUMIFS('03_DESPIECE'!$K$2:$K$225,'03_DESPIECE'!$A$2:$A$225,B384,'03_DESPIECE'!$B$2:$B$225,C384)</x:f>
        <x:v>0.17013888888888892</x:v>
      </x:c>
    </x:row>
    <x:row r="385">
      <x:c r="A385" t="inlineStr">
        <x:is>
          <x:t xml:space="preserve">P058</x:t>
        </x:is>
      </x:c>
      <x:c r="B385" t="inlineStr">
        <x:is>
          <x:t xml:space="preserve">Estante reforzado modular</x:t>
        </x:is>
      </x:c>
      <x:c r="C385" t="inlineStr">
        <x:is>
          <x:t xml:space="preserve">Juego pernos</x:t>
        </x:is>
      </x:c>
      <x:c r="D385" t="inlineStr">
        <x:is>
          <x:t xml:space="preserve">Elementos de fijación metálica (tipo por desagregar)</x:t>
        </x:is>
      </x:c>
      <x:c r="E385" t="n">
        <x:f>'08_PEDIDOS'!D59</x:f>
        <x:v>14</x:v>
      </x:c>
      <x:c r="F385" t="n">
        <x:v>28</x:v>
      </x:c>
      <x:c r="G385" t="n">
        <x:f>E385*F385</x:f>
        <x:v>392</x:v>
      </x:c>
      <x:c r="I385" t="n">
        <x:f>E385*H385</x:f>
        <x:v>0</x:v>
      </x:c>
      <x:c r="J385" s="23" t="n">
        <x:f>E385*SUMIFS('03_DESPIECE'!$I$2:$I$225,'03_DESPIECE'!$A$2:$A$225,B385,'03_DESPIECE'!$B$2:$B$225,C385)</x:f>
        <x:v>0</x:v>
      </x:c>
      <x:c r="K385" s="23" t="n">
        <x:f>E385*SUMIFS('03_DESPIECE'!$K$2:$K$225,'03_DESPIECE'!$A$2:$A$225,B385,'03_DESPIECE'!$B$2:$B$225,C385)</x:f>
        <x:v>0</x:v>
      </x:c>
    </x:row>
    <x:row r="386">
      <x:c r="A386" t="inlineStr">
        <x:is>
          <x:t xml:space="preserve">P059</x:t>
        </x:is>
      </x:c>
      <x:c r="B386" t="inlineStr">
        <x:is>
          <x:t xml:space="preserve">Góndola central comercial</x:t>
        </x:is>
      </x:c>
      <x:c r="C386" t="inlineStr">
        <x:is>
          <x:t xml:space="preserve">Columna doble</x:t>
        </x:is>
      </x:c>
      <x:c r="D386" t="inlineStr">
        <x:is>
          <x:t xml:space="preserve">Tubo o perfil de acero (sección por definir)</x:t>
        </x:is>
      </x:c>
      <x:c r="E386" t="n">
        <x:f>'08_PEDIDOS'!D60</x:f>
        <x:v>8</x:v>
      </x:c>
      <x:c r="F386" t="n">
        <x:v>2</x:v>
      </x:c>
      <x:c r="G386" t="n">
        <x:f>E386*F386</x:f>
        <x:v>16</x:v>
      </x:c>
      <x:c r="H386" t="n">
        <x:v>31.45312499999999</x:v>
      </x:c>
      <x:c r="I386" t="n">
        <x:f>E386*H386</x:f>
        <x:v>251.62499999999991</x:v>
      </x:c>
      <x:c r="J386" s="23" t="n">
        <x:f>E386*SUMIFS('03_DESPIECE'!$I$2:$I$225,'03_DESPIECE'!$A$2:$A$225,B386,'03_DESPIECE'!$B$2:$B$225,C386)</x:f>
        <x:v>39.599999999999994</x:v>
      </x:c>
      <x:c r="K386" s="23" t="n">
        <x:f>E386*SUMIFS('03_DESPIECE'!$K$2:$K$225,'03_DESPIECE'!$A$2:$A$225,B386,'03_DESPIECE'!$B$2:$B$225,C386)</x:f>
        <x:v>0</x:v>
      </x:c>
    </x:row>
    <x:row r="387">
      <x:c r="A387" t="inlineStr">
        <x:is>
          <x:t xml:space="preserve">P059</x:t>
        </x:is>
      </x:c>
      <x:c r="B387" t="inlineStr">
        <x:is>
          <x:t xml:space="preserve">Góndola central comercial</x:t>
        </x:is>
      </x:c>
      <x:c r="C387" t="inlineStr">
        <x:is>
          <x:t xml:space="preserve">Base apoyo</x:t>
        </x:is>
      </x:c>
      <x:c r="D387" t="inlineStr">
        <x:is>
          <x:t xml:space="preserve">Lámina LAF o acero 1.0 mm (alternativa V4)</x:t>
        </x:is>
      </x:c>
      <x:c r="E387" t="n">
        <x:f>'08_PEDIDOS'!D60</x:f>
        <x:v>8</x:v>
      </x:c>
      <x:c r="F387" t="n">
        <x:v>2</x:v>
      </x:c>
      <x:c r="G387" t="n">
        <x:f>E387*F387</x:f>
        <x:v>16</x:v>
      </x:c>
      <x:c r="H387" t="n">
        <x:v>34.81304347826087</x:v>
      </x:c>
      <x:c r="I387" t="n">
        <x:f>E387*H387</x:f>
        <x:v>278.504347826087</x:v>
      </x:c>
      <x:c r="J387" s="23" t="n">
        <x:f>E387*SUMIFS('03_DESPIECE'!$I$2:$I$225,'03_DESPIECE'!$A$2:$A$225,B387,'03_DESPIECE'!$B$2:$B$225,C387)</x:f>
        <x:v>37.68</x:v>
      </x:c>
      <x:c r="K387" s="23" t="n">
        <x:f>E387*SUMIFS('03_DESPIECE'!$K$2:$K$225,'03_DESPIECE'!$A$2:$A$225,B387,'03_DESPIECE'!$B$2:$B$225,C387)</x:f>
        <x:v>0.8333333333333334</x:v>
      </x:c>
    </x:row>
    <x:row r="388">
      <x:c r="A388" t="inlineStr">
        <x:is>
          <x:t xml:space="preserve">P059</x:t>
        </x:is>
      </x:c>
      <x:c r="B388" t="inlineStr">
        <x:is>
          <x:t xml:space="preserve">Góndola central comercial</x:t>
        </x:is>
      </x:c>
      <x:c r="C388" t="inlineStr">
        <x:is>
          <x:t xml:space="preserve">Panel trasero</x:t>
        </x:is>
      </x:c>
      <x:c r="D388" t="inlineStr">
        <x:is>
          <x:t xml:space="preserve">Lámina LAF o acero 1.0 mm (alternativa V4)</x:t>
        </x:is>
      </x:c>
      <x:c r="E388" t="n">
        <x:f>'08_PEDIDOS'!D60</x:f>
        <x:v>8</x:v>
      </x:c>
      <x:c r="F388" t="n">
        <x:v>4</x:v>
      </x:c>
      <x:c r="G388" t="n">
        <x:f>E388*F388</x:f>
        <x:v>32</x:v>
      </x:c>
      <x:c r="H388" t="n">
        <x:v>129.9686956521739</x:v>
      </x:c>
      <x:c r="I388" t="n">
        <x:f>E388*H388</x:f>
        <x:v>1039.7495652173911</x:v>
      </x:c>
      <x:c r="J388" s="23" t="n">
        <x:f>E388*SUMIFS('03_DESPIECE'!$I$2:$I$225,'03_DESPIECE'!$A$2:$A$225,B388,'03_DESPIECE'!$B$2:$B$225,C388)</x:f>
        <x:v>140.672</x:v>
      </x:c>
      <x:c r="K388" s="23" t="n">
        <x:f>E388*SUMIFS('03_DESPIECE'!$K$2:$K$225,'03_DESPIECE'!$A$2:$A$225,B388,'03_DESPIECE'!$B$2:$B$225,C388)</x:f>
        <x:v>1.5555555555555558</x:v>
      </x:c>
    </x:row>
    <x:row r="389">
      <x:c r="A389" t="inlineStr">
        <x:is>
          <x:t xml:space="preserve">P059</x:t>
        </x:is>
      </x:c>
      <x:c r="B389" t="inlineStr">
        <x:is>
          <x:t xml:space="preserve">Góndola central comercial</x:t>
        </x:is>
      </x:c>
      <x:c r="C389" t="inlineStr">
        <x:is>
          <x:t xml:space="preserve">Estante de exposición</x:t>
        </x:is>
      </x:c>
      <x:c r="D389" t="inlineStr">
        <x:is>
          <x:t xml:space="preserve">Lámina LAF o acero 1.0 mm (alternativa V4)</x:t>
        </x:is>
      </x:c>
      <x:c r="E389" t="n">
        <x:f>'08_PEDIDOS'!D60</x:f>
        <x:v>8</x:v>
      </x:c>
      <x:c r="F389" t="n">
        <x:v>8</x:v>
      </x:c>
      <x:c r="G389" t="n">
        <x:f>E389*F389</x:f>
        <x:v>64</x:v>
      </x:c>
      <x:c r="H389" t="n">
        <x:v>185.6695652173913</x:v>
      </x:c>
      <x:c r="I389" t="n">
        <x:f>E389*H389</x:f>
        <x:v>1485.3565217391304</x:v>
      </x:c>
      <x:c r="J389" s="23" t="n">
        <x:f>E389*SUMIFS('03_DESPIECE'!$I$2:$I$225,'03_DESPIECE'!$A$2:$A$225,B389,'03_DESPIECE'!$B$2:$B$225,C389)</x:f>
        <x:v>200.96</x:v>
      </x:c>
      <x:c r="K389" s="23" t="n">
        <x:f>E389*SUMIFS('03_DESPIECE'!$K$2:$K$225,'03_DESPIECE'!$A$2:$A$225,B389,'03_DESPIECE'!$B$2:$B$225,C389)</x:f>
        <x:v>1.1111111111111112</x:v>
      </x:c>
    </x:row>
    <x:row r="390">
      <x:c r="A390" t="inlineStr">
        <x:is>
          <x:t xml:space="preserve">P059</x:t>
        </x:is>
      </x:c>
      <x:c r="B390" t="inlineStr">
        <x:is>
          <x:t xml:space="preserve">Góndola central comercial</x:t>
        </x:is>
      </x:c>
      <x:c r="C390" t="inlineStr">
        <x:is>
          <x:t xml:space="preserve">Ménsula</x:t>
        </x:is>
      </x:c>
      <x:c r="D390" t="inlineStr">
        <x:is>
          <x:t xml:space="preserve">Lámina LAF o acero 1.0 mm (alternativa V4)</x:t>
        </x:is>
      </x:c>
      <x:c r="E390" t="n">
        <x:f>'08_PEDIDOS'!D60</x:f>
        <x:v>8</x:v>
      </x:c>
      <x:c r="F390" t="n">
        <x:v>16</x:v>
      </x:c>
      <x:c r="G390" t="n">
        <x:f>E390*F390</x:f>
        <x:v>128</x:v>
      </x:c>
      <x:c r="H390" t="n">
        <x:v>37.13391304347825</x:v>
      </x:c>
      <x:c r="I390" t="n">
        <x:f>E390*H390</x:f>
        <x:v>297.071304347826</x:v>
      </x:c>
      <x:c r="J390" s="23" t="n">
        <x:f>E390*SUMIFS('03_DESPIECE'!$I$2:$I$225,'03_DESPIECE'!$A$2:$A$225,B390,'03_DESPIECE'!$B$2:$B$225,C390)</x:f>
        <x:v>40.192</x:v>
      </x:c>
      <x:c r="K390" s="23" t="n">
        <x:f>E390*SUMIFS('03_DESPIECE'!$K$2:$K$225,'03_DESPIECE'!$A$2:$A$225,B390,'03_DESPIECE'!$B$2:$B$225,C390)</x:f>
        <x:v>0.11111111111111112</x:v>
      </x:c>
    </x:row>
    <x:row r="391">
      <x:c r="A391" t="inlineStr">
        <x:is>
          <x:t xml:space="preserve">P059</x:t>
        </x:is>
      </x:c>
      <x:c r="B391" t="inlineStr">
        <x:is>
          <x:t xml:space="preserve">Góndola central comercial</x:t>
        </x:is>
      </x:c>
      <x:c r="C391" t="inlineStr">
        <x:is>
          <x:t xml:space="preserve">Zócalo frontal</x:t>
        </x:is>
      </x:c>
      <x:c r="D391" t="inlineStr">
        <x:is>
          <x:t xml:space="preserve">Lámina LAF o acero 1.0 mm (alternativa V4)</x:t>
        </x:is>
      </x:c>
      <x:c r="E391" t="n">
        <x:f>'08_PEDIDOS'!D60</x:f>
        <x:v>8</x:v>
      </x:c>
      <x:c r="F391" t="n">
        <x:v>2</x:v>
      </x:c>
      <x:c r="G391" t="n">
        <x:f>E391*F391</x:f>
        <x:v>16</x:v>
      </x:c>
      <x:c r="H391" t="n">
        <x:v>13.92521739130435</x:v>
      </x:c>
      <x:c r="I391" t="n">
        <x:f>E391*H391</x:f>
        <x:v>111.4017391304348</x:v>
      </x:c>
      <x:c r="J391" s="23" t="n">
        <x:f>E391*SUMIFS('03_DESPIECE'!$I$2:$I$225,'03_DESPIECE'!$A$2:$A$225,B391,'03_DESPIECE'!$B$2:$B$225,C391)</x:f>
        <x:v>15.072</x:v>
      </x:c>
      <x:c r="K391" s="23" t="n">
        <x:f>E391*SUMIFS('03_DESPIECE'!$K$2:$K$225,'03_DESPIECE'!$A$2:$A$225,B391,'03_DESPIECE'!$B$2:$B$225,C391)</x:f>
        <x:v>0.3333333333333333</x:v>
      </x:c>
    </x:row>
    <x:row r="392">
      <x:c r="A392" t="inlineStr">
        <x:is>
          <x:t xml:space="preserve">P059</x:t>
        </x:is>
      </x:c>
      <x:c r="B392" t="inlineStr">
        <x:is>
          <x:t xml:space="preserve">Góndola central comercial</x:t>
        </x:is>
      </x:c>
      <x:c r="C392" t="inlineStr">
        <x:is>
          <x:t xml:space="preserve">Pernos de ensamble</x:t>
        </x:is>
      </x:c>
      <x:c r="D392" t="inlineStr">
        <x:is>
          <x:t xml:space="preserve">Elementos de fijación metálica (tipo por desagregar)</x:t>
        </x:is>
      </x:c>
      <x:c r="E392" t="n">
        <x:f>'08_PEDIDOS'!D60</x:f>
        <x:v>8</x:v>
      </x:c>
      <x:c r="F392" t="n">
        <x:v>36</x:v>
      </x:c>
      <x:c r="G392" t="n">
        <x:f>E392*F392</x:f>
        <x:v>288</x:v>
      </x:c>
      <x:c r="I392" t="n">
        <x:f>E392*H392</x:f>
        <x:v>0</x:v>
      </x:c>
      <x:c r="J392" s="23" t="n">
        <x:f>E392*SUMIFS('03_DESPIECE'!$I$2:$I$225,'03_DESPIECE'!$A$2:$A$225,B392,'03_DESPIECE'!$B$2:$B$225,C392)</x:f>
        <x:v>0</x:v>
      </x:c>
      <x:c r="K392" s="23" t="n">
        <x:f>E392*SUMIFS('03_DESPIECE'!$K$2:$K$225,'03_DESPIECE'!$A$2:$A$225,B392,'03_DESPIECE'!$B$2:$B$225,C392)</x:f>
        <x:v>0</x:v>
      </x:c>
    </x:row>
    <x:row r="393">
      <x:c r="A393" t="inlineStr">
        <x:is>
          <x:t xml:space="preserve">P060</x:t>
        </x:is>
      </x:c>
      <x:c r="B393" t="inlineStr">
        <x:is>
          <x:t xml:space="preserve">Góndola mural</x:t>
        </x:is>
      </x:c>
      <x:c r="C393" t="inlineStr">
        <x:is>
          <x:t xml:space="preserve">Montante mural</x:t>
        </x:is>
      </x:c>
      <x:c r="D393" t="inlineStr">
        <x:is>
          <x:t xml:space="preserve">Tubo o perfil de acero (sección por definir)</x:t>
        </x:is>
      </x:c>
      <x:c r="E393" t="n">
        <x:f>'08_PEDIDOS'!D61</x:f>
        <x:v>8</x:v>
      </x:c>
      <x:c r="F393" t="n">
        <x:v>2</x:v>
      </x:c>
      <x:c r="G393" t="n">
        <x:f>E393*F393</x:f>
        <x:v>16</x:v>
      </x:c>
      <x:c r="H393" t="n">
        <x:v>36.21875</x:v>
      </x:c>
      <x:c r="I393" t="n">
        <x:f>E393*H393</x:f>
        <x:v>289.75</x:v>
      </x:c>
      <x:c r="J393" s="23" t="n">
        <x:f>E393*SUMIFS('03_DESPIECE'!$I$2:$I$225,'03_DESPIECE'!$A$2:$A$225,B393,'03_DESPIECE'!$B$2:$B$225,C393)</x:f>
        <x:v>45.599999999999994</x:v>
      </x:c>
      <x:c r="K393" s="23" t="n">
        <x:f>E393*SUMIFS('03_DESPIECE'!$K$2:$K$225,'03_DESPIECE'!$A$2:$A$225,B393,'03_DESPIECE'!$B$2:$B$225,C393)</x:f>
        <x:v>0</x:v>
      </x:c>
    </x:row>
    <x:row r="394">
      <x:c r="A394" t="inlineStr">
        <x:is>
          <x:t xml:space="preserve">P060</x:t>
        </x:is>
      </x:c>
      <x:c r="B394" t="inlineStr">
        <x:is>
          <x:t xml:space="preserve">Góndola mural</x:t>
        </x:is>
      </x:c>
      <x:c r="C394" t="inlineStr">
        <x:is>
          <x:t xml:space="preserve">Panel de fondo</x:t>
        </x:is>
      </x:c>
      <x:c r="D394" t="inlineStr">
        <x:is>
          <x:t xml:space="preserve">Lámina LAF o acero 1.0 mm (alternativa V4)</x:t>
        </x:is>
      </x:c>
      <x:c r="E394" t="n">
        <x:f>'08_PEDIDOS'!D61</x:f>
        <x:v>8</x:v>
      </x:c>
      <x:c r="F394" t="n">
        <x:v>3</x:v>
      </x:c>
      <x:c r="G394" t="n">
        <x:f>E394*F394</x:f>
        <x:v>24</x:v>
      </x:c>
      <x:c r="H394" t="n">
        <x:v>95.7358695652174</x:v>
      </x:c>
      <x:c r="I394" t="n">
        <x:f>E394*H394</x:f>
        <x:v>765.8869565217392</x:v>
      </x:c>
      <x:c r="J394" s="23" t="n">
        <x:f>E394*SUMIFS('03_DESPIECE'!$I$2:$I$225,'03_DESPIECE'!$A$2:$A$225,B394,'03_DESPIECE'!$B$2:$B$225,C394)</x:f>
        <x:v>103.62</x:v>
      </x:c>
      <x:c r="K394" s="23" t="n">
        <x:f>E394*SUMIFS('03_DESPIECE'!$K$2:$K$225,'03_DESPIECE'!$A$2:$A$225,B394,'03_DESPIECE'!$B$2:$B$225,C394)</x:f>
        <x:v>1.527777777777778</x:v>
      </x:c>
    </x:row>
    <x:row r="395">
      <x:c r="A395" t="inlineStr">
        <x:is>
          <x:t xml:space="preserve">P060</x:t>
        </x:is>
      </x:c>
      <x:c r="B395" t="inlineStr">
        <x:is>
          <x:t xml:space="preserve">Góndola mural</x:t>
        </x:is>
      </x:c>
      <x:c r="C395" t="inlineStr">
        <x:is>
          <x:t xml:space="preserve">Bandeja</x:t>
        </x:is>
      </x:c>
      <x:c r="D395" t="inlineStr">
        <x:is>
          <x:t xml:space="preserve">Lámina LAF o acero 1.0 mm (alternativa V4)</x:t>
        </x:is>
      </x:c>
      <x:c r="E395" t="n">
        <x:f>'08_PEDIDOS'!D61</x:f>
        <x:v>8</x:v>
      </x:c>
      <x:c r="F395" t="n">
        <x:v>5</x:v>
      </x:c>
      <x:c r="G395" t="n">
        <x:f>E395*F395</x:f>
        <x:v>40</x:v>
      </x:c>
      <x:c r="H395" t="n">
        <x:v>121.8456521739131</x:v>
      </x:c>
      <x:c r="I395" t="n">
        <x:f>E395*H395</x:f>
        <x:v>974.7652173913048</x:v>
      </x:c>
      <x:c r="J395" s="23" t="n">
        <x:f>E395*SUMIFS('03_DESPIECE'!$I$2:$I$225,'03_DESPIECE'!$A$2:$A$225,B395,'03_DESPIECE'!$B$2:$B$225,C395)</x:f>
        <x:v>131.88</x:v>
      </x:c>
      <x:c r="K395" s="23" t="n">
        <x:f>E395*SUMIFS('03_DESPIECE'!$K$2:$K$225,'03_DESPIECE'!$A$2:$A$225,B395,'03_DESPIECE'!$B$2:$B$225,C395)</x:f>
        <x:v>1.1666666666666667</x:v>
      </x:c>
    </x:row>
    <x:row r="396">
      <x:c r="A396" t="inlineStr">
        <x:is>
          <x:t xml:space="preserve">P060</x:t>
        </x:is>
      </x:c>
      <x:c r="B396" t="inlineStr">
        <x:is>
          <x:t xml:space="preserve">Góndola mural</x:t>
        </x:is>
      </x:c>
      <x:c r="C396" t="inlineStr">
        <x:is>
          <x:t xml:space="preserve">Soporte bandeja</x:t>
        </x:is>
      </x:c>
      <x:c r="D396" t="inlineStr">
        <x:is>
          <x:t xml:space="preserve">Lámina LAF o acero 1.0 mm (alternativa V4)</x:t>
        </x:is>
      </x:c>
      <x:c r="E396" t="n">
        <x:f>'08_PEDIDOS'!D61</x:f>
        <x:v>8</x:v>
      </x:c>
      <x:c r="F396" t="n">
        <x:v>10</x:v>
      </x:c>
      <x:c r="G396" t="n">
        <x:f>E396*F396</x:f>
        <x:v>80</x:v>
      </x:c>
      <x:c r="H396" t="n">
        <x:v>23.20869565217391</x:v>
      </x:c>
      <x:c r="I396" t="n">
        <x:f>E396*H396</x:f>
        <x:v>185.66956521739127</x:v>
      </x:c>
      <x:c r="J396" s="23" t="n">
        <x:f>E396*SUMIFS('03_DESPIECE'!$I$2:$I$225,'03_DESPIECE'!$A$2:$A$225,B396,'03_DESPIECE'!$B$2:$B$225,C396)</x:f>
        <x:v>25.12</x:v>
      </x:c>
      <x:c r="K396" s="23" t="n">
        <x:f>E396*SUMIFS('03_DESPIECE'!$K$2:$K$225,'03_DESPIECE'!$A$2:$A$225,B396,'03_DESPIECE'!$B$2:$B$225,C396)</x:f>
        <x:v>0.11111111111111112</x:v>
      </x:c>
    </x:row>
    <x:row r="397">
      <x:c r="A397" t="inlineStr">
        <x:is>
          <x:t xml:space="preserve">P060</x:t>
        </x:is>
      </x:c>
      <x:c r="B397" t="inlineStr">
        <x:is>
          <x:t xml:space="preserve">Góndola mural</x:t>
        </x:is>
      </x:c>
      <x:c r="C397" t="inlineStr">
        <x:is>
          <x:t xml:space="preserve">Pie soporte</x:t>
        </x:is>
      </x:c>
      <x:c r="D397" t="inlineStr">
        <x:is>
          <x:t xml:space="preserve">Lámina LAF o acero 1.0 mm (alternativa V4)</x:t>
        </x:is>
      </x:c>
      <x:c r="E397" t="n">
        <x:f>'08_PEDIDOS'!D61</x:f>
        <x:v>8</x:v>
      </x:c>
      <x:c r="F397" t="n">
        <x:v>2</x:v>
      </x:c>
      <x:c r="G397" t="n">
        <x:f>E397*F397</x:f>
        <x:v>16</x:v>
      </x:c>
      <x:c r="H397" t="n">
        <x:v>29.01086956521739</x:v>
      </x:c>
      <x:c r="I397" t="n">
        <x:f>E397*H397</x:f>
        <x:v>232.08695652173913</x:v>
      </x:c>
      <x:c r="J397" s="23" t="n">
        <x:f>E397*SUMIFS('03_DESPIECE'!$I$2:$I$225,'03_DESPIECE'!$A$2:$A$225,B397,'03_DESPIECE'!$B$2:$B$225,C397)</x:f>
        <x:v>31.4</x:v>
      </x:c>
      <x:c r="K397" s="23" t="n">
        <x:f>E397*SUMIFS('03_DESPIECE'!$K$2:$K$225,'03_DESPIECE'!$A$2:$A$225,B397,'03_DESPIECE'!$B$2:$B$225,C397)</x:f>
        <x:v>0.6944444444444444</x:v>
      </x:c>
    </x:row>
    <x:row r="398">
      <x:c r="A398" t="inlineStr">
        <x:is>
          <x:t xml:space="preserve">P060</x:t>
        </x:is>
      </x:c>
      <x:c r="B398" t="inlineStr">
        <x:is>
          <x:t xml:space="preserve">Góndola mural</x:t>
        </x:is>
      </x:c>
      <x:c r="C398" t="inlineStr">
        <x:is>
          <x:t xml:space="preserve">Fijaciones</x:t>
        </x:is>
      </x:c>
      <x:c r="D398" t="inlineStr">
        <x:is>
          <x:t xml:space="preserve">Elementos de fijación metálica (tipo por desagregar)</x:t>
        </x:is>
      </x:c>
      <x:c r="E398" t="n">
        <x:f>'08_PEDIDOS'!D61</x:f>
        <x:v>8</x:v>
      </x:c>
      <x:c r="F398" t="n">
        <x:v>26</x:v>
      </x:c>
      <x:c r="G398" t="n">
        <x:f>E398*F398</x:f>
        <x:v>208</x:v>
      </x:c>
      <x:c r="I398" t="n">
        <x:f>E398*H398</x:f>
        <x:v>0</x:v>
      </x:c>
      <x:c r="J398" s="23" t="n">
        <x:f>E398*SUMIFS('03_DESPIECE'!$I$2:$I$225,'03_DESPIECE'!$A$2:$A$225,B398,'03_DESPIECE'!$B$2:$B$225,C398)</x:f>
        <x:v>0</x:v>
      </x:c>
      <x:c r="K398" s="23" t="n">
        <x:f>E398*SUMIFS('03_DESPIECE'!$K$2:$K$225,'03_DESPIECE'!$A$2:$A$225,B398,'03_DESPIECE'!$B$2:$B$225,C398)</x:f>
        <x:v>0</x:v>
      </x:c>
    </x:row>
    <x:row r="399">
      <x:c r="A399" t="inlineStr">
        <x:is>
          <x:t xml:space="preserve">P061</x:t>
        </x:is>
      </x:c>
      <x:c r="B399" t="inlineStr">
        <x:is>
          <x:t xml:space="preserve">Locker de 4 puertas</x:t>
        </x:is>
      </x:c>
      <x:c r="C399" t="inlineStr">
        <x:is>
          <x:t xml:space="preserve">Panel lateral</x:t>
        </x:is>
      </x:c>
      <x:c r="D399" t="inlineStr">
        <x:is>
          <x:t xml:space="preserve">Lámina LAF o acero 1.5 mm (alternativa V4)</x:t>
        </x:is>
      </x:c>
      <x:c r="E399" t="n">
        <x:f>'08_PEDIDOS'!D62</x:f>
        <x:v>6</x:v>
      </x:c>
      <x:c r="F399" t="n">
        <x:v>2</x:v>
      </x:c>
      <x:c r="G399" t="n">
        <x:f>E399*F399</x:f>
        <x:v>12</x:v>
      </x:c>
      <x:c r="H399" t="n">
        <x:v>165.3619565217391</x:v>
      </x:c>
      <x:c r="I399" t="n">
        <x:f>E399*H399</x:f>
        <x:v>992.1717391304346</x:v>
      </x:c>
      <x:c r="J399" s="23" t="n">
        <x:f>E399*SUMIFS('03_DESPIECE'!$I$2:$I$225,'03_DESPIECE'!$A$2:$A$225,B399,'03_DESPIECE'!$B$2:$B$225,C399)</x:f>
        <x:v>134.23499999999999</x:v>
      </x:c>
      <x:c r="K399" s="23" t="n">
        <x:f>E399*SUMIFS('03_DESPIECE'!$K$2:$K$225,'03_DESPIECE'!$A$2:$A$225,B399,'03_DESPIECE'!$B$2:$B$225,C399)</x:f>
        <x:v>1.9791666666666665</x:v>
      </x:c>
    </x:row>
    <x:row r="400">
      <x:c r="A400" t="inlineStr">
        <x:is>
          <x:t xml:space="preserve">P061</x:t>
        </x:is>
      </x:c>
      <x:c r="B400" t="inlineStr">
        <x:is>
          <x:t xml:space="preserve">Locker de 4 puertas</x:t>
        </x:is>
      </x:c>
      <x:c r="C400" t="inlineStr">
        <x:is>
          <x:t xml:space="preserve">Techo/base</x:t>
        </x:is>
      </x:c>
      <x:c r="D400" t="inlineStr">
        <x:is>
          <x:t xml:space="preserve">Lámina LAF o acero 1.5 mm (alternativa V4)</x:t>
        </x:is>
      </x:c>
      <x:c r="E400" t="n">
        <x:f>'08_PEDIDOS'!D62</x:f>
        <x:v>6</x:v>
      </x:c>
      <x:c r="F400" t="n">
        <x:v>2</x:v>
      </x:c>
      <x:c r="G400" t="n">
        <x:f>E400*F400</x:f>
        <x:v>12</x:v>
      </x:c>
      <x:c r="H400" t="n">
        <x:v>60.9228260869565</x:v>
      </x:c>
      <x:c r="I400" t="n">
        <x:f>E400*H400</x:f>
        <x:v>365.536956521739</x:v>
      </x:c>
      <x:c r="J400" s="23" t="n">
        <x:f>E400*SUMIFS('03_DESPIECE'!$I$2:$I$225,'03_DESPIECE'!$A$2:$A$225,B400,'03_DESPIECE'!$B$2:$B$225,C400)</x:f>
        <x:v>49.454999999999984</x:v>
      </x:c>
      <x:c r="K400" s="23" t="n">
        <x:f>E400*SUMIFS('03_DESPIECE'!$K$2:$K$225,'03_DESPIECE'!$A$2:$A$225,B400,'03_DESPIECE'!$B$2:$B$225,C400)</x:f>
        <x:v>0.7291666666666666</x:v>
      </x:c>
    </x:row>
    <x:row r="401">
      <x:c r="A401" t="inlineStr">
        <x:is>
          <x:t xml:space="preserve">P061</x:t>
        </x:is>
      </x:c>
      <x:c r="B401" t="inlineStr">
        <x:is>
          <x:t xml:space="preserve">Locker de 4 puertas</x:t>
        </x:is>
      </x:c>
      <x:c r="C401" t="inlineStr">
        <x:is>
          <x:t xml:space="preserve">Panel posterior</x:t>
        </x:is>
      </x:c>
      <x:c r="D401" t="inlineStr">
        <x:is>
          <x:t xml:space="preserve">Lámina LAF o acero 1.5 mm (alternativa V4)</x:t>
        </x:is>
      </x:c>
      <x:c r="E401" t="n">
        <x:f>'08_PEDIDOS'!D62</x:f>
        <x:v>6</x:v>
      </x:c>
      <x:c r="F401" t="n">
        <x:v>1</x:v>
      </x:c>
      <x:c r="G401" t="n">
        <x:f>E401*F401</x:f>
        <x:v>6</x:v>
      </x:c>
      <x:c r="H401" t="n">
        <x:v>147.9554347826086</x:v>
      </x:c>
      <x:c r="I401" t="n">
        <x:f>E401*H401</x:f>
        <x:v>887.7326086956516</x:v>
      </x:c>
      <x:c r="J401" s="23" t="n">
        <x:f>E401*SUMIFS('03_DESPIECE'!$I$2:$I$225,'03_DESPIECE'!$A$2:$A$225,B401,'03_DESPIECE'!$B$2:$B$225,C401)</x:f>
        <x:v>120.10499999999999</x:v>
      </x:c>
      <x:c r="K401" s="23" t="n">
        <x:f>E401*SUMIFS('03_DESPIECE'!$K$2:$K$225,'03_DESPIECE'!$A$2:$A$225,B401,'03_DESPIECE'!$B$2:$B$225,C401)</x:f>
        <x:v>3.541666666666667</x:v>
      </x:c>
    </x:row>
    <x:row r="402">
      <x:c r="A402" t="inlineStr">
        <x:is>
          <x:t xml:space="preserve">P061</x:t>
        </x:is>
      </x:c>
      <x:c r="B402" t="inlineStr">
        <x:is>
          <x:t xml:space="preserve">Locker de 4 puertas</x:t>
        </x:is>
      </x:c>
      <x:c r="C402" t="inlineStr">
        <x:is>
          <x:t xml:space="preserve">Puerta individual</x:t>
        </x:is>
      </x:c>
      <x:c r="D402" t="inlineStr">
        <x:is>
          <x:t xml:space="preserve">Lámina LAF o acero 1.5 mm (alternativa V4)</x:t>
        </x:is>
      </x:c>
      <x:c r="E402" t="n">
        <x:f>'08_PEDIDOS'!D62</x:f>
        <x:v>6</x:v>
      </x:c>
      <x:c r="F402" t="n">
        <x:v>4</x:v>
      </x:c>
      <x:c r="G402" t="n">
        <x:f>E402*F402</x:f>
        <x:v>24</x:v>
      </x:c>
      <x:c r="H402" t="n">
        <x:v>128.8082608695652</x:v>
      </x:c>
      <x:c r="I402" t="n">
        <x:f>E402*H402</x:f>
        <x:v>772.8495652173913</x:v>
      </x:c>
      <x:c r="J402" s="23" t="n">
        <x:f>E402*SUMIFS('03_DESPIECE'!$I$2:$I$225,'03_DESPIECE'!$A$2:$A$225,B402,'03_DESPIECE'!$B$2:$B$225,C402)</x:f>
        <x:v>104.562</x:v>
      </x:c>
      <x:c r="K402" s="23" t="n">
        <x:f>E402*SUMIFS('03_DESPIECE'!$K$2:$K$225,'03_DESPIECE'!$A$2:$A$225,B402,'03_DESPIECE'!$B$2:$B$225,C402)</x:f>
        <x:v>0.7708333333333335</x:v>
      </x:c>
    </x:row>
    <x:row r="403">
      <x:c r="A403" t="inlineStr">
        <x:is>
          <x:t xml:space="preserve">P061</x:t>
        </x:is>
      </x:c>
      <x:c r="B403" t="inlineStr">
        <x:is>
          <x:t xml:space="preserve">Locker de 4 puertas</x:t>
        </x:is>
      </x:c>
      <x:c r="C403" t="inlineStr">
        <x:is>
          <x:t xml:space="preserve">Separador interior</x:t>
        </x:is>
      </x:c>
      <x:c r="D403" t="inlineStr">
        <x:is>
          <x:t xml:space="preserve">Lámina LAF o acero 1.5 mm (alternativa V4)</x:t>
        </x:is>
      </x:c>
      <x:c r="E403" t="n">
        <x:f>'08_PEDIDOS'!D62</x:f>
        <x:v>6</x:v>
      </x:c>
      <x:c r="F403" t="n">
        <x:v>3</x:v>
      </x:c>
      <x:c r="G403" t="n">
        <x:f>E403*F403</x:f>
        <x:v>18</x:v>
      </x:c>
      <x:c r="H403" t="n">
        <x:v>91.38423913043476</x:v>
      </x:c>
      <x:c r="I403" t="n">
        <x:f>E403*H403</x:f>
        <x:v>548.3054347826086</x:v>
      </x:c>
      <x:c r="J403" s="23" t="n">
        <x:f>E403*SUMIFS('03_DESPIECE'!$I$2:$I$225,'03_DESPIECE'!$A$2:$A$225,B403,'03_DESPIECE'!$B$2:$B$225,C403)</x:f>
        <x:v>74.1825</x:v>
      </x:c>
      <x:c r="K403" s="23" t="n">
        <x:f>E403*SUMIFS('03_DESPIECE'!$K$2:$K$225,'03_DESPIECE'!$A$2:$A$225,B403,'03_DESPIECE'!$B$2:$B$225,C403)</x:f>
        <x:v>0.7291666666666666</x:v>
      </x:c>
    </x:row>
    <x:row r="404">
      <x:c r="A404" t="inlineStr">
        <x:is>
          <x:t xml:space="preserve">P061</x:t>
        </x:is>
      </x:c>
      <x:c r="B404" t="inlineStr">
        <x:is>
          <x:t xml:space="preserve">Locker de 4 puertas</x:t>
        </x:is>
      </x:c>
      <x:c r="C404" t="inlineStr">
        <x:is>
          <x:t xml:space="preserve">Bisagra</x:t>
        </x:is>
      </x:c>
      <x:c r="D404" t="inlineStr">
        <x:is>
          <x:t xml:space="preserve">Elementos de fijación metálica (tipo por desagregar)</x:t>
        </x:is>
      </x:c>
      <x:c r="E404" t="n">
        <x:f>'08_PEDIDOS'!D62</x:f>
        <x:v>6</x:v>
      </x:c>
      <x:c r="F404" t="n">
        <x:v>8</x:v>
      </x:c>
      <x:c r="G404" t="n">
        <x:f>E404*F404</x:f>
        <x:v>48</x:v>
      </x:c>
      <x:c r="I404" t="n">
        <x:f>E404*H404</x:f>
        <x:v>0</x:v>
      </x:c>
      <x:c r="J404" s="23" t="n">
        <x:f>E404*SUMIFS('03_DESPIECE'!$I$2:$I$225,'03_DESPIECE'!$A$2:$A$225,B404,'03_DESPIECE'!$B$2:$B$225,C404)</x:f>
        <x:v>0</x:v>
      </x:c>
      <x:c r="K404" s="23" t="n">
        <x:f>E404*SUMIFS('03_DESPIECE'!$K$2:$K$225,'03_DESPIECE'!$A$2:$A$225,B404,'03_DESPIECE'!$B$2:$B$225,C404)</x:f>
        <x:v>0</x:v>
      </x:c>
    </x:row>
    <x:row r="405">
      <x:c r="A405" t="inlineStr">
        <x:is>
          <x:t xml:space="preserve">P061</x:t>
        </x:is>
      </x:c>
      <x:c r="B405" t="inlineStr">
        <x:is>
          <x:t xml:space="preserve">Locker de 4 puertas</x:t>
        </x:is>
      </x:c>
      <x:c r="C405" t="inlineStr">
        <x:is>
          <x:t xml:space="preserve">Cerradura</x:t>
        </x:is>
      </x:c>
      <x:c r="D405" t="inlineStr">
        <x:is>
          <x:t xml:space="preserve">Elementos de fijación metálica (tipo por desagregar)</x:t>
        </x:is>
      </x:c>
      <x:c r="E405" t="n">
        <x:f>'08_PEDIDOS'!D62</x:f>
        <x:v>6</x:v>
      </x:c>
      <x:c r="F405" t="n">
        <x:v>4</x:v>
      </x:c>
      <x:c r="G405" t="n">
        <x:f>E405*F405</x:f>
        <x:v>24</x:v>
      </x:c>
      <x:c r="I405" t="n">
        <x:f>E405*H405</x:f>
        <x:v>0</x:v>
      </x:c>
      <x:c r="J405" s="23" t="n">
        <x:f>E405*SUMIFS('03_DESPIECE'!$I$2:$I$225,'03_DESPIECE'!$A$2:$A$225,B405,'03_DESPIECE'!$B$2:$B$225,C405)</x:f>
        <x:v>0</x:v>
      </x:c>
      <x:c r="K405" s="23" t="n">
        <x:f>E405*SUMIFS('03_DESPIECE'!$K$2:$K$225,'03_DESPIECE'!$A$2:$A$225,B405,'03_DESPIECE'!$B$2:$B$225,C405)</x:f>
        <x:v>0</x:v>
      </x:c>
    </x:row>
    <x:row r="406">
      <x:c r="A406" t="inlineStr">
        <x:is>
          <x:t xml:space="preserve">P062</x:t>
        </x:is>
      </x:c>
      <x:c r="B406" t="inlineStr">
        <x:is>
          <x:t xml:space="preserve">Locker de 6 puertas</x:t>
        </x:is>
      </x:c>
      <x:c r="C406" t="inlineStr">
        <x:is>
          <x:t xml:space="preserve">Costado externo</x:t>
        </x:is>
      </x:c>
      <x:c r="D406" t="inlineStr">
        <x:is>
          <x:t xml:space="preserve">Lámina LAF o acero 1.5 mm (alternativa V4)</x:t>
        </x:is>
      </x:c>
      <x:c r="E406" t="n">
        <x:f>'08_PEDIDOS'!D63</x:f>
        <x:v>7</x:v>
      </x:c>
      <x:c r="F406" t="n">
        <x:v>2</x:v>
      </x:c>
      <x:c r="G406" t="n">
        <x:f>E406*F406</x:f>
        <x:v>14</x:v>
      </x:c>
      <x:c r="H406" t="n">
        <x:v>191.4717391304348</x:v>
      </x:c>
      <x:c r="I406" t="n">
        <x:f>E406*H406</x:f>
        <x:v>1340.3021739130436</x:v>
      </x:c>
      <x:c r="J406" s="23" t="n">
        <x:f>E406*SUMIFS('03_DESPIECE'!$I$2:$I$225,'03_DESPIECE'!$A$2:$A$225,B406,'03_DESPIECE'!$B$2:$B$225,C406)</x:f>
        <x:v>181.335</x:v>
      </x:c>
      <x:c r="K406" s="23" t="n">
        <x:f>E406*SUMIFS('03_DESPIECE'!$K$2:$K$225,'03_DESPIECE'!$A$2:$A$225,B406,'03_DESPIECE'!$B$2:$B$225,C406)</x:f>
        <x:v>2.673611111111111</x:v>
      </x:c>
    </x:row>
    <x:row r="407">
      <x:c r="A407" t="inlineStr">
        <x:is>
          <x:t xml:space="preserve">P062</x:t>
        </x:is>
      </x:c>
      <x:c r="B407" t="inlineStr">
        <x:is>
          <x:t xml:space="preserve">Locker de 6 puertas</x:t>
        </x:is>
      </x:c>
      <x:c r="C407" t="inlineStr">
        <x:is>
          <x:t xml:space="preserve">Panel techo/base</x:t>
        </x:is>
      </x:c>
      <x:c r="D407" t="inlineStr">
        <x:is>
          <x:t xml:space="preserve">Lámina LAF o acero 1.5 mm (alternativa V4)</x:t>
        </x:is>
      </x:c>
      <x:c r="E407" t="n">
        <x:f>'08_PEDIDOS'!D63</x:f>
        <x:v>7</x:v>
      </x:c>
      <x:c r="F407" t="n">
        <x:v>2</x:v>
      </x:c>
      <x:c r="G407" t="n">
        <x:f>E407*F407</x:f>
        <x:v>14</x:v>
      </x:c>
      <x:c r="H407" t="n">
        <x:v>83.55130434782606</x:v>
      </x:c>
      <x:c r="I407" t="n">
        <x:f>E407*H407</x:f>
        <x:v>584.8591304347824</x:v>
      </x:c>
      <x:c r="J407" s="23" t="n">
        <x:f>E407*SUMIFS('03_DESPIECE'!$I$2:$I$225,'03_DESPIECE'!$A$2:$A$225,B407,'03_DESPIECE'!$B$2:$B$225,C407)</x:f>
        <x:v>79.128</x:v>
      </x:c>
      <x:c r="K407" s="23" t="n">
        <x:f>E407*SUMIFS('03_DESPIECE'!$K$2:$K$225,'03_DESPIECE'!$A$2:$A$225,B407,'03_DESPIECE'!$B$2:$B$225,C407)</x:f>
        <x:v>1.1666666666666665</x:v>
      </x:c>
    </x:row>
    <x:row r="408">
      <x:c r="A408" t="inlineStr">
        <x:is>
          <x:t xml:space="preserve">P062</x:t>
        </x:is>
      </x:c>
      <x:c r="B408" t="inlineStr">
        <x:is>
          <x:t xml:space="preserve">Locker de 6 puertas</x:t>
        </x:is>
      </x:c>
      <x:c r="C408" t="inlineStr">
        <x:is>
          <x:t xml:space="preserve">Fondo</x:t>
        </x:is>
      </x:c>
      <x:c r="D408" t="inlineStr">
        <x:is>
          <x:t xml:space="preserve">Lámina LAF o acero 1.5 mm (alternativa V4)</x:t>
        </x:is>
      </x:c>
      <x:c r="E408" t="n">
        <x:f>'08_PEDIDOS'!D63</x:f>
        <x:v>7</x:v>
      </x:c>
      <x:c r="F408" t="n">
        <x:v>1</x:v>
      </x:c>
      <x:c r="G408" t="n">
        <x:f>E408*F408</x:f>
        <x:v>7</x:v>
      </x:c>
      <x:c r="H408" t="n">
        <x:v>156.6586956521739</x:v>
      </x:c>
      <x:c r="I408" t="n">
        <x:f>E408*H408</x:f>
        <x:v>1096.6108695652172</x:v>
      </x:c>
      <x:c r="J408" s="23" t="n">
        <x:f>E408*SUMIFS('03_DESPIECE'!$I$2:$I$225,'03_DESPIECE'!$A$2:$A$225,B408,'03_DESPIECE'!$B$2:$B$225,C408)</x:f>
        <x:v>148.365</x:v>
      </x:c>
      <x:c r="K408" s="23" t="n">
        <x:f>E408*SUMIFS('03_DESPIECE'!$K$2:$K$225,'03_DESPIECE'!$A$2:$A$225,B408,'03_DESPIECE'!$B$2:$B$225,C408)</x:f>
        <x:v>4.375</x:v>
      </x:c>
    </x:row>
    <x:row r="409">
      <x:c r="A409" t="inlineStr">
        <x:is>
          <x:t xml:space="preserve">P062</x:t>
        </x:is>
      </x:c>
      <x:c r="B409" t="inlineStr">
        <x:is>
          <x:t xml:space="preserve">Locker de 6 puertas</x:t>
        </x:is>
      </x:c>
      <x:c r="C409" t="inlineStr">
        <x:is>
          <x:t xml:space="preserve">Puerta con rejilla</x:t>
        </x:is>
      </x:c>
      <x:c r="D409" t="inlineStr">
        <x:is>
          <x:t xml:space="preserve">Lámina LAF o acero 1.5 mm (alternativa V4)</x:t>
        </x:is>
      </x:c>
      <x:c r="E409" t="n">
        <x:f>'08_PEDIDOS'!D63</x:f>
        <x:v>7</x:v>
      </x:c>
      <x:c r="F409" t="n">
        <x:v>6</x:v>
      </x:c>
      <x:c r="G409" t="n">
        <x:f>E409*F409</x:f>
        <x:v>42</x:v>
      </x:c>
      <x:c r="H409" t="n">
        <x:v>156.6586956521739</x:v>
      </x:c>
      <x:c r="I409" t="n">
        <x:f>E409*H409</x:f>
        <x:v>1096.6108695652172</x:v>
      </x:c>
      <x:c r="J409" s="23" t="n">
        <x:f>E409*SUMIFS('03_DESPIECE'!$I$2:$I$225,'03_DESPIECE'!$A$2:$A$225,B409,'03_DESPIECE'!$B$2:$B$225,C409)</x:f>
        <x:v>148.365</x:v>
      </x:c>
      <x:c r="K409" s="23" t="n">
        <x:f>E409*SUMIFS('03_DESPIECE'!$K$2:$K$225,'03_DESPIECE'!$A$2:$A$225,B409,'03_DESPIECE'!$B$2:$B$225,C409)</x:f>
        <x:v>0.7291666666666667</x:v>
      </x:c>
    </x:row>
    <x:row r="410">
      <x:c r="A410" t="inlineStr">
        <x:is>
          <x:t xml:space="preserve">P062</x:t>
        </x:is>
      </x:c>
      <x:c r="B410" t="inlineStr">
        <x:is>
          <x:t xml:space="preserve">Locker de 6 puertas</x:t>
        </x:is>
      </x:c>
      <x:c r="C410" t="inlineStr">
        <x:is>
          <x:t xml:space="preserve">Separador vertical</x:t>
        </x:is>
      </x:c>
      <x:c r="D410" t="inlineStr">
        <x:is>
          <x:t xml:space="preserve">Lámina LAF o acero 1.5 mm (alternativa V4)</x:t>
        </x:is>
      </x:c>
      <x:c r="E410" t="n">
        <x:f>'08_PEDIDOS'!D63</x:f>
        <x:v>7</x:v>
      </x:c>
      <x:c r="F410" t="n">
        <x:v>2</x:v>
      </x:c>
      <x:c r="G410" t="n">
        <x:f>E410*F410</x:f>
        <x:v>14</x:v>
      </x:c>
      <x:c r="H410" t="n">
        <x:v>121.845652173913</x:v>
      </x:c>
      <x:c r="I410" t="n">
        <x:f>E410*H410</x:f>
        <x:v>852.919565217391</x:v>
      </x:c>
      <x:c r="J410" s="23" t="n">
        <x:f>E410*SUMIFS('03_DESPIECE'!$I$2:$I$225,'03_DESPIECE'!$A$2:$A$225,B410,'03_DESPIECE'!$B$2:$B$225,C410)</x:f>
        <x:v>115.395</x:v>
      </x:c>
      <x:c r="K410" s="23" t="n">
        <x:f>E410*SUMIFS('03_DESPIECE'!$K$2:$K$225,'03_DESPIECE'!$A$2:$A$225,B410,'03_DESPIECE'!$B$2:$B$225,C410)</x:f>
        <x:v>1.7013888888888888</x:v>
      </x:c>
    </x:row>
    <x:row r="411">
      <x:c r="A411" t="inlineStr">
        <x:is>
          <x:t xml:space="preserve">P062</x:t>
        </x:is>
      </x:c>
      <x:c r="B411" t="inlineStr">
        <x:is>
          <x:t xml:space="preserve">Locker de 6 puertas</x:t>
        </x:is>
      </x:c>
      <x:c r="C411" t="inlineStr">
        <x:is>
          <x:t xml:space="preserve">Entrepiso</x:t>
        </x:is>
      </x:c>
      <x:c r="D411" t="inlineStr">
        <x:is>
          <x:t xml:space="preserve">Lámina LAF o acero 1.5 mm (alternativa V4)</x:t>
        </x:is>
      </x:c>
      <x:c r="E411" t="n">
        <x:f>'08_PEDIDOS'!D63</x:f>
        <x:v>7</x:v>
      </x:c>
      <x:c r="F411" t="n">
        <x:v>4</x:v>
      </x:c>
      <x:c r="G411" t="n">
        <x:f>E411*F411</x:f>
        <x:v>28</x:v>
      </x:c>
      <x:c r="H411" t="n">
        <x:v>139.2521739130435</x:v>
      </x:c>
      <x:c r="I411" t="n">
        <x:f>E411*H411</x:f>
        <x:v>974.7652173913044</x:v>
      </x:c>
      <x:c r="J411" s="23" t="n">
        <x:f>E411*SUMIFS('03_DESPIECE'!$I$2:$I$225,'03_DESPIECE'!$A$2:$A$225,B411,'03_DESPIECE'!$B$2:$B$225,C411)</x:f>
        <x:v>131.88</x:v>
      </x:c>
      <x:c r="K411" s="23" t="n">
        <x:f>E411*SUMIFS('03_DESPIECE'!$K$2:$K$225,'03_DESPIECE'!$A$2:$A$225,B411,'03_DESPIECE'!$B$2:$B$225,C411)</x:f>
        <x:v>0.9722222222222223</x:v>
      </x:c>
    </x:row>
    <x:row r="412">
      <x:c r="A412" t="inlineStr">
        <x:is>
          <x:t xml:space="preserve">P062</x:t>
        </x:is>
      </x:c>
      <x:c r="B412" t="inlineStr">
        <x:is>
          <x:t xml:space="preserve">Locker de 6 puertas</x:t>
        </x:is>
      </x:c>
      <x:c r="C412" t="inlineStr">
        <x:is>
          <x:t xml:space="preserve">Bisagra</x:t>
        </x:is>
      </x:c>
      <x:c r="D412" t="inlineStr">
        <x:is>
          <x:t xml:space="preserve">Elementos de fijación metálica (tipo por desagregar)</x:t>
        </x:is>
      </x:c>
      <x:c r="E412" t="n">
        <x:f>'08_PEDIDOS'!D63</x:f>
        <x:v>7</x:v>
      </x:c>
      <x:c r="F412" t="n">
        <x:v>12</x:v>
      </x:c>
      <x:c r="G412" t="n">
        <x:f>E412*F412</x:f>
        <x:v>84</x:v>
      </x:c>
      <x:c r="I412" t="n">
        <x:f>E412*H412</x:f>
        <x:v>0</x:v>
      </x:c>
      <x:c r="J412" s="23" t="n">
        <x:f>E412*SUMIFS('03_DESPIECE'!$I$2:$I$225,'03_DESPIECE'!$A$2:$A$225,B412,'03_DESPIECE'!$B$2:$B$225,C412)</x:f>
        <x:v>0</x:v>
      </x:c>
      <x:c r="K412" s="23" t="n">
        <x:f>E412*SUMIFS('03_DESPIECE'!$K$2:$K$225,'03_DESPIECE'!$A$2:$A$225,B412,'03_DESPIECE'!$B$2:$B$225,C412)</x:f>
        <x:v>0</x:v>
      </x:c>
    </x:row>
    <x:row r="413">
      <x:c r="A413" t="inlineStr">
        <x:is>
          <x:t xml:space="preserve">P062</x:t>
        </x:is>
      </x:c>
      <x:c r="B413" t="inlineStr">
        <x:is>
          <x:t xml:space="preserve">Locker de 6 puertas</x:t>
        </x:is>
      </x:c>
      <x:c r="C413" t="inlineStr">
        <x:is>
          <x:t xml:space="preserve">Cerradura</x:t>
        </x:is>
      </x:c>
      <x:c r="D413" t="inlineStr">
        <x:is>
          <x:t xml:space="preserve">Elementos de fijación metálica (tipo por desagregar)</x:t>
        </x:is>
      </x:c>
      <x:c r="E413" t="n">
        <x:f>'08_PEDIDOS'!D63</x:f>
        <x:v>7</x:v>
      </x:c>
      <x:c r="F413" t="n">
        <x:v>6</x:v>
      </x:c>
      <x:c r="G413" t="n">
        <x:f>E413*F413</x:f>
        <x:v>42</x:v>
      </x:c>
      <x:c r="I413" t="n">
        <x:f>E413*H413</x:f>
        <x:v>0</x:v>
      </x:c>
      <x:c r="J413" s="23" t="n">
        <x:f>E413*SUMIFS('03_DESPIECE'!$I$2:$I$225,'03_DESPIECE'!$A$2:$A$225,B413,'03_DESPIECE'!$B$2:$B$225,C413)</x:f>
        <x:v>0</x:v>
      </x:c>
      <x:c r="K413" s="23" t="n">
        <x:f>E413*SUMIFS('03_DESPIECE'!$K$2:$K$225,'03_DESPIECE'!$A$2:$A$225,B413,'03_DESPIECE'!$B$2:$B$225,C413)</x:f>
        <x:v>0</x:v>
      </x:c>
    </x:row>
    <x:row r="414">
      <x:c r="A414" t="inlineStr">
        <x:is>
          <x:t xml:space="preserve">P063</x:t>
        </x:is>
      </x:c>
      <x:c r="B414" t="inlineStr">
        <x:is>
          <x:t xml:space="preserve">Armario metálico</x:t>
        </x:is>
      </x:c>
      <x:c r="C414" t="inlineStr">
        <x:is>
          <x:t xml:space="preserve">Lateral gabinete</x:t>
        </x:is>
      </x:c>
      <x:c r="D414" t="inlineStr">
        <x:is>
          <x:t xml:space="preserve">Lámina LAF o acero 1.0 mm (alternativa V4)</x:t>
        </x:is>
      </x:c>
      <x:c r="E414" t="n">
        <x:f>'08_PEDIDOS'!D64</x:f>
        <x:v>11</x:v>
      </x:c>
      <x:c r="F414" t="n">
        <x:v>2</x:v>
      </x:c>
      <x:c r="G414" t="n">
        <x:f>E414*F414</x:f>
        <x:v>22</x:v>
      </x:c>
      <x:c r="H414" t="n">
        <x:v>110.2413043478261</x:v>
      </x:c>
      <x:c r="I414" t="n">
        <x:f>E414*H414</x:f>
        <x:v>1212.6543478260871</x:v>
      </x:c>
      <x:c r="J414" s="23" t="n">
        <x:f>E414*SUMIFS('03_DESPIECE'!$I$2:$I$225,'03_DESPIECE'!$A$2:$A$225,B414,'03_DESPIECE'!$B$2:$B$225,C414)</x:f>
        <x:v>164.065</x:v>
      </x:c>
      <x:c r="K414" s="23" t="n">
        <x:f>E414*SUMIFS('03_DESPIECE'!$K$2:$K$225,'03_DESPIECE'!$A$2:$A$225,B414,'03_DESPIECE'!$B$2:$B$225,C414)</x:f>
        <x:v>3.6284722222222223</x:v>
      </x:c>
    </x:row>
    <x:row r="415">
      <x:c r="A415" t="inlineStr">
        <x:is>
          <x:t xml:space="preserve">P063</x:t>
        </x:is>
      </x:c>
      <x:c r="B415" t="inlineStr">
        <x:is>
          <x:t xml:space="preserve">Armario metálico</x:t>
        </x:is>
      </x:c>
      <x:c r="C415" t="inlineStr">
        <x:is>
          <x:t xml:space="preserve">Panel posterior</x:t>
        </x:is>
      </x:c>
      <x:c r="D415" t="inlineStr">
        <x:is>
          <x:t xml:space="preserve">Lámina LAF o acero 1.0 mm (alternativa V4)</x:t>
        </x:is>
      </x:c>
      <x:c r="E415" t="n">
        <x:f>'08_PEDIDOS'!D64</x:f>
        <x:v>11</x:v>
      </x:c>
      <x:c r="F415" t="n">
        <x:v>1</x:v>
      </x:c>
      <x:c r="G415" t="n">
        <x:f>E415*F415</x:f>
        <x:v>11</x:v>
      </x:c>
      <x:c r="H415" t="n">
        <x:v>75.42826086956522</x:v>
      </x:c>
      <x:c r="I415" t="n">
        <x:f>E415*H415</x:f>
        <x:v>829.7108695652174</x:v>
      </x:c>
      <x:c r="J415" s="23" t="n">
        <x:f>E415*SUMIFS('03_DESPIECE'!$I$2:$I$225,'03_DESPIECE'!$A$2:$A$225,B415,'03_DESPIECE'!$B$2:$B$225,C415)</x:f>
        <x:v>112.255</x:v>
      </x:c>
      <x:c r="K415" s="23" t="n">
        <x:f>E415*SUMIFS('03_DESPIECE'!$K$2:$K$225,'03_DESPIECE'!$A$2:$A$225,B415,'03_DESPIECE'!$B$2:$B$225,C415)</x:f>
        <x:v>4.965277777777778</x:v>
      </x:c>
    </x:row>
    <x:row r="416">
      <x:c r="A416" t="inlineStr">
        <x:is>
          <x:t xml:space="preserve">P063</x:t>
        </x:is>
      </x:c>
      <x:c r="B416" t="inlineStr">
        <x:is>
          <x:t xml:space="preserve">Armario metálico</x:t>
        </x:is>
      </x:c>
      <x:c r="C416" t="inlineStr">
        <x:is>
          <x:t xml:space="preserve">Panel techo/base</x:t>
        </x:is>
      </x:c>
      <x:c r="D416" t="inlineStr">
        <x:is>
          <x:t xml:space="preserve">Lámina LAF o acero 1.0 mm (alternativa V4)</x:t>
        </x:is>
      </x:c>
      <x:c r="E416" t="n">
        <x:f>'08_PEDIDOS'!D64</x:f>
        <x:v>11</x:v>
      </x:c>
      <x:c r="F416" t="n">
        <x:v>2</x:v>
      </x:c>
      <x:c r="G416" t="n">
        <x:f>E416*F416</x:f>
        <x:v>22</x:v>
      </x:c>
      <x:c r="H416" t="n">
        <x:v>58.02173913043478</x:v>
      </x:c>
      <x:c r="I416" t="n">
        <x:f>E416*H416</x:f>
        <x:v>638.2391304347826</x:v>
      </x:c>
      <x:c r="J416" s="23" t="n">
        <x:f>E416*SUMIFS('03_DESPIECE'!$I$2:$I$225,'03_DESPIECE'!$A$2:$A$225,B416,'03_DESPIECE'!$B$2:$B$225,C416)</x:f>
        <x:v>86.35000000000002</x:v>
      </x:c>
      <x:c r="K416" s="23" t="n">
        <x:f>E416*SUMIFS('03_DESPIECE'!$K$2:$K$225,'03_DESPIECE'!$A$2:$A$225,B416,'03_DESPIECE'!$B$2:$B$225,C416)</x:f>
        <x:v>1.909722222222222</x:v>
      </x:c>
    </x:row>
    <x:row r="417">
      <x:c r="A417" t="inlineStr">
        <x:is>
          <x:t xml:space="preserve">P063</x:t>
        </x:is>
      </x:c>
      <x:c r="B417" t="inlineStr">
        <x:is>
          <x:t xml:space="preserve">Armario metálico</x:t>
        </x:is>
      </x:c>
      <x:c r="C417" t="inlineStr">
        <x:is>
          <x:t xml:space="preserve">Puerta</x:t>
        </x:is>
      </x:c>
      <x:c r="D417" t="inlineStr">
        <x:is>
          <x:t xml:space="preserve">Lámina LAF o acero 1.0 mm (alternativa V4)</x:t>
        </x:is>
      </x:c>
      <x:c r="E417" t="n">
        <x:f>'08_PEDIDOS'!D64</x:f>
        <x:v>11</x:v>
      </x:c>
      <x:c r="F417" t="n">
        <x:v>2</x:v>
      </x:c>
      <x:c r="G417" t="n">
        <x:f>E417*F417</x:f>
        <x:v>22</x:v>
      </x:c>
      <x:c r="H417" t="n">
        <x:v>81.2304347826087</x:v>
      </x:c>
      <x:c r="I417" t="n">
        <x:f>E417*H417</x:f>
        <x:v>893.5347826086957</x:v>
      </x:c>
      <x:c r="J417" s="23" t="n">
        <x:f>E417*SUMIFS('03_DESPIECE'!$I$2:$I$225,'03_DESPIECE'!$A$2:$A$225,B417,'03_DESPIECE'!$B$2:$B$225,C417)</x:f>
        <x:v>120.89</x:v>
      </x:c>
      <x:c r="K417" s="23" t="n">
        <x:f>E417*SUMIFS('03_DESPIECE'!$K$2:$K$225,'03_DESPIECE'!$A$2:$A$225,B417,'03_DESPIECE'!$B$2:$B$225,C417)</x:f>
        <x:v>2.673611111111111</x:v>
      </x:c>
    </x:row>
    <x:row r="418">
      <x:c r="A418" t="inlineStr">
        <x:is>
          <x:t xml:space="preserve">P063</x:t>
        </x:is>
      </x:c>
      <x:c r="B418" t="inlineStr">
        <x:is>
          <x:t xml:space="preserve">Armario metálico</x:t>
        </x:is>
      </x:c>
      <x:c r="C418" t="inlineStr">
        <x:is>
          <x:t xml:space="preserve">Bandeja</x:t>
        </x:is>
      </x:c>
      <x:c r="D418" t="inlineStr">
        <x:is>
          <x:t xml:space="preserve">Lámina LAF o acero 1.0 mm (alternativa V4)</x:t>
        </x:is>
      </x:c>
      <x:c r="E418" t="n">
        <x:f>'08_PEDIDOS'!D64</x:f>
        <x:v>11</x:v>
      </x:c>
      <x:c r="F418" t="n">
        <x:v>3</x:v>
      </x:c>
      <x:c r="G418" t="n">
        <x:f>E418*F418</x:f>
        <x:v>33</x:v>
      </x:c>
      <x:c r="H418" t="n">
        <x:v>83.55130434782606</x:v>
      </x:c>
      <x:c r="I418" t="n">
        <x:f>E418*H418</x:f>
        <x:v>919.0643478260866</x:v>
      </x:c>
      <x:c r="J418" s="23" t="n">
        <x:f>E418*SUMIFS('03_DESPIECE'!$I$2:$I$225,'03_DESPIECE'!$A$2:$A$225,B418,'03_DESPIECE'!$B$2:$B$225,C418)</x:f>
        <x:v>124.34400000000001</x:v>
      </x:c>
      <x:c r="K418" s="23" t="n">
        <x:f>E418*SUMIFS('03_DESPIECE'!$K$2:$K$225,'03_DESPIECE'!$A$2:$A$225,B418,'03_DESPIECE'!$B$2:$B$225,C418)</x:f>
        <x:v>1.8333333333333333</x:v>
      </x:c>
    </x:row>
    <x:row r="419">
      <x:c r="A419" t="inlineStr">
        <x:is>
          <x:t xml:space="preserve">P063</x:t>
        </x:is>
      </x:c>
      <x:c r="B419" t="inlineStr">
        <x:is>
          <x:t xml:space="preserve">Armario metálico</x:t>
        </x:is>
      </x:c>
      <x:c r="C419" t="inlineStr">
        <x:is>
          <x:t xml:space="preserve">Bisagra</x:t>
        </x:is>
      </x:c>
      <x:c r="D419" t="inlineStr">
        <x:is>
          <x:t xml:space="preserve">Elementos de fijación metálica (tipo por desagregar)</x:t>
        </x:is>
      </x:c>
      <x:c r="E419" t="n">
        <x:f>'08_PEDIDOS'!D64</x:f>
        <x:v>11</x:v>
      </x:c>
      <x:c r="F419" t="n">
        <x:v>4</x:v>
      </x:c>
      <x:c r="G419" t="n">
        <x:f>E419*F419</x:f>
        <x:v>44</x:v>
      </x:c>
      <x:c r="I419" t="n">
        <x:f>E419*H419</x:f>
        <x:v>0</x:v>
      </x:c>
      <x:c r="J419" s="23" t="n">
        <x:f>E419*SUMIFS('03_DESPIECE'!$I$2:$I$225,'03_DESPIECE'!$A$2:$A$225,B419,'03_DESPIECE'!$B$2:$B$225,C419)</x:f>
        <x:v>0</x:v>
      </x:c>
      <x:c r="K419" s="23" t="n">
        <x:f>E419*SUMIFS('03_DESPIECE'!$K$2:$K$225,'03_DESPIECE'!$A$2:$A$225,B419,'03_DESPIECE'!$B$2:$B$225,C419)</x:f>
        <x:v>0</x:v>
      </x:c>
    </x:row>
    <x:row r="420">
      <x:c r="A420" t="inlineStr">
        <x:is>
          <x:t xml:space="preserve">P063</x:t>
        </x:is>
      </x:c>
      <x:c r="B420" t="inlineStr">
        <x:is>
          <x:t xml:space="preserve">Armario metálico</x:t>
        </x:is>
      </x:c>
      <x:c r="C420" t="inlineStr">
        <x:is>
          <x:t xml:space="preserve">Cerradura</x:t>
        </x:is>
      </x:c>
      <x:c r="D420" t="inlineStr">
        <x:is>
          <x:t xml:space="preserve">Elementos de fijación metálica (tipo por desagregar)</x:t>
        </x:is>
      </x:c>
      <x:c r="E420" t="n">
        <x:f>'08_PEDIDOS'!D64</x:f>
        <x:v>11</x:v>
      </x:c>
      <x:c r="F420" t="n">
        <x:v>2</x:v>
      </x:c>
      <x:c r="G420" t="n">
        <x:f>E420*F420</x:f>
        <x:v>22</x:v>
      </x:c>
      <x:c r="I420" t="n">
        <x:f>E420*H420</x:f>
        <x:v>0</x:v>
      </x:c>
      <x:c r="J420" s="23" t="n">
        <x:f>E420*SUMIFS('03_DESPIECE'!$I$2:$I$225,'03_DESPIECE'!$A$2:$A$225,B420,'03_DESPIECE'!$B$2:$B$225,C420)</x:f>
        <x:v>0</x:v>
      </x:c>
      <x:c r="K420" s="23" t="n">
        <x:f>E420*SUMIFS('03_DESPIECE'!$K$2:$K$225,'03_DESPIECE'!$A$2:$A$225,B420,'03_DESPIECE'!$B$2:$B$225,C420)</x:f>
        <x:v>0</x:v>
      </x:c>
    </x:row>
    <x:row r="421">
      <x:c r="A421" t="inlineStr">
        <x:is>
          <x:t xml:space="preserve">P064</x:t>
        </x:is>
      </x:c>
      <x:c r="B421" t="inlineStr">
        <x:is>
          <x:t xml:space="preserve">Estantería liviana metálica</x:t>
        </x:is>
      </x:c>
      <x:c r="C421" t="inlineStr">
        <x:is>
          <x:t xml:space="preserve">Parante</x:t>
        </x:is>
      </x:c>
      <x:c r="D421" t="inlineStr">
        <x:is>
          <x:t xml:space="preserve">Tubo o perfil de acero (sección por definir)</x:t>
        </x:is>
      </x:c>
      <x:c r="E421" t="n">
        <x:f>'08_PEDIDOS'!D65</x:f>
        <x:v>12</x:v>
      </x:c>
      <x:c r="F421" t="n">
        <x:v>4</x:v>
      </x:c>
      <x:c r="G421" t="n">
        <x:f>E421*F421</x:f>
        <x:v>48</x:v>
      </x:c>
      <x:c r="H421" t="n">
        <x:v>62.90624999999999</x:v>
      </x:c>
      <x:c r="I421" t="n">
        <x:f>E421*H421</x:f>
        <x:v>754.8749999999999</x:v>
      </x:c>
      <x:c r="J421" s="23" t="n">
        <x:f>E421*SUMIFS('03_DESPIECE'!$I$2:$I$225,'03_DESPIECE'!$A$2:$A$225,B421,'03_DESPIECE'!$B$2:$B$225,C421)</x:f>
        <x:v>118.79999999999998</x:v>
      </x:c>
      <x:c r="K421" s="23" t="n">
        <x:f>E421*SUMIFS('03_DESPIECE'!$K$2:$K$225,'03_DESPIECE'!$A$2:$A$225,B421,'03_DESPIECE'!$B$2:$B$225,C421)</x:f>
        <x:v>0</x:v>
      </x:c>
    </x:row>
    <x:row r="422">
      <x:c r="A422" t="inlineStr">
        <x:is>
          <x:t xml:space="preserve">P064</x:t>
        </x:is>
      </x:c>
      <x:c r="B422" t="inlineStr">
        <x:is>
          <x:t xml:space="preserve">Estantería liviana metálica</x:t>
        </x:is>
      </x:c>
      <x:c r="C422" t="inlineStr">
        <x:is>
          <x:t xml:space="preserve">Travesaño</x:t>
        </x:is>
      </x:c>
      <x:c r="D422" t="inlineStr">
        <x:is>
          <x:t xml:space="preserve">Tubo o perfil de acero (sección por definir)</x:t>
        </x:is>
      </x:c>
      <x:c r="E422" t="n">
        <x:f>'08_PEDIDOS'!D65</x:f>
        <x:v>12</x:v>
      </x:c>
      <x:c r="F422" t="n">
        <x:v>8</x:v>
      </x:c>
      <x:c r="G422" t="n">
        <x:f>E422*F422</x:f>
        <x:v>96</x:v>
      </x:c>
      <x:c r="H422" t="n">
        <x:v>68.625</x:v>
      </x:c>
      <x:c r="I422" t="n">
        <x:f>E422*H422</x:f>
        <x:v>823.5</x:v>
      </x:c>
      <x:c r="J422" s="23" t="n">
        <x:f>E422*SUMIFS('03_DESPIECE'!$I$2:$I$225,'03_DESPIECE'!$A$2:$A$225,B422,'03_DESPIECE'!$B$2:$B$225,C422)</x:f>
        <x:v>129.60000000000002</x:v>
      </x:c>
      <x:c r="K422" s="23" t="n">
        <x:f>E422*SUMIFS('03_DESPIECE'!$K$2:$K$225,'03_DESPIECE'!$A$2:$A$225,B422,'03_DESPIECE'!$B$2:$B$225,C422)</x:f>
        <x:v>0</x:v>
      </x:c>
    </x:row>
    <x:row r="423">
      <x:c r="A423" t="inlineStr">
        <x:is>
          <x:t xml:space="preserve">P064</x:t>
        </x:is>
      </x:c>
      <x:c r="B423" t="inlineStr">
        <x:is>
          <x:t xml:space="preserve">Estantería liviana metálica</x:t>
        </x:is>
      </x:c>
      <x:c r="C423" t="inlineStr">
        <x:is>
          <x:t xml:space="preserve">Bandeja</x:t>
        </x:is>
      </x:c>
      <x:c r="D423" t="inlineStr">
        <x:is>
          <x:t xml:space="preserve">Lámina LAF o acero 1.0 mm (alternativa V4)</x:t>
        </x:is>
      </x:c>
      <x:c r="E423" t="n">
        <x:f>'08_PEDIDOS'!D65</x:f>
        <x:v>12</x:v>
      </x:c>
      <x:c r="F423" t="n">
        <x:v>5</x:v>
      </x:c>
      <x:c r="G423" t="n">
        <x:f>E423*F423</x:f>
        <x:v>60</x:v>
      </x:c>
      <x:c r="H423" t="n">
        <x:v>116.0434782608696</x:v>
      </x:c>
      <x:c r="I423" t="n">
        <x:f>E423*H423</x:f>
        <x:v>1392.5217391304352</x:v>
      </x:c>
      <x:c r="J423" s="23" t="n">
        <x:f>E423*SUMIFS('03_DESPIECE'!$I$2:$I$225,'03_DESPIECE'!$A$2:$A$225,B423,'03_DESPIECE'!$B$2:$B$225,C423)</x:f>
        <x:v>188.39999999999998</x:v>
      </x:c>
      <x:c r="K423" s="23" t="n">
        <x:f>E423*SUMIFS('03_DESPIECE'!$K$2:$K$225,'03_DESPIECE'!$A$2:$A$225,B423,'03_DESPIECE'!$B$2:$B$225,C423)</x:f>
        <x:v>1.6666666666666667</x:v>
      </x:c>
    </x:row>
    <x:row r="424">
      <x:c r="A424" t="inlineStr">
        <x:is>
          <x:t xml:space="preserve">P064</x:t>
        </x:is>
      </x:c>
      <x:c r="B424" t="inlineStr">
        <x:is>
          <x:t xml:space="preserve">Estantería liviana metálica</x:t>
        </x:is>
      </x:c>
      <x:c r="C424" t="inlineStr">
        <x:is>
          <x:t xml:space="preserve">Escuadra</x:t>
        </x:is>
      </x:c>
      <x:c r="D424" t="inlineStr">
        <x:is>
          <x:t xml:space="preserve">Lámina LAF o acero 1.0 mm (alternativa V4)</x:t>
        </x:is>
      </x:c>
      <x:c r="E424" t="n">
        <x:f>'08_PEDIDOS'!D65</x:f>
        <x:v>12</x:v>
      </x:c>
      <x:c r="F424" t="n">
        <x:v>8</x:v>
      </x:c>
      <x:c r="G424" t="n">
        <x:f>E424*F424</x:f>
        <x:v>96</x:v>
      </x:c>
      <x:c r="H424" t="n">
        <x:v>16.24608695652174</x:v>
      </x:c>
      <x:c r="I424" t="n">
        <x:f>E424*H424</x:f>
        <x:v>194.9530434782609</x:v>
      </x:c>
      <x:c r="J424" s="23" t="n">
        <x:f>E424*SUMIFS('03_DESPIECE'!$I$2:$I$225,'03_DESPIECE'!$A$2:$A$225,B424,'03_DESPIECE'!$B$2:$B$225,C424)</x:f>
        <x:v>26.375999999999998</x:v>
      </x:c>
      <x:c r="K424" s="23" t="n">
        <x:f>E424*SUMIFS('03_DESPIECE'!$K$2:$K$225,'03_DESPIECE'!$A$2:$A$225,B424,'03_DESPIECE'!$B$2:$B$225,C424)</x:f>
        <x:v>0.14583333333333337</x:v>
      </x:c>
    </x:row>
    <x:row r="425">
      <x:c r="A425" t="inlineStr">
        <x:is>
          <x:t xml:space="preserve">P064</x:t>
        </x:is>
      </x:c>
      <x:c r="B425" t="inlineStr">
        <x:is>
          <x:t xml:space="preserve">Estantería liviana metálica</x:t>
        </x:is>
      </x:c>
      <x:c r="C425" t="inlineStr">
        <x:is>
          <x:t xml:space="preserve">Tornillería</x:t>
        </x:is>
      </x:c>
      <x:c r="D425" t="inlineStr">
        <x:is>
          <x:t xml:space="preserve">Elementos de fijación metálica (tipo por desagregar)</x:t>
        </x:is>
      </x:c>
      <x:c r="E425" t="n">
        <x:f>'08_PEDIDOS'!D65</x:f>
        <x:v>12</x:v>
      </x:c>
      <x:c r="F425" t="n">
        <x:v>32</x:v>
      </x:c>
      <x:c r="G425" t="n">
        <x:f>E425*F425</x:f>
        <x:v>384</x:v>
      </x:c>
      <x:c r="I425" t="n">
        <x:f>E425*H425</x:f>
        <x:v>0</x:v>
      </x:c>
      <x:c r="J425" s="23" t="n">
        <x:f>E425*SUMIFS('03_DESPIECE'!$I$2:$I$225,'03_DESPIECE'!$A$2:$A$225,B425,'03_DESPIECE'!$B$2:$B$225,C425)</x:f>
        <x:v>0</x:v>
      </x:c>
      <x:c r="K425" s="23" t="n">
        <x:f>E425*SUMIFS('03_DESPIECE'!$K$2:$K$225,'03_DESPIECE'!$A$2:$A$225,B425,'03_DESPIECE'!$B$2:$B$225,C425)</x:f>
        <x:v>0</x:v>
      </x:c>
    </x:row>
    <x:row r="426">
      <x:c r="A426" t="inlineStr">
        <x:is>
          <x:t xml:space="preserve">P065</x:t>
        </x:is>
      </x:c>
      <x:c r="B426" t="inlineStr">
        <x:is>
          <x:t xml:space="preserve">Minirack metálico con bandejas</x:t>
        </x:is>
      </x:c>
      <x:c r="C426" t="inlineStr">
        <x:is>
          <x:t xml:space="preserve">Parante vertical</x:t>
        </x:is>
      </x:c>
      <x:c r="D426" t="inlineStr">
        <x:is>
          <x:t xml:space="preserve">Tubo o perfil de acero (sección por definir)</x:t>
        </x:is>
      </x:c>
      <x:c r="E426" t="n">
        <x:f>'08_PEDIDOS'!D66</x:f>
        <x:v>12</x:v>
      </x:c>
      <x:c r="F426" t="n">
        <x:v>4</x:v>
      </x:c>
      <x:c r="G426" t="n">
        <x:f>E426*F426</x:f>
        <x:v>48</x:v>
      </x:c>
      <x:c r="H426" t="n">
        <x:v>68.625</x:v>
      </x:c>
      <x:c r="I426" t="n">
        <x:f>E426*H426</x:f>
        <x:v>823.5</x:v>
      </x:c>
      <x:c r="J426" s="23" t="n">
        <x:f>E426*SUMIFS('03_DESPIECE'!$I$2:$I$225,'03_DESPIECE'!$A$2:$A$225,B426,'03_DESPIECE'!$B$2:$B$225,C426)</x:f>
        <x:v>129.60000000000002</x:v>
      </x:c>
      <x:c r="K426" s="23" t="n">
        <x:f>E426*SUMIFS('03_DESPIECE'!$K$2:$K$225,'03_DESPIECE'!$A$2:$A$225,B426,'03_DESPIECE'!$B$2:$B$225,C426)</x:f>
        <x:v>0</x:v>
      </x:c>
    </x:row>
    <x:row r="427">
      <x:c r="A427" t="inlineStr">
        <x:is>
          <x:t xml:space="preserve">P065</x:t>
        </x:is>
      </x:c>
      <x:c r="B427" t="inlineStr">
        <x:is>
          <x:t xml:space="preserve">Minirack metálico con bandejas</x:t>
        </x:is>
      </x:c>
      <x:c r="C427" t="inlineStr">
        <x:is>
          <x:t xml:space="preserve">Larguero horizontal</x:t>
        </x:is>
      </x:c>
      <x:c r="D427" t="inlineStr">
        <x:is>
          <x:t xml:space="preserve">Tubo o perfil de acero (sección por definir)</x:t>
        </x:is>
      </x:c>
      <x:c r="E427" t="n">
        <x:f>'08_PEDIDOS'!D66</x:f>
        <x:v>12</x:v>
      </x:c>
      <x:c r="F427" t="n">
        <x:v>8</x:v>
      </x:c>
      <x:c r="G427" t="n">
        <x:f>E427*F427</x:f>
        <x:v>96</x:v>
      </x:c>
      <x:c r="H427" t="n">
        <x:v>91.49999999999999</x:v>
      </x:c>
      <x:c r="I427" t="n">
        <x:f>E427*H427</x:f>
        <x:v>1097.9999999999998</x:v>
      </x:c>
      <x:c r="J427" s="23" t="n">
        <x:f>E427*SUMIFS('03_DESPIECE'!$I$2:$I$225,'03_DESPIECE'!$A$2:$A$225,B427,'03_DESPIECE'!$B$2:$B$225,C427)</x:f>
        <x:v>172.8</x:v>
      </x:c>
      <x:c r="K427" s="23" t="n">
        <x:f>E427*SUMIFS('03_DESPIECE'!$K$2:$K$225,'03_DESPIECE'!$A$2:$A$225,B427,'03_DESPIECE'!$B$2:$B$225,C427)</x:f>
        <x:v>0</x:v>
      </x:c>
    </x:row>
    <x:row r="428">
      <x:c r="A428" t="inlineStr">
        <x:is>
          <x:t xml:space="preserve">P065</x:t>
        </x:is>
      </x:c>
      <x:c r="B428" t="inlineStr">
        <x:is>
          <x:t xml:space="preserve">Minirack metálico con bandejas</x:t>
        </x:is>
      </x:c>
      <x:c r="C428" t="inlineStr">
        <x:is>
          <x:t xml:space="preserve">Refuerzo transversal</x:t>
        </x:is>
      </x:c>
      <x:c r="D428" t="inlineStr">
        <x:is>
          <x:t xml:space="preserve">Tubo o perfil de acero (sección por definir)</x:t>
        </x:is>
      </x:c>
      <x:c r="E428" t="n">
        <x:f>'08_PEDIDOS'!D66</x:f>
        <x:v>12</x:v>
      </x:c>
      <x:c r="F428" t="n">
        <x:v>4</x:v>
      </x:c>
      <x:c r="G428" t="n">
        <x:f>E428*F428</x:f>
        <x:v>48</x:v>
      </x:c>
      <x:c r="H428" t="n">
        <x:v>22.875</x:v>
      </x:c>
      <x:c r="I428" t="n">
        <x:f>E428*H428</x:f>
        <x:v>274.5</x:v>
      </x:c>
      <x:c r="J428" s="23" t="n">
        <x:f>E428*SUMIFS('03_DESPIECE'!$I$2:$I$225,'03_DESPIECE'!$A$2:$A$225,B428,'03_DESPIECE'!$B$2:$B$225,C428)</x:f>
        <x:v>43.2</x:v>
      </x:c>
      <x:c r="K428" s="23" t="n">
        <x:f>E428*SUMIFS('03_DESPIECE'!$K$2:$K$225,'03_DESPIECE'!$A$2:$A$225,B428,'03_DESPIECE'!$B$2:$B$225,C428)</x:f>
        <x:v>0</x:v>
      </x:c>
    </x:row>
    <x:row r="429">
      <x:c r="A429" t="inlineStr">
        <x:is>
          <x:t xml:space="preserve">P065</x:t>
        </x:is>
      </x:c>
      <x:c r="B429" t="inlineStr">
        <x:is>
          <x:t xml:space="preserve">Minirack metálico con bandejas</x:t>
        </x:is>
      </x:c>
      <x:c r="C429" t="inlineStr">
        <x:is>
          <x:t xml:space="preserve">Bandeja acero</x:t>
        </x:is>
      </x:c>
      <x:c r="D429" t="inlineStr">
        <x:is>
          <x:t xml:space="preserve">Plancha de acero laminado en caliente de 2 mm, 1.20 × 2.40 m</x:t>
        </x:is>
      </x:c>
      <x:c r="E429" t="n">
        <x:f>'08_PEDIDOS'!D66</x:f>
        <x:v>12</x:v>
      </x:c>
      <x:c r="F429" t="n">
        <x:v>4</x:v>
      </x:c>
      <x:c r="G429" t="n">
        <x:f>E429*F429</x:f>
        <x:v>48</x:v>
      </x:c>
      <x:c r="H429" t="n">
        <x:v>334.2052173913042</x:v>
      </x:c>
      <x:c r="I429" t="n">
        <x:f>E429*H429</x:f>
        <x:v>4010.4626086956505</x:v>
      </x:c>
      <x:c r="J429" s="23" t="n">
        <x:f>E429*SUMIFS('03_DESPIECE'!$I$2:$I$225,'03_DESPIECE'!$A$2:$A$225,B429,'03_DESPIECE'!$B$2:$B$225,C429)</x:f>
        <x:v>542.5919999999999</x:v>
      </x:c>
      <x:c r="K429" s="23" t="n">
        <x:f>E429*SUMIFS('03_DESPIECE'!$K$2:$K$225,'03_DESPIECE'!$A$2:$A$225,B429,'03_DESPIECE'!$B$2:$B$225,C429)</x:f>
        <x:v>3</x:v>
      </x:c>
    </x:row>
    <x:row r="430">
      <x:c r="A430" t="inlineStr">
        <x:is>
          <x:t xml:space="preserve">P065</x:t>
        </x:is>
      </x:c>
      <x:c r="B430" t="inlineStr">
        <x:is>
          <x:t xml:space="preserve">Minirack metálico con bandejas</x:t>
        </x:is>
      </x:c>
      <x:c r="C430" t="inlineStr">
        <x:is>
          <x:t xml:space="preserve">Cartela unión</x:t>
        </x:is>
      </x:c>
      <x:c r="D430" t="inlineStr">
        <x:is>
          <x:t xml:space="preserve">Plancha de acero laminado en caliente de 2 mm, 1.20 × 2.40 m</x:t>
        </x:is>
      </x:c>
      <x:c r="E430" t="n">
        <x:f>'08_PEDIDOS'!D66</x:f>
        <x:v>12</x:v>
      </x:c>
      <x:c r="F430" t="n">
        <x:v>8</x:v>
      </x:c>
      <x:c r="G430" t="n">
        <x:f>E430*F430</x:f>
        <x:v>96</x:v>
      </x:c>
      <x:c r="H430" t="n">
        <x:v>23.20869565217391</x:v>
      </x:c>
      <x:c r="I430" t="n">
        <x:f>E430*H430</x:f>
        <x:v>278.5043478260869</x:v>
      </x:c>
      <x:c r="J430" s="23" t="n">
        <x:f>E430*SUMIFS('03_DESPIECE'!$I$2:$I$225,'03_DESPIECE'!$A$2:$A$225,B430,'03_DESPIECE'!$B$2:$B$225,C430)</x:f>
        <x:v>37.68</x:v>
      </x:c>
      <x:c r="K430" s="23" t="n">
        <x:f>E430*SUMIFS('03_DESPIECE'!$K$2:$K$225,'03_DESPIECE'!$A$2:$A$225,B430,'03_DESPIECE'!$B$2:$B$225,C430)</x:f>
        <x:v>0.10416666666666667</x:v>
      </x:c>
    </x:row>
    <x:row r="431">
      <x:c r="A431" t="inlineStr">
        <x:is>
          <x:t xml:space="preserve">P065</x:t>
        </x:is>
      </x:c>
      <x:c r="B431" t="inlineStr">
        <x:is>
          <x:t xml:space="preserve">Minirack metálico con bandejas</x:t>
        </x:is>
      </x:c>
      <x:c r="C431" t="inlineStr">
        <x:is>
          <x:t xml:space="preserve">Tornillería sujeción</x:t>
        </x:is>
      </x:c>
      <x:c r="D431" t="inlineStr">
        <x:is>
          <x:t xml:space="preserve">Elementos de fijación metálica (tipo por desagregar)</x:t>
        </x:is>
      </x:c>
      <x:c r="E431" t="n">
        <x:f>'08_PEDIDOS'!D66</x:f>
        <x:v>12</x:v>
      </x:c>
      <x:c r="F431" t="n">
        <x:v>24</x:v>
      </x:c>
      <x:c r="G431" t="n">
        <x:f>E431*F431</x:f>
        <x:v>288</x:v>
      </x:c>
      <x:c r="I431" t="n">
        <x:f>E431*H431</x:f>
        <x:v>0</x:v>
      </x:c>
      <x:c r="J431" s="23" t="n">
        <x:f>E431*SUMIFS('03_DESPIECE'!$I$2:$I$225,'03_DESPIECE'!$A$2:$A$225,B431,'03_DESPIECE'!$B$2:$B$225,C431)</x:f>
        <x:v>0</x:v>
      </x:c>
      <x:c r="K431" s="23" t="n">
        <x:f>E431*SUMIFS('03_DESPIECE'!$K$2:$K$225,'03_DESPIECE'!$A$2:$A$225,B431,'03_DESPIECE'!$B$2:$B$225,C431)</x:f>
        <x:v>0</x:v>
      </x:c>
    </x:row>
    <x:row r="432">
      <x:c r="A432" t="inlineStr">
        <x:is>
          <x:t xml:space="preserve">P065</x:t>
        </x:is>
      </x:c>
      <x:c r="B432" t="inlineStr">
        <x:is>
          <x:t xml:space="preserve">Minirack metálico con bandejas</x:t>
        </x:is>
      </x:c>
      <x:c r="C432" t="inlineStr">
        <x:is>
          <x:t xml:space="preserve">Tapa protectora</x:t>
        </x:is>
      </x:c>
      <x:c r="D432" t="inlineStr">
        <x:is>
          <x:t xml:space="preserve">Elementos de fijación metálica (tipo por desagregar)</x:t>
        </x:is>
      </x:c>
      <x:c r="E432" t="n">
        <x:f>'08_PEDIDOS'!D66</x:f>
        <x:v>12</x:v>
      </x:c>
      <x:c r="F432" t="n">
        <x:v>4</x:v>
      </x:c>
      <x:c r="G432" t="n">
        <x:f>E432*F432</x:f>
        <x:v>48</x:v>
      </x:c>
      <x:c r="I432" t="n">
        <x:f>E432*H432</x:f>
        <x:v>0</x:v>
      </x:c>
      <x:c r="J432" s="23" t="n">
        <x:f>E432*SUMIFS('03_DESPIECE'!$I$2:$I$225,'03_DESPIECE'!$A$2:$A$225,B432,'03_DESPIECE'!$B$2:$B$225,C432)</x:f>
        <x:v>0</x:v>
      </x:c>
      <x:c r="K432" s="23" t="n">
        <x:f>E432*SUMIFS('03_DESPIECE'!$K$2:$K$225,'03_DESPIECE'!$A$2:$A$225,B432,'03_DESPIECE'!$B$2:$B$225,C432)</x:f>
        <x:v>0</x:v>
      </x:c>
    </x:row>
    <x:row r="433">
      <x:c r="A433" t="inlineStr">
        <x:is>
          <x:t xml:space="preserve">P066</x:t>
        </x:is>
      </x:c>
      <x:c r="B433" t="inlineStr">
        <x:is>
          <x:t xml:space="preserve">Estante reforzado modular</x:t>
        </x:is>
      </x:c>
      <x:c r="C433" t="inlineStr">
        <x:is>
          <x:t xml:space="preserve">Parante perfil</x:t>
        </x:is>
      </x:c>
      <x:c r="D433" t="inlineStr">
        <x:is>
          <x:t xml:space="preserve">Tubo o perfil de acero (sección por definir)</x:t>
        </x:is>
      </x:c>
      <x:c r="E433" t="n">
        <x:f>'08_PEDIDOS'!D67</x:f>
        <x:v>12</x:v>
      </x:c>
      <x:c r="F433" t="n">
        <x:v>4</x:v>
      </x:c>
      <x:c r="G433" t="n">
        <x:f>E433*F433</x:f>
        <x:v>48</x:v>
      </x:c>
      <x:c r="H433" t="n">
        <x:v>76.24999999999999</x:v>
      </x:c>
      <x:c r="I433" t="n">
        <x:f>E433*H433</x:f>
        <x:v>914.9999999999998</x:v>
      </x:c>
      <x:c r="J433" s="23" t="n">
        <x:f>E433*SUMIFS('03_DESPIECE'!$I$2:$I$225,'03_DESPIECE'!$A$2:$A$225,B433,'03_DESPIECE'!$B$2:$B$225,C433)</x:f>
        <x:v>144</x:v>
      </x:c>
      <x:c r="K433" s="23" t="n">
        <x:f>E433*SUMIFS('03_DESPIECE'!$K$2:$K$225,'03_DESPIECE'!$A$2:$A$225,B433,'03_DESPIECE'!$B$2:$B$225,C433)</x:f>
        <x:v>0</x:v>
      </x:c>
    </x:row>
    <x:row r="434">
      <x:c r="A434" t="inlineStr">
        <x:is>
          <x:t xml:space="preserve">P066</x:t>
        </x:is>
      </x:c>
      <x:c r="B434" t="inlineStr">
        <x:is>
          <x:t xml:space="preserve">Estante reforzado modular</x:t>
        </x:is>
      </x:c>
      <x:c r="C434" t="inlineStr">
        <x:is>
          <x:t xml:space="preserve">Travesaño frontal</x:t>
        </x:is>
      </x:c>
      <x:c r="D434" t="inlineStr">
        <x:is>
          <x:t xml:space="preserve">Tubo o perfil de acero (sección por definir)</x:t>
        </x:is>
      </x:c>
      <x:c r="E434" t="n">
        <x:f>'08_PEDIDOS'!D67</x:f>
        <x:v>12</x:v>
      </x:c>
      <x:c r="F434" t="n">
        <x:v>8</x:v>
      </x:c>
      <x:c r="G434" t="n">
        <x:f>E434*F434</x:f>
        <x:v>96</x:v>
      </x:c>
      <x:c r="H434" t="n">
        <x:v>76.24999999999999</x:v>
      </x:c>
      <x:c r="I434" t="n">
        <x:f>E434*H434</x:f>
        <x:v>914.9999999999998</x:v>
      </x:c>
      <x:c r="J434" s="23" t="n">
        <x:f>E434*SUMIFS('03_DESPIECE'!$I$2:$I$225,'03_DESPIECE'!$A$2:$A$225,B434,'03_DESPIECE'!$B$2:$B$225,C434)</x:f>
        <x:v>144</x:v>
      </x:c>
      <x:c r="K434" s="23" t="n">
        <x:f>E434*SUMIFS('03_DESPIECE'!$K$2:$K$225,'03_DESPIECE'!$A$2:$A$225,B434,'03_DESPIECE'!$B$2:$B$225,C434)</x:f>
        <x:v>0</x:v>
      </x:c>
    </x:row>
    <x:row r="435">
      <x:c r="A435" t="inlineStr">
        <x:is>
          <x:t xml:space="preserve">P066</x:t>
        </x:is>
      </x:c>
      <x:c r="B435" t="inlineStr">
        <x:is>
          <x:t xml:space="preserve">Estante reforzado modular</x:t>
        </x:is>
      </x:c>
      <x:c r="C435" t="inlineStr">
        <x:is>
          <x:t xml:space="preserve">Travesaño lateral</x:t>
        </x:is>
      </x:c>
      <x:c r="D435" t="inlineStr">
        <x:is>
          <x:t xml:space="preserve">Tubo o perfil de acero (sección por definir)</x:t>
        </x:is>
      </x:c>
      <x:c r="E435" t="n">
        <x:f>'08_PEDIDOS'!D67</x:f>
        <x:v>12</x:v>
      </x:c>
      <x:c r="F435" t="n">
        <x:v>8</x:v>
      </x:c>
      <x:c r="G435" t="n">
        <x:f>E435*F435</x:f>
        <x:v>96</x:v>
      </x:c>
      <x:c r="H435" t="n">
        <x:v>38.12499999999999</x:v>
      </x:c>
      <x:c r="I435" t="n">
        <x:f>E435*H435</x:f>
        <x:v>457.4999999999999</x:v>
      </x:c>
      <x:c r="J435" s="23" t="n">
        <x:f>E435*SUMIFS('03_DESPIECE'!$I$2:$I$225,'03_DESPIECE'!$A$2:$A$225,B435,'03_DESPIECE'!$B$2:$B$225,C435)</x:f>
        <x:v>72</x:v>
      </x:c>
      <x:c r="K435" s="23" t="n">
        <x:f>E435*SUMIFS('03_DESPIECE'!$K$2:$K$225,'03_DESPIECE'!$A$2:$A$225,B435,'03_DESPIECE'!$B$2:$B$225,C435)</x:f>
        <x:v>0</x:v>
      </x:c>
    </x:row>
    <x:row r="436">
      <x:c r="A436" t="inlineStr">
        <x:is>
          <x:t xml:space="preserve">P066</x:t>
        </x:is>
      </x:c>
      <x:c r="B436" t="inlineStr">
        <x:is>
          <x:t xml:space="preserve">Estante reforzado modular</x:t>
        </x:is>
      </x:c>
      <x:c r="C436" t="inlineStr">
        <x:is>
          <x:t xml:space="preserve">Bandeja reforzada</x:t>
        </x:is>
      </x:c>
      <x:c r="D436" t="inlineStr">
        <x:is>
          <x:t xml:space="preserve">Plancha de acero laminado en caliente de 2 mm, 1.20 × 2.40 m</x:t>
        </x:is>
      </x:c>
      <x:c r="E436" t="n">
        <x:f>'08_PEDIDOS'!D67</x:f>
        <x:v>12</x:v>
      </x:c>
      <x:c r="F436" t="n">
        <x:v>5</x:v>
      </x:c>
      <x:c r="G436" t="n">
        <x:f>E436*F436</x:f>
        <x:v>60</x:v>
      </x:c>
      <x:c r="H436" t="n">
        <x:v>290.1086956521739</x:v>
      </x:c>
      <x:c r="I436" t="n">
        <x:f>E436*H436</x:f>
        <x:v>3481.3043478260865</x:v>
      </x:c>
      <x:c r="J436" s="23" t="n">
        <x:f>E436*SUMIFS('03_DESPIECE'!$I$2:$I$225,'03_DESPIECE'!$A$2:$A$225,B436,'03_DESPIECE'!$B$2:$B$225,C436)</x:f>
        <x:v>471</x:v>
      </x:c>
      <x:c r="K436" s="23" t="n">
        <x:f>E436*SUMIFS('03_DESPIECE'!$K$2:$K$225,'03_DESPIECE'!$A$2:$A$225,B436,'03_DESPIECE'!$B$2:$B$225,C436)</x:f>
        <x:v>2.083333333333333</x:v>
      </x:c>
    </x:row>
    <x:row r="437">
      <x:c r="A437" t="inlineStr">
        <x:is>
          <x:t xml:space="preserve">P066</x:t>
        </x:is>
      </x:c>
      <x:c r="B437" t="inlineStr">
        <x:is>
          <x:t xml:space="preserve">Estante reforzado modular</x:t>
        </x:is>
      </x:c>
      <x:c r="C437" t="inlineStr">
        <x:is>
          <x:t xml:space="preserve">Cartela</x:t>
        </x:is>
      </x:c>
      <x:c r="D437" t="inlineStr">
        <x:is>
          <x:t xml:space="preserve">Plancha de acero laminado en caliente de 2 mm, 1.20 × 2.40 m</x:t>
        </x:is>
      </x:c>
      <x:c r="E437" t="n">
        <x:f>'08_PEDIDOS'!D67</x:f>
        <x:v>12</x:v>
      </x:c>
      <x:c r="F437" t="n">
        <x:v>8</x:v>
      </x:c>
      <x:c r="G437" t="n">
        <x:f>E437*F437</x:f>
        <x:v>96</x:v>
      </x:c>
      <x:c r="H437" t="n">
        <x:v>32.49217391304348</x:v>
      </x:c>
      <x:c r="I437" t="n">
        <x:f>E437*H437</x:f>
        <x:v>389.9060869565218</x:v>
      </x:c>
      <x:c r="J437" s="23" t="n">
        <x:f>E437*SUMIFS('03_DESPIECE'!$I$2:$I$225,'03_DESPIECE'!$A$2:$A$225,B437,'03_DESPIECE'!$B$2:$B$225,C437)</x:f>
        <x:v>52.75200000000001</x:v>
      </x:c>
      <x:c r="K437" s="23" t="n">
        <x:f>E437*SUMIFS('03_DESPIECE'!$K$2:$K$225,'03_DESPIECE'!$A$2:$A$225,B437,'03_DESPIECE'!$B$2:$B$225,C437)</x:f>
        <x:v>0.14583333333333337</x:v>
      </x:c>
    </x:row>
    <x:row r="438">
      <x:c r="A438" t="inlineStr">
        <x:is>
          <x:t xml:space="preserve">P066</x:t>
        </x:is>
      </x:c>
      <x:c r="B438" t="inlineStr">
        <x:is>
          <x:t xml:space="preserve">Estante reforzado modular</x:t>
        </x:is>
      </x:c>
      <x:c r="C438" t="inlineStr">
        <x:is>
          <x:t xml:space="preserve">Juego pernos</x:t>
        </x:is>
      </x:c>
      <x:c r="D438" t="inlineStr">
        <x:is>
          <x:t xml:space="preserve">Elementos de fijación metálica (tipo por desagregar)</x:t>
        </x:is>
      </x:c>
      <x:c r="E438" t="n">
        <x:f>'08_PEDIDOS'!D67</x:f>
        <x:v>12</x:v>
      </x:c>
      <x:c r="F438" t="n">
        <x:v>28</x:v>
      </x:c>
      <x:c r="G438" t="n">
        <x:f>E438*F438</x:f>
        <x:v>336</x:v>
      </x:c>
      <x:c r="I438" t="n">
        <x:f>E438*H438</x:f>
        <x:v>0</x:v>
      </x:c>
      <x:c r="J438" s="23" t="n">
        <x:f>E438*SUMIFS('03_DESPIECE'!$I$2:$I$225,'03_DESPIECE'!$A$2:$A$225,B438,'03_DESPIECE'!$B$2:$B$225,C438)</x:f>
        <x:v>0</x:v>
      </x:c>
      <x:c r="K438" s="23" t="n">
        <x:f>E438*SUMIFS('03_DESPIECE'!$K$2:$K$225,'03_DESPIECE'!$A$2:$A$225,B438,'03_DESPIECE'!$B$2:$B$225,C438)</x:f>
        <x:v>0</x:v>
      </x:c>
    </x:row>
    <x:row r="439">
      <x:c r="A439" t="inlineStr">
        <x:is>
          <x:t xml:space="preserve">P067</x:t>
        </x:is>
      </x:c>
      <x:c r="B439" t="inlineStr">
        <x:is>
          <x:t xml:space="preserve">Góndola central comercial</x:t>
        </x:is>
      </x:c>
      <x:c r="C439" t="inlineStr">
        <x:is>
          <x:t xml:space="preserve">Columna doble</x:t>
        </x:is>
      </x:c>
      <x:c r="D439" t="inlineStr">
        <x:is>
          <x:t xml:space="preserve">Tubo o perfil de acero (sección por definir)</x:t>
        </x:is>
      </x:c>
      <x:c r="E439" t="n">
        <x:f>'08_PEDIDOS'!D68</x:f>
        <x:v>6</x:v>
      </x:c>
      <x:c r="F439" t="n">
        <x:v>2</x:v>
      </x:c>
      <x:c r="G439" t="n">
        <x:f>E439*F439</x:f>
        <x:v>12</x:v>
      </x:c>
      <x:c r="H439" t="n">
        <x:v>31.45312499999999</x:v>
      </x:c>
      <x:c r="I439" t="n">
        <x:f>E439*H439</x:f>
        <x:v>188.71874999999994</x:v>
      </x:c>
      <x:c r="J439" s="23" t="n">
        <x:f>E439*SUMIFS('03_DESPIECE'!$I$2:$I$225,'03_DESPIECE'!$A$2:$A$225,B439,'03_DESPIECE'!$B$2:$B$225,C439)</x:f>
        <x:v>29.699999999999996</x:v>
      </x:c>
      <x:c r="K439" s="23" t="n">
        <x:f>E439*SUMIFS('03_DESPIECE'!$K$2:$K$225,'03_DESPIECE'!$A$2:$A$225,B439,'03_DESPIECE'!$B$2:$B$225,C439)</x:f>
        <x:v>0</x:v>
      </x:c>
    </x:row>
    <x:row r="440">
      <x:c r="A440" t="inlineStr">
        <x:is>
          <x:t xml:space="preserve">P067</x:t>
        </x:is>
      </x:c>
      <x:c r="B440" t="inlineStr">
        <x:is>
          <x:t xml:space="preserve">Góndola central comercial</x:t>
        </x:is>
      </x:c>
      <x:c r="C440" t="inlineStr">
        <x:is>
          <x:t xml:space="preserve">Base apoyo</x:t>
        </x:is>
      </x:c>
      <x:c r="D440" t="inlineStr">
        <x:is>
          <x:t xml:space="preserve">Lámina LAF o acero 1.0 mm (alternativa V4)</x:t>
        </x:is>
      </x:c>
      <x:c r="E440" t="n">
        <x:f>'08_PEDIDOS'!D68</x:f>
        <x:v>6</x:v>
      </x:c>
      <x:c r="F440" t="n">
        <x:v>2</x:v>
      </x:c>
      <x:c r="G440" t="n">
        <x:f>E440*F440</x:f>
        <x:v>12</x:v>
      </x:c>
      <x:c r="H440" t="n">
        <x:v>34.81304347826087</x:v>
      </x:c>
      <x:c r="I440" t="n">
        <x:f>E440*H440</x:f>
        <x:v>208.87826086956522</x:v>
      </x:c>
      <x:c r="J440" s="23" t="n">
        <x:f>E440*SUMIFS('03_DESPIECE'!$I$2:$I$225,'03_DESPIECE'!$A$2:$A$225,B440,'03_DESPIECE'!$B$2:$B$225,C440)</x:f>
        <x:v>28.259999999999998</x:v>
      </x:c>
      <x:c r="K440" s="23" t="n">
        <x:f>E440*SUMIFS('03_DESPIECE'!$K$2:$K$225,'03_DESPIECE'!$A$2:$A$225,B440,'03_DESPIECE'!$B$2:$B$225,C440)</x:f>
        <x:v>0.625</x:v>
      </x:c>
    </x:row>
    <x:row r="441">
      <x:c r="A441" t="inlineStr">
        <x:is>
          <x:t xml:space="preserve">P067</x:t>
        </x:is>
      </x:c>
      <x:c r="B441" t="inlineStr">
        <x:is>
          <x:t xml:space="preserve">Góndola central comercial</x:t>
        </x:is>
      </x:c>
      <x:c r="C441" t="inlineStr">
        <x:is>
          <x:t xml:space="preserve">Panel trasero</x:t>
        </x:is>
      </x:c>
      <x:c r="D441" t="inlineStr">
        <x:is>
          <x:t xml:space="preserve">Lámina LAF o acero 1.0 mm (alternativa V4)</x:t>
        </x:is>
      </x:c>
      <x:c r="E441" t="n">
        <x:f>'08_PEDIDOS'!D68</x:f>
        <x:v>6</x:v>
      </x:c>
      <x:c r="F441" t="n">
        <x:v>4</x:v>
      </x:c>
      <x:c r="G441" t="n">
        <x:f>E441*F441</x:f>
        <x:v>24</x:v>
      </x:c>
      <x:c r="H441" t="n">
        <x:v>129.9686956521739</x:v>
      </x:c>
      <x:c r="I441" t="n">
        <x:f>E441*H441</x:f>
        <x:v>779.8121739130434</x:v>
      </x:c>
      <x:c r="J441" s="23" t="n">
        <x:f>E441*SUMIFS('03_DESPIECE'!$I$2:$I$225,'03_DESPIECE'!$A$2:$A$225,B441,'03_DESPIECE'!$B$2:$B$225,C441)</x:f>
        <x:v>105.50399999999999</x:v>
      </x:c>
      <x:c r="K441" s="23" t="n">
        <x:f>E441*SUMIFS('03_DESPIECE'!$K$2:$K$225,'03_DESPIECE'!$A$2:$A$225,B441,'03_DESPIECE'!$B$2:$B$225,C441)</x:f>
        <x:v>1.166666666666667</x:v>
      </x:c>
    </x:row>
    <x:row r="442">
      <x:c r="A442" t="inlineStr">
        <x:is>
          <x:t xml:space="preserve">P067</x:t>
        </x:is>
      </x:c>
      <x:c r="B442" t="inlineStr">
        <x:is>
          <x:t xml:space="preserve">Góndola central comercial</x:t>
        </x:is>
      </x:c>
      <x:c r="C442" t="inlineStr">
        <x:is>
          <x:t xml:space="preserve">Estante de exposición</x:t>
        </x:is>
      </x:c>
      <x:c r="D442" t="inlineStr">
        <x:is>
          <x:t xml:space="preserve">Lámina LAF o acero 1.0 mm (alternativa V4)</x:t>
        </x:is>
      </x:c>
      <x:c r="E442" t="n">
        <x:f>'08_PEDIDOS'!D68</x:f>
        <x:v>6</x:v>
      </x:c>
      <x:c r="F442" t="n">
        <x:v>8</x:v>
      </x:c>
      <x:c r="G442" t="n">
        <x:f>E442*F442</x:f>
        <x:v>48</x:v>
      </x:c>
      <x:c r="H442" t="n">
        <x:v>185.6695652173913</x:v>
      </x:c>
      <x:c r="I442" t="n">
        <x:f>E442*H442</x:f>
        <x:v>1114.0173913043477</x:v>
      </x:c>
      <x:c r="J442" s="23" t="n">
        <x:f>E442*SUMIFS('03_DESPIECE'!$I$2:$I$225,'03_DESPIECE'!$A$2:$A$225,B442,'03_DESPIECE'!$B$2:$B$225,C442)</x:f>
        <x:v>150.72</x:v>
      </x:c>
      <x:c r="K442" s="23" t="n">
        <x:f>E442*SUMIFS('03_DESPIECE'!$K$2:$K$225,'03_DESPIECE'!$A$2:$A$225,B442,'03_DESPIECE'!$B$2:$B$225,C442)</x:f>
        <x:v>0.8333333333333334</x:v>
      </x:c>
    </x:row>
    <x:row r="443">
      <x:c r="A443" t="inlineStr">
        <x:is>
          <x:t xml:space="preserve">P067</x:t>
        </x:is>
      </x:c>
      <x:c r="B443" t="inlineStr">
        <x:is>
          <x:t xml:space="preserve">Góndola central comercial</x:t>
        </x:is>
      </x:c>
      <x:c r="C443" t="inlineStr">
        <x:is>
          <x:t xml:space="preserve">Ménsula</x:t>
        </x:is>
      </x:c>
      <x:c r="D443" t="inlineStr">
        <x:is>
          <x:t xml:space="preserve">Lámina LAF o acero 1.0 mm (alternativa V4)</x:t>
        </x:is>
      </x:c>
      <x:c r="E443" t="n">
        <x:f>'08_PEDIDOS'!D68</x:f>
        <x:v>6</x:v>
      </x:c>
      <x:c r="F443" t="n">
        <x:v>16</x:v>
      </x:c>
      <x:c r="G443" t="n">
        <x:f>E443*F443</x:f>
        <x:v>96</x:v>
      </x:c>
      <x:c r="H443" t="n">
        <x:v>37.13391304347825</x:v>
      </x:c>
      <x:c r="I443" t="n">
        <x:f>E443*H443</x:f>
        <x:v>222.8034782608695</x:v>
      </x:c>
      <x:c r="J443" s="23" t="n">
        <x:f>E443*SUMIFS('03_DESPIECE'!$I$2:$I$225,'03_DESPIECE'!$A$2:$A$225,B443,'03_DESPIECE'!$B$2:$B$225,C443)</x:f>
        <x:v>30.144</x:v>
      </x:c>
      <x:c r="K443" s="23" t="n">
        <x:f>E443*SUMIFS('03_DESPIECE'!$K$2:$K$225,'03_DESPIECE'!$A$2:$A$225,B443,'03_DESPIECE'!$B$2:$B$225,C443)</x:f>
        <x:v>0.08333333333333334</x:v>
      </x:c>
    </x:row>
    <x:row r="444">
      <x:c r="A444" t="inlineStr">
        <x:is>
          <x:t xml:space="preserve">P067</x:t>
        </x:is>
      </x:c>
      <x:c r="B444" t="inlineStr">
        <x:is>
          <x:t xml:space="preserve">Góndola central comercial</x:t>
        </x:is>
      </x:c>
      <x:c r="C444" t="inlineStr">
        <x:is>
          <x:t xml:space="preserve">Zócalo frontal</x:t>
        </x:is>
      </x:c>
      <x:c r="D444" t="inlineStr">
        <x:is>
          <x:t xml:space="preserve">Lámina LAF o acero 1.0 mm (alternativa V4)</x:t>
        </x:is>
      </x:c>
      <x:c r="E444" t="n">
        <x:f>'08_PEDIDOS'!D68</x:f>
        <x:v>6</x:v>
      </x:c>
      <x:c r="F444" t="n">
        <x:v>2</x:v>
      </x:c>
      <x:c r="G444" t="n">
        <x:f>E444*F444</x:f>
        <x:v>12</x:v>
      </x:c>
      <x:c r="H444" t="n">
        <x:v>13.92521739130435</x:v>
      </x:c>
      <x:c r="I444" t="n">
        <x:f>E444*H444</x:f>
        <x:v>83.5513043478261</x:v>
      </x:c>
      <x:c r="J444" s="23" t="n">
        <x:f>E444*SUMIFS('03_DESPIECE'!$I$2:$I$225,'03_DESPIECE'!$A$2:$A$225,B444,'03_DESPIECE'!$B$2:$B$225,C444)</x:f>
        <x:v>11.303999999999998</x:v>
      </x:c>
      <x:c r="K444" s="23" t="n">
        <x:f>E444*SUMIFS('03_DESPIECE'!$K$2:$K$225,'03_DESPIECE'!$A$2:$A$225,B444,'03_DESPIECE'!$B$2:$B$225,C444)</x:f>
        <x:v>0.25</x:v>
      </x:c>
    </x:row>
    <x:row r="445">
      <x:c r="A445" t="inlineStr">
        <x:is>
          <x:t xml:space="preserve">P067</x:t>
        </x:is>
      </x:c>
      <x:c r="B445" t="inlineStr">
        <x:is>
          <x:t xml:space="preserve">Góndola central comercial</x:t>
        </x:is>
      </x:c>
      <x:c r="C445" t="inlineStr">
        <x:is>
          <x:t xml:space="preserve">Pernos de ensamble</x:t>
        </x:is>
      </x:c>
      <x:c r="D445" t="inlineStr">
        <x:is>
          <x:t xml:space="preserve">Elementos de fijación metálica (tipo por desagregar)</x:t>
        </x:is>
      </x:c>
      <x:c r="E445" t="n">
        <x:f>'08_PEDIDOS'!D68</x:f>
        <x:v>6</x:v>
      </x:c>
      <x:c r="F445" t="n">
        <x:v>36</x:v>
      </x:c>
      <x:c r="G445" t="n">
        <x:f>E445*F445</x:f>
        <x:v>216</x:v>
      </x:c>
      <x:c r="I445" t="n">
        <x:f>E445*H445</x:f>
        <x:v>0</x:v>
      </x:c>
      <x:c r="J445" s="23" t="n">
        <x:f>E445*SUMIFS('03_DESPIECE'!$I$2:$I$225,'03_DESPIECE'!$A$2:$A$225,B445,'03_DESPIECE'!$B$2:$B$225,C445)</x:f>
        <x:v>0</x:v>
      </x:c>
      <x:c r="K445" s="23" t="n">
        <x:f>E445*SUMIFS('03_DESPIECE'!$K$2:$K$225,'03_DESPIECE'!$A$2:$A$225,B445,'03_DESPIECE'!$B$2:$B$225,C445)</x:f>
        <x:v>0</x:v>
      </x:c>
    </x:row>
    <x:row r="446">
      <x:c r="A446" t="inlineStr">
        <x:is>
          <x:t xml:space="preserve">P068</x:t>
        </x:is>
      </x:c>
      <x:c r="B446" t="inlineStr">
        <x:is>
          <x:t xml:space="preserve">Góndola mural</x:t>
        </x:is>
      </x:c>
      <x:c r="C446" t="inlineStr">
        <x:is>
          <x:t xml:space="preserve">Montante mural</x:t>
        </x:is>
      </x:c>
      <x:c r="D446" t="inlineStr">
        <x:is>
          <x:t xml:space="preserve">Tubo o perfil de acero (sección por definir)</x:t>
        </x:is>
      </x:c>
      <x:c r="E446" t="n">
        <x:f>'08_PEDIDOS'!D69</x:f>
        <x:v>7</x:v>
      </x:c>
      <x:c r="F446" t="n">
        <x:v>2</x:v>
      </x:c>
      <x:c r="G446" t="n">
        <x:f>E446*F446</x:f>
        <x:v>14</x:v>
      </x:c>
      <x:c r="H446" t="n">
        <x:v>36.21875</x:v>
      </x:c>
      <x:c r="I446" t="n">
        <x:f>E446*H446</x:f>
        <x:v>253.53125</x:v>
      </x:c>
      <x:c r="J446" s="23" t="n">
        <x:f>E446*SUMIFS('03_DESPIECE'!$I$2:$I$225,'03_DESPIECE'!$A$2:$A$225,B446,'03_DESPIECE'!$B$2:$B$225,C446)</x:f>
        <x:v>39.89999999999999</x:v>
      </x:c>
      <x:c r="K446" s="23" t="n">
        <x:f>E446*SUMIFS('03_DESPIECE'!$K$2:$K$225,'03_DESPIECE'!$A$2:$A$225,B446,'03_DESPIECE'!$B$2:$B$225,C446)</x:f>
        <x:v>0</x:v>
      </x:c>
    </x:row>
    <x:row r="447">
      <x:c r="A447" t="inlineStr">
        <x:is>
          <x:t xml:space="preserve">P068</x:t>
        </x:is>
      </x:c>
      <x:c r="B447" t="inlineStr">
        <x:is>
          <x:t xml:space="preserve">Góndola mural</x:t>
        </x:is>
      </x:c>
      <x:c r="C447" t="inlineStr">
        <x:is>
          <x:t xml:space="preserve">Panel de fondo</x:t>
        </x:is>
      </x:c>
      <x:c r="D447" t="inlineStr">
        <x:is>
          <x:t xml:space="preserve">Lámina LAF o acero 1.0 mm (alternativa V4)</x:t>
        </x:is>
      </x:c>
      <x:c r="E447" t="n">
        <x:f>'08_PEDIDOS'!D69</x:f>
        <x:v>7</x:v>
      </x:c>
      <x:c r="F447" t="n">
        <x:v>3</x:v>
      </x:c>
      <x:c r="G447" t="n">
        <x:f>E447*F447</x:f>
        <x:v>21</x:v>
      </x:c>
      <x:c r="H447" t="n">
        <x:v>95.7358695652174</x:v>
      </x:c>
      <x:c r="I447" t="n">
        <x:f>E447*H447</x:f>
        <x:v>670.1510869565218</x:v>
      </x:c>
      <x:c r="J447" s="23" t="n">
        <x:f>E447*SUMIFS('03_DESPIECE'!$I$2:$I$225,'03_DESPIECE'!$A$2:$A$225,B447,'03_DESPIECE'!$B$2:$B$225,C447)</x:f>
        <x:v>90.6675</x:v>
      </x:c>
      <x:c r="K447" s="23" t="n">
        <x:f>E447*SUMIFS('03_DESPIECE'!$K$2:$K$225,'03_DESPIECE'!$A$2:$A$225,B447,'03_DESPIECE'!$B$2:$B$225,C447)</x:f>
        <x:v>1.3368055555555556</x:v>
      </x:c>
    </x:row>
    <x:row r="448">
      <x:c r="A448" t="inlineStr">
        <x:is>
          <x:t xml:space="preserve">P068</x:t>
        </x:is>
      </x:c>
      <x:c r="B448" t="inlineStr">
        <x:is>
          <x:t xml:space="preserve">Góndola mural</x:t>
        </x:is>
      </x:c>
      <x:c r="C448" t="inlineStr">
        <x:is>
          <x:t xml:space="preserve">Bandeja</x:t>
        </x:is>
      </x:c>
      <x:c r="D448" t="inlineStr">
        <x:is>
          <x:t xml:space="preserve">Lámina LAF o acero 1.0 mm (alternativa V4)</x:t>
        </x:is>
      </x:c>
      <x:c r="E448" t="n">
        <x:f>'08_PEDIDOS'!D69</x:f>
        <x:v>7</x:v>
      </x:c>
      <x:c r="F448" t="n">
        <x:v>5</x:v>
      </x:c>
      <x:c r="G448" t="n">
        <x:f>E448*F448</x:f>
        <x:v>35</x:v>
      </x:c>
      <x:c r="H448" t="n">
        <x:v>121.8456521739131</x:v>
      </x:c>
      <x:c r="I448" t="n">
        <x:f>E448*H448</x:f>
        <x:v>852.9195652173917</x:v>
      </x:c>
      <x:c r="J448" s="23" t="n">
        <x:f>E448*SUMIFS('03_DESPIECE'!$I$2:$I$225,'03_DESPIECE'!$A$2:$A$225,B448,'03_DESPIECE'!$B$2:$B$225,C448)</x:f>
        <x:v>115.395</x:v>
      </x:c>
      <x:c r="K448" s="23" t="n">
        <x:f>E448*SUMIFS('03_DESPIECE'!$K$2:$K$225,'03_DESPIECE'!$A$2:$A$225,B448,'03_DESPIECE'!$B$2:$B$225,C448)</x:f>
        <x:v>1.0208333333333335</x:v>
      </x:c>
    </x:row>
    <x:row r="449">
      <x:c r="A449" t="inlineStr">
        <x:is>
          <x:t xml:space="preserve">P068</x:t>
        </x:is>
      </x:c>
      <x:c r="B449" t="inlineStr">
        <x:is>
          <x:t xml:space="preserve">Góndola mural</x:t>
        </x:is>
      </x:c>
      <x:c r="C449" t="inlineStr">
        <x:is>
          <x:t xml:space="preserve">Soporte bandeja</x:t>
        </x:is>
      </x:c>
      <x:c r="D449" t="inlineStr">
        <x:is>
          <x:t xml:space="preserve">Lámina LAF o acero 1.0 mm (alternativa V4)</x:t>
        </x:is>
      </x:c>
      <x:c r="E449" t="n">
        <x:f>'08_PEDIDOS'!D69</x:f>
        <x:v>7</x:v>
      </x:c>
      <x:c r="F449" t="n">
        <x:v>10</x:v>
      </x:c>
      <x:c r="G449" t="n">
        <x:f>E449*F449</x:f>
        <x:v>70</x:v>
      </x:c>
      <x:c r="H449" t="n">
        <x:v>23.20869565217391</x:v>
      </x:c>
      <x:c r="I449" t="n">
        <x:f>E449*H449</x:f>
        <x:v>162.46086956521737</x:v>
      </x:c>
      <x:c r="J449" s="23" t="n">
        <x:f>E449*SUMIFS('03_DESPIECE'!$I$2:$I$225,'03_DESPIECE'!$A$2:$A$225,B449,'03_DESPIECE'!$B$2:$B$225,C449)</x:f>
        <x:v>21.98</x:v>
      </x:c>
      <x:c r="K449" s="23" t="n">
        <x:f>E449*SUMIFS('03_DESPIECE'!$K$2:$K$225,'03_DESPIECE'!$A$2:$A$225,B449,'03_DESPIECE'!$B$2:$B$225,C449)</x:f>
        <x:v>0.09722222222222222</x:v>
      </x:c>
    </x:row>
    <x:row r="450">
      <x:c r="A450" t="inlineStr">
        <x:is>
          <x:t xml:space="preserve">P068</x:t>
        </x:is>
      </x:c>
      <x:c r="B450" t="inlineStr">
        <x:is>
          <x:t xml:space="preserve">Góndola mural</x:t>
        </x:is>
      </x:c>
      <x:c r="C450" t="inlineStr">
        <x:is>
          <x:t xml:space="preserve">Pie soporte</x:t>
        </x:is>
      </x:c>
      <x:c r="D450" t="inlineStr">
        <x:is>
          <x:t xml:space="preserve">Lámina LAF o acero 1.0 mm (alternativa V4)</x:t>
        </x:is>
      </x:c>
      <x:c r="E450" t="n">
        <x:f>'08_PEDIDOS'!D69</x:f>
        <x:v>7</x:v>
      </x:c>
      <x:c r="F450" t="n">
        <x:v>2</x:v>
      </x:c>
      <x:c r="G450" t="n">
        <x:f>E450*F450</x:f>
        <x:v>14</x:v>
      </x:c>
      <x:c r="H450" t="n">
        <x:v>29.01086956521739</x:v>
      </x:c>
      <x:c r="I450" t="n">
        <x:f>E450*H450</x:f>
        <x:v>203.07608695652175</x:v>
      </x:c>
      <x:c r="J450" s="23" t="n">
        <x:f>E450*SUMIFS('03_DESPIECE'!$I$2:$I$225,'03_DESPIECE'!$A$2:$A$225,B450,'03_DESPIECE'!$B$2:$B$225,C450)</x:f>
        <x:v>27.474999999999998</x:v>
      </x:c>
      <x:c r="K450" s="23" t="n">
        <x:f>E450*SUMIFS('03_DESPIECE'!$K$2:$K$225,'03_DESPIECE'!$A$2:$A$225,B450,'03_DESPIECE'!$B$2:$B$225,C450)</x:f>
        <x:v>0.6076388888888888</x:v>
      </x:c>
    </x:row>
    <x:row r="451">
      <x:c r="A451" t="inlineStr">
        <x:is>
          <x:t xml:space="preserve">P068</x:t>
        </x:is>
      </x:c>
      <x:c r="B451" t="inlineStr">
        <x:is>
          <x:t xml:space="preserve">Góndola mural</x:t>
        </x:is>
      </x:c>
      <x:c r="C451" t="inlineStr">
        <x:is>
          <x:t xml:space="preserve">Fijaciones</x:t>
        </x:is>
      </x:c>
      <x:c r="D451" t="inlineStr">
        <x:is>
          <x:t xml:space="preserve">Elementos de fijación metálica (tipo por desagregar)</x:t>
        </x:is>
      </x:c>
      <x:c r="E451" t="n">
        <x:f>'08_PEDIDOS'!D69</x:f>
        <x:v>7</x:v>
      </x:c>
      <x:c r="F451" t="n">
        <x:v>26</x:v>
      </x:c>
      <x:c r="G451" t="n">
        <x:f>E451*F451</x:f>
        <x:v>182</x:v>
      </x:c>
      <x:c r="I451" t="n">
        <x:f>E451*H451</x:f>
        <x:v>0</x:v>
      </x:c>
      <x:c r="J451" s="23" t="n">
        <x:f>E451*SUMIFS('03_DESPIECE'!$I$2:$I$225,'03_DESPIECE'!$A$2:$A$225,B451,'03_DESPIECE'!$B$2:$B$225,C451)</x:f>
        <x:v>0</x:v>
      </x:c>
      <x:c r="K451" s="23" t="n">
        <x:f>E451*SUMIFS('03_DESPIECE'!$K$2:$K$225,'03_DESPIECE'!$A$2:$A$225,B451,'03_DESPIECE'!$B$2:$B$225,C451)</x:f>
        <x:v>0</x:v>
      </x:c>
    </x:row>
    <x:row r="452">
      <x:c r="A452" t="inlineStr">
        <x:is>
          <x:t xml:space="preserve">P069</x:t>
        </x:is>
      </x:c>
      <x:c r="B452" t="inlineStr">
        <x:is>
          <x:t xml:space="preserve">Locker de 4 puertas</x:t>
        </x:is>
      </x:c>
      <x:c r="C452" t="inlineStr">
        <x:is>
          <x:t xml:space="preserve">Panel lateral</x:t>
        </x:is>
      </x:c>
      <x:c r="D452" t="inlineStr">
        <x:is>
          <x:t xml:space="preserve">Lámina LAF o acero 1.5 mm (alternativa V4)</x:t>
        </x:is>
      </x:c>
      <x:c r="E452" t="n">
        <x:f>'08_PEDIDOS'!D70</x:f>
        <x:v>5</x:v>
      </x:c>
      <x:c r="F452" t="n">
        <x:v>2</x:v>
      </x:c>
      <x:c r="G452" t="n">
        <x:f>E452*F452</x:f>
        <x:v>10</x:v>
      </x:c>
      <x:c r="H452" t="n">
        <x:v>165.3619565217391</x:v>
      </x:c>
      <x:c r="I452" t="n">
        <x:f>E452*H452</x:f>
        <x:v>826.8097826086955</x:v>
      </x:c>
      <x:c r="J452" s="23" t="n">
        <x:f>E452*SUMIFS('03_DESPIECE'!$I$2:$I$225,'03_DESPIECE'!$A$2:$A$225,B452,'03_DESPIECE'!$B$2:$B$225,C452)</x:f>
        <x:v>111.8625</x:v>
      </x:c>
      <x:c r="K452" s="23" t="n">
        <x:f>E452*SUMIFS('03_DESPIECE'!$K$2:$K$225,'03_DESPIECE'!$A$2:$A$225,B452,'03_DESPIECE'!$B$2:$B$225,C452)</x:f>
        <x:v>1.6493055555555556</x:v>
      </x:c>
    </x:row>
    <x:row r="453">
      <x:c r="A453" t="inlineStr">
        <x:is>
          <x:t xml:space="preserve">P069</x:t>
        </x:is>
      </x:c>
      <x:c r="B453" t="inlineStr">
        <x:is>
          <x:t xml:space="preserve">Locker de 4 puertas</x:t>
        </x:is>
      </x:c>
      <x:c r="C453" t="inlineStr">
        <x:is>
          <x:t xml:space="preserve">Techo/base</x:t>
        </x:is>
      </x:c>
      <x:c r="D453" t="inlineStr">
        <x:is>
          <x:t xml:space="preserve">Lámina LAF o acero 1.5 mm (alternativa V4)</x:t>
        </x:is>
      </x:c>
      <x:c r="E453" t="n">
        <x:f>'08_PEDIDOS'!D70</x:f>
        <x:v>5</x:v>
      </x:c>
      <x:c r="F453" t="n">
        <x:v>2</x:v>
      </x:c>
      <x:c r="G453" t="n">
        <x:f>E453*F453</x:f>
        <x:v>10</x:v>
      </x:c>
      <x:c r="H453" t="n">
        <x:v>60.9228260869565</x:v>
      </x:c>
      <x:c r="I453" t="n">
        <x:f>E453*H453</x:f>
        <x:v>304.6141304347825</x:v>
      </x:c>
      <x:c r="J453" s="23" t="n">
        <x:f>E453*SUMIFS('03_DESPIECE'!$I$2:$I$225,'03_DESPIECE'!$A$2:$A$225,B453,'03_DESPIECE'!$B$2:$B$225,C453)</x:f>
        <x:v>41.21249999999999</x:v>
      </x:c>
      <x:c r="K453" s="23" t="n">
        <x:f>E453*SUMIFS('03_DESPIECE'!$K$2:$K$225,'03_DESPIECE'!$A$2:$A$225,B453,'03_DESPIECE'!$B$2:$B$225,C453)</x:f>
        <x:v>0.6076388888888888</x:v>
      </x:c>
    </x:row>
    <x:row r="454">
      <x:c r="A454" t="inlineStr">
        <x:is>
          <x:t xml:space="preserve">P069</x:t>
        </x:is>
      </x:c>
      <x:c r="B454" t="inlineStr">
        <x:is>
          <x:t xml:space="preserve">Locker de 4 puertas</x:t>
        </x:is>
      </x:c>
      <x:c r="C454" t="inlineStr">
        <x:is>
          <x:t xml:space="preserve">Panel posterior</x:t>
        </x:is>
      </x:c>
      <x:c r="D454" t="inlineStr">
        <x:is>
          <x:t xml:space="preserve">Lámina LAF o acero 1.5 mm (alternativa V4)</x:t>
        </x:is>
      </x:c>
      <x:c r="E454" t="n">
        <x:f>'08_PEDIDOS'!D70</x:f>
        <x:v>5</x:v>
      </x:c>
      <x:c r="F454" t="n">
        <x:v>1</x:v>
      </x:c>
      <x:c r="G454" t="n">
        <x:f>E454*F454</x:f>
        <x:v>5</x:v>
      </x:c>
      <x:c r="H454" t="n">
        <x:v>147.9554347826086</x:v>
      </x:c>
      <x:c r="I454" t="n">
        <x:f>E454*H454</x:f>
        <x:v>739.7771739130429</x:v>
      </x:c>
      <x:c r="J454" s="23" t="n">
        <x:f>E454*SUMIFS('03_DESPIECE'!$I$2:$I$225,'03_DESPIECE'!$A$2:$A$225,B454,'03_DESPIECE'!$B$2:$B$225,C454)</x:f>
        <x:v>100.08749999999999</x:v>
      </x:c>
      <x:c r="K454" s="23" t="n">
        <x:f>E454*SUMIFS('03_DESPIECE'!$K$2:$K$225,'03_DESPIECE'!$A$2:$A$225,B454,'03_DESPIECE'!$B$2:$B$225,C454)</x:f>
        <x:v>2.951388888888889</x:v>
      </x:c>
    </x:row>
    <x:row r="455">
      <x:c r="A455" t="inlineStr">
        <x:is>
          <x:t xml:space="preserve">P069</x:t>
        </x:is>
      </x:c>
      <x:c r="B455" t="inlineStr">
        <x:is>
          <x:t xml:space="preserve">Locker de 4 puertas</x:t>
        </x:is>
      </x:c>
      <x:c r="C455" t="inlineStr">
        <x:is>
          <x:t xml:space="preserve">Puerta individual</x:t>
        </x:is>
      </x:c>
      <x:c r="D455" t="inlineStr">
        <x:is>
          <x:t xml:space="preserve">Lámina LAF o acero 1.5 mm (alternativa V4)</x:t>
        </x:is>
      </x:c>
      <x:c r="E455" t="n">
        <x:f>'08_PEDIDOS'!D70</x:f>
        <x:v>5</x:v>
      </x:c>
      <x:c r="F455" t="n">
        <x:v>4</x:v>
      </x:c>
      <x:c r="G455" t="n">
        <x:f>E455*F455</x:f>
        <x:v>20</x:v>
      </x:c>
      <x:c r="H455" t="n">
        <x:v>128.8082608695652</x:v>
      </x:c>
      <x:c r="I455" t="n">
        <x:f>E455*H455</x:f>
        <x:v>644.041304347826</x:v>
      </x:c>
      <x:c r="J455" s="23" t="n">
        <x:f>E455*SUMIFS('03_DESPIECE'!$I$2:$I$225,'03_DESPIECE'!$A$2:$A$225,B455,'03_DESPIECE'!$B$2:$B$225,C455)</x:f>
        <x:v>87.13499999999999</x:v>
      </x:c>
      <x:c r="K455" s="23" t="n">
        <x:f>E455*SUMIFS('03_DESPIECE'!$K$2:$K$225,'03_DESPIECE'!$A$2:$A$225,B455,'03_DESPIECE'!$B$2:$B$225,C455)</x:f>
        <x:v>0.6423611111111112</x:v>
      </x:c>
    </x:row>
    <x:row r="456">
      <x:c r="A456" t="inlineStr">
        <x:is>
          <x:t xml:space="preserve">P069</x:t>
        </x:is>
      </x:c>
      <x:c r="B456" t="inlineStr">
        <x:is>
          <x:t xml:space="preserve">Locker de 4 puertas</x:t>
        </x:is>
      </x:c>
      <x:c r="C456" t="inlineStr">
        <x:is>
          <x:t xml:space="preserve">Separador interior</x:t>
        </x:is>
      </x:c>
      <x:c r="D456" t="inlineStr">
        <x:is>
          <x:t xml:space="preserve">Lámina LAF o acero 1.5 mm (alternativa V4)</x:t>
        </x:is>
      </x:c>
      <x:c r="E456" t="n">
        <x:f>'08_PEDIDOS'!D70</x:f>
        <x:v>5</x:v>
      </x:c>
      <x:c r="F456" t="n">
        <x:v>3</x:v>
      </x:c>
      <x:c r="G456" t="n">
        <x:f>E456*F456</x:f>
        <x:v>15</x:v>
      </x:c>
      <x:c r="H456" t="n">
        <x:v>91.38423913043476</x:v>
      </x:c>
      <x:c r="I456" t="n">
        <x:f>E456*H456</x:f>
        <x:v>456.9211956521738</x:v>
      </x:c>
      <x:c r="J456" s="23" t="n">
        <x:f>E456*SUMIFS('03_DESPIECE'!$I$2:$I$225,'03_DESPIECE'!$A$2:$A$225,B456,'03_DESPIECE'!$B$2:$B$225,C456)</x:f>
        <x:v>61.818749999999994</x:v>
      </x:c>
      <x:c r="K456" s="23" t="n">
        <x:f>E456*SUMIFS('03_DESPIECE'!$K$2:$K$225,'03_DESPIECE'!$A$2:$A$225,B456,'03_DESPIECE'!$B$2:$B$225,C456)</x:f>
        <x:v>0.6076388888888888</x:v>
      </x:c>
    </x:row>
    <x:row r="457">
      <x:c r="A457" t="inlineStr">
        <x:is>
          <x:t xml:space="preserve">P069</x:t>
        </x:is>
      </x:c>
      <x:c r="B457" t="inlineStr">
        <x:is>
          <x:t xml:space="preserve">Locker de 4 puertas</x:t>
        </x:is>
      </x:c>
      <x:c r="C457" t="inlineStr">
        <x:is>
          <x:t xml:space="preserve">Bisagra</x:t>
        </x:is>
      </x:c>
      <x:c r="D457" t="inlineStr">
        <x:is>
          <x:t xml:space="preserve">Elementos de fijación metálica (tipo por desagregar)</x:t>
        </x:is>
      </x:c>
      <x:c r="E457" t="n">
        <x:f>'08_PEDIDOS'!D70</x:f>
        <x:v>5</x:v>
      </x:c>
      <x:c r="F457" t="n">
        <x:v>8</x:v>
      </x:c>
      <x:c r="G457" t="n">
        <x:f>E457*F457</x:f>
        <x:v>40</x:v>
      </x:c>
      <x:c r="I457" t="n">
        <x:f>E457*H457</x:f>
        <x:v>0</x:v>
      </x:c>
      <x:c r="J457" s="23" t="n">
        <x:f>E457*SUMIFS('03_DESPIECE'!$I$2:$I$225,'03_DESPIECE'!$A$2:$A$225,B457,'03_DESPIECE'!$B$2:$B$225,C457)</x:f>
        <x:v>0</x:v>
      </x:c>
      <x:c r="K457" s="23" t="n">
        <x:f>E457*SUMIFS('03_DESPIECE'!$K$2:$K$225,'03_DESPIECE'!$A$2:$A$225,B457,'03_DESPIECE'!$B$2:$B$225,C457)</x:f>
        <x:v>0</x:v>
      </x:c>
    </x:row>
    <x:row r="458">
      <x:c r="A458" t="inlineStr">
        <x:is>
          <x:t xml:space="preserve">P069</x:t>
        </x:is>
      </x:c>
      <x:c r="B458" t="inlineStr">
        <x:is>
          <x:t xml:space="preserve">Locker de 4 puertas</x:t>
        </x:is>
      </x:c>
      <x:c r="C458" t="inlineStr">
        <x:is>
          <x:t xml:space="preserve">Cerradura</x:t>
        </x:is>
      </x:c>
      <x:c r="D458" t="inlineStr">
        <x:is>
          <x:t xml:space="preserve">Elementos de fijación metálica (tipo por desagregar)</x:t>
        </x:is>
      </x:c>
      <x:c r="E458" t="n">
        <x:f>'08_PEDIDOS'!D70</x:f>
        <x:v>5</x:v>
      </x:c>
      <x:c r="F458" t="n">
        <x:v>4</x:v>
      </x:c>
      <x:c r="G458" t="n">
        <x:f>E458*F458</x:f>
        <x:v>20</x:v>
      </x:c>
      <x:c r="I458" t="n">
        <x:f>E458*H458</x:f>
        <x:v>0</x:v>
      </x:c>
      <x:c r="J458" s="23" t="n">
        <x:f>E458*SUMIFS('03_DESPIECE'!$I$2:$I$225,'03_DESPIECE'!$A$2:$A$225,B458,'03_DESPIECE'!$B$2:$B$225,C458)</x:f>
        <x:v>0</x:v>
      </x:c>
      <x:c r="K458" s="23" t="n">
        <x:f>E458*SUMIFS('03_DESPIECE'!$K$2:$K$225,'03_DESPIECE'!$A$2:$A$225,B458,'03_DESPIECE'!$B$2:$B$225,C458)</x:f>
        <x:v>0</x:v>
      </x:c>
    </x:row>
    <x:row r="459">
      <x:c r="A459" t="inlineStr">
        <x:is>
          <x:t xml:space="preserve">P070</x:t>
        </x:is>
      </x:c>
      <x:c r="B459" t="inlineStr">
        <x:is>
          <x:t xml:space="preserve">Locker de 6 puertas</x:t>
        </x:is>
      </x:c>
      <x:c r="C459" t="inlineStr">
        <x:is>
          <x:t xml:space="preserve">Costado externo</x:t>
        </x:is>
      </x:c>
      <x:c r="D459" t="inlineStr">
        <x:is>
          <x:t xml:space="preserve">Lámina LAF o acero 1.5 mm (alternativa V4)</x:t>
        </x:is>
      </x:c>
      <x:c r="E459" t="n">
        <x:f>'08_PEDIDOS'!D71</x:f>
        <x:v>6</x:v>
      </x:c>
      <x:c r="F459" t="n">
        <x:v>2</x:v>
      </x:c>
      <x:c r="G459" t="n">
        <x:f>E459*F459</x:f>
        <x:v>12</x:v>
      </x:c>
      <x:c r="H459" t="n">
        <x:v>191.4717391304348</x:v>
      </x:c>
      <x:c r="I459" t="n">
        <x:f>E459*H459</x:f>
        <x:v>1148.8304347826088</x:v>
      </x:c>
      <x:c r="J459" s="23" t="n">
        <x:f>E459*SUMIFS('03_DESPIECE'!$I$2:$I$225,'03_DESPIECE'!$A$2:$A$225,B459,'03_DESPIECE'!$B$2:$B$225,C459)</x:f>
        <x:v>155.43</x:v>
      </x:c>
      <x:c r="K459" s="23" t="n">
        <x:f>E459*SUMIFS('03_DESPIECE'!$K$2:$K$225,'03_DESPIECE'!$A$2:$A$225,B459,'03_DESPIECE'!$B$2:$B$225,C459)</x:f>
        <x:v>2.291666666666667</x:v>
      </x:c>
    </x:row>
    <x:row r="460">
      <x:c r="A460" t="inlineStr">
        <x:is>
          <x:t xml:space="preserve">P070</x:t>
        </x:is>
      </x:c>
      <x:c r="B460" t="inlineStr">
        <x:is>
          <x:t xml:space="preserve">Locker de 6 puertas</x:t>
        </x:is>
      </x:c>
      <x:c r="C460" t="inlineStr">
        <x:is>
          <x:t xml:space="preserve">Panel techo/base</x:t>
        </x:is>
      </x:c>
      <x:c r="D460" t="inlineStr">
        <x:is>
          <x:t xml:space="preserve">Lámina LAF o acero 1.5 mm (alternativa V4)</x:t>
        </x:is>
      </x:c>
      <x:c r="E460" t="n">
        <x:f>'08_PEDIDOS'!D71</x:f>
        <x:v>6</x:v>
      </x:c>
      <x:c r="F460" t="n">
        <x:v>2</x:v>
      </x:c>
      <x:c r="G460" t="n">
        <x:f>E460*F460</x:f>
        <x:v>12</x:v>
      </x:c>
      <x:c r="H460" t="n">
        <x:v>83.55130434782606</x:v>
      </x:c>
      <x:c r="I460" t="n">
        <x:f>E460*H460</x:f>
        <x:v>501.30782608695637</x:v>
      </x:c>
      <x:c r="J460" s="23" t="n">
        <x:f>E460*SUMIFS('03_DESPIECE'!$I$2:$I$225,'03_DESPIECE'!$A$2:$A$225,B460,'03_DESPIECE'!$B$2:$B$225,C460)</x:f>
        <x:v>67.824</x:v>
      </x:c>
      <x:c r="K460" s="23" t="n">
        <x:f>E460*SUMIFS('03_DESPIECE'!$K$2:$K$225,'03_DESPIECE'!$A$2:$A$225,B460,'03_DESPIECE'!$B$2:$B$225,C460)</x:f>
        <x:v>1</x:v>
      </x:c>
    </x:row>
    <x:row r="461">
      <x:c r="A461" t="inlineStr">
        <x:is>
          <x:t xml:space="preserve">P070</x:t>
        </x:is>
      </x:c>
      <x:c r="B461" t="inlineStr">
        <x:is>
          <x:t xml:space="preserve">Locker de 6 puertas</x:t>
        </x:is>
      </x:c>
      <x:c r="C461" t="inlineStr">
        <x:is>
          <x:t xml:space="preserve">Fondo</x:t>
        </x:is>
      </x:c>
      <x:c r="D461" t="inlineStr">
        <x:is>
          <x:t xml:space="preserve">Lámina LAF o acero 1.5 mm (alternativa V4)</x:t>
        </x:is>
      </x:c>
      <x:c r="E461" t="n">
        <x:f>'08_PEDIDOS'!D71</x:f>
        <x:v>6</x:v>
      </x:c>
      <x:c r="F461" t="n">
        <x:v>1</x:v>
      </x:c>
      <x:c r="G461" t="n">
        <x:f>E461*F461</x:f>
        <x:v>6</x:v>
      </x:c>
      <x:c r="H461" t="n">
        <x:v>156.6586956521739</x:v>
      </x:c>
      <x:c r="I461" t="n">
        <x:f>E461*H461</x:f>
        <x:v>939.9521739130433</x:v>
      </x:c>
      <x:c r="J461" s="23" t="n">
        <x:f>E461*SUMIFS('03_DESPIECE'!$I$2:$I$225,'03_DESPIECE'!$A$2:$A$225,B461,'03_DESPIECE'!$B$2:$B$225,C461)</x:f>
        <x:v>127.17</x:v>
      </x:c>
      <x:c r="K461" s="23" t="n">
        <x:f>E461*SUMIFS('03_DESPIECE'!$K$2:$K$225,'03_DESPIECE'!$A$2:$A$225,B461,'03_DESPIECE'!$B$2:$B$225,C461)</x:f>
        <x:v>3.75</x:v>
      </x:c>
    </x:row>
    <x:row r="462">
      <x:c r="A462" t="inlineStr">
        <x:is>
          <x:t xml:space="preserve">P070</x:t>
        </x:is>
      </x:c>
      <x:c r="B462" t="inlineStr">
        <x:is>
          <x:t xml:space="preserve">Locker de 6 puertas</x:t>
        </x:is>
      </x:c>
      <x:c r="C462" t="inlineStr">
        <x:is>
          <x:t xml:space="preserve">Puerta con rejilla</x:t>
        </x:is>
      </x:c>
      <x:c r="D462" t="inlineStr">
        <x:is>
          <x:t xml:space="preserve">Lámina LAF o acero 1.5 mm (alternativa V4)</x:t>
        </x:is>
      </x:c>
      <x:c r="E462" t="n">
        <x:f>'08_PEDIDOS'!D71</x:f>
        <x:v>6</x:v>
      </x:c>
      <x:c r="F462" t="n">
        <x:v>6</x:v>
      </x:c>
      <x:c r="G462" t="n">
        <x:f>E462*F462</x:f>
        <x:v>36</x:v>
      </x:c>
      <x:c r="H462" t="n">
        <x:v>156.6586956521739</x:v>
      </x:c>
      <x:c r="I462" t="n">
        <x:f>E462*H462</x:f>
        <x:v>939.9521739130433</x:v>
      </x:c>
      <x:c r="J462" s="23" t="n">
        <x:f>E462*SUMIFS('03_DESPIECE'!$I$2:$I$225,'03_DESPIECE'!$A$2:$A$225,B462,'03_DESPIECE'!$B$2:$B$225,C462)</x:f>
        <x:v>127.17</x:v>
      </x:c>
      <x:c r="K462" s="23" t="n">
        <x:f>E462*SUMIFS('03_DESPIECE'!$K$2:$K$225,'03_DESPIECE'!$A$2:$A$225,B462,'03_DESPIECE'!$B$2:$B$225,C462)</x:f>
        <x:v>0.625</x:v>
      </x:c>
    </x:row>
    <x:row r="463">
      <x:c r="A463" t="inlineStr">
        <x:is>
          <x:t xml:space="preserve">P070</x:t>
        </x:is>
      </x:c>
      <x:c r="B463" t="inlineStr">
        <x:is>
          <x:t xml:space="preserve">Locker de 6 puertas</x:t>
        </x:is>
      </x:c>
      <x:c r="C463" t="inlineStr">
        <x:is>
          <x:t xml:space="preserve">Separador vertical</x:t>
        </x:is>
      </x:c>
      <x:c r="D463" t="inlineStr">
        <x:is>
          <x:t xml:space="preserve">Lámina LAF o acero 1.5 mm (alternativa V4)</x:t>
        </x:is>
      </x:c>
      <x:c r="E463" t="n">
        <x:f>'08_PEDIDOS'!D71</x:f>
        <x:v>6</x:v>
      </x:c>
      <x:c r="F463" t="n">
        <x:v>2</x:v>
      </x:c>
      <x:c r="G463" t="n">
        <x:f>E463*F463</x:f>
        <x:v>12</x:v>
      </x:c>
      <x:c r="H463" t="n">
        <x:v>121.845652173913</x:v>
      </x:c>
      <x:c r="I463" t="n">
        <x:f>E463*H463</x:f>
        <x:v>731.073913043478</x:v>
      </x:c>
      <x:c r="J463" s="23" t="n">
        <x:f>E463*SUMIFS('03_DESPIECE'!$I$2:$I$225,'03_DESPIECE'!$A$2:$A$225,B463,'03_DESPIECE'!$B$2:$B$225,C463)</x:f>
        <x:v>98.91</x:v>
      </x:c>
      <x:c r="K463" s="23" t="n">
        <x:f>E463*SUMIFS('03_DESPIECE'!$K$2:$K$225,'03_DESPIECE'!$A$2:$A$225,B463,'03_DESPIECE'!$B$2:$B$225,C463)</x:f>
        <x:v>1.4583333333333333</x:v>
      </x:c>
    </x:row>
    <x:row r="464">
      <x:c r="A464" t="inlineStr">
        <x:is>
          <x:t xml:space="preserve">P070</x:t>
        </x:is>
      </x:c>
      <x:c r="B464" t="inlineStr">
        <x:is>
          <x:t xml:space="preserve">Locker de 6 puertas</x:t>
        </x:is>
      </x:c>
      <x:c r="C464" t="inlineStr">
        <x:is>
          <x:t xml:space="preserve">Entrepiso</x:t>
        </x:is>
      </x:c>
      <x:c r="D464" t="inlineStr">
        <x:is>
          <x:t xml:space="preserve">Lámina LAF o acero 1.5 mm (alternativa V4)</x:t>
        </x:is>
      </x:c>
      <x:c r="E464" t="n">
        <x:f>'08_PEDIDOS'!D71</x:f>
        <x:v>6</x:v>
      </x:c>
      <x:c r="F464" t="n">
        <x:v>4</x:v>
      </x:c>
      <x:c r="G464" t="n">
        <x:f>E464*F464</x:f>
        <x:v>24</x:v>
      </x:c>
      <x:c r="H464" t="n">
        <x:v>139.2521739130435</x:v>
      </x:c>
      <x:c r="I464" t="n">
        <x:f>E464*H464</x:f>
        <x:v>835.5130434782609</x:v>
      </x:c>
      <x:c r="J464" s="23" t="n">
        <x:f>E464*SUMIFS('03_DESPIECE'!$I$2:$I$225,'03_DESPIECE'!$A$2:$A$225,B464,'03_DESPIECE'!$B$2:$B$225,C464)</x:f>
        <x:v>113.03999999999999</x:v>
      </x:c>
      <x:c r="K464" s="23" t="n">
        <x:f>E464*SUMIFS('03_DESPIECE'!$K$2:$K$225,'03_DESPIECE'!$A$2:$A$225,B464,'03_DESPIECE'!$B$2:$B$225,C464)</x:f>
        <x:v>0.8333333333333334</x:v>
      </x:c>
    </x:row>
    <x:row r="465">
      <x:c r="A465" t="inlineStr">
        <x:is>
          <x:t xml:space="preserve">P070</x:t>
        </x:is>
      </x:c>
      <x:c r="B465" t="inlineStr">
        <x:is>
          <x:t xml:space="preserve">Locker de 6 puertas</x:t>
        </x:is>
      </x:c>
      <x:c r="C465" t="inlineStr">
        <x:is>
          <x:t xml:space="preserve">Bisagra</x:t>
        </x:is>
      </x:c>
      <x:c r="D465" t="inlineStr">
        <x:is>
          <x:t xml:space="preserve">Elementos de fijación metálica (tipo por desagregar)</x:t>
        </x:is>
      </x:c>
      <x:c r="E465" t="n">
        <x:f>'08_PEDIDOS'!D71</x:f>
        <x:v>6</x:v>
      </x:c>
      <x:c r="F465" t="n">
        <x:v>12</x:v>
      </x:c>
      <x:c r="G465" t="n">
        <x:f>E465*F465</x:f>
        <x:v>72</x:v>
      </x:c>
      <x:c r="I465" t="n">
        <x:f>E465*H465</x:f>
        <x:v>0</x:v>
      </x:c>
      <x:c r="J465" s="23" t="n">
        <x:f>E465*SUMIFS('03_DESPIECE'!$I$2:$I$225,'03_DESPIECE'!$A$2:$A$225,B465,'03_DESPIECE'!$B$2:$B$225,C465)</x:f>
        <x:v>0</x:v>
      </x:c>
      <x:c r="K465" s="23" t="n">
        <x:f>E465*SUMIFS('03_DESPIECE'!$K$2:$K$225,'03_DESPIECE'!$A$2:$A$225,B465,'03_DESPIECE'!$B$2:$B$225,C465)</x:f>
        <x:v>0</x:v>
      </x:c>
    </x:row>
    <x:row r="466">
      <x:c r="A466" t="inlineStr">
        <x:is>
          <x:t xml:space="preserve">P070</x:t>
        </x:is>
      </x:c>
      <x:c r="B466" t="inlineStr">
        <x:is>
          <x:t xml:space="preserve">Locker de 6 puertas</x:t>
        </x:is>
      </x:c>
      <x:c r="C466" t="inlineStr">
        <x:is>
          <x:t xml:space="preserve">Cerradura</x:t>
        </x:is>
      </x:c>
      <x:c r="D466" t="inlineStr">
        <x:is>
          <x:t xml:space="preserve">Elementos de fijación metálica (tipo por desagregar)</x:t>
        </x:is>
      </x:c>
      <x:c r="E466" t="n">
        <x:f>'08_PEDIDOS'!D71</x:f>
        <x:v>6</x:v>
      </x:c>
      <x:c r="F466" t="n">
        <x:v>6</x:v>
      </x:c>
      <x:c r="G466" t="n">
        <x:f>E466*F466</x:f>
        <x:v>36</x:v>
      </x:c>
      <x:c r="I466" t="n">
        <x:f>E466*H466</x:f>
        <x:v>0</x:v>
      </x:c>
      <x:c r="J466" s="23" t="n">
        <x:f>E466*SUMIFS('03_DESPIECE'!$I$2:$I$225,'03_DESPIECE'!$A$2:$A$225,B466,'03_DESPIECE'!$B$2:$B$225,C466)</x:f>
        <x:v>0</x:v>
      </x:c>
      <x:c r="K466" s="23" t="n">
        <x:f>E466*SUMIFS('03_DESPIECE'!$K$2:$K$225,'03_DESPIECE'!$A$2:$A$225,B466,'03_DESPIECE'!$B$2:$B$225,C466)</x:f>
        <x:v>0</x:v>
      </x:c>
    </x:row>
    <x:row r="467">
      <x:c r="A467" t="inlineStr">
        <x:is>
          <x:t xml:space="preserve">P071</x:t>
        </x:is>
      </x:c>
      <x:c r="B467" t="inlineStr">
        <x:is>
          <x:t xml:space="preserve">Armario metálico</x:t>
        </x:is>
      </x:c>
      <x:c r="C467" t="inlineStr">
        <x:is>
          <x:t xml:space="preserve">Lateral gabinete</x:t>
        </x:is>
      </x:c>
      <x:c r="D467" t="inlineStr">
        <x:is>
          <x:t xml:space="preserve">Lámina LAF o acero 1.0 mm (alternativa V4)</x:t>
        </x:is>
      </x:c>
      <x:c r="E467" t="n">
        <x:f>'08_PEDIDOS'!D72</x:f>
        <x:v>10</x:v>
      </x:c>
      <x:c r="F467" t="n">
        <x:v>2</x:v>
      </x:c>
      <x:c r="G467" t="n">
        <x:f>E467*F467</x:f>
        <x:v>20</x:v>
      </x:c>
      <x:c r="H467" t="n">
        <x:v>110.2413043478261</x:v>
      </x:c>
      <x:c r="I467" t="n">
        <x:f>E467*H467</x:f>
        <x:v>1102.413043478261</x:v>
      </x:c>
      <x:c r="J467" s="23" t="n">
        <x:f>E467*SUMIFS('03_DESPIECE'!$I$2:$I$225,'03_DESPIECE'!$A$2:$A$225,B467,'03_DESPIECE'!$B$2:$B$225,C467)</x:f>
        <x:v>149.14999999999998</x:v>
      </x:c>
      <x:c r="K467" s="23" t="n">
        <x:f>E467*SUMIFS('03_DESPIECE'!$K$2:$K$225,'03_DESPIECE'!$A$2:$A$225,B467,'03_DESPIECE'!$B$2:$B$225,C467)</x:f>
        <x:v>3.298611111111111</x:v>
      </x:c>
    </x:row>
    <x:row r="468">
      <x:c r="A468" t="inlineStr">
        <x:is>
          <x:t xml:space="preserve">P071</x:t>
        </x:is>
      </x:c>
      <x:c r="B468" t="inlineStr">
        <x:is>
          <x:t xml:space="preserve">Armario metálico</x:t>
        </x:is>
      </x:c>
      <x:c r="C468" t="inlineStr">
        <x:is>
          <x:t xml:space="preserve">Panel posterior</x:t>
        </x:is>
      </x:c>
      <x:c r="D468" t="inlineStr">
        <x:is>
          <x:t xml:space="preserve">Lámina LAF o acero 1.0 mm (alternativa V4)</x:t>
        </x:is>
      </x:c>
      <x:c r="E468" t="n">
        <x:f>'08_PEDIDOS'!D72</x:f>
        <x:v>10</x:v>
      </x:c>
      <x:c r="F468" t="n">
        <x:v>1</x:v>
      </x:c>
      <x:c r="G468" t="n">
        <x:f>E468*F468</x:f>
        <x:v>10</x:v>
      </x:c>
      <x:c r="H468" t="n">
        <x:v>75.42826086956522</x:v>
      </x:c>
      <x:c r="I468" t="n">
        <x:f>E468*H468</x:f>
        <x:v>754.2826086956522</x:v>
      </x:c>
      <x:c r="J468" s="23" t="n">
        <x:f>E468*SUMIFS('03_DESPIECE'!$I$2:$I$225,'03_DESPIECE'!$A$2:$A$225,B468,'03_DESPIECE'!$B$2:$B$225,C468)</x:f>
        <x:v>102.05</x:v>
      </x:c>
      <x:c r="K468" s="23" t="n">
        <x:f>E468*SUMIFS('03_DESPIECE'!$K$2:$K$225,'03_DESPIECE'!$A$2:$A$225,B468,'03_DESPIECE'!$B$2:$B$225,C468)</x:f>
        <x:v>4.513888888888889</x:v>
      </x:c>
    </x:row>
    <x:row r="469">
      <x:c r="A469" t="inlineStr">
        <x:is>
          <x:t xml:space="preserve">P071</x:t>
        </x:is>
      </x:c>
      <x:c r="B469" t="inlineStr">
        <x:is>
          <x:t xml:space="preserve">Armario metálico</x:t>
        </x:is>
      </x:c>
      <x:c r="C469" t="inlineStr">
        <x:is>
          <x:t xml:space="preserve">Panel techo/base</x:t>
        </x:is>
      </x:c>
      <x:c r="D469" t="inlineStr">
        <x:is>
          <x:t xml:space="preserve">Lámina LAF o acero 1.0 mm (alternativa V4)</x:t>
        </x:is>
      </x:c>
      <x:c r="E469" t="n">
        <x:f>'08_PEDIDOS'!D72</x:f>
        <x:v>10</x:v>
      </x:c>
      <x:c r="F469" t="n">
        <x:v>2</x:v>
      </x:c>
      <x:c r="G469" t="n">
        <x:f>E469*F469</x:f>
        <x:v>20</x:v>
      </x:c>
      <x:c r="H469" t="n">
        <x:v>58.02173913043478</x:v>
      </x:c>
      <x:c r="I469" t="n">
        <x:f>E469*H469</x:f>
        <x:v>580.2173913043478</x:v>
      </x:c>
      <x:c r="J469" s="23" t="n">
        <x:f>E469*SUMIFS('03_DESPIECE'!$I$2:$I$225,'03_DESPIECE'!$A$2:$A$225,B469,'03_DESPIECE'!$B$2:$B$225,C469)</x:f>
        <x:v>78.50000000000001</x:v>
      </x:c>
      <x:c r="K469" s="23" t="n">
        <x:f>E469*SUMIFS('03_DESPIECE'!$K$2:$K$225,'03_DESPIECE'!$A$2:$A$225,B469,'03_DESPIECE'!$B$2:$B$225,C469)</x:f>
        <x:v>1.7361111111111112</x:v>
      </x:c>
    </x:row>
    <x:row r="470">
      <x:c r="A470" t="inlineStr">
        <x:is>
          <x:t xml:space="preserve">P071</x:t>
        </x:is>
      </x:c>
      <x:c r="B470" t="inlineStr">
        <x:is>
          <x:t xml:space="preserve">Armario metálico</x:t>
        </x:is>
      </x:c>
      <x:c r="C470" t="inlineStr">
        <x:is>
          <x:t xml:space="preserve">Puerta</x:t>
        </x:is>
      </x:c>
      <x:c r="D470" t="inlineStr">
        <x:is>
          <x:t xml:space="preserve">Lámina LAF o acero 1.0 mm (alternativa V4)</x:t>
        </x:is>
      </x:c>
      <x:c r="E470" t="n">
        <x:f>'08_PEDIDOS'!D72</x:f>
        <x:v>10</x:v>
      </x:c>
      <x:c r="F470" t="n">
        <x:v>2</x:v>
      </x:c>
      <x:c r="G470" t="n">
        <x:f>E470*F470</x:f>
        <x:v>20</x:v>
      </x:c>
      <x:c r="H470" t="n">
        <x:v>81.2304347826087</x:v>
      </x:c>
      <x:c r="I470" t="n">
        <x:f>E470*H470</x:f>
        <x:v>812.304347826087</x:v>
      </x:c>
      <x:c r="J470" s="23" t="n">
        <x:f>E470*SUMIFS('03_DESPIECE'!$I$2:$I$225,'03_DESPIECE'!$A$2:$A$225,B470,'03_DESPIECE'!$B$2:$B$225,C470)</x:f>
        <x:v>109.9</x:v>
      </x:c>
      <x:c r="K470" s="23" t="n">
        <x:f>E470*SUMIFS('03_DESPIECE'!$K$2:$K$225,'03_DESPIECE'!$A$2:$A$225,B470,'03_DESPIECE'!$B$2:$B$225,C470)</x:f>
        <x:v>2.4305555555555554</x:v>
      </x:c>
    </x:row>
    <x:row r="471">
      <x:c r="A471" t="inlineStr">
        <x:is>
          <x:t xml:space="preserve">P071</x:t>
        </x:is>
      </x:c>
      <x:c r="B471" t="inlineStr">
        <x:is>
          <x:t xml:space="preserve">Armario metálico</x:t>
        </x:is>
      </x:c>
      <x:c r="C471" t="inlineStr">
        <x:is>
          <x:t xml:space="preserve">Bandeja</x:t>
        </x:is>
      </x:c>
      <x:c r="D471" t="inlineStr">
        <x:is>
          <x:t xml:space="preserve">Lámina LAF o acero 1.0 mm (alternativa V4)</x:t>
        </x:is>
      </x:c>
      <x:c r="E471" t="n">
        <x:f>'08_PEDIDOS'!D72</x:f>
        <x:v>10</x:v>
      </x:c>
      <x:c r="F471" t="n">
        <x:v>3</x:v>
      </x:c>
      <x:c r="G471" t="n">
        <x:f>E471*F471</x:f>
        <x:v>30</x:v>
      </x:c>
      <x:c r="H471" t="n">
        <x:v>83.55130434782606</x:v>
      </x:c>
      <x:c r="I471" t="n">
        <x:f>E471*H471</x:f>
        <x:v>835.5130434782607</x:v>
      </x:c>
      <x:c r="J471" s="23" t="n">
        <x:f>E471*SUMIFS('03_DESPIECE'!$I$2:$I$225,'03_DESPIECE'!$A$2:$A$225,B471,'03_DESPIECE'!$B$2:$B$225,C471)</x:f>
        <x:v>113.04</x:v>
      </x:c>
      <x:c r="K471" s="23" t="n">
        <x:f>E471*SUMIFS('03_DESPIECE'!$K$2:$K$225,'03_DESPIECE'!$A$2:$A$225,B471,'03_DESPIECE'!$B$2:$B$225,C471)</x:f>
        <x:v>1.6666666666666665</x:v>
      </x:c>
    </x:row>
    <x:row r="472">
      <x:c r="A472" t="inlineStr">
        <x:is>
          <x:t xml:space="preserve">P071</x:t>
        </x:is>
      </x:c>
      <x:c r="B472" t="inlineStr">
        <x:is>
          <x:t xml:space="preserve">Armario metálico</x:t>
        </x:is>
      </x:c>
      <x:c r="C472" t="inlineStr">
        <x:is>
          <x:t xml:space="preserve">Bisagra</x:t>
        </x:is>
      </x:c>
      <x:c r="D472" t="inlineStr">
        <x:is>
          <x:t xml:space="preserve">Elementos de fijación metálica (tipo por desagregar)</x:t>
        </x:is>
      </x:c>
      <x:c r="E472" t="n">
        <x:f>'08_PEDIDOS'!D72</x:f>
        <x:v>10</x:v>
      </x:c>
      <x:c r="F472" t="n">
        <x:v>4</x:v>
      </x:c>
      <x:c r="G472" t="n">
        <x:f>E472*F472</x:f>
        <x:v>40</x:v>
      </x:c>
      <x:c r="I472" t="n">
        <x:f>E472*H472</x:f>
        <x:v>0</x:v>
      </x:c>
      <x:c r="J472" s="23" t="n">
        <x:f>E472*SUMIFS('03_DESPIECE'!$I$2:$I$225,'03_DESPIECE'!$A$2:$A$225,B472,'03_DESPIECE'!$B$2:$B$225,C472)</x:f>
        <x:v>0</x:v>
      </x:c>
      <x:c r="K472" s="23" t="n">
        <x:f>E472*SUMIFS('03_DESPIECE'!$K$2:$K$225,'03_DESPIECE'!$A$2:$A$225,B472,'03_DESPIECE'!$B$2:$B$225,C472)</x:f>
        <x:v>0</x:v>
      </x:c>
    </x:row>
    <x:row r="473">
      <x:c r="A473" t="inlineStr">
        <x:is>
          <x:t xml:space="preserve">P071</x:t>
        </x:is>
      </x:c>
      <x:c r="B473" t="inlineStr">
        <x:is>
          <x:t xml:space="preserve">Armario metálico</x:t>
        </x:is>
      </x:c>
      <x:c r="C473" t="inlineStr">
        <x:is>
          <x:t xml:space="preserve">Cerradura</x:t>
        </x:is>
      </x:c>
      <x:c r="D473" t="inlineStr">
        <x:is>
          <x:t xml:space="preserve">Elementos de fijación metálica (tipo por desagregar)</x:t>
        </x:is>
      </x:c>
      <x:c r="E473" t="n">
        <x:f>'08_PEDIDOS'!D72</x:f>
        <x:v>10</x:v>
      </x:c>
      <x:c r="F473" t="n">
        <x:v>2</x:v>
      </x:c>
      <x:c r="G473" t="n">
        <x:f>E473*F473</x:f>
        <x:v>20</x:v>
      </x:c>
      <x:c r="I473" t="n">
        <x:f>E473*H473</x:f>
        <x:v>0</x:v>
      </x:c>
      <x:c r="J473" s="23" t="n">
        <x:f>E473*SUMIFS('03_DESPIECE'!$I$2:$I$225,'03_DESPIECE'!$A$2:$A$225,B473,'03_DESPIECE'!$B$2:$B$225,C473)</x:f>
        <x:v>0</x:v>
      </x:c>
      <x:c r="K473" s="23" t="n">
        <x:f>E473*SUMIFS('03_DESPIECE'!$K$2:$K$225,'03_DESPIECE'!$A$2:$A$225,B473,'03_DESPIECE'!$B$2:$B$225,C473)</x:f>
        <x:v>0</x:v>
      </x:c>
    </x:row>
    <x:row r="474">
      <x:c r="A474" t="inlineStr">
        <x:is>
          <x:t xml:space="preserve">P072</x:t>
        </x:is>
      </x:c>
      <x:c r="B474" t="inlineStr">
        <x:is>
          <x:t xml:space="preserve">Estantería liviana metálica</x:t>
        </x:is>
      </x:c>
      <x:c r="C474" t="inlineStr">
        <x:is>
          <x:t xml:space="preserve">Parante</x:t>
        </x:is>
      </x:c>
      <x:c r="D474" t="inlineStr">
        <x:is>
          <x:t xml:space="preserve">Tubo o perfil de acero (sección por definir)</x:t>
        </x:is>
      </x:c>
      <x:c r="E474" t="n">
        <x:f>'08_PEDIDOS'!D73</x:f>
        <x:v>10</x:v>
      </x:c>
      <x:c r="F474" t="n">
        <x:v>4</x:v>
      </x:c>
      <x:c r="G474" t="n">
        <x:f>E474*F474</x:f>
        <x:v>40</x:v>
      </x:c>
      <x:c r="H474" t="n">
        <x:v>62.90624999999999</x:v>
      </x:c>
      <x:c r="I474" t="n">
        <x:f>E474*H474</x:f>
        <x:v>629.0624999999999</x:v>
      </x:c>
      <x:c r="J474" s="23" t="n">
        <x:f>E474*SUMIFS('03_DESPIECE'!$I$2:$I$225,'03_DESPIECE'!$A$2:$A$225,B474,'03_DESPIECE'!$B$2:$B$225,C474)</x:f>
        <x:v>98.99999999999999</x:v>
      </x:c>
      <x:c r="K474" s="23" t="n">
        <x:f>E474*SUMIFS('03_DESPIECE'!$K$2:$K$225,'03_DESPIECE'!$A$2:$A$225,B474,'03_DESPIECE'!$B$2:$B$225,C474)</x:f>
        <x:v>0</x:v>
      </x:c>
    </x:row>
    <x:row r="475">
      <x:c r="A475" t="inlineStr">
        <x:is>
          <x:t xml:space="preserve">P072</x:t>
        </x:is>
      </x:c>
      <x:c r="B475" t="inlineStr">
        <x:is>
          <x:t xml:space="preserve">Estantería liviana metálica</x:t>
        </x:is>
      </x:c>
      <x:c r="C475" t="inlineStr">
        <x:is>
          <x:t xml:space="preserve">Travesaño</x:t>
        </x:is>
      </x:c>
      <x:c r="D475" t="inlineStr">
        <x:is>
          <x:t xml:space="preserve">Tubo o perfil de acero (sección por definir)</x:t>
        </x:is>
      </x:c>
      <x:c r="E475" t="n">
        <x:f>'08_PEDIDOS'!D73</x:f>
        <x:v>10</x:v>
      </x:c>
      <x:c r="F475" t="n">
        <x:v>8</x:v>
      </x:c>
      <x:c r="G475" t="n">
        <x:f>E475*F475</x:f>
        <x:v>80</x:v>
      </x:c>
      <x:c r="H475" t="n">
        <x:v>68.625</x:v>
      </x:c>
      <x:c r="I475" t="n">
        <x:f>E475*H475</x:f>
        <x:v>686.25</x:v>
      </x:c>
      <x:c r="J475" s="23" t="n">
        <x:f>E475*SUMIFS('03_DESPIECE'!$I$2:$I$225,'03_DESPIECE'!$A$2:$A$225,B475,'03_DESPIECE'!$B$2:$B$225,C475)</x:f>
        <x:v>108</x:v>
      </x:c>
      <x:c r="K475" s="23" t="n">
        <x:f>E475*SUMIFS('03_DESPIECE'!$K$2:$K$225,'03_DESPIECE'!$A$2:$A$225,B475,'03_DESPIECE'!$B$2:$B$225,C475)</x:f>
        <x:v>0</x:v>
      </x:c>
    </x:row>
    <x:row r="476">
      <x:c r="A476" t="inlineStr">
        <x:is>
          <x:t xml:space="preserve">P072</x:t>
        </x:is>
      </x:c>
      <x:c r="B476" t="inlineStr">
        <x:is>
          <x:t xml:space="preserve">Estantería liviana metálica</x:t>
        </x:is>
      </x:c>
      <x:c r="C476" t="inlineStr">
        <x:is>
          <x:t xml:space="preserve">Bandeja</x:t>
        </x:is>
      </x:c>
      <x:c r="D476" t="inlineStr">
        <x:is>
          <x:t xml:space="preserve">Lámina LAF o acero 1.0 mm (alternativa V4)</x:t>
        </x:is>
      </x:c>
      <x:c r="E476" t="n">
        <x:f>'08_PEDIDOS'!D73</x:f>
        <x:v>10</x:v>
      </x:c>
      <x:c r="F476" t="n">
        <x:v>5</x:v>
      </x:c>
      <x:c r="G476" t="n">
        <x:f>E476*F476</x:f>
        <x:v>50</x:v>
      </x:c>
      <x:c r="H476" t="n">
        <x:v>116.0434782608696</x:v>
      </x:c>
      <x:c r="I476" t="n">
        <x:f>E476*H476</x:f>
        <x:v>1160.434782608696</x:v>
      </x:c>
      <x:c r="J476" s="23" t="n">
        <x:f>E476*SUMIFS('03_DESPIECE'!$I$2:$I$225,'03_DESPIECE'!$A$2:$A$225,B476,'03_DESPIECE'!$B$2:$B$225,C476)</x:f>
        <x:v>157</x:v>
      </x:c>
      <x:c r="K476" s="23" t="n">
        <x:f>E476*SUMIFS('03_DESPIECE'!$K$2:$K$225,'03_DESPIECE'!$A$2:$A$225,B476,'03_DESPIECE'!$B$2:$B$225,C476)</x:f>
        <x:v>1.3888888888888888</x:v>
      </x:c>
    </x:row>
    <x:row r="477">
      <x:c r="A477" t="inlineStr">
        <x:is>
          <x:t xml:space="preserve">P072</x:t>
        </x:is>
      </x:c>
      <x:c r="B477" t="inlineStr">
        <x:is>
          <x:t xml:space="preserve">Estantería liviana metálica</x:t>
        </x:is>
      </x:c>
      <x:c r="C477" t="inlineStr">
        <x:is>
          <x:t xml:space="preserve">Escuadra</x:t>
        </x:is>
      </x:c>
      <x:c r="D477" t="inlineStr">
        <x:is>
          <x:t xml:space="preserve">Lámina LAF o acero 1.0 mm (alternativa V4)</x:t>
        </x:is>
      </x:c>
      <x:c r="E477" t="n">
        <x:f>'08_PEDIDOS'!D73</x:f>
        <x:v>10</x:v>
      </x:c>
      <x:c r="F477" t="n">
        <x:v>8</x:v>
      </x:c>
      <x:c r="G477" t="n">
        <x:f>E477*F477</x:f>
        <x:v>80</x:v>
      </x:c>
      <x:c r="H477" t="n">
        <x:v>16.24608695652174</x:v>
      </x:c>
      <x:c r="I477" t="n">
        <x:f>E477*H477</x:f>
        <x:v>162.4608695652174</x:v>
      </x:c>
      <x:c r="J477" s="23" t="n">
        <x:f>E477*SUMIFS('03_DESPIECE'!$I$2:$I$225,'03_DESPIECE'!$A$2:$A$225,B477,'03_DESPIECE'!$B$2:$B$225,C477)</x:f>
        <x:v>21.98</x:v>
      </x:c>
      <x:c r="K477" s="23" t="n">
        <x:f>E477*SUMIFS('03_DESPIECE'!$K$2:$K$225,'03_DESPIECE'!$A$2:$A$225,B477,'03_DESPIECE'!$B$2:$B$225,C477)</x:f>
        <x:v>0.12152777777777779</x:v>
      </x:c>
    </x:row>
    <x:row r="478">
      <x:c r="A478" t="inlineStr">
        <x:is>
          <x:t xml:space="preserve">P072</x:t>
        </x:is>
      </x:c>
      <x:c r="B478" t="inlineStr">
        <x:is>
          <x:t xml:space="preserve">Estantería liviana metálica</x:t>
        </x:is>
      </x:c>
      <x:c r="C478" t="inlineStr">
        <x:is>
          <x:t xml:space="preserve">Tornillería</x:t>
        </x:is>
      </x:c>
      <x:c r="D478" t="inlineStr">
        <x:is>
          <x:t xml:space="preserve">Elementos de fijación metálica (tipo por desagregar)</x:t>
        </x:is>
      </x:c>
      <x:c r="E478" t="n">
        <x:f>'08_PEDIDOS'!D73</x:f>
        <x:v>10</x:v>
      </x:c>
      <x:c r="F478" t="n">
        <x:v>32</x:v>
      </x:c>
      <x:c r="G478" t="n">
        <x:f>E478*F478</x:f>
        <x:v>320</x:v>
      </x:c>
      <x:c r="I478" t="n">
        <x:f>E478*H478</x:f>
        <x:v>0</x:v>
      </x:c>
      <x:c r="J478" s="23" t="n">
        <x:f>E478*SUMIFS('03_DESPIECE'!$I$2:$I$225,'03_DESPIECE'!$A$2:$A$225,B478,'03_DESPIECE'!$B$2:$B$225,C478)</x:f>
        <x:v>0</x:v>
      </x:c>
      <x:c r="K478" s="23" t="n">
        <x:f>E478*SUMIFS('03_DESPIECE'!$K$2:$K$225,'03_DESPIECE'!$A$2:$A$225,B478,'03_DESPIECE'!$B$2:$B$225,C478)</x:f>
        <x:v>0</x:v>
      </x:c>
    </x:row>
    <x:row r="479">
      <x:c r="A479" t="inlineStr">
        <x:is>
          <x:t xml:space="preserve">P073</x:t>
        </x:is>
      </x:c>
      <x:c r="B479" t="inlineStr">
        <x:is>
          <x:t xml:space="preserve">Minirack metálico con bandejas</x:t>
        </x:is>
      </x:c>
      <x:c r="C479" t="inlineStr">
        <x:is>
          <x:t xml:space="preserve">Parante vertical</x:t>
        </x:is>
      </x:c>
      <x:c r="D479" t="inlineStr">
        <x:is>
          <x:t xml:space="preserve">Tubo o perfil de acero (sección por definir)</x:t>
        </x:is>
      </x:c>
      <x:c r="E479" t="n">
        <x:f>'08_PEDIDOS'!D74</x:f>
        <x:v>12</x:v>
      </x:c>
      <x:c r="F479" t="n">
        <x:v>4</x:v>
      </x:c>
      <x:c r="G479" t="n">
        <x:f>E479*F479</x:f>
        <x:v>48</x:v>
      </x:c>
      <x:c r="H479" t="n">
        <x:v>68.625</x:v>
      </x:c>
      <x:c r="I479" t="n">
        <x:f>E479*H479</x:f>
        <x:v>823.5</x:v>
      </x:c>
      <x:c r="J479" s="23" t="n">
        <x:f>E479*SUMIFS('03_DESPIECE'!$I$2:$I$225,'03_DESPIECE'!$A$2:$A$225,B479,'03_DESPIECE'!$B$2:$B$225,C479)</x:f>
        <x:v>129.60000000000002</x:v>
      </x:c>
      <x:c r="K479" s="23" t="n">
        <x:f>E479*SUMIFS('03_DESPIECE'!$K$2:$K$225,'03_DESPIECE'!$A$2:$A$225,B479,'03_DESPIECE'!$B$2:$B$225,C479)</x:f>
        <x:v>0</x:v>
      </x:c>
    </x:row>
    <x:row r="480">
      <x:c r="A480" t="inlineStr">
        <x:is>
          <x:t xml:space="preserve">P073</x:t>
        </x:is>
      </x:c>
      <x:c r="B480" t="inlineStr">
        <x:is>
          <x:t xml:space="preserve">Minirack metálico con bandejas</x:t>
        </x:is>
      </x:c>
      <x:c r="C480" t="inlineStr">
        <x:is>
          <x:t xml:space="preserve">Larguero horizontal</x:t>
        </x:is>
      </x:c>
      <x:c r="D480" t="inlineStr">
        <x:is>
          <x:t xml:space="preserve">Tubo o perfil de acero (sección por definir)</x:t>
        </x:is>
      </x:c>
      <x:c r="E480" t="n">
        <x:f>'08_PEDIDOS'!D74</x:f>
        <x:v>12</x:v>
      </x:c>
      <x:c r="F480" t="n">
        <x:v>8</x:v>
      </x:c>
      <x:c r="G480" t="n">
        <x:f>E480*F480</x:f>
        <x:v>96</x:v>
      </x:c>
      <x:c r="H480" t="n">
        <x:v>91.49999999999999</x:v>
      </x:c>
      <x:c r="I480" t="n">
        <x:f>E480*H480</x:f>
        <x:v>1097.9999999999998</x:v>
      </x:c>
      <x:c r="J480" s="23" t="n">
        <x:f>E480*SUMIFS('03_DESPIECE'!$I$2:$I$225,'03_DESPIECE'!$A$2:$A$225,B480,'03_DESPIECE'!$B$2:$B$225,C480)</x:f>
        <x:v>172.8</x:v>
      </x:c>
      <x:c r="K480" s="23" t="n">
        <x:f>E480*SUMIFS('03_DESPIECE'!$K$2:$K$225,'03_DESPIECE'!$A$2:$A$225,B480,'03_DESPIECE'!$B$2:$B$225,C480)</x:f>
        <x:v>0</x:v>
      </x:c>
    </x:row>
    <x:row r="481">
      <x:c r="A481" t="inlineStr">
        <x:is>
          <x:t xml:space="preserve">P073</x:t>
        </x:is>
      </x:c>
      <x:c r="B481" t="inlineStr">
        <x:is>
          <x:t xml:space="preserve">Minirack metálico con bandejas</x:t>
        </x:is>
      </x:c>
      <x:c r="C481" t="inlineStr">
        <x:is>
          <x:t xml:space="preserve">Refuerzo transversal</x:t>
        </x:is>
      </x:c>
      <x:c r="D481" t="inlineStr">
        <x:is>
          <x:t xml:space="preserve">Tubo o perfil de acero (sección por definir)</x:t>
        </x:is>
      </x:c>
      <x:c r="E481" t="n">
        <x:f>'08_PEDIDOS'!D74</x:f>
        <x:v>12</x:v>
      </x:c>
      <x:c r="F481" t="n">
        <x:v>4</x:v>
      </x:c>
      <x:c r="G481" t="n">
        <x:f>E481*F481</x:f>
        <x:v>48</x:v>
      </x:c>
      <x:c r="H481" t="n">
        <x:v>22.875</x:v>
      </x:c>
      <x:c r="I481" t="n">
        <x:f>E481*H481</x:f>
        <x:v>274.5</x:v>
      </x:c>
      <x:c r="J481" s="23" t="n">
        <x:f>E481*SUMIFS('03_DESPIECE'!$I$2:$I$225,'03_DESPIECE'!$A$2:$A$225,B481,'03_DESPIECE'!$B$2:$B$225,C481)</x:f>
        <x:v>43.2</x:v>
      </x:c>
      <x:c r="K481" s="23" t="n">
        <x:f>E481*SUMIFS('03_DESPIECE'!$K$2:$K$225,'03_DESPIECE'!$A$2:$A$225,B481,'03_DESPIECE'!$B$2:$B$225,C481)</x:f>
        <x:v>0</x:v>
      </x:c>
    </x:row>
    <x:row r="482">
      <x:c r="A482" t="inlineStr">
        <x:is>
          <x:t xml:space="preserve">P073</x:t>
        </x:is>
      </x:c>
      <x:c r="B482" t="inlineStr">
        <x:is>
          <x:t xml:space="preserve">Minirack metálico con bandejas</x:t>
        </x:is>
      </x:c>
      <x:c r="C482" t="inlineStr">
        <x:is>
          <x:t xml:space="preserve">Bandeja acero</x:t>
        </x:is>
      </x:c>
      <x:c r="D482" t="inlineStr">
        <x:is>
          <x:t xml:space="preserve">Plancha de acero laminado en caliente de 2 mm, 1.20 × 2.40 m</x:t>
        </x:is>
      </x:c>
      <x:c r="E482" t="n">
        <x:f>'08_PEDIDOS'!D74</x:f>
        <x:v>12</x:v>
      </x:c>
      <x:c r="F482" t="n">
        <x:v>4</x:v>
      </x:c>
      <x:c r="G482" t="n">
        <x:f>E482*F482</x:f>
        <x:v>48</x:v>
      </x:c>
      <x:c r="H482" t="n">
        <x:v>334.2052173913042</x:v>
      </x:c>
      <x:c r="I482" t="n">
        <x:f>E482*H482</x:f>
        <x:v>4010.4626086956505</x:v>
      </x:c>
      <x:c r="J482" s="23" t="n">
        <x:f>E482*SUMIFS('03_DESPIECE'!$I$2:$I$225,'03_DESPIECE'!$A$2:$A$225,B482,'03_DESPIECE'!$B$2:$B$225,C482)</x:f>
        <x:v>542.5919999999999</x:v>
      </x:c>
      <x:c r="K482" s="23" t="n">
        <x:f>E482*SUMIFS('03_DESPIECE'!$K$2:$K$225,'03_DESPIECE'!$A$2:$A$225,B482,'03_DESPIECE'!$B$2:$B$225,C482)</x:f>
        <x:v>3</x:v>
      </x:c>
    </x:row>
    <x:row r="483">
      <x:c r="A483" t="inlineStr">
        <x:is>
          <x:t xml:space="preserve">P073</x:t>
        </x:is>
      </x:c>
      <x:c r="B483" t="inlineStr">
        <x:is>
          <x:t xml:space="preserve">Minirack metálico con bandejas</x:t>
        </x:is>
      </x:c>
      <x:c r="C483" t="inlineStr">
        <x:is>
          <x:t xml:space="preserve">Cartela unión</x:t>
        </x:is>
      </x:c>
      <x:c r="D483" t="inlineStr">
        <x:is>
          <x:t xml:space="preserve">Plancha de acero laminado en caliente de 2 mm, 1.20 × 2.40 m</x:t>
        </x:is>
      </x:c>
      <x:c r="E483" t="n">
        <x:f>'08_PEDIDOS'!D74</x:f>
        <x:v>12</x:v>
      </x:c>
      <x:c r="F483" t="n">
        <x:v>8</x:v>
      </x:c>
      <x:c r="G483" t="n">
        <x:f>E483*F483</x:f>
        <x:v>96</x:v>
      </x:c>
      <x:c r="H483" t="n">
        <x:v>23.20869565217391</x:v>
      </x:c>
      <x:c r="I483" t="n">
        <x:f>E483*H483</x:f>
        <x:v>278.5043478260869</x:v>
      </x:c>
      <x:c r="J483" s="23" t="n">
        <x:f>E483*SUMIFS('03_DESPIECE'!$I$2:$I$225,'03_DESPIECE'!$A$2:$A$225,B483,'03_DESPIECE'!$B$2:$B$225,C483)</x:f>
        <x:v>37.68</x:v>
      </x:c>
      <x:c r="K483" s="23" t="n">
        <x:f>E483*SUMIFS('03_DESPIECE'!$K$2:$K$225,'03_DESPIECE'!$A$2:$A$225,B483,'03_DESPIECE'!$B$2:$B$225,C483)</x:f>
        <x:v>0.10416666666666667</x:v>
      </x:c>
    </x:row>
    <x:row r="484">
      <x:c r="A484" t="inlineStr">
        <x:is>
          <x:t xml:space="preserve">P073</x:t>
        </x:is>
      </x:c>
      <x:c r="B484" t="inlineStr">
        <x:is>
          <x:t xml:space="preserve">Minirack metálico con bandejas</x:t>
        </x:is>
      </x:c>
      <x:c r="C484" t="inlineStr">
        <x:is>
          <x:t xml:space="preserve">Tornillería sujeción</x:t>
        </x:is>
      </x:c>
      <x:c r="D484" t="inlineStr">
        <x:is>
          <x:t xml:space="preserve">Elementos de fijación metálica (tipo por desagregar)</x:t>
        </x:is>
      </x:c>
      <x:c r="E484" t="n">
        <x:f>'08_PEDIDOS'!D74</x:f>
        <x:v>12</x:v>
      </x:c>
      <x:c r="F484" t="n">
        <x:v>24</x:v>
      </x:c>
      <x:c r="G484" t="n">
        <x:f>E484*F484</x:f>
        <x:v>288</x:v>
      </x:c>
      <x:c r="I484" t="n">
        <x:f>E484*H484</x:f>
        <x:v>0</x:v>
      </x:c>
      <x:c r="J484" s="23" t="n">
        <x:f>E484*SUMIFS('03_DESPIECE'!$I$2:$I$225,'03_DESPIECE'!$A$2:$A$225,B484,'03_DESPIECE'!$B$2:$B$225,C484)</x:f>
        <x:v>0</x:v>
      </x:c>
      <x:c r="K484" s="23" t="n">
        <x:f>E484*SUMIFS('03_DESPIECE'!$K$2:$K$225,'03_DESPIECE'!$A$2:$A$225,B484,'03_DESPIECE'!$B$2:$B$225,C484)</x:f>
        <x:v>0</x:v>
      </x:c>
    </x:row>
    <x:row r="485">
      <x:c r="A485" t="inlineStr">
        <x:is>
          <x:t xml:space="preserve">P073</x:t>
        </x:is>
      </x:c>
      <x:c r="B485" t="inlineStr">
        <x:is>
          <x:t xml:space="preserve">Minirack metálico con bandejas</x:t>
        </x:is>
      </x:c>
      <x:c r="C485" t="inlineStr">
        <x:is>
          <x:t xml:space="preserve">Tapa protectora</x:t>
        </x:is>
      </x:c>
      <x:c r="D485" t="inlineStr">
        <x:is>
          <x:t xml:space="preserve">Elementos de fijación metálica (tipo por desagregar)</x:t>
        </x:is>
      </x:c>
      <x:c r="E485" t="n">
        <x:f>'08_PEDIDOS'!D74</x:f>
        <x:v>12</x:v>
      </x:c>
      <x:c r="F485" t="n">
        <x:v>4</x:v>
      </x:c>
      <x:c r="G485" t="n">
        <x:f>E485*F485</x:f>
        <x:v>48</x:v>
      </x:c>
      <x:c r="I485" t="n">
        <x:f>E485*H485</x:f>
        <x:v>0</x:v>
      </x:c>
      <x:c r="J485" s="23" t="n">
        <x:f>E485*SUMIFS('03_DESPIECE'!$I$2:$I$225,'03_DESPIECE'!$A$2:$A$225,B485,'03_DESPIECE'!$B$2:$B$225,C485)</x:f>
        <x:v>0</x:v>
      </x:c>
      <x:c r="K485" s="23" t="n">
        <x:f>E485*SUMIFS('03_DESPIECE'!$K$2:$K$225,'03_DESPIECE'!$A$2:$A$225,B485,'03_DESPIECE'!$B$2:$B$225,C485)</x:f>
        <x:v>0</x:v>
      </x:c>
    </x:row>
    <x:row r="486">
      <x:c r="A486" t="inlineStr">
        <x:is>
          <x:t xml:space="preserve">P074</x:t>
        </x:is>
      </x:c>
      <x:c r="B486" t="inlineStr">
        <x:is>
          <x:t xml:space="preserve">Estante reforzado modular</x:t>
        </x:is>
      </x:c>
      <x:c r="C486" t="inlineStr">
        <x:is>
          <x:t xml:space="preserve">Parante perfil</x:t>
        </x:is>
      </x:c>
      <x:c r="D486" t="inlineStr">
        <x:is>
          <x:t xml:space="preserve">Tubo o perfil de acero (sección por definir)</x:t>
        </x:is>
      </x:c>
      <x:c r="E486" t="n">
        <x:f>'08_PEDIDOS'!D75</x:f>
        <x:v>12</x:v>
      </x:c>
      <x:c r="F486" t="n">
        <x:v>4</x:v>
      </x:c>
      <x:c r="G486" t="n">
        <x:f>E486*F486</x:f>
        <x:v>48</x:v>
      </x:c>
      <x:c r="H486" t="n">
        <x:v>76.24999999999999</x:v>
      </x:c>
      <x:c r="I486" t="n">
        <x:f>E486*H486</x:f>
        <x:v>914.9999999999998</x:v>
      </x:c>
      <x:c r="J486" s="23" t="n">
        <x:f>E486*SUMIFS('03_DESPIECE'!$I$2:$I$225,'03_DESPIECE'!$A$2:$A$225,B486,'03_DESPIECE'!$B$2:$B$225,C486)</x:f>
        <x:v>144</x:v>
      </x:c>
      <x:c r="K486" s="23" t="n">
        <x:f>E486*SUMIFS('03_DESPIECE'!$K$2:$K$225,'03_DESPIECE'!$A$2:$A$225,B486,'03_DESPIECE'!$B$2:$B$225,C486)</x:f>
        <x:v>0</x:v>
      </x:c>
    </x:row>
    <x:row r="487">
      <x:c r="A487" t="inlineStr">
        <x:is>
          <x:t xml:space="preserve">P074</x:t>
        </x:is>
      </x:c>
      <x:c r="B487" t="inlineStr">
        <x:is>
          <x:t xml:space="preserve">Estante reforzado modular</x:t>
        </x:is>
      </x:c>
      <x:c r="C487" t="inlineStr">
        <x:is>
          <x:t xml:space="preserve">Travesaño frontal</x:t>
        </x:is>
      </x:c>
      <x:c r="D487" t="inlineStr">
        <x:is>
          <x:t xml:space="preserve">Tubo o perfil de acero (sección por definir)</x:t>
        </x:is>
      </x:c>
      <x:c r="E487" t="n">
        <x:f>'08_PEDIDOS'!D75</x:f>
        <x:v>12</x:v>
      </x:c>
      <x:c r="F487" t="n">
        <x:v>8</x:v>
      </x:c>
      <x:c r="G487" t="n">
        <x:f>E487*F487</x:f>
        <x:v>96</x:v>
      </x:c>
      <x:c r="H487" t="n">
        <x:v>76.24999999999999</x:v>
      </x:c>
      <x:c r="I487" t="n">
        <x:f>E487*H487</x:f>
        <x:v>914.9999999999998</x:v>
      </x:c>
      <x:c r="J487" s="23" t="n">
        <x:f>E487*SUMIFS('03_DESPIECE'!$I$2:$I$225,'03_DESPIECE'!$A$2:$A$225,B487,'03_DESPIECE'!$B$2:$B$225,C487)</x:f>
        <x:v>144</x:v>
      </x:c>
      <x:c r="K487" s="23" t="n">
        <x:f>E487*SUMIFS('03_DESPIECE'!$K$2:$K$225,'03_DESPIECE'!$A$2:$A$225,B487,'03_DESPIECE'!$B$2:$B$225,C487)</x:f>
        <x:v>0</x:v>
      </x:c>
    </x:row>
    <x:row r="488">
      <x:c r="A488" t="inlineStr">
        <x:is>
          <x:t xml:space="preserve">P074</x:t>
        </x:is>
      </x:c>
      <x:c r="B488" t="inlineStr">
        <x:is>
          <x:t xml:space="preserve">Estante reforzado modular</x:t>
        </x:is>
      </x:c>
      <x:c r="C488" t="inlineStr">
        <x:is>
          <x:t xml:space="preserve">Travesaño lateral</x:t>
        </x:is>
      </x:c>
      <x:c r="D488" t="inlineStr">
        <x:is>
          <x:t xml:space="preserve">Tubo o perfil de acero (sección por definir)</x:t>
        </x:is>
      </x:c>
      <x:c r="E488" t="n">
        <x:f>'08_PEDIDOS'!D75</x:f>
        <x:v>12</x:v>
      </x:c>
      <x:c r="F488" t="n">
        <x:v>8</x:v>
      </x:c>
      <x:c r="G488" t="n">
        <x:f>E488*F488</x:f>
        <x:v>96</x:v>
      </x:c>
      <x:c r="H488" t="n">
        <x:v>38.12499999999999</x:v>
      </x:c>
      <x:c r="I488" t="n">
        <x:f>E488*H488</x:f>
        <x:v>457.4999999999999</x:v>
      </x:c>
      <x:c r="J488" s="23" t="n">
        <x:f>E488*SUMIFS('03_DESPIECE'!$I$2:$I$225,'03_DESPIECE'!$A$2:$A$225,B488,'03_DESPIECE'!$B$2:$B$225,C488)</x:f>
        <x:v>72</x:v>
      </x:c>
      <x:c r="K488" s="23" t="n">
        <x:f>E488*SUMIFS('03_DESPIECE'!$K$2:$K$225,'03_DESPIECE'!$A$2:$A$225,B488,'03_DESPIECE'!$B$2:$B$225,C488)</x:f>
        <x:v>0</x:v>
      </x:c>
    </x:row>
    <x:row r="489">
      <x:c r="A489" t="inlineStr">
        <x:is>
          <x:t xml:space="preserve">P074</x:t>
        </x:is>
      </x:c>
      <x:c r="B489" t="inlineStr">
        <x:is>
          <x:t xml:space="preserve">Estante reforzado modular</x:t>
        </x:is>
      </x:c>
      <x:c r="C489" t="inlineStr">
        <x:is>
          <x:t xml:space="preserve">Bandeja reforzada</x:t>
        </x:is>
      </x:c>
      <x:c r="D489" t="inlineStr">
        <x:is>
          <x:t xml:space="preserve">Plancha de acero laminado en caliente de 2 mm, 1.20 × 2.40 m</x:t>
        </x:is>
      </x:c>
      <x:c r="E489" t="n">
        <x:f>'08_PEDIDOS'!D75</x:f>
        <x:v>12</x:v>
      </x:c>
      <x:c r="F489" t="n">
        <x:v>5</x:v>
      </x:c>
      <x:c r="G489" t="n">
        <x:f>E489*F489</x:f>
        <x:v>60</x:v>
      </x:c>
      <x:c r="H489" t="n">
        <x:v>290.1086956521739</x:v>
      </x:c>
      <x:c r="I489" t="n">
        <x:f>E489*H489</x:f>
        <x:v>3481.3043478260865</x:v>
      </x:c>
      <x:c r="J489" s="23" t="n">
        <x:f>E489*SUMIFS('03_DESPIECE'!$I$2:$I$225,'03_DESPIECE'!$A$2:$A$225,B489,'03_DESPIECE'!$B$2:$B$225,C489)</x:f>
        <x:v>471</x:v>
      </x:c>
      <x:c r="K489" s="23" t="n">
        <x:f>E489*SUMIFS('03_DESPIECE'!$K$2:$K$225,'03_DESPIECE'!$A$2:$A$225,B489,'03_DESPIECE'!$B$2:$B$225,C489)</x:f>
        <x:v>2.083333333333333</x:v>
      </x:c>
    </x:row>
    <x:row r="490">
      <x:c r="A490" t="inlineStr">
        <x:is>
          <x:t xml:space="preserve">P074</x:t>
        </x:is>
      </x:c>
      <x:c r="B490" t="inlineStr">
        <x:is>
          <x:t xml:space="preserve">Estante reforzado modular</x:t>
        </x:is>
      </x:c>
      <x:c r="C490" t="inlineStr">
        <x:is>
          <x:t xml:space="preserve">Cartela</x:t>
        </x:is>
      </x:c>
      <x:c r="D490" t="inlineStr">
        <x:is>
          <x:t xml:space="preserve">Plancha de acero laminado en caliente de 2 mm, 1.20 × 2.40 m</x:t>
        </x:is>
      </x:c>
      <x:c r="E490" t="n">
        <x:f>'08_PEDIDOS'!D75</x:f>
        <x:v>12</x:v>
      </x:c>
      <x:c r="F490" t="n">
        <x:v>8</x:v>
      </x:c>
      <x:c r="G490" t="n">
        <x:f>E490*F490</x:f>
        <x:v>96</x:v>
      </x:c>
      <x:c r="H490" t="n">
        <x:v>32.49217391304348</x:v>
      </x:c>
      <x:c r="I490" t="n">
        <x:f>E490*H490</x:f>
        <x:v>389.9060869565218</x:v>
      </x:c>
      <x:c r="J490" s="23" t="n">
        <x:f>E490*SUMIFS('03_DESPIECE'!$I$2:$I$225,'03_DESPIECE'!$A$2:$A$225,B490,'03_DESPIECE'!$B$2:$B$225,C490)</x:f>
        <x:v>52.75200000000001</x:v>
      </x:c>
      <x:c r="K490" s="23" t="n">
        <x:f>E490*SUMIFS('03_DESPIECE'!$K$2:$K$225,'03_DESPIECE'!$A$2:$A$225,B490,'03_DESPIECE'!$B$2:$B$225,C490)</x:f>
        <x:v>0.14583333333333337</x:v>
      </x:c>
    </x:row>
    <x:row r="491">
      <x:c r="A491" t="inlineStr">
        <x:is>
          <x:t xml:space="preserve">P074</x:t>
        </x:is>
      </x:c>
      <x:c r="B491" t="inlineStr">
        <x:is>
          <x:t xml:space="preserve">Estante reforzado modular</x:t>
        </x:is>
      </x:c>
      <x:c r="C491" t="inlineStr">
        <x:is>
          <x:t xml:space="preserve">Juego pernos</x:t>
        </x:is>
      </x:c>
      <x:c r="D491" t="inlineStr">
        <x:is>
          <x:t xml:space="preserve">Elementos de fijación metálica (tipo por desagregar)</x:t>
        </x:is>
      </x:c>
      <x:c r="E491" t="n">
        <x:f>'08_PEDIDOS'!D75</x:f>
        <x:v>12</x:v>
      </x:c>
      <x:c r="F491" t="n">
        <x:v>28</x:v>
      </x:c>
      <x:c r="G491" t="n">
        <x:f>E491*F491</x:f>
        <x:v>336</x:v>
      </x:c>
      <x:c r="I491" t="n">
        <x:f>E491*H491</x:f>
        <x:v>0</x:v>
      </x:c>
      <x:c r="J491" s="23" t="n">
        <x:f>E491*SUMIFS('03_DESPIECE'!$I$2:$I$225,'03_DESPIECE'!$A$2:$A$225,B491,'03_DESPIECE'!$B$2:$B$225,C491)</x:f>
        <x:v>0</x:v>
      </x:c>
      <x:c r="K491" s="23" t="n">
        <x:f>E491*SUMIFS('03_DESPIECE'!$K$2:$K$225,'03_DESPIECE'!$A$2:$A$225,B491,'03_DESPIECE'!$B$2:$B$225,C491)</x:f>
        <x:v>0</x:v>
      </x:c>
    </x:row>
    <x:row r="492">
      <x:c r="A492" t="inlineStr">
        <x:is>
          <x:t xml:space="preserve">P075</x:t>
        </x:is>
      </x:c>
      <x:c r="B492" t="inlineStr">
        <x:is>
          <x:t xml:space="preserve">Góndola central comercial</x:t>
        </x:is>
      </x:c>
      <x:c r="C492" t="inlineStr">
        <x:is>
          <x:t xml:space="preserve">Columna doble</x:t>
        </x:is>
      </x:c>
      <x:c r="D492" t="inlineStr">
        <x:is>
          <x:t xml:space="preserve">Tubo o perfil de acero (sección por definir)</x:t>
        </x:is>
      </x:c>
      <x:c r="E492" t="n">
        <x:f>'08_PEDIDOS'!D76</x:f>
        <x:v>6</x:v>
      </x:c>
      <x:c r="F492" t="n">
        <x:v>2</x:v>
      </x:c>
      <x:c r="G492" t="n">
        <x:f>E492*F492</x:f>
        <x:v>12</x:v>
      </x:c>
      <x:c r="H492" t="n">
        <x:v>31.45312499999999</x:v>
      </x:c>
      <x:c r="I492" t="n">
        <x:f>E492*H492</x:f>
        <x:v>188.71874999999994</x:v>
      </x:c>
      <x:c r="J492" s="23" t="n">
        <x:f>E492*SUMIFS('03_DESPIECE'!$I$2:$I$225,'03_DESPIECE'!$A$2:$A$225,B492,'03_DESPIECE'!$B$2:$B$225,C492)</x:f>
        <x:v>29.699999999999996</x:v>
      </x:c>
      <x:c r="K492" s="23" t="n">
        <x:f>E492*SUMIFS('03_DESPIECE'!$K$2:$K$225,'03_DESPIECE'!$A$2:$A$225,B492,'03_DESPIECE'!$B$2:$B$225,C492)</x:f>
        <x:v>0</x:v>
      </x:c>
    </x:row>
    <x:row r="493">
      <x:c r="A493" t="inlineStr">
        <x:is>
          <x:t xml:space="preserve">P075</x:t>
        </x:is>
      </x:c>
      <x:c r="B493" t="inlineStr">
        <x:is>
          <x:t xml:space="preserve">Góndola central comercial</x:t>
        </x:is>
      </x:c>
      <x:c r="C493" t="inlineStr">
        <x:is>
          <x:t xml:space="preserve">Base apoyo</x:t>
        </x:is>
      </x:c>
      <x:c r="D493" t="inlineStr">
        <x:is>
          <x:t xml:space="preserve">Lámina LAF o acero 1.0 mm (alternativa V4)</x:t>
        </x:is>
      </x:c>
      <x:c r="E493" t="n">
        <x:f>'08_PEDIDOS'!D76</x:f>
        <x:v>6</x:v>
      </x:c>
      <x:c r="F493" t="n">
        <x:v>2</x:v>
      </x:c>
      <x:c r="G493" t="n">
        <x:f>E493*F493</x:f>
        <x:v>12</x:v>
      </x:c>
      <x:c r="H493" t="n">
        <x:v>34.81304347826087</x:v>
      </x:c>
      <x:c r="I493" t="n">
        <x:f>E493*H493</x:f>
        <x:v>208.87826086956522</x:v>
      </x:c>
      <x:c r="J493" s="23" t="n">
        <x:f>E493*SUMIFS('03_DESPIECE'!$I$2:$I$225,'03_DESPIECE'!$A$2:$A$225,B493,'03_DESPIECE'!$B$2:$B$225,C493)</x:f>
        <x:v>28.259999999999998</x:v>
      </x:c>
      <x:c r="K493" s="23" t="n">
        <x:f>E493*SUMIFS('03_DESPIECE'!$K$2:$K$225,'03_DESPIECE'!$A$2:$A$225,B493,'03_DESPIECE'!$B$2:$B$225,C493)</x:f>
        <x:v>0.625</x:v>
      </x:c>
    </x:row>
    <x:row r="494">
      <x:c r="A494" t="inlineStr">
        <x:is>
          <x:t xml:space="preserve">P075</x:t>
        </x:is>
      </x:c>
      <x:c r="B494" t="inlineStr">
        <x:is>
          <x:t xml:space="preserve">Góndola central comercial</x:t>
        </x:is>
      </x:c>
      <x:c r="C494" t="inlineStr">
        <x:is>
          <x:t xml:space="preserve">Panel trasero</x:t>
        </x:is>
      </x:c>
      <x:c r="D494" t="inlineStr">
        <x:is>
          <x:t xml:space="preserve">Lámina LAF o acero 1.0 mm (alternativa V4)</x:t>
        </x:is>
      </x:c>
      <x:c r="E494" t="n">
        <x:f>'08_PEDIDOS'!D76</x:f>
        <x:v>6</x:v>
      </x:c>
      <x:c r="F494" t="n">
        <x:v>4</x:v>
      </x:c>
      <x:c r="G494" t="n">
        <x:f>E494*F494</x:f>
        <x:v>24</x:v>
      </x:c>
      <x:c r="H494" t="n">
        <x:v>129.9686956521739</x:v>
      </x:c>
      <x:c r="I494" t="n">
        <x:f>E494*H494</x:f>
        <x:v>779.8121739130434</x:v>
      </x:c>
      <x:c r="J494" s="23" t="n">
        <x:f>E494*SUMIFS('03_DESPIECE'!$I$2:$I$225,'03_DESPIECE'!$A$2:$A$225,B494,'03_DESPIECE'!$B$2:$B$225,C494)</x:f>
        <x:v>105.50399999999999</x:v>
      </x:c>
      <x:c r="K494" s="23" t="n">
        <x:f>E494*SUMIFS('03_DESPIECE'!$K$2:$K$225,'03_DESPIECE'!$A$2:$A$225,B494,'03_DESPIECE'!$B$2:$B$225,C494)</x:f>
        <x:v>1.166666666666667</x:v>
      </x:c>
    </x:row>
    <x:row r="495">
      <x:c r="A495" t="inlineStr">
        <x:is>
          <x:t xml:space="preserve">P075</x:t>
        </x:is>
      </x:c>
      <x:c r="B495" t="inlineStr">
        <x:is>
          <x:t xml:space="preserve">Góndola central comercial</x:t>
        </x:is>
      </x:c>
      <x:c r="C495" t="inlineStr">
        <x:is>
          <x:t xml:space="preserve">Estante de exposición</x:t>
        </x:is>
      </x:c>
      <x:c r="D495" t="inlineStr">
        <x:is>
          <x:t xml:space="preserve">Lámina LAF o acero 1.0 mm (alternativa V4)</x:t>
        </x:is>
      </x:c>
      <x:c r="E495" t="n">
        <x:f>'08_PEDIDOS'!D76</x:f>
        <x:v>6</x:v>
      </x:c>
      <x:c r="F495" t="n">
        <x:v>8</x:v>
      </x:c>
      <x:c r="G495" t="n">
        <x:f>E495*F495</x:f>
        <x:v>48</x:v>
      </x:c>
      <x:c r="H495" t="n">
        <x:v>185.6695652173913</x:v>
      </x:c>
      <x:c r="I495" t="n">
        <x:f>E495*H495</x:f>
        <x:v>1114.0173913043477</x:v>
      </x:c>
      <x:c r="J495" s="23" t="n">
        <x:f>E495*SUMIFS('03_DESPIECE'!$I$2:$I$225,'03_DESPIECE'!$A$2:$A$225,B495,'03_DESPIECE'!$B$2:$B$225,C495)</x:f>
        <x:v>150.72</x:v>
      </x:c>
      <x:c r="K495" s="23" t="n">
        <x:f>E495*SUMIFS('03_DESPIECE'!$K$2:$K$225,'03_DESPIECE'!$A$2:$A$225,B495,'03_DESPIECE'!$B$2:$B$225,C495)</x:f>
        <x:v>0.8333333333333334</x:v>
      </x:c>
    </x:row>
    <x:row r="496">
      <x:c r="A496" t="inlineStr">
        <x:is>
          <x:t xml:space="preserve">P075</x:t>
        </x:is>
      </x:c>
      <x:c r="B496" t="inlineStr">
        <x:is>
          <x:t xml:space="preserve">Góndola central comercial</x:t>
        </x:is>
      </x:c>
      <x:c r="C496" t="inlineStr">
        <x:is>
          <x:t xml:space="preserve">Ménsula</x:t>
        </x:is>
      </x:c>
      <x:c r="D496" t="inlineStr">
        <x:is>
          <x:t xml:space="preserve">Lámina LAF o acero 1.0 mm (alternativa V4)</x:t>
        </x:is>
      </x:c>
      <x:c r="E496" t="n">
        <x:f>'08_PEDIDOS'!D76</x:f>
        <x:v>6</x:v>
      </x:c>
      <x:c r="F496" t="n">
        <x:v>16</x:v>
      </x:c>
      <x:c r="G496" t="n">
        <x:f>E496*F496</x:f>
        <x:v>96</x:v>
      </x:c>
      <x:c r="H496" t="n">
        <x:v>37.13391304347825</x:v>
      </x:c>
      <x:c r="I496" t="n">
        <x:f>E496*H496</x:f>
        <x:v>222.8034782608695</x:v>
      </x:c>
      <x:c r="J496" s="23" t="n">
        <x:f>E496*SUMIFS('03_DESPIECE'!$I$2:$I$225,'03_DESPIECE'!$A$2:$A$225,B496,'03_DESPIECE'!$B$2:$B$225,C496)</x:f>
        <x:v>30.144</x:v>
      </x:c>
      <x:c r="K496" s="23" t="n">
        <x:f>E496*SUMIFS('03_DESPIECE'!$K$2:$K$225,'03_DESPIECE'!$A$2:$A$225,B496,'03_DESPIECE'!$B$2:$B$225,C496)</x:f>
        <x:v>0.08333333333333334</x:v>
      </x:c>
    </x:row>
    <x:row r="497">
      <x:c r="A497" t="inlineStr">
        <x:is>
          <x:t xml:space="preserve">P075</x:t>
        </x:is>
      </x:c>
      <x:c r="B497" t="inlineStr">
        <x:is>
          <x:t xml:space="preserve">Góndola central comercial</x:t>
        </x:is>
      </x:c>
      <x:c r="C497" t="inlineStr">
        <x:is>
          <x:t xml:space="preserve">Zócalo frontal</x:t>
        </x:is>
      </x:c>
      <x:c r="D497" t="inlineStr">
        <x:is>
          <x:t xml:space="preserve">Lámina LAF o acero 1.0 mm (alternativa V4)</x:t>
        </x:is>
      </x:c>
      <x:c r="E497" t="n">
        <x:f>'08_PEDIDOS'!D76</x:f>
        <x:v>6</x:v>
      </x:c>
      <x:c r="F497" t="n">
        <x:v>2</x:v>
      </x:c>
      <x:c r="G497" t="n">
        <x:f>E497*F497</x:f>
        <x:v>12</x:v>
      </x:c>
      <x:c r="H497" t="n">
        <x:v>13.92521739130435</x:v>
      </x:c>
      <x:c r="I497" t="n">
        <x:f>E497*H497</x:f>
        <x:v>83.5513043478261</x:v>
      </x:c>
      <x:c r="J497" s="23" t="n">
        <x:f>E497*SUMIFS('03_DESPIECE'!$I$2:$I$225,'03_DESPIECE'!$A$2:$A$225,B497,'03_DESPIECE'!$B$2:$B$225,C497)</x:f>
        <x:v>11.303999999999998</x:v>
      </x:c>
      <x:c r="K497" s="23" t="n">
        <x:f>E497*SUMIFS('03_DESPIECE'!$K$2:$K$225,'03_DESPIECE'!$A$2:$A$225,B497,'03_DESPIECE'!$B$2:$B$225,C497)</x:f>
        <x:v>0.25</x:v>
      </x:c>
    </x:row>
    <x:row r="498">
      <x:c r="A498" t="inlineStr">
        <x:is>
          <x:t xml:space="preserve">P075</x:t>
        </x:is>
      </x:c>
      <x:c r="B498" t="inlineStr">
        <x:is>
          <x:t xml:space="preserve">Góndola central comercial</x:t>
        </x:is>
      </x:c>
      <x:c r="C498" t="inlineStr">
        <x:is>
          <x:t xml:space="preserve">Pernos de ensamble</x:t>
        </x:is>
      </x:c>
      <x:c r="D498" t="inlineStr">
        <x:is>
          <x:t xml:space="preserve">Elementos de fijación metálica (tipo por desagregar)</x:t>
        </x:is>
      </x:c>
      <x:c r="E498" t="n">
        <x:f>'08_PEDIDOS'!D76</x:f>
        <x:v>6</x:v>
      </x:c>
      <x:c r="F498" t="n">
        <x:v>36</x:v>
      </x:c>
      <x:c r="G498" t="n">
        <x:f>E498*F498</x:f>
        <x:v>216</x:v>
      </x:c>
      <x:c r="I498" t="n">
        <x:f>E498*H498</x:f>
        <x:v>0</x:v>
      </x:c>
      <x:c r="J498" s="23" t="n">
        <x:f>E498*SUMIFS('03_DESPIECE'!$I$2:$I$225,'03_DESPIECE'!$A$2:$A$225,B498,'03_DESPIECE'!$B$2:$B$225,C498)</x:f>
        <x:v>0</x:v>
      </x:c>
      <x:c r="K498" s="23" t="n">
        <x:f>E498*SUMIFS('03_DESPIECE'!$K$2:$K$225,'03_DESPIECE'!$A$2:$A$225,B498,'03_DESPIECE'!$B$2:$B$225,C498)</x:f>
        <x:v>0</x:v>
      </x:c>
    </x:row>
    <x:row r="499">
      <x:c r="A499" t="inlineStr">
        <x:is>
          <x:t xml:space="preserve">P076</x:t>
        </x:is>
      </x:c>
      <x:c r="B499" t="inlineStr">
        <x:is>
          <x:t xml:space="preserve">Góndola mural</x:t>
        </x:is>
      </x:c>
      <x:c r="C499" t="inlineStr">
        <x:is>
          <x:t xml:space="preserve">Montante mural</x:t>
        </x:is>
      </x:c>
      <x:c r="D499" t="inlineStr">
        <x:is>
          <x:t xml:space="preserve">Tubo o perfil de acero (sección por definir)</x:t>
        </x:is>
      </x:c>
      <x:c r="E499" t="n">
        <x:f>'08_PEDIDOS'!D77</x:f>
        <x:v>7</x:v>
      </x:c>
      <x:c r="F499" t="n">
        <x:v>2</x:v>
      </x:c>
      <x:c r="G499" t="n">
        <x:f>E499*F499</x:f>
        <x:v>14</x:v>
      </x:c>
      <x:c r="H499" t="n">
        <x:v>36.21875</x:v>
      </x:c>
      <x:c r="I499" t="n">
        <x:f>E499*H499</x:f>
        <x:v>253.53125</x:v>
      </x:c>
      <x:c r="J499" s="23" t="n">
        <x:f>E499*SUMIFS('03_DESPIECE'!$I$2:$I$225,'03_DESPIECE'!$A$2:$A$225,B499,'03_DESPIECE'!$B$2:$B$225,C499)</x:f>
        <x:v>39.89999999999999</x:v>
      </x:c>
      <x:c r="K499" s="23" t="n">
        <x:f>E499*SUMIFS('03_DESPIECE'!$K$2:$K$225,'03_DESPIECE'!$A$2:$A$225,B499,'03_DESPIECE'!$B$2:$B$225,C499)</x:f>
        <x:v>0</x:v>
      </x:c>
    </x:row>
    <x:row r="500">
      <x:c r="A500" t="inlineStr">
        <x:is>
          <x:t xml:space="preserve">P076</x:t>
        </x:is>
      </x:c>
      <x:c r="B500" t="inlineStr">
        <x:is>
          <x:t xml:space="preserve">Góndola mural</x:t>
        </x:is>
      </x:c>
      <x:c r="C500" t="inlineStr">
        <x:is>
          <x:t xml:space="preserve">Panel de fondo</x:t>
        </x:is>
      </x:c>
      <x:c r="D500" t="inlineStr">
        <x:is>
          <x:t xml:space="preserve">Lámina LAF o acero 1.0 mm (alternativa V4)</x:t>
        </x:is>
      </x:c>
      <x:c r="E500" t="n">
        <x:f>'08_PEDIDOS'!D77</x:f>
        <x:v>7</x:v>
      </x:c>
      <x:c r="F500" t="n">
        <x:v>3</x:v>
      </x:c>
      <x:c r="G500" t="n">
        <x:f>E500*F500</x:f>
        <x:v>21</x:v>
      </x:c>
      <x:c r="H500" t="n">
        <x:v>95.7358695652174</x:v>
      </x:c>
      <x:c r="I500" t="n">
        <x:f>E500*H500</x:f>
        <x:v>670.1510869565218</x:v>
      </x:c>
      <x:c r="J500" s="23" t="n">
        <x:f>E500*SUMIFS('03_DESPIECE'!$I$2:$I$225,'03_DESPIECE'!$A$2:$A$225,B500,'03_DESPIECE'!$B$2:$B$225,C500)</x:f>
        <x:v>90.6675</x:v>
      </x:c>
      <x:c r="K500" s="23" t="n">
        <x:f>E500*SUMIFS('03_DESPIECE'!$K$2:$K$225,'03_DESPIECE'!$A$2:$A$225,B500,'03_DESPIECE'!$B$2:$B$225,C500)</x:f>
        <x:v>1.3368055555555556</x:v>
      </x:c>
    </x:row>
    <x:row r="501">
      <x:c r="A501" t="inlineStr">
        <x:is>
          <x:t xml:space="preserve">P076</x:t>
        </x:is>
      </x:c>
      <x:c r="B501" t="inlineStr">
        <x:is>
          <x:t xml:space="preserve">Góndola mural</x:t>
        </x:is>
      </x:c>
      <x:c r="C501" t="inlineStr">
        <x:is>
          <x:t xml:space="preserve">Bandeja</x:t>
        </x:is>
      </x:c>
      <x:c r="D501" t="inlineStr">
        <x:is>
          <x:t xml:space="preserve">Lámina LAF o acero 1.0 mm (alternativa V4)</x:t>
        </x:is>
      </x:c>
      <x:c r="E501" t="n">
        <x:f>'08_PEDIDOS'!D77</x:f>
        <x:v>7</x:v>
      </x:c>
      <x:c r="F501" t="n">
        <x:v>5</x:v>
      </x:c>
      <x:c r="G501" t="n">
        <x:f>E501*F501</x:f>
        <x:v>35</x:v>
      </x:c>
      <x:c r="H501" t="n">
        <x:v>121.8456521739131</x:v>
      </x:c>
      <x:c r="I501" t="n">
        <x:f>E501*H501</x:f>
        <x:v>852.9195652173917</x:v>
      </x:c>
      <x:c r="J501" s="23" t="n">
        <x:f>E501*SUMIFS('03_DESPIECE'!$I$2:$I$225,'03_DESPIECE'!$A$2:$A$225,B501,'03_DESPIECE'!$B$2:$B$225,C501)</x:f>
        <x:v>115.395</x:v>
      </x:c>
      <x:c r="K501" s="23" t="n">
        <x:f>E501*SUMIFS('03_DESPIECE'!$K$2:$K$225,'03_DESPIECE'!$A$2:$A$225,B501,'03_DESPIECE'!$B$2:$B$225,C501)</x:f>
        <x:v>1.0208333333333335</x:v>
      </x:c>
    </x:row>
    <x:row r="502">
      <x:c r="A502" t="inlineStr">
        <x:is>
          <x:t xml:space="preserve">P076</x:t>
        </x:is>
      </x:c>
      <x:c r="B502" t="inlineStr">
        <x:is>
          <x:t xml:space="preserve">Góndola mural</x:t>
        </x:is>
      </x:c>
      <x:c r="C502" t="inlineStr">
        <x:is>
          <x:t xml:space="preserve">Soporte bandeja</x:t>
        </x:is>
      </x:c>
      <x:c r="D502" t="inlineStr">
        <x:is>
          <x:t xml:space="preserve">Lámina LAF o acero 1.0 mm (alternativa V4)</x:t>
        </x:is>
      </x:c>
      <x:c r="E502" t="n">
        <x:f>'08_PEDIDOS'!D77</x:f>
        <x:v>7</x:v>
      </x:c>
      <x:c r="F502" t="n">
        <x:v>10</x:v>
      </x:c>
      <x:c r="G502" t="n">
        <x:f>E502*F502</x:f>
        <x:v>70</x:v>
      </x:c>
      <x:c r="H502" t="n">
        <x:v>23.20869565217391</x:v>
      </x:c>
      <x:c r="I502" t="n">
        <x:f>E502*H502</x:f>
        <x:v>162.46086956521737</x:v>
      </x:c>
      <x:c r="J502" s="23" t="n">
        <x:f>E502*SUMIFS('03_DESPIECE'!$I$2:$I$225,'03_DESPIECE'!$A$2:$A$225,B502,'03_DESPIECE'!$B$2:$B$225,C502)</x:f>
        <x:v>21.98</x:v>
      </x:c>
      <x:c r="K502" s="23" t="n">
        <x:f>E502*SUMIFS('03_DESPIECE'!$K$2:$K$225,'03_DESPIECE'!$A$2:$A$225,B502,'03_DESPIECE'!$B$2:$B$225,C502)</x:f>
        <x:v>0.09722222222222222</x:v>
      </x:c>
    </x:row>
    <x:row r="503">
      <x:c r="A503" t="inlineStr">
        <x:is>
          <x:t xml:space="preserve">P076</x:t>
        </x:is>
      </x:c>
      <x:c r="B503" t="inlineStr">
        <x:is>
          <x:t xml:space="preserve">Góndola mural</x:t>
        </x:is>
      </x:c>
      <x:c r="C503" t="inlineStr">
        <x:is>
          <x:t xml:space="preserve">Pie soporte</x:t>
        </x:is>
      </x:c>
      <x:c r="D503" t="inlineStr">
        <x:is>
          <x:t xml:space="preserve">Lámina LAF o acero 1.0 mm (alternativa V4)</x:t>
        </x:is>
      </x:c>
      <x:c r="E503" t="n">
        <x:f>'08_PEDIDOS'!D77</x:f>
        <x:v>7</x:v>
      </x:c>
      <x:c r="F503" t="n">
        <x:v>2</x:v>
      </x:c>
      <x:c r="G503" t="n">
        <x:f>E503*F503</x:f>
        <x:v>14</x:v>
      </x:c>
      <x:c r="H503" t="n">
        <x:v>29.01086956521739</x:v>
      </x:c>
      <x:c r="I503" t="n">
        <x:f>E503*H503</x:f>
        <x:v>203.07608695652175</x:v>
      </x:c>
      <x:c r="J503" s="23" t="n">
        <x:f>E503*SUMIFS('03_DESPIECE'!$I$2:$I$225,'03_DESPIECE'!$A$2:$A$225,B503,'03_DESPIECE'!$B$2:$B$225,C503)</x:f>
        <x:v>27.474999999999998</x:v>
      </x:c>
      <x:c r="K503" s="23" t="n">
        <x:f>E503*SUMIFS('03_DESPIECE'!$K$2:$K$225,'03_DESPIECE'!$A$2:$A$225,B503,'03_DESPIECE'!$B$2:$B$225,C503)</x:f>
        <x:v>0.6076388888888888</x:v>
      </x:c>
    </x:row>
    <x:row r="504">
      <x:c r="A504" t="inlineStr">
        <x:is>
          <x:t xml:space="preserve">P076</x:t>
        </x:is>
      </x:c>
      <x:c r="B504" t="inlineStr">
        <x:is>
          <x:t xml:space="preserve">Góndola mural</x:t>
        </x:is>
      </x:c>
      <x:c r="C504" t="inlineStr">
        <x:is>
          <x:t xml:space="preserve">Fijaciones</x:t>
        </x:is>
      </x:c>
      <x:c r="D504" t="inlineStr">
        <x:is>
          <x:t xml:space="preserve">Elementos de fijación metálica (tipo por desagregar)</x:t>
        </x:is>
      </x:c>
      <x:c r="E504" t="n">
        <x:f>'08_PEDIDOS'!D77</x:f>
        <x:v>7</x:v>
      </x:c>
      <x:c r="F504" t="n">
        <x:v>26</x:v>
      </x:c>
      <x:c r="G504" t="n">
        <x:f>E504*F504</x:f>
        <x:v>182</x:v>
      </x:c>
      <x:c r="I504" t="n">
        <x:f>E504*H504</x:f>
        <x:v>0</x:v>
      </x:c>
      <x:c r="J504" s="23" t="n">
        <x:f>E504*SUMIFS('03_DESPIECE'!$I$2:$I$225,'03_DESPIECE'!$A$2:$A$225,B504,'03_DESPIECE'!$B$2:$B$225,C504)</x:f>
        <x:v>0</x:v>
      </x:c>
      <x:c r="K504" s="23" t="n">
        <x:f>E504*SUMIFS('03_DESPIECE'!$K$2:$K$225,'03_DESPIECE'!$A$2:$A$225,B504,'03_DESPIECE'!$B$2:$B$225,C504)</x:f>
        <x:v>0</x:v>
      </x:c>
    </x:row>
    <x:row r="505">
      <x:c r="A505" t="inlineStr">
        <x:is>
          <x:t xml:space="preserve">P077</x:t>
        </x:is>
      </x:c>
      <x:c r="B505" t="inlineStr">
        <x:is>
          <x:t xml:space="preserve">Locker de 4 puertas</x:t>
        </x:is>
      </x:c>
      <x:c r="C505" t="inlineStr">
        <x:is>
          <x:t xml:space="preserve">Panel lateral</x:t>
        </x:is>
      </x:c>
      <x:c r="D505" t="inlineStr">
        <x:is>
          <x:t xml:space="preserve">Lámina LAF o acero 1.5 mm (alternativa V4)</x:t>
        </x:is>
      </x:c>
      <x:c r="E505" t="n">
        <x:f>'08_PEDIDOS'!D78</x:f>
        <x:v>5</x:v>
      </x:c>
      <x:c r="F505" t="n">
        <x:v>2</x:v>
      </x:c>
      <x:c r="G505" t="n">
        <x:f>E505*F505</x:f>
        <x:v>10</x:v>
      </x:c>
      <x:c r="H505" t="n">
        <x:v>165.3619565217391</x:v>
      </x:c>
      <x:c r="I505" t="n">
        <x:f>E505*H505</x:f>
        <x:v>826.8097826086955</x:v>
      </x:c>
      <x:c r="J505" s="23" t="n">
        <x:f>E505*SUMIFS('03_DESPIECE'!$I$2:$I$225,'03_DESPIECE'!$A$2:$A$225,B505,'03_DESPIECE'!$B$2:$B$225,C505)</x:f>
        <x:v>111.8625</x:v>
      </x:c>
      <x:c r="K505" s="23" t="n">
        <x:f>E505*SUMIFS('03_DESPIECE'!$K$2:$K$225,'03_DESPIECE'!$A$2:$A$225,B505,'03_DESPIECE'!$B$2:$B$225,C505)</x:f>
        <x:v>1.6493055555555556</x:v>
      </x:c>
    </x:row>
    <x:row r="506">
      <x:c r="A506" t="inlineStr">
        <x:is>
          <x:t xml:space="preserve">P077</x:t>
        </x:is>
      </x:c>
      <x:c r="B506" t="inlineStr">
        <x:is>
          <x:t xml:space="preserve">Locker de 4 puertas</x:t>
        </x:is>
      </x:c>
      <x:c r="C506" t="inlineStr">
        <x:is>
          <x:t xml:space="preserve">Techo/base</x:t>
        </x:is>
      </x:c>
      <x:c r="D506" t="inlineStr">
        <x:is>
          <x:t xml:space="preserve">Lámina LAF o acero 1.5 mm (alternativa V4)</x:t>
        </x:is>
      </x:c>
      <x:c r="E506" t="n">
        <x:f>'08_PEDIDOS'!D78</x:f>
        <x:v>5</x:v>
      </x:c>
      <x:c r="F506" t="n">
        <x:v>2</x:v>
      </x:c>
      <x:c r="G506" t="n">
        <x:f>E506*F506</x:f>
        <x:v>10</x:v>
      </x:c>
      <x:c r="H506" t="n">
        <x:v>60.9228260869565</x:v>
      </x:c>
      <x:c r="I506" t="n">
        <x:f>E506*H506</x:f>
        <x:v>304.6141304347825</x:v>
      </x:c>
      <x:c r="J506" s="23" t="n">
        <x:f>E506*SUMIFS('03_DESPIECE'!$I$2:$I$225,'03_DESPIECE'!$A$2:$A$225,B506,'03_DESPIECE'!$B$2:$B$225,C506)</x:f>
        <x:v>41.21249999999999</x:v>
      </x:c>
      <x:c r="K506" s="23" t="n">
        <x:f>E506*SUMIFS('03_DESPIECE'!$K$2:$K$225,'03_DESPIECE'!$A$2:$A$225,B506,'03_DESPIECE'!$B$2:$B$225,C506)</x:f>
        <x:v>0.6076388888888888</x:v>
      </x:c>
    </x:row>
    <x:row r="507">
      <x:c r="A507" t="inlineStr">
        <x:is>
          <x:t xml:space="preserve">P077</x:t>
        </x:is>
      </x:c>
      <x:c r="B507" t="inlineStr">
        <x:is>
          <x:t xml:space="preserve">Locker de 4 puertas</x:t>
        </x:is>
      </x:c>
      <x:c r="C507" t="inlineStr">
        <x:is>
          <x:t xml:space="preserve">Panel posterior</x:t>
        </x:is>
      </x:c>
      <x:c r="D507" t="inlineStr">
        <x:is>
          <x:t xml:space="preserve">Lámina LAF o acero 1.5 mm (alternativa V4)</x:t>
        </x:is>
      </x:c>
      <x:c r="E507" t="n">
        <x:f>'08_PEDIDOS'!D78</x:f>
        <x:v>5</x:v>
      </x:c>
      <x:c r="F507" t="n">
        <x:v>1</x:v>
      </x:c>
      <x:c r="G507" t="n">
        <x:f>E507*F507</x:f>
        <x:v>5</x:v>
      </x:c>
      <x:c r="H507" t="n">
        <x:v>147.9554347826086</x:v>
      </x:c>
      <x:c r="I507" t="n">
        <x:f>E507*H507</x:f>
        <x:v>739.7771739130429</x:v>
      </x:c>
      <x:c r="J507" s="23" t="n">
        <x:f>E507*SUMIFS('03_DESPIECE'!$I$2:$I$225,'03_DESPIECE'!$A$2:$A$225,B507,'03_DESPIECE'!$B$2:$B$225,C507)</x:f>
        <x:v>100.08749999999999</x:v>
      </x:c>
      <x:c r="K507" s="23" t="n">
        <x:f>E507*SUMIFS('03_DESPIECE'!$K$2:$K$225,'03_DESPIECE'!$A$2:$A$225,B507,'03_DESPIECE'!$B$2:$B$225,C507)</x:f>
        <x:v>2.951388888888889</x:v>
      </x:c>
    </x:row>
    <x:row r="508">
      <x:c r="A508" t="inlineStr">
        <x:is>
          <x:t xml:space="preserve">P077</x:t>
        </x:is>
      </x:c>
      <x:c r="B508" t="inlineStr">
        <x:is>
          <x:t xml:space="preserve">Locker de 4 puertas</x:t>
        </x:is>
      </x:c>
      <x:c r="C508" t="inlineStr">
        <x:is>
          <x:t xml:space="preserve">Puerta individual</x:t>
        </x:is>
      </x:c>
      <x:c r="D508" t="inlineStr">
        <x:is>
          <x:t xml:space="preserve">Lámina LAF o acero 1.5 mm (alternativa V4)</x:t>
        </x:is>
      </x:c>
      <x:c r="E508" t="n">
        <x:f>'08_PEDIDOS'!D78</x:f>
        <x:v>5</x:v>
      </x:c>
      <x:c r="F508" t="n">
        <x:v>4</x:v>
      </x:c>
      <x:c r="G508" t="n">
        <x:f>E508*F508</x:f>
        <x:v>20</x:v>
      </x:c>
      <x:c r="H508" t="n">
        <x:v>128.8082608695652</x:v>
      </x:c>
      <x:c r="I508" t="n">
        <x:f>E508*H508</x:f>
        <x:v>644.041304347826</x:v>
      </x:c>
      <x:c r="J508" s="23" t="n">
        <x:f>E508*SUMIFS('03_DESPIECE'!$I$2:$I$225,'03_DESPIECE'!$A$2:$A$225,B508,'03_DESPIECE'!$B$2:$B$225,C508)</x:f>
        <x:v>87.13499999999999</x:v>
      </x:c>
      <x:c r="K508" s="23" t="n">
        <x:f>E508*SUMIFS('03_DESPIECE'!$K$2:$K$225,'03_DESPIECE'!$A$2:$A$225,B508,'03_DESPIECE'!$B$2:$B$225,C508)</x:f>
        <x:v>0.6423611111111112</x:v>
      </x:c>
    </x:row>
    <x:row r="509">
      <x:c r="A509" t="inlineStr">
        <x:is>
          <x:t xml:space="preserve">P077</x:t>
        </x:is>
      </x:c>
      <x:c r="B509" t="inlineStr">
        <x:is>
          <x:t xml:space="preserve">Locker de 4 puertas</x:t>
        </x:is>
      </x:c>
      <x:c r="C509" t="inlineStr">
        <x:is>
          <x:t xml:space="preserve">Separador interior</x:t>
        </x:is>
      </x:c>
      <x:c r="D509" t="inlineStr">
        <x:is>
          <x:t xml:space="preserve">Lámina LAF o acero 1.5 mm (alternativa V4)</x:t>
        </x:is>
      </x:c>
      <x:c r="E509" t="n">
        <x:f>'08_PEDIDOS'!D78</x:f>
        <x:v>5</x:v>
      </x:c>
      <x:c r="F509" t="n">
        <x:v>3</x:v>
      </x:c>
      <x:c r="G509" t="n">
        <x:f>E509*F509</x:f>
        <x:v>15</x:v>
      </x:c>
      <x:c r="H509" t="n">
        <x:v>91.38423913043476</x:v>
      </x:c>
      <x:c r="I509" t="n">
        <x:f>E509*H509</x:f>
        <x:v>456.9211956521738</x:v>
      </x:c>
      <x:c r="J509" s="23" t="n">
        <x:f>E509*SUMIFS('03_DESPIECE'!$I$2:$I$225,'03_DESPIECE'!$A$2:$A$225,B509,'03_DESPIECE'!$B$2:$B$225,C509)</x:f>
        <x:v>61.818749999999994</x:v>
      </x:c>
      <x:c r="K509" s="23" t="n">
        <x:f>E509*SUMIFS('03_DESPIECE'!$K$2:$K$225,'03_DESPIECE'!$A$2:$A$225,B509,'03_DESPIECE'!$B$2:$B$225,C509)</x:f>
        <x:v>0.6076388888888888</x:v>
      </x:c>
    </x:row>
    <x:row r="510">
      <x:c r="A510" t="inlineStr">
        <x:is>
          <x:t xml:space="preserve">P077</x:t>
        </x:is>
      </x:c>
      <x:c r="B510" t="inlineStr">
        <x:is>
          <x:t xml:space="preserve">Locker de 4 puertas</x:t>
        </x:is>
      </x:c>
      <x:c r="C510" t="inlineStr">
        <x:is>
          <x:t xml:space="preserve">Bisagra</x:t>
        </x:is>
      </x:c>
      <x:c r="D510" t="inlineStr">
        <x:is>
          <x:t xml:space="preserve">Elementos de fijación metálica (tipo por desagregar)</x:t>
        </x:is>
      </x:c>
      <x:c r="E510" t="n">
        <x:f>'08_PEDIDOS'!D78</x:f>
        <x:v>5</x:v>
      </x:c>
      <x:c r="F510" t="n">
        <x:v>8</x:v>
      </x:c>
      <x:c r="G510" t="n">
        <x:f>E510*F510</x:f>
        <x:v>40</x:v>
      </x:c>
      <x:c r="I510" t="n">
        <x:f>E510*H510</x:f>
        <x:v>0</x:v>
      </x:c>
      <x:c r="J510" s="23" t="n">
        <x:f>E510*SUMIFS('03_DESPIECE'!$I$2:$I$225,'03_DESPIECE'!$A$2:$A$225,B510,'03_DESPIECE'!$B$2:$B$225,C510)</x:f>
        <x:v>0</x:v>
      </x:c>
      <x:c r="K510" s="23" t="n">
        <x:f>E510*SUMIFS('03_DESPIECE'!$K$2:$K$225,'03_DESPIECE'!$A$2:$A$225,B510,'03_DESPIECE'!$B$2:$B$225,C510)</x:f>
        <x:v>0</x:v>
      </x:c>
    </x:row>
    <x:row r="511">
      <x:c r="A511" t="inlineStr">
        <x:is>
          <x:t xml:space="preserve">P077</x:t>
        </x:is>
      </x:c>
      <x:c r="B511" t="inlineStr">
        <x:is>
          <x:t xml:space="preserve">Locker de 4 puertas</x:t>
        </x:is>
      </x:c>
      <x:c r="C511" t="inlineStr">
        <x:is>
          <x:t xml:space="preserve">Cerradura</x:t>
        </x:is>
      </x:c>
      <x:c r="D511" t="inlineStr">
        <x:is>
          <x:t xml:space="preserve">Elementos de fijación metálica (tipo por desagregar)</x:t>
        </x:is>
      </x:c>
      <x:c r="E511" t="n">
        <x:f>'08_PEDIDOS'!D78</x:f>
        <x:v>5</x:v>
      </x:c>
      <x:c r="F511" t="n">
        <x:v>4</x:v>
      </x:c>
      <x:c r="G511" t="n">
        <x:f>E511*F511</x:f>
        <x:v>20</x:v>
      </x:c>
      <x:c r="I511" t="n">
        <x:f>E511*H511</x:f>
        <x:v>0</x:v>
      </x:c>
      <x:c r="J511" s="23" t="n">
        <x:f>E511*SUMIFS('03_DESPIECE'!$I$2:$I$225,'03_DESPIECE'!$A$2:$A$225,B511,'03_DESPIECE'!$B$2:$B$225,C511)</x:f>
        <x:v>0</x:v>
      </x:c>
      <x:c r="K511" s="23" t="n">
        <x:f>E511*SUMIFS('03_DESPIECE'!$K$2:$K$225,'03_DESPIECE'!$A$2:$A$225,B511,'03_DESPIECE'!$B$2:$B$225,C511)</x:f>
        <x:v>0</x:v>
      </x:c>
    </x:row>
    <x:row r="512">
      <x:c r="A512" t="inlineStr">
        <x:is>
          <x:t xml:space="preserve">P078</x:t>
        </x:is>
      </x:c>
      <x:c r="B512" t="inlineStr">
        <x:is>
          <x:t xml:space="preserve">Locker de 6 puertas</x:t>
        </x:is>
      </x:c>
      <x:c r="C512" t="inlineStr">
        <x:is>
          <x:t xml:space="preserve">Costado externo</x:t>
        </x:is>
      </x:c>
      <x:c r="D512" t="inlineStr">
        <x:is>
          <x:t xml:space="preserve">Lámina LAF o acero 1.5 mm (alternativa V4)</x:t>
        </x:is>
      </x:c>
      <x:c r="E512" t="n">
        <x:f>'08_PEDIDOS'!D79</x:f>
        <x:v>6</x:v>
      </x:c>
      <x:c r="F512" t="n">
        <x:v>2</x:v>
      </x:c>
      <x:c r="G512" t="n">
        <x:f>E512*F512</x:f>
        <x:v>12</x:v>
      </x:c>
      <x:c r="H512" t="n">
        <x:v>191.4717391304348</x:v>
      </x:c>
      <x:c r="I512" t="n">
        <x:f>E512*H512</x:f>
        <x:v>1148.8304347826088</x:v>
      </x:c>
      <x:c r="J512" s="23" t="n">
        <x:f>E512*SUMIFS('03_DESPIECE'!$I$2:$I$225,'03_DESPIECE'!$A$2:$A$225,B512,'03_DESPIECE'!$B$2:$B$225,C512)</x:f>
        <x:v>155.43</x:v>
      </x:c>
      <x:c r="K512" s="23" t="n">
        <x:f>E512*SUMIFS('03_DESPIECE'!$K$2:$K$225,'03_DESPIECE'!$A$2:$A$225,B512,'03_DESPIECE'!$B$2:$B$225,C512)</x:f>
        <x:v>2.291666666666667</x:v>
      </x:c>
    </x:row>
    <x:row r="513">
      <x:c r="A513" t="inlineStr">
        <x:is>
          <x:t xml:space="preserve">P078</x:t>
        </x:is>
      </x:c>
      <x:c r="B513" t="inlineStr">
        <x:is>
          <x:t xml:space="preserve">Locker de 6 puertas</x:t>
        </x:is>
      </x:c>
      <x:c r="C513" t="inlineStr">
        <x:is>
          <x:t xml:space="preserve">Panel techo/base</x:t>
        </x:is>
      </x:c>
      <x:c r="D513" t="inlineStr">
        <x:is>
          <x:t xml:space="preserve">Lámina LAF o acero 1.5 mm (alternativa V4)</x:t>
        </x:is>
      </x:c>
      <x:c r="E513" t="n">
        <x:f>'08_PEDIDOS'!D79</x:f>
        <x:v>6</x:v>
      </x:c>
      <x:c r="F513" t="n">
        <x:v>2</x:v>
      </x:c>
      <x:c r="G513" t="n">
        <x:f>E513*F513</x:f>
        <x:v>12</x:v>
      </x:c>
      <x:c r="H513" t="n">
        <x:v>83.55130434782606</x:v>
      </x:c>
      <x:c r="I513" t="n">
        <x:f>E513*H513</x:f>
        <x:v>501.30782608695637</x:v>
      </x:c>
      <x:c r="J513" s="23" t="n">
        <x:f>E513*SUMIFS('03_DESPIECE'!$I$2:$I$225,'03_DESPIECE'!$A$2:$A$225,B513,'03_DESPIECE'!$B$2:$B$225,C513)</x:f>
        <x:v>67.824</x:v>
      </x:c>
      <x:c r="K513" s="23" t="n">
        <x:f>E513*SUMIFS('03_DESPIECE'!$K$2:$K$225,'03_DESPIECE'!$A$2:$A$225,B513,'03_DESPIECE'!$B$2:$B$225,C513)</x:f>
        <x:v>1</x:v>
      </x:c>
    </x:row>
    <x:row r="514">
      <x:c r="A514" t="inlineStr">
        <x:is>
          <x:t xml:space="preserve">P078</x:t>
        </x:is>
      </x:c>
      <x:c r="B514" t="inlineStr">
        <x:is>
          <x:t xml:space="preserve">Locker de 6 puertas</x:t>
        </x:is>
      </x:c>
      <x:c r="C514" t="inlineStr">
        <x:is>
          <x:t xml:space="preserve">Fondo</x:t>
        </x:is>
      </x:c>
      <x:c r="D514" t="inlineStr">
        <x:is>
          <x:t xml:space="preserve">Lámina LAF o acero 1.5 mm (alternativa V4)</x:t>
        </x:is>
      </x:c>
      <x:c r="E514" t="n">
        <x:f>'08_PEDIDOS'!D79</x:f>
        <x:v>6</x:v>
      </x:c>
      <x:c r="F514" t="n">
        <x:v>1</x:v>
      </x:c>
      <x:c r="G514" t="n">
        <x:f>E514*F514</x:f>
        <x:v>6</x:v>
      </x:c>
      <x:c r="H514" t="n">
        <x:v>156.6586956521739</x:v>
      </x:c>
      <x:c r="I514" t="n">
        <x:f>E514*H514</x:f>
        <x:v>939.9521739130433</x:v>
      </x:c>
      <x:c r="J514" s="23" t="n">
        <x:f>E514*SUMIFS('03_DESPIECE'!$I$2:$I$225,'03_DESPIECE'!$A$2:$A$225,B514,'03_DESPIECE'!$B$2:$B$225,C514)</x:f>
        <x:v>127.17</x:v>
      </x:c>
      <x:c r="K514" s="23" t="n">
        <x:f>E514*SUMIFS('03_DESPIECE'!$K$2:$K$225,'03_DESPIECE'!$A$2:$A$225,B514,'03_DESPIECE'!$B$2:$B$225,C514)</x:f>
        <x:v>3.75</x:v>
      </x:c>
    </x:row>
    <x:row r="515">
      <x:c r="A515" t="inlineStr">
        <x:is>
          <x:t xml:space="preserve">P078</x:t>
        </x:is>
      </x:c>
      <x:c r="B515" t="inlineStr">
        <x:is>
          <x:t xml:space="preserve">Locker de 6 puertas</x:t>
        </x:is>
      </x:c>
      <x:c r="C515" t="inlineStr">
        <x:is>
          <x:t xml:space="preserve">Puerta con rejilla</x:t>
        </x:is>
      </x:c>
      <x:c r="D515" t="inlineStr">
        <x:is>
          <x:t xml:space="preserve">Lámina LAF o acero 1.5 mm (alternativa V4)</x:t>
        </x:is>
      </x:c>
      <x:c r="E515" t="n">
        <x:f>'08_PEDIDOS'!D79</x:f>
        <x:v>6</x:v>
      </x:c>
      <x:c r="F515" t="n">
        <x:v>6</x:v>
      </x:c>
      <x:c r="G515" t="n">
        <x:f>E515*F515</x:f>
        <x:v>36</x:v>
      </x:c>
      <x:c r="H515" t="n">
        <x:v>156.6586956521739</x:v>
      </x:c>
      <x:c r="I515" t="n">
        <x:f>E515*H515</x:f>
        <x:v>939.9521739130433</x:v>
      </x:c>
      <x:c r="J515" s="23" t="n">
        <x:f>E515*SUMIFS('03_DESPIECE'!$I$2:$I$225,'03_DESPIECE'!$A$2:$A$225,B515,'03_DESPIECE'!$B$2:$B$225,C515)</x:f>
        <x:v>127.17</x:v>
      </x:c>
      <x:c r="K515" s="23" t="n">
        <x:f>E515*SUMIFS('03_DESPIECE'!$K$2:$K$225,'03_DESPIECE'!$A$2:$A$225,B515,'03_DESPIECE'!$B$2:$B$225,C515)</x:f>
        <x:v>0.625</x:v>
      </x:c>
    </x:row>
    <x:row r="516">
      <x:c r="A516" t="inlineStr">
        <x:is>
          <x:t xml:space="preserve">P078</x:t>
        </x:is>
      </x:c>
      <x:c r="B516" t="inlineStr">
        <x:is>
          <x:t xml:space="preserve">Locker de 6 puertas</x:t>
        </x:is>
      </x:c>
      <x:c r="C516" t="inlineStr">
        <x:is>
          <x:t xml:space="preserve">Separador vertical</x:t>
        </x:is>
      </x:c>
      <x:c r="D516" t="inlineStr">
        <x:is>
          <x:t xml:space="preserve">Lámina LAF o acero 1.5 mm (alternativa V4)</x:t>
        </x:is>
      </x:c>
      <x:c r="E516" t="n">
        <x:f>'08_PEDIDOS'!D79</x:f>
        <x:v>6</x:v>
      </x:c>
      <x:c r="F516" t="n">
        <x:v>2</x:v>
      </x:c>
      <x:c r="G516" t="n">
        <x:f>E516*F516</x:f>
        <x:v>12</x:v>
      </x:c>
      <x:c r="H516" t="n">
        <x:v>121.845652173913</x:v>
      </x:c>
      <x:c r="I516" t="n">
        <x:f>E516*H516</x:f>
        <x:v>731.073913043478</x:v>
      </x:c>
      <x:c r="J516" s="23" t="n">
        <x:f>E516*SUMIFS('03_DESPIECE'!$I$2:$I$225,'03_DESPIECE'!$A$2:$A$225,B516,'03_DESPIECE'!$B$2:$B$225,C516)</x:f>
        <x:v>98.91</x:v>
      </x:c>
      <x:c r="K516" s="23" t="n">
        <x:f>E516*SUMIFS('03_DESPIECE'!$K$2:$K$225,'03_DESPIECE'!$A$2:$A$225,B516,'03_DESPIECE'!$B$2:$B$225,C516)</x:f>
        <x:v>1.4583333333333333</x:v>
      </x:c>
    </x:row>
    <x:row r="517">
      <x:c r="A517" t="inlineStr">
        <x:is>
          <x:t xml:space="preserve">P078</x:t>
        </x:is>
      </x:c>
      <x:c r="B517" t="inlineStr">
        <x:is>
          <x:t xml:space="preserve">Locker de 6 puertas</x:t>
        </x:is>
      </x:c>
      <x:c r="C517" t="inlineStr">
        <x:is>
          <x:t xml:space="preserve">Entrepiso</x:t>
        </x:is>
      </x:c>
      <x:c r="D517" t="inlineStr">
        <x:is>
          <x:t xml:space="preserve">Lámina LAF o acero 1.5 mm (alternativa V4)</x:t>
        </x:is>
      </x:c>
      <x:c r="E517" t="n">
        <x:f>'08_PEDIDOS'!D79</x:f>
        <x:v>6</x:v>
      </x:c>
      <x:c r="F517" t="n">
        <x:v>4</x:v>
      </x:c>
      <x:c r="G517" t="n">
        <x:f>E517*F517</x:f>
        <x:v>24</x:v>
      </x:c>
      <x:c r="H517" t="n">
        <x:v>139.2521739130435</x:v>
      </x:c>
      <x:c r="I517" t="n">
        <x:f>E517*H517</x:f>
        <x:v>835.5130434782609</x:v>
      </x:c>
      <x:c r="J517" s="23" t="n">
        <x:f>E517*SUMIFS('03_DESPIECE'!$I$2:$I$225,'03_DESPIECE'!$A$2:$A$225,B517,'03_DESPIECE'!$B$2:$B$225,C517)</x:f>
        <x:v>113.03999999999999</x:v>
      </x:c>
      <x:c r="K517" s="23" t="n">
        <x:f>E517*SUMIFS('03_DESPIECE'!$K$2:$K$225,'03_DESPIECE'!$A$2:$A$225,B517,'03_DESPIECE'!$B$2:$B$225,C517)</x:f>
        <x:v>0.8333333333333334</x:v>
      </x:c>
    </x:row>
    <x:row r="518">
      <x:c r="A518" t="inlineStr">
        <x:is>
          <x:t xml:space="preserve">P078</x:t>
        </x:is>
      </x:c>
      <x:c r="B518" t="inlineStr">
        <x:is>
          <x:t xml:space="preserve">Locker de 6 puertas</x:t>
        </x:is>
      </x:c>
      <x:c r="C518" t="inlineStr">
        <x:is>
          <x:t xml:space="preserve">Bisagra</x:t>
        </x:is>
      </x:c>
      <x:c r="D518" t="inlineStr">
        <x:is>
          <x:t xml:space="preserve">Elementos de fijación metálica (tipo por desagregar)</x:t>
        </x:is>
      </x:c>
      <x:c r="E518" t="n">
        <x:f>'08_PEDIDOS'!D79</x:f>
        <x:v>6</x:v>
      </x:c>
      <x:c r="F518" t="n">
        <x:v>12</x:v>
      </x:c>
      <x:c r="G518" t="n">
        <x:f>E518*F518</x:f>
        <x:v>72</x:v>
      </x:c>
      <x:c r="I518" t="n">
        <x:f>E518*H518</x:f>
        <x:v>0</x:v>
      </x:c>
      <x:c r="J518" s="23" t="n">
        <x:f>E518*SUMIFS('03_DESPIECE'!$I$2:$I$225,'03_DESPIECE'!$A$2:$A$225,B518,'03_DESPIECE'!$B$2:$B$225,C518)</x:f>
        <x:v>0</x:v>
      </x:c>
      <x:c r="K518" s="23" t="n">
        <x:f>E518*SUMIFS('03_DESPIECE'!$K$2:$K$225,'03_DESPIECE'!$A$2:$A$225,B518,'03_DESPIECE'!$B$2:$B$225,C518)</x:f>
        <x:v>0</x:v>
      </x:c>
    </x:row>
    <x:row r="519">
      <x:c r="A519" t="inlineStr">
        <x:is>
          <x:t xml:space="preserve">P078</x:t>
        </x:is>
      </x:c>
      <x:c r="B519" t="inlineStr">
        <x:is>
          <x:t xml:space="preserve">Locker de 6 puertas</x:t>
        </x:is>
      </x:c>
      <x:c r="C519" t="inlineStr">
        <x:is>
          <x:t xml:space="preserve">Cerradura</x:t>
        </x:is>
      </x:c>
      <x:c r="D519" t="inlineStr">
        <x:is>
          <x:t xml:space="preserve">Elementos de fijación metálica (tipo por desagregar)</x:t>
        </x:is>
      </x:c>
      <x:c r="E519" t="n">
        <x:f>'08_PEDIDOS'!D79</x:f>
        <x:v>6</x:v>
      </x:c>
      <x:c r="F519" t="n">
        <x:v>6</x:v>
      </x:c>
      <x:c r="G519" t="n">
        <x:f>E519*F519</x:f>
        <x:v>36</x:v>
      </x:c>
      <x:c r="I519" t="n">
        <x:f>E519*H519</x:f>
        <x:v>0</x:v>
      </x:c>
      <x:c r="J519" s="23" t="n">
        <x:f>E519*SUMIFS('03_DESPIECE'!$I$2:$I$225,'03_DESPIECE'!$A$2:$A$225,B519,'03_DESPIECE'!$B$2:$B$225,C519)</x:f>
        <x:v>0</x:v>
      </x:c>
      <x:c r="K519" s="23" t="n">
        <x:f>E519*SUMIFS('03_DESPIECE'!$K$2:$K$225,'03_DESPIECE'!$A$2:$A$225,B519,'03_DESPIECE'!$B$2:$B$225,C519)</x:f>
        <x:v>0</x:v>
      </x:c>
    </x:row>
    <x:row r="520">
      <x:c r="A520" t="inlineStr">
        <x:is>
          <x:t xml:space="preserve">P079</x:t>
        </x:is>
      </x:c>
      <x:c r="B520" t="inlineStr">
        <x:is>
          <x:t xml:space="preserve">Armario metálico</x:t>
        </x:is>
      </x:c>
      <x:c r="C520" t="inlineStr">
        <x:is>
          <x:t xml:space="preserve">Lateral gabinete</x:t>
        </x:is>
      </x:c>
      <x:c r="D520" t="inlineStr">
        <x:is>
          <x:t xml:space="preserve">Lámina LAF o acero 1.0 mm (alternativa V4)</x:t>
        </x:is>
      </x:c>
      <x:c r="E520" t="n">
        <x:f>'08_PEDIDOS'!D80</x:f>
        <x:v>10</x:v>
      </x:c>
      <x:c r="F520" t="n">
        <x:v>2</x:v>
      </x:c>
      <x:c r="G520" t="n">
        <x:f>E520*F520</x:f>
        <x:v>20</x:v>
      </x:c>
      <x:c r="H520" t="n">
        <x:v>110.2413043478261</x:v>
      </x:c>
      <x:c r="I520" t="n">
        <x:f>E520*H520</x:f>
        <x:v>1102.413043478261</x:v>
      </x:c>
      <x:c r="J520" s="23" t="n">
        <x:f>E520*SUMIFS('03_DESPIECE'!$I$2:$I$225,'03_DESPIECE'!$A$2:$A$225,B520,'03_DESPIECE'!$B$2:$B$225,C520)</x:f>
        <x:v>149.14999999999998</x:v>
      </x:c>
      <x:c r="K520" s="23" t="n">
        <x:f>E520*SUMIFS('03_DESPIECE'!$K$2:$K$225,'03_DESPIECE'!$A$2:$A$225,B520,'03_DESPIECE'!$B$2:$B$225,C520)</x:f>
        <x:v>3.298611111111111</x:v>
      </x:c>
    </x:row>
    <x:row r="521">
      <x:c r="A521" t="inlineStr">
        <x:is>
          <x:t xml:space="preserve">P079</x:t>
        </x:is>
      </x:c>
      <x:c r="B521" t="inlineStr">
        <x:is>
          <x:t xml:space="preserve">Armario metálico</x:t>
        </x:is>
      </x:c>
      <x:c r="C521" t="inlineStr">
        <x:is>
          <x:t xml:space="preserve">Panel posterior</x:t>
        </x:is>
      </x:c>
      <x:c r="D521" t="inlineStr">
        <x:is>
          <x:t xml:space="preserve">Lámina LAF o acero 1.0 mm (alternativa V4)</x:t>
        </x:is>
      </x:c>
      <x:c r="E521" t="n">
        <x:f>'08_PEDIDOS'!D80</x:f>
        <x:v>10</x:v>
      </x:c>
      <x:c r="F521" t="n">
        <x:v>1</x:v>
      </x:c>
      <x:c r="G521" t="n">
        <x:f>E521*F521</x:f>
        <x:v>10</x:v>
      </x:c>
      <x:c r="H521" t="n">
        <x:v>75.42826086956522</x:v>
      </x:c>
      <x:c r="I521" t="n">
        <x:f>E521*H521</x:f>
        <x:v>754.2826086956522</x:v>
      </x:c>
      <x:c r="J521" s="23" t="n">
        <x:f>E521*SUMIFS('03_DESPIECE'!$I$2:$I$225,'03_DESPIECE'!$A$2:$A$225,B521,'03_DESPIECE'!$B$2:$B$225,C521)</x:f>
        <x:v>102.05</x:v>
      </x:c>
      <x:c r="K521" s="23" t="n">
        <x:f>E521*SUMIFS('03_DESPIECE'!$K$2:$K$225,'03_DESPIECE'!$A$2:$A$225,B521,'03_DESPIECE'!$B$2:$B$225,C521)</x:f>
        <x:v>4.513888888888889</x:v>
      </x:c>
    </x:row>
    <x:row r="522">
      <x:c r="A522" t="inlineStr">
        <x:is>
          <x:t xml:space="preserve">P079</x:t>
        </x:is>
      </x:c>
      <x:c r="B522" t="inlineStr">
        <x:is>
          <x:t xml:space="preserve">Armario metálico</x:t>
        </x:is>
      </x:c>
      <x:c r="C522" t="inlineStr">
        <x:is>
          <x:t xml:space="preserve">Panel techo/base</x:t>
        </x:is>
      </x:c>
      <x:c r="D522" t="inlineStr">
        <x:is>
          <x:t xml:space="preserve">Lámina LAF o acero 1.0 mm (alternativa V4)</x:t>
        </x:is>
      </x:c>
      <x:c r="E522" t="n">
        <x:f>'08_PEDIDOS'!D80</x:f>
        <x:v>10</x:v>
      </x:c>
      <x:c r="F522" t="n">
        <x:v>2</x:v>
      </x:c>
      <x:c r="G522" t="n">
        <x:f>E522*F522</x:f>
        <x:v>20</x:v>
      </x:c>
      <x:c r="H522" t="n">
        <x:v>58.02173913043478</x:v>
      </x:c>
      <x:c r="I522" t="n">
        <x:f>E522*H522</x:f>
        <x:v>580.2173913043478</x:v>
      </x:c>
      <x:c r="J522" s="23" t="n">
        <x:f>E522*SUMIFS('03_DESPIECE'!$I$2:$I$225,'03_DESPIECE'!$A$2:$A$225,B522,'03_DESPIECE'!$B$2:$B$225,C522)</x:f>
        <x:v>78.50000000000001</x:v>
      </x:c>
      <x:c r="K522" s="23" t="n">
        <x:f>E522*SUMIFS('03_DESPIECE'!$K$2:$K$225,'03_DESPIECE'!$A$2:$A$225,B522,'03_DESPIECE'!$B$2:$B$225,C522)</x:f>
        <x:v>1.7361111111111112</x:v>
      </x:c>
    </x:row>
    <x:row r="523">
      <x:c r="A523" t="inlineStr">
        <x:is>
          <x:t xml:space="preserve">P079</x:t>
        </x:is>
      </x:c>
      <x:c r="B523" t="inlineStr">
        <x:is>
          <x:t xml:space="preserve">Armario metálico</x:t>
        </x:is>
      </x:c>
      <x:c r="C523" t="inlineStr">
        <x:is>
          <x:t xml:space="preserve">Puerta</x:t>
        </x:is>
      </x:c>
      <x:c r="D523" t="inlineStr">
        <x:is>
          <x:t xml:space="preserve">Lámina LAF o acero 1.0 mm (alternativa V4)</x:t>
        </x:is>
      </x:c>
      <x:c r="E523" t="n">
        <x:f>'08_PEDIDOS'!D80</x:f>
        <x:v>10</x:v>
      </x:c>
      <x:c r="F523" t="n">
        <x:v>2</x:v>
      </x:c>
      <x:c r="G523" t="n">
        <x:f>E523*F523</x:f>
        <x:v>20</x:v>
      </x:c>
      <x:c r="H523" t="n">
        <x:v>81.2304347826087</x:v>
      </x:c>
      <x:c r="I523" t="n">
        <x:f>E523*H523</x:f>
        <x:v>812.304347826087</x:v>
      </x:c>
      <x:c r="J523" s="23" t="n">
        <x:f>E523*SUMIFS('03_DESPIECE'!$I$2:$I$225,'03_DESPIECE'!$A$2:$A$225,B523,'03_DESPIECE'!$B$2:$B$225,C523)</x:f>
        <x:v>109.9</x:v>
      </x:c>
      <x:c r="K523" s="23" t="n">
        <x:f>E523*SUMIFS('03_DESPIECE'!$K$2:$K$225,'03_DESPIECE'!$A$2:$A$225,B523,'03_DESPIECE'!$B$2:$B$225,C523)</x:f>
        <x:v>2.4305555555555554</x:v>
      </x:c>
    </x:row>
    <x:row r="524">
      <x:c r="A524" t="inlineStr">
        <x:is>
          <x:t xml:space="preserve">P079</x:t>
        </x:is>
      </x:c>
      <x:c r="B524" t="inlineStr">
        <x:is>
          <x:t xml:space="preserve">Armario metálico</x:t>
        </x:is>
      </x:c>
      <x:c r="C524" t="inlineStr">
        <x:is>
          <x:t xml:space="preserve">Bandeja</x:t>
        </x:is>
      </x:c>
      <x:c r="D524" t="inlineStr">
        <x:is>
          <x:t xml:space="preserve">Lámina LAF o acero 1.0 mm (alternativa V4)</x:t>
        </x:is>
      </x:c>
      <x:c r="E524" t="n">
        <x:f>'08_PEDIDOS'!D80</x:f>
        <x:v>10</x:v>
      </x:c>
      <x:c r="F524" t="n">
        <x:v>3</x:v>
      </x:c>
      <x:c r="G524" t="n">
        <x:f>E524*F524</x:f>
        <x:v>30</x:v>
      </x:c>
      <x:c r="H524" t="n">
        <x:v>83.55130434782606</x:v>
      </x:c>
      <x:c r="I524" t="n">
        <x:f>E524*H524</x:f>
        <x:v>835.5130434782607</x:v>
      </x:c>
      <x:c r="J524" s="23" t="n">
        <x:f>E524*SUMIFS('03_DESPIECE'!$I$2:$I$225,'03_DESPIECE'!$A$2:$A$225,B524,'03_DESPIECE'!$B$2:$B$225,C524)</x:f>
        <x:v>113.04</x:v>
      </x:c>
      <x:c r="K524" s="23" t="n">
        <x:f>E524*SUMIFS('03_DESPIECE'!$K$2:$K$225,'03_DESPIECE'!$A$2:$A$225,B524,'03_DESPIECE'!$B$2:$B$225,C524)</x:f>
        <x:v>1.6666666666666665</x:v>
      </x:c>
    </x:row>
    <x:row r="525">
      <x:c r="A525" t="inlineStr">
        <x:is>
          <x:t xml:space="preserve">P079</x:t>
        </x:is>
      </x:c>
      <x:c r="B525" t="inlineStr">
        <x:is>
          <x:t xml:space="preserve">Armario metálico</x:t>
        </x:is>
      </x:c>
      <x:c r="C525" t="inlineStr">
        <x:is>
          <x:t xml:space="preserve">Bisagra</x:t>
        </x:is>
      </x:c>
      <x:c r="D525" t="inlineStr">
        <x:is>
          <x:t xml:space="preserve">Elementos de fijación metálica (tipo por desagregar)</x:t>
        </x:is>
      </x:c>
      <x:c r="E525" t="n">
        <x:f>'08_PEDIDOS'!D80</x:f>
        <x:v>10</x:v>
      </x:c>
      <x:c r="F525" t="n">
        <x:v>4</x:v>
      </x:c>
      <x:c r="G525" t="n">
        <x:f>E525*F525</x:f>
        <x:v>40</x:v>
      </x:c>
      <x:c r="I525" t="n">
        <x:f>E525*H525</x:f>
        <x:v>0</x:v>
      </x:c>
      <x:c r="J525" s="23" t="n">
        <x:f>E525*SUMIFS('03_DESPIECE'!$I$2:$I$225,'03_DESPIECE'!$A$2:$A$225,B525,'03_DESPIECE'!$B$2:$B$225,C525)</x:f>
        <x:v>0</x:v>
      </x:c>
      <x:c r="K525" s="23" t="n">
        <x:f>E525*SUMIFS('03_DESPIECE'!$K$2:$K$225,'03_DESPIECE'!$A$2:$A$225,B525,'03_DESPIECE'!$B$2:$B$225,C525)</x:f>
        <x:v>0</x:v>
      </x:c>
    </x:row>
    <x:row r="526">
      <x:c r="A526" t="inlineStr">
        <x:is>
          <x:t xml:space="preserve">P079</x:t>
        </x:is>
      </x:c>
      <x:c r="B526" t="inlineStr">
        <x:is>
          <x:t xml:space="preserve">Armario metálico</x:t>
        </x:is>
      </x:c>
      <x:c r="C526" t="inlineStr">
        <x:is>
          <x:t xml:space="preserve">Cerradura</x:t>
        </x:is>
      </x:c>
      <x:c r="D526" t="inlineStr">
        <x:is>
          <x:t xml:space="preserve">Elementos de fijación metálica (tipo por desagregar)</x:t>
        </x:is>
      </x:c>
      <x:c r="E526" t="n">
        <x:f>'08_PEDIDOS'!D80</x:f>
        <x:v>10</x:v>
      </x:c>
      <x:c r="F526" t="n">
        <x:v>2</x:v>
      </x:c>
      <x:c r="G526" t="n">
        <x:f>E526*F526</x:f>
        <x:v>20</x:v>
      </x:c>
      <x:c r="I526" t="n">
        <x:f>E526*H526</x:f>
        <x:v>0</x:v>
      </x:c>
      <x:c r="J526" s="23" t="n">
        <x:f>E526*SUMIFS('03_DESPIECE'!$I$2:$I$225,'03_DESPIECE'!$A$2:$A$225,B526,'03_DESPIECE'!$B$2:$B$225,C526)</x:f>
        <x:v>0</x:v>
      </x:c>
      <x:c r="K526" s="23" t="n">
        <x:f>E526*SUMIFS('03_DESPIECE'!$K$2:$K$225,'03_DESPIECE'!$A$2:$A$225,B526,'03_DESPIECE'!$B$2:$B$225,C526)</x:f>
        <x:v>0</x:v>
      </x:c>
    </x:row>
    <x:row r="527">
      <x:c r="A527" t="inlineStr">
        <x:is>
          <x:t xml:space="preserve">P080</x:t>
        </x:is>
      </x:c>
      <x:c r="B527" t="inlineStr">
        <x:is>
          <x:t xml:space="preserve">Estantería liviana metálica</x:t>
        </x:is>
      </x:c>
      <x:c r="C527" t="inlineStr">
        <x:is>
          <x:t xml:space="preserve">Parante</x:t>
        </x:is>
      </x:c>
      <x:c r="D527" t="inlineStr">
        <x:is>
          <x:t xml:space="preserve">Tubo o perfil de acero (sección por definir)</x:t>
        </x:is>
      </x:c>
      <x:c r="E527" t="n">
        <x:f>'08_PEDIDOS'!D81</x:f>
        <x:v>10</x:v>
      </x:c>
      <x:c r="F527" t="n">
        <x:v>4</x:v>
      </x:c>
      <x:c r="G527" t="n">
        <x:f>E527*F527</x:f>
        <x:v>40</x:v>
      </x:c>
      <x:c r="H527" t="n">
        <x:v>62.90624999999999</x:v>
      </x:c>
      <x:c r="I527" t="n">
        <x:f>E527*H527</x:f>
        <x:v>629.0624999999999</x:v>
      </x:c>
      <x:c r="J527" s="23" t="n">
        <x:f>E527*SUMIFS('03_DESPIECE'!$I$2:$I$225,'03_DESPIECE'!$A$2:$A$225,B527,'03_DESPIECE'!$B$2:$B$225,C527)</x:f>
        <x:v>98.99999999999999</x:v>
      </x:c>
      <x:c r="K527" s="23" t="n">
        <x:f>E527*SUMIFS('03_DESPIECE'!$K$2:$K$225,'03_DESPIECE'!$A$2:$A$225,B527,'03_DESPIECE'!$B$2:$B$225,C527)</x:f>
        <x:v>0</x:v>
      </x:c>
    </x:row>
    <x:row r="528">
      <x:c r="A528" t="inlineStr">
        <x:is>
          <x:t xml:space="preserve">P080</x:t>
        </x:is>
      </x:c>
      <x:c r="B528" t="inlineStr">
        <x:is>
          <x:t xml:space="preserve">Estantería liviana metálica</x:t>
        </x:is>
      </x:c>
      <x:c r="C528" t="inlineStr">
        <x:is>
          <x:t xml:space="preserve">Travesaño</x:t>
        </x:is>
      </x:c>
      <x:c r="D528" t="inlineStr">
        <x:is>
          <x:t xml:space="preserve">Tubo o perfil de acero (sección por definir)</x:t>
        </x:is>
      </x:c>
      <x:c r="E528" t="n">
        <x:f>'08_PEDIDOS'!D81</x:f>
        <x:v>10</x:v>
      </x:c>
      <x:c r="F528" t="n">
        <x:v>8</x:v>
      </x:c>
      <x:c r="G528" t="n">
        <x:f>E528*F528</x:f>
        <x:v>80</x:v>
      </x:c>
      <x:c r="H528" t="n">
        <x:v>68.625</x:v>
      </x:c>
      <x:c r="I528" t="n">
        <x:f>E528*H528</x:f>
        <x:v>686.25</x:v>
      </x:c>
      <x:c r="J528" s="23" t="n">
        <x:f>E528*SUMIFS('03_DESPIECE'!$I$2:$I$225,'03_DESPIECE'!$A$2:$A$225,B528,'03_DESPIECE'!$B$2:$B$225,C528)</x:f>
        <x:v>108</x:v>
      </x:c>
      <x:c r="K528" s="23" t="n">
        <x:f>E528*SUMIFS('03_DESPIECE'!$K$2:$K$225,'03_DESPIECE'!$A$2:$A$225,B528,'03_DESPIECE'!$B$2:$B$225,C528)</x:f>
        <x:v>0</x:v>
      </x:c>
    </x:row>
    <x:row r="529">
      <x:c r="A529" t="inlineStr">
        <x:is>
          <x:t xml:space="preserve">P080</x:t>
        </x:is>
      </x:c>
      <x:c r="B529" t="inlineStr">
        <x:is>
          <x:t xml:space="preserve">Estantería liviana metálica</x:t>
        </x:is>
      </x:c>
      <x:c r="C529" t="inlineStr">
        <x:is>
          <x:t xml:space="preserve">Bandeja</x:t>
        </x:is>
      </x:c>
      <x:c r="D529" t="inlineStr">
        <x:is>
          <x:t xml:space="preserve">Lámina LAF o acero 1.0 mm (alternativa V4)</x:t>
        </x:is>
      </x:c>
      <x:c r="E529" t="n">
        <x:f>'08_PEDIDOS'!D81</x:f>
        <x:v>10</x:v>
      </x:c>
      <x:c r="F529" t="n">
        <x:v>5</x:v>
      </x:c>
      <x:c r="G529" t="n">
        <x:f>E529*F529</x:f>
        <x:v>50</x:v>
      </x:c>
      <x:c r="H529" t="n">
        <x:v>116.0434782608696</x:v>
      </x:c>
      <x:c r="I529" t="n">
        <x:f>E529*H529</x:f>
        <x:v>1160.434782608696</x:v>
      </x:c>
      <x:c r="J529" s="23" t="n">
        <x:f>E529*SUMIFS('03_DESPIECE'!$I$2:$I$225,'03_DESPIECE'!$A$2:$A$225,B529,'03_DESPIECE'!$B$2:$B$225,C529)</x:f>
        <x:v>157</x:v>
      </x:c>
      <x:c r="K529" s="23" t="n">
        <x:f>E529*SUMIFS('03_DESPIECE'!$K$2:$K$225,'03_DESPIECE'!$A$2:$A$225,B529,'03_DESPIECE'!$B$2:$B$225,C529)</x:f>
        <x:v>1.3888888888888888</x:v>
      </x:c>
    </x:row>
    <x:row r="530">
      <x:c r="A530" t="inlineStr">
        <x:is>
          <x:t xml:space="preserve">P080</x:t>
        </x:is>
      </x:c>
      <x:c r="B530" t="inlineStr">
        <x:is>
          <x:t xml:space="preserve">Estantería liviana metálica</x:t>
        </x:is>
      </x:c>
      <x:c r="C530" t="inlineStr">
        <x:is>
          <x:t xml:space="preserve">Escuadra</x:t>
        </x:is>
      </x:c>
      <x:c r="D530" t="inlineStr">
        <x:is>
          <x:t xml:space="preserve">Lámina LAF o acero 1.0 mm (alternativa V4)</x:t>
        </x:is>
      </x:c>
      <x:c r="E530" t="n">
        <x:f>'08_PEDIDOS'!D81</x:f>
        <x:v>10</x:v>
      </x:c>
      <x:c r="F530" t="n">
        <x:v>8</x:v>
      </x:c>
      <x:c r="G530" t="n">
        <x:f>E530*F530</x:f>
        <x:v>80</x:v>
      </x:c>
      <x:c r="H530" t="n">
        <x:v>16.24608695652174</x:v>
      </x:c>
      <x:c r="I530" t="n">
        <x:f>E530*H530</x:f>
        <x:v>162.4608695652174</x:v>
      </x:c>
      <x:c r="J530" s="23" t="n">
        <x:f>E530*SUMIFS('03_DESPIECE'!$I$2:$I$225,'03_DESPIECE'!$A$2:$A$225,B530,'03_DESPIECE'!$B$2:$B$225,C530)</x:f>
        <x:v>21.98</x:v>
      </x:c>
      <x:c r="K530" s="23" t="n">
        <x:f>E530*SUMIFS('03_DESPIECE'!$K$2:$K$225,'03_DESPIECE'!$A$2:$A$225,B530,'03_DESPIECE'!$B$2:$B$225,C530)</x:f>
        <x:v>0.12152777777777779</x:v>
      </x:c>
    </x:row>
    <x:row r="531">
      <x:c r="A531" t="inlineStr">
        <x:is>
          <x:t xml:space="preserve">P080</x:t>
        </x:is>
      </x:c>
      <x:c r="B531" t="inlineStr">
        <x:is>
          <x:t xml:space="preserve">Estantería liviana metálica</x:t>
        </x:is>
      </x:c>
      <x:c r="C531" t="inlineStr">
        <x:is>
          <x:t xml:space="preserve">Tornillería</x:t>
        </x:is>
      </x:c>
      <x:c r="D531" t="inlineStr">
        <x:is>
          <x:t xml:space="preserve">Elementos de fijación metálica (tipo por desagregar)</x:t>
        </x:is>
      </x:c>
      <x:c r="E531" t="n">
        <x:f>'08_PEDIDOS'!D81</x:f>
        <x:v>10</x:v>
      </x:c>
      <x:c r="F531" t="n">
        <x:v>32</x:v>
      </x:c>
      <x:c r="G531" t="n">
        <x:f>E531*F531</x:f>
        <x:v>320</x:v>
      </x:c>
      <x:c r="I531" t="n">
        <x:f>E531*H531</x:f>
        <x:v>0</x:v>
      </x:c>
      <x:c r="J531" s="23" t="n">
        <x:f>E531*SUMIFS('03_DESPIECE'!$I$2:$I$225,'03_DESPIECE'!$A$2:$A$225,B531,'03_DESPIECE'!$B$2:$B$225,C531)</x:f>
        <x:v>0</x:v>
      </x:c>
      <x:c r="K531" s="23" t="n">
        <x:f>E531*SUMIFS('03_DESPIECE'!$K$2:$K$225,'03_DESPIECE'!$A$2:$A$225,B531,'03_DESPIECE'!$B$2:$B$225,C531)</x:f>
        <x:v>0</x:v>
      </x:c>
    </x:row>
    <x:row r="532">
      <x:c r="A532" t="inlineStr">
        <x:is>
          <x:t xml:space="preserve">P081</x:t>
        </x:is>
      </x:c>
      <x:c r="B532" t="inlineStr">
        <x:is>
          <x:t xml:space="preserve">Minirack metálico con bandejas</x:t>
        </x:is>
      </x:c>
      <x:c r="C532" t="inlineStr">
        <x:is>
          <x:t xml:space="preserve">Parante vertical</x:t>
        </x:is>
      </x:c>
      <x:c r="D532" t="inlineStr">
        <x:is>
          <x:t xml:space="preserve">Tubo o perfil de acero (sección por definir)</x:t>
        </x:is>
      </x:c>
      <x:c r="E532" t="n">
        <x:f>'08_PEDIDOS'!D82</x:f>
        <x:v>11</x:v>
      </x:c>
      <x:c r="F532" t="n">
        <x:v>4</x:v>
      </x:c>
      <x:c r="G532" t="n">
        <x:f>E532*F532</x:f>
        <x:v>44</x:v>
      </x:c>
      <x:c r="H532" t="n">
        <x:v>68.625</x:v>
      </x:c>
      <x:c r="I532" t="n">
        <x:f>E532*H532</x:f>
        <x:v>754.875</x:v>
      </x:c>
      <x:c r="J532" s="23" t="n">
        <x:f>E532*SUMIFS('03_DESPIECE'!$I$2:$I$225,'03_DESPIECE'!$A$2:$A$225,B532,'03_DESPIECE'!$B$2:$B$225,C532)</x:f>
        <x:v>118.80000000000001</x:v>
      </x:c>
      <x:c r="K532" s="23" t="n">
        <x:f>E532*SUMIFS('03_DESPIECE'!$K$2:$K$225,'03_DESPIECE'!$A$2:$A$225,B532,'03_DESPIECE'!$B$2:$B$225,C532)</x:f>
        <x:v>0</x:v>
      </x:c>
    </x:row>
    <x:row r="533">
      <x:c r="A533" t="inlineStr">
        <x:is>
          <x:t xml:space="preserve">P081</x:t>
        </x:is>
      </x:c>
      <x:c r="B533" t="inlineStr">
        <x:is>
          <x:t xml:space="preserve">Minirack metálico con bandejas</x:t>
        </x:is>
      </x:c>
      <x:c r="C533" t="inlineStr">
        <x:is>
          <x:t xml:space="preserve">Larguero horizontal</x:t>
        </x:is>
      </x:c>
      <x:c r="D533" t="inlineStr">
        <x:is>
          <x:t xml:space="preserve">Tubo o perfil de acero (sección por definir)</x:t>
        </x:is>
      </x:c>
      <x:c r="E533" t="n">
        <x:f>'08_PEDIDOS'!D82</x:f>
        <x:v>11</x:v>
      </x:c>
      <x:c r="F533" t="n">
        <x:v>8</x:v>
      </x:c>
      <x:c r="G533" t="n">
        <x:f>E533*F533</x:f>
        <x:v>88</x:v>
      </x:c>
      <x:c r="H533" t="n">
        <x:v>91.49999999999999</x:v>
      </x:c>
      <x:c r="I533" t="n">
        <x:f>E533*H533</x:f>
        <x:v>1006.4999999999999</x:v>
      </x:c>
      <x:c r="J533" s="23" t="n">
        <x:f>E533*SUMIFS('03_DESPIECE'!$I$2:$I$225,'03_DESPIECE'!$A$2:$A$225,B533,'03_DESPIECE'!$B$2:$B$225,C533)</x:f>
        <x:v>158.4</x:v>
      </x:c>
      <x:c r="K533" s="23" t="n">
        <x:f>E533*SUMIFS('03_DESPIECE'!$K$2:$K$225,'03_DESPIECE'!$A$2:$A$225,B533,'03_DESPIECE'!$B$2:$B$225,C533)</x:f>
        <x:v>0</x:v>
      </x:c>
    </x:row>
    <x:row r="534">
      <x:c r="A534" t="inlineStr">
        <x:is>
          <x:t xml:space="preserve">P081</x:t>
        </x:is>
      </x:c>
      <x:c r="B534" t="inlineStr">
        <x:is>
          <x:t xml:space="preserve">Minirack metálico con bandejas</x:t>
        </x:is>
      </x:c>
      <x:c r="C534" t="inlineStr">
        <x:is>
          <x:t xml:space="preserve">Refuerzo transversal</x:t>
        </x:is>
      </x:c>
      <x:c r="D534" t="inlineStr">
        <x:is>
          <x:t xml:space="preserve">Tubo o perfil de acero (sección por definir)</x:t>
        </x:is>
      </x:c>
      <x:c r="E534" t="n">
        <x:f>'08_PEDIDOS'!D82</x:f>
        <x:v>11</x:v>
      </x:c>
      <x:c r="F534" t="n">
        <x:v>4</x:v>
      </x:c>
      <x:c r="G534" t="n">
        <x:f>E534*F534</x:f>
        <x:v>44</x:v>
      </x:c>
      <x:c r="H534" t="n">
        <x:v>22.875</x:v>
      </x:c>
      <x:c r="I534" t="n">
        <x:f>E534*H534</x:f>
        <x:v>251.625</x:v>
      </x:c>
      <x:c r="J534" s="23" t="n">
        <x:f>E534*SUMIFS('03_DESPIECE'!$I$2:$I$225,'03_DESPIECE'!$A$2:$A$225,B534,'03_DESPIECE'!$B$2:$B$225,C534)</x:f>
        <x:v>39.6</x:v>
      </x:c>
      <x:c r="K534" s="23" t="n">
        <x:f>E534*SUMIFS('03_DESPIECE'!$K$2:$K$225,'03_DESPIECE'!$A$2:$A$225,B534,'03_DESPIECE'!$B$2:$B$225,C534)</x:f>
        <x:v>0</x:v>
      </x:c>
    </x:row>
    <x:row r="535">
      <x:c r="A535" t="inlineStr">
        <x:is>
          <x:t xml:space="preserve">P081</x:t>
        </x:is>
      </x:c>
      <x:c r="B535" t="inlineStr">
        <x:is>
          <x:t xml:space="preserve">Minirack metálico con bandejas</x:t>
        </x:is>
      </x:c>
      <x:c r="C535" t="inlineStr">
        <x:is>
          <x:t xml:space="preserve">Bandeja acero</x:t>
        </x:is>
      </x:c>
      <x:c r="D535" t="inlineStr">
        <x:is>
          <x:t xml:space="preserve">Plancha de acero laminado en caliente de 2 mm, 1.20 × 2.40 m</x:t>
        </x:is>
      </x:c>
      <x:c r="E535" t="n">
        <x:f>'08_PEDIDOS'!D82</x:f>
        <x:v>11</x:v>
      </x:c>
      <x:c r="F535" t="n">
        <x:v>4</x:v>
      </x:c>
      <x:c r="G535" t="n">
        <x:f>E535*F535</x:f>
        <x:v>44</x:v>
      </x:c>
      <x:c r="H535" t="n">
        <x:v>334.2052173913042</x:v>
      </x:c>
      <x:c r="I535" t="n">
        <x:f>E535*H535</x:f>
        <x:v>3676.257391304346</x:v>
      </x:c>
      <x:c r="J535" s="23" t="n">
        <x:f>E535*SUMIFS('03_DESPIECE'!$I$2:$I$225,'03_DESPIECE'!$A$2:$A$225,B535,'03_DESPIECE'!$B$2:$B$225,C535)</x:f>
        <x:v>497.37599999999986</x:v>
      </x:c>
      <x:c r="K535" s="23" t="n">
        <x:f>E535*SUMIFS('03_DESPIECE'!$K$2:$K$225,'03_DESPIECE'!$A$2:$A$225,B535,'03_DESPIECE'!$B$2:$B$225,C535)</x:f>
        <x:v>2.75</x:v>
      </x:c>
    </x:row>
    <x:row r="536">
      <x:c r="A536" t="inlineStr">
        <x:is>
          <x:t xml:space="preserve">P081</x:t>
        </x:is>
      </x:c>
      <x:c r="B536" t="inlineStr">
        <x:is>
          <x:t xml:space="preserve">Minirack metálico con bandejas</x:t>
        </x:is>
      </x:c>
      <x:c r="C536" t="inlineStr">
        <x:is>
          <x:t xml:space="preserve">Cartela unión</x:t>
        </x:is>
      </x:c>
      <x:c r="D536" t="inlineStr">
        <x:is>
          <x:t xml:space="preserve">Plancha de acero laminado en caliente de 2 mm, 1.20 × 2.40 m</x:t>
        </x:is>
      </x:c>
      <x:c r="E536" t="n">
        <x:f>'08_PEDIDOS'!D82</x:f>
        <x:v>11</x:v>
      </x:c>
      <x:c r="F536" t="n">
        <x:v>8</x:v>
      </x:c>
      <x:c r="G536" t="n">
        <x:f>E536*F536</x:f>
        <x:v>88</x:v>
      </x:c>
      <x:c r="H536" t="n">
        <x:v>23.20869565217391</x:v>
      </x:c>
      <x:c r="I536" t="n">
        <x:f>E536*H536</x:f>
        <x:v>255.295652173913</x:v>
      </x:c>
      <x:c r="J536" s="23" t="n">
        <x:f>E536*SUMIFS('03_DESPIECE'!$I$2:$I$225,'03_DESPIECE'!$A$2:$A$225,B536,'03_DESPIECE'!$B$2:$B$225,C536)</x:f>
        <x:v>34.54</x:v>
      </x:c>
      <x:c r="K536" s="23" t="n">
        <x:f>E536*SUMIFS('03_DESPIECE'!$K$2:$K$225,'03_DESPIECE'!$A$2:$A$225,B536,'03_DESPIECE'!$B$2:$B$225,C536)</x:f>
        <x:v>0.09548611111111112</x:v>
      </x:c>
    </x:row>
    <x:row r="537">
      <x:c r="A537" t="inlineStr">
        <x:is>
          <x:t xml:space="preserve">P081</x:t>
        </x:is>
      </x:c>
      <x:c r="B537" t="inlineStr">
        <x:is>
          <x:t xml:space="preserve">Minirack metálico con bandejas</x:t>
        </x:is>
      </x:c>
      <x:c r="C537" t="inlineStr">
        <x:is>
          <x:t xml:space="preserve">Tornillería sujeción</x:t>
        </x:is>
      </x:c>
      <x:c r="D537" t="inlineStr">
        <x:is>
          <x:t xml:space="preserve">Elementos de fijación metálica (tipo por desagregar)</x:t>
        </x:is>
      </x:c>
      <x:c r="E537" t="n">
        <x:f>'08_PEDIDOS'!D82</x:f>
        <x:v>11</x:v>
      </x:c>
      <x:c r="F537" t="n">
        <x:v>24</x:v>
      </x:c>
      <x:c r="G537" t="n">
        <x:f>E537*F537</x:f>
        <x:v>264</x:v>
      </x:c>
      <x:c r="I537" t="n">
        <x:f>E537*H537</x:f>
        <x:v>0</x:v>
      </x:c>
      <x:c r="J537" s="23" t="n">
        <x:f>E537*SUMIFS('03_DESPIECE'!$I$2:$I$225,'03_DESPIECE'!$A$2:$A$225,B537,'03_DESPIECE'!$B$2:$B$225,C537)</x:f>
        <x:v>0</x:v>
      </x:c>
      <x:c r="K537" s="23" t="n">
        <x:f>E537*SUMIFS('03_DESPIECE'!$K$2:$K$225,'03_DESPIECE'!$A$2:$A$225,B537,'03_DESPIECE'!$B$2:$B$225,C537)</x:f>
        <x:v>0</x:v>
      </x:c>
    </x:row>
    <x:row r="538">
      <x:c r="A538" t="inlineStr">
        <x:is>
          <x:t xml:space="preserve">P081</x:t>
        </x:is>
      </x:c>
      <x:c r="B538" t="inlineStr">
        <x:is>
          <x:t xml:space="preserve">Minirack metálico con bandejas</x:t>
        </x:is>
      </x:c>
      <x:c r="C538" t="inlineStr">
        <x:is>
          <x:t xml:space="preserve">Tapa protectora</x:t>
        </x:is>
      </x:c>
      <x:c r="D538" t="inlineStr">
        <x:is>
          <x:t xml:space="preserve">Elementos de fijación metálica (tipo por desagregar)</x:t>
        </x:is>
      </x:c>
      <x:c r="E538" t="n">
        <x:f>'08_PEDIDOS'!D82</x:f>
        <x:v>11</x:v>
      </x:c>
      <x:c r="F538" t="n">
        <x:v>4</x:v>
      </x:c>
      <x:c r="G538" t="n">
        <x:f>E538*F538</x:f>
        <x:v>44</x:v>
      </x:c>
      <x:c r="I538" t="n">
        <x:f>E538*H538</x:f>
        <x:v>0</x:v>
      </x:c>
      <x:c r="J538" s="23" t="n">
        <x:f>E538*SUMIFS('03_DESPIECE'!$I$2:$I$225,'03_DESPIECE'!$A$2:$A$225,B538,'03_DESPIECE'!$B$2:$B$225,C538)</x:f>
        <x:v>0</x:v>
      </x:c>
      <x:c r="K538" s="23" t="n">
        <x:f>E538*SUMIFS('03_DESPIECE'!$K$2:$K$225,'03_DESPIECE'!$A$2:$A$225,B538,'03_DESPIECE'!$B$2:$B$225,C538)</x:f>
        <x:v>0</x:v>
      </x:c>
    </x:row>
    <x:row r="539">
      <x:c r="A539" t="inlineStr">
        <x:is>
          <x:t xml:space="preserve">P082</x:t>
        </x:is>
      </x:c>
      <x:c r="B539" t="inlineStr">
        <x:is>
          <x:t xml:space="preserve">Estante reforzado modular</x:t>
        </x:is>
      </x:c>
      <x:c r="C539" t="inlineStr">
        <x:is>
          <x:t xml:space="preserve">Parante perfil</x:t>
        </x:is>
      </x:c>
      <x:c r="D539" t="inlineStr">
        <x:is>
          <x:t xml:space="preserve">Tubo o perfil de acero (sección por definir)</x:t>
        </x:is>
      </x:c>
      <x:c r="E539" t="n">
        <x:f>'08_PEDIDOS'!D83</x:f>
        <x:v>12</x:v>
      </x:c>
      <x:c r="F539" t="n">
        <x:v>4</x:v>
      </x:c>
      <x:c r="G539" t="n">
        <x:f>E539*F539</x:f>
        <x:v>48</x:v>
      </x:c>
      <x:c r="H539" t="n">
        <x:v>76.24999999999999</x:v>
      </x:c>
      <x:c r="I539" t="n">
        <x:f>E539*H539</x:f>
        <x:v>914.9999999999998</x:v>
      </x:c>
      <x:c r="J539" s="23" t="n">
        <x:f>E539*SUMIFS('03_DESPIECE'!$I$2:$I$225,'03_DESPIECE'!$A$2:$A$225,B539,'03_DESPIECE'!$B$2:$B$225,C539)</x:f>
        <x:v>144</x:v>
      </x:c>
      <x:c r="K539" s="23" t="n">
        <x:f>E539*SUMIFS('03_DESPIECE'!$K$2:$K$225,'03_DESPIECE'!$A$2:$A$225,B539,'03_DESPIECE'!$B$2:$B$225,C539)</x:f>
        <x:v>0</x:v>
      </x:c>
    </x:row>
    <x:row r="540">
      <x:c r="A540" t="inlineStr">
        <x:is>
          <x:t xml:space="preserve">P082</x:t>
        </x:is>
      </x:c>
      <x:c r="B540" t="inlineStr">
        <x:is>
          <x:t xml:space="preserve">Estante reforzado modular</x:t>
        </x:is>
      </x:c>
      <x:c r="C540" t="inlineStr">
        <x:is>
          <x:t xml:space="preserve">Travesaño frontal</x:t>
        </x:is>
      </x:c>
      <x:c r="D540" t="inlineStr">
        <x:is>
          <x:t xml:space="preserve">Tubo o perfil de acero (sección por definir)</x:t>
        </x:is>
      </x:c>
      <x:c r="E540" t="n">
        <x:f>'08_PEDIDOS'!D83</x:f>
        <x:v>12</x:v>
      </x:c>
      <x:c r="F540" t="n">
        <x:v>8</x:v>
      </x:c>
      <x:c r="G540" t="n">
        <x:f>E540*F540</x:f>
        <x:v>96</x:v>
      </x:c>
      <x:c r="H540" t="n">
        <x:v>76.24999999999999</x:v>
      </x:c>
      <x:c r="I540" t="n">
        <x:f>E540*H540</x:f>
        <x:v>914.9999999999998</x:v>
      </x:c>
      <x:c r="J540" s="23" t="n">
        <x:f>E540*SUMIFS('03_DESPIECE'!$I$2:$I$225,'03_DESPIECE'!$A$2:$A$225,B540,'03_DESPIECE'!$B$2:$B$225,C540)</x:f>
        <x:v>144</x:v>
      </x:c>
      <x:c r="K540" s="23" t="n">
        <x:f>E540*SUMIFS('03_DESPIECE'!$K$2:$K$225,'03_DESPIECE'!$A$2:$A$225,B540,'03_DESPIECE'!$B$2:$B$225,C540)</x:f>
        <x:v>0</x:v>
      </x:c>
    </x:row>
    <x:row r="541">
      <x:c r="A541" t="inlineStr">
        <x:is>
          <x:t xml:space="preserve">P082</x:t>
        </x:is>
      </x:c>
      <x:c r="B541" t="inlineStr">
        <x:is>
          <x:t xml:space="preserve">Estante reforzado modular</x:t>
        </x:is>
      </x:c>
      <x:c r="C541" t="inlineStr">
        <x:is>
          <x:t xml:space="preserve">Travesaño lateral</x:t>
        </x:is>
      </x:c>
      <x:c r="D541" t="inlineStr">
        <x:is>
          <x:t xml:space="preserve">Tubo o perfil de acero (sección por definir)</x:t>
        </x:is>
      </x:c>
      <x:c r="E541" t="n">
        <x:f>'08_PEDIDOS'!D83</x:f>
        <x:v>12</x:v>
      </x:c>
      <x:c r="F541" t="n">
        <x:v>8</x:v>
      </x:c>
      <x:c r="G541" t="n">
        <x:f>E541*F541</x:f>
        <x:v>96</x:v>
      </x:c>
      <x:c r="H541" t="n">
        <x:v>38.12499999999999</x:v>
      </x:c>
      <x:c r="I541" t="n">
        <x:f>E541*H541</x:f>
        <x:v>457.4999999999999</x:v>
      </x:c>
      <x:c r="J541" s="23" t="n">
        <x:f>E541*SUMIFS('03_DESPIECE'!$I$2:$I$225,'03_DESPIECE'!$A$2:$A$225,B541,'03_DESPIECE'!$B$2:$B$225,C541)</x:f>
        <x:v>72</x:v>
      </x:c>
      <x:c r="K541" s="23" t="n">
        <x:f>E541*SUMIFS('03_DESPIECE'!$K$2:$K$225,'03_DESPIECE'!$A$2:$A$225,B541,'03_DESPIECE'!$B$2:$B$225,C541)</x:f>
        <x:v>0</x:v>
      </x:c>
    </x:row>
    <x:row r="542">
      <x:c r="A542" t="inlineStr">
        <x:is>
          <x:t xml:space="preserve">P082</x:t>
        </x:is>
      </x:c>
      <x:c r="B542" t="inlineStr">
        <x:is>
          <x:t xml:space="preserve">Estante reforzado modular</x:t>
        </x:is>
      </x:c>
      <x:c r="C542" t="inlineStr">
        <x:is>
          <x:t xml:space="preserve">Bandeja reforzada</x:t>
        </x:is>
      </x:c>
      <x:c r="D542" t="inlineStr">
        <x:is>
          <x:t xml:space="preserve">Plancha de acero laminado en caliente de 2 mm, 1.20 × 2.40 m</x:t>
        </x:is>
      </x:c>
      <x:c r="E542" t="n">
        <x:f>'08_PEDIDOS'!D83</x:f>
        <x:v>12</x:v>
      </x:c>
      <x:c r="F542" t="n">
        <x:v>5</x:v>
      </x:c>
      <x:c r="G542" t="n">
        <x:f>E542*F542</x:f>
        <x:v>60</x:v>
      </x:c>
      <x:c r="H542" t="n">
        <x:v>290.1086956521739</x:v>
      </x:c>
      <x:c r="I542" t="n">
        <x:f>E542*H542</x:f>
        <x:v>3481.3043478260865</x:v>
      </x:c>
      <x:c r="J542" s="23" t="n">
        <x:f>E542*SUMIFS('03_DESPIECE'!$I$2:$I$225,'03_DESPIECE'!$A$2:$A$225,B542,'03_DESPIECE'!$B$2:$B$225,C542)</x:f>
        <x:v>471</x:v>
      </x:c>
      <x:c r="K542" s="23" t="n">
        <x:f>E542*SUMIFS('03_DESPIECE'!$K$2:$K$225,'03_DESPIECE'!$A$2:$A$225,B542,'03_DESPIECE'!$B$2:$B$225,C542)</x:f>
        <x:v>2.083333333333333</x:v>
      </x:c>
    </x:row>
    <x:row r="543">
      <x:c r="A543" t="inlineStr">
        <x:is>
          <x:t xml:space="preserve">P082</x:t>
        </x:is>
      </x:c>
      <x:c r="B543" t="inlineStr">
        <x:is>
          <x:t xml:space="preserve">Estante reforzado modular</x:t>
        </x:is>
      </x:c>
      <x:c r="C543" t="inlineStr">
        <x:is>
          <x:t xml:space="preserve">Cartela</x:t>
        </x:is>
      </x:c>
      <x:c r="D543" t="inlineStr">
        <x:is>
          <x:t xml:space="preserve">Plancha de acero laminado en caliente de 2 mm, 1.20 × 2.40 m</x:t>
        </x:is>
      </x:c>
      <x:c r="E543" t="n">
        <x:f>'08_PEDIDOS'!D83</x:f>
        <x:v>12</x:v>
      </x:c>
      <x:c r="F543" t="n">
        <x:v>8</x:v>
      </x:c>
      <x:c r="G543" t="n">
        <x:f>E543*F543</x:f>
        <x:v>96</x:v>
      </x:c>
      <x:c r="H543" t="n">
        <x:v>32.49217391304348</x:v>
      </x:c>
      <x:c r="I543" t="n">
        <x:f>E543*H543</x:f>
        <x:v>389.9060869565218</x:v>
      </x:c>
      <x:c r="J543" s="23" t="n">
        <x:f>E543*SUMIFS('03_DESPIECE'!$I$2:$I$225,'03_DESPIECE'!$A$2:$A$225,B543,'03_DESPIECE'!$B$2:$B$225,C543)</x:f>
        <x:v>52.75200000000001</x:v>
      </x:c>
      <x:c r="K543" s="23" t="n">
        <x:f>E543*SUMIFS('03_DESPIECE'!$K$2:$K$225,'03_DESPIECE'!$A$2:$A$225,B543,'03_DESPIECE'!$B$2:$B$225,C543)</x:f>
        <x:v>0.14583333333333337</x:v>
      </x:c>
    </x:row>
    <x:row r="544">
      <x:c r="A544" t="inlineStr">
        <x:is>
          <x:t xml:space="preserve">P082</x:t>
        </x:is>
      </x:c>
      <x:c r="B544" t="inlineStr">
        <x:is>
          <x:t xml:space="preserve">Estante reforzado modular</x:t>
        </x:is>
      </x:c>
      <x:c r="C544" t="inlineStr">
        <x:is>
          <x:t xml:space="preserve">Juego pernos</x:t>
        </x:is>
      </x:c>
      <x:c r="D544" t="inlineStr">
        <x:is>
          <x:t xml:space="preserve">Elementos de fijación metálica (tipo por desagregar)</x:t>
        </x:is>
      </x:c>
      <x:c r="E544" t="n">
        <x:f>'08_PEDIDOS'!D83</x:f>
        <x:v>12</x:v>
      </x:c>
      <x:c r="F544" t="n">
        <x:v>28</x:v>
      </x:c>
      <x:c r="G544" t="n">
        <x:f>E544*F544</x:f>
        <x:v>336</x:v>
      </x:c>
      <x:c r="I544" t="n">
        <x:f>E544*H544</x:f>
        <x:v>0</x:v>
      </x:c>
      <x:c r="J544" s="23" t="n">
        <x:f>E544*SUMIFS('03_DESPIECE'!$I$2:$I$225,'03_DESPIECE'!$A$2:$A$225,B544,'03_DESPIECE'!$B$2:$B$225,C544)</x:f>
        <x:v>0</x:v>
      </x:c>
      <x:c r="K544" s="23" t="n">
        <x:f>E544*SUMIFS('03_DESPIECE'!$K$2:$K$225,'03_DESPIECE'!$A$2:$A$225,B544,'03_DESPIECE'!$B$2:$B$225,C544)</x:f>
        <x:v>0</x:v>
      </x:c>
    </x:row>
    <x:row r="545">
      <x:c r="A545" t="inlineStr">
        <x:is>
          <x:t xml:space="preserve">P083</x:t>
        </x:is>
      </x:c>
      <x:c r="B545" t="inlineStr">
        <x:is>
          <x:t xml:space="preserve">Góndola central comercial</x:t>
        </x:is>
      </x:c>
      <x:c r="C545" t="inlineStr">
        <x:is>
          <x:t xml:space="preserve">Columna doble</x:t>
        </x:is>
      </x:c>
      <x:c r="D545" t="inlineStr">
        <x:is>
          <x:t xml:space="preserve">Tubo o perfil de acero (sección por definir)</x:t>
        </x:is>
      </x:c>
      <x:c r="E545" t="n">
        <x:f>'08_PEDIDOS'!D84</x:f>
        <x:v>6</x:v>
      </x:c>
      <x:c r="F545" t="n">
        <x:v>2</x:v>
      </x:c>
      <x:c r="G545" t="n">
        <x:f>E545*F545</x:f>
        <x:v>12</x:v>
      </x:c>
      <x:c r="H545" t="n">
        <x:v>31.45312499999999</x:v>
      </x:c>
      <x:c r="I545" t="n">
        <x:f>E545*H545</x:f>
        <x:v>188.71874999999994</x:v>
      </x:c>
      <x:c r="J545" s="23" t="n">
        <x:f>E545*SUMIFS('03_DESPIECE'!$I$2:$I$225,'03_DESPIECE'!$A$2:$A$225,B545,'03_DESPIECE'!$B$2:$B$225,C545)</x:f>
        <x:v>29.699999999999996</x:v>
      </x:c>
      <x:c r="K545" s="23" t="n">
        <x:f>E545*SUMIFS('03_DESPIECE'!$K$2:$K$225,'03_DESPIECE'!$A$2:$A$225,B545,'03_DESPIECE'!$B$2:$B$225,C545)</x:f>
        <x:v>0</x:v>
      </x:c>
    </x:row>
    <x:row r="546">
      <x:c r="A546" t="inlineStr">
        <x:is>
          <x:t xml:space="preserve">P083</x:t>
        </x:is>
      </x:c>
      <x:c r="B546" t="inlineStr">
        <x:is>
          <x:t xml:space="preserve">Góndola central comercial</x:t>
        </x:is>
      </x:c>
      <x:c r="C546" t="inlineStr">
        <x:is>
          <x:t xml:space="preserve">Base apoyo</x:t>
        </x:is>
      </x:c>
      <x:c r="D546" t="inlineStr">
        <x:is>
          <x:t xml:space="preserve">Lámina LAF o acero 1.0 mm (alternativa V4)</x:t>
        </x:is>
      </x:c>
      <x:c r="E546" t="n">
        <x:f>'08_PEDIDOS'!D84</x:f>
        <x:v>6</x:v>
      </x:c>
      <x:c r="F546" t="n">
        <x:v>2</x:v>
      </x:c>
      <x:c r="G546" t="n">
        <x:f>E546*F546</x:f>
        <x:v>12</x:v>
      </x:c>
      <x:c r="H546" t="n">
        <x:v>34.81304347826087</x:v>
      </x:c>
      <x:c r="I546" t="n">
        <x:f>E546*H546</x:f>
        <x:v>208.87826086956522</x:v>
      </x:c>
      <x:c r="J546" s="23" t="n">
        <x:f>E546*SUMIFS('03_DESPIECE'!$I$2:$I$225,'03_DESPIECE'!$A$2:$A$225,B546,'03_DESPIECE'!$B$2:$B$225,C546)</x:f>
        <x:v>28.259999999999998</x:v>
      </x:c>
      <x:c r="K546" s="23" t="n">
        <x:f>E546*SUMIFS('03_DESPIECE'!$K$2:$K$225,'03_DESPIECE'!$A$2:$A$225,B546,'03_DESPIECE'!$B$2:$B$225,C546)</x:f>
        <x:v>0.625</x:v>
      </x:c>
    </x:row>
    <x:row r="547">
      <x:c r="A547" t="inlineStr">
        <x:is>
          <x:t xml:space="preserve">P083</x:t>
        </x:is>
      </x:c>
      <x:c r="B547" t="inlineStr">
        <x:is>
          <x:t xml:space="preserve">Góndola central comercial</x:t>
        </x:is>
      </x:c>
      <x:c r="C547" t="inlineStr">
        <x:is>
          <x:t xml:space="preserve">Panel trasero</x:t>
        </x:is>
      </x:c>
      <x:c r="D547" t="inlineStr">
        <x:is>
          <x:t xml:space="preserve">Lámina LAF o acero 1.0 mm (alternativa V4)</x:t>
        </x:is>
      </x:c>
      <x:c r="E547" t="n">
        <x:f>'08_PEDIDOS'!D84</x:f>
        <x:v>6</x:v>
      </x:c>
      <x:c r="F547" t="n">
        <x:v>4</x:v>
      </x:c>
      <x:c r="G547" t="n">
        <x:f>E547*F547</x:f>
        <x:v>24</x:v>
      </x:c>
      <x:c r="H547" t="n">
        <x:v>129.9686956521739</x:v>
      </x:c>
      <x:c r="I547" t="n">
        <x:f>E547*H547</x:f>
        <x:v>779.8121739130434</x:v>
      </x:c>
      <x:c r="J547" s="23" t="n">
        <x:f>E547*SUMIFS('03_DESPIECE'!$I$2:$I$225,'03_DESPIECE'!$A$2:$A$225,B547,'03_DESPIECE'!$B$2:$B$225,C547)</x:f>
        <x:v>105.50399999999999</x:v>
      </x:c>
      <x:c r="K547" s="23" t="n">
        <x:f>E547*SUMIFS('03_DESPIECE'!$K$2:$K$225,'03_DESPIECE'!$A$2:$A$225,B547,'03_DESPIECE'!$B$2:$B$225,C547)</x:f>
        <x:v>1.166666666666667</x:v>
      </x:c>
    </x:row>
    <x:row r="548">
      <x:c r="A548" t="inlineStr">
        <x:is>
          <x:t xml:space="preserve">P083</x:t>
        </x:is>
      </x:c>
      <x:c r="B548" t="inlineStr">
        <x:is>
          <x:t xml:space="preserve">Góndola central comercial</x:t>
        </x:is>
      </x:c>
      <x:c r="C548" t="inlineStr">
        <x:is>
          <x:t xml:space="preserve">Estante de exposición</x:t>
        </x:is>
      </x:c>
      <x:c r="D548" t="inlineStr">
        <x:is>
          <x:t xml:space="preserve">Lámina LAF o acero 1.0 mm (alternativa V4)</x:t>
        </x:is>
      </x:c>
      <x:c r="E548" t="n">
        <x:f>'08_PEDIDOS'!D84</x:f>
        <x:v>6</x:v>
      </x:c>
      <x:c r="F548" t="n">
        <x:v>8</x:v>
      </x:c>
      <x:c r="G548" t="n">
        <x:f>E548*F548</x:f>
        <x:v>48</x:v>
      </x:c>
      <x:c r="H548" t="n">
        <x:v>185.6695652173913</x:v>
      </x:c>
      <x:c r="I548" t="n">
        <x:f>E548*H548</x:f>
        <x:v>1114.0173913043477</x:v>
      </x:c>
      <x:c r="J548" s="23" t="n">
        <x:f>E548*SUMIFS('03_DESPIECE'!$I$2:$I$225,'03_DESPIECE'!$A$2:$A$225,B548,'03_DESPIECE'!$B$2:$B$225,C548)</x:f>
        <x:v>150.72</x:v>
      </x:c>
      <x:c r="K548" s="23" t="n">
        <x:f>E548*SUMIFS('03_DESPIECE'!$K$2:$K$225,'03_DESPIECE'!$A$2:$A$225,B548,'03_DESPIECE'!$B$2:$B$225,C548)</x:f>
        <x:v>0.8333333333333334</x:v>
      </x:c>
    </x:row>
    <x:row r="549">
      <x:c r="A549" t="inlineStr">
        <x:is>
          <x:t xml:space="preserve">P083</x:t>
        </x:is>
      </x:c>
      <x:c r="B549" t="inlineStr">
        <x:is>
          <x:t xml:space="preserve">Góndola central comercial</x:t>
        </x:is>
      </x:c>
      <x:c r="C549" t="inlineStr">
        <x:is>
          <x:t xml:space="preserve">Ménsula</x:t>
        </x:is>
      </x:c>
      <x:c r="D549" t="inlineStr">
        <x:is>
          <x:t xml:space="preserve">Lámina LAF o acero 1.0 mm (alternativa V4)</x:t>
        </x:is>
      </x:c>
      <x:c r="E549" t="n">
        <x:f>'08_PEDIDOS'!D84</x:f>
        <x:v>6</x:v>
      </x:c>
      <x:c r="F549" t="n">
        <x:v>16</x:v>
      </x:c>
      <x:c r="G549" t="n">
        <x:f>E549*F549</x:f>
        <x:v>96</x:v>
      </x:c>
      <x:c r="H549" t="n">
        <x:v>37.13391304347825</x:v>
      </x:c>
      <x:c r="I549" t="n">
        <x:f>E549*H549</x:f>
        <x:v>222.8034782608695</x:v>
      </x:c>
      <x:c r="J549" s="23" t="n">
        <x:f>E549*SUMIFS('03_DESPIECE'!$I$2:$I$225,'03_DESPIECE'!$A$2:$A$225,B549,'03_DESPIECE'!$B$2:$B$225,C549)</x:f>
        <x:v>30.144</x:v>
      </x:c>
      <x:c r="K549" s="23" t="n">
        <x:f>E549*SUMIFS('03_DESPIECE'!$K$2:$K$225,'03_DESPIECE'!$A$2:$A$225,B549,'03_DESPIECE'!$B$2:$B$225,C549)</x:f>
        <x:v>0.08333333333333334</x:v>
      </x:c>
    </x:row>
    <x:row r="550">
      <x:c r="A550" t="inlineStr">
        <x:is>
          <x:t xml:space="preserve">P083</x:t>
        </x:is>
      </x:c>
      <x:c r="B550" t="inlineStr">
        <x:is>
          <x:t xml:space="preserve">Góndola central comercial</x:t>
        </x:is>
      </x:c>
      <x:c r="C550" t="inlineStr">
        <x:is>
          <x:t xml:space="preserve">Zócalo frontal</x:t>
        </x:is>
      </x:c>
      <x:c r="D550" t="inlineStr">
        <x:is>
          <x:t xml:space="preserve">Lámina LAF o acero 1.0 mm (alternativa V4)</x:t>
        </x:is>
      </x:c>
      <x:c r="E550" t="n">
        <x:f>'08_PEDIDOS'!D84</x:f>
        <x:v>6</x:v>
      </x:c>
      <x:c r="F550" t="n">
        <x:v>2</x:v>
      </x:c>
      <x:c r="G550" t="n">
        <x:f>E550*F550</x:f>
        <x:v>12</x:v>
      </x:c>
      <x:c r="H550" t="n">
        <x:v>13.92521739130435</x:v>
      </x:c>
      <x:c r="I550" t="n">
        <x:f>E550*H550</x:f>
        <x:v>83.5513043478261</x:v>
      </x:c>
      <x:c r="J550" s="23" t="n">
        <x:f>E550*SUMIFS('03_DESPIECE'!$I$2:$I$225,'03_DESPIECE'!$A$2:$A$225,B550,'03_DESPIECE'!$B$2:$B$225,C550)</x:f>
        <x:v>11.303999999999998</x:v>
      </x:c>
      <x:c r="K550" s="23" t="n">
        <x:f>E550*SUMIFS('03_DESPIECE'!$K$2:$K$225,'03_DESPIECE'!$A$2:$A$225,B550,'03_DESPIECE'!$B$2:$B$225,C550)</x:f>
        <x:v>0.25</x:v>
      </x:c>
    </x:row>
    <x:row r="551">
      <x:c r="A551" t="inlineStr">
        <x:is>
          <x:t xml:space="preserve">P083</x:t>
        </x:is>
      </x:c>
      <x:c r="B551" t="inlineStr">
        <x:is>
          <x:t xml:space="preserve">Góndola central comercial</x:t>
        </x:is>
      </x:c>
      <x:c r="C551" t="inlineStr">
        <x:is>
          <x:t xml:space="preserve">Pernos de ensamble</x:t>
        </x:is>
      </x:c>
      <x:c r="D551" t="inlineStr">
        <x:is>
          <x:t xml:space="preserve">Elementos de fijación metálica (tipo por desagregar)</x:t>
        </x:is>
      </x:c>
      <x:c r="E551" t="n">
        <x:f>'08_PEDIDOS'!D84</x:f>
        <x:v>6</x:v>
      </x:c>
      <x:c r="F551" t="n">
        <x:v>36</x:v>
      </x:c>
      <x:c r="G551" t="n">
        <x:f>E551*F551</x:f>
        <x:v>216</x:v>
      </x:c>
      <x:c r="I551" t="n">
        <x:f>E551*H551</x:f>
        <x:v>0</x:v>
      </x:c>
      <x:c r="J551" s="23" t="n">
        <x:f>E551*SUMIFS('03_DESPIECE'!$I$2:$I$225,'03_DESPIECE'!$A$2:$A$225,B551,'03_DESPIECE'!$B$2:$B$225,C551)</x:f>
        <x:v>0</x:v>
      </x:c>
      <x:c r="K551" s="23" t="n">
        <x:f>E551*SUMIFS('03_DESPIECE'!$K$2:$K$225,'03_DESPIECE'!$A$2:$A$225,B551,'03_DESPIECE'!$B$2:$B$225,C551)</x:f>
        <x:v>0</x:v>
      </x:c>
    </x:row>
    <x:row r="552">
      <x:c r="A552" t="inlineStr">
        <x:is>
          <x:t xml:space="preserve">P084</x:t>
        </x:is>
      </x:c>
      <x:c r="B552" t="inlineStr">
        <x:is>
          <x:t xml:space="preserve">Góndola mural</x:t>
        </x:is>
      </x:c>
      <x:c r="C552" t="inlineStr">
        <x:is>
          <x:t xml:space="preserve">Montante mural</x:t>
        </x:is>
      </x:c>
      <x:c r="D552" t="inlineStr">
        <x:is>
          <x:t xml:space="preserve">Tubo o perfil de acero (sección por definir)</x:t>
        </x:is>
      </x:c>
      <x:c r="E552" t="n">
        <x:f>'08_PEDIDOS'!D85</x:f>
        <x:v>7</x:v>
      </x:c>
      <x:c r="F552" t="n">
        <x:v>2</x:v>
      </x:c>
      <x:c r="G552" t="n">
        <x:f>E552*F552</x:f>
        <x:v>14</x:v>
      </x:c>
      <x:c r="H552" t="n">
        <x:v>36.21875</x:v>
      </x:c>
      <x:c r="I552" t="n">
        <x:f>E552*H552</x:f>
        <x:v>253.53125</x:v>
      </x:c>
      <x:c r="J552" s="23" t="n">
        <x:f>E552*SUMIFS('03_DESPIECE'!$I$2:$I$225,'03_DESPIECE'!$A$2:$A$225,B552,'03_DESPIECE'!$B$2:$B$225,C552)</x:f>
        <x:v>39.89999999999999</x:v>
      </x:c>
      <x:c r="K552" s="23" t="n">
        <x:f>E552*SUMIFS('03_DESPIECE'!$K$2:$K$225,'03_DESPIECE'!$A$2:$A$225,B552,'03_DESPIECE'!$B$2:$B$225,C552)</x:f>
        <x:v>0</x:v>
      </x:c>
    </x:row>
    <x:row r="553">
      <x:c r="A553" t="inlineStr">
        <x:is>
          <x:t xml:space="preserve">P084</x:t>
        </x:is>
      </x:c>
      <x:c r="B553" t="inlineStr">
        <x:is>
          <x:t xml:space="preserve">Góndola mural</x:t>
        </x:is>
      </x:c>
      <x:c r="C553" t="inlineStr">
        <x:is>
          <x:t xml:space="preserve">Panel de fondo</x:t>
        </x:is>
      </x:c>
      <x:c r="D553" t="inlineStr">
        <x:is>
          <x:t xml:space="preserve">Lámina LAF o acero 1.0 mm (alternativa V4)</x:t>
        </x:is>
      </x:c>
      <x:c r="E553" t="n">
        <x:f>'08_PEDIDOS'!D85</x:f>
        <x:v>7</x:v>
      </x:c>
      <x:c r="F553" t="n">
        <x:v>3</x:v>
      </x:c>
      <x:c r="G553" t="n">
        <x:f>E553*F553</x:f>
        <x:v>21</x:v>
      </x:c>
      <x:c r="H553" t="n">
        <x:v>95.7358695652174</x:v>
      </x:c>
      <x:c r="I553" t="n">
        <x:f>E553*H553</x:f>
        <x:v>670.1510869565218</x:v>
      </x:c>
      <x:c r="J553" s="23" t="n">
        <x:f>E553*SUMIFS('03_DESPIECE'!$I$2:$I$225,'03_DESPIECE'!$A$2:$A$225,B553,'03_DESPIECE'!$B$2:$B$225,C553)</x:f>
        <x:v>90.6675</x:v>
      </x:c>
      <x:c r="K553" s="23" t="n">
        <x:f>E553*SUMIFS('03_DESPIECE'!$K$2:$K$225,'03_DESPIECE'!$A$2:$A$225,B553,'03_DESPIECE'!$B$2:$B$225,C553)</x:f>
        <x:v>1.3368055555555556</x:v>
      </x:c>
    </x:row>
    <x:row r="554">
      <x:c r="A554" t="inlineStr">
        <x:is>
          <x:t xml:space="preserve">P084</x:t>
        </x:is>
      </x:c>
      <x:c r="B554" t="inlineStr">
        <x:is>
          <x:t xml:space="preserve">Góndola mural</x:t>
        </x:is>
      </x:c>
      <x:c r="C554" t="inlineStr">
        <x:is>
          <x:t xml:space="preserve">Bandeja</x:t>
        </x:is>
      </x:c>
      <x:c r="D554" t="inlineStr">
        <x:is>
          <x:t xml:space="preserve">Lámina LAF o acero 1.0 mm (alternativa V4)</x:t>
        </x:is>
      </x:c>
      <x:c r="E554" t="n">
        <x:f>'08_PEDIDOS'!D85</x:f>
        <x:v>7</x:v>
      </x:c>
      <x:c r="F554" t="n">
        <x:v>5</x:v>
      </x:c>
      <x:c r="G554" t="n">
        <x:f>E554*F554</x:f>
        <x:v>35</x:v>
      </x:c>
      <x:c r="H554" t="n">
        <x:v>121.8456521739131</x:v>
      </x:c>
      <x:c r="I554" t="n">
        <x:f>E554*H554</x:f>
        <x:v>852.9195652173917</x:v>
      </x:c>
      <x:c r="J554" s="23" t="n">
        <x:f>E554*SUMIFS('03_DESPIECE'!$I$2:$I$225,'03_DESPIECE'!$A$2:$A$225,B554,'03_DESPIECE'!$B$2:$B$225,C554)</x:f>
        <x:v>115.395</x:v>
      </x:c>
      <x:c r="K554" s="23" t="n">
        <x:f>E554*SUMIFS('03_DESPIECE'!$K$2:$K$225,'03_DESPIECE'!$A$2:$A$225,B554,'03_DESPIECE'!$B$2:$B$225,C554)</x:f>
        <x:v>1.0208333333333335</x:v>
      </x:c>
    </x:row>
    <x:row r="555">
      <x:c r="A555" t="inlineStr">
        <x:is>
          <x:t xml:space="preserve">P084</x:t>
        </x:is>
      </x:c>
      <x:c r="B555" t="inlineStr">
        <x:is>
          <x:t xml:space="preserve">Góndola mural</x:t>
        </x:is>
      </x:c>
      <x:c r="C555" t="inlineStr">
        <x:is>
          <x:t xml:space="preserve">Soporte bandeja</x:t>
        </x:is>
      </x:c>
      <x:c r="D555" t="inlineStr">
        <x:is>
          <x:t xml:space="preserve">Lámina LAF o acero 1.0 mm (alternativa V4)</x:t>
        </x:is>
      </x:c>
      <x:c r="E555" t="n">
        <x:f>'08_PEDIDOS'!D85</x:f>
        <x:v>7</x:v>
      </x:c>
      <x:c r="F555" t="n">
        <x:v>10</x:v>
      </x:c>
      <x:c r="G555" t="n">
        <x:f>E555*F555</x:f>
        <x:v>70</x:v>
      </x:c>
      <x:c r="H555" t="n">
        <x:v>23.20869565217391</x:v>
      </x:c>
      <x:c r="I555" t="n">
        <x:f>E555*H555</x:f>
        <x:v>162.46086956521737</x:v>
      </x:c>
      <x:c r="J555" s="23" t="n">
        <x:f>E555*SUMIFS('03_DESPIECE'!$I$2:$I$225,'03_DESPIECE'!$A$2:$A$225,B555,'03_DESPIECE'!$B$2:$B$225,C555)</x:f>
        <x:v>21.98</x:v>
      </x:c>
      <x:c r="K555" s="23" t="n">
        <x:f>E555*SUMIFS('03_DESPIECE'!$K$2:$K$225,'03_DESPIECE'!$A$2:$A$225,B555,'03_DESPIECE'!$B$2:$B$225,C555)</x:f>
        <x:v>0.09722222222222222</x:v>
      </x:c>
    </x:row>
    <x:row r="556">
      <x:c r="A556" t="inlineStr">
        <x:is>
          <x:t xml:space="preserve">P084</x:t>
        </x:is>
      </x:c>
      <x:c r="B556" t="inlineStr">
        <x:is>
          <x:t xml:space="preserve">Góndola mural</x:t>
        </x:is>
      </x:c>
      <x:c r="C556" t="inlineStr">
        <x:is>
          <x:t xml:space="preserve">Pie soporte</x:t>
        </x:is>
      </x:c>
      <x:c r="D556" t="inlineStr">
        <x:is>
          <x:t xml:space="preserve">Lámina LAF o acero 1.0 mm (alternativa V4)</x:t>
        </x:is>
      </x:c>
      <x:c r="E556" t="n">
        <x:f>'08_PEDIDOS'!D85</x:f>
        <x:v>7</x:v>
      </x:c>
      <x:c r="F556" t="n">
        <x:v>2</x:v>
      </x:c>
      <x:c r="G556" t="n">
        <x:f>E556*F556</x:f>
        <x:v>14</x:v>
      </x:c>
      <x:c r="H556" t="n">
        <x:v>29.01086956521739</x:v>
      </x:c>
      <x:c r="I556" t="n">
        <x:f>E556*H556</x:f>
        <x:v>203.07608695652175</x:v>
      </x:c>
      <x:c r="J556" s="23" t="n">
        <x:f>E556*SUMIFS('03_DESPIECE'!$I$2:$I$225,'03_DESPIECE'!$A$2:$A$225,B556,'03_DESPIECE'!$B$2:$B$225,C556)</x:f>
        <x:v>27.474999999999998</x:v>
      </x:c>
      <x:c r="K556" s="23" t="n">
        <x:f>E556*SUMIFS('03_DESPIECE'!$K$2:$K$225,'03_DESPIECE'!$A$2:$A$225,B556,'03_DESPIECE'!$B$2:$B$225,C556)</x:f>
        <x:v>0.6076388888888888</x:v>
      </x:c>
    </x:row>
    <x:row r="557">
      <x:c r="A557" t="inlineStr">
        <x:is>
          <x:t xml:space="preserve">P084</x:t>
        </x:is>
      </x:c>
      <x:c r="B557" t="inlineStr">
        <x:is>
          <x:t xml:space="preserve">Góndola mural</x:t>
        </x:is>
      </x:c>
      <x:c r="C557" t="inlineStr">
        <x:is>
          <x:t xml:space="preserve">Fijaciones</x:t>
        </x:is>
      </x:c>
      <x:c r="D557" t="inlineStr">
        <x:is>
          <x:t xml:space="preserve">Elementos de fijación metálica (tipo por desagregar)</x:t>
        </x:is>
      </x:c>
      <x:c r="E557" t="n">
        <x:f>'08_PEDIDOS'!D85</x:f>
        <x:v>7</x:v>
      </x:c>
      <x:c r="F557" t="n">
        <x:v>26</x:v>
      </x:c>
      <x:c r="G557" t="n">
        <x:f>E557*F557</x:f>
        <x:v>182</x:v>
      </x:c>
      <x:c r="I557" t="n">
        <x:f>E557*H557</x:f>
        <x:v>0</x:v>
      </x:c>
      <x:c r="J557" s="23" t="n">
        <x:f>E557*SUMIFS('03_DESPIECE'!$I$2:$I$225,'03_DESPIECE'!$A$2:$A$225,B557,'03_DESPIECE'!$B$2:$B$225,C557)</x:f>
        <x:v>0</x:v>
      </x:c>
      <x:c r="K557" s="23" t="n">
        <x:f>E557*SUMIFS('03_DESPIECE'!$K$2:$K$225,'03_DESPIECE'!$A$2:$A$225,B557,'03_DESPIECE'!$B$2:$B$225,C557)</x:f>
        <x:v>0</x:v>
      </x:c>
    </x:row>
    <x:row r="558">
      <x:c r="A558" t="inlineStr">
        <x:is>
          <x:t xml:space="preserve">P085</x:t>
        </x:is>
      </x:c>
      <x:c r="B558" t="inlineStr">
        <x:is>
          <x:t xml:space="preserve">Locker de 4 puertas</x:t>
        </x:is>
      </x:c>
      <x:c r="C558" t="inlineStr">
        <x:is>
          <x:t xml:space="preserve">Panel lateral</x:t>
        </x:is>
      </x:c>
      <x:c r="D558" t="inlineStr">
        <x:is>
          <x:t xml:space="preserve">Lámina LAF o acero 1.5 mm (alternativa V4)</x:t>
        </x:is>
      </x:c>
      <x:c r="E558" t="n">
        <x:f>'08_PEDIDOS'!D86</x:f>
        <x:v>5</x:v>
      </x:c>
      <x:c r="F558" t="n">
        <x:v>2</x:v>
      </x:c>
      <x:c r="G558" t="n">
        <x:f>E558*F558</x:f>
        <x:v>10</x:v>
      </x:c>
      <x:c r="H558" t="n">
        <x:v>165.3619565217391</x:v>
      </x:c>
      <x:c r="I558" t="n">
        <x:f>E558*H558</x:f>
        <x:v>826.8097826086955</x:v>
      </x:c>
      <x:c r="J558" s="23" t="n">
        <x:f>E558*SUMIFS('03_DESPIECE'!$I$2:$I$225,'03_DESPIECE'!$A$2:$A$225,B558,'03_DESPIECE'!$B$2:$B$225,C558)</x:f>
        <x:v>111.8625</x:v>
      </x:c>
      <x:c r="K558" s="23" t="n">
        <x:f>E558*SUMIFS('03_DESPIECE'!$K$2:$K$225,'03_DESPIECE'!$A$2:$A$225,B558,'03_DESPIECE'!$B$2:$B$225,C558)</x:f>
        <x:v>1.6493055555555556</x:v>
      </x:c>
    </x:row>
    <x:row r="559">
      <x:c r="A559" t="inlineStr">
        <x:is>
          <x:t xml:space="preserve">P085</x:t>
        </x:is>
      </x:c>
      <x:c r="B559" t="inlineStr">
        <x:is>
          <x:t xml:space="preserve">Locker de 4 puertas</x:t>
        </x:is>
      </x:c>
      <x:c r="C559" t="inlineStr">
        <x:is>
          <x:t xml:space="preserve">Techo/base</x:t>
        </x:is>
      </x:c>
      <x:c r="D559" t="inlineStr">
        <x:is>
          <x:t xml:space="preserve">Lámina LAF o acero 1.5 mm (alternativa V4)</x:t>
        </x:is>
      </x:c>
      <x:c r="E559" t="n">
        <x:f>'08_PEDIDOS'!D86</x:f>
        <x:v>5</x:v>
      </x:c>
      <x:c r="F559" t="n">
        <x:v>2</x:v>
      </x:c>
      <x:c r="G559" t="n">
        <x:f>E559*F559</x:f>
        <x:v>10</x:v>
      </x:c>
      <x:c r="H559" t="n">
        <x:v>60.9228260869565</x:v>
      </x:c>
      <x:c r="I559" t="n">
        <x:f>E559*H559</x:f>
        <x:v>304.6141304347825</x:v>
      </x:c>
      <x:c r="J559" s="23" t="n">
        <x:f>E559*SUMIFS('03_DESPIECE'!$I$2:$I$225,'03_DESPIECE'!$A$2:$A$225,B559,'03_DESPIECE'!$B$2:$B$225,C559)</x:f>
        <x:v>41.21249999999999</x:v>
      </x:c>
      <x:c r="K559" s="23" t="n">
        <x:f>E559*SUMIFS('03_DESPIECE'!$K$2:$K$225,'03_DESPIECE'!$A$2:$A$225,B559,'03_DESPIECE'!$B$2:$B$225,C559)</x:f>
        <x:v>0.6076388888888888</x:v>
      </x:c>
    </x:row>
    <x:row r="560">
      <x:c r="A560" t="inlineStr">
        <x:is>
          <x:t xml:space="preserve">P085</x:t>
        </x:is>
      </x:c>
      <x:c r="B560" t="inlineStr">
        <x:is>
          <x:t xml:space="preserve">Locker de 4 puertas</x:t>
        </x:is>
      </x:c>
      <x:c r="C560" t="inlineStr">
        <x:is>
          <x:t xml:space="preserve">Panel posterior</x:t>
        </x:is>
      </x:c>
      <x:c r="D560" t="inlineStr">
        <x:is>
          <x:t xml:space="preserve">Lámina LAF o acero 1.5 mm (alternativa V4)</x:t>
        </x:is>
      </x:c>
      <x:c r="E560" t="n">
        <x:f>'08_PEDIDOS'!D86</x:f>
        <x:v>5</x:v>
      </x:c>
      <x:c r="F560" t="n">
        <x:v>1</x:v>
      </x:c>
      <x:c r="G560" t="n">
        <x:f>E560*F560</x:f>
        <x:v>5</x:v>
      </x:c>
      <x:c r="H560" t="n">
        <x:v>147.9554347826086</x:v>
      </x:c>
      <x:c r="I560" t="n">
        <x:f>E560*H560</x:f>
        <x:v>739.7771739130429</x:v>
      </x:c>
      <x:c r="J560" s="23" t="n">
        <x:f>E560*SUMIFS('03_DESPIECE'!$I$2:$I$225,'03_DESPIECE'!$A$2:$A$225,B560,'03_DESPIECE'!$B$2:$B$225,C560)</x:f>
        <x:v>100.08749999999999</x:v>
      </x:c>
      <x:c r="K560" s="23" t="n">
        <x:f>E560*SUMIFS('03_DESPIECE'!$K$2:$K$225,'03_DESPIECE'!$A$2:$A$225,B560,'03_DESPIECE'!$B$2:$B$225,C560)</x:f>
        <x:v>2.951388888888889</x:v>
      </x:c>
    </x:row>
    <x:row r="561">
      <x:c r="A561" t="inlineStr">
        <x:is>
          <x:t xml:space="preserve">P085</x:t>
        </x:is>
      </x:c>
      <x:c r="B561" t="inlineStr">
        <x:is>
          <x:t xml:space="preserve">Locker de 4 puertas</x:t>
        </x:is>
      </x:c>
      <x:c r="C561" t="inlineStr">
        <x:is>
          <x:t xml:space="preserve">Puerta individual</x:t>
        </x:is>
      </x:c>
      <x:c r="D561" t="inlineStr">
        <x:is>
          <x:t xml:space="preserve">Lámina LAF o acero 1.5 mm (alternativa V4)</x:t>
        </x:is>
      </x:c>
      <x:c r="E561" t="n">
        <x:f>'08_PEDIDOS'!D86</x:f>
        <x:v>5</x:v>
      </x:c>
      <x:c r="F561" t="n">
        <x:v>4</x:v>
      </x:c>
      <x:c r="G561" t="n">
        <x:f>E561*F561</x:f>
        <x:v>20</x:v>
      </x:c>
      <x:c r="H561" t="n">
        <x:v>128.8082608695652</x:v>
      </x:c>
      <x:c r="I561" t="n">
        <x:f>E561*H561</x:f>
        <x:v>644.041304347826</x:v>
      </x:c>
      <x:c r="J561" s="23" t="n">
        <x:f>E561*SUMIFS('03_DESPIECE'!$I$2:$I$225,'03_DESPIECE'!$A$2:$A$225,B561,'03_DESPIECE'!$B$2:$B$225,C561)</x:f>
        <x:v>87.13499999999999</x:v>
      </x:c>
      <x:c r="K561" s="23" t="n">
        <x:f>E561*SUMIFS('03_DESPIECE'!$K$2:$K$225,'03_DESPIECE'!$A$2:$A$225,B561,'03_DESPIECE'!$B$2:$B$225,C561)</x:f>
        <x:v>0.6423611111111112</x:v>
      </x:c>
    </x:row>
    <x:row r="562">
      <x:c r="A562" t="inlineStr">
        <x:is>
          <x:t xml:space="preserve">P085</x:t>
        </x:is>
      </x:c>
      <x:c r="B562" t="inlineStr">
        <x:is>
          <x:t xml:space="preserve">Locker de 4 puertas</x:t>
        </x:is>
      </x:c>
      <x:c r="C562" t="inlineStr">
        <x:is>
          <x:t xml:space="preserve">Separador interior</x:t>
        </x:is>
      </x:c>
      <x:c r="D562" t="inlineStr">
        <x:is>
          <x:t xml:space="preserve">Lámina LAF o acero 1.5 mm (alternativa V4)</x:t>
        </x:is>
      </x:c>
      <x:c r="E562" t="n">
        <x:f>'08_PEDIDOS'!D86</x:f>
        <x:v>5</x:v>
      </x:c>
      <x:c r="F562" t="n">
        <x:v>3</x:v>
      </x:c>
      <x:c r="G562" t="n">
        <x:f>E562*F562</x:f>
        <x:v>15</x:v>
      </x:c>
      <x:c r="H562" t="n">
        <x:v>91.38423913043476</x:v>
      </x:c>
      <x:c r="I562" t="n">
        <x:f>E562*H562</x:f>
        <x:v>456.9211956521738</x:v>
      </x:c>
      <x:c r="J562" s="23" t="n">
        <x:f>E562*SUMIFS('03_DESPIECE'!$I$2:$I$225,'03_DESPIECE'!$A$2:$A$225,B562,'03_DESPIECE'!$B$2:$B$225,C562)</x:f>
        <x:v>61.818749999999994</x:v>
      </x:c>
      <x:c r="K562" s="23" t="n">
        <x:f>E562*SUMIFS('03_DESPIECE'!$K$2:$K$225,'03_DESPIECE'!$A$2:$A$225,B562,'03_DESPIECE'!$B$2:$B$225,C562)</x:f>
        <x:v>0.6076388888888888</x:v>
      </x:c>
    </x:row>
    <x:row r="563">
      <x:c r="A563" t="inlineStr">
        <x:is>
          <x:t xml:space="preserve">P085</x:t>
        </x:is>
      </x:c>
      <x:c r="B563" t="inlineStr">
        <x:is>
          <x:t xml:space="preserve">Locker de 4 puertas</x:t>
        </x:is>
      </x:c>
      <x:c r="C563" t="inlineStr">
        <x:is>
          <x:t xml:space="preserve">Bisagra</x:t>
        </x:is>
      </x:c>
      <x:c r="D563" t="inlineStr">
        <x:is>
          <x:t xml:space="preserve">Elementos de fijación metálica (tipo por desagregar)</x:t>
        </x:is>
      </x:c>
      <x:c r="E563" t="n">
        <x:f>'08_PEDIDOS'!D86</x:f>
        <x:v>5</x:v>
      </x:c>
      <x:c r="F563" t="n">
        <x:v>8</x:v>
      </x:c>
      <x:c r="G563" t="n">
        <x:f>E563*F563</x:f>
        <x:v>40</x:v>
      </x:c>
      <x:c r="I563" t="n">
        <x:f>E563*H563</x:f>
        <x:v>0</x:v>
      </x:c>
      <x:c r="J563" s="23" t="n">
        <x:f>E563*SUMIFS('03_DESPIECE'!$I$2:$I$225,'03_DESPIECE'!$A$2:$A$225,B563,'03_DESPIECE'!$B$2:$B$225,C563)</x:f>
        <x:v>0</x:v>
      </x:c>
      <x:c r="K563" s="23" t="n">
        <x:f>E563*SUMIFS('03_DESPIECE'!$K$2:$K$225,'03_DESPIECE'!$A$2:$A$225,B563,'03_DESPIECE'!$B$2:$B$225,C563)</x:f>
        <x:v>0</x:v>
      </x:c>
    </x:row>
    <x:row r="564">
      <x:c r="A564" t="inlineStr">
        <x:is>
          <x:t xml:space="preserve">P085</x:t>
        </x:is>
      </x:c>
      <x:c r="B564" t="inlineStr">
        <x:is>
          <x:t xml:space="preserve">Locker de 4 puertas</x:t>
        </x:is>
      </x:c>
      <x:c r="C564" t="inlineStr">
        <x:is>
          <x:t xml:space="preserve">Cerradura</x:t>
        </x:is>
      </x:c>
      <x:c r="D564" t="inlineStr">
        <x:is>
          <x:t xml:space="preserve">Elementos de fijación metálica (tipo por desagregar)</x:t>
        </x:is>
      </x:c>
      <x:c r="E564" t="n">
        <x:f>'08_PEDIDOS'!D86</x:f>
        <x:v>5</x:v>
      </x:c>
      <x:c r="F564" t="n">
        <x:v>4</x:v>
      </x:c>
      <x:c r="G564" t="n">
        <x:f>E564*F564</x:f>
        <x:v>20</x:v>
      </x:c>
      <x:c r="I564" t="n">
        <x:f>E564*H564</x:f>
        <x:v>0</x:v>
      </x:c>
      <x:c r="J564" s="23" t="n">
        <x:f>E564*SUMIFS('03_DESPIECE'!$I$2:$I$225,'03_DESPIECE'!$A$2:$A$225,B564,'03_DESPIECE'!$B$2:$B$225,C564)</x:f>
        <x:v>0</x:v>
      </x:c>
      <x:c r="K564" s="23" t="n">
        <x:f>E564*SUMIFS('03_DESPIECE'!$K$2:$K$225,'03_DESPIECE'!$A$2:$A$225,B564,'03_DESPIECE'!$B$2:$B$225,C564)</x:f>
        <x:v>0</x:v>
      </x:c>
    </x:row>
    <x:row r="565">
      <x:c r="A565" t="inlineStr">
        <x:is>
          <x:t xml:space="preserve">P086</x:t>
        </x:is>
      </x:c>
      <x:c r="B565" t="inlineStr">
        <x:is>
          <x:t xml:space="preserve">Locker de 6 puertas</x:t>
        </x:is>
      </x:c>
      <x:c r="C565" t="inlineStr">
        <x:is>
          <x:t xml:space="preserve">Costado externo</x:t>
        </x:is>
      </x:c>
      <x:c r="D565" t="inlineStr">
        <x:is>
          <x:t xml:space="preserve">Lámina LAF o acero 1.5 mm (alternativa V4)</x:t>
        </x:is>
      </x:c>
      <x:c r="E565" t="n">
        <x:f>'08_PEDIDOS'!D87</x:f>
        <x:v>6</x:v>
      </x:c>
      <x:c r="F565" t="n">
        <x:v>2</x:v>
      </x:c>
      <x:c r="G565" t="n">
        <x:f>E565*F565</x:f>
        <x:v>12</x:v>
      </x:c>
      <x:c r="H565" t="n">
        <x:v>191.4717391304348</x:v>
      </x:c>
      <x:c r="I565" t="n">
        <x:f>E565*H565</x:f>
        <x:v>1148.8304347826088</x:v>
      </x:c>
      <x:c r="J565" s="23" t="n">
        <x:f>E565*SUMIFS('03_DESPIECE'!$I$2:$I$225,'03_DESPIECE'!$A$2:$A$225,B565,'03_DESPIECE'!$B$2:$B$225,C565)</x:f>
        <x:v>155.43</x:v>
      </x:c>
      <x:c r="K565" s="23" t="n">
        <x:f>E565*SUMIFS('03_DESPIECE'!$K$2:$K$225,'03_DESPIECE'!$A$2:$A$225,B565,'03_DESPIECE'!$B$2:$B$225,C565)</x:f>
        <x:v>2.291666666666667</x:v>
      </x:c>
    </x:row>
    <x:row r="566">
      <x:c r="A566" t="inlineStr">
        <x:is>
          <x:t xml:space="preserve">P086</x:t>
        </x:is>
      </x:c>
      <x:c r="B566" t="inlineStr">
        <x:is>
          <x:t xml:space="preserve">Locker de 6 puertas</x:t>
        </x:is>
      </x:c>
      <x:c r="C566" t="inlineStr">
        <x:is>
          <x:t xml:space="preserve">Panel techo/base</x:t>
        </x:is>
      </x:c>
      <x:c r="D566" t="inlineStr">
        <x:is>
          <x:t xml:space="preserve">Lámina LAF o acero 1.5 mm (alternativa V4)</x:t>
        </x:is>
      </x:c>
      <x:c r="E566" t="n">
        <x:f>'08_PEDIDOS'!D87</x:f>
        <x:v>6</x:v>
      </x:c>
      <x:c r="F566" t="n">
        <x:v>2</x:v>
      </x:c>
      <x:c r="G566" t="n">
        <x:f>E566*F566</x:f>
        <x:v>12</x:v>
      </x:c>
      <x:c r="H566" t="n">
        <x:v>83.55130434782606</x:v>
      </x:c>
      <x:c r="I566" t="n">
        <x:f>E566*H566</x:f>
        <x:v>501.30782608695637</x:v>
      </x:c>
      <x:c r="J566" s="23" t="n">
        <x:f>E566*SUMIFS('03_DESPIECE'!$I$2:$I$225,'03_DESPIECE'!$A$2:$A$225,B566,'03_DESPIECE'!$B$2:$B$225,C566)</x:f>
        <x:v>67.824</x:v>
      </x:c>
      <x:c r="K566" s="23" t="n">
        <x:f>E566*SUMIFS('03_DESPIECE'!$K$2:$K$225,'03_DESPIECE'!$A$2:$A$225,B566,'03_DESPIECE'!$B$2:$B$225,C566)</x:f>
        <x:v>1</x:v>
      </x:c>
    </x:row>
    <x:row r="567">
      <x:c r="A567" t="inlineStr">
        <x:is>
          <x:t xml:space="preserve">P086</x:t>
        </x:is>
      </x:c>
      <x:c r="B567" t="inlineStr">
        <x:is>
          <x:t xml:space="preserve">Locker de 6 puertas</x:t>
        </x:is>
      </x:c>
      <x:c r="C567" t="inlineStr">
        <x:is>
          <x:t xml:space="preserve">Fondo</x:t>
        </x:is>
      </x:c>
      <x:c r="D567" t="inlineStr">
        <x:is>
          <x:t xml:space="preserve">Lámina LAF o acero 1.5 mm (alternativa V4)</x:t>
        </x:is>
      </x:c>
      <x:c r="E567" t="n">
        <x:f>'08_PEDIDOS'!D87</x:f>
        <x:v>6</x:v>
      </x:c>
      <x:c r="F567" t="n">
        <x:v>1</x:v>
      </x:c>
      <x:c r="G567" t="n">
        <x:f>E567*F567</x:f>
        <x:v>6</x:v>
      </x:c>
      <x:c r="H567" t="n">
        <x:v>156.6586956521739</x:v>
      </x:c>
      <x:c r="I567" t="n">
        <x:f>E567*H567</x:f>
        <x:v>939.9521739130433</x:v>
      </x:c>
      <x:c r="J567" s="23" t="n">
        <x:f>E567*SUMIFS('03_DESPIECE'!$I$2:$I$225,'03_DESPIECE'!$A$2:$A$225,B567,'03_DESPIECE'!$B$2:$B$225,C567)</x:f>
        <x:v>127.17</x:v>
      </x:c>
      <x:c r="K567" s="23" t="n">
        <x:f>E567*SUMIFS('03_DESPIECE'!$K$2:$K$225,'03_DESPIECE'!$A$2:$A$225,B567,'03_DESPIECE'!$B$2:$B$225,C567)</x:f>
        <x:v>3.75</x:v>
      </x:c>
    </x:row>
    <x:row r="568">
      <x:c r="A568" t="inlineStr">
        <x:is>
          <x:t xml:space="preserve">P086</x:t>
        </x:is>
      </x:c>
      <x:c r="B568" t="inlineStr">
        <x:is>
          <x:t xml:space="preserve">Locker de 6 puertas</x:t>
        </x:is>
      </x:c>
      <x:c r="C568" t="inlineStr">
        <x:is>
          <x:t xml:space="preserve">Puerta con rejilla</x:t>
        </x:is>
      </x:c>
      <x:c r="D568" t="inlineStr">
        <x:is>
          <x:t xml:space="preserve">Lámina LAF o acero 1.5 mm (alternativa V4)</x:t>
        </x:is>
      </x:c>
      <x:c r="E568" t="n">
        <x:f>'08_PEDIDOS'!D87</x:f>
        <x:v>6</x:v>
      </x:c>
      <x:c r="F568" t="n">
        <x:v>6</x:v>
      </x:c>
      <x:c r="G568" t="n">
        <x:f>E568*F568</x:f>
        <x:v>36</x:v>
      </x:c>
      <x:c r="H568" t="n">
        <x:v>156.6586956521739</x:v>
      </x:c>
      <x:c r="I568" t="n">
        <x:f>E568*H568</x:f>
        <x:v>939.9521739130433</x:v>
      </x:c>
      <x:c r="J568" s="23" t="n">
        <x:f>E568*SUMIFS('03_DESPIECE'!$I$2:$I$225,'03_DESPIECE'!$A$2:$A$225,B568,'03_DESPIECE'!$B$2:$B$225,C568)</x:f>
        <x:v>127.17</x:v>
      </x:c>
      <x:c r="K568" s="23" t="n">
        <x:f>E568*SUMIFS('03_DESPIECE'!$K$2:$K$225,'03_DESPIECE'!$A$2:$A$225,B568,'03_DESPIECE'!$B$2:$B$225,C568)</x:f>
        <x:v>0.625</x:v>
      </x:c>
    </x:row>
    <x:row r="569">
      <x:c r="A569" t="inlineStr">
        <x:is>
          <x:t xml:space="preserve">P086</x:t>
        </x:is>
      </x:c>
      <x:c r="B569" t="inlineStr">
        <x:is>
          <x:t xml:space="preserve">Locker de 6 puertas</x:t>
        </x:is>
      </x:c>
      <x:c r="C569" t="inlineStr">
        <x:is>
          <x:t xml:space="preserve">Separador vertical</x:t>
        </x:is>
      </x:c>
      <x:c r="D569" t="inlineStr">
        <x:is>
          <x:t xml:space="preserve">Lámina LAF o acero 1.5 mm (alternativa V4)</x:t>
        </x:is>
      </x:c>
      <x:c r="E569" t="n">
        <x:f>'08_PEDIDOS'!D87</x:f>
        <x:v>6</x:v>
      </x:c>
      <x:c r="F569" t="n">
        <x:v>2</x:v>
      </x:c>
      <x:c r="G569" t="n">
        <x:f>E569*F569</x:f>
        <x:v>12</x:v>
      </x:c>
      <x:c r="H569" t="n">
        <x:v>121.845652173913</x:v>
      </x:c>
      <x:c r="I569" t="n">
        <x:f>E569*H569</x:f>
        <x:v>731.073913043478</x:v>
      </x:c>
      <x:c r="J569" s="23" t="n">
        <x:f>E569*SUMIFS('03_DESPIECE'!$I$2:$I$225,'03_DESPIECE'!$A$2:$A$225,B569,'03_DESPIECE'!$B$2:$B$225,C569)</x:f>
        <x:v>98.91</x:v>
      </x:c>
      <x:c r="K569" s="23" t="n">
        <x:f>E569*SUMIFS('03_DESPIECE'!$K$2:$K$225,'03_DESPIECE'!$A$2:$A$225,B569,'03_DESPIECE'!$B$2:$B$225,C569)</x:f>
        <x:v>1.4583333333333333</x:v>
      </x:c>
    </x:row>
    <x:row r="570">
      <x:c r="A570" t="inlineStr">
        <x:is>
          <x:t xml:space="preserve">P086</x:t>
        </x:is>
      </x:c>
      <x:c r="B570" t="inlineStr">
        <x:is>
          <x:t xml:space="preserve">Locker de 6 puertas</x:t>
        </x:is>
      </x:c>
      <x:c r="C570" t="inlineStr">
        <x:is>
          <x:t xml:space="preserve">Entrepiso</x:t>
        </x:is>
      </x:c>
      <x:c r="D570" t="inlineStr">
        <x:is>
          <x:t xml:space="preserve">Lámina LAF o acero 1.5 mm (alternativa V4)</x:t>
        </x:is>
      </x:c>
      <x:c r="E570" t="n">
        <x:f>'08_PEDIDOS'!D87</x:f>
        <x:v>6</x:v>
      </x:c>
      <x:c r="F570" t="n">
        <x:v>4</x:v>
      </x:c>
      <x:c r="G570" t="n">
        <x:f>E570*F570</x:f>
        <x:v>24</x:v>
      </x:c>
      <x:c r="H570" t="n">
        <x:v>139.2521739130435</x:v>
      </x:c>
      <x:c r="I570" t="n">
        <x:f>E570*H570</x:f>
        <x:v>835.5130434782609</x:v>
      </x:c>
      <x:c r="J570" s="23" t="n">
        <x:f>E570*SUMIFS('03_DESPIECE'!$I$2:$I$225,'03_DESPIECE'!$A$2:$A$225,B570,'03_DESPIECE'!$B$2:$B$225,C570)</x:f>
        <x:v>113.03999999999999</x:v>
      </x:c>
      <x:c r="K570" s="23" t="n">
        <x:f>E570*SUMIFS('03_DESPIECE'!$K$2:$K$225,'03_DESPIECE'!$A$2:$A$225,B570,'03_DESPIECE'!$B$2:$B$225,C570)</x:f>
        <x:v>0.8333333333333334</x:v>
      </x:c>
    </x:row>
    <x:row r="571">
      <x:c r="A571" t="inlineStr">
        <x:is>
          <x:t xml:space="preserve">P086</x:t>
        </x:is>
      </x:c>
      <x:c r="B571" t="inlineStr">
        <x:is>
          <x:t xml:space="preserve">Locker de 6 puertas</x:t>
        </x:is>
      </x:c>
      <x:c r="C571" t="inlineStr">
        <x:is>
          <x:t xml:space="preserve">Bisagra</x:t>
        </x:is>
      </x:c>
      <x:c r="D571" t="inlineStr">
        <x:is>
          <x:t xml:space="preserve">Elementos de fijación metálica (tipo por desagregar)</x:t>
        </x:is>
      </x:c>
      <x:c r="E571" t="n">
        <x:f>'08_PEDIDOS'!D87</x:f>
        <x:v>6</x:v>
      </x:c>
      <x:c r="F571" t="n">
        <x:v>12</x:v>
      </x:c>
      <x:c r="G571" t="n">
        <x:f>E571*F571</x:f>
        <x:v>72</x:v>
      </x:c>
      <x:c r="I571" t="n">
        <x:f>E571*H571</x:f>
        <x:v>0</x:v>
      </x:c>
      <x:c r="J571" s="23" t="n">
        <x:f>E571*SUMIFS('03_DESPIECE'!$I$2:$I$225,'03_DESPIECE'!$A$2:$A$225,B571,'03_DESPIECE'!$B$2:$B$225,C571)</x:f>
        <x:v>0</x:v>
      </x:c>
      <x:c r="K571" s="23" t="n">
        <x:f>E571*SUMIFS('03_DESPIECE'!$K$2:$K$225,'03_DESPIECE'!$A$2:$A$225,B571,'03_DESPIECE'!$B$2:$B$225,C571)</x:f>
        <x:v>0</x:v>
      </x:c>
    </x:row>
    <x:row r="572">
      <x:c r="A572" t="inlineStr">
        <x:is>
          <x:t xml:space="preserve">P086</x:t>
        </x:is>
      </x:c>
      <x:c r="B572" t="inlineStr">
        <x:is>
          <x:t xml:space="preserve">Locker de 6 puertas</x:t>
        </x:is>
      </x:c>
      <x:c r="C572" t="inlineStr">
        <x:is>
          <x:t xml:space="preserve">Cerradura</x:t>
        </x:is>
      </x:c>
      <x:c r="D572" t="inlineStr">
        <x:is>
          <x:t xml:space="preserve">Elementos de fijación metálica (tipo por desagregar)</x:t>
        </x:is>
      </x:c>
      <x:c r="E572" t="n">
        <x:f>'08_PEDIDOS'!D87</x:f>
        <x:v>6</x:v>
      </x:c>
      <x:c r="F572" t="n">
        <x:v>6</x:v>
      </x:c>
      <x:c r="G572" t="n">
        <x:f>E572*F572</x:f>
        <x:v>36</x:v>
      </x:c>
      <x:c r="I572" t="n">
        <x:f>E572*H572</x:f>
        <x:v>0</x:v>
      </x:c>
      <x:c r="J572" s="23" t="n">
        <x:f>E572*SUMIFS('03_DESPIECE'!$I$2:$I$225,'03_DESPIECE'!$A$2:$A$225,B572,'03_DESPIECE'!$B$2:$B$225,C572)</x:f>
        <x:v>0</x:v>
      </x:c>
      <x:c r="K572" s="23" t="n">
        <x:f>E572*SUMIFS('03_DESPIECE'!$K$2:$K$225,'03_DESPIECE'!$A$2:$A$225,B572,'03_DESPIECE'!$B$2:$B$225,C572)</x:f>
        <x:v>0</x:v>
      </x:c>
    </x:row>
    <x:row r="573">
      <x:c r="A573" t="inlineStr">
        <x:is>
          <x:t xml:space="preserve">P087</x:t>
        </x:is>
      </x:c>
      <x:c r="B573" t="inlineStr">
        <x:is>
          <x:t xml:space="preserve">Armario metálico</x:t>
        </x:is>
      </x:c>
      <x:c r="C573" t="inlineStr">
        <x:is>
          <x:t xml:space="preserve">Lateral gabinete</x:t>
        </x:is>
      </x:c>
      <x:c r="D573" t="inlineStr">
        <x:is>
          <x:t xml:space="preserve">Lámina LAF o acero 1.0 mm (alternativa V4)</x:t>
        </x:is>
      </x:c>
      <x:c r="E573" t="n">
        <x:f>'08_PEDIDOS'!D88</x:f>
        <x:v>10</x:v>
      </x:c>
      <x:c r="F573" t="n">
        <x:v>2</x:v>
      </x:c>
      <x:c r="G573" t="n">
        <x:f>E573*F573</x:f>
        <x:v>20</x:v>
      </x:c>
      <x:c r="H573" t="n">
        <x:v>110.2413043478261</x:v>
      </x:c>
      <x:c r="I573" t="n">
        <x:f>E573*H573</x:f>
        <x:v>1102.413043478261</x:v>
      </x:c>
      <x:c r="J573" s="23" t="n">
        <x:f>E573*SUMIFS('03_DESPIECE'!$I$2:$I$225,'03_DESPIECE'!$A$2:$A$225,B573,'03_DESPIECE'!$B$2:$B$225,C573)</x:f>
        <x:v>149.14999999999998</x:v>
      </x:c>
      <x:c r="K573" s="23" t="n">
        <x:f>E573*SUMIFS('03_DESPIECE'!$K$2:$K$225,'03_DESPIECE'!$A$2:$A$225,B573,'03_DESPIECE'!$B$2:$B$225,C573)</x:f>
        <x:v>3.298611111111111</x:v>
      </x:c>
    </x:row>
    <x:row r="574">
      <x:c r="A574" t="inlineStr">
        <x:is>
          <x:t xml:space="preserve">P087</x:t>
        </x:is>
      </x:c>
      <x:c r="B574" t="inlineStr">
        <x:is>
          <x:t xml:space="preserve">Armario metálico</x:t>
        </x:is>
      </x:c>
      <x:c r="C574" t="inlineStr">
        <x:is>
          <x:t xml:space="preserve">Panel posterior</x:t>
        </x:is>
      </x:c>
      <x:c r="D574" t="inlineStr">
        <x:is>
          <x:t xml:space="preserve">Lámina LAF o acero 1.0 mm (alternativa V4)</x:t>
        </x:is>
      </x:c>
      <x:c r="E574" t="n">
        <x:f>'08_PEDIDOS'!D88</x:f>
        <x:v>10</x:v>
      </x:c>
      <x:c r="F574" t="n">
        <x:v>1</x:v>
      </x:c>
      <x:c r="G574" t="n">
        <x:f>E574*F574</x:f>
        <x:v>10</x:v>
      </x:c>
      <x:c r="H574" t="n">
        <x:v>75.42826086956522</x:v>
      </x:c>
      <x:c r="I574" t="n">
        <x:f>E574*H574</x:f>
        <x:v>754.2826086956522</x:v>
      </x:c>
      <x:c r="J574" s="23" t="n">
        <x:f>E574*SUMIFS('03_DESPIECE'!$I$2:$I$225,'03_DESPIECE'!$A$2:$A$225,B574,'03_DESPIECE'!$B$2:$B$225,C574)</x:f>
        <x:v>102.05</x:v>
      </x:c>
      <x:c r="K574" s="23" t="n">
        <x:f>E574*SUMIFS('03_DESPIECE'!$K$2:$K$225,'03_DESPIECE'!$A$2:$A$225,B574,'03_DESPIECE'!$B$2:$B$225,C574)</x:f>
        <x:v>4.513888888888889</x:v>
      </x:c>
    </x:row>
    <x:row r="575">
      <x:c r="A575" t="inlineStr">
        <x:is>
          <x:t xml:space="preserve">P087</x:t>
        </x:is>
      </x:c>
      <x:c r="B575" t="inlineStr">
        <x:is>
          <x:t xml:space="preserve">Armario metálico</x:t>
        </x:is>
      </x:c>
      <x:c r="C575" t="inlineStr">
        <x:is>
          <x:t xml:space="preserve">Panel techo/base</x:t>
        </x:is>
      </x:c>
      <x:c r="D575" t="inlineStr">
        <x:is>
          <x:t xml:space="preserve">Lámina LAF o acero 1.0 mm (alternativa V4)</x:t>
        </x:is>
      </x:c>
      <x:c r="E575" t="n">
        <x:f>'08_PEDIDOS'!D88</x:f>
        <x:v>10</x:v>
      </x:c>
      <x:c r="F575" t="n">
        <x:v>2</x:v>
      </x:c>
      <x:c r="G575" t="n">
        <x:f>E575*F575</x:f>
        <x:v>20</x:v>
      </x:c>
      <x:c r="H575" t="n">
        <x:v>58.02173913043478</x:v>
      </x:c>
      <x:c r="I575" t="n">
        <x:f>E575*H575</x:f>
        <x:v>580.2173913043478</x:v>
      </x:c>
      <x:c r="J575" s="23" t="n">
        <x:f>E575*SUMIFS('03_DESPIECE'!$I$2:$I$225,'03_DESPIECE'!$A$2:$A$225,B575,'03_DESPIECE'!$B$2:$B$225,C575)</x:f>
        <x:v>78.50000000000001</x:v>
      </x:c>
      <x:c r="K575" s="23" t="n">
        <x:f>E575*SUMIFS('03_DESPIECE'!$K$2:$K$225,'03_DESPIECE'!$A$2:$A$225,B575,'03_DESPIECE'!$B$2:$B$225,C575)</x:f>
        <x:v>1.7361111111111112</x:v>
      </x:c>
    </x:row>
    <x:row r="576">
      <x:c r="A576" t="inlineStr">
        <x:is>
          <x:t xml:space="preserve">P087</x:t>
        </x:is>
      </x:c>
      <x:c r="B576" t="inlineStr">
        <x:is>
          <x:t xml:space="preserve">Armario metálico</x:t>
        </x:is>
      </x:c>
      <x:c r="C576" t="inlineStr">
        <x:is>
          <x:t xml:space="preserve">Puerta</x:t>
        </x:is>
      </x:c>
      <x:c r="D576" t="inlineStr">
        <x:is>
          <x:t xml:space="preserve">Lámina LAF o acero 1.0 mm (alternativa V4)</x:t>
        </x:is>
      </x:c>
      <x:c r="E576" t="n">
        <x:f>'08_PEDIDOS'!D88</x:f>
        <x:v>10</x:v>
      </x:c>
      <x:c r="F576" t="n">
        <x:v>2</x:v>
      </x:c>
      <x:c r="G576" t="n">
        <x:f>E576*F576</x:f>
        <x:v>20</x:v>
      </x:c>
      <x:c r="H576" t="n">
        <x:v>81.2304347826087</x:v>
      </x:c>
      <x:c r="I576" t="n">
        <x:f>E576*H576</x:f>
        <x:v>812.304347826087</x:v>
      </x:c>
      <x:c r="J576" s="23" t="n">
        <x:f>E576*SUMIFS('03_DESPIECE'!$I$2:$I$225,'03_DESPIECE'!$A$2:$A$225,B576,'03_DESPIECE'!$B$2:$B$225,C576)</x:f>
        <x:v>109.9</x:v>
      </x:c>
      <x:c r="K576" s="23" t="n">
        <x:f>E576*SUMIFS('03_DESPIECE'!$K$2:$K$225,'03_DESPIECE'!$A$2:$A$225,B576,'03_DESPIECE'!$B$2:$B$225,C576)</x:f>
        <x:v>2.4305555555555554</x:v>
      </x:c>
    </x:row>
    <x:row r="577">
      <x:c r="A577" t="inlineStr">
        <x:is>
          <x:t xml:space="preserve">P087</x:t>
        </x:is>
      </x:c>
      <x:c r="B577" t="inlineStr">
        <x:is>
          <x:t xml:space="preserve">Armario metálico</x:t>
        </x:is>
      </x:c>
      <x:c r="C577" t="inlineStr">
        <x:is>
          <x:t xml:space="preserve">Bandeja</x:t>
        </x:is>
      </x:c>
      <x:c r="D577" t="inlineStr">
        <x:is>
          <x:t xml:space="preserve">Lámina LAF o acero 1.0 mm (alternativa V4)</x:t>
        </x:is>
      </x:c>
      <x:c r="E577" t="n">
        <x:f>'08_PEDIDOS'!D88</x:f>
        <x:v>10</x:v>
      </x:c>
      <x:c r="F577" t="n">
        <x:v>3</x:v>
      </x:c>
      <x:c r="G577" t="n">
        <x:f>E577*F577</x:f>
        <x:v>30</x:v>
      </x:c>
      <x:c r="H577" t="n">
        <x:v>83.55130434782606</x:v>
      </x:c>
      <x:c r="I577" t="n">
        <x:f>E577*H577</x:f>
        <x:v>835.5130434782607</x:v>
      </x:c>
      <x:c r="J577" s="23" t="n">
        <x:f>E577*SUMIFS('03_DESPIECE'!$I$2:$I$225,'03_DESPIECE'!$A$2:$A$225,B577,'03_DESPIECE'!$B$2:$B$225,C577)</x:f>
        <x:v>113.04</x:v>
      </x:c>
      <x:c r="K577" s="23" t="n">
        <x:f>E577*SUMIFS('03_DESPIECE'!$K$2:$K$225,'03_DESPIECE'!$A$2:$A$225,B577,'03_DESPIECE'!$B$2:$B$225,C577)</x:f>
        <x:v>1.6666666666666665</x:v>
      </x:c>
    </x:row>
    <x:row r="578">
      <x:c r="A578" t="inlineStr">
        <x:is>
          <x:t xml:space="preserve">P087</x:t>
        </x:is>
      </x:c>
      <x:c r="B578" t="inlineStr">
        <x:is>
          <x:t xml:space="preserve">Armario metálico</x:t>
        </x:is>
      </x:c>
      <x:c r="C578" t="inlineStr">
        <x:is>
          <x:t xml:space="preserve">Bisagra</x:t>
        </x:is>
      </x:c>
      <x:c r="D578" t="inlineStr">
        <x:is>
          <x:t xml:space="preserve">Elementos de fijación metálica (tipo por desagregar)</x:t>
        </x:is>
      </x:c>
      <x:c r="E578" t="n">
        <x:f>'08_PEDIDOS'!D88</x:f>
        <x:v>10</x:v>
      </x:c>
      <x:c r="F578" t="n">
        <x:v>4</x:v>
      </x:c>
      <x:c r="G578" t="n">
        <x:f>E578*F578</x:f>
        <x:v>40</x:v>
      </x:c>
      <x:c r="I578" t="n">
        <x:f>E578*H578</x:f>
        <x:v>0</x:v>
      </x:c>
      <x:c r="J578" s="23" t="n">
        <x:f>E578*SUMIFS('03_DESPIECE'!$I$2:$I$225,'03_DESPIECE'!$A$2:$A$225,B578,'03_DESPIECE'!$B$2:$B$225,C578)</x:f>
        <x:v>0</x:v>
      </x:c>
      <x:c r="K578" s="23" t="n">
        <x:f>E578*SUMIFS('03_DESPIECE'!$K$2:$K$225,'03_DESPIECE'!$A$2:$A$225,B578,'03_DESPIECE'!$B$2:$B$225,C578)</x:f>
        <x:v>0</x:v>
      </x:c>
    </x:row>
    <x:row r="579">
      <x:c r="A579" t="inlineStr">
        <x:is>
          <x:t xml:space="preserve">P087</x:t>
        </x:is>
      </x:c>
      <x:c r="B579" t="inlineStr">
        <x:is>
          <x:t xml:space="preserve">Armario metálico</x:t>
        </x:is>
      </x:c>
      <x:c r="C579" t="inlineStr">
        <x:is>
          <x:t xml:space="preserve">Cerradura</x:t>
        </x:is>
      </x:c>
      <x:c r="D579" t="inlineStr">
        <x:is>
          <x:t xml:space="preserve">Elementos de fijación metálica (tipo por desagregar)</x:t>
        </x:is>
      </x:c>
      <x:c r="E579" t="n">
        <x:f>'08_PEDIDOS'!D88</x:f>
        <x:v>10</x:v>
      </x:c>
      <x:c r="F579" t="n">
        <x:v>2</x:v>
      </x:c>
      <x:c r="G579" t="n">
        <x:f>E579*F579</x:f>
        <x:v>20</x:v>
      </x:c>
      <x:c r="I579" t="n">
        <x:f>E579*H579</x:f>
        <x:v>0</x:v>
      </x:c>
      <x:c r="J579" s="23" t="n">
        <x:f>E579*SUMIFS('03_DESPIECE'!$I$2:$I$225,'03_DESPIECE'!$A$2:$A$225,B579,'03_DESPIECE'!$B$2:$B$225,C579)</x:f>
        <x:v>0</x:v>
      </x:c>
      <x:c r="K579" s="23" t="n">
        <x:f>E579*SUMIFS('03_DESPIECE'!$K$2:$K$225,'03_DESPIECE'!$A$2:$A$225,B579,'03_DESPIECE'!$B$2:$B$225,C579)</x:f>
        <x:v>0</x:v>
      </x:c>
    </x:row>
    <x:row r="580">
      <x:c r="A580" t="inlineStr">
        <x:is>
          <x:t xml:space="preserve">P088</x:t>
        </x:is>
      </x:c>
      <x:c r="B580" t="inlineStr">
        <x:is>
          <x:t xml:space="preserve">Estantería liviana metálica</x:t>
        </x:is>
      </x:c>
      <x:c r="C580" t="inlineStr">
        <x:is>
          <x:t xml:space="preserve">Parante</x:t>
        </x:is>
      </x:c>
      <x:c r="D580" t="inlineStr">
        <x:is>
          <x:t xml:space="preserve">Tubo o perfil de acero (sección por definir)</x:t>
        </x:is>
      </x:c>
      <x:c r="E580" t="n">
        <x:f>'08_PEDIDOS'!D89</x:f>
        <x:v>10</x:v>
      </x:c>
      <x:c r="F580" t="n">
        <x:v>4</x:v>
      </x:c>
      <x:c r="G580" t="n">
        <x:f>E580*F580</x:f>
        <x:v>40</x:v>
      </x:c>
      <x:c r="H580" t="n">
        <x:v>62.90624999999999</x:v>
      </x:c>
      <x:c r="I580" t="n">
        <x:f>E580*H580</x:f>
        <x:v>629.0624999999999</x:v>
      </x:c>
      <x:c r="J580" s="23" t="n">
        <x:f>E580*SUMIFS('03_DESPIECE'!$I$2:$I$225,'03_DESPIECE'!$A$2:$A$225,B580,'03_DESPIECE'!$B$2:$B$225,C580)</x:f>
        <x:v>98.99999999999999</x:v>
      </x:c>
      <x:c r="K580" s="23" t="n">
        <x:f>E580*SUMIFS('03_DESPIECE'!$K$2:$K$225,'03_DESPIECE'!$A$2:$A$225,B580,'03_DESPIECE'!$B$2:$B$225,C580)</x:f>
        <x:v>0</x:v>
      </x:c>
    </x:row>
    <x:row r="581">
      <x:c r="A581" t="inlineStr">
        <x:is>
          <x:t xml:space="preserve">P088</x:t>
        </x:is>
      </x:c>
      <x:c r="B581" t="inlineStr">
        <x:is>
          <x:t xml:space="preserve">Estantería liviana metálica</x:t>
        </x:is>
      </x:c>
      <x:c r="C581" t="inlineStr">
        <x:is>
          <x:t xml:space="preserve">Travesaño</x:t>
        </x:is>
      </x:c>
      <x:c r="D581" t="inlineStr">
        <x:is>
          <x:t xml:space="preserve">Tubo o perfil de acero (sección por definir)</x:t>
        </x:is>
      </x:c>
      <x:c r="E581" t="n">
        <x:f>'08_PEDIDOS'!D89</x:f>
        <x:v>10</x:v>
      </x:c>
      <x:c r="F581" t="n">
        <x:v>8</x:v>
      </x:c>
      <x:c r="G581" t="n">
        <x:f>E581*F581</x:f>
        <x:v>80</x:v>
      </x:c>
      <x:c r="H581" t="n">
        <x:v>68.625</x:v>
      </x:c>
      <x:c r="I581" t="n">
        <x:f>E581*H581</x:f>
        <x:v>686.25</x:v>
      </x:c>
      <x:c r="J581" s="23" t="n">
        <x:f>E581*SUMIFS('03_DESPIECE'!$I$2:$I$225,'03_DESPIECE'!$A$2:$A$225,B581,'03_DESPIECE'!$B$2:$B$225,C581)</x:f>
        <x:v>108</x:v>
      </x:c>
      <x:c r="K581" s="23" t="n">
        <x:f>E581*SUMIFS('03_DESPIECE'!$K$2:$K$225,'03_DESPIECE'!$A$2:$A$225,B581,'03_DESPIECE'!$B$2:$B$225,C581)</x:f>
        <x:v>0</x:v>
      </x:c>
    </x:row>
    <x:row r="582">
      <x:c r="A582" t="inlineStr">
        <x:is>
          <x:t xml:space="preserve">P088</x:t>
        </x:is>
      </x:c>
      <x:c r="B582" t="inlineStr">
        <x:is>
          <x:t xml:space="preserve">Estantería liviana metálica</x:t>
        </x:is>
      </x:c>
      <x:c r="C582" t="inlineStr">
        <x:is>
          <x:t xml:space="preserve">Bandeja</x:t>
        </x:is>
      </x:c>
      <x:c r="D582" t="inlineStr">
        <x:is>
          <x:t xml:space="preserve">Lámina LAF o acero 1.0 mm (alternativa V4)</x:t>
        </x:is>
      </x:c>
      <x:c r="E582" t="n">
        <x:f>'08_PEDIDOS'!D89</x:f>
        <x:v>10</x:v>
      </x:c>
      <x:c r="F582" t="n">
        <x:v>5</x:v>
      </x:c>
      <x:c r="G582" t="n">
        <x:f>E582*F582</x:f>
        <x:v>50</x:v>
      </x:c>
      <x:c r="H582" t="n">
        <x:v>116.0434782608696</x:v>
      </x:c>
      <x:c r="I582" t="n">
        <x:f>E582*H582</x:f>
        <x:v>1160.434782608696</x:v>
      </x:c>
      <x:c r="J582" s="23" t="n">
        <x:f>E582*SUMIFS('03_DESPIECE'!$I$2:$I$225,'03_DESPIECE'!$A$2:$A$225,B582,'03_DESPIECE'!$B$2:$B$225,C582)</x:f>
        <x:v>157</x:v>
      </x:c>
      <x:c r="K582" s="23" t="n">
        <x:f>E582*SUMIFS('03_DESPIECE'!$K$2:$K$225,'03_DESPIECE'!$A$2:$A$225,B582,'03_DESPIECE'!$B$2:$B$225,C582)</x:f>
        <x:v>1.3888888888888888</x:v>
      </x:c>
    </x:row>
    <x:row r="583">
      <x:c r="A583" t="inlineStr">
        <x:is>
          <x:t xml:space="preserve">P088</x:t>
        </x:is>
      </x:c>
      <x:c r="B583" t="inlineStr">
        <x:is>
          <x:t xml:space="preserve">Estantería liviana metálica</x:t>
        </x:is>
      </x:c>
      <x:c r="C583" t="inlineStr">
        <x:is>
          <x:t xml:space="preserve">Escuadra</x:t>
        </x:is>
      </x:c>
      <x:c r="D583" t="inlineStr">
        <x:is>
          <x:t xml:space="preserve">Lámina LAF o acero 1.0 mm (alternativa V4)</x:t>
        </x:is>
      </x:c>
      <x:c r="E583" t="n">
        <x:f>'08_PEDIDOS'!D89</x:f>
        <x:v>10</x:v>
      </x:c>
      <x:c r="F583" t="n">
        <x:v>8</x:v>
      </x:c>
      <x:c r="G583" t="n">
        <x:f>E583*F583</x:f>
        <x:v>80</x:v>
      </x:c>
      <x:c r="H583" t="n">
        <x:v>16.24608695652174</x:v>
      </x:c>
      <x:c r="I583" t="n">
        <x:f>E583*H583</x:f>
        <x:v>162.4608695652174</x:v>
      </x:c>
      <x:c r="J583" s="23" t="n">
        <x:f>E583*SUMIFS('03_DESPIECE'!$I$2:$I$225,'03_DESPIECE'!$A$2:$A$225,B583,'03_DESPIECE'!$B$2:$B$225,C583)</x:f>
        <x:v>21.98</x:v>
      </x:c>
      <x:c r="K583" s="23" t="n">
        <x:f>E583*SUMIFS('03_DESPIECE'!$K$2:$K$225,'03_DESPIECE'!$A$2:$A$225,B583,'03_DESPIECE'!$B$2:$B$225,C583)</x:f>
        <x:v>0.12152777777777779</x:v>
      </x:c>
    </x:row>
    <x:row r="584">
      <x:c r="A584" t="inlineStr">
        <x:is>
          <x:t xml:space="preserve">P088</x:t>
        </x:is>
      </x:c>
      <x:c r="B584" t="inlineStr">
        <x:is>
          <x:t xml:space="preserve">Estantería liviana metálica</x:t>
        </x:is>
      </x:c>
      <x:c r="C584" t="inlineStr">
        <x:is>
          <x:t xml:space="preserve">Tornillería</x:t>
        </x:is>
      </x:c>
      <x:c r="D584" t="inlineStr">
        <x:is>
          <x:t xml:space="preserve">Elementos de fijación metálica (tipo por desagregar)</x:t>
        </x:is>
      </x:c>
      <x:c r="E584" t="n">
        <x:f>'08_PEDIDOS'!D89</x:f>
        <x:v>10</x:v>
      </x:c>
      <x:c r="F584" t="n">
        <x:v>32</x:v>
      </x:c>
      <x:c r="G584" t="n">
        <x:f>E584*F584</x:f>
        <x:v>320</x:v>
      </x:c>
      <x:c r="I584" t="n">
        <x:f>E584*H584</x:f>
        <x:v>0</x:v>
      </x:c>
      <x:c r="J584" s="23" t="n">
        <x:f>E584*SUMIFS('03_DESPIECE'!$I$2:$I$225,'03_DESPIECE'!$A$2:$A$225,B584,'03_DESPIECE'!$B$2:$B$225,C584)</x:f>
        <x:v>0</x:v>
      </x:c>
      <x:c r="K584" s="23" t="n">
        <x:f>E584*SUMIFS('03_DESPIECE'!$K$2:$K$225,'03_DESPIECE'!$A$2:$A$225,B584,'03_DESPIECE'!$B$2:$B$225,C584)</x:f>
        <x:v>0</x:v>
      </x:c>
    </x:row>
    <x:row r="585">
      <x:c r="A585" t="inlineStr">
        <x:is>
          <x:t xml:space="preserve">P089</x:t>
        </x:is>
      </x:c>
      <x:c r="B585" t="inlineStr">
        <x:is>
          <x:t xml:space="preserve">Minirack metálico con bandejas</x:t>
        </x:is>
      </x:c>
      <x:c r="C585" t="inlineStr">
        <x:is>
          <x:t xml:space="preserve">Parante vertical</x:t>
        </x:is>
      </x:c>
      <x:c r="D585" t="inlineStr">
        <x:is>
          <x:t xml:space="preserve">Tubo o perfil de acero (sección por definir)</x:t>
        </x:is>
      </x:c>
      <x:c r="E585" t="n">
        <x:f>'08_PEDIDOS'!D90</x:f>
        <x:v>11</x:v>
      </x:c>
      <x:c r="F585" t="n">
        <x:v>4</x:v>
      </x:c>
      <x:c r="G585" t="n">
        <x:f>E585*F585</x:f>
        <x:v>44</x:v>
      </x:c>
      <x:c r="H585" t="n">
        <x:v>68.625</x:v>
      </x:c>
      <x:c r="I585" t="n">
        <x:f>E585*H585</x:f>
        <x:v>754.875</x:v>
      </x:c>
      <x:c r="J585" s="23" t="n">
        <x:f>E585*SUMIFS('03_DESPIECE'!$I$2:$I$225,'03_DESPIECE'!$A$2:$A$225,B585,'03_DESPIECE'!$B$2:$B$225,C585)</x:f>
        <x:v>118.80000000000001</x:v>
      </x:c>
      <x:c r="K585" s="23" t="n">
        <x:f>E585*SUMIFS('03_DESPIECE'!$K$2:$K$225,'03_DESPIECE'!$A$2:$A$225,B585,'03_DESPIECE'!$B$2:$B$225,C585)</x:f>
        <x:v>0</x:v>
      </x:c>
    </x:row>
    <x:row r="586">
      <x:c r="A586" t="inlineStr">
        <x:is>
          <x:t xml:space="preserve">P089</x:t>
        </x:is>
      </x:c>
      <x:c r="B586" t="inlineStr">
        <x:is>
          <x:t xml:space="preserve">Minirack metálico con bandejas</x:t>
        </x:is>
      </x:c>
      <x:c r="C586" t="inlineStr">
        <x:is>
          <x:t xml:space="preserve">Larguero horizontal</x:t>
        </x:is>
      </x:c>
      <x:c r="D586" t="inlineStr">
        <x:is>
          <x:t xml:space="preserve">Tubo o perfil de acero (sección por definir)</x:t>
        </x:is>
      </x:c>
      <x:c r="E586" t="n">
        <x:f>'08_PEDIDOS'!D90</x:f>
        <x:v>11</x:v>
      </x:c>
      <x:c r="F586" t="n">
        <x:v>8</x:v>
      </x:c>
      <x:c r="G586" t="n">
        <x:f>E586*F586</x:f>
        <x:v>88</x:v>
      </x:c>
      <x:c r="H586" t="n">
        <x:v>91.49999999999999</x:v>
      </x:c>
      <x:c r="I586" t="n">
        <x:f>E586*H586</x:f>
        <x:v>1006.4999999999999</x:v>
      </x:c>
      <x:c r="J586" s="23" t="n">
        <x:f>E586*SUMIFS('03_DESPIECE'!$I$2:$I$225,'03_DESPIECE'!$A$2:$A$225,B586,'03_DESPIECE'!$B$2:$B$225,C586)</x:f>
        <x:v>158.4</x:v>
      </x:c>
      <x:c r="K586" s="23" t="n">
        <x:f>E586*SUMIFS('03_DESPIECE'!$K$2:$K$225,'03_DESPIECE'!$A$2:$A$225,B586,'03_DESPIECE'!$B$2:$B$225,C586)</x:f>
        <x:v>0</x:v>
      </x:c>
    </x:row>
    <x:row r="587">
      <x:c r="A587" t="inlineStr">
        <x:is>
          <x:t xml:space="preserve">P089</x:t>
        </x:is>
      </x:c>
      <x:c r="B587" t="inlineStr">
        <x:is>
          <x:t xml:space="preserve">Minirack metálico con bandejas</x:t>
        </x:is>
      </x:c>
      <x:c r="C587" t="inlineStr">
        <x:is>
          <x:t xml:space="preserve">Refuerzo transversal</x:t>
        </x:is>
      </x:c>
      <x:c r="D587" t="inlineStr">
        <x:is>
          <x:t xml:space="preserve">Tubo o perfil de acero (sección por definir)</x:t>
        </x:is>
      </x:c>
      <x:c r="E587" t="n">
        <x:f>'08_PEDIDOS'!D90</x:f>
        <x:v>11</x:v>
      </x:c>
      <x:c r="F587" t="n">
        <x:v>4</x:v>
      </x:c>
      <x:c r="G587" t="n">
        <x:f>E587*F587</x:f>
        <x:v>44</x:v>
      </x:c>
      <x:c r="H587" t="n">
        <x:v>22.875</x:v>
      </x:c>
      <x:c r="I587" t="n">
        <x:f>E587*H587</x:f>
        <x:v>251.625</x:v>
      </x:c>
      <x:c r="J587" s="23" t="n">
        <x:f>E587*SUMIFS('03_DESPIECE'!$I$2:$I$225,'03_DESPIECE'!$A$2:$A$225,B587,'03_DESPIECE'!$B$2:$B$225,C587)</x:f>
        <x:v>39.6</x:v>
      </x:c>
      <x:c r="K587" s="23" t="n">
        <x:f>E587*SUMIFS('03_DESPIECE'!$K$2:$K$225,'03_DESPIECE'!$A$2:$A$225,B587,'03_DESPIECE'!$B$2:$B$225,C587)</x:f>
        <x:v>0</x:v>
      </x:c>
    </x:row>
    <x:row r="588">
      <x:c r="A588" t="inlineStr">
        <x:is>
          <x:t xml:space="preserve">P089</x:t>
        </x:is>
      </x:c>
      <x:c r="B588" t="inlineStr">
        <x:is>
          <x:t xml:space="preserve">Minirack metálico con bandejas</x:t>
        </x:is>
      </x:c>
      <x:c r="C588" t="inlineStr">
        <x:is>
          <x:t xml:space="preserve">Bandeja acero</x:t>
        </x:is>
      </x:c>
      <x:c r="D588" t="inlineStr">
        <x:is>
          <x:t xml:space="preserve">Plancha de acero laminado en caliente de 2 mm, 1.20 × 2.40 m</x:t>
        </x:is>
      </x:c>
      <x:c r="E588" t="n">
        <x:f>'08_PEDIDOS'!D90</x:f>
        <x:v>11</x:v>
      </x:c>
      <x:c r="F588" t="n">
        <x:v>4</x:v>
      </x:c>
      <x:c r="G588" t="n">
        <x:f>E588*F588</x:f>
        <x:v>44</x:v>
      </x:c>
      <x:c r="H588" t="n">
        <x:v>334.2052173913042</x:v>
      </x:c>
      <x:c r="I588" t="n">
        <x:f>E588*H588</x:f>
        <x:v>3676.257391304346</x:v>
      </x:c>
      <x:c r="J588" s="23" t="n">
        <x:f>E588*SUMIFS('03_DESPIECE'!$I$2:$I$225,'03_DESPIECE'!$A$2:$A$225,B588,'03_DESPIECE'!$B$2:$B$225,C588)</x:f>
        <x:v>497.37599999999986</x:v>
      </x:c>
      <x:c r="K588" s="23" t="n">
        <x:f>E588*SUMIFS('03_DESPIECE'!$K$2:$K$225,'03_DESPIECE'!$A$2:$A$225,B588,'03_DESPIECE'!$B$2:$B$225,C588)</x:f>
        <x:v>2.75</x:v>
      </x:c>
    </x:row>
    <x:row r="589">
      <x:c r="A589" t="inlineStr">
        <x:is>
          <x:t xml:space="preserve">P089</x:t>
        </x:is>
      </x:c>
      <x:c r="B589" t="inlineStr">
        <x:is>
          <x:t xml:space="preserve">Minirack metálico con bandejas</x:t>
        </x:is>
      </x:c>
      <x:c r="C589" t="inlineStr">
        <x:is>
          <x:t xml:space="preserve">Cartela unión</x:t>
        </x:is>
      </x:c>
      <x:c r="D589" t="inlineStr">
        <x:is>
          <x:t xml:space="preserve">Plancha de acero laminado en caliente de 2 mm, 1.20 × 2.40 m</x:t>
        </x:is>
      </x:c>
      <x:c r="E589" t="n">
        <x:f>'08_PEDIDOS'!D90</x:f>
        <x:v>11</x:v>
      </x:c>
      <x:c r="F589" t="n">
        <x:v>8</x:v>
      </x:c>
      <x:c r="G589" t="n">
        <x:f>E589*F589</x:f>
        <x:v>88</x:v>
      </x:c>
      <x:c r="H589" t="n">
        <x:v>23.20869565217391</x:v>
      </x:c>
      <x:c r="I589" t="n">
        <x:f>E589*H589</x:f>
        <x:v>255.295652173913</x:v>
      </x:c>
      <x:c r="J589" s="23" t="n">
        <x:f>E589*SUMIFS('03_DESPIECE'!$I$2:$I$225,'03_DESPIECE'!$A$2:$A$225,B589,'03_DESPIECE'!$B$2:$B$225,C589)</x:f>
        <x:v>34.54</x:v>
      </x:c>
      <x:c r="K589" s="23" t="n">
        <x:f>E589*SUMIFS('03_DESPIECE'!$K$2:$K$225,'03_DESPIECE'!$A$2:$A$225,B589,'03_DESPIECE'!$B$2:$B$225,C589)</x:f>
        <x:v>0.09548611111111112</x:v>
      </x:c>
    </x:row>
    <x:row r="590">
      <x:c r="A590" t="inlineStr">
        <x:is>
          <x:t xml:space="preserve">P089</x:t>
        </x:is>
      </x:c>
      <x:c r="B590" t="inlineStr">
        <x:is>
          <x:t xml:space="preserve">Minirack metálico con bandejas</x:t>
        </x:is>
      </x:c>
      <x:c r="C590" t="inlineStr">
        <x:is>
          <x:t xml:space="preserve">Tornillería sujeción</x:t>
        </x:is>
      </x:c>
      <x:c r="D590" t="inlineStr">
        <x:is>
          <x:t xml:space="preserve">Elementos de fijación metálica (tipo por desagregar)</x:t>
        </x:is>
      </x:c>
      <x:c r="E590" t="n">
        <x:f>'08_PEDIDOS'!D90</x:f>
        <x:v>11</x:v>
      </x:c>
      <x:c r="F590" t="n">
        <x:v>24</x:v>
      </x:c>
      <x:c r="G590" t="n">
        <x:f>E590*F590</x:f>
        <x:v>264</x:v>
      </x:c>
      <x:c r="I590" t="n">
        <x:f>E590*H590</x:f>
        <x:v>0</x:v>
      </x:c>
      <x:c r="J590" s="23" t="n">
        <x:f>E590*SUMIFS('03_DESPIECE'!$I$2:$I$225,'03_DESPIECE'!$A$2:$A$225,B590,'03_DESPIECE'!$B$2:$B$225,C590)</x:f>
        <x:v>0</x:v>
      </x:c>
      <x:c r="K590" s="23" t="n">
        <x:f>E590*SUMIFS('03_DESPIECE'!$K$2:$K$225,'03_DESPIECE'!$A$2:$A$225,B590,'03_DESPIECE'!$B$2:$B$225,C590)</x:f>
        <x:v>0</x:v>
      </x:c>
    </x:row>
    <x:row r="591">
      <x:c r="A591" t="inlineStr">
        <x:is>
          <x:t xml:space="preserve">P089</x:t>
        </x:is>
      </x:c>
      <x:c r="B591" t="inlineStr">
        <x:is>
          <x:t xml:space="preserve">Minirack metálico con bandejas</x:t>
        </x:is>
      </x:c>
      <x:c r="C591" t="inlineStr">
        <x:is>
          <x:t xml:space="preserve">Tapa protectora</x:t>
        </x:is>
      </x:c>
      <x:c r="D591" t="inlineStr">
        <x:is>
          <x:t xml:space="preserve">Elementos de fijación metálica (tipo por desagregar)</x:t>
        </x:is>
      </x:c>
      <x:c r="E591" t="n">
        <x:f>'08_PEDIDOS'!D90</x:f>
        <x:v>11</x:v>
      </x:c>
      <x:c r="F591" t="n">
        <x:v>4</x:v>
      </x:c>
      <x:c r="G591" t="n">
        <x:f>E591*F591</x:f>
        <x:v>44</x:v>
      </x:c>
      <x:c r="I591" t="n">
        <x:f>E591*H591</x:f>
        <x:v>0</x:v>
      </x:c>
      <x:c r="J591" s="23" t="n">
        <x:f>E591*SUMIFS('03_DESPIECE'!$I$2:$I$225,'03_DESPIECE'!$A$2:$A$225,B591,'03_DESPIECE'!$B$2:$B$225,C591)</x:f>
        <x:v>0</x:v>
      </x:c>
      <x:c r="K591" s="23" t="n">
        <x:f>E591*SUMIFS('03_DESPIECE'!$K$2:$K$225,'03_DESPIECE'!$A$2:$A$225,B591,'03_DESPIECE'!$B$2:$B$225,C591)</x:f>
        <x:v>0</x:v>
      </x:c>
    </x:row>
    <x:row r="592">
      <x:c r="A592" t="inlineStr">
        <x:is>
          <x:t xml:space="preserve">P090</x:t>
        </x:is>
      </x:c>
      <x:c r="B592" t="inlineStr">
        <x:is>
          <x:t xml:space="preserve">Estante reforzado modular</x:t>
        </x:is>
      </x:c>
      <x:c r="C592" t="inlineStr">
        <x:is>
          <x:t xml:space="preserve">Parante perfil</x:t>
        </x:is>
      </x:c>
      <x:c r="D592" t="inlineStr">
        <x:is>
          <x:t xml:space="preserve">Tubo o perfil de acero (sección por definir)</x:t>
        </x:is>
      </x:c>
      <x:c r="E592" t="n">
        <x:f>'08_PEDIDOS'!D91</x:f>
        <x:v>12</x:v>
      </x:c>
      <x:c r="F592" t="n">
        <x:v>4</x:v>
      </x:c>
      <x:c r="G592" t="n">
        <x:f>E592*F592</x:f>
        <x:v>48</x:v>
      </x:c>
      <x:c r="H592" t="n">
        <x:v>76.24999999999999</x:v>
      </x:c>
      <x:c r="I592" t="n">
        <x:f>E592*H592</x:f>
        <x:v>914.9999999999998</x:v>
      </x:c>
      <x:c r="J592" s="23" t="n">
        <x:f>E592*SUMIFS('03_DESPIECE'!$I$2:$I$225,'03_DESPIECE'!$A$2:$A$225,B592,'03_DESPIECE'!$B$2:$B$225,C592)</x:f>
        <x:v>144</x:v>
      </x:c>
      <x:c r="K592" s="23" t="n">
        <x:f>E592*SUMIFS('03_DESPIECE'!$K$2:$K$225,'03_DESPIECE'!$A$2:$A$225,B592,'03_DESPIECE'!$B$2:$B$225,C592)</x:f>
        <x:v>0</x:v>
      </x:c>
    </x:row>
    <x:row r="593">
      <x:c r="A593" t="inlineStr">
        <x:is>
          <x:t xml:space="preserve">P090</x:t>
        </x:is>
      </x:c>
      <x:c r="B593" t="inlineStr">
        <x:is>
          <x:t xml:space="preserve">Estante reforzado modular</x:t>
        </x:is>
      </x:c>
      <x:c r="C593" t="inlineStr">
        <x:is>
          <x:t xml:space="preserve">Travesaño frontal</x:t>
        </x:is>
      </x:c>
      <x:c r="D593" t="inlineStr">
        <x:is>
          <x:t xml:space="preserve">Tubo o perfil de acero (sección por definir)</x:t>
        </x:is>
      </x:c>
      <x:c r="E593" t="n">
        <x:f>'08_PEDIDOS'!D91</x:f>
        <x:v>12</x:v>
      </x:c>
      <x:c r="F593" t="n">
        <x:v>8</x:v>
      </x:c>
      <x:c r="G593" t="n">
        <x:f>E593*F593</x:f>
        <x:v>96</x:v>
      </x:c>
      <x:c r="H593" t="n">
        <x:v>76.24999999999999</x:v>
      </x:c>
      <x:c r="I593" t="n">
        <x:f>E593*H593</x:f>
        <x:v>914.9999999999998</x:v>
      </x:c>
      <x:c r="J593" s="23" t="n">
        <x:f>E593*SUMIFS('03_DESPIECE'!$I$2:$I$225,'03_DESPIECE'!$A$2:$A$225,B593,'03_DESPIECE'!$B$2:$B$225,C593)</x:f>
        <x:v>144</x:v>
      </x:c>
      <x:c r="K593" s="23" t="n">
        <x:f>E593*SUMIFS('03_DESPIECE'!$K$2:$K$225,'03_DESPIECE'!$A$2:$A$225,B593,'03_DESPIECE'!$B$2:$B$225,C593)</x:f>
        <x:v>0</x:v>
      </x:c>
    </x:row>
    <x:row r="594">
      <x:c r="A594" t="inlineStr">
        <x:is>
          <x:t xml:space="preserve">P090</x:t>
        </x:is>
      </x:c>
      <x:c r="B594" t="inlineStr">
        <x:is>
          <x:t xml:space="preserve">Estante reforzado modular</x:t>
        </x:is>
      </x:c>
      <x:c r="C594" t="inlineStr">
        <x:is>
          <x:t xml:space="preserve">Travesaño lateral</x:t>
        </x:is>
      </x:c>
      <x:c r="D594" t="inlineStr">
        <x:is>
          <x:t xml:space="preserve">Tubo o perfil de acero (sección por definir)</x:t>
        </x:is>
      </x:c>
      <x:c r="E594" t="n">
        <x:f>'08_PEDIDOS'!D91</x:f>
        <x:v>12</x:v>
      </x:c>
      <x:c r="F594" t="n">
        <x:v>8</x:v>
      </x:c>
      <x:c r="G594" t="n">
        <x:f>E594*F594</x:f>
        <x:v>96</x:v>
      </x:c>
      <x:c r="H594" t="n">
        <x:v>38.12499999999999</x:v>
      </x:c>
      <x:c r="I594" t="n">
        <x:f>E594*H594</x:f>
        <x:v>457.4999999999999</x:v>
      </x:c>
      <x:c r="J594" s="23" t="n">
        <x:f>E594*SUMIFS('03_DESPIECE'!$I$2:$I$225,'03_DESPIECE'!$A$2:$A$225,B594,'03_DESPIECE'!$B$2:$B$225,C594)</x:f>
        <x:v>72</x:v>
      </x:c>
      <x:c r="K594" s="23" t="n">
        <x:f>E594*SUMIFS('03_DESPIECE'!$K$2:$K$225,'03_DESPIECE'!$A$2:$A$225,B594,'03_DESPIECE'!$B$2:$B$225,C594)</x:f>
        <x:v>0</x:v>
      </x:c>
    </x:row>
    <x:row r="595">
      <x:c r="A595" t="inlineStr">
        <x:is>
          <x:t xml:space="preserve">P090</x:t>
        </x:is>
      </x:c>
      <x:c r="B595" t="inlineStr">
        <x:is>
          <x:t xml:space="preserve">Estante reforzado modular</x:t>
        </x:is>
      </x:c>
      <x:c r="C595" t="inlineStr">
        <x:is>
          <x:t xml:space="preserve">Bandeja reforzada</x:t>
        </x:is>
      </x:c>
      <x:c r="D595" t="inlineStr">
        <x:is>
          <x:t xml:space="preserve">Plancha de acero laminado en caliente de 2 mm, 1.20 × 2.40 m</x:t>
        </x:is>
      </x:c>
      <x:c r="E595" t="n">
        <x:f>'08_PEDIDOS'!D91</x:f>
        <x:v>12</x:v>
      </x:c>
      <x:c r="F595" t="n">
        <x:v>5</x:v>
      </x:c>
      <x:c r="G595" t="n">
        <x:f>E595*F595</x:f>
        <x:v>60</x:v>
      </x:c>
      <x:c r="H595" t="n">
        <x:v>290.1086956521739</x:v>
      </x:c>
      <x:c r="I595" t="n">
        <x:f>E595*H595</x:f>
        <x:v>3481.3043478260865</x:v>
      </x:c>
      <x:c r="J595" s="23" t="n">
        <x:f>E595*SUMIFS('03_DESPIECE'!$I$2:$I$225,'03_DESPIECE'!$A$2:$A$225,B595,'03_DESPIECE'!$B$2:$B$225,C595)</x:f>
        <x:v>471</x:v>
      </x:c>
      <x:c r="K595" s="23" t="n">
        <x:f>E595*SUMIFS('03_DESPIECE'!$K$2:$K$225,'03_DESPIECE'!$A$2:$A$225,B595,'03_DESPIECE'!$B$2:$B$225,C595)</x:f>
        <x:v>2.083333333333333</x:v>
      </x:c>
    </x:row>
    <x:row r="596">
      <x:c r="A596" t="inlineStr">
        <x:is>
          <x:t xml:space="preserve">P090</x:t>
        </x:is>
      </x:c>
      <x:c r="B596" t="inlineStr">
        <x:is>
          <x:t xml:space="preserve">Estante reforzado modular</x:t>
        </x:is>
      </x:c>
      <x:c r="C596" t="inlineStr">
        <x:is>
          <x:t xml:space="preserve">Cartela</x:t>
        </x:is>
      </x:c>
      <x:c r="D596" t="inlineStr">
        <x:is>
          <x:t xml:space="preserve">Plancha de acero laminado en caliente de 2 mm, 1.20 × 2.40 m</x:t>
        </x:is>
      </x:c>
      <x:c r="E596" t="n">
        <x:f>'08_PEDIDOS'!D91</x:f>
        <x:v>12</x:v>
      </x:c>
      <x:c r="F596" t="n">
        <x:v>8</x:v>
      </x:c>
      <x:c r="G596" t="n">
        <x:f>E596*F596</x:f>
        <x:v>96</x:v>
      </x:c>
      <x:c r="H596" t="n">
        <x:v>32.49217391304348</x:v>
      </x:c>
      <x:c r="I596" t="n">
        <x:f>E596*H596</x:f>
        <x:v>389.9060869565218</x:v>
      </x:c>
      <x:c r="J596" s="23" t="n">
        <x:f>E596*SUMIFS('03_DESPIECE'!$I$2:$I$225,'03_DESPIECE'!$A$2:$A$225,B596,'03_DESPIECE'!$B$2:$B$225,C596)</x:f>
        <x:v>52.75200000000001</x:v>
      </x:c>
      <x:c r="K596" s="23" t="n">
        <x:f>E596*SUMIFS('03_DESPIECE'!$K$2:$K$225,'03_DESPIECE'!$A$2:$A$225,B596,'03_DESPIECE'!$B$2:$B$225,C596)</x:f>
        <x:v>0.14583333333333337</x:v>
      </x:c>
    </x:row>
    <x:row r="597">
      <x:c r="A597" t="inlineStr">
        <x:is>
          <x:t xml:space="preserve">P090</x:t>
        </x:is>
      </x:c>
      <x:c r="B597" t="inlineStr">
        <x:is>
          <x:t xml:space="preserve">Estante reforzado modular</x:t>
        </x:is>
      </x:c>
      <x:c r="C597" t="inlineStr">
        <x:is>
          <x:t xml:space="preserve">Juego pernos</x:t>
        </x:is>
      </x:c>
      <x:c r="D597" t="inlineStr">
        <x:is>
          <x:t xml:space="preserve">Elementos de fijación metálica (tipo por desagregar)</x:t>
        </x:is>
      </x:c>
      <x:c r="E597" t="n">
        <x:f>'08_PEDIDOS'!D91</x:f>
        <x:v>12</x:v>
      </x:c>
      <x:c r="F597" t="n">
        <x:v>28</x:v>
      </x:c>
      <x:c r="G597" t="n">
        <x:f>E597*F597</x:f>
        <x:v>336</x:v>
      </x:c>
      <x:c r="I597" t="n">
        <x:f>E597*H597</x:f>
        <x:v>0</x:v>
      </x:c>
      <x:c r="J597" s="23" t="n">
        <x:f>E597*SUMIFS('03_DESPIECE'!$I$2:$I$225,'03_DESPIECE'!$A$2:$A$225,B597,'03_DESPIECE'!$B$2:$B$225,C597)</x:f>
        <x:v>0</x:v>
      </x:c>
      <x:c r="K597" s="23" t="n">
        <x:f>E597*SUMIFS('03_DESPIECE'!$K$2:$K$225,'03_DESPIECE'!$A$2:$A$225,B597,'03_DESPIECE'!$B$2:$B$225,C597)</x:f>
        <x:v>0</x:v>
      </x:c>
    </x:row>
    <x:row r="598">
      <x:c r="A598" t="inlineStr">
        <x:is>
          <x:t xml:space="preserve">P091</x:t>
        </x:is>
      </x:c>
      <x:c r="B598" t="inlineStr">
        <x:is>
          <x:t xml:space="preserve">Góndola central comercial</x:t>
        </x:is>
      </x:c>
      <x:c r="C598" t="inlineStr">
        <x:is>
          <x:t xml:space="preserve">Columna doble</x:t>
        </x:is>
      </x:c>
      <x:c r="D598" t="inlineStr">
        <x:is>
          <x:t xml:space="preserve">Tubo o perfil de acero (sección por definir)</x:t>
        </x:is>
      </x:c>
      <x:c r="E598" t="n">
        <x:f>'08_PEDIDOS'!D92</x:f>
        <x:v>6</x:v>
      </x:c>
      <x:c r="F598" t="n">
        <x:v>2</x:v>
      </x:c>
      <x:c r="G598" t="n">
        <x:f>E598*F598</x:f>
        <x:v>12</x:v>
      </x:c>
      <x:c r="H598" t="n">
        <x:v>31.45312499999999</x:v>
      </x:c>
      <x:c r="I598" t="n">
        <x:f>E598*H598</x:f>
        <x:v>188.71874999999994</x:v>
      </x:c>
      <x:c r="J598" s="23" t="n">
        <x:f>E598*SUMIFS('03_DESPIECE'!$I$2:$I$225,'03_DESPIECE'!$A$2:$A$225,B598,'03_DESPIECE'!$B$2:$B$225,C598)</x:f>
        <x:v>29.699999999999996</x:v>
      </x:c>
      <x:c r="K598" s="23" t="n">
        <x:f>E598*SUMIFS('03_DESPIECE'!$K$2:$K$225,'03_DESPIECE'!$A$2:$A$225,B598,'03_DESPIECE'!$B$2:$B$225,C598)</x:f>
        <x:v>0</x:v>
      </x:c>
    </x:row>
    <x:row r="599">
      <x:c r="A599" t="inlineStr">
        <x:is>
          <x:t xml:space="preserve">P091</x:t>
        </x:is>
      </x:c>
      <x:c r="B599" t="inlineStr">
        <x:is>
          <x:t xml:space="preserve">Góndola central comercial</x:t>
        </x:is>
      </x:c>
      <x:c r="C599" t="inlineStr">
        <x:is>
          <x:t xml:space="preserve">Base apoyo</x:t>
        </x:is>
      </x:c>
      <x:c r="D599" t="inlineStr">
        <x:is>
          <x:t xml:space="preserve">Lámina LAF o acero 1.0 mm (alternativa V4)</x:t>
        </x:is>
      </x:c>
      <x:c r="E599" t="n">
        <x:f>'08_PEDIDOS'!D92</x:f>
        <x:v>6</x:v>
      </x:c>
      <x:c r="F599" t="n">
        <x:v>2</x:v>
      </x:c>
      <x:c r="G599" t="n">
        <x:f>E599*F599</x:f>
        <x:v>12</x:v>
      </x:c>
      <x:c r="H599" t="n">
        <x:v>34.81304347826087</x:v>
      </x:c>
      <x:c r="I599" t="n">
        <x:f>E599*H599</x:f>
        <x:v>208.87826086956522</x:v>
      </x:c>
      <x:c r="J599" s="23" t="n">
        <x:f>E599*SUMIFS('03_DESPIECE'!$I$2:$I$225,'03_DESPIECE'!$A$2:$A$225,B599,'03_DESPIECE'!$B$2:$B$225,C599)</x:f>
        <x:v>28.259999999999998</x:v>
      </x:c>
      <x:c r="K599" s="23" t="n">
        <x:f>E599*SUMIFS('03_DESPIECE'!$K$2:$K$225,'03_DESPIECE'!$A$2:$A$225,B599,'03_DESPIECE'!$B$2:$B$225,C599)</x:f>
        <x:v>0.625</x:v>
      </x:c>
    </x:row>
    <x:row r="600">
      <x:c r="A600" t="inlineStr">
        <x:is>
          <x:t xml:space="preserve">P091</x:t>
        </x:is>
      </x:c>
      <x:c r="B600" t="inlineStr">
        <x:is>
          <x:t xml:space="preserve">Góndola central comercial</x:t>
        </x:is>
      </x:c>
      <x:c r="C600" t="inlineStr">
        <x:is>
          <x:t xml:space="preserve">Panel trasero</x:t>
        </x:is>
      </x:c>
      <x:c r="D600" t="inlineStr">
        <x:is>
          <x:t xml:space="preserve">Lámina LAF o acero 1.0 mm (alternativa V4)</x:t>
        </x:is>
      </x:c>
      <x:c r="E600" t="n">
        <x:f>'08_PEDIDOS'!D92</x:f>
        <x:v>6</x:v>
      </x:c>
      <x:c r="F600" t="n">
        <x:v>4</x:v>
      </x:c>
      <x:c r="G600" t="n">
        <x:f>E600*F600</x:f>
        <x:v>24</x:v>
      </x:c>
      <x:c r="H600" t="n">
        <x:v>129.9686956521739</x:v>
      </x:c>
      <x:c r="I600" t="n">
        <x:f>E600*H600</x:f>
        <x:v>779.8121739130434</x:v>
      </x:c>
      <x:c r="J600" s="23" t="n">
        <x:f>E600*SUMIFS('03_DESPIECE'!$I$2:$I$225,'03_DESPIECE'!$A$2:$A$225,B600,'03_DESPIECE'!$B$2:$B$225,C600)</x:f>
        <x:v>105.50399999999999</x:v>
      </x:c>
      <x:c r="K600" s="23" t="n">
        <x:f>E600*SUMIFS('03_DESPIECE'!$K$2:$K$225,'03_DESPIECE'!$A$2:$A$225,B600,'03_DESPIECE'!$B$2:$B$225,C600)</x:f>
        <x:v>1.166666666666667</x:v>
      </x:c>
    </x:row>
    <x:row r="601">
      <x:c r="A601" t="inlineStr">
        <x:is>
          <x:t xml:space="preserve">P091</x:t>
        </x:is>
      </x:c>
      <x:c r="B601" t="inlineStr">
        <x:is>
          <x:t xml:space="preserve">Góndola central comercial</x:t>
        </x:is>
      </x:c>
      <x:c r="C601" t="inlineStr">
        <x:is>
          <x:t xml:space="preserve">Estante de exposición</x:t>
        </x:is>
      </x:c>
      <x:c r="D601" t="inlineStr">
        <x:is>
          <x:t xml:space="preserve">Lámina LAF o acero 1.0 mm (alternativa V4)</x:t>
        </x:is>
      </x:c>
      <x:c r="E601" t="n">
        <x:f>'08_PEDIDOS'!D92</x:f>
        <x:v>6</x:v>
      </x:c>
      <x:c r="F601" t="n">
        <x:v>8</x:v>
      </x:c>
      <x:c r="G601" t="n">
        <x:f>E601*F601</x:f>
        <x:v>48</x:v>
      </x:c>
      <x:c r="H601" t="n">
        <x:v>185.6695652173913</x:v>
      </x:c>
      <x:c r="I601" t="n">
        <x:f>E601*H601</x:f>
        <x:v>1114.0173913043477</x:v>
      </x:c>
      <x:c r="J601" s="23" t="n">
        <x:f>E601*SUMIFS('03_DESPIECE'!$I$2:$I$225,'03_DESPIECE'!$A$2:$A$225,B601,'03_DESPIECE'!$B$2:$B$225,C601)</x:f>
        <x:v>150.72</x:v>
      </x:c>
      <x:c r="K601" s="23" t="n">
        <x:f>E601*SUMIFS('03_DESPIECE'!$K$2:$K$225,'03_DESPIECE'!$A$2:$A$225,B601,'03_DESPIECE'!$B$2:$B$225,C601)</x:f>
        <x:v>0.8333333333333334</x:v>
      </x:c>
    </x:row>
    <x:row r="602">
      <x:c r="A602" t="inlineStr">
        <x:is>
          <x:t xml:space="preserve">P091</x:t>
        </x:is>
      </x:c>
      <x:c r="B602" t="inlineStr">
        <x:is>
          <x:t xml:space="preserve">Góndola central comercial</x:t>
        </x:is>
      </x:c>
      <x:c r="C602" t="inlineStr">
        <x:is>
          <x:t xml:space="preserve">Ménsula</x:t>
        </x:is>
      </x:c>
      <x:c r="D602" t="inlineStr">
        <x:is>
          <x:t xml:space="preserve">Lámina LAF o acero 1.0 mm (alternativa V4)</x:t>
        </x:is>
      </x:c>
      <x:c r="E602" t="n">
        <x:f>'08_PEDIDOS'!D92</x:f>
        <x:v>6</x:v>
      </x:c>
      <x:c r="F602" t="n">
        <x:v>16</x:v>
      </x:c>
      <x:c r="G602" t="n">
        <x:f>E602*F602</x:f>
        <x:v>96</x:v>
      </x:c>
      <x:c r="H602" t="n">
        <x:v>37.13391304347825</x:v>
      </x:c>
      <x:c r="I602" t="n">
        <x:f>E602*H602</x:f>
        <x:v>222.8034782608695</x:v>
      </x:c>
      <x:c r="J602" s="23" t="n">
        <x:f>E602*SUMIFS('03_DESPIECE'!$I$2:$I$225,'03_DESPIECE'!$A$2:$A$225,B602,'03_DESPIECE'!$B$2:$B$225,C602)</x:f>
        <x:v>30.144</x:v>
      </x:c>
      <x:c r="K602" s="23" t="n">
        <x:f>E602*SUMIFS('03_DESPIECE'!$K$2:$K$225,'03_DESPIECE'!$A$2:$A$225,B602,'03_DESPIECE'!$B$2:$B$225,C602)</x:f>
        <x:v>0.08333333333333334</x:v>
      </x:c>
    </x:row>
    <x:row r="603">
      <x:c r="A603" t="inlineStr">
        <x:is>
          <x:t xml:space="preserve">P091</x:t>
        </x:is>
      </x:c>
      <x:c r="B603" t="inlineStr">
        <x:is>
          <x:t xml:space="preserve">Góndola central comercial</x:t>
        </x:is>
      </x:c>
      <x:c r="C603" t="inlineStr">
        <x:is>
          <x:t xml:space="preserve">Zócalo frontal</x:t>
        </x:is>
      </x:c>
      <x:c r="D603" t="inlineStr">
        <x:is>
          <x:t xml:space="preserve">Lámina LAF o acero 1.0 mm (alternativa V4)</x:t>
        </x:is>
      </x:c>
      <x:c r="E603" t="n">
        <x:f>'08_PEDIDOS'!D92</x:f>
        <x:v>6</x:v>
      </x:c>
      <x:c r="F603" t="n">
        <x:v>2</x:v>
      </x:c>
      <x:c r="G603" t="n">
        <x:f>E603*F603</x:f>
        <x:v>12</x:v>
      </x:c>
      <x:c r="H603" t="n">
        <x:v>13.92521739130435</x:v>
      </x:c>
      <x:c r="I603" t="n">
        <x:f>E603*H603</x:f>
        <x:v>83.5513043478261</x:v>
      </x:c>
      <x:c r="J603" s="23" t="n">
        <x:f>E603*SUMIFS('03_DESPIECE'!$I$2:$I$225,'03_DESPIECE'!$A$2:$A$225,B603,'03_DESPIECE'!$B$2:$B$225,C603)</x:f>
        <x:v>11.303999999999998</x:v>
      </x:c>
      <x:c r="K603" s="23" t="n">
        <x:f>E603*SUMIFS('03_DESPIECE'!$K$2:$K$225,'03_DESPIECE'!$A$2:$A$225,B603,'03_DESPIECE'!$B$2:$B$225,C603)</x:f>
        <x:v>0.25</x:v>
      </x:c>
    </x:row>
    <x:row r="604">
      <x:c r="A604" t="inlineStr">
        <x:is>
          <x:t xml:space="preserve">P091</x:t>
        </x:is>
      </x:c>
      <x:c r="B604" t="inlineStr">
        <x:is>
          <x:t xml:space="preserve">Góndola central comercial</x:t>
        </x:is>
      </x:c>
      <x:c r="C604" t="inlineStr">
        <x:is>
          <x:t xml:space="preserve">Pernos de ensamble</x:t>
        </x:is>
      </x:c>
      <x:c r="D604" t="inlineStr">
        <x:is>
          <x:t xml:space="preserve">Elementos de fijación metálica (tipo por desagregar)</x:t>
        </x:is>
      </x:c>
      <x:c r="E604" t="n">
        <x:f>'08_PEDIDOS'!D92</x:f>
        <x:v>6</x:v>
      </x:c>
      <x:c r="F604" t="n">
        <x:v>36</x:v>
      </x:c>
      <x:c r="G604" t="n">
        <x:f>E604*F604</x:f>
        <x:v>216</x:v>
      </x:c>
      <x:c r="I604" t="n">
        <x:f>E604*H604</x:f>
        <x:v>0</x:v>
      </x:c>
      <x:c r="J604" s="23" t="n">
        <x:f>E604*SUMIFS('03_DESPIECE'!$I$2:$I$225,'03_DESPIECE'!$A$2:$A$225,B604,'03_DESPIECE'!$B$2:$B$225,C604)</x:f>
        <x:v>0</x:v>
      </x:c>
      <x:c r="K604" s="23" t="n">
        <x:f>E604*SUMIFS('03_DESPIECE'!$K$2:$K$225,'03_DESPIECE'!$A$2:$A$225,B604,'03_DESPIECE'!$B$2:$B$225,C604)</x:f>
        <x:v>0</x:v>
      </x:c>
    </x:row>
    <x:row r="605">
      <x:c r="A605" t="inlineStr">
        <x:is>
          <x:t xml:space="preserve">P092</x:t>
        </x:is>
      </x:c>
      <x:c r="B605" t="inlineStr">
        <x:is>
          <x:t xml:space="preserve">Góndola mural</x:t>
        </x:is>
      </x:c>
      <x:c r="C605" t="inlineStr">
        <x:is>
          <x:t xml:space="preserve">Montante mural</x:t>
        </x:is>
      </x:c>
      <x:c r="D605" t="inlineStr">
        <x:is>
          <x:t xml:space="preserve">Tubo o perfil de acero (sección por definir)</x:t>
        </x:is>
      </x:c>
      <x:c r="E605" t="n">
        <x:f>'08_PEDIDOS'!D93</x:f>
        <x:v>7</x:v>
      </x:c>
      <x:c r="F605" t="n">
        <x:v>2</x:v>
      </x:c>
      <x:c r="G605" t="n">
        <x:f>E605*F605</x:f>
        <x:v>14</x:v>
      </x:c>
      <x:c r="H605" t="n">
        <x:v>36.21875</x:v>
      </x:c>
      <x:c r="I605" t="n">
        <x:f>E605*H605</x:f>
        <x:v>253.53125</x:v>
      </x:c>
      <x:c r="J605" s="23" t="n">
        <x:f>E605*SUMIFS('03_DESPIECE'!$I$2:$I$225,'03_DESPIECE'!$A$2:$A$225,B605,'03_DESPIECE'!$B$2:$B$225,C605)</x:f>
        <x:v>39.89999999999999</x:v>
      </x:c>
      <x:c r="K605" s="23" t="n">
        <x:f>E605*SUMIFS('03_DESPIECE'!$K$2:$K$225,'03_DESPIECE'!$A$2:$A$225,B605,'03_DESPIECE'!$B$2:$B$225,C605)</x:f>
        <x:v>0</x:v>
      </x:c>
    </x:row>
    <x:row r="606">
      <x:c r="A606" t="inlineStr">
        <x:is>
          <x:t xml:space="preserve">P092</x:t>
        </x:is>
      </x:c>
      <x:c r="B606" t="inlineStr">
        <x:is>
          <x:t xml:space="preserve">Góndola mural</x:t>
        </x:is>
      </x:c>
      <x:c r="C606" t="inlineStr">
        <x:is>
          <x:t xml:space="preserve">Panel de fondo</x:t>
        </x:is>
      </x:c>
      <x:c r="D606" t="inlineStr">
        <x:is>
          <x:t xml:space="preserve">Lámina LAF o acero 1.0 mm (alternativa V4)</x:t>
        </x:is>
      </x:c>
      <x:c r="E606" t="n">
        <x:f>'08_PEDIDOS'!D93</x:f>
        <x:v>7</x:v>
      </x:c>
      <x:c r="F606" t="n">
        <x:v>3</x:v>
      </x:c>
      <x:c r="G606" t="n">
        <x:f>E606*F606</x:f>
        <x:v>21</x:v>
      </x:c>
      <x:c r="H606" t="n">
        <x:v>95.7358695652174</x:v>
      </x:c>
      <x:c r="I606" t="n">
        <x:f>E606*H606</x:f>
        <x:v>670.1510869565218</x:v>
      </x:c>
      <x:c r="J606" s="23" t="n">
        <x:f>E606*SUMIFS('03_DESPIECE'!$I$2:$I$225,'03_DESPIECE'!$A$2:$A$225,B606,'03_DESPIECE'!$B$2:$B$225,C606)</x:f>
        <x:v>90.6675</x:v>
      </x:c>
      <x:c r="K606" s="23" t="n">
        <x:f>E606*SUMIFS('03_DESPIECE'!$K$2:$K$225,'03_DESPIECE'!$A$2:$A$225,B606,'03_DESPIECE'!$B$2:$B$225,C606)</x:f>
        <x:v>1.3368055555555556</x:v>
      </x:c>
    </x:row>
    <x:row r="607">
      <x:c r="A607" t="inlineStr">
        <x:is>
          <x:t xml:space="preserve">P092</x:t>
        </x:is>
      </x:c>
      <x:c r="B607" t="inlineStr">
        <x:is>
          <x:t xml:space="preserve">Góndola mural</x:t>
        </x:is>
      </x:c>
      <x:c r="C607" t="inlineStr">
        <x:is>
          <x:t xml:space="preserve">Bandeja</x:t>
        </x:is>
      </x:c>
      <x:c r="D607" t="inlineStr">
        <x:is>
          <x:t xml:space="preserve">Lámina LAF o acero 1.0 mm (alternativa V4)</x:t>
        </x:is>
      </x:c>
      <x:c r="E607" t="n">
        <x:f>'08_PEDIDOS'!D93</x:f>
        <x:v>7</x:v>
      </x:c>
      <x:c r="F607" t="n">
        <x:v>5</x:v>
      </x:c>
      <x:c r="G607" t="n">
        <x:f>E607*F607</x:f>
        <x:v>35</x:v>
      </x:c>
      <x:c r="H607" t="n">
        <x:v>121.8456521739131</x:v>
      </x:c>
      <x:c r="I607" t="n">
        <x:f>E607*H607</x:f>
        <x:v>852.9195652173917</x:v>
      </x:c>
      <x:c r="J607" s="23" t="n">
        <x:f>E607*SUMIFS('03_DESPIECE'!$I$2:$I$225,'03_DESPIECE'!$A$2:$A$225,B607,'03_DESPIECE'!$B$2:$B$225,C607)</x:f>
        <x:v>115.395</x:v>
      </x:c>
      <x:c r="K607" s="23" t="n">
        <x:f>E607*SUMIFS('03_DESPIECE'!$K$2:$K$225,'03_DESPIECE'!$A$2:$A$225,B607,'03_DESPIECE'!$B$2:$B$225,C607)</x:f>
        <x:v>1.0208333333333335</x:v>
      </x:c>
    </x:row>
    <x:row r="608">
      <x:c r="A608" t="inlineStr">
        <x:is>
          <x:t xml:space="preserve">P092</x:t>
        </x:is>
      </x:c>
      <x:c r="B608" t="inlineStr">
        <x:is>
          <x:t xml:space="preserve">Góndola mural</x:t>
        </x:is>
      </x:c>
      <x:c r="C608" t="inlineStr">
        <x:is>
          <x:t xml:space="preserve">Soporte bandeja</x:t>
        </x:is>
      </x:c>
      <x:c r="D608" t="inlineStr">
        <x:is>
          <x:t xml:space="preserve">Lámina LAF o acero 1.0 mm (alternativa V4)</x:t>
        </x:is>
      </x:c>
      <x:c r="E608" t="n">
        <x:f>'08_PEDIDOS'!D93</x:f>
        <x:v>7</x:v>
      </x:c>
      <x:c r="F608" t="n">
        <x:v>10</x:v>
      </x:c>
      <x:c r="G608" t="n">
        <x:f>E608*F608</x:f>
        <x:v>70</x:v>
      </x:c>
      <x:c r="H608" t="n">
        <x:v>23.20869565217391</x:v>
      </x:c>
      <x:c r="I608" t="n">
        <x:f>E608*H608</x:f>
        <x:v>162.46086956521737</x:v>
      </x:c>
      <x:c r="J608" s="23" t="n">
        <x:f>E608*SUMIFS('03_DESPIECE'!$I$2:$I$225,'03_DESPIECE'!$A$2:$A$225,B608,'03_DESPIECE'!$B$2:$B$225,C608)</x:f>
        <x:v>21.98</x:v>
      </x:c>
      <x:c r="K608" s="23" t="n">
        <x:f>E608*SUMIFS('03_DESPIECE'!$K$2:$K$225,'03_DESPIECE'!$A$2:$A$225,B608,'03_DESPIECE'!$B$2:$B$225,C608)</x:f>
        <x:v>0.09722222222222222</x:v>
      </x:c>
    </x:row>
    <x:row r="609">
      <x:c r="A609" t="inlineStr">
        <x:is>
          <x:t xml:space="preserve">P092</x:t>
        </x:is>
      </x:c>
      <x:c r="B609" t="inlineStr">
        <x:is>
          <x:t xml:space="preserve">Góndola mural</x:t>
        </x:is>
      </x:c>
      <x:c r="C609" t="inlineStr">
        <x:is>
          <x:t xml:space="preserve">Pie soporte</x:t>
        </x:is>
      </x:c>
      <x:c r="D609" t="inlineStr">
        <x:is>
          <x:t xml:space="preserve">Lámina LAF o acero 1.0 mm (alternativa V4)</x:t>
        </x:is>
      </x:c>
      <x:c r="E609" t="n">
        <x:f>'08_PEDIDOS'!D93</x:f>
        <x:v>7</x:v>
      </x:c>
      <x:c r="F609" t="n">
        <x:v>2</x:v>
      </x:c>
      <x:c r="G609" t="n">
        <x:f>E609*F609</x:f>
        <x:v>14</x:v>
      </x:c>
      <x:c r="H609" t="n">
        <x:v>29.01086956521739</x:v>
      </x:c>
      <x:c r="I609" t="n">
        <x:f>E609*H609</x:f>
        <x:v>203.07608695652175</x:v>
      </x:c>
      <x:c r="J609" s="23" t="n">
        <x:f>E609*SUMIFS('03_DESPIECE'!$I$2:$I$225,'03_DESPIECE'!$A$2:$A$225,B609,'03_DESPIECE'!$B$2:$B$225,C609)</x:f>
        <x:v>27.474999999999998</x:v>
      </x:c>
      <x:c r="K609" s="23" t="n">
        <x:f>E609*SUMIFS('03_DESPIECE'!$K$2:$K$225,'03_DESPIECE'!$A$2:$A$225,B609,'03_DESPIECE'!$B$2:$B$225,C609)</x:f>
        <x:v>0.6076388888888888</x:v>
      </x:c>
    </x:row>
    <x:row r="610">
      <x:c r="A610" t="inlineStr">
        <x:is>
          <x:t xml:space="preserve">P092</x:t>
        </x:is>
      </x:c>
      <x:c r="B610" t="inlineStr">
        <x:is>
          <x:t xml:space="preserve">Góndola mural</x:t>
        </x:is>
      </x:c>
      <x:c r="C610" t="inlineStr">
        <x:is>
          <x:t xml:space="preserve">Fijaciones</x:t>
        </x:is>
      </x:c>
      <x:c r="D610" t="inlineStr">
        <x:is>
          <x:t xml:space="preserve">Elementos de fijación metálica (tipo por desagregar)</x:t>
        </x:is>
      </x:c>
      <x:c r="E610" t="n">
        <x:f>'08_PEDIDOS'!D93</x:f>
        <x:v>7</x:v>
      </x:c>
      <x:c r="F610" t="n">
        <x:v>26</x:v>
      </x:c>
      <x:c r="G610" t="n">
        <x:f>E610*F610</x:f>
        <x:v>182</x:v>
      </x:c>
      <x:c r="I610" t="n">
        <x:f>E610*H610</x:f>
        <x:v>0</x:v>
      </x:c>
      <x:c r="J610" s="23" t="n">
        <x:f>E610*SUMIFS('03_DESPIECE'!$I$2:$I$225,'03_DESPIECE'!$A$2:$A$225,B610,'03_DESPIECE'!$B$2:$B$225,C610)</x:f>
        <x:v>0</x:v>
      </x:c>
      <x:c r="K610" s="23" t="n">
        <x:f>E610*SUMIFS('03_DESPIECE'!$K$2:$K$225,'03_DESPIECE'!$A$2:$A$225,B610,'03_DESPIECE'!$B$2:$B$225,C610)</x:f>
        <x:v>0</x:v>
      </x:c>
    </x:row>
    <x:row r="611">
      <x:c r="A611" t="inlineStr">
        <x:is>
          <x:t xml:space="preserve">P093</x:t>
        </x:is>
      </x:c>
      <x:c r="B611" t="inlineStr">
        <x:is>
          <x:t xml:space="preserve">Locker de 4 puertas</x:t>
        </x:is>
      </x:c>
      <x:c r="C611" t="inlineStr">
        <x:is>
          <x:t xml:space="preserve">Panel lateral</x:t>
        </x:is>
      </x:c>
      <x:c r="D611" t="inlineStr">
        <x:is>
          <x:t xml:space="preserve">Lámina LAF o acero 1.5 mm (alternativa V4)</x:t>
        </x:is>
      </x:c>
      <x:c r="E611" t="n">
        <x:f>'08_PEDIDOS'!D94</x:f>
        <x:v>5</x:v>
      </x:c>
      <x:c r="F611" t="n">
        <x:v>2</x:v>
      </x:c>
      <x:c r="G611" t="n">
        <x:f>E611*F611</x:f>
        <x:v>10</x:v>
      </x:c>
      <x:c r="H611" t="n">
        <x:v>165.3619565217391</x:v>
      </x:c>
      <x:c r="I611" t="n">
        <x:f>E611*H611</x:f>
        <x:v>826.8097826086955</x:v>
      </x:c>
      <x:c r="J611" s="23" t="n">
        <x:f>E611*SUMIFS('03_DESPIECE'!$I$2:$I$225,'03_DESPIECE'!$A$2:$A$225,B611,'03_DESPIECE'!$B$2:$B$225,C611)</x:f>
        <x:v>111.8625</x:v>
      </x:c>
      <x:c r="K611" s="23" t="n">
        <x:f>E611*SUMIFS('03_DESPIECE'!$K$2:$K$225,'03_DESPIECE'!$A$2:$A$225,B611,'03_DESPIECE'!$B$2:$B$225,C611)</x:f>
        <x:v>1.6493055555555556</x:v>
      </x:c>
    </x:row>
    <x:row r="612">
      <x:c r="A612" t="inlineStr">
        <x:is>
          <x:t xml:space="preserve">P093</x:t>
        </x:is>
      </x:c>
      <x:c r="B612" t="inlineStr">
        <x:is>
          <x:t xml:space="preserve">Locker de 4 puertas</x:t>
        </x:is>
      </x:c>
      <x:c r="C612" t="inlineStr">
        <x:is>
          <x:t xml:space="preserve">Techo/base</x:t>
        </x:is>
      </x:c>
      <x:c r="D612" t="inlineStr">
        <x:is>
          <x:t xml:space="preserve">Lámina LAF o acero 1.5 mm (alternativa V4)</x:t>
        </x:is>
      </x:c>
      <x:c r="E612" t="n">
        <x:f>'08_PEDIDOS'!D94</x:f>
        <x:v>5</x:v>
      </x:c>
      <x:c r="F612" t="n">
        <x:v>2</x:v>
      </x:c>
      <x:c r="G612" t="n">
        <x:f>E612*F612</x:f>
        <x:v>10</x:v>
      </x:c>
      <x:c r="H612" t="n">
        <x:v>60.9228260869565</x:v>
      </x:c>
      <x:c r="I612" t="n">
        <x:f>E612*H612</x:f>
        <x:v>304.6141304347825</x:v>
      </x:c>
      <x:c r="J612" s="23" t="n">
        <x:f>E612*SUMIFS('03_DESPIECE'!$I$2:$I$225,'03_DESPIECE'!$A$2:$A$225,B612,'03_DESPIECE'!$B$2:$B$225,C612)</x:f>
        <x:v>41.21249999999999</x:v>
      </x:c>
      <x:c r="K612" s="23" t="n">
        <x:f>E612*SUMIFS('03_DESPIECE'!$K$2:$K$225,'03_DESPIECE'!$A$2:$A$225,B612,'03_DESPIECE'!$B$2:$B$225,C612)</x:f>
        <x:v>0.6076388888888888</x:v>
      </x:c>
    </x:row>
    <x:row r="613">
      <x:c r="A613" t="inlineStr">
        <x:is>
          <x:t xml:space="preserve">P093</x:t>
        </x:is>
      </x:c>
      <x:c r="B613" t="inlineStr">
        <x:is>
          <x:t xml:space="preserve">Locker de 4 puertas</x:t>
        </x:is>
      </x:c>
      <x:c r="C613" t="inlineStr">
        <x:is>
          <x:t xml:space="preserve">Panel posterior</x:t>
        </x:is>
      </x:c>
      <x:c r="D613" t="inlineStr">
        <x:is>
          <x:t xml:space="preserve">Lámina LAF o acero 1.5 mm (alternativa V4)</x:t>
        </x:is>
      </x:c>
      <x:c r="E613" t="n">
        <x:f>'08_PEDIDOS'!D94</x:f>
        <x:v>5</x:v>
      </x:c>
      <x:c r="F613" t="n">
        <x:v>1</x:v>
      </x:c>
      <x:c r="G613" t="n">
        <x:f>E613*F613</x:f>
        <x:v>5</x:v>
      </x:c>
      <x:c r="H613" t="n">
        <x:v>147.9554347826086</x:v>
      </x:c>
      <x:c r="I613" t="n">
        <x:f>E613*H613</x:f>
        <x:v>739.7771739130429</x:v>
      </x:c>
      <x:c r="J613" s="23" t="n">
        <x:f>E613*SUMIFS('03_DESPIECE'!$I$2:$I$225,'03_DESPIECE'!$A$2:$A$225,B613,'03_DESPIECE'!$B$2:$B$225,C613)</x:f>
        <x:v>100.08749999999999</x:v>
      </x:c>
      <x:c r="K613" s="23" t="n">
        <x:f>E613*SUMIFS('03_DESPIECE'!$K$2:$K$225,'03_DESPIECE'!$A$2:$A$225,B613,'03_DESPIECE'!$B$2:$B$225,C613)</x:f>
        <x:v>2.951388888888889</x:v>
      </x:c>
    </x:row>
    <x:row r="614">
      <x:c r="A614" t="inlineStr">
        <x:is>
          <x:t xml:space="preserve">P093</x:t>
        </x:is>
      </x:c>
      <x:c r="B614" t="inlineStr">
        <x:is>
          <x:t xml:space="preserve">Locker de 4 puertas</x:t>
        </x:is>
      </x:c>
      <x:c r="C614" t="inlineStr">
        <x:is>
          <x:t xml:space="preserve">Puerta individual</x:t>
        </x:is>
      </x:c>
      <x:c r="D614" t="inlineStr">
        <x:is>
          <x:t xml:space="preserve">Lámina LAF o acero 1.5 mm (alternativa V4)</x:t>
        </x:is>
      </x:c>
      <x:c r="E614" t="n">
        <x:f>'08_PEDIDOS'!D94</x:f>
        <x:v>5</x:v>
      </x:c>
      <x:c r="F614" t="n">
        <x:v>4</x:v>
      </x:c>
      <x:c r="G614" t="n">
        <x:f>E614*F614</x:f>
        <x:v>20</x:v>
      </x:c>
      <x:c r="H614" t="n">
        <x:v>128.8082608695652</x:v>
      </x:c>
      <x:c r="I614" t="n">
        <x:f>E614*H614</x:f>
        <x:v>644.041304347826</x:v>
      </x:c>
      <x:c r="J614" s="23" t="n">
        <x:f>E614*SUMIFS('03_DESPIECE'!$I$2:$I$225,'03_DESPIECE'!$A$2:$A$225,B614,'03_DESPIECE'!$B$2:$B$225,C614)</x:f>
        <x:v>87.13499999999999</x:v>
      </x:c>
      <x:c r="K614" s="23" t="n">
        <x:f>E614*SUMIFS('03_DESPIECE'!$K$2:$K$225,'03_DESPIECE'!$A$2:$A$225,B614,'03_DESPIECE'!$B$2:$B$225,C614)</x:f>
        <x:v>0.6423611111111112</x:v>
      </x:c>
    </x:row>
    <x:row r="615">
      <x:c r="A615" t="inlineStr">
        <x:is>
          <x:t xml:space="preserve">P093</x:t>
        </x:is>
      </x:c>
      <x:c r="B615" t="inlineStr">
        <x:is>
          <x:t xml:space="preserve">Locker de 4 puertas</x:t>
        </x:is>
      </x:c>
      <x:c r="C615" t="inlineStr">
        <x:is>
          <x:t xml:space="preserve">Separador interior</x:t>
        </x:is>
      </x:c>
      <x:c r="D615" t="inlineStr">
        <x:is>
          <x:t xml:space="preserve">Lámina LAF o acero 1.5 mm (alternativa V4)</x:t>
        </x:is>
      </x:c>
      <x:c r="E615" t="n">
        <x:f>'08_PEDIDOS'!D94</x:f>
        <x:v>5</x:v>
      </x:c>
      <x:c r="F615" t="n">
        <x:v>3</x:v>
      </x:c>
      <x:c r="G615" t="n">
        <x:f>E615*F615</x:f>
        <x:v>15</x:v>
      </x:c>
      <x:c r="H615" t="n">
        <x:v>91.38423913043476</x:v>
      </x:c>
      <x:c r="I615" t="n">
        <x:f>E615*H615</x:f>
        <x:v>456.9211956521738</x:v>
      </x:c>
      <x:c r="J615" s="23" t="n">
        <x:f>E615*SUMIFS('03_DESPIECE'!$I$2:$I$225,'03_DESPIECE'!$A$2:$A$225,B615,'03_DESPIECE'!$B$2:$B$225,C615)</x:f>
        <x:v>61.818749999999994</x:v>
      </x:c>
      <x:c r="K615" s="23" t="n">
        <x:f>E615*SUMIFS('03_DESPIECE'!$K$2:$K$225,'03_DESPIECE'!$A$2:$A$225,B615,'03_DESPIECE'!$B$2:$B$225,C615)</x:f>
        <x:v>0.6076388888888888</x:v>
      </x:c>
    </x:row>
    <x:row r="616">
      <x:c r="A616" t="inlineStr">
        <x:is>
          <x:t xml:space="preserve">P093</x:t>
        </x:is>
      </x:c>
      <x:c r="B616" t="inlineStr">
        <x:is>
          <x:t xml:space="preserve">Locker de 4 puertas</x:t>
        </x:is>
      </x:c>
      <x:c r="C616" t="inlineStr">
        <x:is>
          <x:t xml:space="preserve">Bisagra</x:t>
        </x:is>
      </x:c>
      <x:c r="D616" t="inlineStr">
        <x:is>
          <x:t xml:space="preserve">Elementos de fijación metálica (tipo por desagregar)</x:t>
        </x:is>
      </x:c>
      <x:c r="E616" t="n">
        <x:f>'08_PEDIDOS'!D94</x:f>
        <x:v>5</x:v>
      </x:c>
      <x:c r="F616" t="n">
        <x:v>8</x:v>
      </x:c>
      <x:c r="G616" t="n">
        <x:f>E616*F616</x:f>
        <x:v>40</x:v>
      </x:c>
      <x:c r="I616" t="n">
        <x:f>E616*H616</x:f>
        <x:v>0</x:v>
      </x:c>
      <x:c r="J616" s="23" t="n">
        <x:f>E616*SUMIFS('03_DESPIECE'!$I$2:$I$225,'03_DESPIECE'!$A$2:$A$225,B616,'03_DESPIECE'!$B$2:$B$225,C616)</x:f>
        <x:v>0</x:v>
      </x:c>
      <x:c r="K616" s="23" t="n">
        <x:f>E616*SUMIFS('03_DESPIECE'!$K$2:$K$225,'03_DESPIECE'!$A$2:$A$225,B616,'03_DESPIECE'!$B$2:$B$225,C616)</x:f>
        <x:v>0</x:v>
      </x:c>
    </x:row>
    <x:row r="617">
      <x:c r="A617" t="inlineStr">
        <x:is>
          <x:t xml:space="preserve">P093</x:t>
        </x:is>
      </x:c>
      <x:c r="B617" t="inlineStr">
        <x:is>
          <x:t xml:space="preserve">Locker de 4 puertas</x:t>
        </x:is>
      </x:c>
      <x:c r="C617" t="inlineStr">
        <x:is>
          <x:t xml:space="preserve">Cerradura</x:t>
        </x:is>
      </x:c>
      <x:c r="D617" t="inlineStr">
        <x:is>
          <x:t xml:space="preserve">Elementos de fijación metálica (tipo por desagregar)</x:t>
        </x:is>
      </x:c>
      <x:c r="E617" t="n">
        <x:f>'08_PEDIDOS'!D94</x:f>
        <x:v>5</x:v>
      </x:c>
      <x:c r="F617" t="n">
        <x:v>4</x:v>
      </x:c>
      <x:c r="G617" t="n">
        <x:f>E617*F617</x:f>
        <x:v>20</x:v>
      </x:c>
      <x:c r="I617" t="n">
        <x:f>E617*H617</x:f>
        <x:v>0</x:v>
      </x:c>
      <x:c r="J617" s="23" t="n">
        <x:f>E617*SUMIFS('03_DESPIECE'!$I$2:$I$225,'03_DESPIECE'!$A$2:$A$225,B617,'03_DESPIECE'!$B$2:$B$225,C617)</x:f>
        <x:v>0</x:v>
      </x:c>
      <x:c r="K617" s="23" t="n">
        <x:f>E617*SUMIFS('03_DESPIECE'!$K$2:$K$225,'03_DESPIECE'!$A$2:$A$225,B617,'03_DESPIECE'!$B$2:$B$225,C617)</x:f>
        <x:v>0</x:v>
      </x:c>
    </x:row>
    <x:row r="618">
      <x:c r="A618" t="inlineStr">
        <x:is>
          <x:t xml:space="preserve">P094</x:t>
        </x:is>
      </x:c>
      <x:c r="B618" t="inlineStr">
        <x:is>
          <x:t xml:space="preserve">Locker de 6 puertas</x:t>
        </x:is>
      </x:c>
      <x:c r="C618" t="inlineStr">
        <x:is>
          <x:t xml:space="preserve">Costado externo</x:t>
        </x:is>
      </x:c>
      <x:c r="D618" t="inlineStr">
        <x:is>
          <x:t xml:space="preserve">Lámina LAF o acero 1.5 mm (alternativa V4)</x:t>
        </x:is>
      </x:c>
      <x:c r="E618" t="n">
        <x:f>'08_PEDIDOS'!D95</x:f>
        <x:v>6</x:v>
      </x:c>
      <x:c r="F618" t="n">
        <x:v>2</x:v>
      </x:c>
      <x:c r="G618" t="n">
        <x:f>E618*F618</x:f>
        <x:v>12</x:v>
      </x:c>
      <x:c r="H618" t="n">
        <x:v>191.4717391304348</x:v>
      </x:c>
      <x:c r="I618" t="n">
        <x:f>E618*H618</x:f>
        <x:v>1148.8304347826088</x:v>
      </x:c>
      <x:c r="J618" s="23" t="n">
        <x:f>E618*SUMIFS('03_DESPIECE'!$I$2:$I$225,'03_DESPIECE'!$A$2:$A$225,B618,'03_DESPIECE'!$B$2:$B$225,C618)</x:f>
        <x:v>155.43</x:v>
      </x:c>
      <x:c r="K618" s="23" t="n">
        <x:f>E618*SUMIFS('03_DESPIECE'!$K$2:$K$225,'03_DESPIECE'!$A$2:$A$225,B618,'03_DESPIECE'!$B$2:$B$225,C618)</x:f>
        <x:v>2.291666666666667</x:v>
      </x:c>
    </x:row>
    <x:row r="619">
      <x:c r="A619" t="inlineStr">
        <x:is>
          <x:t xml:space="preserve">P094</x:t>
        </x:is>
      </x:c>
      <x:c r="B619" t="inlineStr">
        <x:is>
          <x:t xml:space="preserve">Locker de 6 puertas</x:t>
        </x:is>
      </x:c>
      <x:c r="C619" t="inlineStr">
        <x:is>
          <x:t xml:space="preserve">Panel techo/base</x:t>
        </x:is>
      </x:c>
      <x:c r="D619" t="inlineStr">
        <x:is>
          <x:t xml:space="preserve">Lámina LAF o acero 1.5 mm (alternativa V4)</x:t>
        </x:is>
      </x:c>
      <x:c r="E619" t="n">
        <x:f>'08_PEDIDOS'!D95</x:f>
        <x:v>6</x:v>
      </x:c>
      <x:c r="F619" t="n">
        <x:v>2</x:v>
      </x:c>
      <x:c r="G619" t="n">
        <x:f>E619*F619</x:f>
        <x:v>12</x:v>
      </x:c>
      <x:c r="H619" t="n">
        <x:v>83.55130434782606</x:v>
      </x:c>
      <x:c r="I619" t="n">
        <x:f>E619*H619</x:f>
        <x:v>501.30782608695637</x:v>
      </x:c>
      <x:c r="J619" s="23" t="n">
        <x:f>E619*SUMIFS('03_DESPIECE'!$I$2:$I$225,'03_DESPIECE'!$A$2:$A$225,B619,'03_DESPIECE'!$B$2:$B$225,C619)</x:f>
        <x:v>67.824</x:v>
      </x:c>
      <x:c r="K619" s="23" t="n">
        <x:f>E619*SUMIFS('03_DESPIECE'!$K$2:$K$225,'03_DESPIECE'!$A$2:$A$225,B619,'03_DESPIECE'!$B$2:$B$225,C619)</x:f>
        <x:v>1</x:v>
      </x:c>
    </x:row>
    <x:row r="620">
      <x:c r="A620" t="inlineStr">
        <x:is>
          <x:t xml:space="preserve">P094</x:t>
        </x:is>
      </x:c>
      <x:c r="B620" t="inlineStr">
        <x:is>
          <x:t xml:space="preserve">Locker de 6 puertas</x:t>
        </x:is>
      </x:c>
      <x:c r="C620" t="inlineStr">
        <x:is>
          <x:t xml:space="preserve">Fondo</x:t>
        </x:is>
      </x:c>
      <x:c r="D620" t="inlineStr">
        <x:is>
          <x:t xml:space="preserve">Lámina LAF o acero 1.5 mm (alternativa V4)</x:t>
        </x:is>
      </x:c>
      <x:c r="E620" t="n">
        <x:f>'08_PEDIDOS'!D95</x:f>
        <x:v>6</x:v>
      </x:c>
      <x:c r="F620" t="n">
        <x:v>1</x:v>
      </x:c>
      <x:c r="G620" t="n">
        <x:f>E620*F620</x:f>
        <x:v>6</x:v>
      </x:c>
      <x:c r="H620" t="n">
        <x:v>156.6586956521739</x:v>
      </x:c>
      <x:c r="I620" t="n">
        <x:f>E620*H620</x:f>
        <x:v>939.9521739130433</x:v>
      </x:c>
      <x:c r="J620" s="23" t="n">
        <x:f>E620*SUMIFS('03_DESPIECE'!$I$2:$I$225,'03_DESPIECE'!$A$2:$A$225,B620,'03_DESPIECE'!$B$2:$B$225,C620)</x:f>
        <x:v>127.17</x:v>
      </x:c>
      <x:c r="K620" s="23" t="n">
        <x:f>E620*SUMIFS('03_DESPIECE'!$K$2:$K$225,'03_DESPIECE'!$A$2:$A$225,B620,'03_DESPIECE'!$B$2:$B$225,C620)</x:f>
        <x:v>3.75</x:v>
      </x:c>
    </x:row>
    <x:row r="621">
      <x:c r="A621" t="inlineStr">
        <x:is>
          <x:t xml:space="preserve">P094</x:t>
        </x:is>
      </x:c>
      <x:c r="B621" t="inlineStr">
        <x:is>
          <x:t xml:space="preserve">Locker de 6 puertas</x:t>
        </x:is>
      </x:c>
      <x:c r="C621" t="inlineStr">
        <x:is>
          <x:t xml:space="preserve">Puerta con rejilla</x:t>
        </x:is>
      </x:c>
      <x:c r="D621" t="inlineStr">
        <x:is>
          <x:t xml:space="preserve">Lámina LAF o acero 1.5 mm (alternativa V4)</x:t>
        </x:is>
      </x:c>
      <x:c r="E621" t="n">
        <x:f>'08_PEDIDOS'!D95</x:f>
        <x:v>6</x:v>
      </x:c>
      <x:c r="F621" t="n">
        <x:v>6</x:v>
      </x:c>
      <x:c r="G621" t="n">
        <x:f>E621*F621</x:f>
        <x:v>36</x:v>
      </x:c>
      <x:c r="H621" t="n">
        <x:v>156.6586956521739</x:v>
      </x:c>
      <x:c r="I621" t="n">
        <x:f>E621*H621</x:f>
        <x:v>939.9521739130433</x:v>
      </x:c>
      <x:c r="J621" s="23" t="n">
        <x:f>E621*SUMIFS('03_DESPIECE'!$I$2:$I$225,'03_DESPIECE'!$A$2:$A$225,B621,'03_DESPIECE'!$B$2:$B$225,C621)</x:f>
        <x:v>127.17</x:v>
      </x:c>
      <x:c r="K621" s="23" t="n">
        <x:f>E621*SUMIFS('03_DESPIECE'!$K$2:$K$225,'03_DESPIECE'!$A$2:$A$225,B621,'03_DESPIECE'!$B$2:$B$225,C621)</x:f>
        <x:v>0.625</x:v>
      </x:c>
    </x:row>
    <x:row r="622">
      <x:c r="A622" t="inlineStr">
        <x:is>
          <x:t xml:space="preserve">P094</x:t>
        </x:is>
      </x:c>
      <x:c r="B622" t="inlineStr">
        <x:is>
          <x:t xml:space="preserve">Locker de 6 puertas</x:t>
        </x:is>
      </x:c>
      <x:c r="C622" t="inlineStr">
        <x:is>
          <x:t xml:space="preserve">Separador vertical</x:t>
        </x:is>
      </x:c>
      <x:c r="D622" t="inlineStr">
        <x:is>
          <x:t xml:space="preserve">Lámina LAF o acero 1.5 mm (alternativa V4)</x:t>
        </x:is>
      </x:c>
      <x:c r="E622" t="n">
        <x:f>'08_PEDIDOS'!D95</x:f>
        <x:v>6</x:v>
      </x:c>
      <x:c r="F622" t="n">
        <x:v>2</x:v>
      </x:c>
      <x:c r="G622" t="n">
        <x:f>E622*F622</x:f>
        <x:v>12</x:v>
      </x:c>
      <x:c r="H622" t="n">
        <x:v>121.845652173913</x:v>
      </x:c>
      <x:c r="I622" t="n">
        <x:f>E622*H622</x:f>
        <x:v>731.073913043478</x:v>
      </x:c>
      <x:c r="J622" s="23" t="n">
        <x:f>E622*SUMIFS('03_DESPIECE'!$I$2:$I$225,'03_DESPIECE'!$A$2:$A$225,B622,'03_DESPIECE'!$B$2:$B$225,C622)</x:f>
        <x:v>98.91</x:v>
      </x:c>
      <x:c r="K622" s="23" t="n">
        <x:f>E622*SUMIFS('03_DESPIECE'!$K$2:$K$225,'03_DESPIECE'!$A$2:$A$225,B622,'03_DESPIECE'!$B$2:$B$225,C622)</x:f>
        <x:v>1.4583333333333333</x:v>
      </x:c>
    </x:row>
    <x:row r="623">
      <x:c r="A623" t="inlineStr">
        <x:is>
          <x:t xml:space="preserve">P094</x:t>
        </x:is>
      </x:c>
      <x:c r="B623" t="inlineStr">
        <x:is>
          <x:t xml:space="preserve">Locker de 6 puertas</x:t>
        </x:is>
      </x:c>
      <x:c r="C623" t="inlineStr">
        <x:is>
          <x:t xml:space="preserve">Entrepiso</x:t>
        </x:is>
      </x:c>
      <x:c r="D623" t="inlineStr">
        <x:is>
          <x:t xml:space="preserve">Lámina LAF o acero 1.5 mm (alternativa V4)</x:t>
        </x:is>
      </x:c>
      <x:c r="E623" t="n">
        <x:f>'08_PEDIDOS'!D95</x:f>
        <x:v>6</x:v>
      </x:c>
      <x:c r="F623" t="n">
        <x:v>4</x:v>
      </x:c>
      <x:c r="G623" t="n">
        <x:f>E623*F623</x:f>
        <x:v>24</x:v>
      </x:c>
      <x:c r="H623" t="n">
        <x:v>139.2521739130435</x:v>
      </x:c>
      <x:c r="I623" t="n">
        <x:f>E623*H623</x:f>
        <x:v>835.5130434782609</x:v>
      </x:c>
      <x:c r="J623" s="23" t="n">
        <x:f>E623*SUMIFS('03_DESPIECE'!$I$2:$I$225,'03_DESPIECE'!$A$2:$A$225,B623,'03_DESPIECE'!$B$2:$B$225,C623)</x:f>
        <x:v>113.03999999999999</x:v>
      </x:c>
      <x:c r="K623" s="23" t="n">
        <x:f>E623*SUMIFS('03_DESPIECE'!$K$2:$K$225,'03_DESPIECE'!$A$2:$A$225,B623,'03_DESPIECE'!$B$2:$B$225,C623)</x:f>
        <x:v>0.8333333333333334</x:v>
      </x:c>
    </x:row>
    <x:row r="624">
      <x:c r="A624" t="inlineStr">
        <x:is>
          <x:t xml:space="preserve">P094</x:t>
        </x:is>
      </x:c>
      <x:c r="B624" t="inlineStr">
        <x:is>
          <x:t xml:space="preserve">Locker de 6 puertas</x:t>
        </x:is>
      </x:c>
      <x:c r="C624" t="inlineStr">
        <x:is>
          <x:t xml:space="preserve">Bisagra</x:t>
        </x:is>
      </x:c>
      <x:c r="D624" t="inlineStr">
        <x:is>
          <x:t xml:space="preserve">Elementos de fijación metálica (tipo por desagregar)</x:t>
        </x:is>
      </x:c>
      <x:c r="E624" t="n">
        <x:f>'08_PEDIDOS'!D95</x:f>
        <x:v>6</x:v>
      </x:c>
      <x:c r="F624" t="n">
        <x:v>12</x:v>
      </x:c>
      <x:c r="G624" t="n">
        <x:f>E624*F624</x:f>
        <x:v>72</x:v>
      </x:c>
      <x:c r="I624" t="n">
        <x:f>E624*H624</x:f>
        <x:v>0</x:v>
      </x:c>
      <x:c r="J624" s="23" t="n">
        <x:f>E624*SUMIFS('03_DESPIECE'!$I$2:$I$225,'03_DESPIECE'!$A$2:$A$225,B624,'03_DESPIECE'!$B$2:$B$225,C624)</x:f>
        <x:v>0</x:v>
      </x:c>
      <x:c r="K624" s="23" t="n">
        <x:f>E624*SUMIFS('03_DESPIECE'!$K$2:$K$225,'03_DESPIECE'!$A$2:$A$225,B624,'03_DESPIECE'!$B$2:$B$225,C624)</x:f>
        <x:v>0</x:v>
      </x:c>
    </x:row>
    <x:row r="625">
      <x:c r="A625" t="inlineStr">
        <x:is>
          <x:t xml:space="preserve">P094</x:t>
        </x:is>
      </x:c>
      <x:c r="B625" t="inlineStr">
        <x:is>
          <x:t xml:space="preserve">Locker de 6 puertas</x:t>
        </x:is>
      </x:c>
      <x:c r="C625" t="inlineStr">
        <x:is>
          <x:t xml:space="preserve">Cerradura</x:t>
        </x:is>
      </x:c>
      <x:c r="D625" t="inlineStr">
        <x:is>
          <x:t xml:space="preserve">Elementos de fijación metálica (tipo por desagregar)</x:t>
        </x:is>
      </x:c>
      <x:c r="E625" t="n">
        <x:f>'08_PEDIDOS'!D95</x:f>
        <x:v>6</x:v>
      </x:c>
      <x:c r="F625" t="n">
        <x:v>6</x:v>
      </x:c>
      <x:c r="G625" t="n">
        <x:f>E625*F625</x:f>
        <x:v>36</x:v>
      </x:c>
      <x:c r="I625" t="n">
        <x:f>E625*H625</x:f>
        <x:v>0</x:v>
      </x:c>
      <x:c r="J625" s="23" t="n">
        <x:f>E625*SUMIFS('03_DESPIECE'!$I$2:$I$225,'03_DESPIECE'!$A$2:$A$225,B625,'03_DESPIECE'!$B$2:$B$225,C625)</x:f>
        <x:v>0</x:v>
      </x:c>
      <x:c r="K625" s="23" t="n">
        <x:f>E625*SUMIFS('03_DESPIECE'!$K$2:$K$225,'03_DESPIECE'!$A$2:$A$225,B625,'03_DESPIECE'!$B$2:$B$225,C625)</x:f>
        <x:v>0</x:v>
      </x:c>
    </x:row>
    <x:row r="626">
      <x:c r="A626" t="inlineStr">
        <x:is>
          <x:t xml:space="preserve">P095</x:t>
        </x:is>
      </x:c>
      <x:c r="B626" t="inlineStr">
        <x:is>
          <x:t xml:space="preserve">Armario metálico</x:t>
        </x:is>
      </x:c>
      <x:c r="C626" t="inlineStr">
        <x:is>
          <x:t xml:space="preserve">Lateral gabinete</x:t>
        </x:is>
      </x:c>
      <x:c r="D626" t="inlineStr">
        <x:is>
          <x:t xml:space="preserve">Lámina LAF o acero 1.0 mm (alternativa V4)</x:t>
        </x:is>
      </x:c>
      <x:c r="E626" t="n">
        <x:f>'08_PEDIDOS'!D96</x:f>
        <x:v>10</x:v>
      </x:c>
      <x:c r="F626" t="n">
        <x:v>2</x:v>
      </x:c>
      <x:c r="G626" t="n">
        <x:f>E626*F626</x:f>
        <x:v>20</x:v>
      </x:c>
      <x:c r="H626" t="n">
        <x:v>110.2413043478261</x:v>
      </x:c>
      <x:c r="I626" t="n">
        <x:f>E626*H626</x:f>
        <x:v>1102.413043478261</x:v>
      </x:c>
      <x:c r="J626" s="23" t="n">
        <x:f>E626*SUMIFS('03_DESPIECE'!$I$2:$I$225,'03_DESPIECE'!$A$2:$A$225,B626,'03_DESPIECE'!$B$2:$B$225,C626)</x:f>
        <x:v>149.14999999999998</x:v>
      </x:c>
      <x:c r="K626" s="23" t="n">
        <x:f>E626*SUMIFS('03_DESPIECE'!$K$2:$K$225,'03_DESPIECE'!$A$2:$A$225,B626,'03_DESPIECE'!$B$2:$B$225,C626)</x:f>
        <x:v>3.298611111111111</x:v>
      </x:c>
    </x:row>
    <x:row r="627">
      <x:c r="A627" t="inlineStr">
        <x:is>
          <x:t xml:space="preserve">P095</x:t>
        </x:is>
      </x:c>
      <x:c r="B627" t="inlineStr">
        <x:is>
          <x:t xml:space="preserve">Armario metálico</x:t>
        </x:is>
      </x:c>
      <x:c r="C627" t="inlineStr">
        <x:is>
          <x:t xml:space="preserve">Panel posterior</x:t>
        </x:is>
      </x:c>
      <x:c r="D627" t="inlineStr">
        <x:is>
          <x:t xml:space="preserve">Lámina LAF o acero 1.0 mm (alternativa V4)</x:t>
        </x:is>
      </x:c>
      <x:c r="E627" t="n">
        <x:f>'08_PEDIDOS'!D96</x:f>
        <x:v>10</x:v>
      </x:c>
      <x:c r="F627" t="n">
        <x:v>1</x:v>
      </x:c>
      <x:c r="G627" t="n">
        <x:f>E627*F627</x:f>
        <x:v>10</x:v>
      </x:c>
      <x:c r="H627" t="n">
        <x:v>75.42826086956522</x:v>
      </x:c>
      <x:c r="I627" t="n">
        <x:f>E627*H627</x:f>
        <x:v>754.2826086956522</x:v>
      </x:c>
      <x:c r="J627" s="23" t="n">
        <x:f>E627*SUMIFS('03_DESPIECE'!$I$2:$I$225,'03_DESPIECE'!$A$2:$A$225,B627,'03_DESPIECE'!$B$2:$B$225,C627)</x:f>
        <x:v>102.05</x:v>
      </x:c>
      <x:c r="K627" s="23" t="n">
        <x:f>E627*SUMIFS('03_DESPIECE'!$K$2:$K$225,'03_DESPIECE'!$A$2:$A$225,B627,'03_DESPIECE'!$B$2:$B$225,C627)</x:f>
        <x:v>4.513888888888889</x:v>
      </x:c>
    </x:row>
    <x:row r="628">
      <x:c r="A628" t="inlineStr">
        <x:is>
          <x:t xml:space="preserve">P095</x:t>
        </x:is>
      </x:c>
      <x:c r="B628" t="inlineStr">
        <x:is>
          <x:t xml:space="preserve">Armario metálico</x:t>
        </x:is>
      </x:c>
      <x:c r="C628" t="inlineStr">
        <x:is>
          <x:t xml:space="preserve">Panel techo/base</x:t>
        </x:is>
      </x:c>
      <x:c r="D628" t="inlineStr">
        <x:is>
          <x:t xml:space="preserve">Lámina LAF o acero 1.0 mm (alternativa V4)</x:t>
        </x:is>
      </x:c>
      <x:c r="E628" t="n">
        <x:f>'08_PEDIDOS'!D96</x:f>
        <x:v>10</x:v>
      </x:c>
      <x:c r="F628" t="n">
        <x:v>2</x:v>
      </x:c>
      <x:c r="G628" t="n">
        <x:f>E628*F628</x:f>
        <x:v>20</x:v>
      </x:c>
      <x:c r="H628" t="n">
        <x:v>58.02173913043478</x:v>
      </x:c>
      <x:c r="I628" t="n">
        <x:f>E628*H628</x:f>
        <x:v>580.2173913043478</x:v>
      </x:c>
      <x:c r="J628" s="23" t="n">
        <x:f>E628*SUMIFS('03_DESPIECE'!$I$2:$I$225,'03_DESPIECE'!$A$2:$A$225,B628,'03_DESPIECE'!$B$2:$B$225,C628)</x:f>
        <x:v>78.50000000000001</x:v>
      </x:c>
      <x:c r="K628" s="23" t="n">
        <x:f>E628*SUMIFS('03_DESPIECE'!$K$2:$K$225,'03_DESPIECE'!$A$2:$A$225,B628,'03_DESPIECE'!$B$2:$B$225,C628)</x:f>
        <x:v>1.7361111111111112</x:v>
      </x:c>
    </x:row>
    <x:row r="629">
      <x:c r="A629" t="inlineStr">
        <x:is>
          <x:t xml:space="preserve">P095</x:t>
        </x:is>
      </x:c>
      <x:c r="B629" t="inlineStr">
        <x:is>
          <x:t xml:space="preserve">Armario metálico</x:t>
        </x:is>
      </x:c>
      <x:c r="C629" t="inlineStr">
        <x:is>
          <x:t xml:space="preserve">Puerta</x:t>
        </x:is>
      </x:c>
      <x:c r="D629" t="inlineStr">
        <x:is>
          <x:t xml:space="preserve">Lámina LAF o acero 1.0 mm (alternativa V4)</x:t>
        </x:is>
      </x:c>
      <x:c r="E629" t="n">
        <x:f>'08_PEDIDOS'!D96</x:f>
        <x:v>10</x:v>
      </x:c>
      <x:c r="F629" t="n">
        <x:v>2</x:v>
      </x:c>
      <x:c r="G629" t="n">
        <x:f>E629*F629</x:f>
        <x:v>20</x:v>
      </x:c>
      <x:c r="H629" t="n">
        <x:v>81.2304347826087</x:v>
      </x:c>
      <x:c r="I629" t="n">
        <x:f>E629*H629</x:f>
        <x:v>812.304347826087</x:v>
      </x:c>
      <x:c r="J629" s="23" t="n">
        <x:f>E629*SUMIFS('03_DESPIECE'!$I$2:$I$225,'03_DESPIECE'!$A$2:$A$225,B629,'03_DESPIECE'!$B$2:$B$225,C629)</x:f>
        <x:v>109.9</x:v>
      </x:c>
      <x:c r="K629" s="23" t="n">
        <x:f>E629*SUMIFS('03_DESPIECE'!$K$2:$K$225,'03_DESPIECE'!$A$2:$A$225,B629,'03_DESPIECE'!$B$2:$B$225,C629)</x:f>
        <x:v>2.4305555555555554</x:v>
      </x:c>
    </x:row>
    <x:row r="630">
      <x:c r="A630" t="inlineStr">
        <x:is>
          <x:t xml:space="preserve">P095</x:t>
        </x:is>
      </x:c>
      <x:c r="B630" t="inlineStr">
        <x:is>
          <x:t xml:space="preserve">Armario metálico</x:t>
        </x:is>
      </x:c>
      <x:c r="C630" t="inlineStr">
        <x:is>
          <x:t xml:space="preserve">Bandeja</x:t>
        </x:is>
      </x:c>
      <x:c r="D630" t="inlineStr">
        <x:is>
          <x:t xml:space="preserve">Lámina LAF o acero 1.0 mm (alternativa V4)</x:t>
        </x:is>
      </x:c>
      <x:c r="E630" t="n">
        <x:f>'08_PEDIDOS'!D96</x:f>
        <x:v>10</x:v>
      </x:c>
      <x:c r="F630" t="n">
        <x:v>3</x:v>
      </x:c>
      <x:c r="G630" t="n">
        <x:f>E630*F630</x:f>
        <x:v>30</x:v>
      </x:c>
      <x:c r="H630" t="n">
        <x:v>83.55130434782606</x:v>
      </x:c>
      <x:c r="I630" t="n">
        <x:f>E630*H630</x:f>
        <x:v>835.5130434782607</x:v>
      </x:c>
      <x:c r="J630" s="23" t="n">
        <x:f>E630*SUMIFS('03_DESPIECE'!$I$2:$I$225,'03_DESPIECE'!$A$2:$A$225,B630,'03_DESPIECE'!$B$2:$B$225,C630)</x:f>
        <x:v>113.04</x:v>
      </x:c>
      <x:c r="K630" s="23" t="n">
        <x:f>E630*SUMIFS('03_DESPIECE'!$K$2:$K$225,'03_DESPIECE'!$A$2:$A$225,B630,'03_DESPIECE'!$B$2:$B$225,C630)</x:f>
        <x:v>1.6666666666666665</x:v>
      </x:c>
    </x:row>
    <x:row r="631">
      <x:c r="A631" t="inlineStr">
        <x:is>
          <x:t xml:space="preserve">P095</x:t>
        </x:is>
      </x:c>
      <x:c r="B631" t="inlineStr">
        <x:is>
          <x:t xml:space="preserve">Armario metálico</x:t>
        </x:is>
      </x:c>
      <x:c r="C631" t="inlineStr">
        <x:is>
          <x:t xml:space="preserve">Bisagra</x:t>
        </x:is>
      </x:c>
      <x:c r="D631" t="inlineStr">
        <x:is>
          <x:t xml:space="preserve">Elementos de fijación metálica (tipo por desagregar)</x:t>
        </x:is>
      </x:c>
      <x:c r="E631" t="n">
        <x:f>'08_PEDIDOS'!D96</x:f>
        <x:v>10</x:v>
      </x:c>
      <x:c r="F631" t="n">
        <x:v>4</x:v>
      </x:c>
      <x:c r="G631" t="n">
        <x:f>E631*F631</x:f>
        <x:v>40</x:v>
      </x:c>
      <x:c r="I631" t="n">
        <x:f>E631*H631</x:f>
        <x:v>0</x:v>
      </x:c>
      <x:c r="J631" s="23" t="n">
        <x:f>E631*SUMIFS('03_DESPIECE'!$I$2:$I$225,'03_DESPIECE'!$A$2:$A$225,B631,'03_DESPIECE'!$B$2:$B$225,C631)</x:f>
        <x:v>0</x:v>
      </x:c>
      <x:c r="K631" s="23" t="n">
        <x:f>E631*SUMIFS('03_DESPIECE'!$K$2:$K$225,'03_DESPIECE'!$A$2:$A$225,B631,'03_DESPIECE'!$B$2:$B$225,C631)</x:f>
        <x:v>0</x:v>
      </x:c>
    </x:row>
    <x:row r="632">
      <x:c r="A632" t="inlineStr">
        <x:is>
          <x:t xml:space="preserve">P095</x:t>
        </x:is>
      </x:c>
      <x:c r="B632" t="inlineStr">
        <x:is>
          <x:t xml:space="preserve">Armario metálico</x:t>
        </x:is>
      </x:c>
      <x:c r="C632" t="inlineStr">
        <x:is>
          <x:t xml:space="preserve">Cerradura</x:t>
        </x:is>
      </x:c>
      <x:c r="D632" t="inlineStr">
        <x:is>
          <x:t xml:space="preserve">Elementos de fijación metálica (tipo por desagregar)</x:t>
        </x:is>
      </x:c>
      <x:c r="E632" t="n">
        <x:f>'08_PEDIDOS'!D96</x:f>
        <x:v>10</x:v>
      </x:c>
      <x:c r="F632" t="n">
        <x:v>2</x:v>
      </x:c>
      <x:c r="G632" t="n">
        <x:f>E632*F632</x:f>
        <x:v>20</x:v>
      </x:c>
      <x:c r="I632" t="n">
        <x:f>E632*H632</x:f>
        <x:v>0</x:v>
      </x:c>
      <x:c r="J632" s="23" t="n">
        <x:f>E632*SUMIFS('03_DESPIECE'!$I$2:$I$225,'03_DESPIECE'!$A$2:$A$225,B632,'03_DESPIECE'!$B$2:$B$225,C632)</x:f>
        <x:v>0</x:v>
      </x:c>
      <x:c r="K632" s="23" t="n">
        <x:f>E632*SUMIFS('03_DESPIECE'!$K$2:$K$225,'03_DESPIECE'!$A$2:$A$225,B632,'03_DESPIECE'!$B$2:$B$225,C632)</x:f>
        <x:v>0</x:v>
      </x:c>
    </x:row>
    <x:row r="633">
      <x:c r="A633" t="inlineStr">
        <x:is>
          <x:t xml:space="preserve">P096</x:t>
        </x:is>
      </x:c>
      <x:c r="B633" t="inlineStr">
        <x:is>
          <x:t xml:space="preserve">Estantería liviana metálica</x:t>
        </x:is>
      </x:c>
      <x:c r="C633" t="inlineStr">
        <x:is>
          <x:t xml:space="preserve">Parante</x:t>
        </x:is>
      </x:c>
      <x:c r="D633" t="inlineStr">
        <x:is>
          <x:t xml:space="preserve">Tubo o perfil de acero (sección por definir)</x:t>
        </x:is>
      </x:c>
      <x:c r="E633" t="n">
        <x:f>'08_PEDIDOS'!D97</x:f>
        <x:v>10</x:v>
      </x:c>
      <x:c r="F633" t="n">
        <x:v>4</x:v>
      </x:c>
      <x:c r="G633" t="n">
        <x:f>E633*F633</x:f>
        <x:v>40</x:v>
      </x:c>
      <x:c r="H633" t="n">
        <x:v>62.90624999999999</x:v>
      </x:c>
      <x:c r="I633" t="n">
        <x:f>E633*H633</x:f>
        <x:v>629.0624999999999</x:v>
      </x:c>
      <x:c r="J633" s="23" t="n">
        <x:f>E633*SUMIFS('03_DESPIECE'!$I$2:$I$225,'03_DESPIECE'!$A$2:$A$225,B633,'03_DESPIECE'!$B$2:$B$225,C633)</x:f>
        <x:v>98.99999999999999</x:v>
      </x:c>
      <x:c r="K633" s="23" t="n">
        <x:f>E633*SUMIFS('03_DESPIECE'!$K$2:$K$225,'03_DESPIECE'!$A$2:$A$225,B633,'03_DESPIECE'!$B$2:$B$225,C633)</x:f>
        <x:v>0</x:v>
      </x:c>
    </x:row>
    <x:row r="634">
      <x:c r="A634" t="inlineStr">
        <x:is>
          <x:t xml:space="preserve">P096</x:t>
        </x:is>
      </x:c>
      <x:c r="B634" t="inlineStr">
        <x:is>
          <x:t xml:space="preserve">Estantería liviana metálica</x:t>
        </x:is>
      </x:c>
      <x:c r="C634" t="inlineStr">
        <x:is>
          <x:t xml:space="preserve">Travesaño</x:t>
        </x:is>
      </x:c>
      <x:c r="D634" t="inlineStr">
        <x:is>
          <x:t xml:space="preserve">Tubo o perfil de acero (sección por definir)</x:t>
        </x:is>
      </x:c>
      <x:c r="E634" t="n">
        <x:f>'08_PEDIDOS'!D97</x:f>
        <x:v>10</x:v>
      </x:c>
      <x:c r="F634" t="n">
        <x:v>8</x:v>
      </x:c>
      <x:c r="G634" t="n">
        <x:f>E634*F634</x:f>
        <x:v>80</x:v>
      </x:c>
      <x:c r="H634" t="n">
        <x:v>68.625</x:v>
      </x:c>
      <x:c r="I634" t="n">
        <x:f>E634*H634</x:f>
        <x:v>686.25</x:v>
      </x:c>
      <x:c r="J634" s="23" t="n">
        <x:f>E634*SUMIFS('03_DESPIECE'!$I$2:$I$225,'03_DESPIECE'!$A$2:$A$225,B634,'03_DESPIECE'!$B$2:$B$225,C634)</x:f>
        <x:v>108</x:v>
      </x:c>
      <x:c r="K634" s="23" t="n">
        <x:f>E634*SUMIFS('03_DESPIECE'!$K$2:$K$225,'03_DESPIECE'!$A$2:$A$225,B634,'03_DESPIECE'!$B$2:$B$225,C634)</x:f>
        <x:v>0</x:v>
      </x:c>
    </x:row>
    <x:row r="635">
      <x:c r="A635" t="inlineStr">
        <x:is>
          <x:t xml:space="preserve">P096</x:t>
        </x:is>
      </x:c>
      <x:c r="B635" t="inlineStr">
        <x:is>
          <x:t xml:space="preserve">Estantería liviana metálica</x:t>
        </x:is>
      </x:c>
      <x:c r="C635" t="inlineStr">
        <x:is>
          <x:t xml:space="preserve">Bandeja</x:t>
        </x:is>
      </x:c>
      <x:c r="D635" t="inlineStr">
        <x:is>
          <x:t xml:space="preserve">Lámina LAF o acero 1.0 mm (alternativa V4)</x:t>
        </x:is>
      </x:c>
      <x:c r="E635" t="n">
        <x:f>'08_PEDIDOS'!D97</x:f>
        <x:v>10</x:v>
      </x:c>
      <x:c r="F635" t="n">
        <x:v>5</x:v>
      </x:c>
      <x:c r="G635" t="n">
        <x:f>E635*F635</x:f>
        <x:v>50</x:v>
      </x:c>
      <x:c r="H635" t="n">
        <x:v>116.0434782608696</x:v>
      </x:c>
      <x:c r="I635" t="n">
        <x:f>E635*H635</x:f>
        <x:v>1160.434782608696</x:v>
      </x:c>
      <x:c r="J635" s="23" t="n">
        <x:f>E635*SUMIFS('03_DESPIECE'!$I$2:$I$225,'03_DESPIECE'!$A$2:$A$225,B635,'03_DESPIECE'!$B$2:$B$225,C635)</x:f>
        <x:v>157</x:v>
      </x:c>
      <x:c r="K635" s="23" t="n">
        <x:f>E635*SUMIFS('03_DESPIECE'!$K$2:$K$225,'03_DESPIECE'!$A$2:$A$225,B635,'03_DESPIECE'!$B$2:$B$225,C635)</x:f>
        <x:v>1.3888888888888888</x:v>
      </x:c>
    </x:row>
    <x:row r="636">
      <x:c r="A636" t="inlineStr">
        <x:is>
          <x:t xml:space="preserve">P096</x:t>
        </x:is>
      </x:c>
      <x:c r="B636" t="inlineStr">
        <x:is>
          <x:t xml:space="preserve">Estantería liviana metálica</x:t>
        </x:is>
      </x:c>
      <x:c r="C636" t="inlineStr">
        <x:is>
          <x:t xml:space="preserve">Escuadra</x:t>
        </x:is>
      </x:c>
      <x:c r="D636" t="inlineStr">
        <x:is>
          <x:t xml:space="preserve">Lámina LAF o acero 1.0 mm (alternativa V4)</x:t>
        </x:is>
      </x:c>
      <x:c r="E636" t="n">
        <x:f>'08_PEDIDOS'!D97</x:f>
        <x:v>10</x:v>
      </x:c>
      <x:c r="F636" t="n">
        <x:v>8</x:v>
      </x:c>
      <x:c r="G636" t="n">
        <x:f>E636*F636</x:f>
        <x:v>80</x:v>
      </x:c>
      <x:c r="H636" t="n">
        <x:v>16.24608695652174</x:v>
      </x:c>
      <x:c r="I636" t="n">
        <x:f>E636*H636</x:f>
        <x:v>162.4608695652174</x:v>
      </x:c>
      <x:c r="J636" s="23" t="n">
        <x:f>E636*SUMIFS('03_DESPIECE'!$I$2:$I$225,'03_DESPIECE'!$A$2:$A$225,B636,'03_DESPIECE'!$B$2:$B$225,C636)</x:f>
        <x:v>21.98</x:v>
      </x:c>
      <x:c r="K636" s="23" t="n">
        <x:f>E636*SUMIFS('03_DESPIECE'!$K$2:$K$225,'03_DESPIECE'!$A$2:$A$225,B636,'03_DESPIECE'!$B$2:$B$225,C636)</x:f>
        <x:v>0.12152777777777779</x:v>
      </x:c>
    </x:row>
    <x:row r="637">
      <x:c r="A637" t="inlineStr">
        <x:is>
          <x:t xml:space="preserve">P096</x:t>
        </x:is>
      </x:c>
      <x:c r="B637" t="inlineStr">
        <x:is>
          <x:t xml:space="preserve">Estantería liviana metálica</x:t>
        </x:is>
      </x:c>
      <x:c r="C637" t="inlineStr">
        <x:is>
          <x:t xml:space="preserve">Tornillería</x:t>
        </x:is>
      </x:c>
      <x:c r="D637" t="inlineStr">
        <x:is>
          <x:t xml:space="preserve">Elementos de fijación metálica (tipo por desagregar)</x:t>
        </x:is>
      </x:c>
      <x:c r="E637" t="n">
        <x:f>'08_PEDIDOS'!D97</x:f>
        <x:v>10</x:v>
      </x:c>
      <x:c r="F637" t="n">
        <x:v>32</x:v>
      </x:c>
      <x:c r="G637" t="n">
        <x:f>E637*F637</x:f>
        <x:v>320</x:v>
      </x:c>
      <x:c r="I637" t="n">
        <x:f>E637*H637</x:f>
        <x:v>0</x:v>
      </x:c>
      <x:c r="J637" s="23" t="n">
        <x:f>E637*SUMIFS('03_DESPIECE'!$I$2:$I$225,'03_DESPIECE'!$A$2:$A$225,B637,'03_DESPIECE'!$B$2:$B$225,C637)</x:f>
        <x:v>0</x:v>
      </x:c>
      <x:c r="K637" s="23" t="n">
        <x:f>E637*SUMIFS('03_DESPIECE'!$K$2:$K$225,'03_DESPIECE'!$A$2:$A$225,B637,'03_DESPIECE'!$B$2:$B$225,C637)</x:f>
        <x:v>0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4B4B4B"/>
  </x:sheetPr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54" customWidth="1"/>
    <x:col min="2" max="2" width="12" customWidth="1"/>
    <x:col min="3" max="3" width="16" customWidth="1"/>
    <x:col min="4" max="4" width="17" customWidth="1"/>
    <x:col min="5" max="5" width="16" customWidth="1"/>
    <x:col min="6" max="6" width="22" customWidth="1"/>
    <x:col min="7" max="7" width="24" customWidth="1"/>
    <x:col min="8" max="8" width="19" customWidth="1"/>
    <x:col min="9" max="9" width="22" customWidth="1"/>
    <x:col min="10" max="10" width="22" customWidth="1"/>
    <x:col min="11" max="11" width="42" customWidth="1"/>
  </x:cols>
  <x:sheetData>
    <x:row r="1" ht="38" customHeight="1">
      <x:c r="A1" s="5" t="inlineStr">
        <x:is>
          <x:t xml:space="preserve">Recurso</x:t>
        </x:is>
      </x:c>
      <x:c r="B1" s="5" t="inlineStr">
        <x:is>
          <x:t xml:space="preserve">Mes</x:t>
        </x:is>
      </x:c>
      <x:c r="C1" s="5" t="inlineStr">
        <x:is>
          <x:t xml:space="preserve">Días</x:t>
        </x:is>
      </x:c>
      <x:c r="D1" s="5" t="inlineStr">
        <x:is>
          <x:t xml:space="preserve">Horas/día</x:t>
        </x:is>
      </x:c>
      <x:c r="E1" s="5" t="inlineStr">
        <x:is>
          <x:t xml:space="preserve">Cantidad</x:t>
        </x:is>
      </x:c>
      <x:c r="F1" s="5" t="inlineStr">
        <x:is>
          <x:t xml:space="preserve">Horas programadas</x:t>
        </x:is>
      </x:c>
      <x:c r="G1" s="5" t="inlineStr">
        <x:is>
          <x:t xml:space="preserve">Paradas históricas h</x:t>
        </x:is>
      </x:c>
      <x:c r="H1" s="5" t="inlineStr">
        <x:is>
          <x:t xml:space="preserve">Horas netas h</x:t>
        </x:is>
      </x:c>
      <x:c r="I1" s="5" t="inlineStr">
        <x:is>
          <x:t xml:space="preserve">Carga requerida h</x:t>
        </x:is>
      </x:c>
      <x:c r="J1" s="5" t="inlineStr">
        <x:is>
          <x:t xml:space="preserve">Carga / capacidad</x:t>
        </x:is>
      </x:c>
      <x:c r="K1" s="5" t="inlineStr">
        <x:is>
          <x:t xml:space="preserve">Lectura de disponibilidad</x:t>
        </x:is>
      </x:c>
    </x:row>
    <x:row r="2">
      <x:c r="A2" t="inlineStr">
        <x:is>
          <x:t xml:space="preserve">Guillotina hidráulica para corte de planchas de acero</x:t>
        </x:is>
      </x:c>
      <x:c r="B2" t="n">
        <x:v>1</x:v>
      </x:c>
      <x:c r="C2" t="n">
        <x:f>SUMPRODUCT(('07_CALENDARIO'!$A$2:$A$397&gt;=DATE(2025,B2,1))*('07_CALENDARIO'!$A$2:$A$397&lt;EDATE(DATE(2025,B2,1),1))*('07_CALENDARIO'!$K$2:$K$397))</x:f>
        <x:v>23</x:v>
      </x:c>
      <x:c r="D2" t="n">
        <x:f>'19_PARAMETROS'!$B$16</x:f>
        <x:v>8</x:v>
      </x:c>
      <x:c r="E2" t="n">
        <x:f>IFERROR(INDEX('04_MAQUINAS'!$E$2:$E$18,MATCH(A2,'04_MAQUINAS'!$A$2:$A$18,0)),0)</x:f>
        <x:v>1</x:v>
      </x:c>
      <x:c r="F2" t="n">
        <x:f>C2*D2*E2</x:f>
        <x:v>184</x:v>
      </x:c>
      <x:c r="G2" t="n">
        <x:v>0</x:v>
      </x:c>
      <x:c r="H2" t="n">
        <x:f>MAX(0,F2-G2)</x:f>
        <x:v>184</x:v>
      </x:c>
      <x:c r="I2" t="n">
        <x:f>SUMIFS('09_CARGA_ORDEN'!$J$2:$J$1153,'09_CARGA_ORDEN'!$E$2:$E$1153,A2,'09_CARGA_ORDEN'!$K$2:$K$1153,B2)</x:f>
        <x:v>54.434583333333336</x:v>
      </x:c>
      <x:c r="J2" s="31" t="n">
        <x:f>IF(H2=0,"",I2/H2)</x:f>
        <x:v>0.2958401268115942</x:v>
      </x:c>
      <x:c r="K2" t="inlineStr">
        <x:is>
          <x:t xml:space="preserve">SIN HISTORIAL REAL DE PARADAS</x:t>
        </x:is>
      </x:c>
    </x:row>
    <x:row r="3">
      <x:c r="A3" t="inlineStr">
        <x:is>
          <x:t xml:space="preserve">Guillotina hidráulica para corte de planchas de acero</x:t>
        </x:is>
      </x:c>
      <x:c r="B3" t="n">
        <x:v>2</x:v>
      </x:c>
      <x:c r="C3" t="n">
        <x:f>SUMPRODUCT(('07_CALENDARIO'!$A$2:$A$397&gt;=DATE(2025,B3,1))*('07_CALENDARIO'!$A$2:$A$397&lt;EDATE(DATE(2025,B3,1),1))*('07_CALENDARIO'!$K$2:$K$397))</x:f>
        <x:v>20</x:v>
      </x:c>
      <x:c r="D3" t="n">
        <x:f>'19_PARAMETROS'!$B$16</x:f>
        <x:v>8</x:v>
      </x:c>
      <x:c r="E3" t="n">
        <x:f>IFERROR(INDEX('04_MAQUINAS'!$E$2:$E$18,MATCH(A3,'04_MAQUINAS'!$A$2:$A$18,0)),0)</x:f>
        <x:v>1</x:v>
      </x:c>
      <x:c r="F3" t="n">
        <x:f>C3*D3*E3</x:f>
        <x:v>160</x:v>
      </x:c>
      <x:c r="G3" t="n">
        <x:v>0</x:v>
      </x:c>
      <x:c r="H3" t="n">
        <x:f>MAX(0,F3-G3)</x:f>
        <x:v>160</x:v>
      </x:c>
      <x:c r="I3" t="n">
        <x:f>SUMIFS('09_CARGA_ORDEN'!$J$2:$J$1153,'09_CARGA_ORDEN'!$E$2:$E$1153,A3,'09_CARGA_ORDEN'!$K$2:$K$1153,B3)</x:f>
        <x:v>53.76383333333334</x:v>
      </x:c>
      <x:c r="J3" s="31" t="n">
        <x:f>IF(H3=0,"",I3/H3)</x:f>
        <x:v>0.3360239583333334</x:v>
      </x:c>
      <x:c r="K3" t="inlineStr">
        <x:is>
          <x:t xml:space="preserve">SIN HISTORIAL REAL DE PARADAS</x:t>
        </x:is>
      </x:c>
    </x:row>
    <x:row r="4">
      <x:c r="A4" t="inlineStr">
        <x:is>
          <x:t xml:space="preserve">Guillotina hidráulica para corte de planchas de acero</x:t>
        </x:is>
      </x:c>
      <x:c r="B4" t="n">
        <x:v>3</x:v>
      </x:c>
      <x:c r="C4" t="n">
        <x:f>SUMPRODUCT(('07_CALENDARIO'!$A$2:$A$397&gt;=DATE(2025,B4,1))*('07_CALENDARIO'!$A$2:$A$397&lt;EDATE(DATE(2025,B4,1),1))*('07_CALENDARIO'!$K$2:$K$397))</x:f>
        <x:v>21</x:v>
      </x:c>
      <x:c r="D4" t="n">
        <x:f>'19_PARAMETROS'!$B$16</x:f>
        <x:v>8</x:v>
      </x:c>
      <x:c r="E4" t="n">
        <x:f>IFERROR(INDEX('04_MAQUINAS'!$E$2:$E$18,MATCH(A4,'04_MAQUINAS'!$A$2:$A$18,0)),0)</x:f>
        <x:v>1</x:v>
      </x:c>
      <x:c r="F4" t="n">
        <x:f>C4*D4*E4</x:f>
        <x:v>168</x:v>
      </x:c>
      <x:c r="G4" t="n">
        <x:v>0</x:v>
      </x:c>
      <x:c r="H4" t="n">
        <x:f>MAX(0,F4-G4)</x:f>
        <x:v>168</x:v>
      </x:c>
      <x:c r="I4" t="n">
        <x:f>SUMIFS('09_CARGA_ORDEN'!$J$2:$J$1153,'09_CARGA_ORDEN'!$E$2:$E$1153,A4,'09_CARGA_ORDEN'!$K$2:$K$1153,B4)</x:f>
        <x:v>52.25750000000001</x:v>
      </x:c>
      <x:c r="J4" s="31" t="n">
        <x:f>IF(H4=0,"",I4/H4)</x:f>
        <x:v>0.31105654761904766</x:v>
      </x:c>
      <x:c r="K4" t="inlineStr">
        <x:is>
          <x:t xml:space="preserve">SIN HISTORIAL REAL DE PARADAS</x:t>
        </x:is>
      </x:c>
    </x:row>
    <x:row r="5">
      <x:c r="A5" t="inlineStr">
        <x:is>
          <x:t xml:space="preserve">Guillotina hidráulica para corte de planchas de acero</x:t>
        </x:is>
      </x:c>
      <x:c r="B5" t="n">
        <x:v>4</x:v>
      </x:c>
      <x:c r="C5" t="n">
        <x:f>SUMPRODUCT(('07_CALENDARIO'!$A$2:$A$397&gt;=DATE(2025,B5,1))*('07_CALENDARIO'!$A$2:$A$397&lt;EDATE(DATE(2025,B5,1),1))*('07_CALENDARIO'!$K$2:$K$397))</x:f>
        <x:v>22</x:v>
      </x:c>
      <x:c r="D5" t="n">
        <x:f>'19_PARAMETROS'!$B$16</x:f>
        <x:v>8</x:v>
      </x:c>
      <x:c r="E5" t="n">
        <x:f>IFERROR(INDEX('04_MAQUINAS'!$E$2:$E$18,MATCH(A5,'04_MAQUINAS'!$A$2:$A$18,0)),0)</x:f>
        <x:v>1</x:v>
      </x:c>
      <x:c r="F5" t="n">
        <x:f>C5*D5*E5</x:f>
        <x:v>176</x:v>
      </x:c>
      <x:c r="G5" t="n">
        <x:v>0</x:v>
      </x:c>
      <x:c r="H5" t="n">
        <x:f>MAX(0,F5-G5)</x:f>
        <x:v>176</x:v>
      </x:c>
      <x:c r="I5" t="n">
        <x:f>SUMIFS('09_CARGA_ORDEN'!$J$2:$J$1153,'09_CARGA_ORDEN'!$E$2:$E$1153,A5,'09_CARGA_ORDEN'!$K$2:$K$1153,B5)</x:f>
        <x:v>52.25750000000001</x:v>
      </x:c>
      <x:c r="J5" s="31" t="n">
        <x:f>IF(H5=0,"",I5/H5)</x:f>
        <x:v>0.29691761363636365</x:v>
      </x:c>
      <x:c r="K5" t="inlineStr">
        <x:is>
          <x:t xml:space="preserve">SIN HISTORIAL REAL DE PARADAS</x:t>
        </x:is>
      </x:c>
    </x:row>
    <x:row r="6">
      <x:c r="A6" t="inlineStr">
        <x:is>
          <x:t xml:space="preserve">Guillotina hidráulica para corte de planchas de acero</x:t>
        </x:is>
      </x:c>
      <x:c r="B6" t="n">
        <x:v>5</x:v>
      </x:c>
      <x:c r="C6" t="n">
        <x:f>SUMPRODUCT(('07_CALENDARIO'!$A$2:$A$397&gt;=DATE(2025,B6,1))*('07_CALENDARIO'!$A$2:$A$397&lt;EDATE(DATE(2025,B6,1),1))*('07_CALENDARIO'!$K$2:$K$397))</x:f>
        <x:v>22</x:v>
      </x:c>
      <x:c r="D6" t="n">
        <x:f>'19_PARAMETROS'!$B$16</x:f>
        <x:v>8</x:v>
      </x:c>
      <x:c r="E6" t="n">
        <x:f>IFERROR(INDEX('04_MAQUINAS'!$E$2:$E$18,MATCH(A6,'04_MAQUINAS'!$A$2:$A$18,0)),0)</x:f>
        <x:v>1</x:v>
      </x:c>
      <x:c r="F6" t="n">
        <x:f>C6*D6*E6</x:f>
        <x:v>176</x:v>
      </x:c>
      <x:c r="G6" t="n">
        <x:v>0</x:v>
      </x:c>
      <x:c r="H6" t="n">
        <x:f>MAX(0,F6-G6)</x:f>
        <x:v>176</x:v>
      </x:c>
      <x:c r="I6" t="n">
        <x:f>SUMIFS('09_CARGA_ORDEN'!$J$2:$J$1153,'09_CARGA_ORDEN'!$E$2:$E$1153,A6,'09_CARGA_ORDEN'!$K$2:$K$1153,B6)</x:f>
        <x:v>52.25750000000001</x:v>
      </x:c>
      <x:c r="J6" s="31" t="n">
        <x:f>IF(H6=0,"",I6/H6)</x:f>
        <x:v>0.29691761363636365</x:v>
      </x:c>
      <x:c r="K6" t="inlineStr">
        <x:is>
          <x:t xml:space="preserve">SIN HISTORIAL REAL DE PARADAS</x:t>
        </x:is>
      </x:c>
    </x:row>
    <x:row r="7">
      <x:c r="A7" t="inlineStr">
        <x:is>
          <x:t xml:space="preserve">Guillotina hidráulica para corte de planchas de acero</x:t>
        </x:is>
      </x:c>
      <x:c r="B7" t="n">
        <x:v>6</x:v>
      </x:c>
      <x:c r="C7" t="n">
        <x:f>SUMPRODUCT(('07_CALENDARIO'!$A$2:$A$397&gt;=DATE(2025,B7,1))*('07_CALENDARIO'!$A$2:$A$397&lt;EDATE(DATE(2025,B7,1),1))*('07_CALENDARIO'!$K$2:$K$397))</x:f>
        <x:v>21</x:v>
      </x:c>
      <x:c r="D7" t="n">
        <x:f>'19_PARAMETROS'!$B$16</x:f>
        <x:v>8</x:v>
      </x:c>
      <x:c r="E7" t="n">
        <x:f>IFERROR(INDEX('04_MAQUINAS'!$E$2:$E$18,MATCH(A7,'04_MAQUINAS'!$A$2:$A$18,0)),0)</x:f>
        <x:v>1</x:v>
      </x:c>
      <x:c r="F7" t="n">
        <x:f>C7*D7*E7</x:f>
        <x:v>168</x:v>
      </x:c>
      <x:c r="G7" t="n">
        <x:v>0</x:v>
      </x:c>
      <x:c r="H7" t="n">
        <x:f>MAX(0,F7-G7)</x:f>
        <x:v>168</x:v>
      </x:c>
      <x:c r="I7" t="n">
        <x:f>SUMIFS('09_CARGA_ORDEN'!$J$2:$J$1153,'09_CARGA_ORDEN'!$E$2:$E$1153,A7,'09_CARGA_ORDEN'!$K$2:$K$1153,B7)</x:f>
        <x:v>62.2915</x:v>
      </x:c>
      <x:c r="J7" s="31" t="n">
        <x:f>IF(H7=0,"",I7/H7)</x:f>
        <x:v>0.3707827380952381</x:v>
      </x:c>
      <x:c r="K7" t="inlineStr">
        <x:is>
          <x:t xml:space="preserve">SIN HISTORIAL REAL DE PARADAS</x:t>
        </x:is>
      </x:c>
    </x:row>
    <x:row r="8">
      <x:c r="A8" t="inlineStr">
        <x:is>
          <x:t xml:space="preserve">Guillotina hidráulica para corte de planchas de acero</x:t>
        </x:is>
      </x:c>
      <x:c r="B8" t="n">
        <x:v>7</x:v>
      </x:c>
      <x:c r="C8" t="n">
        <x:f>SUMPRODUCT(('07_CALENDARIO'!$A$2:$A$397&gt;=DATE(2025,B8,1))*('07_CALENDARIO'!$A$2:$A$397&lt;EDATE(DATE(2025,B8,1),1))*('07_CALENDARIO'!$K$2:$K$397))</x:f>
        <x:v>23</x:v>
      </x:c>
      <x:c r="D8" t="n">
        <x:f>'19_PARAMETROS'!$B$16</x:f>
        <x:v>8</x:v>
      </x:c>
      <x:c r="E8" t="n">
        <x:f>IFERROR(INDEX('04_MAQUINAS'!$E$2:$E$18,MATCH(A8,'04_MAQUINAS'!$A$2:$A$18,0)),0)</x:f>
        <x:v>1</x:v>
      </x:c>
      <x:c r="F8" t="n">
        <x:f>C8*D8*E8</x:f>
        <x:v>184</x:v>
      </x:c>
      <x:c r="G8" t="n">
        <x:v>0</x:v>
      </x:c>
      <x:c r="H8" t="n">
        <x:f>MAX(0,F8-G8)</x:f>
        <x:v>184</x:v>
      </x:c>
      <x:c r="I8" t="n">
        <x:f>SUMIFS('09_CARGA_ORDEN'!$J$2:$J$1153,'09_CARGA_ORDEN'!$E$2:$E$1153,A8,'09_CARGA_ORDEN'!$K$2:$K$1153,B8)</x:f>
        <x:v>61.698833333333326</x:v>
      </x:c>
      <x:c r="J8" s="31" t="n">
        <x:f>IF(H8=0,"",I8/H8)</x:f>
        <x:v>0.33531974637681156</x:v>
      </x:c>
      <x:c r="K8" t="inlineStr">
        <x:is>
          <x:t xml:space="preserve">SIN HISTORIAL REAL DE PARADAS</x:t>
        </x:is>
      </x:c>
    </x:row>
    <x:row r="9">
      <x:c r="A9" t="inlineStr">
        <x:is>
          <x:t xml:space="preserve">Guillotina hidráulica para corte de planchas de acero</x:t>
        </x:is>
      </x:c>
      <x:c r="B9" t="n">
        <x:v>8</x:v>
      </x:c>
      <x:c r="C9" t="n">
        <x:f>SUMPRODUCT(('07_CALENDARIO'!$A$2:$A$397&gt;=DATE(2025,B9,1))*('07_CALENDARIO'!$A$2:$A$397&lt;EDATE(DATE(2025,B9,1),1))*('07_CALENDARIO'!$K$2:$K$397))</x:f>
        <x:v>21</x:v>
      </x:c>
      <x:c r="D9" t="n">
        <x:f>'19_PARAMETROS'!$B$16</x:f>
        <x:v>8</x:v>
      </x:c>
      <x:c r="E9" t="n">
        <x:f>IFERROR(INDEX('04_MAQUINAS'!$E$2:$E$18,MATCH(A9,'04_MAQUINAS'!$A$2:$A$18,0)),0)</x:f>
        <x:v>1</x:v>
      </x:c>
      <x:c r="F9" t="n">
        <x:f>C9*D9*E9</x:f>
        <x:v>168</x:v>
      </x:c>
      <x:c r="G9" t="n">
        <x:v>0</x:v>
      </x:c>
      <x:c r="H9" t="n">
        <x:f>MAX(0,F9-G9)</x:f>
        <x:v>168</x:v>
      </x:c>
      <x:c r="I9" t="n">
        <x:f>SUMIFS('09_CARGA_ORDEN'!$J$2:$J$1153,'09_CARGA_ORDEN'!$E$2:$E$1153,A9,'09_CARGA_ORDEN'!$K$2:$K$1153,B9)</x:f>
        <x:v>61.698833333333326</x:v>
      </x:c>
      <x:c r="J9" s="31" t="n">
        <x:f>IF(H9=0,"",I9/H9)</x:f>
        <x:v>0.3672549603174603</x:v>
      </x:c>
      <x:c r="K9" t="inlineStr">
        <x:is>
          <x:t xml:space="preserve">SIN HISTORIAL REAL DE PARADAS</x:t>
        </x:is>
      </x:c>
    </x:row>
    <x:row r="10">
      <x:c r="A10" t="inlineStr">
        <x:is>
          <x:t xml:space="preserve">Guillotina hidráulica para corte de planchas de acero</x:t>
        </x:is>
      </x:c>
      <x:c r="B10" t="n">
        <x:v>9</x:v>
      </x:c>
      <x:c r="C10" t="n">
        <x:f>SUMPRODUCT(('07_CALENDARIO'!$A$2:$A$397&gt;=DATE(2025,B10,1))*('07_CALENDARIO'!$A$2:$A$397&lt;EDATE(DATE(2025,B10,1),1))*('07_CALENDARIO'!$K$2:$K$397))</x:f>
        <x:v>22</x:v>
      </x:c>
      <x:c r="D10" t="n">
        <x:f>'19_PARAMETROS'!$B$16</x:f>
        <x:v>8</x:v>
      </x:c>
      <x:c r="E10" t="n">
        <x:f>IFERROR(INDEX('04_MAQUINAS'!$E$2:$E$18,MATCH(A10,'04_MAQUINAS'!$A$2:$A$18,0)),0)</x:f>
        <x:v>1</x:v>
      </x:c>
      <x:c r="F10" t="n">
        <x:f>C10*D10*E10</x:f>
        <x:v>176</x:v>
      </x:c>
      <x:c r="G10" t="n">
        <x:v>0</x:v>
      </x:c>
      <x:c r="H10" t="n">
        <x:f>MAX(0,F10-G10)</x:f>
        <x:v>176</x:v>
      </x:c>
      <x:c r="I10" t="n">
        <x:f>SUMIFS('09_CARGA_ORDEN'!$J$2:$J$1153,'09_CARGA_ORDEN'!$E$2:$E$1153,A10,'09_CARGA_ORDEN'!$K$2:$K$1153,B10)</x:f>
        <x:v>52.25750000000001</x:v>
      </x:c>
      <x:c r="J10" s="31" t="n">
        <x:f>IF(H10=0,"",I10/H10)</x:f>
        <x:v>0.29691761363636365</x:v>
      </x:c>
      <x:c r="K10" t="inlineStr">
        <x:is>
          <x:t xml:space="preserve">SIN HISTORIAL REAL DE PARADAS</x:t>
        </x:is>
      </x:c>
    </x:row>
    <x:row r="11">
      <x:c r="A11" t="inlineStr">
        <x:is>
          <x:t xml:space="preserve">Guillotina hidráulica para corte de planchas de acero</x:t>
        </x:is>
      </x:c>
      <x:c r="B11" t="n">
        <x:v>10</x:v>
      </x:c>
      <x:c r="C11" t="n">
        <x:f>SUMPRODUCT(('07_CALENDARIO'!$A$2:$A$397&gt;=DATE(2025,B11,1))*('07_CALENDARIO'!$A$2:$A$397&lt;EDATE(DATE(2025,B11,1),1))*('07_CALENDARIO'!$K$2:$K$397))</x:f>
        <x:v>23</x:v>
      </x:c>
      <x:c r="D11" t="n">
        <x:f>'19_PARAMETROS'!$B$16</x:f>
        <x:v>8</x:v>
      </x:c>
      <x:c r="E11" t="n">
        <x:f>IFERROR(INDEX('04_MAQUINAS'!$E$2:$E$18,MATCH(A11,'04_MAQUINAS'!$A$2:$A$18,0)),0)</x:f>
        <x:v>1</x:v>
      </x:c>
      <x:c r="F11" t="n">
        <x:f>C11*D11*E11</x:f>
        <x:v>184</x:v>
      </x:c>
      <x:c r="G11" t="n">
        <x:v>0</x:v>
      </x:c>
      <x:c r="H11" t="n">
        <x:f>MAX(0,F11-G11)</x:f>
        <x:v>184</x:v>
      </x:c>
      <x:c r="I11" t="n">
        <x:f>SUMIFS('09_CARGA_ORDEN'!$J$2:$J$1153,'09_CARGA_ORDEN'!$E$2:$E$1153,A11,'09_CARGA_ORDEN'!$K$2:$K$1153,B11)</x:f>
        <x:v>52.25750000000001</x:v>
      </x:c>
      <x:c r="J11" s="31" t="n">
        <x:f>IF(H11=0,"",I11/H11)</x:f>
        <x:v>0.28400815217391306</x:v>
      </x:c>
      <x:c r="K11" t="inlineStr">
        <x:is>
          <x:t xml:space="preserve">SIN HISTORIAL REAL DE PARADAS</x:t>
        </x:is>
      </x:c>
    </x:row>
    <x:row r="12">
      <x:c r="A12" t="inlineStr">
        <x:is>
          <x:t xml:space="preserve">Guillotina hidráulica para corte de planchas de acero</x:t>
        </x:is>
      </x:c>
      <x:c r="B12" t="n">
        <x:v>11</x:v>
      </x:c>
      <x:c r="C12" t="n">
        <x:f>SUMPRODUCT(('07_CALENDARIO'!$A$2:$A$397&gt;=DATE(2025,B12,1))*('07_CALENDARIO'!$A$2:$A$397&lt;EDATE(DATE(2025,B12,1),1))*('07_CALENDARIO'!$K$2:$K$397))</x:f>
        <x:v>20</x:v>
      </x:c>
      <x:c r="D12" t="n">
        <x:f>'19_PARAMETROS'!$B$16</x:f>
        <x:v>8</x:v>
      </x:c>
      <x:c r="E12" t="n">
        <x:f>IFERROR(INDEX('04_MAQUINAS'!$E$2:$E$18,MATCH(A12,'04_MAQUINAS'!$A$2:$A$18,0)),0)</x:f>
        <x:v>1</x:v>
      </x:c>
      <x:c r="F12" t="n">
        <x:f>C12*D12*E12</x:f>
        <x:v>160</x:v>
      </x:c>
      <x:c r="G12" t="n">
        <x:v>0</x:v>
      </x:c>
      <x:c r="H12" t="n">
        <x:f>MAX(0,F12-G12)</x:f>
        <x:v>160</x:v>
      </x:c>
      <x:c r="I12" t="n">
        <x:f>SUMIFS('09_CARGA_ORDEN'!$J$2:$J$1153,'09_CARGA_ORDEN'!$E$2:$E$1153,A12,'09_CARGA_ORDEN'!$K$2:$K$1153,B12)</x:f>
        <x:v>51.680499999999995</x:v>
      </x:c>
      <x:c r="J12" s="31" t="n">
        <x:f>IF(H12=0,"",I12/H12)</x:f>
        <x:v>0.32300312499999995</x:v>
      </x:c>
      <x:c r="K12" t="inlineStr">
        <x:is>
          <x:t xml:space="preserve">SIN HISTORIAL REAL DE PARADAS</x:t>
        </x:is>
      </x:c>
    </x:row>
    <x:row r="13">
      <x:c r="A13" t="inlineStr">
        <x:is>
          <x:t xml:space="preserve">Guillotina hidráulica para corte de planchas de acero</x:t>
        </x:is>
      </x:c>
      <x:c r="B13" t="n">
        <x:v>12</x:v>
      </x:c>
      <x:c r="C13" t="n">
        <x:f>SUMPRODUCT(('07_CALENDARIO'!$A$2:$A$397&gt;=DATE(2025,B13,1))*('07_CALENDARIO'!$A$2:$A$397&lt;EDATE(DATE(2025,B13,1),1))*('07_CALENDARIO'!$K$2:$K$397))</x:f>
        <x:v>23</x:v>
      </x:c>
      <x:c r="D13" t="n">
        <x:f>'19_PARAMETROS'!$B$16</x:f>
        <x:v>8</x:v>
      </x:c>
      <x:c r="E13" t="n">
        <x:f>IFERROR(INDEX('04_MAQUINAS'!$E$2:$E$18,MATCH(A13,'04_MAQUINAS'!$A$2:$A$18,0)),0)</x:f>
        <x:v>1</x:v>
      </x:c>
      <x:c r="F13" t="n">
        <x:f>C13*D13*E13</x:f>
        <x:v>184</x:v>
      </x:c>
      <x:c r="G13" t="n">
        <x:v>0</x:v>
      </x:c>
      <x:c r="H13" t="n">
        <x:f>MAX(0,F13-G13)</x:f>
        <x:v>184</x:v>
      </x:c>
      <x:c r="I13" t="n">
        <x:f>SUMIFS('09_CARGA_ORDEN'!$J$2:$J$1153,'09_CARGA_ORDEN'!$E$2:$E$1153,A13,'09_CARGA_ORDEN'!$K$2:$K$1153,B13)</x:f>
        <x:v>51.680499999999995</x:v>
      </x:c>
      <x:c r="J13" s="31" t="n">
        <x:f>IF(H13=0,"",I13/H13)</x:f>
        <x:v>0.2808722826086956</x:v>
      </x:c>
      <x:c r="K13" t="inlineStr">
        <x:is>
          <x:t xml:space="preserve">SIN HISTORIAL REAL DE PARADAS</x:t>
        </x:is>
      </x:c>
    </x:row>
    <x:row r="14">
      <x:c r="A14" t="inlineStr">
        <x:is>
          <x:t xml:space="preserve">Sierra de cinta para corte de tubos y perfiles</x:t>
        </x:is>
      </x:c>
      <x:c r="B14" t="n">
        <x:v>1</x:v>
      </x:c>
      <x:c r="C14" t="n">
        <x:f>SUMPRODUCT(('07_CALENDARIO'!$A$2:$A$397&gt;=DATE(2025,B14,1))*('07_CALENDARIO'!$A$2:$A$397&lt;EDATE(DATE(2025,B14,1),1))*('07_CALENDARIO'!$K$2:$K$397))</x:f>
        <x:v>23</x:v>
      </x:c>
      <x:c r="D14" t="n">
        <x:f>'19_PARAMETROS'!$B$16</x:f>
        <x:v>8</x:v>
      </x:c>
      <x:c r="E14" t="n">
        <x:f>IFERROR(INDEX('04_MAQUINAS'!$E$2:$E$18,MATCH(A14,'04_MAQUINAS'!$A$2:$A$18,0)),0)</x:f>
        <x:v>1</x:v>
      </x:c>
      <x:c r="F14" t="n">
        <x:f>C14*D14*E14</x:f>
        <x:v>184</x:v>
      </x:c>
      <x:c r="G14" t="n">
        <x:v>0</x:v>
      </x:c>
      <x:c r="H14" t="n">
        <x:f>MAX(0,F14-G14)</x:f>
        <x:v>184</x:v>
      </x:c>
      <x:c r="I14" t="n">
        <x:f>SUMIFS('09_CARGA_ORDEN'!$J$2:$J$1153,'09_CARGA_ORDEN'!$E$2:$E$1153,A14,'09_CARGA_ORDEN'!$K$2:$K$1153,B14)</x:f>
        <x:v>26.84766666666666</x:v>
      </x:c>
      <x:c r="J14" s="31" t="n">
        <x:f>IF(H14=0,"",I14/H14)</x:f>
        <x:v>0.14591123188405794</x:v>
      </x:c>
      <x:c r="K14" t="inlineStr">
        <x:is>
          <x:t xml:space="preserve">SIN HISTORIAL REAL DE PARADAS</x:t>
        </x:is>
      </x:c>
    </x:row>
    <x:row r="15">
      <x:c r="A15" t="inlineStr">
        <x:is>
          <x:t xml:space="preserve">Sierra de cinta para corte de tubos y perfiles</x:t>
        </x:is>
      </x:c>
      <x:c r="B15" t="n">
        <x:v>2</x:v>
      </x:c>
      <x:c r="C15" t="n">
        <x:f>SUMPRODUCT(('07_CALENDARIO'!$A$2:$A$397&gt;=DATE(2025,B15,1))*('07_CALENDARIO'!$A$2:$A$397&lt;EDATE(DATE(2025,B15,1),1))*('07_CALENDARIO'!$K$2:$K$397))</x:f>
        <x:v>20</x:v>
      </x:c>
      <x:c r="D15" t="n">
        <x:f>'19_PARAMETROS'!$B$16</x:f>
        <x:v>8</x:v>
      </x:c>
      <x:c r="E15" t="n">
        <x:f>IFERROR(INDEX('04_MAQUINAS'!$E$2:$E$18,MATCH(A15,'04_MAQUINAS'!$A$2:$A$18,0)),0)</x:f>
        <x:v>1</x:v>
      </x:c>
      <x:c r="F15" t="n">
        <x:f>C15*D15*E15</x:f>
        <x:v>160</x:v>
      </x:c>
      <x:c r="G15" t="n">
        <x:v>0</x:v>
      </x:c>
      <x:c r="H15" t="n">
        <x:f>MAX(0,F15-G15)</x:f>
        <x:v>160</x:v>
      </x:c>
      <x:c r="I15" t="n">
        <x:f>SUMIFS('09_CARGA_ORDEN'!$J$2:$J$1153,'09_CARGA_ORDEN'!$E$2:$E$1153,A15,'09_CARGA_ORDEN'!$K$2:$K$1153,B15)</x:f>
        <x:v>26.84766666666666</x:v>
      </x:c>
      <x:c r="J15" s="31" t="n">
        <x:f>IF(H15=0,"",I15/H15)</x:f>
        <x:v>0.16779791666666663</x:v>
      </x:c>
      <x:c r="K15" t="inlineStr">
        <x:is>
          <x:t xml:space="preserve">SIN HISTORIAL REAL DE PARADAS</x:t>
        </x:is>
      </x:c>
    </x:row>
    <x:row r="16">
      <x:c r="A16" t="inlineStr">
        <x:is>
          <x:t xml:space="preserve">Sierra de cinta para corte de tubos y perfiles</x:t>
        </x:is>
      </x:c>
      <x:c r="B16" t="n">
        <x:v>3</x:v>
      </x:c>
      <x:c r="C16" t="n">
        <x:f>SUMPRODUCT(('07_CALENDARIO'!$A$2:$A$397&gt;=DATE(2025,B16,1))*('07_CALENDARIO'!$A$2:$A$397&lt;EDATE(DATE(2025,B16,1),1))*('07_CALENDARIO'!$K$2:$K$397))</x:f>
        <x:v>21</x:v>
      </x:c>
      <x:c r="D16" t="n">
        <x:f>'19_PARAMETROS'!$B$16</x:f>
        <x:v>8</x:v>
      </x:c>
      <x:c r="E16" t="n">
        <x:f>IFERROR(INDEX('04_MAQUINAS'!$E$2:$E$18,MATCH(A16,'04_MAQUINAS'!$A$2:$A$18,0)),0)</x:f>
        <x:v>1</x:v>
      </x:c>
      <x:c r="F16" t="n">
        <x:f>C16*D16*E16</x:f>
        <x:v>168</x:v>
      </x:c>
      <x:c r="G16" t="n">
        <x:v>0</x:v>
      </x:c>
      <x:c r="H16" t="n">
        <x:f>MAX(0,F16-G16)</x:f>
        <x:v>168</x:v>
      </x:c>
      <x:c r="I16" t="n">
        <x:f>SUMIFS('09_CARGA_ORDEN'!$J$2:$J$1153,'09_CARGA_ORDEN'!$E$2:$E$1153,A16,'09_CARGA_ORDEN'!$K$2:$K$1153,B16)</x:f>
        <x:v>26.747999999999998</x:v>
      </x:c>
      <x:c r="J16" s="31" t="n">
        <x:f>IF(H16=0,"",I16/H16)</x:f>
        <x:v>0.1592142857142857</x:v>
      </x:c>
      <x:c r="K16" t="inlineStr">
        <x:is>
          <x:t xml:space="preserve">SIN HISTORIAL REAL DE PARADAS</x:t>
        </x:is>
      </x:c>
    </x:row>
    <x:row r="17">
      <x:c r="A17" t="inlineStr">
        <x:is>
          <x:t xml:space="preserve">Sierra de cinta para corte de tubos y perfiles</x:t>
        </x:is>
      </x:c>
      <x:c r="B17" t="n">
        <x:v>4</x:v>
      </x:c>
      <x:c r="C17" t="n">
        <x:f>SUMPRODUCT(('07_CALENDARIO'!$A$2:$A$397&gt;=DATE(2025,B17,1))*('07_CALENDARIO'!$A$2:$A$397&lt;EDATE(DATE(2025,B17,1),1))*('07_CALENDARIO'!$K$2:$K$397))</x:f>
        <x:v>22</x:v>
      </x:c>
      <x:c r="D17" t="n">
        <x:f>'19_PARAMETROS'!$B$16</x:f>
        <x:v>8</x:v>
      </x:c>
      <x:c r="E17" t="n">
        <x:f>IFERROR(INDEX('04_MAQUINAS'!$E$2:$E$18,MATCH(A17,'04_MAQUINAS'!$A$2:$A$18,0)),0)</x:f>
        <x:v>1</x:v>
      </x:c>
      <x:c r="F17" t="n">
        <x:f>C17*D17*E17</x:f>
        <x:v>176</x:v>
      </x:c>
      <x:c r="G17" t="n">
        <x:v>0</x:v>
      </x:c>
      <x:c r="H17" t="n">
        <x:f>MAX(0,F17-G17)</x:f>
        <x:v>176</x:v>
      </x:c>
      <x:c r="I17" t="n">
        <x:f>SUMIFS('09_CARGA_ORDEN'!$J$2:$J$1153,'09_CARGA_ORDEN'!$E$2:$E$1153,A17,'09_CARGA_ORDEN'!$K$2:$K$1153,B17)</x:f>
        <x:v>26.747999999999998</x:v>
      </x:c>
      <x:c r="J17" s="31" t="n">
        <x:f>IF(H17=0,"",I17/H17)</x:f>
        <x:v>0.1519772727272727</x:v>
      </x:c>
      <x:c r="K17" t="inlineStr">
        <x:is>
          <x:t xml:space="preserve">SIN HISTORIAL REAL DE PARADAS</x:t>
        </x:is>
      </x:c>
    </x:row>
    <x:row r="18">
      <x:c r="A18" t="inlineStr">
        <x:is>
          <x:t xml:space="preserve">Sierra de cinta para corte de tubos y perfiles</x:t>
        </x:is>
      </x:c>
      <x:c r="B18" t="n">
        <x:v>5</x:v>
      </x:c>
      <x:c r="C18" t="n">
        <x:f>SUMPRODUCT(('07_CALENDARIO'!$A$2:$A$397&gt;=DATE(2025,B18,1))*('07_CALENDARIO'!$A$2:$A$397&lt;EDATE(DATE(2025,B18,1),1))*('07_CALENDARIO'!$K$2:$K$397))</x:f>
        <x:v>22</x:v>
      </x:c>
      <x:c r="D18" t="n">
        <x:f>'19_PARAMETROS'!$B$16</x:f>
        <x:v>8</x:v>
      </x:c>
      <x:c r="E18" t="n">
        <x:f>IFERROR(INDEX('04_MAQUINAS'!$E$2:$E$18,MATCH(A18,'04_MAQUINAS'!$A$2:$A$18,0)),0)</x:f>
        <x:v>1</x:v>
      </x:c>
      <x:c r="F18" t="n">
        <x:f>C18*D18*E18</x:f>
        <x:v>176</x:v>
      </x:c>
      <x:c r="G18" t="n">
        <x:v>0</x:v>
      </x:c>
      <x:c r="H18" t="n">
        <x:f>MAX(0,F18-G18)</x:f>
        <x:v>176</x:v>
      </x:c>
      <x:c r="I18" t="n">
        <x:f>SUMIFS('09_CARGA_ORDEN'!$J$2:$J$1153,'09_CARGA_ORDEN'!$E$2:$E$1153,A18,'09_CARGA_ORDEN'!$K$2:$K$1153,B18)</x:f>
        <x:v>26.747999999999998</x:v>
      </x:c>
      <x:c r="J18" s="31" t="n">
        <x:f>IF(H18=0,"",I18/H18)</x:f>
        <x:v>0.1519772727272727</x:v>
      </x:c>
      <x:c r="K18" t="inlineStr">
        <x:is>
          <x:t xml:space="preserve">SIN HISTORIAL REAL DE PARADAS</x:t>
        </x:is>
      </x:c>
    </x:row>
    <x:row r="19">
      <x:c r="A19" t="inlineStr">
        <x:is>
          <x:t xml:space="preserve">Sierra de cinta para corte de tubos y perfiles</x:t>
        </x:is>
      </x:c>
      <x:c r="B19" t="n">
        <x:v>6</x:v>
      </x:c>
      <x:c r="C19" t="n">
        <x:f>SUMPRODUCT(('07_CALENDARIO'!$A$2:$A$397&gt;=DATE(2025,B19,1))*('07_CALENDARIO'!$A$2:$A$397&lt;EDATE(DATE(2025,B19,1),1))*('07_CALENDARIO'!$K$2:$K$397))</x:f>
        <x:v>21</x:v>
      </x:c>
      <x:c r="D19" t="n">
        <x:f>'19_PARAMETROS'!$B$16</x:f>
        <x:v>8</x:v>
      </x:c>
      <x:c r="E19" t="n">
        <x:f>IFERROR(INDEX('04_MAQUINAS'!$E$2:$E$18,MATCH(A19,'04_MAQUINAS'!$A$2:$A$18,0)),0)</x:f>
        <x:v>1</x:v>
      </x:c>
      <x:c r="F19" t="n">
        <x:f>C19*D19*E19</x:f>
        <x:v>168</x:v>
      </x:c>
      <x:c r="G19" t="n">
        <x:v>0</x:v>
      </x:c>
      <x:c r="H19" t="n">
        <x:f>MAX(0,F19-G19)</x:f>
        <x:v>168</x:v>
      </x:c>
      <x:c r="I19" t="n">
        <x:f>SUMIFS('09_CARGA_ORDEN'!$J$2:$J$1153,'09_CARGA_ORDEN'!$E$2:$E$1153,A19,'09_CARGA_ORDEN'!$K$2:$K$1153,B19)</x:f>
        <x:v>30.72</x:v>
      </x:c>
      <x:c r="J19" s="31" t="n">
        <x:f>IF(H19=0,"",I19/H19)</x:f>
        <x:v>0.18285714285714286</x:v>
      </x:c>
      <x:c r="K19" t="inlineStr">
        <x:is>
          <x:t xml:space="preserve">SIN HISTORIAL REAL DE PARADAS</x:t>
        </x:is>
      </x:c>
    </x:row>
    <x:row r="20">
      <x:c r="A20" t="inlineStr">
        <x:is>
          <x:t xml:space="preserve">Sierra de cinta para corte de tubos y perfiles</x:t>
        </x:is>
      </x:c>
      <x:c r="B20" t="n">
        <x:v>7</x:v>
      </x:c>
      <x:c r="C20" t="n">
        <x:f>SUMPRODUCT(('07_CALENDARIO'!$A$2:$A$397&gt;=DATE(2025,B20,1))*('07_CALENDARIO'!$A$2:$A$397&lt;EDATE(DATE(2025,B20,1),1))*('07_CALENDARIO'!$K$2:$K$397))</x:f>
        <x:v>23</x:v>
      </x:c>
      <x:c r="D20" t="n">
        <x:f>'19_PARAMETROS'!$B$16</x:f>
        <x:v>8</x:v>
      </x:c>
      <x:c r="E20" t="n">
        <x:f>IFERROR(INDEX('04_MAQUINAS'!$E$2:$E$18,MATCH(A20,'04_MAQUINAS'!$A$2:$A$18,0)),0)</x:f>
        <x:v>1</x:v>
      </x:c>
      <x:c r="F20" t="n">
        <x:f>C20*D20*E20</x:f>
        <x:v>184</x:v>
      </x:c>
      <x:c r="G20" t="n">
        <x:v>0</x:v>
      </x:c>
      <x:c r="H20" t="n">
        <x:f>MAX(0,F20-G20)</x:f>
        <x:v>184</x:v>
      </x:c>
      <x:c r="I20" t="n">
        <x:f>SUMIFS('09_CARGA_ORDEN'!$J$2:$J$1153,'09_CARGA_ORDEN'!$E$2:$E$1153,A20,'09_CARGA_ORDEN'!$K$2:$K$1153,B20)</x:f>
        <x:v>30.72</x:v>
      </x:c>
      <x:c r="J20" s="31" t="n">
        <x:f>IF(H20=0,"",I20/H20)</x:f>
        <x:v>0.16695652173913042</x:v>
      </x:c>
      <x:c r="K20" t="inlineStr">
        <x:is>
          <x:t xml:space="preserve">SIN HISTORIAL REAL DE PARADAS</x:t>
        </x:is>
      </x:c>
    </x:row>
    <x:row r="21">
      <x:c r="A21" t="inlineStr">
        <x:is>
          <x:t xml:space="preserve">Sierra de cinta para corte de tubos y perfiles</x:t>
        </x:is>
      </x:c>
      <x:c r="B21" t="n">
        <x:v>8</x:v>
      </x:c>
      <x:c r="C21" t="n">
        <x:f>SUMPRODUCT(('07_CALENDARIO'!$A$2:$A$397&gt;=DATE(2025,B21,1))*('07_CALENDARIO'!$A$2:$A$397&lt;EDATE(DATE(2025,B21,1),1))*('07_CALENDARIO'!$K$2:$K$397))</x:f>
        <x:v>21</x:v>
      </x:c>
      <x:c r="D21" t="n">
        <x:f>'19_PARAMETROS'!$B$16</x:f>
        <x:v>8</x:v>
      </x:c>
      <x:c r="E21" t="n">
        <x:f>IFERROR(INDEX('04_MAQUINAS'!$E$2:$E$18,MATCH(A21,'04_MAQUINAS'!$A$2:$A$18,0)),0)</x:f>
        <x:v>1</x:v>
      </x:c>
      <x:c r="F21" t="n">
        <x:f>C21*D21*E21</x:f>
        <x:v>168</x:v>
      </x:c>
      <x:c r="G21" t="n">
        <x:v>0</x:v>
      </x:c>
      <x:c r="H21" t="n">
        <x:f>MAX(0,F21-G21)</x:f>
        <x:v>168</x:v>
      </x:c>
      <x:c r="I21" t="n">
        <x:f>SUMIFS('09_CARGA_ORDEN'!$J$2:$J$1153,'09_CARGA_ORDEN'!$E$2:$E$1153,A21,'09_CARGA_ORDEN'!$K$2:$K$1153,B21)</x:f>
        <x:v>30.72</x:v>
      </x:c>
      <x:c r="J21" s="31" t="n">
        <x:f>IF(H21=0,"",I21/H21)</x:f>
        <x:v>0.18285714285714286</x:v>
      </x:c>
      <x:c r="K21" t="inlineStr">
        <x:is>
          <x:t xml:space="preserve">SIN HISTORIAL REAL DE PARADAS</x:t>
        </x:is>
      </x:c>
    </x:row>
    <x:row r="22">
      <x:c r="A22" t="inlineStr">
        <x:is>
          <x:t xml:space="preserve">Sierra de cinta para corte de tubos y perfiles</x:t>
        </x:is>
      </x:c>
      <x:c r="B22" t="n">
        <x:v>9</x:v>
      </x:c>
      <x:c r="C22" t="n">
        <x:f>SUMPRODUCT(('07_CALENDARIO'!$A$2:$A$397&gt;=DATE(2025,B22,1))*('07_CALENDARIO'!$A$2:$A$397&lt;EDATE(DATE(2025,B22,1),1))*('07_CALENDARIO'!$K$2:$K$397))</x:f>
        <x:v>22</x:v>
      </x:c>
      <x:c r="D22" t="n">
        <x:f>'19_PARAMETROS'!$B$16</x:f>
        <x:v>8</x:v>
      </x:c>
      <x:c r="E22" t="n">
        <x:f>IFERROR(INDEX('04_MAQUINAS'!$E$2:$E$18,MATCH(A22,'04_MAQUINAS'!$A$2:$A$18,0)),0)</x:f>
        <x:v>1</x:v>
      </x:c>
      <x:c r="F22" t="n">
        <x:f>C22*D22*E22</x:f>
        <x:v>176</x:v>
      </x:c>
      <x:c r="G22" t="n">
        <x:v>0</x:v>
      </x:c>
      <x:c r="H22" t="n">
        <x:f>MAX(0,F22-G22)</x:f>
        <x:v>176</x:v>
      </x:c>
      <x:c r="I22" t="n">
        <x:f>SUMIFS('09_CARGA_ORDEN'!$J$2:$J$1153,'09_CARGA_ORDEN'!$E$2:$E$1153,A22,'09_CARGA_ORDEN'!$K$2:$K$1153,B22)</x:f>
        <x:v>26.747999999999998</x:v>
      </x:c>
      <x:c r="J22" s="31" t="n">
        <x:f>IF(H22=0,"",I22/H22)</x:f>
        <x:v>0.1519772727272727</x:v>
      </x:c>
      <x:c r="K22" t="inlineStr">
        <x:is>
          <x:t xml:space="preserve">SIN HISTORIAL REAL DE PARADAS</x:t>
        </x:is>
      </x:c>
    </x:row>
    <x:row r="23">
      <x:c r="A23" t="inlineStr">
        <x:is>
          <x:t xml:space="preserve">Sierra de cinta para corte de tubos y perfiles</x:t>
        </x:is>
      </x:c>
      <x:c r="B23" t="n">
        <x:v>10</x:v>
      </x:c>
      <x:c r="C23" t="n">
        <x:f>SUMPRODUCT(('07_CALENDARIO'!$A$2:$A$397&gt;=DATE(2025,B23,1))*('07_CALENDARIO'!$A$2:$A$397&lt;EDATE(DATE(2025,B23,1),1))*('07_CALENDARIO'!$K$2:$K$397))</x:f>
        <x:v>23</x:v>
      </x:c>
      <x:c r="D23" t="n">
        <x:f>'19_PARAMETROS'!$B$16</x:f>
        <x:v>8</x:v>
      </x:c>
      <x:c r="E23" t="n">
        <x:f>IFERROR(INDEX('04_MAQUINAS'!$E$2:$E$18,MATCH(A23,'04_MAQUINAS'!$A$2:$A$18,0)),0)</x:f>
        <x:v>1</x:v>
      </x:c>
      <x:c r="F23" t="n">
        <x:f>C23*D23*E23</x:f>
        <x:v>184</x:v>
      </x:c>
      <x:c r="G23" t="n">
        <x:v>0</x:v>
      </x:c>
      <x:c r="H23" t="n">
        <x:f>MAX(0,F23-G23)</x:f>
        <x:v>184</x:v>
      </x:c>
      <x:c r="I23" t="n">
        <x:f>SUMIFS('09_CARGA_ORDEN'!$J$2:$J$1153,'09_CARGA_ORDEN'!$E$2:$E$1153,A23,'09_CARGA_ORDEN'!$K$2:$K$1153,B23)</x:f>
        <x:v>26.747999999999998</x:v>
      </x:c>
      <x:c r="J23" s="31" t="n">
        <x:f>IF(H23=0,"",I23/H23)</x:f>
        <x:v>0.14536956521739128</x:v>
      </x:c>
      <x:c r="K23" t="inlineStr">
        <x:is>
          <x:t xml:space="preserve">SIN HISTORIAL REAL DE PARADAS</x:t>
        </x:is>
      </x:c>
    </x:row>
    <x:row r="24">
      <x:c r="A24" t="inlineStr">
        <x:is>
          <x:t xml:space="preserve">Sierra de cinta para corte de tubos y perfiles</x:t>
        </x:is>
      </x:c>
      <x:c r="B24" t="n">
        <x:v>11</x:v>
      </x:c>
      <x:c r="C24" t="n">
        <x:f>SUMPRODUCT(('07_CALENDARIO'!$A$2:$A$397&gt;=DATE(2025,B24,1))*('07_CALENDARIO'!$A$2:$A$397&lt;EDATE(DATE(2025,B24,1),1))*('07_CALENDARIO'!$K$2:$K$397))</x:f>
        <x:v>20</x:v>
      </x:c>
      <x:c r="D24" t="n">
        <x:f>'19_PARAMETROS'!$B$16</x:f>
        <x:v>8</x:v>
      </x:c>
      <x:c r="E24" t="n">
        <x:f>IFERROR(INDEX('04_MAQUINAS'!$E$2:$E$18,MATCH(A24,'04_MAQUINAS'!$A$2:$A$18,0)),0)</x:f>
        <x:v>1</x:v>
      </x:c>
      <x:c r="F24" t="n">
        <x:f>C24*D24*E24</x:f>
        <x:v>160</x:v>
      </x:c>
      <x:c r="G24" t="n">
        <x:v>0</x:v>
      </x:c>
      <x:c r="H24" t="n">
        <x:f>MAX(0,F24-G24)</x:f>
        <x:v>160</x:v>
      </x:c>
      <x:c r="I24" t="n">
        <x:f>SUMIFS('09_CARGA_ORDEN'!$J$2:$J$1153,'09_CARGA_ORDEN'!$E$2:$E$1153,A24,'09_CARGA_ORDEN'!$K$2:$K$1153,B24)</x:f>
        <x:v>26.022666666666666</x:v>
      </x:c>
      <x:c r="J24" s="31" t="n">
        <x:f>IF(H24=0,"",I24/H24)</x:f>
        <x:v>0.16264166666666666</x:v>
      </x:c>
      <x:c r="K24" t="inlineStr">
        <x:is>
          <x:t xml:space="preserve">SIN HISTORIAL REAL DE PARADAS</x:t>
        </x:is>
      </x:c>
    </x:row>
    <x:row r="25">
      <x:c r="A25" t="inlineStr">
        <x:is>
          <x:t xml:space="preserve">Sierra de cinta para corte de tubos y perfiles</x:t>
        </x:is>
      </x:c>
      <x:c r="B25" t="n">
        <x:v>12</x:v>
      </x:c>
      <x:c r="C25" t="n">
        <x:f>SUMPRODUCT(('07_CALENDARIO'!$A$2:$A$397&gt;=DATE(2025,B25,1))*('07_CALENDARIO'!$A$2:$A$397&lt;EDATE(DATE(2025,B25,1),1))*('07_CALENDARIO'!$K$2:$K$397))</x:f>
        <x:v>23</x:v>
      </x:c>
      <x:c r="D25" t="n">
        <x:f>'19_PARAMETROS'!$B$16</x:f>
        <x:v>8</x:v>
      </x:c>
      <x:c r="E25" t="n">
        <x:f>IFERROR(INDEX('04_MAQUINAS'!$E$2:$E$18,MATCH(A25,'04_MAQUINAS'!$A$2:$A$18,0)),0)</x:f>
        <x:v>1</x:v>
      </x:c>
      <x:c r="F25" t="n">
        <x:f>C25*D25*E25</x:f>
        <x:v>184</x:v>
      </x:c>
      <x:c r="G25" t="n">
        <x:v>0</x:v>
      </x:c>
      <x:c r="H25" t="n">
        <x:f>MAX(0,F25-G25)</x:f>
        <x:v>184</x:v>
      </x:c>
      <x:c r="I25" t="n">
        <x:f>SUMIFS('09_CARGA_ORDEN'!$J$2:$J$1153,'09_CARGA_ORDEN'!$E$2:$E$1153,A25,'09_CARGA_ORDEN'!$K$2:$K$1153,B25)</x:f>
        <x:v>26.022666666666666</x:v>
      </x:c>
      <x:c r="J25" s="31" t="n">
        <x:f>IF(H25=0,"",I25/H25)</x:f>
        <x:v>0.14142753623188406</x:v>
      </x:c>
      <x:c r="K25" t="inlineStr">
        <x:is>
          <x:t xml:space="preserve">SIN HISTORIAL REAL DE PARADAS</x:t>
        </x:is>
      </x:c>
    </x:row>
    <x:row r="26">
      <x:c r="A26" t="inlineStr">
        <x:is>
          <x:t xml:space="preserve">Taladro de banco para perforación de acero</x:t>
        </x:is>
      </x:c>
      <x:c r="B26" t="n">
        <x:v>1</x:v>
      </x:c>
      <x:c r="C26" t="n">
        <x:f>SUMPRODUCT(('07_CALENDARIO'!$A$2:$A$397&gt;=DATE(2025,B26,1))*('07_CALENDARIO'!$A$2:$A$397&lt;EDATE(DATE(2025,B26,1),1))*('07_CALENDARIO'!$K$2:$K$397))</x:f>
        <x:v>23</x:v>
      </x:c>
      <x:c r="D26" t="n">
        <x:f>'19_PARAMETROS'!$B$16</x:f>
        <x:v>8</x:v>
      </x:c>
      <x:c r="E26" t="n">
        <x:f>IFERROR(INDEX('04_MAQUINAS'!$E$2:$E$18,MATCH(A26,'04_MAQUINAS'!$A$2:$A$18,0)),0)</x:f>
        <x:v>1</x:v>
      </x:c>
      <x:c r="F26" t="n">
        <x:f>C26*D26*E26</x:f>
        <x:v>184</x:v>
      </x:c>
      <x:c r="G26" t="n">
        <x:v>0</x:v>
      </x:c>
      <x:c r="H26" t="n">
        <x:f>MAX(0,F26-G26)</x:f>
        <x:v>184</x:v>
      </x:c>
      <x:c r="I26" t="n">
        <x:f>SUMIFS('09_CARGA_ORDEN'!$J$2:$J$1153,'09_CARGA_ORDEN'!$E$2:$E$1153,A26,'09_CARGA_ORDEN'!$K$2:$K$1153,B26)</x:f>
        <x:v>64.14</x:v>
      </x:c>
      <x:c r="J26" s="31" t="n">
        <x:f>IF(H26=0,"",I26/H26)</x:f>
        <x:v>0.34858695652173916</x:v>
      </x:c>
      <x:c r="K26" t="inlineStr">
        <x:is>
          <x:t xml:space="preserve">SIN HISTORIAL REAL DE PARADAS</x:t>
        </x:is>
      </x:c>
    </x:row>
    <x:row r="27">
      <x:c r="A27" t="inlineStr">
        <x:is>
          <x:t xml:space="preserve">Taladro de banco para perforación de acero</x:t>
        </x:is>
      </x:c>
      <x:c r="B27" t="n">
        <x:v>2</x:v>
      </x:c>
      <x:c r="C27" t="n">
        <x:f>SUMPRODUCT(('07_CALENDARIO'!$A$2:$A$397&gt;=DATE(2025,B27,1))*('07_CALENDARIO'!$A$2:$A$397&lt;EDATE(DATE(2025,B27,1),1))*('07_CALENDARIO'!$K$2:$K$397))</x:f>
        <x:v>20</x:v>
      </x:c>
      <x:c r="D27" t="n">
        <x:f>'19_PARAMETROS'!$B$16</x:f>
        <x:v>8</x:v>
      </x:c>
      <x:c r="E27" t="n">
        <x:f>IFERROR(INDEX('04_MAQUINAS'!$E$2:$E$18,MATCH(A27,'04_MAQUINAS'!$A$2:$A$18,0)),0)</x:f>
        <x:v>1</x:v>
      </x:c>
      <x:c r="F27" t="n">
        <x:f>C27*D27*E27</x:f>
        <x:v>160</x:v>
      </x:c>
      <x:c r="G27" t="n">
        <x:v>0</x:v>
      </x:c>
      <x:c r="H27" t="n">
        <x:f>MAX(0,F27-G27)</x:f>
        <x:v>160</x:v>
      </x:c>
      <x:c r="I27" t="n">
        <x:f>SUMIFS('09_CARGA_ORDEN'!$J$2:$J$1153,'09_CARGA_ORDEN'!$E$2:$E$1153,A27,'09_CARGA_ORDEN'!$K$2:$K$1153,B27)</x:f>
        <x:v>63.89333333333333</x:v>
      </x:c>
      <x:c r="J27" s="31" t="n">
        <x:f>IF(H27=0,"",I27/H27)</x:f>
        <x:v>0.3993333333333333</x:v>
      </x:c>
      <x:c r="K27" t="inlineStr">
        <x:is>
          <x:t xml:space="preserve">SIN HISTORIAL REAL DE PARADAS</x:t>
        </x:is>
      </x:c>
    </x:row>
    <x:row r="28">
      <x:c r="A28" t="inlineStr">
        <x:is>
          <x:t xml:space="preserve">Taladro de banco para perforación de acero</x:t>
        </x:is>
      </x:c>
      <x:c r="B28" t="n">
        <x:v>3</x:v>
      </x:c>
      <x:c r="C28" t="n">
        <x:f>SUMPRODUCT(('07_CALENDARIO'!$A$2:$A$397&gt;=DATE(2025,B28,1))*('07_CALENDARIO'!$A$2:$A$397&lt;EDATE(DATE(2025,B28,1),1))*('07_CALENDARIO'!$K$2:$K$397))</x:f>
        <x:v>21</x:v>
      </x:c>
      <x:c r="D28" t="n">
        <x:f>'19_PARAMETROS'!$B$16</x:f>
        <x:v>8</x:v>
      </x:c>
      <x:c r="E28" t="n">
        <x:f>IFERROR(INDEX('04_MAQUINAS'!$E$2:$E$18,MATCH(A28,'04_MAQUINAS'!$A$2:$A$18,0)),0)</x:f>
        <x:v>1</x:v>
      </x:c>
      <x:c r="F28" t="n">
        <x:f>C28*D28*E28</x:f>
        <x:v>168</x:v>
      </x:c>
      <x:c r="G28" t="n">
        <x:v>0</x:v>
      </x:c>
      <x:c r="H28" t="n">
        <x:f>MAX(0,F28-G28)</x:f>
        <x:v>168</x:v>
      </x:c>
      <x:c r="I28" t="n">
        <x:f>SUMIFS('09_CARGA_ORDEN'!$J$2:$J$1153,'09_CARGA_ORDEN'!$E$2:$E$1153,A28,'09_CARGA_ORDEN'!$K$2:$K$1153,B28)</x:f>
        <x:v>62.27666666666667</x:v>
      </x:c>
      <x:c r="J28" s="31" t="n">
        <x:f>IF(H28=0,"",I28/H28)</x:f>
        <x:v>0.3706944444444445</x:v>
      </x:c>
      <x:c r="K28" t="inlineStr">
        <x:is>
          <x:t xml:space="preserve">SIN HISTORIAL REAL DE PARADAS</x:t>
        </x:is>
      </x:c>
    </x:row>
    <x:row r="29">
      <x:c r="A29" t="inlineStr">
        <x:is>
          <x:t xml:space="preserve">Taladro de banco para perforación de acero</x:t>
        </x:is>
      </x:c>
      <x:c r="B29" t="n">
        <x:v>4</x:v>
      </x:c>
      <x:c r="C29" t="n">
        <x:f>SUMPRODUCT(('07_CALENDARIO'!$A$2:$A$397&gt;=DATE(2025,B29,1))*('07_CALENDARIO'!$A$2:$A$397&lt;EDATE(DATE(2025,B29,1),1))*('07_CALENDARIO'!$K$2:$K$397))</x:f>
        <x:v>22</x:v>
      </x:c>
      <x:c r="D29" t="n">
        <x:f>'19_PARAMETROS'!$B$16</x:f>
        <x:v>8</x:v>
      </x:c>
      <x:c r="E29" t="n">
        <x:f>IFERROR(INDEX('04_MAQUINAS'!$E$2:$E$18,MATCH(A29,'04_MAQUINAS'!$A$2:$A$18,0)),0)</x:f>
        <x:v>1</x:v>
      </x:c>
      <x:c r="F29" t="n">
        <x:f>C29*D29*E29</x:f>
        <x:v>176</x:v>
      </x:c>
      <x:c r="G29" t="n">
        <x:v>0</x:v>
      </x:c>
      <x:c r="H29" t="n">
        <x:f>MAX(0,F29-G29)</x:f>
        <x:v>176</x:v>
      </x:c>
      <x:c r="I29" t="n">
        <x:f>SUMIFS('09_CARGA_ORDEN'!$J$2:$J$1153,'09_CARGA_ORDEN'!$E$2:$E$1153,A29,'09_CARGA_ORDEN'!$K$2:$K$1153,B29)</x:f>
        <x:v>62.27666666666667</x:v>
      </x:c>
      <x:c r="J29" s="31" t="n">
        <x:f>IF(H29=0,"",I29/H29)</x:f>
        <x:v>0.353844696969697</x:v>
      </x:c>
      <x:c r="K29" t="inlineStr">
        <x:is>
          <x:t xml:space="preserve">SIN HISTORIAL REAL DE PARADAS</x:t>
        </x:is>
      </x:c>
    </x:row>
    <x:row r="30">
      <x:c r="A30" t="inlineStr">
        <x:is>
          <x:t xml:space="preserve">Taladro de banco para perforación de acero</x:t>
        </x:is>
      </x:c>
      <x:c r="B30" t="n">
        <x:v>5</x:v>
      </x:c>
      <x:c r="C30" t="n">
        <x:f>SUMPRODUCT(('07_CALENDARIO'!$A$2:$A$397&gt;=DATE(2025,B30,1))*('07_CALENDARIO'!$A$2:$A$397&lt;EDATE(DATE(2025,B30,1),1))*('07_CALENDARIO'!$K$2:$K$397))</x:f>
        <x:v>22</x:v>
      </x:c>
      <x:c r="D30" t="n">
        <x:f>'19_PARAMETROS'!$B$16</x:f>
        <x:v>8</x:v>
      </x:c>
      <x:c r="E30" t="n">
        <x:f>IFERROR(INDEX('04_MAQUINAS'!$E$2:$E$18,MATCH(A30,'04_MAQUINAS'!$A$2:$A$18,0)),0)</x:f>
        <x:v>1</x:v>
      </x:c>
      <x:c r="F30" t="n">
        <x:f>C30*D30*E30</x:f>
        <x:v>176</x:v>
      </x:c>
      <x:c r="G30" t="n">
        <x:v>0</x:v>
      </x:c>
      <x:c r="H30" t="n">
        <x:f>MAX(0,F30-G30)</x:f>
        <x:v>176</x:v>
      </x:c>
      <x:c r="I30" t="n">
        <x:f>SUMIFS('09_CARGA_ORDEN'!$J$2:$J$1153,'09_CARGA_ORDEN'!$E$2:$E$1153,A30,'09_CARGA_ORDEN'!$K$2:$K$1153,B30)</x:f>
        <x:v>62.27666666666667</x:v>
      </x:c>
      <x:c r="J30" s="31" t="n">
        <x:f>IF(H30=0,"",I30/H30)</x:f>
        <x:v>0.353844696969697</x:v>
      </x:c>
      <x:c r="K30" t="inlineStr">
        <x:is>
          <x:t xml:space="preserve">SIN HISTORIAL REAL DE PARADAS</x:t>
        </x:is>
      </x:c>
    </x:row>
    <x:row r="31">
      <x:c r="A31" t="inlineStr">
        <x:is>
          <x:t xml:space="preserve">Taladro de banco para perforación de acero</x:t>
        </x:is>
      </x:c>
      <x:c r="B31" t="n">
        <x:v>6</x:v>
      </x:c>
      <x:c r="C31" t="n">
        <x:f>SUMPRODUCT(('07_CALENDARIO'!$A$2:$A$397&gt;=DATE(2025,B31,1))*('07_CALENDARIO'!$A$2:$A$397&lt;EDATE(DATE(2025,B31,1),1))*('07_CALENDARIO'!$K$2:$K$397))</x:f>
        <x:v>21</x:v>
      </x:c>
      <x:c r="D31" t="n">
        <x:f>'19_PARAMETROS'!$B$16</x:f>
        <x:v>8</x:v>
      </x:c>
      <x:c r="E31" t="n">
        <x:f>IFERROR(INDEX('04_MAQUINAS'!$E$2:$E$18,MATCH(A31,'04_MAQUINAS'!$A$2:$A$18,0)),0)</x:f>
        <x:v>1</x:v>
      </x:c>
      <x:c r="F31" t="n">
        <x:f>C31*D31*E31</x:f>
        <x:v>168</x:v>
      </x:c>
      <x:c r="G31" t="n">
        <x:v>0</x:v>
      </x:c>
      <x:c r="H31" t="n">
        <x:f>MAX(0,F31-G31)</x:f>
        <x:v>168</x:v>
      </x:c>
      <x:c r="I31" t="n">
        <x:f>SUMIFS('09_CARGA_ORDEN'!$J$2:$J$1153,'09_CARGA_ORDEN'!$E$2:$E$1153,A31,'09_CARGA_ORDEN'!$K$2:$K$1153,B31)</x:f>
        <x:v>73.46666666666667</x:v>
      </x:c>
      <x:c r="J31" s="31" t="n">
        <x:f>IF(H31=0,"",I31/H31)</x:f>
        <x:v>0.4373015873015873</x:v>
      </x:c>
      <x:c r="K31" t="inlineStr">
        <x:is>
          <x:t xml:space="preserve">SIN HISTORIAL REAL DE PARADAS</x:t>
        </x:is>
      </x:c>
    </x:row>
    <x:row r="32">
      <x:c r="A32" t="inlineStr">
        <x:is>
          <x:t xml:space="preserve">Taladro de banco para perforación de acero</x:t>
        </x:is>
      </x:c>
      <x:c r="B32" t="n">
        <x:v>7</x:v>
      </x:c>
      <x:c r="C32" t="n">
        <x:f>SUMPRODUCT(('07_CALENDARIO'!$A$2:$A$397&gt;=DATE(2025,B32,1))*('07_CALENDARIO'!$A$2:$A$397&lt;EDATE(DATE(2025,B32,1),1))*('07_CALENDARIO'!$K$2:$K$397))</x:f>
        <x:v>23</x:v>
      </x:c>
      <x:c r="D32" t="n">
        <x:f>'19_PARAMETROS'!$B$16</x:f>
        <x:v>8</x:v>
      </x:c>
      <x:c r="E32" t="n">
        <x:f>IFERROR(INDEX('04_MAQUINAS'!$E$2:$E$18,MATCH(A32,'04_MAQUINAS'!$A$2:$A$18,0)),0)</x:f>
        <x:v>1</x:v>
      </x:c>
      <x:c r="F32" t="n">
        <x:f>C32*D32*E32</x:f>
        <x:v>184</x:v>
      </x:c>
      <x:c r="G32" t="n">
        <x:v>0</x:v>
      </x:c>
      <x:c r="H32" t="n">
        <x:f>MAX(0,F32-G32)</x:f>
        <x:v>184</x:v>
      </x:c>
      <x:c r="I32" t="n">
        <x:f>SUMIFS('09_CARGA_ORDEN'!$J$2:$J$1153,'09_CARGA_ORDEN'!$E$2:$E$1153,A32,'09_CARGA_ORDEN'!$K$2:$K$1153,B32)</x:f>
        <x:v>73.37</x:v>
      </x:c>
      <x:c r="J32" s="31" t="n">
        <x:f>IF(H32=0,"",I32/H32)</x:f>
        <x:v>0.39875000000000005</x:v>
      </x:c>
      <x:c r="K32" t="inlineStr">
        <x:is>
          <x:t xml:space="preserve">SIN HISTORIAL REAL DE PARADAS</x:t>
        </x:is>
      </x:c>
    </x:row>
    <x:row r="33">
      <x:c r="A33" t="inlineStr">
        <x:is>
          <x:t xml:space="preserve">Taladro de banco para perforación de acero</x:t>
        </x:is>
      </x:c>
      <x:c r="B33" t="n">
        <x:v>8</x:v>
      </x:c>
      <x:c r="C33" t="n">
        <x:f>SUMPRODUCT(('07_CALENDARIO'!$A$2:$A$397&gt;=DATE(2025,B33,1))*('07_CALENDARIO'!$A$2:$A$397&lt;EDATE(DATE(2025,B33,1),1))*('07_CALENDARIO'!$K$2:$K$397))</x:f>
        <x:v>21</x:v>
      </x:c>
      <x:c r="D33" t="n">
        <x:f>'19_PARAMETROS'!$B$16</x:f>
        <x:v>8</x:v>
      </x:c>
      <x:c r="E33" t="n">
        <x:f>IFERROR(INDEX('04_MAQUINAS'!$E$2:$E$18,MATCH(A33,'04_MAQUINAS'!$A$2:$A$18,0)),0)</x:f>
        <x:v>1</x:v>
      </x:c>
      <x:c r="F33" t="n">
        <x:f>C33*D33*E33</x:f>
        <x:v>168</x:v>
      </x:c>
      <x:c r="G33" t="n">
        <x:v>0</x:v>
      </x:c>
      <x:c r="H33" t="n">
        <x:f>MAX(0,F33-G33)</x:f>
        <x:v>168</x:v>
      </x:c>
      <x:c r="I33" t="n">
        <x:f>SUMIFS('09_CARGA_ORDEN'!$J$2:$J$1153,'09_CARGA_ORDEN'!$E$2:$E$1153,A33,'09_CARGA_ORDEN'!$K$2:$K$1153,B33)</x:f>
        <x:v>73.37</x:v>
      </x:c>
      <x:c r="J33" s="31" t="n">
        <x:f>IF(H33=0,"",I33/H33)</x:f>
        <x:v>0.4367261904761905</x:v>
      </x:c>
      <x:c r="K33" t="inlineStr">
        <x:is>
          <x:t xml:space="preserve">SIN HISTORIAL REAL DE PARADAS</x:t>
        </x:is>
      </x:c>
    </x:row>
    <x:row r="34">
      <x:c r="A34" t="inlineStr">
        <x:is>
          <x:t xml:space="preserve">Taladro de banco para perforación de acero</x:t>
        </x:is>
      </x:c>
      <x:c r="B34" t="n">
        <x:v>9</x:v>
      </x:c>
      <x:c r="C34" t="n">
        <x:f>SUMPRODUCT(('07_CALENDARIO'!$A$2:$A$397&gt;=DATE(2025,B34,1))*('07_CALENDARIO'!$A$2:$A$397&lt;EDATE(DATE(2025,B34,1),1))*('07_CALENDARIO'!$K$2:$K$397))</x:f>
        <x:v>22</x:v>
      </x:c>
      <x:c r="D34" t="n">
        <x:f>'19_PARAMETROS'!$B$16</x:f>
        <x:v>8</x:v>
      </x:c>
      <x:c r="E34" t="n">
        <x:f>IFERROR(INDEX('04_MAQUINAS'!$E$2:$E$18,MATCH(A34,'04_MAQUINAS'!$A$2:$A$18,0)),0)</x:f>
        <x:v>1</x:v>
      </x:c>
      <x:c r="F34" t="n">
        <x:f>C34*D34*E34</x:f>
        <x:v>176</x:v>
      </x:c>
      <x:c r="G34" t="n">
        <x:v>0</x:v>
      </x:c>
      <x:c r="H34" t="n">
        <x:f>MAX(0,F34-G34)</x:f>
        <x:v>176</x:v>
      </x:c>
      <x:c r="I34" t="n">
        <x:f>SUMIFS('09_CARGA_ORDEN'!$J$2:$J$1153,'09_CARGA_ORDEN'!$E$2:$E$1153,A34,'09_CARGA_ORDEN'!$K$2:$K$1153,B34)</x:f>
        <x:v>62.27666666666667</x:v>
      </x:c>
      <x:c r="J34" s="31" t="n">
        <x:f>IF(H34=0,"",I34/H34)</x:f>
        <x:v>0.353844696969697</x:v>
      </x:c>
      <x:c r="K34" t="inlineStr">
        <x:is>
          <x:t xml:space="preserve">SIN HISTORIAL REAL DE PARADAS</x:t>
        </x:is>
      </x:c>
    </x:row>
    <x:row r="35">
      <x:c r="A35" t="inlineStr">
        <x:is>
          <x:t xml:space="preserve">Taladro de banco para perforación de acero</x:t>
        </x:is>
      </x:c>
      <x:c r="B35" t="n">
        <x:v>10</x:v>
      </x:c>
      <x:c r="C35" t="n">
        <x:f>SUMPRODUCT(('07_CALENDARIO'!$A$2:$A$397&gt;=DATE(2025,B35,1))*('07_CALENDARIO'!$A$2:$A$397&lt;EDATE(DATE(2025,B35,1),1))*('07_CALENDARIO'!$K$2:$K$397))</x:f>
        <x:v>23</x:v>
      </x:c>
      <x:c r="D35" t="n">
        <x:f>'19_PARAMETROS'!$B$16</x:f>
        <x:v>8</x:v>
      </x:c>
      <x:c r="E35" t="n">
        <x:f>IFERROR(INDEX('04_MAQUINAS'!$E$2:$E$18,MATCH(A35,'04_MAQUINAS'!$A$2:$A$18,0)),0)</x:f>
        <x:v>1</x:v>
      </x:c>
      <x:c r="F35" t="n">
        <x:f>C35*D35*E35</x:f>
        <x:v>184</x:v>
      </x:c>
      <x:c r="G35" t="n">
        <x:v>0</x:v>
      </x:c>
      <x:c r="H35" t="n">
        <x:f>MAX(0,F35-G35)</x:f>
        <x:v>184</x:v>
      </x:c>
      <x:c r="I35" t="n">
        <x:f>SUMIFS('09_CARGA_ORDEN'!$J$2:$J$1153,'09_CARGA_ORDEN'!$E$2:$E$1153,A35,'09_CARGA_ORDEN'!$K$2:$K$1153,B35)</x:f>
        <x:v>62.27666666666667</x:v>
      </x:c>
      <x:c r="J35" s="31" t="n">
        <x:f>IF(H35=0,"",I35/H35)</x:f>
        <x:v>0.33846014492753623</x:v>
      </x:c>
      <x:c r="K35" t="inlineStr">
        <x:is>
          <x:t xml:space="preserve">SIN HISTORIAL REAL DE PARADAS</x:t>
        </x:is>
      </x:c>
    </x:row>
    <x:row r="36">
      <x:c r="A36" t="inlineStr">
        <x:is>
          <x:t xml:space="preserve">Taladro de banco para perforación de acero</x:t>
        </x:is>
      </x:c>
      <x:c r="B36" t="n">
        <x:v>11</x:v>
      </x:c>
      <x:c r="C36" t="n">
        <x:f>SUMPRODUCT(('07_CALENDARIO'!$A$2:$A$397&gt;=DATE(2025,B36,1))*('07_CALENDARIO'!$A$2:$A$397&lt;EDATE(DATE(2025,B36,1),1))*('07_CALENDARIO'!$K$2:$K$397))</x:f>
        <x:v>20</x:v>
      </x:c>
      <x:c r="D36" t="n">
        <x:f>'19_PARAMETROS'!$B$16</x:f>
        <x:v>8</x:v>
      </x:c>
      <x:c r="E36" t="n">
        <x:f>IFERROR(INDEX('04_MAQUINAS'!$E$2:$E$18,MATCH(A36,'04_MAQUINAS'!$A$2:$A$18,0)),0)</x:f>
        <x:v>1</x:v>
      </x:c>
      <x:c r="F36" t="n">
        <x:f>C36*D36*E36</x:f>
        <x:v>160</x:v>
      </x:c>
      <x:c r="G36" t="n">
        <x:v>0</x:v>
      </x:c>
      <x:c r="H36" t="n">
        <x:f>MAX(0,F36-G36)</x:f>
        <x:v>160</x:v>
      </x:c>
      <x:c r="I36" t="n">
        <x:f>SUMIFS('09_CARGA_ORDEN'!$J$2:$J$1153,'09_CARGA_ORDEN'!$E$2:$E$1153,A36,'09_CARGA_ORDEN'!$K$2:$K$1153,B36)</x:f>
        <x:v>61.22333333333333</x:v>
      </x:c>
      <x:c r="J36" s="31" t="n">
        <x:f>IF(H36=0,"",I36/H36)</x:f>
        <x:v>0.3826458333333333</x:v>
      </x:c>
      <x:c r="K36" t="inlineStr">
        <x:is>
          <x:t xml:space="preserve">SIN HISTORIAL REAL DE PARADAS</x:t>
        </x:is>
      </x:c>
    </x:row>
    <x:row r="37">
      <x:c r="A37" t="inlineStr">
        <x:is>
          <x:t xml:space="preserve">Taladro de banco para perforación de acero</x:t>
        </x:is>
      </x:c>
      <x:c r="B37" t="n">
        <x:v>12</x:v>
      </x:c>
      <x:c r="C37" t="n">
        <x:f>SUMPRODUCT(('07_CALENDARIO'!$A$2:$A$397&gt;=DATE(2025,B37,1))*('07_CALENDARIO'!$A$2:$A$397&lt;EDATE(DATE(2025,B37,1),1))*('07_CALENDARIO'!$K$2:$K$397))</x:f>
        <x:v>23</x:v>
      </x:c>
      <x:c r="D37" t="n">
        <x:f>'19_PARAMETROS'!$B$16</x:f>
        <x:v>8</x:v>
      </x:c>
      <x:c r="E37" t="n">
        <x:f>IFERROR(INDEX('04_MAQUINAS'!$E$2:$E$18,MATCH(A37,'04_MAQUINAS'!$A$2:$A$18,0)),0)</x:f>
        <x:v>1</x:v>
      </x:c>
      <x:c r="F37" t="n">
        <x:f>C37*D37*E37</x:f>
        <x:v>184</x:v>
      </x:c>
      <x:c r="G37" t="n">
        <x:v>0</x:v>
      </x:c>
      <x:c r="H37" t="n">
        <x:f>MAX(0,F37-G37)</x:f>
        <x:v>184</x:v>
      </x:c>
      <x:c r="I37" t="n">
        <x:f>SUMIFS('09_CARGA_ORDEN'!$J$2:$J$1153,'09_CARGA_ORDEN'!$E$2:$E$1153,A37,'09_CARGA_ORDEN'!$K$2:$K$1153,B37)</x:f>
        <x:v>61.22333333333333</x:v>
      </x:c>
      <x:c r="J37" s="31" t="n">
        <x:f>IF(H37=0,"",I37/H37)</x:f>
        <x:v>0.3327355072463768</x:v>
      </x:c>
      <x:c r="K37" t="inlineStr">
        <x:is>
          <x:t xml:space="preserve">SIN HISTORIAL REAL DE PARADAS</x:t>
        </x:is>
      </x:c>
    </x:row>
    <x:row r="38">
      <x:c r="A38" t="inlineStr">
        <x:is>
          <x:t xml:space="preserve">Plegadora hidráulica de chapa metálica</x:t>
        </x:is>
      </x:c>
      <x:c r="B38" t="n">
        <x:v>1</x:v>
      </x:c>
      <x:c r="C38" t="n">
        <x:f>SUMPRODUCT(('07_CALENDARIO'!$A$2:$A$397&gt;=DATE(2025,B38,1))*('07_CALENDARIO'!$A$2:$A$397&lt;EDATE(DATE(2025,B38,1),1))*('07_CALENDARIO'!$K$2:$K$397))</x:f>
        <x:v>23</x:v>
      </x:c>
      <x:c r="D38" t="n">
        <x:f>'19_PARAMETROS'!$B$16</x:f>
        <x:v>8</x:v>
      </x:c>
      <x:c r="E38" t="n">
        <x:f>IFERROR(INDEX('04_MAQUINAS'!$E$2:$E$18,MATCH(A38,'04_MAQUINAS'!$A$2:$A$18,0)),0)</x:f>
        <x:v>1</x:v>
      </x:c>
      <x:c r="F38" t="n">
        <x:f>C38*D38*E38</x:f>
        <x:v>184</x:v>
      </x:c>
      <x:c r="G38" t="n">
        <x:v>0</x:v>
      </x:c>
      <x:c r="H38" t="n">
        <x:f>MAX(0,F38-G38)</x:f>
        <x:v>184</x:v>
      </x:c>
      <x:c r="I38" t="n">
        <x:f>SUMIFS('09_CARGA_ORDEN'!$J$2:$J$1153,'09_CARGA_ORDEN'!$E$2:$E$1153,A38,'09_CARGA_ORDEN'!$K$2:$K$1153,B38)</x:f>
        <x:v>118.93333333333334</x:v>
      </x:c>
      <x:c r="J38" s="31" t="n">
        <x:f>IF(H38=0,"",I38/H38)</x:f>
        <x:v>0.6463768115942029</x:v>
      </x:c>
      <x:c r="K38" t="inlineStr">
        <x:is>
          <x:t xml:space="preserve">SIN HISTORIAL REAL DE PARADAS</x:t>
        </x:is>
      </x:c>
    </x:row>
    <x:row r="39">
      <x:c r="A39" t="inlineStr">
        <x:is>
          <x:t xml:space="preserve">Plegadora hidráulica de chapa metálica</x:t>
        </x:is>
      </x:c>
      <x:c r="B39" t="n">
        <x:v>2</x:v>
      </x:c>
      <x:c r="C39" t="n">
        <x:f>SUMPRODUCT(('07_CALENDARIO'!$A$2:$A$397&gt;=DATE(2025,B39,1))*('07_CALENDARIO'!$A$2:$A$397&lt;EDATE(DATE(2025,B39,1),1))*('07_CALENDARIO'!$K$2:$K$397))</x:f>
        <x:v>20</x:v>
      </x:c>
      <x:c r="D39" t="n">
        <x:f>'19_PARAMETROS'!$B$16</x:f>
        <x:v>8</x:v>
      </x:c>
      <x:c r="E39" t="n">
        <x:f>IFERROR(INDEX('04_MAQUINAS'!$E$2:$E$18,MATCH(A39,'04_MAQUINAS'!$A$2:$A$18,0)),0)</x:f>
        <x:v>1</x:v>
      </x:c>
      <x:c r="F39" t="n">
        <x:f>C39*D39*E39</x:f>
        <x:v>160</x:v>
      </x:c>
      <x:c r="G39" t="n">
        <x:v>0</x:v>
      </x:c>
      <x:c r="H39" t="n">
        <x:f>MAX(0,F39-G39)</x:f>
        <x:v>160</x:v>
      </x:c>
      <x:c r="I39" t="n">
        <x:f>SUMIFS('09_CARGA_ORDEN'!$J$2:$J$1153,'09_CARGA_ORDEN'!$E$2:$E$1153,A39,'09_CARGA_ORDEN'!$K$2:$K$1153,B39)</x:f>
        <x:v>117.20000000000002</x:v>
      </x:c>
      <x:c r="J39" s="31" t="n">
        <x:f>IF(H39=0,"",I39/H39)</x:f>
        <x:v>0.7325000000000002</x:v>
      </x:c>
      <x:c r="K39" t="inlineStr">
        <x:is>
          <x:t xml:space="preserve">SIN HISTORIAL REAL DE PARADAS</x:t>
        </x:is>
      </x:c>
    </x:row>
    <x:row r="40">
      <x:c r="A40" t="inlineStr">
        <x:is>
          <x:t xml:space="preserve">Plegadora hidráulica de chapa metálica</x:t>
        </x:is>
      </x:c>
      <x:c r="B40" t="n">
        <x:v>3</x:v>
      </x:c>
      <x:c r="C40" t="n">
        <x:f>SUMPRODUCT(('07_CALENDARIO'!$A$2:$A$397&gt;=DATE(2025,B40,1))*('07_CALENDARIO'!$A$2:$A$397&lt;EDATE(DATE(2025,B40,1),1))*('07_CALENDARIO'!$K$2:$K$397))</x:f>
        <x:v>21</x:v>
      </x:c>
      <x:c r="D40" t="n">
        <x:f>'19_PARAMETROS'!$B$16</x:f>
        <x:v>8</x:v>
      </x:c>
      <x:c r="E40" t="n">
        <x:f>IFERROR(INDEX('04_MAQUINAS'!$E$2:$E$18,MATCH(A40,'04_MAQUINAS'!$A$2:$A$18,0)),0)</x:f>
        <x:v>1</x:v>
      </x:c>
      <x:c r="F40" t="n">
        <x:f>C40*D40*E40</x:f>
        <x:v>168</x:v>
      </x:c>
      <x:c r="G40" t="n">
        <x:v>0</x:v>
      </x:c>
      <x:c r="H40" t="n">
        <x:f>MAX(0,F40-G40)</x:f>
        <x:v>168</x:v>
      </x:c>
      <x:c r="I40" t="n">
        <x:f>SUMIFS('09_CARGA_ORDEN'!$J$2:$J$1153,'09_CARGA_ORDEN'!$E$2:$E$1153,A40,'09_CARGA_ORDEN'!$K$2:$K$1153,B40)</x:f>
        <x:v>113.93333333333334</x:v>
      </x:c>
      <x:c r="J40" s="31" t="n">
        <x:f>IF(H40=0,"",I40/H40)</x:f>
        <x:v>0.6781746031746032</x:v>
      </x:c>
      <x:c r="K40" t="inlineStr">
        <x:is>
          <x:t xml:space="preserve">SIN HISTORIAL REAL DE PARADAS</x:t>
        </x:is>
      </x:c>
    </x:row>
    <x:row r="41">
      <x:c r="A41" t="inlineStr">
        <x:is>
          <x:t xml:space="preserve">Plegadora hidráulica de chapa metálica</x:t>
        </x:is>
      </x:c>
      <x:c r="B41" t="n">
        <x:v>4</x:v>
      </x:c>
      <x:c r="C41" t="n">
        <x:f>SUMPRODUCT(('07_CALENDARIO'!$A$2:$A$397&gt;=DATE(2025,B41,1))*('07_CALENDARIO'!$A$2:$A$397&lt;EDATE(DATE(2025,B41,1),1))*('07_CALENDARIO'!$K$2:$K$397))</x:f>
        <x:v>22</x:v>
      </x:c>
      <x:c r="D41" t="n">
        <x:f>'19_PARAMETROS'!$B$16</x:f>
        <x:v>8</x:v>
      </x:c>
      <x:c r="E41" t="n">
        <x:f>IFERROR(INDEX('04_MAQUINAS'!$E$2:$E$18,MATCH(A41,'04_MAQUINAS'!$A$2:$A$18,0)),0)</x:f>
        <x:v>1</x:v>
      </x:c>
      <x:c r="F41" t="n">
        <x:f>C41*D41*E41</x:f>
        <x:v>176</x:v>
      </x:c>
      <x:c r="G41" t="n">
        <x:v>0</x:v>
      </x:c>
      <x:c r="H41" t="n">
        <x:f>MAX(0,F41-G41)</x:f>
        <x:v>176</x:v>
      </x:c>
      <x:c r="I41" t="n">
        <x:f>SUMIFS('09_CARGA_ORDEN'!$J$2:$J$1153,'09_CARGA_ORDEN'!$E$2:$E$1153,A41,'09_CARGA_ORDEN'!$K$2:$K$1153,B41)</x:f>
        <x:v>113.93333333333334</x:v>
      </x:c>
      <x:c r="J41" s="31" t="n">
        <x:f>IF(H41=0,"",I41/H41)</x:f>
        <x:v>0.6473484848484848</x:v>
      </x:c>
      <x:c r="K41" t="inlineStr">
        <x:is>
          <x:t xml:space="preserve">SIN HISTORIAL REAL DE PARADAS</x:t>
        </x:is>
      </x:c>
    </x:row>
    <x:row r="42">
      <x:c r="A42" t="inlineStr">
        <x:is>
          <x:t xml:space="preserve">Plegadora hidráulica de chapa metálica</x:t>
        </x:is>
      </x:c>
      <x:c r="B42" t="n">
        <x:v>5</x:v>
      </x:c>
      <x:c r="C42" t="n">
        <x:f>SUMPRODUCT(('07_CALENDARIO'!$A$2:$A$397&gt;=DATE(2025,B42,1))*('07_CALENDARIO'!$A$2:$A$397&lt;EDATE(DATE(2025,B42,1),1))*('07_CALENDARIO'!$K$2:$K$397))</x:f>
        <x:v>22</x:v>
      </x:c>
      <x:c r="D42" t="n">
        <x:f>'19_PARAMETROS'!$B$16</x:f>
        <x:v>8</x:v>
      </x:c>
      <x:c r="E42" t="n">
        <x:f>IFERROR(INDEX('04_MAQUINAS'!$E$2:$E$18,MATCH(A42,'04_MAQUINAS'!$A$2:$A$18,0)),0)</x:f>
        <x:v>1</x:v>
      </x:c>
      <x:c r="F42" t="n">
        <x:f>C42*D42*E42</x:f>
        <x:v>176</x:v>
      </x:c>
      <x:c r="G42" t="n">
        <x:v>0</x:v>
      </x:c>
      <x:c r="H42" t="n">
        <x:f>MAX(0,F42-G42)</x:f>
        <x:v>176</x:v>
      </x:c>
      <x:c r="I42" t="n">
        <x:f>SUMIFS('09_CARGA_ORDEN'!$J$2:$J$1153,'09_CARGA_ORDEN'!$E$2:$E$1153,A42,'09_CARGA_ORDEN'!$K$2:$K$1153,B42)</x:f>
        <x:v>113.93333333333334</x:v>
      </x:c>
      <x:c r="J42" s="31" t="n">
        <x:f>IF(H42=0,"",I42/H42)</x:f>
        <x:v>0.6473484848484848</x:v>
      </x:c>
      <x:c r="K42" t="inlineStr">
        <x:is>
          <x:t xml:space="preserve">SIN HISTORIAL REAL DE PARADAS</x:t>
        </x:is>
      </x:c>
    </x:row>
    <x:row r="43">
      <x:c r="A43" t="inlineStr">
        <x:is>
          <x:t xml:space="preserve">Plegadora hidráulica de chapa metálica</x:t>
        </x:is>
      </x:c>
      <x:c r="B43" t="n">
        <x:v>6</x:v>
      </x:c>
      <x:c r="C43" t="n">
        <x:f>SUMPRODUCT(('07_CALENDARIO'!$A$2:$A$397&gt;=DATE(2025,B43,1))*('07_CALENDARIO'!$A$2:$A$397&lt;EDATE(DATE(2025,B43,1),1))*('07_CALENDARIO'!$K$2:$K$397))</x:f>
        <x:v>21</x:v>
      </x:c>
      <x:c r="D43" t="n">
        <x:f>'19_PARAMETROS'!$B$16</x:f>
        <x:v>8</x:v>
      </x:c>
      <x:c r="E43" t="n">
        <x:f>IFERROR(INDEX('04_MAQUINAS'!$E$2:$E$18,MATCH(A43,'04_MAQUINAS'!$A$2:$A$18,0)),0)</x:f>
        <x:v>1</x:v>
      </x:c>
      <x:c r="F43" t="n">
        <x:f>C43*D43*E43</x:f>
        <x:v>168</x:v>
      </x:c>
      <x:c r="G43" t="n">
        <x:v>0</x:v>
      </x:c>
      <x:c r="H43" t="n">
        <x:f>MAX(0,F43-G43)</x:f>
        <x:v>168</x:v>
      </x:c>
      <x:c r="I43" t="n">
        <x:f>SUMIFS('09_CARGA_ORDEN'!$J$2:$J$1153,'09_CARGA_ORDEN'!$E$2:$E$1153,A43,'09_CARGA_ORDEN'!$K$2:$K$1153,B43)</x:f>
        <x:v>136.15</x:v>
      </x:c>
      <x:c r="J43" s="31" t="n">
        <x:f>IF(H43=0,"",I43/H43)</x:f>
        <x:v>0.8104166666666667</x:v>
      </x:c>
      <x:c r="K43" t="inlineStr">
        <x:is>
          <x:t xml:space="preserve">SIN HISTORIAL REAL DE PARADAS</x:t>
        </x:is>
      </x:c>
    </x:row>
    <x:row r="44">
      <x:c r="A44" t="inlineStr">
        <x:is>
          <x:t xml:space="preserve">Plegadora hidráulica de chapa metálica</x:t>
        </x:is>
      </x:c>
      <x:c r="B44" t="n">
        <x:v>7</x:v>
      </x:c>
      <x:c r="C44" t="n">
        <x:f>SUMPRODUCT(('07_CALENDARIO'!$A$2:$A$397&gt;=DATE(2025,B44,1))*('07_CALENDARIO'!$A$2:$A$397&lt;EDATE(DATE(2025,B44,1),1))*('07_CALENDARIO'!$K$2:$K$397))</x:f>
        <x:v>23</x:v>
      </x:c>
      <x:c r="D44" t="n">
        <x:f>'19_PARAMETROS'!$B$16</x:f>
        <x:v>8</x:v>
      </x:c>
      <x:c r="E44" t="n">
        <x:f>IFERROR(INDEX('04_MAQUINAS'!$E$2:$E$18,MATCH(A44,'04_MAQUINAS'!$A$2:$A$18,0)),0)</x:f>
        <x:v>1</x:v>
      </x:c>
      <x:c r="F44" t="n">
        <x:f>C44*D44*E44</x:f>
        <x:v>184</x:v>
      </x:c>
      <x:c r="G44" t="n">
        <x:v>0</x:v>
      </x:c>
      <x:c r="H44" t="n">
        <x:f>MAX(0,F44-G44)</x:f>
        <x:v>184</x:v>
      </x:c>
      <x:c r="I44" t="n">
        <x:f>SUMIFS('09_CARGA_ORDEN'!$J$2:$J$1153,'09_CARGA_ORDEN'!$E$2:$E$1153,A44,'09_CARGA_ORDEN'!$K$2:$K$1153,B44)</x:f>
        <x:v>134.71666666666667</x:v>
      </x:c>
      <x:c r="J44" s="31" t="n">
        <x:f>IF(H44=0,"",I44/H44)</x:f>
        <x:v>0.7321557971014493</x:v>
      </x:c>
      <x:c r="K44" t="inlineStr">
        <x:is>
          <x:t xml:space="preserve">SIN HISTORIAL REAL DE PARADAS</x:t>
        </x:is>
      </x:c>
    </x:row>
    <x:row r="45">
      <x:c r="A45" t="inlineStr">
        <x:is>
          <x:t xml:space="preserve">Plegadora hidráulica de chapa metálica</x:t>
        </x:is>
      </x:c>
      <x:c r="B45" t="n">
        <x:v>8</x:v>
      </x:c>
      <x:c r="C45" t="n">
        <x:f>SUMPRODUCT(('07_CALENDARIO'!$A$2:$A$397&gt;=DATE(2025,B45,1))*('07_CALENDARIO'!$A$2:$A$397&lt;EDATE(DATE(2025,B45,1),1))*('07_CALENDARIO'!$K$2:$K$397))</x:f>
        <x:v>21</x:v>
      </x:c>
      <x:c r="D45" t="n">
        <x:f>'19_PARAMETROS'!$B$16</x:f>
        <x:v>8</x:v>
      </x:c>
      <x:c r="E45" t="n">
        <x:f>IFERROR(INDEX('04_MAQUINAS'!$E$2:$E$18,MATCH(A45,'04_MAQUINAS'!$A$2:$A$18,0)),0)</x:f>
        <x:v>1</x:v>
      </x:c>
      <x:c r="F45" t="n">
        <x:f>C45*D45*E45</x:f>
        <x:v>168</x:v>
      </x:c>
      <x:c r="G45" t="n">
        <x:v>0</x:v>
      </x:c>
      <x:c r="H45" t="n">
        <x:f>MAX(0,F45-G45)</x:f>
        <x:v>168</x:v>
      </x:c>
      <x:c r="I45" t="n">
        <x:f>SUMIFS('09_CARGA_ORDEN'!$J$2:$J$1153,'09_CARGA_ORDEN'!$E$2:$E$1153,A45,'09_CARGA_ORDEN'!$K$2:$K$1153,B45)</x:f>
        <x:v>134.71666666666667</x:v>
      </x:c>
      <x:c r="J45" s="31" t="n">
        <x:f>IF(H45=0,"",I45/H45)</x:f>
        <x:v>0.8018849206349207</x:v>
      </x:c>
      <x:c r="K45" t="inlineStr">
        <x:is>
          <x:t xml:space="preserve">SIN HISTORIAL REAL DE PARADAS</x:t>
        </x:is>
      </x:c>
    </x:row>
    <x:row r="46">
      <x:c r="A46" t="inlineStr">
        <x:is>
          <x:t xml:space="preserve">Plegadora hidráulica de chapa metálica</x:t>
        </x:is>
      </x:c>
      <x:c r="B46" t="n">
        <x:v>9</x:v>
      </x:c>
      <x:c r="C46" t="n">
        <x:f>SUMPRODUCT(('07_CALENDARIO'!$A$2:$A$397&gt;=DATE(2025,B46,1))*('07_CALENDARIO'!$A$2:$A$397&lt;EDATE(DATE(2025,B46,1),1))*('07_CALENDARIO'!$K$2:$K$397))</x:f>
        <x:v>22</x:v>
      </x:c>
      <x:c r="D46" t="n">
        <x:f>'19_PARAMETROS'!$B$16</x:f>
        <x:v>8</x:v>
      </x:c>
      <x:c r="E46" t="n">
        <x:f>IFERROR(INDEX('04_MAQUINAS'!$E$2:$E$18,MATCH(A46,'04_MAQUINAS'!$A$2:$A$18,0)),0)</x:f>
        <x:v>1</x:v>
      </x:c>
      <x:c r="F46" t="n">
        <x:f>C46*D46*E46</x:f>
        <x:v>176</x:v>
      </x:c>
      <x:c r="G46" t="n">
        <x:v>0</x:v>
      </x:c>
      <x:c r="H46" t="n">
        <x:f>MAX(0,F46-G46)</x:f>
        <x:v>176</x:v>
      </x:c>
      <x:c r="I46" t="n">
        <x:f>SUMIFS('09_CARGA_ORDEN'!$J$2:$J$1153,'09_CARGA_ORDEN'!$E$2:$E$1153,A46,'09_CARGA_ORDEN'!$K$2:$K$1153,B46)</x:f>
        <x:v>113.93333333333334</x:v>
      </x:c>
      <x:c r="J46" s="31" t="n">
        <x:f>IF(H46=0,"",I46/H46)</x:f>
        <x:v>0.6473484848484848</x:v>
      </x:c>
      <x:c r="K46" t="inlineStr">
        <x:is>
          <x:t xml:space="preserve">SIN HISTORIAL REAL DE PARADAS</x:t>
        </x:is>
      </x:c>
    </x:row>
    <x:row r="47">
      <x:c r="A47" t="inlineStr">
        <x:is>
          <x:t xml:space="preserve">Plegadora hidráulica de chapa metálica</x:t>
        </x:is>
      </x:c>
      <x:c r="B47" t="n">
        <x:v>10</x:v>
      </x:c>
      <x:c r="C47" t="n">
        <x:f>SUMPRODUCT(('07_CALENDARIO'!$A$2:$A$397&gt;=DATE(2025,B47,1))*('07_CALENDARIO'!$A$2:$A$397&lt;EDATE(DATE(2025,B47,1),1))*('07_CALENDARIO'!$K$2:$K$397))</x:f>
        <x:v>23</x:v>
      </x:c>
      <x:c r="D47" t="n">
        <x:f>'19_PARAMETROS'!$B$16</x:f>
        <x:v>8</x:v>
      </x:c>
      <x:c r="E47" t="n">
        <x:f>IFERROR(INDEX('04_MAQUINAS'!$E$2:$E$18,MATCH(A47,'04_MAQUINAS'!$A$2:$A$18,0)),0)</x:f>
        <x:v>1</x:v>
      </x:c>
      <x:c r="F47" t="n">
        <x:f>C47*D47*E47</x:f>
        <x:v>184</x:v>
      </x:c>
      <x:c r="G47" t="n">
        <x:v>0</x:v>
      </x:c>
      <x:c r="H47" t="n">
        <x:f>MAX(0,F47-G47)</x:f>
        <x:v>184</x:v>
      </x:c>
      <x:c r="I47" t="n">
        <x:f>SUMIFS('09_CARGA_ORDEN'!$J$2:$J$1153,'09_CARGA_ORDEN'!$E$2:$E$1153,A47,'09_CARGA_ORDEN'!$K$2:$K$1153,B47)</x:f>
        <x:v>113.93333333333334</x:v>
      </x:c>
      <x:c r="J47" s="31" t="n">
        <x:f>IF(H47=0,"",I47/H47)</x:f>
        <x:v>0.6192028985507246</x:v>
      </x:c>
      <x:c r="K47" t="inlineStr">
        <x:is>
          <x:t xml:space="preserve">SIN HISTORIAL REAL DE PARADAS</x:t>
        </x:is>
      </x:c>
    </x:row>
    <x:row r="48">
      <x:c r="A48" t="inlineStr">
        <x:is>
          <x:t xml:space="preserve">Plegadora hidráulica de chapa metálica</x:t>
        </x:is>
      </x:c>
      <x:c r="B48" t="n">
        <x:v>11</x:v>
      </x:c>
      <x:c r="C48" t="n">
        <x:f>SUMPRODUCT(('07_CALENDARIO'!$A$2:$A$397&gt;=DATE(2025,B48,1))*('07_CALENDARIO'!$A$2:$A$397&lt;EDATE(DATE(2025,B48,1),1))*('07_CALENDARIO'!$K$2:$K$397))</x:f>
        <x:v>20</x:v>
      </x:c>
      <x:c r="D48" t="n">
        <x:f>'19_PARAMETROS'!$B$16</x:f>
        <x:v>8</x:v>
      </x:c>
      <x:c r="E48" t="n">
        <x:f>IFERROR(INDEX('04_MAQUINAS'!$E$2:$E$18,MATCH(A48,'04_MAQUINAS'!$A$2:$A$18,0)),0)</x:f>
        <x:v>1</x:v>
      </x:c>
      <x:c r="F48" t="n">
        <x:f>C48*D48*E48</x:f>
        <x:v>160</x:v>
      </x:c>
      <x:c r="G48" t="n">
        <x:v>0</x:v>
      </x:c>
      <x:c r="H48" t="n">
        <x:f>MAX(0,F48-G48)</x:f>
        <x:v>160</x:v>
      </x:c>
      <x:c r="I48" t="n">
        <x:f>SUMIFS('09_CARGA_ORDEN'!$J$2:$J$1153,'09_CARGA_ORDEN'!$E$2:$E$1153,A48,'09_CARGA_ORDEN'!$K$2:$K$1153,B48)</x:f>
        <x:v>112.93333333333334</x:v>
      </x:c>
      <x:c r="J48" s="31" t="n">
        <x:f>IF(H48=0,"",I48/H48)</x:f>
        <x:v>0.7058333333333333</x:v>
      </x:c>
      <x:c r="K48" t="inlineStr">
        <x:is>
          <x:t xml:space="preserve">SIN HISTORIAL REAL DE PARADAS</x:t>
        </x:is>
      </x:c>
    </x:row>
    <x:row r="49">
      <x:c r="A49" t="inlineStr">
        <x:is>
          <x:t xml:space="preserve">Plegadora hidráulica de chapa metálica</x:t>
        </x:is>
      </x:c>
      <x:c r="B49" t="n">
        <x:v>12</x:v>
      </x:c>
      <x:c r="C49" t="n">
        <x:f>SUMPRODUCT(('07_CALENDARIO'!$A$2:$A$397&gt;=DATE(2025,B49,1))*('07_CALENDARIO'!$A$2:$A$397&lt;EDATE(DATE(2025,B49,1),1))*('07_CALENDARIO'!$K$2:$K$397))</x:f>
        <x:v>23</x:v>
      </x:c>
      <x:c r="D49" t="n">
        <x:f>'19_PARAMETROS'!$B$16</x:f>
        <x:v>8</x:v>
      </x:c>
      <x:c r="E49" t="n">
        <x:f>IFERROR(INDEX('04_MAQUINAS'!$E$2:$E$18,MATCH(A49,'04_MAQUINAS'!$A$2:$A$18,0)),0)</x:f>
        <x:v>1</x:v>
      </x:c>
      <x:c r="F49" t="n">
        <x:f>C49*D49*E49</x:f>
        <x:v>184</x:v>
      </x:c>
      <x:c r="G49" t="n">
        <x:v>0</x:v>
      </x:c>
      <x:c r="H49" t="n">
        <x:f>MAX(0,F49-G49)</x:f>
        <x:v>184</x:v>
      </x:c>
      <x:c r="I49" t="n">
        <x:f>SUMIFS('09_CARGA_ORDEN'!$J$2:$J$1153,'09_CARGA_ORDEN'!$E$2:$E$1153,A49,'09_CARGA_ORDEN'!$K$2:$K$1153,B49)</x:f>
        <x:v>112.93333333333334</x:v>
      </x:c>
      <x:c r="J49" s="31" t="n">
        <x:f>IF(H49=0,"",I49/H49)</x:f>
        <x:v>0.613768115942029</x:v>
      </x:c>
      <x:c r="K49" t="inlineStr">
        <x:is>
          <x:t xml:space="preserve">SIN HISTORIAL REAL DE PARADAS</x:t>
        </x:is>
      </x:c>
    </x:row>
    <x:row r="50">
      <x:c r="A50" t="inlineStr">
        <x:is>
          <x:t xml:space="preserve">Máquina de soldadura por arco MIG/MAG</x:t>
        </x:is>
      </x:c>
      <x:c r="B50" t="n">
        <x:v>1</x:v>
      </x:c>
      <x:c r="C50" t="n">
        <x:f>SUMPRODUCT(('07_CALENDARIO'!$A$2:$A$397&gt;=DATE(2025,B50,1))*('07_CALENDARIO'!$A$2:$A$397&lt;EDATE(DATE(2025,B50,1),1))*('07_CALENDARIO'!$K$2:$K$397))</x:f>
        <x:v>23</x:v>
      </x:c>
      <x:c r="D50" t="n">
        <x:f>'19_PARAMETROS'!$B$16</x:f>
        <x:v>8</x:v>
      </x:c>
      <x:c r="E50" t="n">
        <x:f>IFERROR(INDEX('04_MAQUINAS'!$E$2:$E$18,MATCH(A50,'04_MAQUINAS'!$A$2:$A$18,0)),0)</x:f>
        <x:v>1</x:v>
      </x:c>
      <x:c r="F50" t="n">
        <x:f>C50*D50*E50</x:f>
        <x:v>184</x:v>
      </x:c>
      <x:c r="G50" t="n">
        <x:v>0</x:v>
      </x:c>
      <x:c r="H50" t="n">
        <x:f>MAX(0,F50-G50)</x:f>
        <x:v>184</x:v>
      </x:c>
      <x:c r="I50" t="n">
        <x:f>SUMIFS('09_CARGA_ORDEN'!$J$2:$J$1153,'09_CARGA_ORDEN'!$E$2:$E$1153,A50,'09_CARGA_ORDEN'!$K$2:$K$1153,B50)</x:f>
        <x:v>32.846666666666664</x:v>
      </x:c>
      <x:c r="J50" s="31" t="n">
        <x:f>IF(H50=0,"",I50/H50)</x:f>
        <x:v>0.17851449275362316</x:v>
      </x:c>
      <x:c r="K50" t="inlineStr">
        <x:is>
          <x:t xml:space="preserve">SIN HISTORIAL REAL DE PARADAS</x:t>
        </x:is>
      </x:c>
    </x:row>
    <x:row r="51">
      <x:c r="A51" t="inlineStr">
        <x:is>
          <x:t xml:space="preserve">Máquina de soldadura por arco MIG/MAG</x:t>
        </x:is>
      </x:c>
      <x:c r="B51" t="n">
        <x:v>2</x:v>
      </x:c>
      <x:c r="C51" t="n">
        <x:f>SUMPRODUCT(('07_CALENDARIO'!$A$2:$A$397&gt;=DATE(2025,B51,1))*('07_CALENDARIO'!$A$2:$A$397&lt;EDATE(DATE(2025,B51,1),1))*('07_CALENDARIO'!$K$2:$K$397))</x:f>
        <x:v>20</x:v>
      </x:c>
      <x:c r="D51" t="n">
        <x:f>'19_PARAMETROS'!$B$16</x:f>
        <x:v>8</x:v>
      </x:c>
      <x:c r="E51" t="n">
        <x:f>IFERROR(INDEX('04_MAQUINAS'!$E$2:$E$18,MATCH(A51,'04_MAQUINAS'!$A$2:$A$18,0)),0)</x:f>
        <x:v>1</x:v>
      </x:c>
      <x:c r="F51" t="n">
        <x:f>C51*D51*E51</x:f>
        <x:v>160</x:v>
      </x:c>
      <x:c r="G51" t="n">
        <x:v>0</x:v>
      </x:c>
      <x:c r="H51" t="n">
        <x:f>MAX(0,F51-G51)</x:f>
        <x:v>160</x:v>
      </x:c>
      <x:c r="I51" t="n">
        <x:f>SUMIFS('09_CARGA_ORDEN'!$J$2:$J$1153,'09_CARGA_ORDEN'!$E$2:$E$1153,A51,'09_CARGA_ORDEN'!$K$2:$K$1153,B51)</x:f>
        <x:v>32.846666666666664</x:v>
      </x:c>
      <x:c r="J51" s="31" t="n">
        <x:f>IF(H51=0,"",I51/H51)</x:f>
        <x:v>0.20529166666666665</x:v>
      </x:c>
      <x:c r="K51" t="inlineStr">
        <x:is>
          <x:t xml:space="preserve">SIN HISTORIAL REAL DE PARADAS</x:t>
        </x:is>
      </x:c>
    </x:row>
    <x:row r="52">
      <x:c r="A52" t="inlineStr">
        <x:is>
          <x:t xml:space="preserve">Máquina de soldadura por arco MIG/MAG</x:t>
        </x:is>
      </x:c>
      <x:c r="B52" t="n">
        <x:v>3</x:v>
      </x:c>
      <x:c r="C52" t="n">
        <x:f>SUMPRODUCT(('07_CALENDARIO'!$A$2:$A$397&gt;=DATE(2025,B52,1))*('07_CALENDARIO'!$A$2:$A$397&lt;EDATE(DATE(2025,B52,1),1))*('07_CALENDARIO'!$K$2:$K$397))</x:f>
        <x:v>21</x:v>
      </x:c>
      <x:c r="D52" t="n">
        <x:f>'19_PARAMETROS'!$B$16</x:f>
        <x:v>8</x:v>
      </x:c>
      <x:c r="E52" t="n">
        <x:f>IFERROR(INDEX('04_MAQUINAS'!$E$2:$E$18,MATCH(A52,'04_MAQUINAS'!$A$2:$A$18,0)),0)</x:f>
        <x:v>1</x:v>
      </x:c>
      <x:c r="F52" t="n">
        <x:f>C52*D52*E52</x:f>
        <x:v>168</x:v>
      </x:c>
      <x:c r="G52" t="n">
        <x:v>0</x:v>
      </x:c>
      <x:c r="H52" t="n">
        <x:f>MAX(0,F52-G52)</x:f>
        <x:v>168</x:v>
      </x:c>
      <x:c r="I52" t="n">
        <x:f>SUMIFS('09_CARGA_ORDEN'!$J$2:$J$1153,'09_CARGA_ORDEN'!$E$2:$E$1153,A52,'09_CARGA_ORDEN'!$K$2:$K$1153,B52)</x:f>
        <x:v>32.846666666666664</x:v>
      </x:c>
      <x:c r="J52" s="31" t="n">
        <x:f>IF(H52=0,"",I52/H52)</x:f>
        <x:v>0.195515873015873</x:v>
      </x:c>
      <x:c r="K52" t="inlineStr">
        <x:is>
          <x:t xml:space="preserve">SIN HISTORIAL REAL DE PARADAS</x:t>
        </x:is>
      </x:c>
    </x:row>
    <x:row r="53">
      <x:c r="A53" t="inlineStr">
        <x:is>
          <x:t xml:space="preserve">Máquina de soldadura por arco MIG/MAG</x:t>
        </x:is>
      </x:c>
      <x:c r="B53" t="n">
        <x:v>4</x:v>
      </x:c>
      <x:c r="C53" t="n">
        <x:f>SUMPRODUCT(('07_CALENDARIO'!$A$2:$A$397&gt;=DATE(2025,B53,1))*('07_CALENDARIO'!$A$2:$A$397&lt;EDATE(DATE(2025,B53,1),1))*('07_CALENDARIO'!$K$2:$K$397))</x:f>
        <x:v>22</x:v>
      </x:c>
      <x:c r="D53" t="n">
        <x:f>'19_PARAMETROS'!$B$16</x:f>
        <x:v>8</x:v>
      </x:c>
      <x:c r="E53" t="n">
        <x:f>IFERROR(INDEX('04_MAQUINAS'!$E$2:$E$18,MATCH(A53,'04_MAQUINAS'!$A$2:$A$18,0)),0)</x:f>
        <x:v>1</x:v>
      </x:c>
      <x:c r="F53" t="n">
        <x:f>C53*D53*E53</x:f>
        <x:v>176</x:v>
      </x:c>
      <x:c r="G53" t="n">
        <x:v>0</x:v>
      </x:c>
      <x:c r="H53" t="n">
        <x:f>MAX(0,F53-G53)</x:f>
        <x:v>176</x:v>
      </x:c>
      <x:c r="I53" t="n">
        <x:f>SUMIFS('09_CARGA_ORDEN'!$J$2:$J$1153,'09_CARGA_ORDEN'!$E$2:$E$1153,A53,'09_CARGA_ORDEN'!$K$2:$K$1153,B53)</x:f>
        <x:v>32.846666666666664</x:v>
      </x:c>
      <x:c r="J53" s="31" t="n">
        <x:f>IF(H53=0,"",I53/H53)</x:f>
        <x:v>0.18662878787878787</x:v>
      </x:c>
      <x:c r="K53" t="inlineStr">
        <x:is>
          <x:t xml:space="preserve">SIN HISTORIAL REAL DE PARADAS</x:t>
        </x:is>
      </x:c>
    </x:row>
    <x:row r="54">
      <x:c r="A54" t="inlineStr">
        <x:is>
          <x:t xml:space="preserve">Máquina de soldadura por arco MIG/MAG</x:t>
        </x:is>
      </x:c>
      <x:c r="B54" t="n">
        <x:v>5</x:v>
      </x:c>
      <x:c r="C54" t="n">
        <x:f>SUMPRODUCT(('07_CALENDARIO'!$A$2:$A$397&gt;=DATE(2025,B54,1))*('07_CALENDARIO'!$A$2:$A$397&lt;EDATE(DATE(2025,B54,1),1))*('07_CALENDARIO'!$K$2:$K$397))</x:f>
        <x:v>22</x:v>
      </x:c>
      <x:c r="D54" t="n">
        <x:f>'19_PARAMETROS'!$B$16</x:f>
        <x:v>8</x:v>
      </x:c>
      <x:c r="E54" t="n">
        <x:f>IFERROR(INDEX('04_MAQUINAS'!$E$2:$E$18,MATCH(A54,'04_MAQUINAS'!$A$2:$A$18,0)),0)</x:f>
        <x:v>1</x:v>
      </x:c>
      <x:c r="F54" t="n">
        <x:f>C54*D54*E54</x:f>
        <x:v>176</x:v>
      </x:c>
      <x:c r="G54" t="n">
        <x:v>0</x:v>
      </x:c>
      <x:c r="H54" t="n">
        <x:f>MAX(0,F54-G54)</x:f>
        <x:v>176</x:v>
      </x:c>
      <x:c r="I54" t="n">
        <x:f>SUMIFS('09_CARGA_ORDEN'!$J$2:$J$1153,'09_CARGA_ORDEN'!$E$2:$E$1153,A54,'09_CARGA_ORDEN'!$K$2:$K$1153,B54)</x:f>
        <x:v>32.846666666666664</x:v>
      </x:c>
      <x:c r="J54" s="31" t="n">
        <x:f>IF(H54=0,"",I54/H54)</x:f>
        <x:v>0.18662878787878787</x:v>
      </x:c>
      <x:c r="K54" t="inlineStr">
        <x:is>
          <x:t xml:space="preserve">SIN HISTORIAL REAL DE PARADAS</x:t>
        </x:is>
      </x:c>
    </x:row>
    <x:row r="55">
      <x:c r="A55" t="inlineStr">
        <x:is>
          <x:t xml:space="preserve">Máquina de soldadura por arco MIG/MAG</x:t>
        </x:is>
      </x:c>
      <x:c r="B55" t="n">
        <x:v>6</x:v>
      </x:c>
      <x:c r="C55" t="n">
        <x:f>SUMPRODUCT(('07_CALENDARIO'!$A$2:$A$397&gt;=DATE(2025,B55,1))*('07_CALENDARIO'!$A$2:$A$397&lt;EDATE(DATE(2025,B55,1),1))*('07_CALENDARIO'!$K$2:$K$397))</x:f>
        <x:v>21</x:v>
      </x:c>
      <x:c r="D55" t="n">
        <x:f>'19_PARAMETROS'!$B$16</x:f>
        <x:v>8</x:v>
      </x:c>
      <x:c r="E55" t="n">
        <x:f>IFERROR(INDEX('04_MAQUINAS'!$E$2:$E$18,MATCH(A55,'04_MAQUINAS'!$A$2:$A$18,0)),0)</x:f>
        <x:v>1</x:v>
      </x:c>
      <x:c r="F55" t="n">
        <x:f>C55*D55*E55</x:f>
        <x:v>168</x:v>
      </x:c>
      <x:c r="G55" t="n">
        <x:v>0</x:v>
      </x:c>
      <x:c r="H55" t="n">
        <x:f>MAX(0,F55-G55)</x:f>
        <x:v>168</x:v>
      </x:c>
      <x:c r="I55" t="n">
        <x:f>SUMIFS('09_CARGA_ORDEN'!$J$2:$J$1153,'09_CARGA_ORDEN'!$E$2:$E$1153,A55,'09_CARGA_ORDEN'!$K$2:$K$1153,B55)</x:f>
        <x:v>36.85999999999999</x:v>
      </x:c>
      <x:c r="J55" s="31" t="n">
        <x:f>IF(H55=0,"",I55/H55)</x:f>
        <x:v>0.21940476190476185</x:v>
      </x:c>
      <x:c r="K55" t="inlineStr">
        <x:is>
          <x:t xml:space="preserve">SIN HISTORIAL REAL DE PARADAS</x:t>
        </x:is>
      </x:c>
    </x:row>
    <x:row r="56">
      <x:c r="A56" t="inlineStr">
        <x:is>
          <x:t xml:space="preserve">Máquina de soldadura por arco MIG/MAG</x:t>
        </x:is>
      </x:c>
      <x:c r="B56" t="n">
        <x:v>7</x:v>
      </x:c>
      <x:c r="C56" t="n">
        <x:f>SUMPRODUCT(('07_CALENDARIO'!$A$2:$A$397&gt;=DATE(2025,B56,1))*('07_CALENDARIO'!$A$2:$A$397&lt;EDATE(DATE(2025,B56,1),1))*('07_CALENDARIO'!$K$2:$K$397))</x:f>
        <x:v>23</x:v>
      </x:c>
      <x:c r="D56" t="n">
        <x:f>'19_PARAMETROS'!$B$16</x:f>
        <x:v>8</x:v>
      </x:c>
      <x:c r="E56" t="n">
        <x:f>IFERROR(INDEX('04_MAQUINAS'!$E$2:$E$18,MATCH(A56,'04_MAQUINAS'!$A$2:$A$18,0)),0)</x:f>
        <x:v>1</x:v>
      </x:c>
      <x:c r="F56" t="n">
        <x:f>C56*D56*E56</x:f>
        <x:v>184</x:v>
      </x:c>
      <x:c r="G56" t="n">
        <x:v>0</x:v>
      </x:c>
      <x:c r="H56" t="n">
        <x:f>MAX(0,F56-G56)</x:f>
        <x:v>184</x:v>
      </x:c>
      <x:c r="I56" t="n">
        <x:f>SUMIFS('09_CARGA_ORDEN'!$J$2:$J$1153,'09_CARGA_ORDEN'!$E$2:$E$1153,A56,'09_CARGA_ORDEN'!$K$2:$K$1153,B56)</x:f>
        <x:v>36.85999999999999</x:v>
      </x:c>
      <x:c r="J56" s="31" t="n">
        <x:f>IF(H56=0,"",I56/H56)</x:f>
        <x:v>0.2003260869565217</x:v>
      </x:c>
      <x:c r="K56" t="inlineStr">
        <x:is>
          <x:t xml:space="preserve">SIN HISTORIAL REAL DE PARADAS</x:t>
        </x:is>
      </x:c>
    </x:row>
    <x:row r="57">
      <x:c r="A57" t="inlineStr">
        <x:is>
          <x:t xml:space="preserve">Máquina de soldadura por arco MIG/MAG</x:t>
        </x:is>
      </x:c>
      <x:c r="B57" t="n">
        <x:v>8</x:v>
      </x:c>
      <x:c r="C57" t="n">
        <x:f>SUMPRODUCT(('07_CALENDARIO'!$A$2:$A$397&gt;=DATE(2025,B57,1))*('07_CALENDARIO'!$A$2:$A$397&lt;EDATE(DATE(2025,B57,1),1))*('07_CALENDARIO'!$K$2:$K$397))</x:f>
        <x:v>21</x:v>
      </x:c>
      <x:c r="D57" t="n">
        <x:f>'19_PARAMETROS'!$B$16</x:f>
        <x:v>8</x:v>
      </x:c>
      <x:c r="E57" t="n">
        <x:f>IFERROR(INDEX('04_MAQUINAS'!$E$2:$E$18,MATCH(A57,'04_MAQUINAS'!$A$2:$A$18,0)),0)</x:f>
        <x:v>1</x:v>
      </x:c>
      <x:c r="F57" t="n">
        <x:f>C57*D57*E57</x:f>
        <x:v>168</x:v>
      </x:c>
      <x:c r="G57" t="n">
        <x:v>0</x:v>
      </x:c>
      <x:c r="H57" t="n">
        <x:f>MAX(0,F57-G57)</x:f>
        <x:v>168</x:v>
      </x:c>
      <x:c r="I57" t="n">
        <x:f>SUMIFS('09_CARGA_ORDEN'!$J$2:$J$1153,'09_CARGA_ORDEN'!$E$2:$E$1153,A57,'09_CARGA_ORDEN'!$K$2:$K$1153,B57)</x:f>
        <x:v>36.85999999999999</x:v>
      </x:c>
      <x:c r="J57" s="31" t="n">
        <x:f>IF(H57=0,"",I57/H57)</x:f>
        <x:v>0.21940476190476185</x:v>
      </x:c>
      <x:c r="K57" t="inlineStr">
        <x:is>
          <x:t xml:space="preserve">SIN HISTORIAL REAL DE PARADAS</x:t>
        </x:is>
      </x:c>
    </x:row>
    <x:row r="58">
      <x:c r="A58" t="inlineStr">
        <x:is>
          <x:t xml:space="preserve">Máquina de soldadura por arco MIG/MAG</x:t>
        </x:is>
      </x:c>
      <x:c r="B58" t="n">
        <x:v>9</x:v>
      </x:c>
      <x:c r="C58" t="n">
        <x:f>SUMPRODUCT(('07_CALENDARIO'!$A$2:$A$397&gt;=DATE(2025,B58,1))*('07_CALENDARIO'!$A$2:$A$397&lt;EDATE(DATE(2025,B58,1),1))*('07_CALENDARIO'!$K$2:$K$397))</x:f>
        <x:v>22</x:v>
      </x:c>
      <x:c r="D58" t="n">
        <x:f>'19_PARAMETROS'!$B$16</x:f>
        <x:v>8</x:v>
      </x:c>
      <x:c r="E58" t="n">
        <x:f>IFERROR(INDEX('04_MAQUINAS'!$E$2:$E$18,MATCH(A58,'04_MAQUINAS'!$A$2:$A$18,0)),0)</x:f>
        <x:v>1</x:v>
      </x:c>
      <x:c r="F58" t="n">
        <x:f>C58*D58*E58</x:f>
        <x:v>176</x:v>
      </x:c>
      <x:c r="G58" t="n">
        <x:v>0</x:v>
      </x:c>
      <x:c r="H58" t="n">
        <x:f>MAX(0,F58-G58)</x:f>
        <x:v>176</x:v>
      </x:c>
      <x:c r="I58" t="n">
        <x:f>SUMIFS('09_CARGA_ORDEN'!$J$2:$J$1153,'09_CARGA_ORDEN'!$E$2:$E$1153,A58,'09_CARGA_ORDEN'!$K$2:$K$1153,B58)</x:f>
        <x:v>32.846666666666664</x:v>
      </x:c>
      <x:c r="J58" s="31" t="n">
        <x:f>IF(H58=0,"",I58/H58)</x:f>
        <x:v>0.18662878787878787</x:v>
      </x:c>
      <x:c r="K58" t="inlineStr">
        <x:is>
          <x:t xml:space="preserve">SIN HISTORIAL REAL DE PARADAS</x:t>
        </x:is>
      </x:c>
    </x:row>
    <x:row r="59">
      <x:c r="A59" t="inlineStr">
        <x:is>
          <x:t xml:space="preserve">Máquina de soldadura por arco MIG/MAG</x:t>
        </x:is>
      </x:c>
      <x:c r="B59" t="n">
        <x:v>10</x:v>
      </x:c>
      <x:c r="C59" t="n">
        <x:f>SUMPRODUCT(('07_CALENDARIO'!$A$2:$A$397&gt;=DATE(2025,B59,1))*('07_CALENDARIO'!$A$2:$A$397&lt;EDATE(DATE(2025,B59,1),1))*('07_CALENDARIO'!$K$2:$K$397))</x:f>
        <x:v>23</x:v>
      </x:c>
      <x:c r="D59" t="n">
        <x:f>'19_PARAMETROS'!$B$16</x:f>
        <x:v>8</x:v>
      </x:c>
      <x:c r="E59" t="n">
        <x:f>IFERROR(INDEX('04_MAQUINAS'!$E$2:$E$18,MATCH(A59,'04_MAQUINAS'!$A$2:$A$18,0)),0)</x:f>
        <x:v>1</x:v>
      </x:c>
      <x:c r="F59" t="n">
        <x:f>C59*D59*E59</x:f>
        <x:v>184</x:v>
      </x:c>
      <x:c r="G59" t="n">
        <x:v>0</x:v>
      </x:c>
      <x:c r="H59" t="n">
        <x:f>MAX(0,F59-G59)</x:f>
        <x:v>184</x:v>
      </x:c>
      <x:c r="I59" t="n">
        <x:f>SUMIFS('09_CARGA_ORDEN'!$J$2:$J$1153,'09_CARGA_ORDEN'!$E$2:$E$1153,A59,'09_CARGA_ORDEN'!$K$2:$K$1153,B59)</x:f>
        <x:v>32.846666666666664</x:v>
      </x:c>
      <x:c r="J59" s="31" t="n">
        <x:f>IF(H59=0,"",I59/H59)</x:f>
        <x:v>0.17851449275362316</x:v>
      </x:c>
      <x:c r="K59" t="inlineStr">
        <x:is>
          <x:t xml:space="preserve">SIN HISTORIAL REAL DE PARADAS</x:t>
        </x:is>
      </x:c>
    </x:row>
    <x:row r="60">
      <x:c r="A60" t="inlineStr">
        <x:is>
          <x:t xml:space="preserve">Máquina de soldadura por arco MIG/MAG</x:t>
        </x:is>
      </x:c>
      <x:c r="B60" t="n">
        <x:v>11</x:v>
      </x:c>
      <x:c r="C60" t="n">
        <x:f>SUMPRODUCT(('07_CALENDARIO'!$A$2:$A$397&gt;=DATE(2025,B60,1))*('07_CALENDARIO'!$A$2:$A$397&lt;EDATE(DATE(2025,B60,1),1))*('07_CALENDARIO'!$K$2:$K$397))</x:f>
        <x:v>20</x:v>
      </x:c>
      <x:c r="D60" t="n">
        <x:f>'19_PARAMETROS'!$B$16</x:f>
        <x:v>8</x:v>
      </x:c>
      <x:c r="E60" t="n">
        <x:f>IFERROR(INDEX('04_MAQUINAS'!$E$2:$E$18,MATCH(A60,'04_MAQUINAS'!$A$2:$A$18,0)),0)</x:f>
        <x:v>1</x:v>
      </x:c>
      <x:c r="F60" t="n">
        <x:f>C60*D60*E60</x:f>
        <x:v>160</x:v>
      </x:c>
      <x:c r="G60" t="n">
        <x:v>0</x:v>
      </x:c>
      <x:c r="H60" t="n">
        <x:f>MAX(0,F60-G60)</x:f>
        <x:v>160</x:v>
      </x:c>
      <x:c r="I60" t="n">
        <x:f>SUMIFS('09_CARGA_ORDEN'!$J$2:$J$1153,'09_CARGA_ORDEN'!$E$2:$E$1153,A60,'09_CARGA_ORDEN'!$K$2:$K$1153,B60)</x:f>
        <x:v>31.54</x:v>
      </x:c>
      <x:c r="J60" s="31" t="n">
        <x:f>IF(H60=0,"",I60/H60)</x:f>
        <x:v>0.197125</x:v>
      </x:c>
      <x:c r="K60" t="inlineStr">
        <x:is>
          <x:t xml:space="preserve">SIN HISTORIAL REAL DE PARADAS</x:t>
        </x:is>
      </x:c>
    </x:row>
    <x:row r="61">
      <x:c r="A61" t="inlineStr">
        <x:is>
          <x:t xml:space="preserve">Máquina de soldadura por arco MIG/MAG</x:t>
        </x:is>
      </x:c>
      <x:c r="B61" t="n">
        <x:v>12</x:v>
      </x:c>
      <x:c r="C61" t="n">
        <x:f>SUMPRODUCT(('07_CALENDARIO'!$A$2:$A$397&gt;=DATE(2025,B61,1))*('07_CALENDARIO'!$A$2:$A$397&lt;EDATE(DATE(2025,B61,1),1))*('07_CALENDARIO'!$K$2:$K$397))</x:f>
        <x:v>23</x:v>
      </x:c>
      <x:c r="D61" t="n">
        <x:f>'19_PARAMETROS'!$B$16</x:f>
        <x:v>8</x:v>
      </x:c>
      <x:c r="E61" t="n">
        <x:f>IFERROR(INDEX('04_MAQUINAS'!$E$2:$E$18,MATCH(A61,'04_MAQUINAS'!$A$2:$A$18,0)),0)</x:f>
        <x:v>1</x:v>
      </x:c>
      <x:c r="F61" t="n">
        <x:f>C61*D61*E61</x:f>
        <x:v>184</x:v>
      </x:c>
      <x:c r="G61" t="n">
        <x:v>0</x:v>
      </x:c>
      <x:c r="H61" t="n">
        <x:f>MAX(0,F61-G61)</x:f>
        <x:v>184</x:v>
      </x:c>
      <x:c r="I61" t="n">
        <x:f>SUMIFS('09_CARGA_ORDEN'!$J$2:$J$1153,'09_CARGA_ORDEN'!$E$2:$E$1153,A61,'09_CARGA_ORDEN'!$K$2:$K$1153,B61)</x:f>
        <x:v>31.54</x:v>
      </x:c>
      <x:c r="J61" s="31" t="n">
        <x:f>IF(H61=0,"",I61/H61)</x:f>
        <x:v>0.17141304347826086</x:v>
      </x:c>
      <x:c r="K61" t="inlineStr">
        <x:is>
          <x:t xml:space="preserve">SIN HISTORIAL REAL DE PARADAS</x:t>
        </x:is>
      </x:c>
    </x:row>
    <x:row r="62">
      <x:c r="A62" t="inlineStr">
        <x:is>
          <x:t xml:space="preserve">Mesa de desbarbado/esmerilado</x:t>
        </x:is>
      </x:c>
      <x:c r="B62" t="n">
        <x:v>1</x:v>
      </x:c>
      <x:c r="C62" t="n">
        <x:f>SUMPRODUCT(('07_CALENDARIO'!$A$2:$A$397&gt;=DATE(2025,B62,1))*('07_CALENDARIO'!$A$2:$A$397&lt;EDATE(DATE(2025,B62,1),1))*('07_CALENDARIO'!$K$2:$K$397))</x:f>
        <x:v>23</x:v>
      </x:c>
      <x:c r="D62" t="n">
        <x:f>'19_PARAMETROS'!$B$16</x:f>
        <x:v>8</x:v>
      </x:c>
      <x:c r="E62" t="n">
        <x:f>IFERROR(INDEX('04_MAQUINAS'!$E$2:$E$18,MATCH(A62,'04_MAQUINAS'!$A$2:$A$18,0)),0)</x:f>
        <x:v>1</x:v>
      </x:c>
      <x:c r="F62" t="n">
        <x:f>C62*D62*E62</x:f>
        <x:v>184</x:v>
      </x:c>
      <x:c r="G62" t="n">
        <x:v>0</x:v>
      </x:c>
      <x:c r="H62" t="n">
        <x:f>MAX(0,F62-G62)</x:f>
        <x:v>184</x:v>
      </x:c>
      <x:c r="I62" t="n">
        <x:f>SUMIFS('09_CARGA_ORDEN'!$J$2:$J$1153,'09_CARGA_ORDEN'!$E$2:$E$1153,A62,'09_CARGA_ORDEN'!$K$2:$K$1153,B62)</x:f>
        <x:v>41.699999999999996</x:v>
      </x:c>
      <x:c r="J62" s="31" t="n">
        <x:f>IF(H62=0,"",I62/H62)</x:f>
        <x:v>0.22663043478260866</x:v>
      </x:c>
      <x:c r="K62" t="inlineStr">
        <x:is>
          <x:t xml:space="preserve">SIN HISTORIAL REAL DE PARADAS</x:t>
        </x:is>
      </x:c>
    </x:row>
    <x:row r="63">
      <x:c r="A63" t="inlineStr">
        <x:is>
          <x:t xml:space="preserve">Mesa de desbarbado/esmerilado</x:t>
        </x:is>
      </x:c>
      <x:c r="B63" t="n">
        <x:v>2</x:v>
      </x:c>
      <x:c r="C63" t="n">
        <x:f>SUMPRODUCT(('07_CALENDARIO'!$A$2:$A$397&gt;=DATE(2025,B63,1))*('07_CALENDARIO'!$A$2:$A$397&lt;EDATE(DATE(2025,B63,1),1))*('07_CALENDARIO'!$K$2:$K$397))</x:f>
        <x:v>20</x:v>
      </x:c>
      <x:c r="D63" t="n">
        <x:f>'19_PARAMETROS'!$B$16</x:f>
        <x:v>8</x:v>
      </x:c>
      <x:c r="E63" t="n">
        <x:f>IFERROR(INDEX('04_MAQUINAS'!$E$2:$E$18,MATCH(A63,'04_MAQUINAS'!$A$2:$A$18,0)),0)</x:f>
        <x:v>1</x:v>
      </x:c>
      <x:c r="F63" t="n">
        <x:f>C63*D63*E63</x:f>
        <x:v>160</x:v>
      </x:c>
      <x:c r="G63" t="n">
        <x:v>0</x:v>
      </x:c>
      <x:c r="H63" t="n">
        <x:f>MAX(0,F63-G63)</x:f>
        <x:v>160</x:v>
      </x:c>
      <x:c r="I63" t="n">
        <x:f>SUMIFS('09_CARGA_ORDEN'!$J$2:$J$1153,'09_CARGA_ORDEN'!$E$2:$E$1153,A63,'09_CARGA_ORDEN'!$K$2:$K$1153,B63)</x:f>
        <x:v>41.39999999999999</x:v>
      </x:c>
      <x:c r="J63" s="31" t="n">
        <x:f>IF(H63=0,"",I63/H63)</x:f>
        <x:v>0.2587499999999999</x:v>
      </x:c>
      <x:c r="K63" t="inlineStr">
        <x:is>
          <x:t xml:space="preserve">SIN HISTORIAL REAL DE PARADAS</x:t>
        </x:is>
      </x:c>
    </x:row>
    <x:row r="64">
      <x:c r="A64" t="inlineStr">
        <x:is>
          <x:t xml:space="preserve">Mesa de desbarbado/esmerilado</x:t>
        </x:is>
      </x:c>
      <x:c r="B64" t="n">
        <x:v>3</x:v>
      </x:c>
      <x:c r="C64" t="n">
        <x:f>SUMPRODUCT(('07_CALENDARIO'!$A$2:$A$397&gt;=DATE(2025,B64,1))*('07_CALENDARIO'!$A$2:$A$397&lt;EDATE(DATE(2025,B64,1),1))*('07_CALENDARIO'!$K$2:$K$397))</x:f>
        <x:v>21</x:v>
      </x:c>
      <x:c r="D64" t="n">
        <x:f>'19_PARAMETROS'!$B$16</x:f>
        <x:v>8</x:v>
      </x:c>
      <x:c r="E64" t="n">
        <x:f>IFERROR(INDEX('04_MAQUINAS'!$E$2:$E$18,MATCH(A64,'04_MAQUINAS'!$A$2:$A$18,0)),0)</x:f>
        <x:v>1</x:v>
      </x:c>
      <x:c r="F64" t="n">
        <x:f>C64*D64*E64</x:f>
        <x:v>168</x:v>
      </x:c>
      <x:c r="G64" t="n">
        <x:v>0</x:v>
      </x:c>
      <x:c r="H64" t="n">
        <x:f>MAX(0,F64-G64)</x:f>
        <x:v>168</x:v>
      </x:c>
      <x:c r="I64" t="n">
        <x:f>SUMIFS('09_CARGA_ORDEN'!$J$2:$J$1153,'09_CARGA_ORDEN'!$E$2:$E$1153,A64,'09_CARGA_ORDEN'!$K$2:$K$1153,B64)</x:f>
        <x:v>40.55</x:v>
      </x:c>
      <x:c r="J64" s="31" t="n">
        <x:f>IF(H64=0,"",I64/H64)</x:f>
        <x:v>0.2413690476190476</x:v>
      </x:c>
      <x:c r="K64" t="inlineStr">
        <x:is>
          <x:t xml:space="preserve">SIN HISTORIAL REAL DE PARADAS</x:t>
        </x:is>
      </x:c>
    </x:row>
    <x:row r="65">
      <x:c r="A65" t="inlineStr">
        <x:is>
          <x:t xml:space="preserve">Mesa de desbarbado/esmerilado</x:t>
        </x:is>
      </x:c>
      <x:c r="B65" t="n">
        <x:v>4</x:v>
      </x:c>
      <x:c r="C65" t="n">
        <x:f>SUMPRODUCT(('07_CALENDARIO'!$A$2:$A$397&gt;=DATE(2025,B65,1))*('07_CALENDARIO'!$A$2:$A$397&lt;EDATE(DATE(2025,B65,1),1))*('07_CALENDARIO'!$K$2:$K$397))</x:f>
        <x:v>22</x:v>
      </x:c>
      <x:c r="D65" t="n">
        <x:f>'19_PARAMETROS'!$B$16</x:f>
        <x:v>8</x:v>
      </x:c>
      <x:c r="E65" t="n">
        <x:f>IFERROR(INDEX('04_MAQUINAS'!$E$2:$E$18,MATCH(A65,'04_MAQUINAS'!$A$2:$A$18,0)),0)</x:f>
        <x:v>1</x:v>
      </x:c>
      <x:c r="F65" t="n">
        <x:f>C65*D65*E65</x:f>
        <x:v>176</x:v>
      </x:c>
      <x:c r="G65" t="n">
        <x:v>0</x:v>
      </x:c>
      <x:c r="H65" t="n">
        <x:f>MAX(0,F65-G65)</x:f>
        <x:v>176</x:v>
      </x:c>
      <x:c r="I65" t="n">
        <x:f>SUMIFS('09_CARGA_ORDEN'!$J$2:$J$1153,'09_CARGA_ORDEN'!$E$2:$E$1153,A65,'09_CARGA_ORDEN'!$K$2:$K$1153,B65)</x:f>
        <x:v>40.55</x:v>
      </x:c>
      <x:c r="J65" s="31" t="n">
        <x:f>IF(H65=0,"",I65/H65)</x:f>
        <x:v>0.23039772727272725</x:v>
      </x:c>
      <x:c r="K65" t="inlineStr">
        <x:is>
          <x:t xml:space="preserve">SIN HISTORIAL REAL DE PARADAS</x:t>
        </x:is>
      </x:c>
    </x:row>
    <x:row r="66">
      <x:c r="A66" t="inlineStr">
        <x:is>
          <x:t xml:space="preserve">Mesa de desbarbado/esmerilado</x:t>
        </x:is>
      </x:c>
      <x:c r="B66" t="n">
        <x:v>5</x:v>
      </x:c>
      <x:c r="C66" t="n">
        <x:f>SUMPRODUCT(('07_CALENDARIO'!$A$2:$A$397&gt;=DATE(2025,B66,1))*('07_CALENDARIO'!$A$2:$A$397&lt;EDATE(DATE(2025,B66,1),1))*('07_CALENDARIO'!$K$2:$K$397))</x:f>
        <x:v>22</x:v>
      </x:c>
      <x:c r="D66" t="n">
        <x:f>'19_PARAMETROS'!$B$16</x:f>
        <x:v>8</x:v>
      </x:c>
      <x:c r="E66" t="n">
        <x:f>IFERROR(INDEX('04_MAQUINAS'!$E$2:$E$18,MATCH(A66,'04_MAQUINAS'!$A$2:$A$18,0)),0)</x:f>
        <x:v>1</x:v>
      </x:c>
      <x:c r="F66" t="n">
        <x:f>C66*D66*E66</x:f>
        <x:v>176</x:v>
      </x:c>
      <x:c r="G66" t="n">
        <x:v>0</x:v>
      </x:c>
      <x:c r="H66" t="n">
        <x:f>MAX(0,F66-G66)</x:f>
        <x:v>176</x:v>
      </x:c>
      <x:c r="I66" t="n">
        <x:f>SUMIFS('09_CARGA_ORDEN'!$J$2:$J$1153,'09_CARGA_ORDEN'!$E$2:$E$1153,A66,'09_CARGA_ORDEN'!$K$2:$K$1153,B66)</x:f>
        <x:v>40.55</x:v>
      </x:c>
      <x:c r="J66" s="31" t="n">
        <x:f>IF(H66=0,"",I66/H66)</x:f>
        <x:v>0.23039772727272725</x:v>
      </x:c>
      <x:c r="K66" t="inlineStr">
        <x:is>
          <x:t xml:space="preserve">SIN HISTORIAL REAL DE PARADAS</x:t>
        </x:is>
      </x:c>
    </x:row>
    <x:row r="67">
      <x:c r="A67" t="inlineStr">
        <x:is>
          <x:t xml:space="preserve">Mesa de desbarbado/esmerilado</x:t>
        </x:is>
      </x:c>
      <x:c r="B67" t="n">
        <x:v>6</x:v>
      </x:c>
      <x:c r="C67" t="n">
        <x:f>SUMPRODUCT(('07_CALENDARIO'!$A$2:$A$397&gt;=DATE(2025,B67,1))*('07_CALENDARIO'!$A$2:$A$397&lt;EDATE(DATE(2025,B67,1),1))*('07_CALENDARIO'!$K$2:$K$397))</x:f>
        <x:v>21</x:v>
      </x:c>
      <x:c r="D67" t="n">
        <x:f>'19_PARAMETROS'!$B$16</x:f>
        <x:v>8</x:v>
      </x:c>
      <x:c r="E67" t="n">
        <x:f>IFERROR(INDEX('04_MAQUINAS'!$E$2:$E$18,MATCH(A67,'04_MAQUINAS'!$A$2:$A$18,0)),0)</x:f>
        <x:v>1</x:v>
      </x:c>
      <x:c r="F67" t="n">
        <x:f>C67*D67*E67</x:f>
        <x:v>168</x:v>
      </x:c>
      <x:c r="G67" t="n">
        <x:v>0</x:v>
      </x:c>
      <x:c r="H67" t="n">
        <x:f>MAX(0,F67-G67)</x:f>
        <x:v>168</x:v>
      </x:c>
      <x:c r="I67" t="n">
        <x:f>SUMIFS('09_CARGA_ORDEN'!$J$2:$J$1153,'09_CARGA_ORDEN'!$E$2:$E$1153,A67,'09_CARGA_ORDEN'!$K$2:$K$1153,B67)</x:f>
        <x:v>47.72500000000001</x:v>
      </x:c>
      <x:c r="J67" s="31" t="n">
        <x:f>IF(H67=0,"",I67/H67)</x:f>
        <x:v>0.284077380952381</x:v>
      </x:c>
      <x:c r="K67" t="inlineStr">
        <x:is>
          <x:t xml:space="preserve">SIN HISTORIAL REAL DE PARADAS</x:t>
        </x:is>
      </x:c>
    </x:row>
    <x:row r="68">
      <x:c r="A68" t="inlineStr">
        <x:is>
          <x:t xml:space="preserve">Mesa de desbarbado/esmerilado</x:t>
        </x:is>
      </x:c>
      <x:c r="B68" t="n">
        <x:v>7</x:v>
      </x:c>
      <x:c r="C68" t="n">
        <x:f>SUMPRODUCT(('07_CALENDARIO'!$A$2:$A$397&gt;=DATE(2025,B68,1))*('07_CALENDARIO'!$A$2:$A$397&lt;EDATE(DATE(2025,B68,1),1))*('07_CALENDARIO'!$K$2:$K$397))</x:f>
        <x:v>23</x:v>
      </x:c>
      <x:c r="D68" t="n">
        <x:f>'19_PARAMETROS'!$B$16</x:f>
        <x:v>8</x:v>
      </x:c>
      <x:c r="E68" t="n">
        <x:f>IFERROR(INDEX('04_MAQUINAS'!$E$2:$E$18,MATCH(A68,'04_MAQUINAS'!$A$2:$A$18,0)),0)</x:f>
        <x:v>1</x:v>
      </x:c>
      <x:c r="F68" t="n">
        <x:f>C68*D68*E68</x:f>
        <x:v>184</x:v>
      </x:c>
      <x:c r="G68" t="n">
        <x:v>0</x:v>
      </x:c>
      <x:c r="H68" t="n">
        <x:f>MAX(0,F68-G68)</x:f>
        <x:v>184</x:v>
      </x:c>
      <x:c r="I68" t="n">
        <x:f>SUMIFS('09_CARGA_ORDEN'!$J$2:$J$1153,'09_CARGA_ORDEN'!$E$2:$E$1153,A68,'09_CARGA_ORDEN'!$K$2:$K$1153,B68)</x:f>
        <x:v>47.47500000000001</x:v>
      </x:c>
      <x:c r="J68" s="31" t="n">
        <x:f>IF(H68=0,"",I68/H68)</x:f>
        <x:v>0.25801630434782613</x:v>
      </x:c>
      <x:c r="K68" t="inlineStr">
        <x:is>
          <x:t xml:space="preserve">SIN HISTORIAL REAL DE PARADAS</x:t>
        </x:is>
      </x:c>
    </x:row>
    <x:row r="69">
      <x:c r="A69" t="inlineStr">
        <x:is>
          <x:t xml:space="preserve">Mesa de desbarbado/esmerilado</x:t>
        </x:is>
      </x:c>
      <x:c r="B69" t="n">
        <x:v>8</x:v>
      </x:c>
      <x:c r="C69" t="n">
        <x:f>SUMPRODUCT(('07_CALENDARIO'!$A$2:$A$397&gt;=DATE(2025,B69,1))*('07_CALENDARIO'!$A$2:$A$397&lt;EDATE(DATE(2025,B69,1),1))*('07_CALENDARIO'!$K$2:$K$397))</x:f>
        <x:v>21</x:v>
      </x:c>
      <x:c r="D69" t="n">
        <x:f>'19_PARAMETROS'!$B$16</x:f>
        <x:v>8</x:v>
      </x:c>
      <x:c r="E69" t="n">
        <x:f>IFERROR(INDEX('04_MAQUINAS'!$E$2:$E$18,MATCH(A69,'04_MAQUINAS'!$A$2:$A$18,0)),0)</x:f>
        <x:v>1</x:v>
      </x:c>
      <x:c r="F69" t="n">
        <x:f>C69*D69*E69</x:f>
        <x:v>168</x:v>
      </x:c>
      <x:c r="G69" t="n">
        <x:v>0</x:v>
      </x:c>
      <x:c r="H69" t="n">
        <x:f>MAX(0,F69-G69)</x:f>
        <x:v>168</x:v>
      </x:c>
      <x:c r="I69" t="n">
        <x:f>SUMIFS('09_CARGA_ORDEN'!$J$2:$J$1153,'09_CARGA_ORDEN'!$E$2:$E$1153,A69,'09_CARGA_ORDEN'!$K$2:$K$1153,B69)</x:f>
        <x:v>47.47500000000001</x:v>
      </x:c>
      <x:c r="J69" s="31" t="n">
        <x:f>IF(H69=0,"",I69/H69)</x:f>
        <x:v>0.28258928571428577</x:v>
      </x:c>
      <x:c r="K69" t="inlineStr">
        <x:is>
          <x:t xml:space="preserve">SIN HISTORIAL REAL DE PARADAS</x:t>
        </x:is>
      </x:c>
    </x:row>
    <x:row r="70">
      <x:c r="A70" t="inlineStr">
        <x:is>
          <x:t xml:space="preserve">Mesa de desbarbado/esmerilado</x:t>
        </x:is>
      </x:c>
      <x:c r="B70" t="n">
        <x:v>9</x:v>
      </x:c>
      <x:c r="C70" t="n">
        <x:f>SUMPRODUCT(('07_CALENDARIO'!$A$2:$A$397&gt;=DATE(2025,B70,1))*('07_CALENDARIO'!$A$2:$A$397&lt;EDATE(DATE(2025,B70,1),1))*('07_CALENDARIO'!$K$2:$K$397))</x:f>
        <x:v>22</x:v>
      </x:c>
      <x:c r="D70" t="n">
        <x:f>'19_PARAMETROS'!$B$16</x:f>
        <x:v>8</x:v>
      </x:c>
      <x:c r="E70" t="n">
        <x:f>IFERROR(INDEX('04_MAQUINAS'!$E$2:$E$18,MATCH(A70,'04_MAQUINAS'!$A$2:$A$18,0)),0)</x:f>
        <x:v>1</x:v>
      </x:c>
      <x:c r="F70" t="n">
        <x:f>C70*D70*E70</x:f>
        <x:v>176</x:v>
      </x:c>
      <x:c r="G70" t="n">
        <x:v>0</x:v>
      </x:c>
      <x:c r="H70" t="n">
        <x:f>MAX(0,F70-G70)</x:f>
        <x:v>176</x:v>
      </x:c>
      <x:c r="I70" t="n">
        <x:f>SUMIFS('09_CARGA_ORDEN'!$J$2:$J$1153,'09_CARGA_ORDEN'!$E$2:$E$1153,A70,'09_CARGA_ORDEN'!$K$2:$K$1153,B70)</x:f>
        <x:v>40.55</x:v>
      </x:c>
      <x:c r="J70" s="31" t="n">
        <x:f>IF(H70=0,"",I70/H70)</x:f>
        <x:v>0.23039772727272725</x:v>
      </x:c>
      <x:c r="K70" t="inlineStr">
        <x:is>
          <x:t xml:space="preserve">SIN HISTORIAL REAL DE PARADAS</x:t>
        </x:is>
      </x:c>
    </x:row>
    <x:row r="71">
      <x:c r="A71" t="inlineStr">
        <x:is>
          <x:t xml:space="preserve">Mesa de desbarbado/esmerilado</x:t>
        </x:is>
      </x:c>
      <x:c r="B71" t="n">
        <x:v>10</x:v>
      </x:c>
      <x:c r="C71" t="n">
        <x:f>SUMPRODUCT(('07_CALENDARIO'!$A$2:$A$397&gt;=DATE(2025,B71,1))*('07_CALENDARIO'!$A$2:$A$397&lt;EDATE(DATE(2025,B71,1),1))*('07_CALENDARIO'!$K$2:$K$397))</x:f>
        <x:v>23</x:v>
      </x:c>
      <x:c r="D71" t="n">
        <x:f>'19_PARAMETROS'!$B$16</x:f>
        <x:v>8</x:v>
      </x:c>
      <x:c r="E71" t="n">
        <x:f>IFERROR(INDEX('04_MAQUINAS'!$E$2:$E$18,MATCH(A71,'04_MAQUINAS'!$A$2:$A$18,0)),0)</x:f>
        <x:v>1</x:v>
      </x:c>
      <x:c r="F71" t="n">
        <x:f>C71*D71*E71</x:f>
        <x:v>184</x:v>
      </x:c>
      <x:c r="G71" t="n">
        <x:v>0</x:v>
      </x:c>
      <x:c r="H71" t="n">
        <x:f>MAX(0,F71-G71)</x:f>
        <x:v>184</x:v>
      </x:c>
      <x:c r="I71" t="n">
        <x:f>SUMIFS('09_CARGA_ORDEN'!$J$2:$J$1153,'09_CARGA_ORDEN'!$E$2:$E$1153,A71,'09_CARGA_ORDEN'!$K$2:$K$1153,B71)</x:f>
        <x:v>40.55</x:v>
      </x:c>
      <x:c r="J71" s="31" t="n">
        <x:f>IF(H71=0,"",I71/H71)</x:f>
        <x:v>0.2203804347826087</x:v>
      </x:c>
      <x:c r="K71" t="inlineStr">
        <x:is>
          <x:t xml:space="preserve">SIN HISTORIAL REAL DE PARADAS</x:t>
        </x:is>
      </x:c>
    </x:row>
    <x:row r="72">
      <x:c r="A72" t="inlineStr">
        <x:is>
          <x:t xml:space="preserve">Mesa de desbarbado/esmerilado</x:t>
        </x:is>
      </x:c>
      <x:c r="B72" t="n">
        <x:v>11</x:v>
      </x:c>
      <x:c r="C72" t="n">
        <x:f>SUMPRODUCT(('07_CALENDARIO'!$A$2:$A$397&gt;=DATE(2025,B72,1))*('07_CALENDARIO'!$A$2:$A$397&lt;EDATE(DATE(2025,B72,1),1))*('07_CALENDARIO'!$K$2:$K$397))</x:f>
        <x:v>20</x:v>
      </x:c>
      <x:c r="D72" t="n">
        <x:f>'19_PARAMETROS'!$B$16</x:f>
        <x:v>8</x:v>
      </x:c>
      <x:c r="E72" t="n">
        <x:f>IFERROR(INDEX('04_MAQUINAS'!$E$2:$E$18,MATCH(A72,'04_MAQUINAS'!$A$2:$A$18,0)),0)</x:f>
        <x:v>1</x:v>
      </x:c>
      <x:c r="F72" t="n">
        <x:f>C72*D72*E72</x:f>
        <x:v>160</x:v>
      </x:c>
      <x:c r="G72" t="n">
        <x:v>0</x:v>
      </x:c>
      <x:c r="H72" t="n">
        <x:f>MAX(0,F72-G72)</x:f>
        <x:v>160</x:v>
      </x:c>
      <x:c r="I72" t="n">
        <x:f>SUMIFS('09_CARGA_ORDEN'!$J$2:$J$1153,'09_CARGA_ORDEN'!$E$2:$E$1153,A72,'09_CARGA_ORDEN'!$K$2:$K$1153,B72)</x:f>
        <x:v>39.85</x:v>
      </x:c>
      <x:c r="J72" s="31" t="n">
        <x:f>IF(H72=0,"",I72/H72)</x:f>
        <x:v>0.24906250000000002</x:v>
      </x:c>
      <x:c r="K72" t="inlineStr">
        <x:is>
          <x:t xml:space="preserve">SIN HISTORIAL REAL DE PARADAS</x:t>
        </x:is>
      </x:c>
    </x:row>
    <x:row r="73">
      <x:c r="A73" t="inlineStr">
        <x:is>
          <x:t xml:space="preserve">Mesa de desbarbado/esmerilado</x:t>
        </x:is>
      </x:c>
      <x:c r="B73" t="n">
        <x:v>12</x:v>
      </x:c>
      <x:c r="C73" t="n">
        <x:f>SUMPRODUCT(('07_CALENDARIO'!$A$2:$A$397&gt;=DATE(2025,B73,1))*('07_CALENDARIO'!$A$2:$A$397&lt;EDATE(DATE(2025,B73,1),1))*('07_CALENDARIO'!$K$2:$K$397))</x:f>
        <x:v>23</x:v>
      </x:c>
      <x:c r="D73" t="n">
        <x:f>'19_PARAMETROS'!$B$16</x:f>
        <x:v>8</x:v>
      </x:c>
      <x:c r="E73" t="n">
        <x:f>IFERROR(INDEX('04_MAQUINAS'!$E$2:$E$18,MATCH(A73,'04_MAQUINAS'!$A$2:$A$18,0)),0)</x:f>
        <x:v>1</x:v>
      </x:c>
      <x:c r="F73" t="n">
        <x:f>C73*D73*E73</x:f>
        <x:v>184</x:v>
      </x:c>
      <x:c r="G73" t="n">
        <x:v>0</x:v>
      </x:c>
      <x:c r="H73" t="n">
        <x:f>MAX(0,F73-G73)</x:f>
        <x:v>184</x:v>
      </x:c>
      <x:c r="I73" t="n">
        <x:f>SUMIFS('09_CARGA_ORDEN'!$J$2:$J$1153,'09_CARGA_ORDEN'!$E$2:$E$1153,A73,'09_CARGA_ORDEN'!$K$2:$K$1153,B73)</x:f>
        <x:v>39.85</x:v>
      </x:c>
      <x:c r="J73" s="31" t="n">
        <x:f>IF(H73=0,"",I73/H73)</x:f>
        <x:v>0.21657608695652175</x:v>
      </x:c>
      <x:c r="K73" t="inlineStr">
        <x:is>
          <x:t xml:space="preserve">SIN HISTORIAL REAL DE PARADAS</x:t>
        </x:is>
      </x:c>
    </x:row>
    <x:row r="74">
      <x:c r="A74" t="inlineStr">
        <x:is>
          <x:t xml:space="preserve">Zona de preparación superficial</x:t>
        </x:is>
      </x:c>
      <x:c r="B74" t="n">
        <x:v>1</x:v>
      </x:c>
      <x:c r="C74" t="n">
        <x:f>SUMPRODUCT(('07_CALENDARIO'!$A$2:$A$397&gt;=DATE(2025,B74,1))*('07_CALENDARIO'!$A$2:$A$397&lt;EDATE(DATE(2025,B74,1),1))*('07_CALENDARIO'!$K$2:$K$397))</x:f>
        <x:v>23</x:v>
      </x:c>
      <x:c r="D74" t="n">
        <x:f>'19_PARAMETROS'!$B$16</x:f>
        <x:v>8</x:v>
      </x:c>
      <x:c r="E74" t="n">
        <x:f>IFERROR(INDEX('04_MAQUINAS'!$E$2:$E$18,MATCH(A74,'04_MAQUINAS'!$A$2:$A$18,0)),0)</x:f>
        <x:v>1</x:v>
      </x:c>
      <x:c r="F74" t="n">
        <x:f>C74*D74*E74</x:f>
        <x:v>184</x:v>
      </x:c>
      <x:c r="G74" t="n">
        <x:v>0</x:v>
      </x:c>
      <x:c r="H74" t="n">
        <x:f>MAX(0,F74-G74)</x:f>
        <x:v>184</x:v>
      </x:c>
      <x:c r="I74" t="n">
        <x:f>SUMIFS('09_CARGA_ORDEN'!$J$2:$J$1153,'09_CARGA_ORDEN'!$E$2:$E$1153,A74,'09_CARGA_ORDEN'!$K$2:$K$1153,B74)</x:f>
        <x:v>35.99257333333334</x:v>
      </x:c>
      <x:c r="J74" s="31" t="n">
        <x:f>IF(H74=0,"",I74/H74)</x:f>
        <x:v>0.19561181159420293</x:v>
      </x:c>
      <x:c r="K74" t="inlineStr">
        <x:is>
          <x:t xml:space="preserve">SIN HISTORIAL REAL DE PARADAS</x:t>
        </x:is>
      </x:c>
    </x:row>
    <x:row r="75">
      <x:c r="A75" t="inlineStr">
        <x:is>
          <x:t xml:space="preserve">Zona de preparación superficial</x:t>
        </x:is>
      </x:c>
      <x:c r="B75" t="n">
        <x:v>2</x:v>
      </x:c>
      <x:c r="C75" t="n">
        <x:f>SUMPRODUCT(('07_CALENDARIO'!$A$2:$A$397&gt;=DATE(2025,B75,1))*('07_CALENDARIO'!$A$2:$A$397&lt;EDATE(DATE(2025,B75,1),1))*('07_CALENDARIO'!$K$2:$K$397))</x:f>
        <x:v>20</x:v>
      </x:c>
      <x:c r="D75" t="n">
        <x:f>'19_PARAMETROS'!$B$16</x:f>
        <x:v>8</x:v>
      </x:c>
      <x:c r="E75" t="n">
        <x:f>IFERROR(INDEX('04_MAQUINAS'!$E$2:$E$18,MATCH(A75,'04_MAQUINAS'!$A$2:$A$18,0)),0)</x:f>
        <x:v>1</x:v>
      </x:c>
      <x:c r="F75" t="n">
        <x:f>C75*D75*E75</x:f>
        <x:v>160</x:v>
      </x:c>
      <x:c r="G75" t="n">
        <x:v>0</x:v>
      </x:c>
      <x:c r="H75" t="n">
        <x:f>MAX(0,F75-G75)</x:f>
        <x:v>160</x:v>
      </x:c>
      <x:c r="I75" t="n">
        <x:f>SUMIFS('09_CARGA_ORDEN'!$J$2:$J$1153,'09_CARGA_ORDEN'!$E$2:$E$1153,A75,'09_CARGA_ORDEN'!$K$2:$K$1153,B75)</x:f>
        <x:v>35.55384</x:v>
      </x:c>
      <x:c r="J75" s="31" t="n">
        <x:f>IF(H75=0,"",I75/H75)</x:f>
        <x:v>0.2222115</x:v>
      </x:c>
      <x:c r="K75" t="inlineStr">
        <x:is>
          <x:t xml:space="preserve">SIN HISTORIAL REAL DE PARADAS</x:t>
        </x:is>
      </x:c>
    </x:row>
    <x:row r="76">
      <x:c r="A76" t="inlineStr">
        <x:is>
          <x:t xml:space="preserve">Zona de preparación superficial</x:t>
        </x:is>
      </x:c>
      <x:c r="B76" t="n">
        <x:v>3</x:v>
      </x:c>
      <x:c r="C76" t="n">
        <x:f>SUMPRODUCT(('07_CALENDARIO'!$A$2:$A$397&gt;=DATE(2025,B76,1))*('07_CALENDARIO'!$A$2:$A$397&lt;EDATE(DATE(2025,B76,1),1))*('07_CALENDARIO'!$K$2:$K$397))</x:f>
        <x:v>21</x:v>
      </x:c>
      <x:c r="D76" t="n">
        <x:f>'19_PARAMETROS'!$B$16</x:f>
        <x:v>8</x:v>
      </x:c>
      <x:c r="E76" t="n">
        <x:f>IFERROR(INDEX('04_MAQUINAS'!$E$2:$E$18,MATCH(A76,'04_MAQUINAS'!$A$2:$A$18,0)),0)</x:f>
        <x:v>1</x:v>
      </x:c>
      <x:c r="F76" t="n">
        <x:f>C76*D76*E76</x:f>
        <x:v>168</x:v>
      </x:c>
      <x:c r="G76" t="n">
        <x:v>0</x:v>
      </x:c>
      <x:c r="H76" t="n">
        <x:f>MAX(0,F76-G76)</x:f>
        <x:v>168</x:v>
      </x:c>
      <x:c r="I76" t="n">
        <x:f>SUMIFS('09_CARGA_ORDEN'!$J$2:$J$1153,'09_CARGA_ORDEN'!$E$2:$E$1153,A76,'09_CARGA_ORDEN'!$K$2:$K$1153,B76)</x:f>
        <x:v>34.87858666666667</x:v>
      </x:c>
      <x:c r="J76" s="31" t="n">
        <x:f>IF(H76=0,"",I76/H76)</x:f>
        <x:v>0.20761063492063495</x:v>
      </x:c>
      <x:c r="K76" t="inlineStr">
        <x:is>
          <x:t xml:space="preserve">SIN HISTORIAL REAL DE PARADAS</x:t>
        </x:is>
      </x:c>
    </x:row>
    <x:row r="77">
      <x:c r="A77" t="inlineStr">
        <x:is>
          <x:t xml:space="preserve">Zona de preparación superficial</x:t>
        </x:is>
      </x:c>
      <x:c r="B77" t="n">
        <x:v>4</x:v>
      </x:c>
      <x:c r="C77" t="n">
        <x:f>SUMPRODUCT(('07_CALENDARIO'!$A$2:$A$397&gt;=DATE(2025,B77,1))*('07_CALENDARIO'!$A$2:$A$397&lt;EDATE(DATE(2025,B77,1),1))*('07_CALENDARIO'!$K$2:$K$397))</x:f>
        <x:v>22</x:v>
      </x:c>
      <x:c r="D77" t="n">
        <x:f>'19_PARAMETROS'!$B$16</x:f>
        <x:v>8</x:v>
      </x:c>
      <x:c r="E77" t="n">
        <x:f>IFERROR(INDEX('04_MAQUINAS'!$E$2:$E$18,MATCH(A77,'04_MAQUINAS'!$A$2:$A$18,0)),0)</x:f>
        <x:v>1</x:v>
      </x:c>
      <x:c r="F77" t="n">
        <x:f>C77*D77*E77</x:f>
        <x:v>176</x:v>
      </x:c>
      <x:c r="G77" t="n">
        <x:v>0</x:v>
      </x:c>
      <x:c r="H77" t="n">
        <x:f>MAX(0,F77-G77)</x:f>
        <x:v>176</x:v>
      </x:c>
      <x:c r="I77" t="n">
        <x:f>SUMIFS('09_CARGA_ORDEN'!$J$2:$J$1153,'09_CARGA_ORDEN'!$E$2:$E$1153,A77,'09_CARGA_ORDEN'!$K$2:$K$1153,B77)</x:f>
        <x:v>34.87858666666667</x:v>
      </x:c>
      <x:c r="J77" s="31" t="n">
        <x:f>IF(H77=0,"",I77/H77)</x:f>
        <x:v>0.1981737878787879</x:v>
      </x:c>
      <x:c r="K77" t="inlineStr">
        <x:is>
          <x:t xml:space="preserve">SIN HISTORIAL REAL DE PARADAS</x:t>
        </x:is>
      </x:c>
    </x:row>
    <x:row r="78">
      <x:c r="A78" t="inlineStr">
        <x:is>
          <x:t xml:space="preserve">Zona de preparación superficial</x:t>
        </x:is>
      </x:c>
      <x:c r="B78" t="n">
        <x:v>5</x:v>
      </x:c>
      <x:c r="C78" t="n">
        <x:f>SUMPRODUCT(('07_CALENDARIO'!$A$2:$A$397&gt;=DATE(2025,B78,1))*('07_CALENDARIO'!$A$2:$A$397&lt;EDATE(DATE(2025,B78,1),1))*('07_CALENDARIO'!$K$2:$K$397))</x:f>
        <x:v>22</x:v>
      </x:c>
      <x:c r="D78" t="n">
        <x:f>'19_PARAMETROS'!$B$16</x:f>
        <x:v>8</x:v>
      </x:c>
      <x:c r="E78" t="n">
        <x:f>IFERROR(INDEX('04_MAQUINAS'!$E$2:$E$18,MATCH(A78,'04_MAQUINAS'!$A$2:$A$18,0)),0)</x:f>
        <x:v>1</x:v>
      </x:c>
      <x:c r="F78" t="n">
        <x:f>C78*D78*E78</x:f>
        <x:v>176</x:v>
      </x:c>
      <x:c r="G78" t="n">
        <x:v>0</x:v>
      </x:c>
      <x:c r="H78" t="n">
        <x:f>MAX(0,F78-G78)</x:f>
        <x:v>176</x:v>
      </x:c>
      <x:c r="I78" t="n">
        <x:f>SUMIFS('09_CARGA_ORDEN'!$J$2:$J$1153,'09_CARGA_ORDEN'!$E$2:$E$1153,A78,'09_CARGA_ORDEN'!$K$2:$K$1153,B78)</x:f>
        <x:v>34.87858666666667</x:v>
      </x:c>
      <x:c r="J78" s="31" t="n">
        <x:f>IF(H78=0,"",I78/H78)</x:f>
        <x:v>0.1981737878787879</x:v>
      </x:c>
      <x:c r="K78" t="inlineStr">
        <x:is>
          <x:t xml:space="preserve">SIN HISTORIAL REAL DE PARADAS</x:t>
        </x:is>
      </x:c>
    </x:row>
    <x:row r="79">
      <x:c r="A79" t="inlineStr">
        <x:is>
          <x:t xml:space="preserve">Zona de preparación superficial</x:t>
        </x:is>
      </x:c>
      <x:c r="B79" t="n">
        <x:v>6</x:v>
      </x:c>
      <x:c r="C79" t="n">
        <x:f>SUMPRODUCT(('07_CALENDARIO'!$A$2:$A$397&gt;=DATE(2025,B79,1))*('07_CALENDARIO'!$A$2:$A$397&lt;EDATE(DATE(2025,B79,1),1))*('07_CALENDARIO'!$K$2:$K$397))</x:f>
        <x:v>21</x:v>
      </x:c>
      <x:c r="D79" t="n">
        <x:f>'19_PARAMETROS'!$B$16</x:f>
        <x:v>8</x:v>
      </x:c>
      <x:c r="E79" t="n">
        <x:f>IFERROR(INDEX('04_MAQUINAS'!$E$2:$E$18,MATCH(A79,'04_MAQUINAS'!$A$2:$A$18,0)),0)</x:f>
        <x:v>1</x:v>
      </x:c>
      <x:c r="F79" t="n">
        <x:f>C79*D79*E79</x:f>
        <x:v>168</x:v>
      </x:c>
      <x:c r="G79" t="n">
        <x:v>0</x:v>
      </x:c>
      <x:c r="H79" t="n">
        <x:f>MAX(0,F79-G79)</x:f>
        <x:v>168</x:v>
      </x:c>
      <x:c r="I79" t="n">
        <x:f>SUMIFS('09_CARGA_ORDEN'!$J$2:$J$1153,'09_CARGA_ORDEN'!$E$2:$E$1153,A79,'09_CARGA_ORDEN'!$K$2:$K$1153,B79)</x:f>
        <x:v>41.181599999999996</x:v>
      </x:c>
      <x:c r="J79" s="31" t="n">
        <x:f>IF(H79=0,"",I79/H79)</x:f>
        <x:v>0.24512857142857142</x:v>
      </x:c>
      <x:c r="K79" t="inlineStr">
        <x:is>
          <x:t xml:space="preserve">SIN HISTORIAL REAL DE PARADAS</x:t>
        </x:is>
      </x:c>
    </x:row>
    <x:row r="80">
      <x:c r="A80" t="inlineStr">
        <x:is>
          <x:t xml:space="preserve">Zona de preparación superficial</x:t>
        </x:is>
      </x:c>
      <x:c r="B80" t="n">
        <x:v>7</x:v>
      </x:c>
      <x:c r="C80" t="n">
        <x:f>SUMPRODUCT(('07_CALENDARIO'!$A$2:$A$397&gt;=DATE(2025,B80,1))*('07_CALENDARIO'!$A$2:$A$397&lt;EDATE(DATE(2025,B80,1),1))*('07_CALENDARIO'!$K$2:$K$397))</x:f>
        <x:v>23</x:v>
      </x:c>
      <x:c r="D80" t="n">
        <x:f>'19_PARAMETROS'!$B$16</x:f>
        <x:v>8</x:v>
      </x:c>
      <x:c r="E80" t="n">
        <x:f>IFERROR(INDEX('04_MAQUINAS'!$E$2:$E$18,MATCH(A80,'04_MAQUINAS'!$A$2:$A$18,0)),0)</x:f>
        <x:v>1</x:v>
      </x:c>
      <x:c r="F80" t="n">
        <x:f>C80*D80*E80</x:f>
        <x:v>184</x:v>
      </x:c>
      <x:c r="G80" t="n">
        <x:v>0</x:v>
      </x:c>
      <x:c r="H80" t="n">
        <x:f>MAX(0,F80-G80)</x:f>
        <x:v>184</x:v>
      </x:c>
      <x:c r="I80" t="n">
        <x:f>SUMIFS('09_CARGA_ORDEN'!$J$2:$J$1153,'09_CARGA_ORDEN'!$E$2:$E$1153,A80,'09_CARGA_ORDEN'!$K$2:$K$1153,B80)</x:f>
        <x:v>40.75306666666666</x:v>
      </x:c>
      <x:c r="J80" s="31" t="n">
        <x:f>IF(H80=0,"",I80/H80)</x:f>
        <x:v>0.22148405797101448</x:v>
      </x:c>
      <x:c r="K80" t="inlineStr">
        <x:is>
          <x:t xml:space="preserve">SIN HISTORIAL REAL DE PARADAS</x:t>
        </x:is>
      </x:c>
    </x:row>
    <x:row r="81">
      <x:c r="A81" t="inlineStr">
        <x:is>
          <x:t xml:space="preserve">Zona de preparación superficial</x:t>
        </x:is>
      </x:c>
      <x:c r="B81" t="n">
        <x:v>8</x:v>
      </x:c>
      <x:c r="C81" t="n">
        <x:f>SUMPRODUCT(('07_CALENDARIO'!$A$2:$A$397&gt;=DATE(2025,B81,1))*('07_CALENDARIO'!$A$2:$A$397&lt;EDATE(DATE(2025,B81,1),1))*('07_CALENDARIO'!$K$2:$K$397))</x:f>
        <x:v>21</x:v>
      </x:c>
      <x:c r="D81" t="n">
        <x:f>'19_PARAMETROS'!$B$16</x:f>
        <x:v>8</x:v>
      </x:c>
      <x:c r="E81" t="n">
        <x:f>IFERROR(INDEX('04_MAQUINAS'!$E$2:$E$18,MATCH(A81,'04_MAQUINAS'!$A$2:$A$18,0)),0)</x:f>
        <x:v>1</x:v>
      </x:c>
      <x:c r="F81" t="n">
        <x:f>C81*D81*E81</x:f>
        <x:v>168</x:v>
      </x:c>
      <x:c r="G81" t="n">
        <x:v>0</x:v>
      </x:c>
      <x:c r="H81" t="n">
        <x:f>MAX(0,F81-G81)</x:f>
        <x:v>168</x:v>
      </x:c>
      <x:c r="I81" t="n">
        <x:f>SUMIFS('09_CARGA_ORDEN'!$J$2:$J$1153,'09_CARGA_ORDEN'!$E$2:$E$1153,A81,'09_CARGA_ORDEN'!$K$2:$K$1153,B81)</x:f>
        <x:v>40.75306666666666</x:v>
      </x:c>
      <x:c r="J81" s="31" t="n">
        <x:f>IF(H81=0,"",I81/H81)</x:f>
        <x:v>0.24257777777777775</x:v>
      </x:c>
      <x:c r="K81" t="inlineStr">
        <x:is>
          <x:t xml:space="preserve">SIN HISTORIAL REAL DE PARADAS</x:t>
        </x:is>
      </x:c>
    </x:row>
    <x:row r="82">
      <x:c r="A82" t="inlineStr">
        <x:is>
          <x:t xml:space="preserve">Zona de preparación superficial</x:t>
        </x:is>
      </x:c>
      <x:c r="B82" t="n">
        <x:v>9</x:v>
      </x:c>
      <x:c r="C82" t="n">
        <x:f>SUMPRODUCT(('07_CALENDARIO'!$A$2:$A$397&gt;=DATE(2025,B82,1))*('07_CALENDARIO'!$A$2:$A$397&lt;EDATE(DATE(2025,B82,1),1))*('07_CALENDARIO'!$K$2:$K$397))</x:f>
        <x:v>22</x:v>
      </x:c>
      <x:c r="D82" t="n">
        <x:f>'19_PARAMETROS'!$B$16</x:f>
        <x:v>8</x:v>
      </x:c>
      <x:c r="E82" t="n">
        <x:f>IFERROR(INDEX('04_MAQUINAS'!$E$2:$E$18,MATCH(A82,'04_MAQUINAS'!$A$2:$A$18,0)),0)</x:f>
        <x:v>1</x:v>
      </x:c>
      <x:c r="F82" t="n">
        <x:f>C82*D82*E82</x:f>
        <x:v>176</x:v>
      </x:c>
      <x:c r="G82" t="n">
        <x:v>0</x:v>
      </x:c>
      <x:c r="H82" t="n">
        <x:f>MAX(0,F82-G82)</x:f>
        <x:v>176</x:v>
      </x:c>
      <x:c r="I82" t="n">
        <x:f>SUMIFS('09_CARGA_ORDEN'!$J$2:$J$1153,'09_CARGA_ORDEN'!$E$2:$E$1153,A82,'09_CARGA_ORDEN'!$K$2:$K$1153,B82)</x:f>
        <x:v>34.87858666666667</x:v>
      </x:c>
      <x:c r="J82" s="31" t="n">
        <x:f>IF(H82=0,"",I82/H82)</x:f>
        <x:v>0.1981737878787879</x:v>
      </x:c>
      <x:c r="K82" t="inlineStr">
        <x:is>
          <x:t xml:space="preserve">SIN HISTORIAL REAL DE PARADAS</x:t>
        </x:is>
      </x:c>
    </x:row>
    <x:row r="83">
      <x:c r="A83" t="inlineStr">
        <x:is>
          <x:t xml:space="preserve">Zona de preparación superficial</x:t>
        </x:is>
      </x:c>
      <x:c r="B83" t="n">
        <x:v>10</x:v>
      </x:c>
      <x:c r="C83" t="n">
        <x:f>SUMPRODUCT(('07_CALENDARIO'!$A$2:$A$397&gt;=DATE(2025,B83,1))*('07_CALENDARIO'!$A$2:$A$397&lt;EDATE(DATE(2025,B83,1),1))*('07_CALENDARIO'!$K$2:$K$397))</x:f>
        <x:v>23</x:v>
      </x:c>
      <x:c r="D83" t="n">
        <x:f>'19_PARAMETROS'!$B$16</x:f>
        <x:v>8</x:v>
      </x:c>
      <x:c r="E83" t="n">
        <x:f>IFERROR(INDEX('04_MAQUINAS'!$E$2:$E$18,MATCH(A83,'04_MAQUINAS'!$A$2:$A$18,0)),0)</x:f>
        <x:v>1</x:v>
      </x:c>
      <x:c r="F83" t="n">
        <x:f>C83*D83*E83</x:f>
        <x:v>184</x:v>
      </x:c>
      <x:c r="G83" t="n">
        <x:v>0</x:v>
      </x:c>
      <x:c r="H83" t="n">
        <x:f>MAX(0,F83-G83)</x:f>
        <x:v>184</x:v>
      </x:c>
      <x:c r="I83" t="n">
        <x:f>SUMIFS('09_CARGA_ORDEN'!$J$2:$J$1153,'09_CARGA_ORDEN'!$E$2:$E$1153,A83,'09_CARGA_ORDEN'!$K$2:$K$1153,B83)</x:f>
        <x:v>34.87858666666667</x:v>
      </x:c>
      <x:c r="J83" s="31" t="n">
        <x:f>IF(H83=0,"",I83/H83)</x:f>
        <x:v>0.18955753623188407</x:v>
      </x:c>
      <x:c r="K83" t="inlineStr">
        <x:is>
          <x:t xml:space="preserve">SIN HISTORIAL REAL DE PARADAS</x:t>
        </x:is>
      </x:c>
    </x:row>
    <x:row r="84">
      <x:c r="A84" t="inlineStr">
        <x:is>
          <x:t xml:space="preserve">Zona de preparación superficial</x:t>
        </x:is>
      </x:c>
      <x:c r="B84" t="n">
        <x:v>11</x:v>
      </x:c>
      <x:c r="C84" t="n">
        <x:f>SUMPRODUCT(('07_CALENDARIO'!$A$2:$A$397&gt;=DATE(2025,B84,1))*('07_CALENDARIO'!$A$2:$A$397&lt;EDATE(DATE(2025,B84,1),1))*('07_CALENDARIO'!$K$2:$K$397))</x:f>
        <x:v>20</x:v>
      </x:c>
      <x:c r="D84" t="n">
        <x:f>'19_PARAMETROS'!$B$16</x:f>
        <x:v>8</x:v>
      </x:c>
      <x:c r="E84" t="n">
        <x:f>IFERROR(INDEX('04_MAQUINAS'!$E$2:$E$18,MATCH(A84,'04_MAQUINAS'!$A$2:$A$18,0)),0)</x:f>
        <x:v>1</x:v>
      </x:c>
      <x:c r="F84" t="n">
        <x:f>C84*D84*E84</x:f>
        <x:v>160</x:v>
      </x:c>
      <x:c r="G84" t="n">
        <x:v>0</x:v>
      </x:c>
      <x:c r="H84" t="n">
        <x:f>MAX(0,F84-G84)</x:f>
        <x:v>160</x:v>
      </x:c>
      <x:c r="I84" t="n">
        <x:f>SUMIFS('09_CARGA_ORDEN'!$J$2:$J$1153,'09_CARGA_ORDEN'!$E$2:$E$1153,A84,'09_CARGA_ORDEN'!$K$2:$K$1153,B84)</x:f>
        <x:v>34.38317333333334</x:v>
      </x:c>
      <x:c r="J84" s="31" t="n">
        <x:f>IF(H84=0,"",I84/H84)</x:f>
        <x:v>0.21489483333333337</x:v>
      </x:c>
      <x:c r="K84" t="inlineStr">
        <x:is>
          <x:t xml:space="preserve">SIN HISTORIAL REAL DE PARADAS</x:t>
        </x:is>
      </x:c>
    </x:row>
    <x:row r="85">
      <x:c r="A85" t="inlineStr">
        <x:is>
          <x:t xml:space="preserve">Zona de preparación superficial</x:t>
        </x:is>
      </x:c>
      <x:c r="B85" t="n">
        <x:v>12</x:v>
      </x:c>
      <x:c r="C85" t="n">
        <x:f>SUMPRODUCT(('07_CALENDARIO'!$A$2:$A$397&gt;=DATE(2025,B85,1))*('07_CALENDARIO'!$A$2:$A$397&lt;EDATE(DATE(2025,B85,1),1))*('07_CALENDARIO'!$K$2:$K$397))</x:f>
        <x:v>23</x:v>
      </x:c>
      <x:c r="D85" t="n">
        <x:f>'19_PARAMETROS'!$B$16</x:f>
        <x:v>8</x:v>
      </x:c>
      <x:c r="E85" t="n">
        <x:f>IFERROR(INDEX('04_MAQUINAS'!$E$2:$E$18,MATCH(A85,'04_MAQUINAS'!$A$2:$A$18,0)),0)</x:f>
        <x:v>1</x:v>
      </x:c>
      <x:c r="F85" t="n">
        <x:f>C85*D85*E85</x:f>
        <x:v>184</x:v>
      </x:c>
      <x:c r="G85" t="n">
        <x:v>0</x:v>
      </x:c>
      <x:c r="H85" t="n">
        <x:f>MAX(0,F85-G85)</x:f>
        <x:v>184</x:v>
      </x:c>
      <x:c r="I85" t="n">
        <x:f>SUMIFS('09_CARGA_ORDEN'!$J$2:$J$1153,'09_CARGA_ORDEN'!$E$2:$E$1153,A85,'09_CARGA_ORDEN'!$K$2:$K$1153,B85)</x:f>
        <x:v>34.38317333333334</x:v>
      </x:c>
      <x:c r="J85" s="31" t="n">
        <x:f>IF(H85=0,"",I85/H85)</x:f>
        <x:v>0.18686507246376816</x:v>
      </x:c>
      <x:c r="K85" t="inlineStr">
        <x:is>
          <x:t xml:space="preserve">SIN HISTORIAL REAL DE PARADAS</x:t>
        </x:is>
      </x:c>
    </x:row>
    <x:row r="86">
      <x:c r="A86" t="inlineStr">
        <x:is>
          <x:t xml:space="preserve">Pistola manual de pintura electrostática en polvo</x:t>
        </x:is>
      </x:c>
      <x:c r="B86" t="n">
        <x:v>1</x:v>
      </x:c>
      <x:c r="C86" t="n">
        <x:f>SUMPRODUCT(('07_CALENDARIO'!$A$2:$A$397&gt;=DATE(2025,B86,1))*('07_CALENDARIO'!$A$2:$A$397&lt;EDATE(DATE(2025,B86,1),1))*('07_CALENDARIO'!$K$2:$K$397))</x:f>
        <x:v>23</x:v>
      </x:c>
      <x:c r="D86" t="n">
        <x:f>'19_PARAMETROS'!$B$16</x:f>
        <x:v>8</x:v>
      </x:c>
      <x:c r="E86" t="n">
        <x:f>IFERROR(INDEX('04_MAQUINAS'!$E$2:$E$18,MATCH(A86,'04_MAQUINAS'!$A$2:$A$18,0)),0)</x:f>
        <x:v>1</x:v>
      </x:c>
      <x:c r="F86" t="n">
        <x:f>C86*D86*E86</x:f>
        <x:v>184</x:v>
      </x:c>
      <x:c r="G86" t="n">
        <x:v>0</x:v>
      </x:c>
      <x:c r="H86" t="n">
        <x:f>MAX(0,F86-G86)</x:f>
        <x:v>184</x:v>
      </x:c>
      <x:c r="I86" t="n">
        <x:f>SUMIFS('09_CARGA_ORDEN'!$J$2:$J$1153,'09_CARGA_ORDEN'!$E$2:$E$1153,A86,'09_CARGA_ORDEN'!$K$2:$K$1153,B86)</x:f>
        <x:v>10.529</x:v>
      </x:c>
      <x:c r="J86" s="31" t="n">
        <x:f>IF(H86=0,"",I86/H86)</x:f>
        <x:v>0.05722282608695652</x:v>
      </x:c>
      <x:c r="K86" t="inlineStr">
        <x:is>
          <x:t xml:space="preserve">SIN HISTORIAL REAL DE PARADAS</x:t>
        </x:is>
      </x:c>
    </x:row>
    <x:row r="87">
      <x:c r="A87" t="inlineStr">
        <x:is>
          <x:t xml:space="preserve">Pistola manual de pintura electrostática en polvo</x:t>
        </x:is>
      </x:c>
      <x:c r="B87" t="n">
        <x:v>2</x:v>
      </x:c>
      <x:c r="C87" t="n">
        <x:f>SUMPRODUCT(('07_CALENDARIO'!$A$2:$A$397&gt;=DATE(2025,B87,1))*('07_CALENDARIO'!$A$2:$A$397&lt;EDATE(DATE(2025,B87,1),1))*('07_CALENDARIO'!$K$2:$K$397))</x:f>
        <x:v>20</x:v>
      </x:c>
      <x:c r="D87" t="n">
        <x:f>'19_PARAMETROS'!$B$16</x:f>
        <x:v>8</x:v>
      </x:c>
      <x:c r="E87" t="n">
        <x:f>IFERROR(INDEX('04_MAQUINAS'!$E$2:$E$18,MATCH(A87,'04_MAQUINAS'!$A$2:$A$18,0)),0)</x:f>
        <x:v>1</x:v>
      </x:c>
      <x:c r="F87" t="n">
        <x:f>C87*D87*E87</x:f>
        <x:v>160</x:v>
      </x:c>
      <x:c r="G87" t="n">
        <x:v>0</x:v>
      </x:c>
      <x:c r="H87" t="n">
        <x:f>MAX(0,F87-G87)</x:f>
        <x:v>160</x:v>
      </x:c>
      <x:c r="I87" t="n">
        <x:f>SUMIFS('09_CARGA_ORDEN'!$J$2:$J$1153,'09_CARGA_ORDEN'!$E$2:$E$1153,A87,'09_CARGA_ORDEN'!$K$2:$K$1153,B87)</x:f>
        <x:v>10.415166666666666</x:v>
      </x:c>
      <x:c r="J87" s="31" t="n">
        <x:f>IF(H87=0,"",I87/H87)</x:f>
        <x:v>0.06509479166666667</x:v>
      </x:c>
      <x:c r="K87" t="inlineStr">
        <x:is>
          <x:t xml:space="preserve">SIN HISTORIAL REAL DE PARADAS</x:t>
        </x:is>
      </x:c>
    </x:row>
    <x:row r="88">
      <x:c r="A88" t="inlineStr">
        <x:is>
          <x:t xml:space="preserve">Pistola manual de pintura electrostática en polvo</x:t>
        </x:is>
      </x:c>
      <x:c r="B88" t="n">
        <x:v>3</x:v>
      </x:c>
      <x:c r="C88" t="n">
        <x:f>SUMPRODUCT(('07_CALENDARIO'!$A$2:$A$397&gt;=DATE(2025,B88,1))*('07_CALENDARIO'!$A$2:$A$397&lt;EDATE(DATE(2025,B88,1),1))*('07_CALENDARIO'!$K$2:$K$397))</x:f>
        <x:v>21</x:v>
      </x:c>
      <x:c r="D88" t="n">
        <x:f>'19_PARAMETROS'!$B$16</x:f>
        <x:v>8</x:v>
      </x:c>
      <x:c r="E88" t="n">
        <x:f>IFERROR(INDEX('04_MAQUINAS'!$E$2:$E$18,MATCH(A88,'04_MAQUINAS'!$A$2:$A$18,0)),0)</x:f>
        <x:v>1</x:v>
      </x:c>
      <x:c r="F88" t="n">
        <x:f>C88*D88*E88</x:f>
        <x:v>168</x:v>
      </x:c>
      <x:c r="G88" t="n">
        <x:v>0</x:v>
      </x:c>
      <x:c r="H88" t="n">
        <x:f>MAX(0,F88-G88)</x:f>
        <x:v>168</x:v>
      </x:c>
      <x:c r="I88" t="n">
        <x:f>SUMIFS('09_CARGA_ORDEN'!$J$2:$J$1153,'09_CARGA_ORDEN'!$E$2:$E$1153,A88,'09_CARGA_ORDEN'!$K$2:$K$1153,B88)</x:f>
        <x:v>10.285833333333333</x:v>
      </x:c>
      <x:c r="J88" s="31" t="n">
        <x:f>IF(H88=0,"",I88/H88)</x:f>
        <x:v>0.06122519841269841</x:v>
      </x:c>
      <x:c r="K88" t="inlineStr">
        <x:is>
          <x:t xml:space="preserve">SIN HISTORIAL REAL DE PARADAS</x:t>
        </x:is>
      </x:c>
    </x:row>
    <x:row r="89">
      <x:c r="A89" t="inlineStr">
        <x:is>
          <x:t xml:space="preserve">Pistola manual de pintura electrostática en polvo</x:t>
        </x:is>
      </x:c>
      <x:c r="B89" t="n">
        <x:v>4</x:v>
      </x:c>
      <x:c r="C89" t="n">
        <x:f>SUMPRODUCT(('07_CALENDARIO'!$A$2:$A$397&gt;=DATE(2025,B89,1))*('07_CALENDARIO'!$A$2:$A$397&lt;EDATE(DATE(2025,B89,1),1))*('07_CALENDARIO'!$K$2:$K$397))</x:f>
        <x:v>22</x:v>
      </x:c>
      <x:c r="D89" t="n">
        <x:f>'19_PARAMETROS'!$B$16</x:f>
        <x:v>8</x:v>
      </x:c>
      <x:c r="E89" t="n">
        <x:f>IFERROR(INDEX('04_MAQUINAS'!$E$2:$E$18,MATCH(A89,'04_MAQUINAS'!$A$2:$A$18,0)),0)</x:f>
        <x:v>1</x:v>
      </x:c>
      <x:c r="F89" t="n">
        <x:f>C89*D89*E89</x:f>
        <x:v>176</x:v>
      </x:c>
      <x:c r="G89" t="n">
        <x:v>0</x:v>
      </x:c>
      <x:c r="H89" t="n">
        <x:f>MAX(0,F89-G89)</x:f>
        <x:v>176</x:v>
      </x:c>
      <x:c r="I89" t="n">
        <x:f>SUMIFS('09_CARGA_ORDEN'!$J$2:$J$1153,'09_CARGA_ORDEN'!$E$2:$E$1153,A89,'09_CARGA_ORDEN'!$K$2:$K$1153,B89)</x:f>
        <x:v>10.285833333333333</x:v>
      </x:c>
      <x:c r="J89" s="31" t="n">
        <x:f>IF(H89=0,"",I89/H89)</x:f>
        <x:v>0.05844223484848485</x:v>
      </x:c>
      <x:c r="K89" t="inlineStr">
        <x:is>
          <x:t xml:space="preserve">SIN HISTORIAL REAL DE PARADAS</x:t>
        </x:is>
      </x:c>
    </x:row>
    <x:row r="90">
      <x:c r="A90" t="inlineStr">
        <x:is>
          <x:t xml:space="preserve">Pistola manual de pintura electrostática en polvo</x:t>
        </x:is>
      </x:c>
      <x:c r="B90" t="n">
        <x:v>5</x:v>
      </x:c>
      <x:c r="C90" t="n">
        <x:f>SUMPRODUCT(('07_CALENDARIO'!$A$2:$A$397&gt;=DATE(2025,B90,1))*('07_CALENDARIO'!$A$2:$A$397&lt;EDATE(DATE(2025,B90,1),1))*('07_CALENDARIO'!$K$2:$K$397))</x:f>
        <x:v>22</x:v>
      </x:c>
      <x:c r="D90" t="n">
        <x:f>'19_PARAMETROS'!$B$16</x:f>
        <x:v>8</x:v>
      </x:c>
      <x:c r="E90" t="n">
        <x:f>IFERROR(INDEX('04_MAQUINAS'!$E$2:$E$18,MATCH(A90,'04_MAQUINAS'!$A$2:$A$18,0)),0)</x:f>
        <x:v>1</x:v>
      </x:c>
      <x:c r="F90" t="n">
        <x:f>C90*D90*E90</x:f>
        <x:v>176</x:v>
      </x:c>
      <x:c r="G90" t="n">
        <x:v>0</x:v>
      </x:c>
      <x:c r="H90" t="n">
        <x:f>MAX(0,F90-G90)</x:f>
        <x:v>176</x:v>
      </x:c>
      <x:c r="I90" t="n">
        <x:f>SUMIFS('09_CARGA_ORDEN'!$J$2:$J$1153,'09_CARGA_ORDEN'!$E$2:$E$1153,A90,'09_CARGA_ORDEN'!$K$2:$K$1153,B90)</x:f>
        <x:v>10.285833333333333</x:v>
      </x:c>
      <x:c r="J90" s="31" t="n">
        <x:f>IF(H90=0,"",I90/H90)</x:f>
        <x:v>0.05844223484848485</x:v>
      </x:c>
      <x:c r="K90" t="inlineStr">
        <x:is>
          <x:t xml:space="preserve">SIN HISTORIAL REAL DE PARADAS</x:t>
        </x:is>
      </x:c>
    </x:row>
    <x:row r="91">
      <x:c r="A91" t="inlineStr">
        <x:is>
          <x:t xml:space="preserve">Pistola manual de pintura electrostática en polvo</x:t>
        </x:is>
      </x:c>
      <x:c r="B91" t="n">
        <x:v>6</x:v>
      </x:c>
      <x:c r="C91" t="n">
        <x:f>SUMPRODUCT(('07_CALENDARIO'!$A$2:$A$397&gt;=DATE(2025,B91,1))*('07_CALENDARIO'!$A$2:$A$397&lt;EDATE(DATE(2025,B91,1),1))*('07_CALENDARIO'!$K$2:$K$397))</x:f>
        <x:v>21</x:v>
      </x:c>
      <x:c r="D91" t="n">
        <x:f>'19_PARAMETROS'!$B$16</x:f>
        <x:v>8</x:v>
      </x:c>
      <x:c r="E91" t="n">
        <x:f>IFERROR(INDEX('04_MAQUINAS'!$E$2:$E$18,MATCH(A91,'04_MAQUINAS'!$A$2:$A$18,0)),0)</x:f>
        <x:v>1</x:v>
      </x:c>
      <x:c r="F91" t="n">
        <x:f>C91*D91*E91</x:f>
        <x:v>168</x:v>
      </x:c>
      <x:c r="G91" t="n">
        <x:v>0</x:v>
      </x:c>
      <x:c r="H91" t="n">
        <x:f>MAX(0,F91-G91)</x:f>
        <x:v>168</x:v>
      </x:c>
      <x:c r="I91" t="n">
        <x:f>SUMIFS('09_CARGA_ORDEN'!$J$2:$J$1153,'09_CARGA_ORDEN'!$E$2:$E$1153,A91,'09_CARGA_ORDEN'!$K$2:$K$1153,B91)</x:f>
        <x:v>12.134166666666669</x:v>
      </x:c>
      <x:c r="J91" s="31" t="n">
        <x:f>IF(H91=0,"",I91/H91)</x:f>
        <x:v>0.07222718253968255</x:v>
      </x:c>
      <x:c r="K91" t="inlineStr">
        <x:is>
          <x:t xml:space="preserve">SIN HISTORIAL REAL DE PARADAS</x:t>
        </x:is>
      </x:c>
    </x:row>
    <x:row r="92">
      <x:c r="A92" t="inlineStr">
        <x:is>
          <x:t xml:space="preserve">Pistola manual de pintura electrostática en polvo</x:t>
        </x:is>
      </x:c>
      <x:c r="B92" t="n">
        <x:v>7</x:v>
      </x:c>
      <x:c r="C92" t="n">
        <x:f>SUMPRODUCT(('07_CALENDARIO'!$A$2:$A$397&gt;=DATE(2025,B92,1))*('07_CALENDARIO'!$A$2:$A$397&lt;EDATE(DATE(2025,B92,1),1))*('07_CALENDARIO'!$K$2:$K$397))</x:f>
        <x:v>23</x:v>
      </x:c>
      <x:c r="D92" t="n">
        <x:f>'19_PARAMETROS'!$B$16</x:f>
        <x:v>8</x:v>
      </x:c>
      <x:c r="E92" t="n">
        <x:f>IFERROR(INDEX('04_MAQUINAS'!$E$2:$E$18,MATCH(A92,'04_MAQUINAS'!$A$2:$A$18,0)),0)</x:f>
        <x:v>1</x:v>
      </x:c>
      <x:c r="F92" t="n">
        <x:f>C92*D92*E92</x:f>
        <x:v>184</x:v>
      </x:c>
      <x:c r="G92" t="n">
        <x:v>0</x:v>
      </x:c>
      <x:c r="H92" t="n">
        <x:f>MAX(0,F92-G92)</x:f>
        <x:v>184</x:v>
      </x:c>
      <x:c r="I92" t="n">
        <x:f>SUMIFS('09_CARGA_ORDEN'!$J$2:$J$1153,'09_CARGA_ORDEN'!$E$2:$E$1153,A92,'09_CARGA_ORDEN'!$K$2:$K$1153,B92)</x:f>
        <x:v>12.0245</x:v>
      </x:c>
      <x:c r="J92" s="31" t="n">
        <x:f>IF(H92=0,"",I92/H92)</x:f>
        <x:v>0.06535054347826087</x:v>
      </x:c>
      <x:c r="K92" t="inlineStr">
        <x:is>
          <x:t xml:space="preserve">SIN HISTORIAL REAL DE PARADAS</x:t>
        </x:is>
      </x:c>
    </x:row>
    <x:row r="93">
      <x:c r="A93" t="inlineStr">
        <x:is>
          <x:t xml:space="preserve">Pistola manual de pintura electrostática en polvo</x:t>
        </x:is>
      </x:c>
      <x:c r="B93" t="n">
        <x:v>8</x:v>
      </x:c>
      <x:c r="C93" t="n">
        <x:f>SUMPRODUCT(('07_CALENDARIO'!$A$2:$A$397&gt;=DATE(2025,B93,1))*('07_CALENDARIO'!$A$2:$A$397&lt;EDATE(DATE(2025,B93,1),1))*('07_CALENDARIO'!$K$2:$K$397))</x:f>
        <x:v>21</x:v>
      </x:c>
      <x:c r="D93" t="n">
        <x:f>'19_PARAMETROS'!$B$16</x:f>
        <x:v>8</x:v>
      </x:c>
      <x:c r="E93" t="n">
        <x:f>IFERROR(INDEX('04_MAQUINAS'!$E$2:$E$18,MATCH(A93,'04_MAQUINAS'!$A$2:$A$18,0)),0)</x:f>
        <x:v>1</x:v>
      </x:c>
      <x:c r="F93" t="n">
        <x:f>C93*D93*E93</x:f>
        <x:v>168</x:v>
      </x:c>
      <x:c r="G93" t="n">
        <x:v>0</x:v>
      </x:c>
      <x:c r="H93" t="n">
        <x:f>MAX(0,F93-G93)</x:f>
        <x:v>168</x:v>
      </x:c>
      <x:c r="I93" t="n">
        <x:f>SUMIFS('09_CARGA_ORDEN'!$J$2:$J$1153,'09_CARGA_ORDEN'!$E$2:$E$1153,A93,'09_CARGA_ORDEN'!$K$2:$K$1153,B93)</x:f>
        <x:v>12.0245</x:v>
      </x:c>
      <x:c r="J93" s="31" t="n">
        <x:f>IF(H93=0,"",I93/H93)</x:f>
        <x:v>0.07157440476190476</x:v>
      </x:c>
      <x:c r="K93" t="inlineStr">
        <x:is>
          <x:t xml:space="preserve">SIN HISTORIAL REAL DE PARADAS</x:t>
        </x:is>
      </x:c>
    </x:row>
    <x:row r="94">
      <x:c r="A94" t="inlineStr">
        <x:is>
          <x:t xml:space="preserve">Pistola manual de pintura electrostática en polvo</x:t>
        </x:is>
      </x:c>
      <x:c r="B94" t="n">
        <x:v>9</x:v>
      </x:c>
      <x:c r="C94" t="n">
        <x:f>SUMPRODUCT(('07_CALENDARIO'!$A$2:$A$397&gt;=DATE(2025,B94,1))*('07_CALENDARIO'!$A$2:$A$397&lt;EDATE(DATE(2025,B94,1),1))*('07_CALENDARIO'!$K$2:$K$397))</x:f>
        <x:v>22</x:v>
      </x:c>
      <x:c r="D94" t="n">
        <x:f>'19_PARAMETROS'!$B$16</x:f>
        <x:v>8</x:v>
      </x:c>
      <x:c r="E94" t="n">
        <x:f>IFERROR(INDEX('04_MAQUINAS'!$E$2:$E$18,MATCH(A94,'04_MAQUINAS'!$A$2:$A$18,0)),0)</x:f>
        <x:v>1</x:v>
      </x:c>
      <x:c r="F94" t="n">
        <x:f>C94*D94*E94</x:f>
        <x:v>176</x:v>
      </x:c>
      <x:c r="G94" t="n">
        <x:v>0</x:v>
      </x:c>
      <x:c r="H94" t="n">
        <x:f>MAX(0,F94-G94)</x:f>
        <x:v>176</x:v>
      </x:c>
      <x:c r="I94" t="n">
        <x:f>SUMIFS('09_CARGA_ORDEN'!$J$2:$J$1153,'09_CARGA_ORDEN'!$E$2:$E$1153,A94,'09_CARGA_ORDEN'!$K$2:$K$1153,B94)</x:f>
        <x:v>10.285833333333333</x:v>
      </x:c>
      <x:c r="J94" s="31" t="n">
        <x:f>IF(H94=0,"",I94/H94)</x:f>
        <x:v>0.05844223484848485</x:v>
      </x:c>
      <x:c r="K94" t="inlineStr">
        <x:is>
          <x:t xml:space="preserve">SIN HISTORIAL REAL DE PARADAS</x:t>
        </x:is>
      </x:c>
    </x:row>
    <x:row r="95">
      <x:c r="A95" t="inlineStr">
        <x:is>
          <x:t xml:space="preserve">Pistola manual de pintura electrostática en polvo</x:t>
        </x:is>
      </x:c>
      <x:c r="B95" t="n">
        <x:v>10</x:v>
      </x:c>
      <x:c r="C95" t="n">
        <x:f>SUMPRODUCT(('07_CALENDARIO'!$A$2:$A$397&gt;=DATE(2025,B95,1))*('07_CALENDARIO'!$A$2:$A$397&lt;EDATE(DATE(2025,B95,1),1))*('07_CALENDARIO'!$K$2:$K$397))</x:f>
        <x:v>23</x:v>
      </x:c>
      <x:c r="D95" t="n">
        <x:f>'19_PARAMETROS'!$B$16</x:f>
        <x:v>8</x:v>
      </x:c>
      <x:c r="E95" t="n">
        <x:f>IFERROR(INDEX('04_MAQUINAS'!$E$2:$E$18,MATCH(A95,'04_MAQUINAS'!$A$2:$A$18,0)),0)</x:f>
        <x:v>1</x:v>
      </x:c>
      <x:c r="F95" t="n">
        <x:f>C95*D95*E95</x:f>
        <x:v>184</x:v>
      </x:c>
      <x:c r="G95" t="n">
        <x:v>0</x:v>
      </x:c>
      <x:c r="H95" t="n">
        <x:f>MAX(0,F95-G95)</x:f>
        <x:v>184</x:v>
      </x:c>
      <x:c r="I95" t="n">
        <x:f>SUMIFS('09_CARGA_ORDEN'!$J$2:$J$1153,'09_CARGA_ORDEN'!$E$2:$E$1153,A95,'09_CARGA_ORDEN'!$K$2:$K$1153,B95)</x:f>
        <x:v>10.285833333333333</x:v>
      </x:c>
      <x:c r="J95" s="31" t="n">
        <x:f>IF(H95=0,"",I95/H95)</x:f>
        <x:v>0.055901268115942024</x:v>
      </x:c>
      <x:c r="K95" t="inlineStr">
        <x:is>
          <x:t xml:space="preserve">SIN HISTORIAL REAL DE PARADAS</x:t>
        </x:is>
      </x:c>
    </x:row>
    <x:row r="96">
      <x:c r="A96" t="inlineStr">
        <x:is>
          <x:t xml:space="preserve">Pistola manual de pintura electrostática en polvo</x:t>
        </x:is>
      </x:c>
      <x:c r="B96" t="n">
        <x:v>11</x:v>
      </x:c>
      <x:c r="C96" t="n">
        <x:f>SUMPRODUCT(('07_CALENDARIO'!$A$2:$A$397&gt;=DATE(2025,B96,1))*('07_CALENDARIO'!$A$2:$A$397&lt;EDATE(DATE(2025,B96,1),1))*('07_CALENDARIO'!$K$2:$K$397))</x:f>
        <x:v>20</x:v>
      </x:c>
      <x:c r="D96" t="n">
        <x:f>'19_PARAMETROS'!$B$16</x:f>
        <x:v>8</x:v>
      </x:c>
      <x:c r="E96" t="n">
        <x:f>IFERROR(INDEX('04_MAQUINAS'!$E$2:$E$18,MATCH(A96,'04_MAQUINAS'!$A$2:$A$18,0)),0)</x:f>
        <x:v>1</x:v>
      </x:c>
      <x:c r="F96" t="n">
        <x:f>C96*D96*E96</x:f>
        <x:v>160</x:v>
      </x:c>
      <x:c r="G96" t="n">
        <x:v>0</x:v>
      </x:c>
      <x:c r="H96" t="n">
        <x:f>MAX(0,F96-G96)</x:f>
        <x:v>160</x:v>
      </x:c>
      <x:c r="I96" t="n">
        <x:f>SUMIFS('09_CARGA_ORDEN'!$J$2:$J$1153,'09_CARGA_ORDEN'!$E$2:$E$1153,A96,'09_CARGA_ORDEN'!$K$2:$K$1153,B96)</x:f>
        <x:v>10.152166666666666</x:v>
      </x:c>
      <x:c r="J96" s="31" t="n">
        <x:f>IF(H96=0,"",I96/H96)</x:f>
        <x:v>0.06345104166666667</x:v>
      </x:c>
      <x:c r="K96" t="inlineStr">
        <x:is>
          <x:t xml:space="preserve">SIN HISTORIAL REAL DE PARADAS</x:t>
        </x:is>
      </x:c>
    </x:row>
    <x:row r="97">
      <x:c r="A97" t="inlineStr">
        <x:is>
          <x:t xml:space="preserve">Pistola manual de pintura electrostática en polvo</x:t>
        </x:is>
      </x:c>
      <x:c r="B97" t="n">
        <x:v>12</x:v>
      </x:c>
      <x:c r="C97" t="n">
        <x:f>SUMPRODUCT(('07_CALENDARIO'!$A$2:$A$397&gt;=DATE(2025,B97,1))*('07_CALENDARIO'!$A$2:$A$397&lt;EDATE(DATE(2025,B97,1),1))*('07_CALENDARIO'!$K$2:$K$397))</x:f>
        <x:v>23</x:v>
      </x:c>
      <x:c r="D97" t="n">
        <x:f>'19_PARAMETROS'!$B$16</x:f>
        <x:v>8</x:v>
      </x:c>
      <x:c r="E97" t="n">
        <x:f>IFERROR(INDEX('04_MAQUINAS'!$E$2:$E$18,MATCH(A97,'04_MAQUINAS'!$A$2:$A$18,0)),0)</x:f>
        <x:v>1</x:v>
      </x:c>
      <x:c r="F97" t="n">
        <x:f>C97*D97*E97</x:f>
        <x:v>184</x:v>
      </x:c>
      <x:c r="G97" t="n">
        <x:v>0</x:v>
      </x:c>
      <x:c r="H97" t="n">
        <x:f>MAX(0,F97-G97)</x:f>
        <x:v>184</x:v>
      </x:c>
      <x:c r="I97" t="n">
        <x:f>SUMIFS('09_CARGA_ORDEN'!$J$2:$J$1153,'09_CARGA_ORDEN'!$E$2:$E$1153,A97,'09_CARGA_ORDEN'!$K$2:$K$1153,B97)</x:f>
        <x:v>10.152166666666666</x:v>
      </x:c>
      <x:c r="J97" s="31" t="n">
        <x:f>IF(H97=0,"",I97/H97)</x:f>
        <x:v>0.05517481884057971</x:v>
      </x:c>
      <x:c r="K97" t="inlineStr">
        <x:is>
          <x:t xml:space="preserve">SIN HISTORIAL REAL DE PARADAS</x:t>
        </x:is>
      </x:c>
    </x:row>
    <x:row r="98">
      <x:c r="A98" t="inlineStr">
        <x:is>
          <x:t xml:space="preserve">Mesa de armado</x:t>
        </x:is>
      </x:c>
      <x:c r="B98" t="n">
        <x:v>1</x:v>
      </x:c>
      <x:c r="C98" t="n">
        <x:f>SUMPRODUCT(('07_CALENDARIO'!$A$2:$A$397&gt;=DATE(2025,B98,1))*('07_CALENDARIO'!$A$2:$A$397&lt;EDATE(DATE(2025,B98,1),1))*('07_CALENDARIO'!$K$2:$K$397))</x:f>
        <x:v>23</x:v>
      </x:c>
      <x:c r="D98" t="n">
        <x:f>'19_PARAMETROS'!$B$16</x:f>
        <x:v>8</x:v>
      </x:c>
      <x:c r="E98" t="n">
        <x:f>IFERROR(INDEX('04_MAQUINAS'!$E$2:$E$18,MATCH(A98,'04_MAQUINAS'!$A$2:$A$18,0)),0)</x:f>
        <x:v>1</x:v>
      </x:c>
      <x:c r="F98" t="n">
        <x:f>C98*D98*E98</x:f>
        <x:v>184</x:v>
      </x:c>
      <x:c r="G98" t="n">
        <x:v>0</x:v>
      </x:c>
      <x:c r="H98" t="n">
        <x:f>MAX(0,F98-G98)</x:f>
        <x:v>184</x:v>
      </x:c>
      <x:c r="I98" t="n">
        <x:f>SUMIFS('09_CARGA_ORDEN'!$J$2:$J$1153,'09_CARGA_ORDEN'!$E$2:$E$1153,A98,'09_CARGA_ORDEN'!$K$2:$K$1153,B98)</x:f>
        <x:v>63.7625</x:v>
      </x:c>
      <x:c r="J98" s="31" t="n">
        <x:f>IF(H98=0,"",I98/H98)</x:f>
        <x:v>0.34653532608695653</x:v>
      </x:c>
      <x:c r="K98" t="inlineStr">
        <x:is>
          <x:t xml:space="preserve">SIN HISTORIAL REAL DE PARADAS</x:t>
        </x:is>
      </x:c>
    </x:row>
    <x:row r="99">
      <x:c r="A99" t="inlineStr">
        <x:is>
          <x:t xml:space="preserve">Mesa de armado</x:t>
        </x:is>
      </x:c>
      <x:c r="B99" t="n">
        <x:v>2</x:v>
      </x:c>
      <x:c r="C99" t="n">
        <x:f>SUMPRODUCT(('07_CALENDARIO'!$A$2:$A$397&gt;=DATE(2025,B99,1))*('07_CALENDARIO'!$A$2:$A$397&lt;EDATE(DATE(2025,B99,1),1))*('07_CALENDARIO'!$K$2:$K$397))</x:f>
        <x:v>20</x:v>
      </x:c>
      <x:c r="D99" t="n">
        <x:f>'19_PARAMETROS'!$B$16</x:f>
        <x:v>8</x:v>
      </x:c>
      <x:c r="E99" t="n">
        <x:f>IFERROR(INDEX('04_MAQUINAS'!$E$2:$E$18,MATCH(A99,'04_MAQUINAS'!$A$2:$A$18,0)),0)</x:f>
        <x:v>1</x:v>
      </x:c>
      <x:c r="F99" t="n">
        <x:f>C99*D99*E99</x:f>
        <x:v>160</x:v>
      </x:c>
      <x:c r="G99" t="n">
        <x:v>0</x:v>
      </x:c>
      <x:c r="H99" t="n">
        <x:f>MAX(0,F99-G99)</x:f>
        <x:v>160</x:v>
      </x:c>
      <x:c r="I99" t="n">
        <x:f>SUMIFS('09_CARGA_ORDEN'!$J$2:$J$1153,'09_CARGA_ORDEN'!$E$2:$E$1153,A99,'09_CARGA_ORDEN'!$K$2:$K$1153,B99)</x:f>
        <x:v>63.06250000000001</x:v>
      </x:c>
      <x:c r="J99" s="31" t="n">
        <x:f>IF(H99=0,"",I99/H99)</x:f>
        <x:v>0.394140625</x:v>
      </x:c>
      <x:c r="K99" t="inlineStr">
        <x:is>
          <x:t xml:space="preserve">SIN HISTORIAL REAL DE PARADAS</x:t>
        </x:is>
      </x:c>
    </x:row>
    <x:row r="100">
      <x:c r="A100" t="inlineStr">
        <x:is>
          <x:t xml:space="preserve">Mesa de armado</x:t>
        </x:is>
      </x:c>
      <x:c r="B100" t="n">
        <x:v>3</x:v>
      </x:c>
      <x:c r="C100" t="n">
        <x:f>SUMPRODUCT(('07_CALENDARIO'!$A$2:$A$397&gt;=DATE(2025,B100,1))*('07_CALENDARIO'!$A$2:$A$397&lt;EDATE(DATE(2025,B100,1),1))*('07_CALENDARIO'!$K$2:$K$397))</x:f>
        <x:v>21</x:v>
      </x:c>
      <x:c r="D100" t="n">
        <x:f>'19_PARAMETROS'!$B$16</x:f>
        <x:v>8</x:v>
      </x:c>
      <x:c r="E100" t="n">
        <x:f>IFERROR(INDEX('04_MAQUINAS'!$E$2:$E$18,MATCH(A100,'04_MAQUINAS'!$A$2:$A$18,0)),0)</x:f>
        <x:v>1</x:v>
      </x:c>
      <x:c r="F100" t="n">
        <x:f>C100*D100*E100</x:f>
        <x:v>168</x:v>
      </x:c>
      <x:c r="G100" t="n">
        <x:v>0</x:v>
      </x:c>
      <x:c r="H100" t="n">
        <x:f>MAX(0,F100-G100)</x:f>
        <x:v>168</x:v>
      </x:c>
      <x:c r="I100" t="n">
        <x:f>SUMIFS('09_CARGA_ORDEN'!$J$2:$J$1153,'09_CARGA_ORDEN'!$E$2:$E$1153,A100,'09_CARGA_ORDEN'!$K$2:$K$1153,B100)</x:f>
        <x:v>61.91250000000001</x:v>
      </x:c>
      <x:c r="J100" s="31" t="n">
        <x:f>IF(H100=0,"",I100/H100)</x:f>
        <x:v>0.36852678571428577</x:v>
      </x:c>
      <x:c r="K100" t="inlineStr">
        <x:is>
          <x:t xml:space="preserve">SIN HISTORIAL REAL DE PARADAS</x:t>
        </x:is>
      </x:c>
    </x:row>
    <x:row r="101">
      <x:c r="A101" t="inlineStr">
        <x:is>
          <x:t xml:space="preserve">Mesa de armado</x:t>
        </x:is>
      </x:c>
      <x:c r="B101" t="n">
        <x:v>4</x:v>
      </x:c>
      <x:c r="C101" t="n">
        <x:f>SUMPRODUCT(('07_CALENDARIO'!$A$2:$A$397&gt;=DATE(2025,B101,1))*('07_CALENDARIO'!$A$2:$A$397&lt;EDATE(DATE(2025,B101,1),1))*('07_CALENDARIO'!$K$2:$K$397))</x:f>
        <x:v>22</x:v>
      </x:c>
      <x:c r="D101" t="n">
        <x:f>'19_PARAMETROS'!$B$16</x:f>
        <x:v>8</x:v>
      </x:c>
      <x:c r="E101" t="n">
        <x:f>IFERROR(INDEX('04_MAQUINAS'!$E$2:$E$18,MATCH(A101,'04_MAQUINAS'!$A$2:$A$18,0)),0)</x:f>
        <x:v>1</x:v>
      </x:c>
      <x:c r="F101" t="n">
        <x:f>C101*D101*E101</x:f>
        <x:v>176</x:v>
      </x:c>
      <x:c r="G101" t="n">
        <x:v>0</x:v>
      </x:c>
      <x:c r="H101" t="n">
        <x:f>MAX(0,F101-G101)</x:f>
        <x:v>176</x:v>
      </x:c>
      <x:c r="I101" t="n">
        <x:f>SUMIFS('09_CARGA_ORDEN'!$J$2:$J$1153,'09_CARGA_ORDEN'!$E$2:$E$1153,A101,'09_CARGA_ORDEN'!$K$2:$K$1153,B101)</x:f>
        <x:v>61.91250000000001</x:v>
      </x:c>
      <x:c r="J101" s="31" t="n">
        <x:f>IF(H101=0,"",I101/H101)</x:f>
        <x:v>0.3517755681818182</x:v>
      </x:c>
      <x:c r="K101" t="inlineStr">
        <x:is>
          <x:t xml:space="preserve">SIN HISTORIAL REAL DE PARADAS</x:t>
        </x:is>
      </x:c>
    </x:row>
    <x:row r="102">
      <x:c r="A102" t="inlineStr">
        <x:is>
          <x:t xml:space="preserve">Mesa de armado</x:t>
        </x:is>
      </x:c>
      <x:c r="B102" t="n">
        <x:v>5</x:v>
      </x:c>
      <x:c r="C102" t="n">
        <x:f>SUMPRODUCT(('07_CALENDARIO'!$A$2:$A$397&gt;=DATE(2025,B102,1))*('07_CALENDARIO'!$A$2:$A$397&lt;EDATE(DATE(2025,B102,1),1))*('07_CALENDARIO'!$K$2:$K$397))</x:f>
        <x:v>22</x:v>
      </x:c>
      <x:c r="D102" t="n">
        <x:f>'19_PARAMETROS'!$B$16</x:f>
        <x:v>8</x:v>
      </x:c>
      <x:c r="E102" t="n">
        <x:f>IFERROR(INDEX('04_MAQUINAS'!$E$2:$E$18,MATCH(A102,'04_MAQUINAS'!$A$2:$A$18,0)),0)</x:f>
        <x:v>1</x:v>
      </x:c>
      <x:c r="F102" t="n">
        <x:f>C102*D102*E102</x:f>
        <x:v>176</x:v>
      </x:c>
      <x:c r="G102" t="n">
        <x:v>0</x:v>
      </x:c>
      <x:c r="H102" t="n">
        <x:f>MAX(0,F102-G102)</x:f>
        <x:v>176</x:v>
      </x:c>
      <x:c r="I102" t="n">
        <x:f>SUMIFS('09_CARGA_ORDEN'!$J$2:$J$1153,'09_CARGA_ORDEN'!$E$2:$E$1153,A102,'09_CARGA_ORDEN'!$K$2:$K$1153,B102)</x:f>
        <x:v>61.91250000000001</x:v>
      </x:c>
      <x:c r="J102" s="31" t="n">
        <x:f>IF(H102=0,"",I102/H102)</x:f>
        <x:v>0.3517755681818182</x:v>
      </x:c>
      <x:c r="K102" t="inlineStr">
        <x:is>
          <x:t xml:space="preserve">SIN HISTORIAL REAL DE PARADAS</x:t>
        </x:is>
      </x:c>
    </x:row>
    <x:row r="103">
      <x:c r="A103" t="inlineStr">
        <x:is>
          <x:t xml:space="preserve">Mesa de armado</x:t>
        </x:is>
      </x:c>
      <x:c r="B103" t="n">
        <x:v>6</x:v>
      </x:c>
      <x:c r="C103" t="n">
        <x:f>SUMPRODUCT(('07_CALENDARIO'!$A$2:$A$397&gt;=DATE(2025,B103,1))*('07_CALENDARIO'!$A$2:$A$397&lt;EDATE(DATE(2025,B103,1),1))*('07_CALENDARIO'!$K$2:$K$397))</x:f>
        <x:v>21</x:v>
      </x:c>
      <x:c r="D103" t="n">
        <x:f>'19_PARAMETROS'!$B$16</x:f>
        <x:v>8</x:v>
      </x:c>
      <x:c r="E103" t="n">
        <x:f>IFERROR(INDEX('04_MAQUINAS'!$E$2:$E$18,MATCH(A103,'04_MAQUINAS'!$A$2:$A$18,0)),0)</x:f>
        <x:v>1</x:v>
      </x:c>
      <x:c r="F103" t="n">
        <x:f>C103*D103*E103</x:f>
        <x:v>168</x:v>
      </x:c>
      <x:c r="G103" t="n">
        <x:v>0</x:v>
      </x:c>
      <x:c r="H103" t="n">
        <x:f>MAX(0,F103-G103)</x:f>
        <x:v>168</x:v>
      </x:c>
      <x:c r="I103" t="n">
        <x:f>SUMIFS('09_CARGA_ORDEN'!$J$2:$J$1153,'09_CARGA_ORDEN'!$E$2:$E$1153,A103,'09_CARGA_ORDEN'!$K$2:$K$1153,B103)</x:f>
        <x:v>72.88749999999999</x:v>
      </x:c>
      <x:c r="J103" s="31" t="n">
        <x:f>IF(H103=0,"",I103/H103)</x:f>
        <x:v>0.4338541666666666</x:v>
      </x:c>
      <x:c r="K103" t="inlineStr">
        <x:is>
          <x:t xml:space="preserve">SIN HISTORIAL REAL DE PARADAS</x:t>
        </x:is>
      </x:c>
    </x:row>
    <x:row r="104">
      <x:c r="A104" t="inlineStr">
        <x:is>
          <x:t xml:space="preserve">Mesa de armado</x:t>
        </x:is>
      </x:c>
      <x:c r="B104" t="n">
        <x:v>7</x:v>
      </x:c>
      <x:c r="C104" t="n">
        <x:f>SUMPRODUCT(('07_CALENDARIO'!$A$2:$A$397&gt;=DATE(2025,B104,1))*('07_CALENDARIO'!$A$2:$A$397&lt;EDATE(DATE(2025,B104,1),1))*('07_CALENDARIO'!$K$2:$K$397))</x:f>
        <x:v>23</x:v>
      </x:c>
      <x:c r="D104" t="n">
        <x:f>'19_PARAMETROS'!$B$16</x:f>
        <x:v>8</x:v>
      </x:c>
      <x:c r="E104" t="n">
        <x:f>IFERROR(INDEX('04_MAQUINAS'!$E$2:$E$18,MATCH(A104,'04_MAQUINAS'!$A$2:$A$18,0)),0)</x:f>
        <x:v>1</x:v>
      </x:c>
      <x:c r="F104" t="n">
        <x:f>C104*D104*E104</x:f>
        <x:v>184</x:v>
      </x:c>
      <x:c r="G104" t="n">
        <x:v>0</x:v>
      </x:c>
      <x:c r="H104" t="n">
        <x:f>MAX(0,F104-G104)</x:f>
        <x:v>184</x:v>
      </x:c>
      <x:c r="I104" t="n">
        <x:f>SUMIFS('09_CARGA_ORDEN'!$J$2:$J$1153,'09_CARGA_ORDEN'!$E$2:$E$1153,A104,'09_CARGA_ORDEN'!$K$2:$K$1153,B104)</x:f>
        <x:v>72.4375</x:v>
      </x:c>
      <x:c r="J104" s="31" t="n">
        <x:f>IF(H104=0,"",I104/H104)</x:f>
        <x:v>0.3936820652173913</x:v>
      </x:c>
      <x:c r="K104" t="inlineStr">
        <x:is>
          <x:t xml:space="preserve">SIN HISTORIAL REAL DE PARADAS</x:t>
        </x:is>
      </x:c>
    </x:row>
    <x:row r="105">
      <x:c r="A105" t="inlineStr">
        <x:is>
          <x:t xml:space="preserve">Mesa de armado</x:t>
        </x:is>
      </x:c>
      <x:c r="B105" t="n">
        <x:v>8</x:v>
      </x:c>
      <x:c r="C105" t="n">
        <x:f>SUMPRODUCT(('07_CALENDARIO'!$A$2:$A$397&gt;=DATE(2025,B105,1))*('07_CALENDARIO'!$A$2:$A$397&lt;EDATE(DATE(2025,B105,1),1))*('07_CALENDARIO'!$K$2:$K$397))</x:f>
        <x:v>21</x:v>
      </x:c>
      <x:c r="D105" t="n">
        <x:f>'19_PARAMETROS'!$B$16</x:f>
        <x:v>8</x:v>
      </x:c>
      <x:c r="E105" t="n">
        <x:f>IFERROR(INDEX('04_MAQUINAS'!$E$2:$E$18,MATCH(A105,'04_MAQUINAS'!$A$2:$A$18,0)),0)</x:f>
        <x:v>1</x:v>
      </x:c>
      <x:c r="F105" t="n">
        <x:f>C105*D105*E105</x:f>
        <x:v>168</x:v>
      </x:c>
      <x:c r="G105" t="n">
        <x:v>0</x:v>
      </x:c>
      <x:c r="H105" t="n">
        <x:f>MAX(0,F105-G105)</x:f>
        <x:v>168</x:v>
      </x:c>
      <x:c r="I105" t="n">
        <x:f>SUMIFS('09_CARGA_ORDEN'!$J$2:$J$1153,'09_CARGA_ORDEN'!$E$2:$E$1153,A105,'09_CARGA_ORDEN'!$K$2:$K$1153,B105)</x:f>
        <x:v>72.4375</x:v>
      </x:c>
      <x:c r="J105" s="31" t="n">
        <x:f>IF(H105=0,"",I105/H105)</x:f>
        <x:v>0.43117559523809523</x:v>
      </x:c>
      <x:c r="K105" t="inlineStr">
        <x:is>
          <x:t xml:space="preserve">SIN HISTORIAL REAL DE PARADAS</x:t>
        </x:is>
      </x:c>
    </x:row>
    <x:row r="106">
      <x:c r="A106" t="inlineStr">
        <x:is>
          <x:t xml:space="preserve">Mesa de armado</x:t>
        </x:is>
      </x:c>
      <x:c r="B106" t="n">
        <x:v>9</x:v>
      </x:c>
      <x:c r="C106" t="n">
        <x:f>SUMPRODUCT(('07_CALENDARIO'!$A$2:$A$397&gt;=DATE(2025,B106,1))*('07_CALENDARIO'!$A$2:$A$397&lt;EDATE(DATE(2025,B106,1),1))*('07_CALENDARIO'!$K$2:$K$397))</x:f>
        <x:v>22</x:v>
      </x:c>
      <x:c r="D106" t="n">
        <x:f>'19_PARAMETROS'!$B$16</x:f>
        <x:v>8</x:v>
      </x:c>
      <x:c r="E106" t="n">
        <x:f>IFERROR(INDEX('04_MAQUINAS'!$E$2:$E$18,MATCH(A106,'04_MAQUINAS'!$A$2:$A$18,0)),0)</x:f>
        <x:v>1</x:v>
      </x:c>
      <x:c r="F106" t="n">
        <x:f>C106*D106*E106</x:f>
        <x:v>176</x:v>
      </x:c>
      <x:c r="G106" t="n">
        <x:v>0</x:v>
      </x:c>
      <x:c r="H106" t="n">
        <x:f>MAX(0,F106-G106)</x:f>
        <x:v>176</x:v>
      </x:c>
      <x:c r="I106" t="n">
        <x:f>SUMIFS('09_CARGA_ORDEN'!$J$2:$J$1153,'09_CARGA_ORDEN'!$E$2:$E$1153,A106,'09_CARGA_ORDEN'!$K$2:$K$1153,B106)</x:f>
        <x:v>61.91250000000001</x:v>
      </x:c>
      <x:c r="J106" s="31" t="n">
        <x:f>IF(H106=0,"",I106/H106)</x:f>
        <x:v>0.3517755681818182</x:v>
      </x:c>
      <x:c r="K106" t="inlineStr">
        <x:is>
          <x:t xml:space="preserve">SIN HISTORIAL REAL DE PARADAS</x:t>
        </x:is>
      </x:c>
    </x:row>
    <x:row r="107">
      <x:c r="A107" t="inlineStr">
        <x:is>
          <x:t xml:space="preserve">Mesa de armado</x:t>
        </x:is>
      </x:c>
      <x:c r="B107" t="n">
        <x:v>10</x:v>
      </x:c>
      <x:c r="C107" t="n">
        <x:f>SUMPRODUCT(('07_CALENDARIO'!$A$2:$A$397&gt;=DATE(2025,B107,1))*('07_CALENDARIO'!$A$2:$A$397&lt;EDATE(DATE(2025,B107,1),1))*('07_CALENDARIO'!$K$2:$K$397))</x:f>
        <x:v>23</x:v>
      </x:c>
      <x:c r="D107" t="n">
        <x:f>'19_PARAMETROS'!$B$16</x:f>
        <x:v>8</x:v>
      </x:c>
      <x:c r="E107" t="n">
        <x:f>IFERROR(INDEX('04_MAQUINAS'!$E$2:$E$18,MATCH(A107,'04_MAQUINAS'!$A$2:$A$18,0)),0)</x:f>
        <x:v>1</x:v>
      </x:c>
      <x:c r="F107" t="n">
        <x:f>C107*D107*E107</x:f>
        <x:v>184</x:v>
      </x:c>
      <x:c r="G107" t="n">
        <x:v>0</x:v>
      </x:c>
      <x:c r="H107" t="n">
        <x:f>MAX(0,F107-G107)</x:f>
        <x:v>184</x:v>
      </x:c>
      <x:c r="I107" t="n">
        <x:f>SUMIFS('09_CARGA_ORDEN'!$J$2:$J$1153,'09_CARGA_ORDEN'!$E$2:$E$1153,A107,'09_CARGA_ORDEN'!$K$2:$K$1153,B107)</x:f>
        <x:v>61.91250000000001</x:v>
      </x:c>
      <x:c r="J107" s="31" t="n">
        <x:f>IF(H107=0,"",I107/H107)</x:f>
        <x:v>0.3364809782608696</x:v>
      </x:c>
      <x:c r="K107" t="inlineStr">
        <x:is>
          <x:t xml:space="preserve">SIN HISTORIAL REAL DE PARADAS</x:t>
        </x:is>
      </x:c>
    </x:row>
    <x:row r="108">
      <x:c r="A108" t="inlineStr">
        <x:is>
          <x:t xml:space="preserve">Mesa de armado</x:t>
        </x:is>
      </x:c>
      <x:c r="B108" t="n">
        <x:v>11</x:v>
      </x:c>
      <x:c r="C108" t="n">
        <x:f>SUMPRODUCT(('07_CALENDARIO'!$A$2:$A$397&gt;=DATE(2025,B108,1))*('07_CALENDARIO'!$A$2:$A$397&lt;EDATE(DATE(2025,B108,1),1))*('07_CALENDARIO'!$K$2:$K$397))</x:f>
        <x:v>20</x:v>
      </x:c>
      <x:c r="D108" t="n">
        <x:f>'19_PARAMETROS'!$B$16</x:f>
        <x:v>8</x:v>
      </x:c>
      <x:c r="E108" t="n">
        <x:f>IFERROR(INDEX('04_MAQUINAS'!$E$2:$E$18,MATCH(A108,'04_MAQUINAS'!$A$2:$A$18,0)),0)</x:f>
        <x:v>1</x:v>
      </x:c>
      <x:c r="F108" t="n">
        <x:f>C108*D108*E108</x:f>
        <x:v>160</x:v>
      </x:c>
      <x:c r="G108" t="n">
        <x:v>0</x:v>
      </x:c>
      <x:c r="H108" t="n">
        <x:f>MAX(0,F108-G108)</x:f>
        <x:v>160</x:v>
      </x:c>
      <x:c r="I108" t="n">
        <x:f>SUMIFS('09_CARGA_ORDEN'!$J$2:$J$1153,'09_CARGA_ORDEN'!$E$2:$E$1153,A108,'09_CARGA_ORDEN'!$K$2:$K$1153,B108)</x:f>
        <x:v>60.91250000000001</x:v>
      </x:c>
      <x:c r="J108" s="31" t="n">
        <x:f>IF(H108=0,"",I108/H108)</x:f>
        <x:v>0.38070312500000003</x:v>
      </x:c>
      <x:c r="K108" t="inlineStr">
        <x:is>
          <x:t xml:space="preserve">SIN HISTORIAL REAL DE PARADAS</x:t>
        </x:is>
      </x:c>
    </x:row>
    <x:row r="109">
      <x:c r="A109" t="inlineStr">
        <x:is>
          <x:t xml:space="preserve">Mesa de armado</x:t>
        </x:is>
      </x:c>
      <x:c r="B109" t="n">
        <x:v>12</x:v>
      </x:c>
      <x:c r="C109" t="n">
        <x:f>SUMPRODUCT(('07_CALENDARIO'!$A$2:$A$397&gt;=DATE(2025,B109,1))*('07_CALENDARIO'!$A$2:$A$397&lt;EDATE(DATE(2025,B109,1),1))*('07_CALENDARIO'!$K$2:$K$397))</x:f>
        <x:v>23</x:v>
      </x:c>
      <x:c r="D109" t="n">
        <x:f>'19_PARAMETROS'!$B$16</x:f>
        <x:v>8</x:v>
      </x:c>
      <x:c r="E109" t="n">
        <x:f>IFERROR(INDEX('04_MAQUINAS'!$E$2:$E$18,MATCH(A109,'04_MAQUINAS'!$A$2:$A$18,0)),0)</x:f>
        <x:v>1</x:v>
      </x:c>
      <x:c r="F109" t="n">
        <x:f>C109*D109*E109</x:f>
        <x:v>184</x:v>
      </x:c>
      <x:c r="G109" t="n">
        <x:v>0</x:v>
      </x:c>
      <x:c r="H109" t="n">
        <x:f>MAX(0,F109-G109)</x:f>
        <x:v>184</x:v>
      </x:c>
      <x:c r="I109" t="n">
        <x:f>SUMIFS('09_CARGA_ORDEN'!$J$2:$J$1153,'09_CARGA_ORDEN'!$E$2:$E$1153,A109,'09_CARGA_ORDEN'!$K$2:$K$1153,B109)</x:f>
        <x:v>60.91250000000001</x:v>
      </x:c>
      <x:c r="J109" s="31" t="n">
        <x:f>IF(H109=0,"",I109/H109)</x:f>
        <x:v>0.33104619565217397</x:v>
      </x:c>
      <x:c r="K109" t="inlineStr">
        <x:is>
          <x:t xml:space="preserve">SIN HISTORIAL REAL DE PARADAS</x:t>
        </x:is>
      </x:c>
    </x:row>
    <x:row r="110">
      <x:c r="A110" t="inlineStr">
        <x:is>
          <x:t xml:space="preserve">Área de inspección</x:t>
        </x:is>
      </x:c>
      <x:c r="B110" t="n">
        <x:v>1</x:v>
      </x:c>
      <x:c r="C110" t="n">
        <x:f>SUMPRODUCT(('07_CALENDARIO'!$A$2:$A$397&gt;=DATE(2025,B110,1))*('07_CALENDARIO'!$A$2:$A$397&lt;EDATE(DATE(2025,B110,1),1))*('07_CALENDARIO'!$K$2:$K$397))</x:f>
        <x:v>23</x:v>
      </x:c>
      <x:c r="D110" t="n">
        <x:f>'19_PARAMETROS'!$B$16</x:f>
        <x:v>8</x:v>
      </x:c>
      <x:c r="E110" t="n">
        <x:f>IFERROR(INDEX('04_MAQUINAS'!$E$2:$E$18,MATCH(A110,'04_MAQUINAS'!$A$2:$A$18,0)),0)</x:f>
        <x:v>1</x:v>
      </x:c>
      <x:c r="F110" t="n">
        <x:f>C110*D110*E110</x:f>
        <x:v>184</x:v>
      </x:c>
      <x:c r="G110" t="n">
        <x:v>0</x:v>
      </x:c>
      <x:c r="H110" t="n">
        <x:f>MAX(0,F110-G110)</x:f>
        <x:v>184</x:v>
      </x:c>
      <x:c r="I110" t="n">
        <x:f>SUMIFS('09_CARGA_ORDEN'!$J$2:$J$1153,'09_CARGA_ORDEN'!$E$2:$E$1153,A110,'09_CARGA_ORDEN'!$K$2:$K$1153,B110)</x:f>
        <x:v>4.6016666666666675</x:v>
      </x:c>
      <x:c r="J110" s="31" t="n">
        <x:f>IF(H110=0,"",I110/H110)</x:f>
        <x:v>0.025009057971014496</x:v>
      </x:c>
      <x:c r="K110" t="inlineStr">
        <x:is>
          <x:t xml:space="preserve">SIN HISTORIAL REAL DE PARADAS</x:t>
        </x:is>
      </x:c>
    </x:row>
    <x:row r="111">
      <x:c r="A111" t="inlineStr">
        <x:is>
          <x:t xml:space="preserve">Área de inspección</x:t>
        </x:is>
      </x:c>
      <x:c r="B111" t="n">
        <x:v>2</x:v>
      </x:c>
      <x:c r="C111" t="n">
        <x:f>SUMPRODUCT(('07_CALENDARIO'!$A$2:$A$397&gt;=DATE(2025,B111,1))*('07_CALENDARIO'!$A$2:$A$397&lt;EDATE(DATE(2025,B111,1),1))*('07_CALENDARIO'!$K$2:$K$397))</x:f>
        <x:v>20</x:v>
      </x:c>
      <x:c r="D111" t="n">
        <x:f>'19_PARAMETROS'!$B$16</x:f>
        <x:v>8</x:v>
      </x:c>
      <x:c r="E111" t="n">
        <x:f>IFERROR(INDEX('04_MAQUINAS'!$E$2:$E$18,MATCH(A111,'04_MAQUINAS'!$A$2:$A$18,0)),0)</x:f>
        <x:v>1</x:v>
      </x:c>
      <x:c r="F111" t="n">
        <x:f>C111*D111*E111</x:f>
        <x:v>160</x:v>
      </x:c>
      <x:c r="G111" t="n">
        <x:v>0</x:v>
      </x:c>
      <x:c r="H111" t="n">
        <x:f>MAX(0,F111-G111)</x:f>
        <x:v>160</x:v>
      </x:c>
      <x:c r="I111" t="n">
        <x:f>SUMIFS('09_CARGA_ORDEN'!$J$2:$J$1153,'09_CARGA_ORDEN'!$E$2:$E$1153,A111,'09_CARGA_ORDEN'!$K$2:$K$1153,B111)</x:f>
        <x:v>4.543</x:v>
      </x:c>
      <x:c r="J111" s="31" t="n">
        <x:f>IF(H111=0,"",I111/H111)</x:f>
        <x:v>0.028393750000000002</x:v>
      </x:c>
      <x:c r="K111" t="inlineStr">
        <x:is>
          <x:t xml:space="preserve">SIN HISTORIAL REAL DE PARADAS</x:t>
        </x:is>
      </x:c>
    </x:row>
    <x:row r="112">
      <x:c r="A112" t="inlineStr">
        <x:is>
          <x:t xml:space="preserve">Área de inspección</x:t>
        </x:is>
      </x:c>
      <x:c r="B112" t="n">
        <x:v>3</x:v>
      </x:c>
      <x:c r="C112" t="n">
        <x:f>SUMPRODUCT(('07_CALENDARIO'!$A$2:$A$397&gt;=DATE(2025,B112,1))*('07_CALENDARIO'!$A$2:$A$397&lt;EDATE(DATE(2025,B112,1),1))*('07_CALENDARIO'!$K$2:$K$397))</x:f>
        <x:v>21</x:v>
      </x:c>
      <x:c r="D112" t="n">
        <x:f>'19_PARAMETROS'!$B$16</x:f>
        <x:v>8</x:v>
      </x:c>
      <x:c r="E112" t="n">
        <x:f>IFERROR(INDEX('04_MAQUINAS'!$E$2:$E$18,MATCH(A112,'04_MAQUINAS'!$A$2:$A$18,0)),0)</x:f>
        <x:v>1</x:v>
      </x:c>
      <x:c r="F112" t="n">
        <x:f>C112*D112*E112</x:f>
        <x:v>168</x:v>
      </x:c>
      <x:c r="G112" t="n">
        <x:v>0</x:v>
      </x:c>
      <x:c r="H112" t="n">
        <x:f>MAX(0,F112-G112)</x:f>
        <x:v>168</x:v>
      </x:c>
      <x:c r="I112" t="n">
        <x:f>SUMIFS('09_CARGA_ORDEN'!$J$2:$J$1153,'09_CARGA_ORDEN'!$E$2:$E$1153,A112,'09_CARGA_ORDEN'!$K$2:$K$1153,B112)</x:f>
        <x:v>4.479833333333334</x:v>
      </x:c>
      <x:c r="J112" s="31" t="n">
        <x:f>IF(H112=0,"",I112/H112)</x:f>
        <x:v>0.026665674603174604</x:v>
      </x:c>
      <x:c r="K112" t="inlineStr">
        <x:is>
          <x:t xml:space="preserve">SIN HISTORIAL REAL DE PARADAS</x:t>
        </x:is>
      </x:c>
    </x:row>
    <x:row r="113">
      <x:c r="A113" t="inlineStr">
        <x:is>
          <x:t xml:space="preserve">Área de inspección</x:t>
        </x:is>
      </x:c>
      <x:c r="B113" t="n">
        <x:v>4</x:v>
      </x:c>
      <x:c r="C113" t="n">
        <x:f>SUMPRODUCT(('07_CALENDARIO'!$A$2:$A$397&gt;=DATE(2025,B113,1))*('07_CALENDARIO'!$A$2:$A$397&lt;EDATE(DATE(2025,B113,1),1))*('07_CALENDARIO'!$K$2:$K$397))</x:f>
        <x:v>22</x:v>
      </x:c>
      <x:c r="D113" t="n">
        <x:f>'19_PARAMETROS'!$B$16</x:f>
        <x:v>8</x:v>
      </x:c>
      <x:c r="E113" t="n">
        <x:f>IFERROR(INDEX('04_MAQUINAS'!$E$2:$E$18,MATCH(A113,'04_MAQUINAS'!$A$2:$A$18,0)),0)</x:f>
        <x:v>1</x:v>
      </x:c>
      <x:c r="F113" t="n">
        <x:f>C113*D113*E113</x:f>
        <x:v>176</x:v>
      </x:c>
      <x:c r="G113" t="n">
        <x:v>0</x:v>
      </x:c>
      <x:c r="H113" t="n">
        <x:f>MAX(0,F113-G113)</x:f>
        <x:v>176</x:v>
      </x:c>
      <x:c r="I113" t="n">
        <x:f>SUMIFS('09_CARGA_ORDEN'!$J$2:$J$1153,'09_CARGA_ORDEN'!$E$2:$E$1153,A113,'09_CARGA_ORDEN'!$K$2:$K$1153,B113)</x:f>
        <x:v>4.479833333333334</x:v>
      </x:c>
      <x:c r="J113" s="31" t="n">
        <x:f>IF(H113=0,"",I113/H113)</x:f>
        <x:v>0.025453598484848485</x:v>
      </x:c>
      <x:c r="K113" t="inlineStr">
        <x:is>
          <x:t xml:space="preserve">SIN HISTORIAL REAL DE PARADAS</x:t>
        </x:is>
      </x:c>
    </x:row>
    <x:row r="114">
      <x:c r="A114" t="inlineStr">
        <x:is>
          <x:t xml:space="preserve">Área de inspección</x:t>
        </x:is>
      </x:c>
      <x:c r="B114" t="n">
        <x:v>5</x:v>
      </x:c>
      <x:c r="C114" t="n">
        <x:f>SUMPRODUCT(('07_CALENDARIO'!$A$2:$A$397&gt;=DATE(2025,B114,1))*('07_CALENDARIO'!$A$2:$A$397&lt;EDATE(DATE(2025,B114,1),1))*('07_CALENDARIO'!$K$2:$K$397))</x:f>
        <x:v>22</x:v>
      </x:c>
      <x:c r="D114" t="n">
        <x:f>'19_PARAMETROS'!$B$16</x:f>
        <x:v>8</x:v>
      </x:c>
      <x:c r="E114" t="n">
        <x:f>IFERROR(INDEX('04_MAQUINAS'!$E$2:$E$18,MATCH(A114,'04_MAQUINAS'!$A$2:$A$18,0)),0)</x:f>
        <x:v>1</x:v>
      </x:c>
      <x:c r="F114" t="n">
        <x:f>C114*D114*E114</x:f>
        <x:v>176</x:v>
      </x:c>
      <x:c r="G114" t="n">
        <x:v>0</x:v>
      </x:c>
      <x:c r="H114" t="n">
        <x:f>MAX(0,F114-G114)</x:f>
        <x:v>176</x:v>
      </x:c>
      <x:c r="I114" t="n">
        <x:f>SUMIFS('09_CARGA_ORDEN'!$J$2:$J$1153,'09_CARGA_ORDEN'!$E$2:$E$1153,A114,'09_CARGA_ORDEN'!$K$2:$K$1153,B114)</x:f>
        <x:v>4.479833333333334</x:v>
      </x:c>
      <x:c r="J114" s="31" t="n">
        <x:f>IF(H114=0,"",I114/H114)</x:f>
        <x:v>0.025453598484848485</x:v>
      </x:c>
      <x:c r="K114" t="inlineStr">
        <x:is>
          <x:t xml:space="preserve">SIN HISTORIAL REAL DE PARADAS</x:t>
        </x:is>
      </x:c>
    </x:row>
    <x:row r="115">
      <x:c r="A115" t="inlineStr">
        <x:is>
          <x:t xml:space="preserve">Área de inspección</x:t>
        </x:is>
      </x:c>
      <x:c r="B115" t="n">
        <x:v>6</x:v>
      </x:c>
      <x:c r="C115" t="n">
        <x:f>SUMPRODUCT(('07_CALENDARIO'!$A$2:$A$397&gt;=DATE(2025,B115,1))*('07_CALENDARIO'!$A$2:$A$397&lt;EDATE(DATE(2025,B115,1),1))*('07_CALENDARIO'!$K$2:$K$397))</x:f>
        <x:v>21</x:v>
      </x:c>
      <x:c r="D115" t="n">
        <x:f>'19_PARAMETROS'!$B$16</x:f>
        <x:v>8</x:v>
      </x:c>
      <x:c r="E115" t="n">
        <x:f>IFERROR(INDEX('04_MAQUINAS'!$E$2:$E$18,MATCH(A115,'04_MAQUINAS'!$A$2:$A$18,0)),0)</x:f>
        <x:v>1</x:v>
      </x:c>
      <x:c r="F115" t="n">
        <x:f>C115*D115*E115</x:f>
        <x:v>168</x:v>
      </x:c>
      <x:c r="G115" t="n">
        <x:v>0</x:v>
      </x:c>
      <x:c r="H115" t="n">
        <x:f>MAX(0,F115-G115)</x:f>
        <x:v>168</x:v>
      </x:c>
      <x:c r="I115" t="n">
        <x:f>SUMIFS('09_CARGA_ORDEN'!$J$2:$J$1153,'09_CARGA_ORDEN'!$E$2:$E$1153,A115,'09_CARGA_ORDEN'!$K$2:$K$1153,B115)</x:f>
        <x:v>5.274333333333334</x:v>
      </x:c>
      <x:c r="J115" s="31" t="n">
        <x:f>IF(H115=0,"",I115/H115)</x:f>
        <x:v>0.031394841269841274</x:v>
      </x:c>
      <x:c r="K115" t="inlineStr">
        <x:is>
          <x:t xml:space="preserve">SIN HISTORIAL REAL DE PARADAS</x:t>
        </x:is>
      </x:c>
    </x:row>
    <x:row r="116">
      <x:c r="A116" t="inlineStr">
        <x:is>
          <x:t xml:space="preserve">Área de inspección</x:t>
        </x:is>
      </x:c>
      <x:c r="B116" t="n">
        <x:v>7</x:v>
      </x:c>
      <x:c r="C116" t="n">
        <x:f>SUMPRODUCT(('07_CALENDARIO'!$A$2:$A$397&gt;=DATE(2025,B116,1))*('07_CALENDARIO'!$A$2:$A$397&lt;EDATE(DATE(2025,B116,1),1))*('07_CALENDARIO'!$K$2:$K$397))</x:f>
        <x:v>23</x:v>
      </x:c>
      <x:c r="D116" t="n">
        <x:f>'19_PARAMETROS'!$B$16</x:f>
        <x:v>8</x:v>
      </x:c>
      <x:c r="E116" t="n">
        <x:f>IFERROR(INDEX('04_MAQUINAS'!$E$2:$E$18,MATCH(A116,'04_MAQUINAS'!$A$2:$A$18,0)),0)</x:f>
        <x:v>1</x:v>
      </x:c>
      <x:c r="F116" t="n">
        <x:f>C116*D116*E116</x:f>
        <x:v>184</x:v>
      </x:c>
      <x:c r="G116" t="n">
        <x:v>0</x:v>
      </x:c>
      <x:c r="H116" t="n">
        <x:f>MAX(0,F116-G116)</x:f>
        <x:v>184</x:v>
      </x:c>
      <x:c r="I116" t="n">
        <x:f>SUMIFS('09_CARGA_ORDEN'!$J$2:$J$1153,'09_CARGA_ORDEN'!$E$2:$E$1153,A116,'09_CARGA_ORDEN'!$K$2:$K$1153,B116)</x:f>
        <x:v>5.216833333333334</x:v>
      </x:c>
      <x:c r="J116" s="31" t="n">
        <x:f>IF(H116=0,"",I116/H116)</x:f>
        <x:v>0.02835235507246377</x:v>
      </x:c>
      <x:c r="K116" t="inlineStr">
        <x:is>
          <x:t xml:space="preserve">SIN HISTORIAL REAL DE PARADAS</x:t>
        </x:is>
      </x:c>
    </x:row>
    <x:row r="117">
      <x:c r="A117" t="inlineStr">
        <x:is>
          <x:t xml:space="preserve">Área de inspección</x:t>
        </x:is>
      </x:c>
      <x:c r="B117" t="n">
        <x:v>8</x:v>
      </x:c>
      <x:c r="C117" t="n">
        <x:f>SUMPRODUCT(('07_CALENDARIO'!$A$2:$A$397&gt;=DATE(2025,B117,1))*('07_CALENDARIO'!$A$2:$A$397&lt;EDATE(DATE(2025,B117,1),1))*('07_CALENDARIO'!$K$2:$K$397))</x:f>
        <x:v>21</x:v>
      </x:c>
      <x:c r="D117" t="n">
        <x:f>'19_PARAMETROS'!$B$16</x:f>
        <x:v>8</x:v>
      </x:c>
      <x:c r="E117" t="n">
        <x:f>IFERROR(INDEX('04_MAQUINAS'!$E$2:$E$18,MATCH(A117,'04_MAQUINAS'!$A$2:$A$18,0)),0)</x:f>
        <x:v>1</x:v>
      </x:c>
      <x:c r="F117" t="n">
        <x:f>C117*D117*E117</x:f>
        <x:v>168</x:v>
      </x:c>
      <x:c r="G117" t="n">
        <x:v>0</x:v>
      </x:c>
      <x:c r="H117" t="n">
        <x:f>MAX(0,F117-G117)</x:f>
        <x:v>168</x:v>
      </x:c>
      <x:c r="I117" t="n">
        <x:f>SUMIFS('09_CARGA_ORDEN'!$J$2:$J$1153,'09_CARGA_ORDEN'!$E$2:$E$1153,A117,'09_CARGA_ORDEN'!$K$2:$K$1153,B117)</x:f>
        <x:v>5.216833333333334</x:v>
      </x:c>
      <x:c r="J117" s="31" t="n">
        <x:f>IF(H117=0,"",I117/H117)</x:f>
        <x:v>0.031052579365079366</x:v>
      </x:c>
      <x:c r="K117" t="inlineStr">
        <x:is>
          <x:t xml:space="preserve">SIN HISTORIAL REAL DE PARADAS</x:t>
        </x:is>
      </x:c>
    </x:row>
    <x:row r="118">
      <x:c r="A118" t="inlineStr">
        <x:is>
          <x:t xml:space="preserve">Área de inspección</x:t>
        </x:is>
      </x:c>
      <x:c r="B118" t="n">
        <x:v>9</x:v>
      </x:c>
      <x:c r="C118" t="n">
        <x:f>SUMPRODUCT(('07_CALENDARIO'!$A$2:$A$397&gt;=DATE(2025,B118,1))*('07_CALENDARIO'!$A$2:$A$397&lt;EDATE(DATE(2025,B118,1),1))*('07_CALENDARIO'!$K$2:$K$397))</x:f>
        <x:v>22</x:v>
      </x:c>
      <x:c r="D118" t="n">
        <x:f>'19_PARAMETROS'!$B$16</x:f>
        <x:v>8</x:v>
      </x:c>
      <x:c r="E118" t="n">
        <x:f>IFERROR(INDEX('04_MAQUINAS'!$E$2:$E$18,MATCH(A118,'04_MAQUINAS'!$A$2:$A$18,0)),0)</x:f>
        <x:v>1</x:v>
      </x:c>
      <x:c r="F118" t="n">
        <x:f>C118*D118*E118</x:f>
        <x:v>176</x:v>
      </x:c>
      <x:c r="G118" t="n">
        <x:v>0</x:v>
      </x:c>
      <x:c r="H118" t="n">
        <x:f>MAX(0,F118-G118)</x:f>
        <x:v>176</x:v>
      </x:c>
      <x:c r="I118" t="n">
        <x:f>SUMIFS('09_CARGA_ORDEN'!$J$2:$J$1153,'09_CARGA_ORDEN'!$E$2:$E$1153,A118,'09_CARGA_ORDEN'!$K$2:$K$1153,B118)</x:f>
        <x:v>4.479833333333334</x:v>
      </x:c>
      <x:c r="J118" s="31" t="n">
        <x:f>IF(H118=0,"",I118/H118)</x:f>
        <x:v>0.025453598484848485</x:v>
      </x:c>
      <x:c r="K118" t="inlineStr">
        <x:is>
          <x:t xml:space="preserve">SIN HISTORIAL REAL DE PARADAS</x:t>
        </x:is>
      </x:c>
    </x:row>
    <x:row r="119">
      <x:c r="A119" t="inlineStr">
        <x:is>
          <x:t xml:space="preserve">Área de inspección</x:t>
        </x:is>
      </x:c>
      <x:c r="B119" t="n">
        <x:v>10</x:v>
      </x:c>
      <x:c r="C119" t="n">
        <x:f>SUMPRODUCT(('07_CALENDARIO'!$A$2:$A$397&gt;=DATE(2025,B119,1))*('07_CALENDARIO'!$A$2:$A$397&lt;EDATE(DATE(2025,B119,1),1))*('07_CALENDARIO'!$K$2:$K$397))</x:f>
        <x:v>23</x:v>
      </x:c>
      <x:c r="D119" t="n">
        <x:f>'19_PARAMETROS'!$B$16</x:f>
        <x:v>8</x:v>
      </x:c>
      <x:c r="E119" t="n">
        <x:f>IFERROR(INDEX('04_MAQUINAS'!$E$2:$E$18,MATCH(A119,'04_MAQUINAS'!$A$2:$A$18,0)),0)</x:f>
        <x:v>1</x:v>
      </x:c>
      <x:c r="F119" t="n">
        <x:f>C119*D119*E119</x:f>
        <x:v>184</x:v>
      </x:c>
      <x:c r="G119" t="n">
        <x:v>0</x:v>
      </x:c>
      <x:c r="H119" t="n">
        <x:f>MAX(0,F119-G119)</x:f>
        <x:v>184</x:v>
      </x:c>
      <x:c r="I119" t="n">
        <x:f>SUMIFS('09_CARGA_ORDEN'!$J$2:$J$1153,'09_CARGA_ORDEN'!$E$2:$E$1153,A119,'09_CARGA_ORDEN'!$K$2:$K$1153,B119)</x:f>
        <x:v>4.479833333333334</x:v>
      </x:c>
      <x:c r="J119" s="31" t="n">
        <x:f>IF(H119=0,"",I119/H119)</x:f>
        <x:v>0.024346920289855075</x:v>
      </x:c>
      <x:c r="K119" t="inlineStr">
        <x:is>
          <x:t xml:space="preserve">SIN HISTORIAL REAL DE PARADAS</x:t>
        </x:is>
      </x:c>
    </x:row>
    <x:row r="120">
      <x:c r="A120" t="inlineStr">
        <x:is>
          <x:t xml:space="preserve">Área de inspección</x:t>
        </x:is>
      </x:c>
      <x:c r="B120" t="n">
        <x:v>11</x:v>
      </x:c>
      <x:c r="C120" t="n">
        <x:f>SUMPRODUCT(('07_CALENDARIO'!$A$2:$A$397&gt;=DATE(2025,B120,1))*('07_CALENDARIO'!$A$2:$A$397&lt;EDATE(DATE(2025,B120,1),1))*('07_CALENDARIO'!$K$2:$K$397))</x:f>
        <x:v>20</x:v>
      </x:c>
      <x:c r="D120" t="n">
        <x:f>'19_PARAMETROS'!$B$16</x:f>
        <x:v>8</x:v>
      </x:c>
      <x:c r="E120" t="n">
        <x:f>IFERROR(INDEX('04_MAQUINAS'!$E$2:$E$18,MATCH(A120,'04_MAQUINAS'!$A$2:$A$18,0)),0)</x:f>
        <x:v>1</x:v>
      </x:c>
      <x:c r="F120" t="n">
        <x:f>C120*D120*E120</x:f>
        <x:v>160</x:v>
      </x:c>
      <x:c r="G120" t="n">
        <x:v>0</x:v>
      </x:c>
      <x:c r="H120" t="n">
        <x:f>MAX(0,F120-G120)</x:f>
        <x:v>160</x:v>
      </x:c>
      <x:c r="I120" t="n">
        <x:f>SUMIFS('09_CARGA_ORDEN'!$J$2:$J$1153,'09_CARGA_ORDEN'!$E$2:$E$1153,A120,'09_CARGA_ORDEN'!$K$2:$K$1153,B120)</x:f>
        <x:v>4.4155</x:v>
      </x:c>
      <x:c r="J120" s="31" t="n">
        <x:f>IF(H120=0,"",I120/H120)</x:f>
        <x:v>0.027596875</x:v>
      </x:c>
      <x:c r="K120" t="inlineStr">
        <x:is>
          <x:t xml:space="preserve">SIN HISTORIAL REAL DE PARADAS</x:t>
        </x:is>
      </x:c>
    </x:row>
    <x:row r="121">
      <x:c r="A121" t="inlineStr">
        <x:is>
          <x:t xml:space="preserve">Área de inspección</x:t>
        </x:is>
      </x:c>
      <x:c r="B121" t="n">
        <x:v>12</x:v>
      </x:c>
      <x:c r="C121" t="n">
        <x:f>SUMPRODUCT(('07_CALENDARIO'!$A$2:$A$397&gt;=DATE(2025,B121,1))*('07_CALENDARIO'!$A$2:$A$397&lt;EDATE(DATE(2025,B121,1),1))*('07_CALENDARIO'!$K$2:$K$397))</x:f>
        <x:v>23</x:v>
      </x:c>
      <x:c r="D121" t="n">
        <x:f>'19_PARAMETROS'!$B$16</x:f>
        <x:v>8</x:v>
      </x:c>
      <x:c r="E121" t="n">
        <x:f>IFERROR(INDEX('04_MAQUINAS'!$E$2:$E$18,MATCH(A121,'04_MAQUINAS'!$A$2:$A$18,0)),0)</x:f>
        <x:v>1</x:v>
      </x:c>
      <x:c r="F121" t="n">
        <x:f>C121*D121*E121</x:f>
        <x:v>184</x:v>
      </x:c>
      <x:c r="G121" t="n">
        <x:v>0</x:v>
      </x:c>
      <x:c r="H121" t="n">
        <x:f>MAX(0,F121-G121)</x:f>
        <x:v>184</x:v>
      </x:c>
      <x:c r="I121" t="n">
        <x:f>SUMIFS('09_CARGA_ORDEN'!$J$2:$J$1153,'09_CARGA_ORDEN'!$E$2:$E$1153,A121,'09_CARGA_ORDEN'!$K$2:$K$1153,B121)</x:f>
        <x:v>4.4155</x:v>
      </x:c>
      <x:c r="J121" s="31" t="n">
        <x:f>IF(H121=0,"",I121/H121)</x:f>
        <x:v>0.02399728260869565</x:v>
      </x:c>
      <x:c r="K121" t="inlineStr">
        <x:is>
          <x:t xml:space="preserve">SIN HISTORIAL REAL DE PARADAS</x:t>
        </x:is>
      </x:c>
    </x:row>
    <x:row r="122">
      <x:c r="A122" t="inlineStr">
        <x:is>
          <x:t xml:space="preserve">Zona de protección y embalaje</x:t>
        </x:is>
      </x:c>
      <x:c r="B122" t="n">
        <x:v>1</x:v>
      </x:c>
      <x:c r="C122" t="n">
        <x:f>SUMPRODUCT(('07_CALENDARIO'!$A$2:$A$397&gt;=DATE(2025,B122,1))*('07_CALENDARIO'!$A$2:$A$397&lt;EDATE(DATE(2025,B122,1),1))*('07_CALENDARIO'!$K$2:$K$397))</x:f>
        <x:v>23</x:v>
      </x:c>
      <x:c r="D122" t="n">
        <x:f>'19_PARAMETROS'!$B$16</x:f>
        <x:v>8</x:v>
      </x:c>
      <x:c r="E122" t="n">
        <x:f>IFERROR(INDEX('04_MAQUINAS'!$E$2:$E$18,MATCH(A122,'04_MAQUINAS'!$A$2:$A$18,0)),0)</x:f>
        <x:v>1</x:v>
      </x:c>
      <x:c r="F122" t="n">
        <x:f>C122*D122*E122</x:f>
        <x:v>184</x:v>
      </x:c>
      <x:c r="G122" t="n">
        <x:v>0</x:v>
      </x:c>
      <x:c r="H122" t="n">
        <x:f>MAX(0,F122-G122)</x:f>
        <x:v>184</x:v>
      </x:c>
      <x:c r="I122" t="n">
        <x:f>SUMIFS('09_CARGA_ORDEN'!$J$2:$J$1153,'09_CARGA_ORDEN'!$E$2:$E$1153,A122,'09_CARGA_ORDEN'!$K$2:$K$1153,B122)</x:f>
        <x:v>6.153666666666665</x:v>
      </x:c>
      <x:c r="J122" s="31" t="n">
        <x:f>IF(H122=0,"",I122/H122)</x:f>
        <x:v>0.033443840579710137</x:v>
      </x:c>
      <x:c r="K122" t="inlineStr">
        <x:is>
          <x:t xml:space="preserve">SIN HISTORIAL REAL DE PARADAS</x:t>
        </x:is>
      </x:c>
    </x:row>
    <x:row r="123">
      <x:c r="A123" t="inlineStr">
        <x:is>
          <x:t xml:space="preserve">Zona de protección y embalaje</x:t>
        </x:is>
      </x:c>
      <x:c r="B123" t="n">
        <x:v>2</x:v>
      </x:c>
      <x:c r="C123" t="n">
        <x:f>SUMPRODUCT(('07_CALENDARIO'!$A$2:$A$397&gt;=DATE(2025,B123,1))*('07_CALENDARIO'!$A$2:$A$397&lt;EDATE(DATE(2025,B123,1),1))*('07_CALENDARIO'!$K$2:$K$397))</x:f>
        <x:v>20</x:v>
      </x:c>
      <x:c r="D123" t="n">
        <x:f>'19_PARAMETROS'!$B$16</x:f>
        <x:v>8</x:v>
      </x:c>
      <x:c r="E123" t="n">
        <x:f>IFERROR(INDEX('04_MAQUINAS'!$E$2:$E$18,MATCH(A123,'04_MAQUINAS'!$A$2:$A$18,0)),0)</x:f>
        <x:v>1</x:v>
      </x:c>
      <x:c r="F123" t="n">
        <x:f>C123*D123*E123</x:f>
        <x:v>160</x:v>
      </x:c>
      <x:c r="G123" t="n">
        <x:v>0</x:v>
      </x:c>
      <x:c r="H123" t="n">
        <x:f>MAX(0,F123-G123)</x:f>
        <x:v>160</x:v>
      </x:c>
      <x:c r="I123" t="n">
        <x:f>SUMIFS('09_CARGA_ORDEN'!$J$2:$J$1153,'09_CARGA_ORDEN'!$E$2:$E$1153,A123,'09_CARGA_ORDEN'!$K$2:$K$1153,B123)</x:f>
        <x:v>6.073999999999999</x:v>
      </x:c>
      <x:c r="J123" s="31" t="n">
        <x:f>IF(H123=0,"",I123/H123)</x:f>
        <x:v>0.037962499999999996</x:v>
      </x:c>
      <x:c r="K123" t="inlineStr">
        <x:is>
          <x:t xml:space="preserve">SIN HISTORIAL REAL DE PARADAS</x:t>
        </x:is>
      </x:c>
    </x:row>
    <x:row r="124">
      <x:c r="A124" t="inlineStr">
        <x:is>
          <x:t xml:space="preserve">Zona de protección y embalaje</x:t>
        </x:is>
      </x:c>
      <x:c r="B124" t="n">
        <x:v>3</x:v>
      </x:c>
      <x:c r="C124" t="n">
        <x:f>SUMPRODUCT(('07_CALENDARIO'!$A$2:$A$397&gt;=DATE(2025,B124,1))*('07_CALENDARIO'!$A$2:$A$397&lt;EDATE(DATE(2025,B124,1),1))*('07_CALENDARIO'!$K$2:$K$397))</x:f>
        <x:v>21</x:v>
      </x:c>
      <x:c r="D124" t="n">
        <x:f>'19_PARAMETROS'!$B$16</x:f>
        <x:v>8</x:v>
      </x:c>
      <x:c r="E124" t="n">
        <x:f>IFERROR(INDEX('04_MAQUINAS'!$E$2:$E$18,MATCH(A124,'04_MAQUINAS'!$A$2:$A$18,0)),0)</x:f>
        <x:v>1</x:v>
      </x:c>
      <x:c r="F124" t="n">
        <x:f>C124*D124*E124</x:f>
        <x:v>168</x:v>
      </x:c>
      <x:c r="G124" t="n">
        <x:v>0</x:v>
      </x:c>
      <x:c r="H124" t="n">
        <x:f>MAX(0,F124-G124)</x:f>
        <x:v>168</x:v>
      </x:c>
      <x:c r="I124" t="n">
        <x:f>SUMIFS('09_CARGA_ORDEN'!$J$2:$J$1153,'09_CARGA_ORDEN'!$E$2:$E$1153,A124,'09_CARGA_ORDEN'!$K$2:$K$1153,B124)</x:f>
        <x:v>5.987666666666666</x:v>
      </x:c>
      <x:c r="J124" s="31" t="n">
        <x:f>IF(H124=0,"",I124/H124)</x:f>
        <x:v>0.03564087301587301</x:v>
      </x:c>
      <x:c r="K124" t="inlineStr">
        <x:is>
          <x:t xml:space="preserve">SIN HISTORIAL REAL DE PARADAS</x:t>
        </x:is>
      </x:c>
    </x:row>
    <x:row r="125">
      <x:c r="A125" t="inlineStr">
        <x:is>
          <x:t xml:space="preserve">Zona de protección y embalaje</x:t>
        </x:is>
      </x:c>
      <x:c r="B125" t="n">
        <x:v>4</x:v>
      </x:c>
      <x:c r="C125" t="n">
        <x:f>SUMPRODUCT(('07_CALENDARIO'!$A$2:$A$397&gt;=DATE(2025,B125,1))*('07_CALENDARIO'!$A$2:$A$397&lt;EDATE(DATE(2025,B125,1),1))*('07_CALENDARIO'!$K$2:$K$397))</x:f>
        <x:v>22</x:v>
      </x:c>
      <x:c r="D125" t="n">
        <x:f>'19_PARAMETROS'!$B$16</x:f>
        <x:v>8</x:v>
      </x:c>
      <x:c r="E125" t="n">
        <x:f>IFERROR(INDEX('04_MAQUINAS'!$E$2:$E$18,MATCH(A125,'04_MAQUINAS'!$A$2:$A$18,0)),0)</x:f>
        <x:v>1</x:v>
      </x:c>
      <x:c r="F125" t="n">
        <x:f>C125*D125*E125</x:f>
        <x:v>176</x:v>
      </x:c>
      <x:c r="G125" t="n">
        <x:v>0</x:v>
      </x:c>
      <x:c r="H125" t="n">
        <x:f>MAX(0,F125-G125)</x:f>
        <x:v>176</x:v>
      </x:c>
      <x:c r="I125" t="n">
        <x:f>SUMIFS('09_CARGA_ORDEN'!$J$2:$J$1153,'09_CARGA_ORDEN'!$E$2:$E$1153,A125,'09_CARGA_ORDEN'!$K$2:$K$1153,B125)</x:f>
        <x:v>5.987666666666666</x:v>
      </x:c>
      <x:c r="J125" s="31" t="n">
        <x:f>IF(H125=0,"",I125/H125)</x:f>
        <x:v>0.03402083333333333</x:v>
      </x:c>
      <x:c r="K125" t="inlineStr">
        <x:is>
          <x:t xml:space="preserve">SIN HISTORIAL REAL DE PARADAS</x:t>
        </x:is>
      </x:c>
    </x:row>
    <x:row r="126">
      <x:c r="A126" t="inlineStr">
        <x:is>
          <x:t xml:space="preserve">Zona de protección y embalaje</x:t>
        </x:is>
      </x:c>
      <x:c r="B126" t="n">
        <x:v>5</x:v>
      </x:c>
      <x:c r="C126" t="n">
        <x:f>SUMPRODUCT(('07_CALENDARIO'!$A$2:$A$397&gt;=DATE(2025,B126,1))*('07_CALENDARIO'!$A$2:$A$397&lt;EDATE(DATE(2025,B126,1),1))*('07_CALENDARIO'!$K$2:$K$397))</x:f>
        <x:v>22</x:v>
      </x:c>
      <x:c r="D126" t="n">
        <x:f>'19_PARAMETROS'!$B$16</x:f>
        <x:v>8</x:v>
      </x:c>
      <x:c r="E126" t="n">
        <x:f>IFERROR(INDEX('04_MAQUINAS'!$E$2:$E$18,MATCH(A126,'04_MAQUINAS'!$A$2:$A$18,0)),0)</x:f>
        <x:v>1</x:v>
      </x:c>
      <x:c r="F126" t="n">
        <x:f>C126*D126*E126</x:f>
        <x:v>176</x:v>
      </x:c>
      <x:c r="G126" t="n">
        <x:v>0</x:v>
      </x:c>
      <x:c r="H126" t="n">
        <x:f>MAX(0,F126-G126)</x:f>
        <x:v>176</x:v>
      </x:c>
      <x:c r="I126" t="n">
        <x:f>SUMIFS('09_CARGA_ORDEN'!$J$2:$J$1153,'09_CARGA_ORDEN'!$E$2:$E$1153,A126,'09_CARGA_ORDEN'!$K$2:$K$1153,B126)</x:f>
        <x:v>5.987666666666666</x:v>
      </x:c>
      <x:c r="J126" s="31" t="n">
        <x:f>IF(H126=0,"",I126/H126)</x:f>
        <x:v>0.03402083333333333</x:v>
      </x:c>
      <x:c r="K126" t="inlineStr">
        <x:is>
          <x:t xml:space="preserve">SIN HISTORIAL REAL DE PARADAS</x:t>
        </x:is>
      </x:c>
    </x:row>
    <x:row r="127">
      <x:c r="A127" t="inlineStr">
        <x:is>
          <x:t xml:space="preserve">Zona de protección y embalaje</x:t>
        </x:is>
      </x:c>
      <x:c r="B127" t="n">
        <x:v>6</x:v>
      </x:c>
      <x:c r="C127" t="n">
        <x:f>SUMPRODUCT(('07_CALENDARIO'!$A$2:$A$397&gt;=DATE(2025,B127,1))*('07_CALENDARIO'!$A$2:$A$397&lt;EDATE(DATE(2025,B127,1),1))*('07_CALENDARIO'!$K$2:$K$397))</x:f>
        <x:v>21</x:v>
      </x:c>
      <x:c r="D127" t="n">
        <x:f>'19_PARAMETROS'!$B$16</x:f>
        <x:v>8</x:v>
      </x:c>
      <x:c r="E127" t="n">
        <x:f>IFERROR(INDEX('04_MAQUINAS'!$E$2:$E$18,MATCH(A127,'04_MAQUINAS'!$A$2:$A$18,0)),0)</x:f>
        <x:v>1</x:v>
      </x:c>
      <x:c r="F127" t="n">
        <x:f>C127*D127*E127</x:f>
        <x:v>168</x:v>
      </x:c>
      <x:c r="G127" t="n">
        <x:v>0</x:v>
      </x:c>
      <x:c r="H127" t="n">
        <x:f>MAX(0,F127-G127)</x:f>
        <x:v>168</x:v>
      </x:c>
      <x:c r="I127" t="n">
        <x:f>SUMIFS('09_CARGA_ORDEN'!$J$2:$J$1153,'09_CARGA_ORDEN'!$E$2:$E$1153,A127,'09_CARGA_ORDEN'!$K$2:$K$1153,B127)</x:f>
        <x:v>7.046</x:v>
      </x:c>
      <x:c r="J127" s="31" t="n">
        <x:f>IF(H127=0,"",I127/H127)</x:f>
        <x:v>0.041940476190476195</x:v>
      </x:c>
      <x:c r="K127" t="inlineStr">
        <x:is>
          <x:t xml:space="preserve">SIN HISTORIAL REAL DE PARADAS</x:t>
        </x:is>
      </x:c>
    </x:row>
    <x:row r="128">
      <x:c r="A128" t="inlineStr">
        <x:is>
          <x:t xml:space="preserve">Zona de protección y embalaje</x:t>
        </x:is>
      </x:c>
      <x:c r="B128" t="n">
        <x:v>7</x:v>
      </x:c>
      <x:c r="C128" t="n">
        <x:f>SUMPRODUCT(('07_CALENDARIO'!$A$2:$A$397&gt;=DATE(2025,B128,1))*('07_CALENDARIO'!$A$2:$A$397&lt;EDATE(DATE(2025,B128,1),1))*('07_CALENDARIO'!$K$2:$K$397))</x:f>
        <x:v>23</x:v>
      </x:c>
      <x:c r="D128" t="n">
        <x:f>'19_PARAMETROS'!$B$16</x:f>
        <x:v>8</x:v>
      </x:c>
      <x:c r="E128" t="n">
        <x:f>IFERROR(INDEX('04_MAQUINAS'!$E$2:$E$18,MATCH(A128,'04_MAQUINAS'!$A$2:$A$18,0)),0)</x:f>
        <x:v>1</x:v>
      </x:c>
      <x:c r="F128" t="n">
        <x:f>C128*D128*E128</x:f>
        <x:v>184</x:v>
      </x:c>
      <x:c r="G128" t="n">
        <x:v>0</x:v>
      </x:c>
      <x:c r="H128" t="n">
        <x:f>MAX(0,F128-G128)</x:f>
        <x:v>184</x:v>
      </x:c>
      <x:c r="I128" t="n">
        <x:f>SUMIFS('09_CARGA_ORDEN'!$J$2:$J$1153,'09_CARGA_ORDEN'!$E$2:$E$1153,A128,'09_CARGA_ORDEN'!$K$2:$K$1153,B128)</x:f>
        <x:v>6.968166666666667</x:v>
      </x:c>
      <x:c r="J128" s="31" t="n">
        <x:f>IF(H128=0,"",I128/H128)</x:f>
        <x:v>0.03787047101449276</x:v>
      </x:c>
      <x:c r="K128" t="inlineStr">
        <x:is>
          <x:t xml:space="preserve">SIN HISTORIAL REAL DE PARADAS</x:t>
        </x:is>
      </x:c>
    </x:row>
    <x:row r="129">
      <x:c r="A129" t="inlineStr">
        <x:is>
          <x:t xml:space="preserve">Zona de protección y embalaje</x:t>
        </x:is>
      </x:c>
      <x:c r="B129" t="n">
        <x:v>8</x:v>
      </x:c>
      <x:c r="C129" t="n">
        <x:f>SUMPRODUCT(('07_CALENDARIO'!$A$2:$A$397&gt;=DATE(2025,B129,1))*('07_CALENDARIO'!$A$2:$A$397&lt;EDATE(DATE(2025,B129,1),1))*('07_CALENDARIO'!$K$2:$K$397))</x:f>
        <x:v>21</x:v>
      </x:c>
      <x:c r="D129" t="n">
        <x:f>'19_PARAMETROS'!$B$16</x:f>
        <x:v>8</x:v>
      </x:c>
      <x:c r="E129" t="n">
        <x:f>IFERROR(INDEX('04_MAQUINAS'!$E$2:$E$18,MATCH(A129,'04_MAQUINAS'!$A$2:$A$18,0)),0)</x:f>
        <x:v>1</x:v>
      </x:c>
      <x:c r="F129" t="n">
        <x:f>C129*D129*E129</x:f>
        <x:v>168</x:v>
      </x:c>
      <x:c r="G129" t="n">
        <x:v>0</x:v>
      </x:c>
      <x:c r="H129" t="n">
        <x:f>MAX(0,F129-G129)</x:f>
        <x:v>168</x:v>
      </x:c>
      <x:c r="I129" t="n">
        <x:f>SUMIFS('09_CARGA_ORDEN'!$J$2:$J$1153,'09_CARGA_ORDEN'!$E$2:$E$1153,A129,'09_CARGA_ORDEN'!$K$2:$K$1153,B129)</x:f>
        <x:v>6.968166666666667</x:v>
      </x:c>
      <x:c r="J129" s="31" t="n">
        <x:f>IF(H129=0,"",I129/H129)</x:f>
        <x:v>0.04147718253968254</x:v>
      </x:c>
      <x:c r="K129" t="inlineStr">
        <x:is>
          <x:t xml:space="preserve">SIN HISTORIAL REAL DE PARADAS</x:t>
        </x:is>
      </x:c>
    </x:row>
    <x:row r="130">
      <x:c r="A130" t="inlineStr">
        <x:is>
          <x:t xml:space="preserve">Zona de protección y embalaje</x:t>
        </x:is>
      </x:c>
      <x:c r="B130" t="n">
        <x:v>9</x:v>
      </x:c>
      <x:c r="C130" t="n">
        <x:f>SUMPRODUCT(('07_CALENDARIO'!$A$2:$A$397&gt;=DATE(2025,B130,1))*('07_CALENDARIO'!$A$2:$A$397&lt;EDATE(DATE(2025,B130,1),1))*('07_CALENDARIO'!$K$2:$K$397))</x:f>
        <x:v>22</x:v>
      </x:c>
      <x:c r="D130" t="n">
        <x:f>'19_PARAMETROS'!$B$16</x:f>
        <x:v>8</x:v>
      </x:c>
      <x:c r="E130" t="n">
        <x:f>IFERROR(INDEX('04_MAQUINAS'!$E$2:$E$18,MATCH(A130,'04_MAQUINAS'!$A$2:$A$18,0)),0)</x:f>
        <x:v>1</x:v>
      </x:c>
      <x:c r="F130" t="n">
        <x:f>C130*D130*E130</x:f>
        <x:v>176</x:v>
      </x:c>
      <x:c r="G130" t="n">
        <x:v>0</x:v>
      </x:c>
      <x:c r="H130" t="n">
        <x:f>MAX(0,F130-G130)</x:f>
        <x:v>176</x:v>
      </x:c>
      <x:c r="I130" t="n">
        <x:f>SUMIFS('09_CARGA_ORDEN'!$J$2:$J$1153,'09_CARGA_ORDEN'!$E$2:$E$1153,A130,'09_CARGA_ORDEN'!$K$2:$K$1153,B130)</x:f>
        <x:v>5.987666666666666</x:v>
      </x:c>
      <x:c r="J130" s="31" t="n">
        <x:f>IF(H130=0,"",I130/H130)</x:f>
        <x:v>0.03402083333333333</x:v>
      </x:c>
      <x:c r="K130" t="inlineStr">
        <x:is>
          <x:t xml:space="preserve">SIN HISTORIAL REAL DE PARADAS</x:t>
        </x:is>
      </x:c>
    </x:row>
    <x:row r="131">
      <x:c r="A131" t="inlineStr">
        <x:is>
          <x:t xml:space="preserve">Zona de protección y embalaje</x:t>
        </x:is>
      </x:c>
      <x:c r="B131" t="n">
        <x:v>10</x:v>
      </x:c>
      <x:c r="C131" t="n">
        <x:f>SUMPRODUCT(('07_CALENDARIO'!$A$2:$A$397&gt;=DATE(2025,B131,1))*('07_CALENDARIO'!$A$2:$A$397&lt;EDATE(DATE(2025,B131,1),1))*('07_CALENDARIO'!$K$2:$K$397))</x:f>
        <x:v>23</x:v>
      </x:c>
      <x:c r="D131" t="n">
        <x:f>'19_PARAMETROS'!$B$16</x:f>
        <x:v>8</x:v>
      </x:c>
      <x:c r="E131" t="n">
        <x:f>IFERROR(INDEX('04_MAQUINAS'!$E$2:$E$18,MATCH(A131,'04_MAQUINAS'!$A$2:$A$18,0)),0)</x:f>
        <x:v>1</x:v>
      </x:c>
      <x:c r="F131" t="n">
        <x:f>C131*D131*E131</x:f>
        <x:v>184</x:v>
      </x:c>
      <x:c r="G131" t="n">
        <x:v>0</x:v>
      </x:c>
      <x:c r="H131" t="n">
        <x:f>MAX(0,F131-G131)</x:f>
        <x:v>184</x:v>
      </x:c>
      <x:c r="I131" t="n">
        <x:f>SUMIFS('09_CARGA_ORDEN'!$J$2:$J$1153,'09_CARGA_ORDEN'!$E$2:$E$1153,A131,'09_CARGA_ORDEN'!$K$2:$K$1153,B131)</x:f>
        <x:v>5.987666666666666</x:v>
      </x:c>
      <x:c r="J131" s="31" t="n">
        <x:f>IF(H131=0,"",I131/H131)</x:f>
        <x:v>0.03254166666666666</x:v>
      </x:c>
      <x:c r="K131" t="inlineStr">
        <x:is>
          <x:t xml:space="preserve">SIN HISTORIAL REAL DE PARADAS</x:t>
        </x:is>
      </x:c>
    </x:row>
    <x:row r="132">
      <x:c r="A132" t="inlineStr">
        <x:is>
          <x:t xml:space="preserve">Zona de protección y embalaje</x:t>
        </x:is>
      </x:c>
      <x:c r="B132" t="n">
        <x:v>11</x:v>
      </x:c>
      <x:c r="C132" t="n">
        <x:f>SUMPRODUCT(('07_CALENDARIO'!$A$2:$A$397&gt;=DATE(2025,B132,1))*('07_CALENDARIO'!$A$2:$A$397&lt;EDATE(DATE(2025,B132,1),1))*('07_CALENDARIO'!$K$2:$K$397))</x:f>
        <x:v>20</x:v>
      </x:c>
      <x:c r="D132" t="n">
        <x:f>'19_PARAMETROS'!$B$16</x:f>
        <x:v>8</x:v>
      </x:c>
      <x:c r="E132" t="n">
        <x:f>IFERROR(INDEX('04_MAQUINAS'!$E$2:$E$18,MATCH(A132,'04_MAQUINAS'!$A$2:$A$18,0)),0)</x:f>
        <x:v>1</x:v>
      </x:c>
      <x:c r="F132" t="n">
        <x:f>C132*D132*E132</x:f>
        <x:v>160</x:v>
      </x:c>
      <x:c r="G132" t="n">
        <x:v>0</x:v>
      </x:c>
      <x:c r="H132" t="n">
        <x:f>MAX(0,F132-G132)</x:f>
        <x:v>160</x:v>
      </x:c>
      <x:c r="I132" t="n">
        <x:f>SUMIFS('09_CARGA_ORDEN'!$J$2:$J$1153,'09_CARGA_ORDEN'!$E$2:$E$1153,A132,'09_CARGA_ORDEN'!$K$2:$K$1153,B132)</x:f>
        <x:v>5.899333333333333</x:v>
      </x:c>
      <x:c r="J132" s="31" t="n">
        <x:f>IF(H132=0,"",I132/H132)</x:f>
        <x:v>0.03687083333333333</x:v>
      </x:c>
      <x:c r="K132" t="inlineStr">
        <x:is>
          <x:t xml:space="preserve">SIN HISTORIAL REAL DE PARADAS</x:t>
        </x:is>
      </x:c>
    </x:row>
    <x:row r="133">
      <x:c r="A133" t="inlineStr">
        <x:is>
          <x:t xml:space="preserve">Zona de protección y embalaje</x:t>
        </x:is>
      </x:c>
      <x:c r="B133" t="n">
        <x:v>12</x:v>
      </x:c>
      <x:c r="C133" t="n">
        <x:f>SUMPRODUCT(('07_CALENDARIO'!$A$2:$A$397&gt;=DATE(2025,B133,1))*('07_CALENDARIO'!$A$2:$A$397&lt;EDATE(DATE(2025,B133,1),1))*('07_CALENDARIO'!$K$2:$K$397))</x:f>
        <x:v>23</x:v>
      </x:c>
      <x:c r="D133" t="n">
        <x:f>'19_PARAMETROS'!$B$16</x:f>
        <x:v>8</x:v>
      </x:c>
      <x:c r="E133" t="n">
        <x:f>IFERROR(INDEX('04_MAQUINAS'!$E$2:$E$18,MATCH(A133,'04_MAQUINAS'!$A$2:$A$18,0)),0)</x:f>
        <x:v>1</x:v>
      </x:c>
      <x:c r="F133" t="n">
        <x:f>C133*D133*E133</x:f>
        <x:v>184</x:v>
      </x:c>
      <x:c r="G133" t="n">
        <x:v>0</x:v>
      </x:c>
      <x:c r="H133" t="n">
        <x:f>MAX(0,F133-G133)</x:f>
        <x:v>184</x:v>
      </x:c>
      <x:c r="I133" t="n">
        <x:f>SUMIFS('09_CARGA_ORDEN'!$J$2:$J$1153,'09_CARGA_ORDEN'!$E$2:$E$1153,A133,'09_CARGA_ORDEN'!$K$2:$K$1153,B133)</x:f>
        <x:v>5.899333333333333</x:v>
      </x:c>
      <x:c r="J133" s="31" t="n">
        <x:f>IF(H133=0,"",I133/H133)</x:f>
        <x:v>0.03206159420289855</x:v>
      </x:c>
      <x:c r="K133" t="inlineStr">
        <x:is>
          <x:t xml:space="preserve">SIN HISTORIAL REAL DE PARADAS</x:t>
        </x:is>
      </x:c>
    </x:row>
    <x:row r="134">
      <x:c r="A134" t="inlineStr">
        <x:is>
          <x:t xml:space="preserve">Segundo taladro (alternativo)</x:t>
        </x:is>
      </x:c>
      <x:c r="B134" t="n">
        <x:v>1</x:v>
      </x:c>
      <x:c r="C134" t="n">
        <x:f>SUMPRODUCT(('07_CALENDARIO'!$A$2:$A$397&gt;=DATE(2025,B134,1))*('07_CALENDARIO'!$A$2:$A$397&lt;EDATE(DATE(2025,B134,1),1))*('07_CALENDARIO'!$K$2:$K$397))</x:f>
        <x:v>23</x:v>
      </x:c>
      <x:c r="D134" t="n">
        <x:f>'19_PARAMETROS'!$B$16</x:f>
        <x:v>8</x:v>
      </x:c>
      <x:c r="E134" t="n">
        <x:f>IFERROR(INDEX('04_MAQUINAS'!$E$2:$E$18,MATCH(A134,'04_MAQUINAS'!$A$2:$A$18,0)),0)</x:f>
        <x:v>1</x:v>
      </x:c>
      <x:c r="F134" t="n">
        <x:f>C134*D134*E134</x:f>
        <x:v>184</x:v>
      </x:c>
      <x:c r="G134" t="n">
        <x:v>0</x:v>
      </x:c>
      <x:c r="H134" t="n">
        <x:f>MAX(0,F134-G134)</x:f>
        <x:v>184</x:v>
      </x:c>
      <x:c r="I134" t="n">
        <x:f>SUMIFS('09_CARGA_ORDEN'!$J$2:$J$1153,'09_CARGA_ORDEN'!$E$2:$E$1153,A134,'09_CARGA_ORDEN'!$K$2:$K$1153,B134)</x:f>
        <x:v>0</x:v>
      </x:c>
      <x:c r="J134" s="31" t="n">
        <x:f>IF(H134=0,"",I134/H134)</x:f>
        <x:v>0</x:v>
      </x:c>
      <x:c r="K134" t="inlineStr">
        <x:is>
          <x:t xml:space="preserve">SIN HISTORIAL REAL DE PARADAS</x:t>
        </x:is>
      </x:c>
    </x:row>
    <x:row r="135">
      <x:c r="A135" t="inlineStr">
        <x:is>
          <x:t xml:space="preserve">Segundo taladro (alternativo)</x:t>
        </x:is>
      </x:c>
      <x:c r="B135" t="n">
        <x:v>2</x:v>
      </x:c>
      <x:c r="C135" t="n">
        <x:f>SUMPRODUCT(('07_CALENDARIO'!$A$2:$A$397&gt;=DATE(2025,B135,1))*('07_CALENDARIO'!$A$2:$A$397&lt;EDATE(DATE(2025,B135,1),1))*('07_CALENDARIO'!$K$2:$K$397))</x:f>
        <x:v>20</x:v>
      </x:c>
      <x:c r="D135" t="n">
        <x:f>'19_PARAMETROS'!$B$16</x:f>
        <x:v>8</x:v>
      </x:c>
      <x:c r="E135" t="n">
        <x:f>IFERROR(INDEX('04_MAQUINAS'!$E$2:$E$18,MATCH(A135,'04_MAQUINAS'!$A$2:$A$18,0)),0)</x:f>
        <x:v>1</x:v>
      </x:c>
      <x:c r="F135" t="n">
        <x:f>C135*D135*E135</x:f>
        <x:v>160</x:v>
      </x:c>
      <x:c r="G135" t="n">
        <x:v>0</x:v>
      </x:c>
      <x:c r="H135" t="n">
        <x:f>MAX(0,F135-G135)</x:f>
        <x:v>160</x:v>
      </x:c>
      <x:c r="I135" t="n">
        <x:f>SUMIFS('09_CARGA_ORDEN'!$J$2:$J$1153,'09_CARGA_ORDEN'!$E$2:$E$1153,A135,'09_CARGA_ORDEN'!$K$2:$K$1153,B135)</x:f>
        <x:v>0</x:v>
      </x:c>
      <x:c r="J135" s="31" t="n">
        <x:f>IF(H135=0,"",I135/H135)</x:f>
        <x:v>0</x:v>
      </x:c>
      <x:c r="K135" t="inlineStr">
        <x:is>
          <x:t xml:space="preserve">SIN HISTORIAL REAL DE PARADAS</x:t>
        </x:is>
      </x:c>
    </x:row>
    <x:row r="136">
      <x:c r="A136" t="inlineStr">
        <x:is>
          <x:t xml:space="preserve">Segundo taladro (alternativo)</x:t>
        </x:is>
      </x:c>
      <x:c r="B136" t="n">
        <x:v>3</x:v>
      </x:c>
      <x:c r="C136" t="n">
        <x:f>SUMPRODUCT(('07_CALENDARIO'!$A$2:$A$397&gt;=DATE(2025,B136,1))*('07_CALENDARIO'!$A$2:$A$397&lt;EDATE(DATE(2025,B136,1),1))*('07_CALENDARIO'!$K$2:$K$397))</x:f>
        <x:v>21</x:v>
      </x:c>
      <x:c r="D136" t="n">
        <x:f>'19_PARAMETROS'!$B$16</x:f>
        <x:v>8</x:v>
      </x:c>
      <x:c r="E136" t="n">
        <x:f>IFERROR(INDEX('04_MAQUINAS'!$E$2:$E$18,MATCH(A136,'04_MAQUINAS'!$A$2:$A$18,0)),0)</x:f>
        <x:v>1</x:v>
      </x:c>
      <x:c r="F136" t="n">
        <x:f>C136*D136*E136</x:f>
        <x:v>168</x:v>
      </x:c>
      <x:c r="G136" t="n">
        <x:v>0</x:v>
      </x:c>
      <x:c r="H136" t="n">
        <x:f>MAX(0,F136-G136)</x:f>
        <x:v>168</x:v>
      </x:c>
      <x:c r="I136" t="n">
        <x:f>SUMIFS('09_CARGA_ORDEN'!$J$2:$J$1153,'09_CARGA_ORDEN'!$E$2:$E$1153,A136,'09_CARGA_ORDEN'!$K$2:$K$1153,B136)</x:f>
        <x:v>0</x:v>
      </x:c>
      <x:c r="J136" s="31" t="n">
        <x:f>IF(H136=0,"",I136/H136)</x:f>
        <x:v>0</x:v>
      </x:c>
      <x:c r="K136" t="inlineStr">
        <x:is>
          <x:t xml:space="preserve">SIN HISTORIAL REAL DE PARADAS</x:t>
        </x:is>
      </x:c>
    </x:row>
    <x:row r="137">
      <x:c r="A137" t="inlineStr">
        <x:is>
          <x:t xml:space="preserve">Segundo taladro (alternativo)</x:t>
        </x:is>
      </x:c>
      <x:c r="B137" t="n">
        <x:v>4</x:v>
      </x:c>
      <x:c r="C137" t="n">
        <x:f>SUMPRODUCT(('07_CALENDARIO'!$A$2:$A$397&gt;=DATE(2025,B137,1))*('07_CALENDARIO'!$A$2:$A$397&lt;EDATE(DATE(2025,B137,1),1))*('07_CALENDARIO'!$K$2:$K$397))</x:f>
        <x:v>22</x:v>
      </x:c>
      <x:c r="D137" t="n">
        <x:f>'19_PARAMETROS'!$B$16</x:f>
        <x:v>8</x:v>
      </x:c>
      <x:c r="E137" t="n">
        <x:f>IFERROR(INDEX('04_MAQUINAS'!$E$2:$E$18,MATCH(A137,'04_MAQUINAS'!$A$2:$A$18,0)),0)</x:f>
        <x:v>1</x:v>
      </x:c>
      <x:c r="F137" t="n">
        <x:f>C137*D137*E137</x:f>
        <x:v>176</x:v>
      </x:c>
      <x:c r="G137" t="n">
        <x:v>0</x:v>
      </x:c>
      <x:c r="H137" t="n">
        <x:f>MAX(0,F137-G137)</x:f>
        <x:v>176</x:v>
      </x:c>
      <x:c r="I137" t="n">
        <x:f>SUMIFS('09_CARGA_ORDEN'!$J$2:$J$1153,'09_CARGA_ORDEN'!$E$2:$E$1153,A137,'09_CARGA_ORDEN'!$K$2:$K$1153,B137)</x:f>
        <x:v>0</x:v>
      </x:c>
      <x:c r="J137" s="31" t="n">
        <x:f>IF(H137=0,"",I137/H137)</x:f>
        <x:v>0</x:v>
      </x:c>
      <x:c r="K137" t="inlineStr">
        <x:is>
          <x:t xml:space="preserve">SIN HISTORIAL REAL DE PARADAS</x:t>
        </x:is>
      </x:c>
    </x:row>
    <x:row r="138">
      <x:c r="A138" t="inlineStr">
        <x:is>
          <x:t xml:space="preserve">Segundo taladro (alternativo)</x:t>
        </x:is>
      </x:c>
      <x:c r="B138" t="n">
        <x:v>5</x:v>
      </x:c>
      <x:c r="C138" t="n">
        <x:f>SUMPRODUCT(('07_CALENDARIO'!$A$2:$A$397&gt;=DATE(2025,B138,1))*('07_CALENDARIO'!$A$2:$A$397&lt;EDATE(DATE(2025,B138,1),1))*('07_CALENDARIO'!$K$2:$K$397))</x:f>
        <x:v>22</x:v>
      </x:c>
      <x:c r="D138" t="n">
        <x:f>'19_PARAMETROS'!$B$16</x:f>
        <x:v>8</x:v>
      </x:c>
      <x:c r="E138" t="n">
        <x:f>IFERROR(INDEX('04_MAQUINAS'!$E$2:$E$18,MATCH(A138,'04_MAQUINAS'!$A$2:$A$18,0)),0)</x:f>
        <x:v>1</x:v>
      </x:c>
      <x:c r="F138" t="n">
        <x:f>C138*D138*E138</x:f>
        <x:v>176</x:v>
      </x:c>
      <x:c r="G138" t="n">
        <x:v>0</x:v>
      </x:c>
      <x:c r="H138" t="n">
        <x:f>MAX(0,F138-G138)</x:f>
        <x:v>176</x:v>
      </x:c>
      <x:c r="I138" t="n">
        <x:f>SUMIFS('09_CARGA_ORDEN'!$J$2:$J$1153,'09_CARGA_ORDEN'!$E$2:$E$1153,A138,'09_CARGA_ORDEN'!$K$2:$K$1153,B138)</x:f>
        <x:v>0</x:v>
      </x:c>
      <x:c r="J138" s="31" t="n">
        <x:f>IF(H138=0,"",I138/H138)</x:f>
        <x:v>0</x:v>
      </x:c>
      <x:c r="K138" t="inlineStr">
        <x:is>
          <x:t xml:space="preserve">SIN HISTORIAL REAL DE PARADAS</x:t>
        </x:is>
      </x:c>
    </x:row>
    <x:row r="139">
      <x:c r="A139" t="inlineStr">
        <x:is>
          <x:t xml:space="preserve">Segundo taladro (alternativo)</x:t>
        </x:is>
      </x:c>
      <x:c r="B139" t="n">
        <x:v>6</x:v>
      </x:c>
      <x:c r="C139" t="n">
        <x:f>SUMPRODUCT(('07_CALENDARIO'!$A$2:$A$397&gt;=DATE(2025,B139,1))*('07_CALENDARIO'!$A$2:$A$397&lt;EDATE(DATE(2025,B139,1),1))*('07_CALENDARIO'!$K$2:$K$397))</x:f>
        <x:v>21</x:v>
      </x:c>
      <x:c r="D139" t="n">
        <x:f>'19_PARAMETROS'!$B$16</x:f>
        <x:v>8</x:v>
      </x:c>
      <x:c r="E139" t="n">
        <x:f>IFERROR(INDEX('04_MAQUINAS'!$E$2:$E$18,MATCH(A139,'04_MAQUINAS'!$A$2:$A$18,0)),0)</x:f>
        <x:v>1</x:v>
      </x:c>
      <x:c r="F139" t="n">
        <x:f>C139*D139*E139</x:f>
        <x:v>168</x:v>
      </x:c>
      <x:c r="G139" t="n">
        <x:v>0</x:v>
      </x:c>
      <x:c r="H139" t="n">
        <x:f>MAX(0,F139-G139)</x:f>
        <x:v>168</x:v>
      </x:c>
      <x:c r="I139" t="n">
        <x:f>SUMIFS('09_CARGA_ORDEN'!$J$2:$J$1153,'09_CARGA_ORDEN'!$E$2:$E$1153,A139,'09_CARGA_ORDEN'!$K$2:$K$1153,B139)</x:f>
        <x:v>0</x:v>
      </x:c>
      <x:c r="J139" s="31" t="n">
        <x:f>IF(H139=0,"",I139/H139)</x:f>
        <x:v>0</x:v>
      </x:c>
      <x:c r="K139" t="inlineStr">
        <x:is>
          <x:t xml:space="preserve">SIN HISTORIAL REAL DE PARADAS</x:t>
        </x:is>
      </x:c>
    </x:row>
    <x:row r="140">
      <x:c r="A140" t="inlineStr">
        <x:is>
          <x:t xml:space="preserve">Segundo taladro (alternativo)</x:t>
        </x:is>
      </x:c>
      <x:c r="B140" t="n">
        <x:v>7</x:v>
      </x:c>
      <x:c r="C140" t="n">
        <x:f>SUMPRODUCT(('07_CALENDARIO'!$A$2:$A$397&gt;=DATE(2025,B140,1))*('07_CALENDARIO'!$A$2:$A$397&lt;EDATE(DATE(2025,B140,1),1))*('07_CALENDARIO'!$K$2:$K$397))</x:f>
        <x:v>23</x:v>
      </x:c>
      <x:c r="D140" t="n">
        <x:f>'19_PARAMETROS'!$B$16</x:f>
        <x:v>8</x:v>
      </x:c>
      <x:c r="E140" t="n">
        <x:f>IFERROR(INDEX('04_MAQUINAS'!$E$2:$E$18,MATCH(A140,'04_MAQUINAS'!$A$2:$A$18,0)),0)</x:f>
        <x:v>1</x:v>
      </x:c>
      <x:c r="F140" t="n">
        <x:f>C140*D140*E140</x:f>
        <x:v>184</x:v>
      </x:c>
      <x:c r="G140" t="n">
        <x:v>0</x:v>
      </x:c>
      <x:c r="H140" t="n">
        <x:f>MAX(0,F140-G140)</x:f>
        <x:v>184</x:v>
      </x:c>
      <x:c r="I140" t="n">
        <x:f>SUMIFS('09_CARGA_ORDEN'!$J$2:$J$1153,'09_CARGA_ORDEN'!$E$2:$E$1153,A140,'09_CARGA_ORDEN'!$K$2:$K$1153,B140)</x:f>
        <x:v>0</x:v>
      </x:c>
      <x:c r="J140" s="31" t="n">
        <x:f>IF(H140=0,"",I140/H140)</x:f>
        <x:v>0</x:v>
      </x:c>
      <x:c r="K140" t="inlineStr">
        <x:is>
          <x:t xml:space="preserve">SIN HISTORIAL REAL DE PARADAS</x:t>
        </x:is>
      </x:c>
    </x:row>
    <x:row r="141">
      <x:c r="A141" t="inlineStr">
        <x:is>
          <x:t xml:space="preserve">Segundo taladro (alternativo)</x:t>
        </x:is>
      </x:c>
      <x:c r="B141" t="n">
        <x:v>8</x:v>
      </x:c>
      <x:c r="C141" t="n">
        <x:f>SUMPRODUCT(('07_CALENDARIO'!$A$2:$A$397&gt;=DATE(2025,B141,1))*('07_CALENDARIO'!$A$2:$A$397&lt;EDATE(DATE(2025,B141,1),1))*('07_CALENDARIO'!$K$2:$K$397))</x:f>
        <x:v>21</x:v>
      </x:c>
      <x:c r="D141" t="n">
        <x:f>'19_PARAMETROS'!$B$16</x:f>
        <x:v>8</x:v>
      </x:c>
      <x:c r="E141" t="n">
        <x:f>IFERROR(INDEX('04_MAQUINAS'!$E$2:$E$18,MATCH(A141,'04_MAQUINAS'!$A$2:$A$18,0)),0)</x:f>
        <x:v>1</x:v>
      </x:c>
      <x:c r="F141" t="n">
        <x:f>C141*D141*E141</x:f>
        <x:v>168</x:v>
      </x:c>
      <x:c r="G141" t="n">
        <x:v>0</x:v>
      </x:c>
      <x:c r="H141" t="n">
        <x:f>MAX(0,F141-G141)</x:f>
        <x:v>168</x:v>
      </x:c>
      <x:c r="I141" t="n">
        <x:f>SUMIFS('09_CARGA_ORDEN'!$J$2:$J$1153,'09_CARGA_ORDEN'!$E$2:$E$1153,A141,'09_CARGA_ORDEN'!$K$2:$K$1153,B141)</x:f>
        <x:v>0</x:v>
      </x:c>
      <x:c r="J141" s="31" t="n">
        <x:f>IF(H141=0,"",I141/H141)</x:f>
        <x:v>0</x:v>
      </x:c>
      <x:c r="K141" t="inlineStr">
        <x:is>
          <x:t xml:space="preserve">SIN HISTORIAL REAL DE PARADAS</x:t>
        </x:is>
      </x:c>
    </x:row>
    <x:row r="142">
      <x:c r="A142" t="inlineStr">
        <x:is>
          <x:t xml:space="preserve">Segundo taladro (alternativo)</x:t>
        </x:is>
      </x:c>
      <x:c r="B142" t="n">
        <x:v>9</x:v>
      </x:c>
      <x:c r="C142" t="n">
        <x:f>SUMPRODUCT(('07_CALENDARIO'!$A$2:$A$397&gt;=DATE(2025,B142,1))*('07_CALENDARIO'!$A$2:$A$397&lt;EDATE(DATE(2025,B142,1),1))*('07_CALENDARIO'!$K$2:$K$397))</x:f>
        <x:v>22</x:v>
      </x:c>
      <x:c r="D142" t="n">
        <x:f>'19_PARAMETROS'!$B$16</x:f>
        <x:v>8</x:v>
      </x:c>
      <x:c r="E142" t="n">
        <x:f>IFERROR(INDEX('04_MAQUINAS'!$E$2:$E$18,MATCH(A142,'04_MAQUINAS'!$A$2:$A$18,0)),0)</x:f>
        <x:v>1</x:v>
      </x:c>
      <x:c r="F142" t="n">
        <x:f>C142*D142*E142</x:f>
        <x:v>176</x:v>
      </x:c>
      <x:c r="G142" t="n">
        <x:v>0</x:v>
      </x:c>
      <x:c r="H142" t="n">
        <x:f>MAX(0,F142-G142)</x:f>
        <x:v>176</x:v>
      </x:c>
      <x:c r="I142" t="n">
        <x:f>SUMIFS('09_CARGA_ORDEN'!$J$2:$J$1153,'09_CARGA_ORDEN'!$E$2:$E$1153,A142,'09_CARGA_ORDEN'!$K$2:$K$1153,B142)</x:f>
        <x:v>0</x:v>
      </x:c>
      <x:c r="J142" s="31" t="n">
        <x:f>IF(H142=0,"",I142/H142)</x:f>
        <x:v>0</x:v>
      </x:c>
      <x:c r="K142" t="inlineStr">
        <x:is>
          <x:t xml:space="preserve">SIN HISTORIAL REAL DE PARADAS</x:t>
        </x:is>
      </x:c>
    </x:row>
    <x:row r="143">
      <x:c r="A143" t="inlineStr">
        <x:is>
          <x:t xml:space="preserve">Segundo taladro (alternativo)</x:t>
        </x:is>
      </x:c>
      <x:c r="B143" t="n">
        <x:v>10</x:v>
      </x:c>
      <x:c r="C143" t="n">
        <x:f>SUMPRODUCT(('07_CALENDARIO'!$A$2:$A$397&gt;=DATE(2025,B143,1))*('07_CALENDARIO'!$A$2:$A$397&lt;EDATE(DATE(2025,B143,1),1))*('07_CALENDARIO'!$K$2:$K$397))</x:f>
        <x:v>23</x:v>
      </x:c>
      <x:c r="D143" t="n">
        <x:f>'19_PARAMETROS'!$B$16</x:f>
        <x:v>8</x:v>
      </x:c>
      <x:c r="E143" t="n">
        <x:f>IFERROR(INDEX('04_MAQUINAS'!$E$2:$E$18,MATCH(A143,'04_MAQUINAS'!$A$2:$A$18,0)),0)</x:f>
        <x:v>1</x:v>
      </x:c>
      <x:c r="F143" t="n">
        <x:f>C143*D143*E143</x:f>
        <x:v>184</x:v>
      </x:c>
      <x:c r="G143" t="n">
        <x:v>0</x:v>
      </x:c>
      <x:c r="H143" t="n">
        <x:f>MAX(0,F143-G143)</x:f>
        <x:v>184</x:v>
      </x:c>
      <x:c r="I143" t="n">
        <x:f>SUMIFS('09_CARGA_ORDEN'!$J$2:$J$1153,'09_CARGA_ORDEN'!$E$2:$E$1153,A143,'09_CARGA_ORDEN'!$K$2:$K$1153,B143)</x:f>
        <x:v>0</x:v>
      </x:c>
      <x:c r="J143" s="31" t="n">
        <x:f>IF(H143=0,"",I143/H143)</x:f>
        <x:v>0</x:v>
      </x:c>
      <x:c r="K143" t="inlineStr">
        <x:is>
          <x:t xml:space="preserve">SIN HISTORIAL REAL DE PARADAS</x:t>
        </x:is>
      </x:c>
    </x:row>
    <x:row r="144">
      <x:c r="A144" t="inlineStr">
        <x:is>
          <x:t xml:space="preserve">Segundo taladro (alternativo)</x:t>
        </x:is>
      </x:c>
      <x:c r="B144" t="n">
        <x:v>11</x:v>
      </x:c>
      <x:c r="C144" t="n">
        <x:f>SUMPRODUCT(('07_CALENDARIO'!$A$2:$A$397&gt;=DATE(2025,B144,1))*('07_CALENDARIO'!$A$2:$A$397&lt;EDATE(DATE(2025,B144,1),1))*('07_CALENDARIO'!$K$2:$K$397))</x:f>
        <x:v>20</x:v>
      </x:c>
      <x:c r="D144" t="n">
        <x:f>'19_PARAMETROS'!$B$16</x:f>
        <x:v>8</x:v>
      </x:c>
      <x:c r="E144" t="n">
        <x:f>IFERROR(INDEX('04_MAQUINAS'!$E$2:$E$18,MATCH(A144,'04_MAQUINAS'!$A$2:$A$18,0)),0)</x:f>
        <x:v>1</x:v>
      </x:c>
      <x:c r="F144" t="n">
        <x:f>C144*D144*E144</x:f>
        <x:v>160</x:v>
      </x:c>
      <x:c r="G144" t="n">
        <x:v>0</x:v>
      </x:c>
      <x:c r="H144" t="n">
        <x:f>MAX(0,F144-G144)</x:f>
        <x:v>160</x:v>
      </x:c>
      <x:c r="I144" t="n">
        <x:f>SUMIFS('09_CARGA_ORDEN'!$J$2:$J$1153,'09_CARGA_ORDEN'!$E$2:$E$1153,A144,'09_CARGA_ORDEN'!$K$2:$K$1153,B144)</x:f>
        <x:v>0</x:v>
      </x:c>
      <x:c r="J144" s="31" t="n">
        <x:f>IF(H144=0,"",I144/H144)</x:f>
        <x:v>0</x:v>
      </x:c>
      <x:c r="K144" t="inlineStr">
        <x:is>
          <x:t xml:space="preserve">SIN HISTORIAL REAL DE PARADAS</x:t>
        </x:is>
      </x:c>
    </x:row>
    <x:row r="145">
      <x:c r="A145" t="inlineStr">
        <x:is>
          <x:t xml:space="preserve">Segundo taladro (alternativo)</x:t>
        </x:is>
      </x:c>
      <x:c r="B145" t="n">
        <x:v>12</x:v>
      </x:c>
      <x:c r="C145" t="n">
        <x:f>SUMPRODUCT(('07_CALENDARIO'!$A$2:$A$397&gt;=DATE(2025,B145,1))*('07_CALENDARIO'!$A$2:$A$397&lt;EDATE(DATE(2025,B145,1),1))*('07_CALENDARIO'!$K$2:$K$397))</x:f>
        <x:v>23</x:v>
      </x:c>
      <x:c r="D145" t="n">
        <x:f>'19_PARAMETROS'!$B$16</x:f>
        <x:v>8</x:v>
      </x:c>
      <x:c r="E145" t="n">
        <x:f>IFERROR(INDEX('04_MAQUINAS'!$E$2:$E$18,MATCH(A145,'04_MAQUINAS'!$A$2:$A$18,0)),0)</x:f>
        <x:v>1</x:v>
      </x:c>
      <x:c r="F145" t="n">
        <x:f>C145*D145*E145</x:f>
        <x:v>184</x:v>
      </x:c>
      <x:c r="G145" t="n">
        <x:v>0</x:v>
      </x:c>
      <x:c r="H145" t="n">
        <x:f>MAX(0,F145-G145)</x:f>
        <x:v>184</x:v>
      </x:c>
      <x:c r="I145" t="n">
        <x:f>SUMIFS('09_CARGA_ORDEN'!$J$2:$J$1153,'09_CARGA_ORDEN'!$E$2:$E$1153,A145,'09_CARGA_ORDEN'!$K$2:$K$1153,B145)</x:f>
        <x:v>0</x:v>
      </x:c>
      <x:c r="J145" s="31" t="n">
        <x:f>IF(H145=0,"",I145/H145)</x:f>
        <x:v>0</x:v>
      </x:c>
      <x:c r="K145" t="inlineStr">
        <x:is>
          <x:t xml:space="preserve">SIN HISTORIAL REAL DE PARADAS</x:t>
        </x:is>
      </x:c>
    </x:row>
    <x:row r="146">
      <x:c r="A146" t="inlineStr">
        <x:is>
          <x:t xml:space="preserve">Segunda estación soldadura (alternativa)</x:t>
        </x:is>
      </x:c>
      <x:c r="B146" t="n">
        <x:v>1</x:v>
      </x:c>
      <x:c r="C146" t="n">
        <x:f>SUMPRODUCT(('07_CALENDARIO'!$A$2:$A$397&gt;=DATE(2025,B146,1))*('07_CALENDARIO'!$A$2:$A$397&lt;EDATE(DATE(2025,B146,1),1))*('07_CALENDARIO'!$K$2:$K$397))</x:f>
        <x:v>23</x:v>
      </x:c>
      <x:c r="D146" t="n">
        <x:f>'19_PARAMETROS'!$B$16</x:f>
        <x:v>8</x:v>
      </x:c>
      <x:c r="E146" t="n">
        <x:f>IFERROR(INDEX('04_MAQUINAS'!$E$2:$E$18,MATCH(A146,'04_MAQUINAS'!$A$2:$A$18,0)),0)</x:f>
        <x:v>1</x:v>
      </x:c>
      <x:c r="F146" t="n">
        <x:f>C146*D146*E146</x:f>
        <x:v>184</x:v>
      </x:c>
      <x:c r="G146" t="n">
        <x:v>0</x:v>
      </x:c>
      <x:c r="H146" t="n">
        <x:f>MAX(0,F146-G146)</x:f>
        <x:v>184</x:v>
      </x:c>
      <x:c r="I146" t="n">
        <x:f>SUMIFS('09_CARGA_ORDEN'!$J$2:$J$1153,'09_CARGA_ORDEN'!$E$2:$E$1153,A146,'09_CARGA_ORDEN'!$K$2:$K$1153,B146)</x:f>
        <x:v>0</x:v>
      </x:c>
      <x:c r="J146" s="31" t="n">
        <x:f>IF(H146=0,"",I146/H146)</x:f>
        <x:v>0</x:v>
      </x:c>
      <x:c r="K146" t="inlineStr">
        <x:is>
          <x:t xml:space="preserve">SIN HISTORIAL REAL DE PARADAS</x:t>
        </x:is>
      </x:c>
    </x:row>
    <x:row r="147">
      <x:c r="A147" t="inlineStr">
        <x:is>
          <x:t xml:space="preserve">Segunda estación soldadura (alternativa)</x:t>
        </x:is>
      </x:c>
      <x:c r="B147" t="n">
        <x:v>2</x:v>
      </x:c>
      <x:c r="C147" t="n">
        <x:f>SUMPRODUCT(('07_CALENDARIO'!$A$2:$A$397&gt;=DATE(2025,B147,1))*('07_CALENDARIO'!$A$2:$A$397&lt;EDATE(DATE(2025,B147,1),1))*('07_CALENDARIO'!$K$2:$K$397))</x:f>
        <x:v>20</x:v>
      </x:c>
      <x:c r="D147" t="n">
        <x:f>'19_PARAMETROS'!$B$16</x:f>
        <x:v>8</x:v>
      </x:c>
      <x:c r="E147" t="n">
        <x:f>IFERROR(INDEX('04_MAQUINAS'!$E$2:$E$18,MATCH(A147,'04_MAQUINAS'!$A$2:$A$18,0)),0)</x:f>
        <x:v>1</x:v>
      </x:c>
      <x:c r="F147" t="n">
        <x:f>C147*D147*E147</x:f>
        <x:v>160</x:v>
      </x:c>
      <x:c r="G147" t="n">
        <x:v>0</x:v>
      </x:c>
      <x:c r="H147" t="n">
        <x:f>MAX(0,F147-G147)</x:f>
        <x:v>160</x:v>
      </x:c>
      <x:c r="I147" t="n">
        <x:f>SUMIFS('09_CARGA_ORDEN'!$J$2:$J$1153,'09_CARGA_ORDEN'!$E$2:$E$1153,A147,'09_CARGA_ORDEN'!$K$2:$K$1153,B147)</x:f>
        <x:v>0</x:v>
      </x:c>
      <x:c r="J147" s="31" t="n">
        <x:f>IF(H147=0,"",I147/H147)</x:f>
        <x:v>0</x:v>
      </x:c>
      <x:c r="K147" t="inlineStr">
        <x:is>
          <x:t xml:space="preserve">SIN HISTORIAL REAL DE PARADAS</x:t>
        </x:is>
      </x:c>
    </x:row>
    <x:row r="148">
      <x:c r="A148" t="inlineStr">
        <x:is>
          <x:t xml:space="preserve">Segunda estación soldadura (alternativa)</x:t>
        </x:is>
      </x:c>
      <x:c r="B148" t="n">
        <x:v>3</x:v>
      </x:c>
      <x:c r="C148" t="n">
        <x:f>SUMPRODUCT(('07_CALENDARIO'!$A$2:$A$397&gt;=DATE(2025,B148,1))*('07_CALENDARIO'!$A$2:$A$397&lt;EDATE(DATE(2025,B148,1),1))*('07_CALENDARIO'!$K$2:$K$397))</x:f>
        <x:v>21</x:v>
      </x:c>
      <x:c r="D148" t="n">
        <x:f>'19_PARAMETROS'!$B$16</x:f>
        <x:v>8</x:v>
      </x:c>
      <x:c r="E148" t="n">
        <x:f>IFERROR(INDEX('04_MAQUINAS'!$E$2:$E$18,MATCH(A148,'04_MAQUINAS'!$A$2:$A$18,0)),0)</x:f>
        <x:v>1</x:v>
      </x:c>
      <x:c r="F148" t="n">
        <x:f>C148*D148*E148</x:f>
        <x:v>168</x:v>
      </x:c>
      <x:c r="G148" t="n">
        <x:v>0</x:v>
      </x:c>
      <x:c r="H148" t="n">
        <x:f>MAX(0,F148-G148)</x:f>
        <x:v>168</x:v>
      </x:c>
      <x:c r="I148" t="n">
        <x:f>SUMIFS('09_CARGA_ORDEN'!$J$2:$J$1153,'09_CARGA_ORDEN'!$E$2:$E$1153,A148,'09_CARGA_ORDEN'!$K$2:$K$1153,B148)</x:f>
        <x:v>0</x:v>
      </x:c>
      <x:c r="J148" s="31" t="n">
        <x:f>IF(H148=0,"",I148/H148)</x:f>
        <x:v>0</x:v>
      </x:c>
      <x:c r="K148" t="inlineStr">
        <x:is>
          <x:t xml:space="preserve">SIN HISTORIAL REAL DE PARADAS</x:t>
        </x:is>
      </x:c>
    </x:row>
    <x:row r="149">
      <x:c r="A149" t="inlineStr">
        <x:is>
          <x:t xml:space="preserve">Segunda estación soldadura (alternativa)</x:t>
        </x:is>
      </x:c>
      <x:c r="B149" t="n">
        <x:v>4</x:v>
      </x:c>
      <x:c r="C149" t="n">
        <x:f>SUMPRODUCT(('07_CALENDARIO'!$A$2:$A$397&gt;=DATE(2025,B149,1))*('07_CALENDARIO'!$A$2:$A$397&lt;EDATE(DATE(2025,B149,1),1))*('07_CALENDARIO'!$K$2:$K$397))</x:f>
        <x:v>22</x:v>
      </x:c>
      <x:c r="D149" t="n">
        <x:f>'19_PARAMETROS'!$B$16</x:f>
        <x:v>8</x:v>
      </x:c>
      <x:c r="E149" t="n">
        <x:f>IFERROR(INDEX('04_MAQUINAS'!$E$2:$E$18,MATCH(A149,'04_MAQUINAS'!$A$2:$A$18,0)),0)</x:f>
        <x:v>1</x:v>
      </x:c>
      <x:c r="F149" t="n">
        <x:f>C149*D149*E149</x:f>
        <x:v>176</x:v>
      </x:c>
      <x:c r="G149" t="n">
        <x:v>0</x:v>
      </x:c>
      <x:c r="H149" t="n">
        <x:f>MAX(0,F149-G149)</x:f>
        <x:v>176</x:v>
      </x:c>
      <x:c r="I149" t="n">
        <x:f>SUMIFS('09_CARGA_ORDEN'!$J$2:$J$1153,'09_CARGA_ORDEN'!$E$2:$E$1153,A149,'09_CARGA_ORDEN'!$K$2:$K$1153,B149)</x:f>
        <x:v>0</x:v>
      </x:c>
      <x:c r="J149" s="31" t="n">
        <x:f>IF(H149=0,"",I149/H149)</x:f>
        <x:v>0</x:v>
      </x:c>
      <x:c r="K149" t="inlineStr">
        <x:is>
          <x:t xml:space="preserve">SIN HISTORIAL REAL DE PARADAS</x:t>
        </x:is>
      </x:c>
    </x:row>
    <x:row r="150">
      <x:c r="A150" t="inlineStr">
        <x:is>
          <x:t xml:space="preserve">Segunda estación soldadura (alternativa)</x:t>
        </x:is>
      </x:c>
      <x:c r="B150" t="n">
        <x:v>5</x:v>
      </x:c>
      <x:c r="C150" t="n">
        <x:f>SUMPRODUCT(('07_CALENDARIO'!$A$2:$A$397&gt;=DATE(2025,B150,1))*('07_CALENDARIO'!$A$2:$A$397&lt;EDATE(DATE(2025,B150,1),1))*('07_CALENDARIO'!$K$2:$K$397))</x:f>
        <x:v>22</x:v>
      </x:c>
      <x:c r="D150" t="n">
        <x:f>'19_PARAMETROS'!$B$16</x:f>
        <x:v>8</x:v>
      </x:c>
      <x:c r="E150" t="n">
        <x:f>IFERROR(INDEX('04_MAQUINAS'!$E$2:$E$18,MATCH(A150,'04_MAQUINAS'!$A$2:$A$18,0)),0)</x:f>
        <x:v>1</x:v>
      </x:c>
      <x:c r="F150" t="n">
        <x:f>C150*D150*E150</x:f>
        <x:v>176</x:v>
      </x:c>
      <x:c r="G150" t="n">
        <x:v>0</x:v>
      </x:c>
      <x:c r="H150" t="n">
        <x:f>MAX(0,F150-G150)</x:f>
        <x:v>176</x:v>
      </x:c>
      <x:c r="I150" t="n">
        <x:f>SUMIFS('09_CARGA_ORDEN'!$J$2:$J$1153,'09_CARGA_ORDEN'!$E$2:$E$1153,A150,'09_CARGA_ORDEN'!$K$2:$K$1153,B150)</x:f>
        <x:v>0</x:v>
      </x:c>
      <x:c r="J150" s="31" t="n">
        <x:f>IF(H150=0,"",I150/H150)</x:f>
        <x:v>0</x:v>
      </x:c>
      <x:c r="K150" t="inlineStr">
        <x:is>
          <x:t xml:space="preserve">SIN HISTORIAL REAL DE PARADAS</x:t>
        </x:is>
      </x:c>
    </x:row>
    <x:row r="151">
      <x:c r="A151" t="inlineStr">
        <x:is>
          <x:t xml:space="preserve">Segunda estación soldadura (alternativa)</x:t>
        </x:is>
      </x:c>
      <x:c r="B151" t="n">
        <x:v>6</x:v>
      </x:c>
      <x:c r="C151" t="n">
        <x:f>SUMPRODUCT(('07_CALENDARIO'!$A$2:$A$397&gt;=DATE(2025,B151,1))*('07_CALENDARIO'!$A$2:$A$397&lt;EDATE(DATE(2025,B151,1),1))*('07_CALENDARIO'!$K$2:$K$397))</x:f>
        <x:v>21</x:v>
      </x:c>
      <x:c r="D151" t="n">
        <x:f>'19_PARAMETROS'!$B$16</x:f>
        <x:v>8</x:v>
      </x:c>
      <x:c r="E151" t="n">
        <x:f>IFERROR(INDEX('04_MAQUINAS'!$E$2:$E$18,MATCH(A151,'04_MAQUINAS'!$A$2:$A$18,0)),0)</x:f>
        <x:v>1</x:v>
      </x:c>
      <x:c r="F151" t="n">
        <x:f>C151*D151*E151</x:f>
        <x:v>168</x:v>
      </x:c>
      <x:c r="G151" t="n">
        <x:v>0</x:v>
      </x:c>
      <x:c r="H151" t="n">
        <x:f>MAX(0,F151-G151)</x:f>
        <x:v>168</x:v>
      </x:c>
      <x:c r="I151" t="n">
        <x:f>SUMIFS('09_CARGA_ORDEN'!$J$2:$J$1153,'09_CARGA_ORDEN'!$E$2:$E$1153,A151,'09_CARGA_ORDEN'!$K$2:$K$1153,B151)</x:f>
        <x:v>0</x:v>
      </x:c>
      <x:c r="J151" s="31" t="n">
        <x:f>IF(H151=0,"",I151/H151)</x:f>
        <x:v>0</x:v>
      </x:c>
      <x:c r="K151" t="inlineStr">
        <x:is>
          <x:t xml:space="preserve">SIN HISTORIAL REAL DE PARADAS</x:t>
        </x:is>
      </x:c>
    </x:row>
    <x:row r="152">
      <x:c r="A152" t="inlineStr">
        <x:is>
          <x:t xml:space="preserve">Segunda estación soldadura (alternativa)</x:t>
        </x:is>
      </x:c>
      <x:c r="B152" t="n">
        <x:v>7</x:v>
      </x:c>
      <x:c r="C152" t="n">
        <x:f>SUMPRODUCT(('07_CALENDARIO'!$A$2:$A$397&gt;=DATE(2025,B152,1))*('07_CALENDARIO'!$A$2:$A$397&lt;EDATE(DATE(2025,B152,1),1))*('07_CALENDARIO'!$K$2:$K$397))</x:f>
        <x:v>23</x:v>
      </x:c>
      <x:c r="D152" t="n">
        <x:f>'19_PARAMETROS'!$B$16</x:f>
        <x:v>8</x:v>
      </x:c>
      <x:c r="E152" t="n">
        <x:f>IFERROR(INDEX('04_MAQUINAS'!$E$2:$E$18,MATCH(A152,'04_MAQUINAS'!$A$2:$A$18,0)),0)</x:f>
        <x:v>1</x:v>
      </x:c>
      <x:c r="F152" t="n">
        <x:f>C152*D152*E152</x:f>
        <x:v>184</x:v>
      </x:c>
      <x:c r="G152" t="n">
        <x:v>0</x:v>
      </x:c>
      <x:c r="H152" t="n">
        <x:f>MAX(0,F152-G152)</x:f>
        <x:v>184</x:v>
      </x:c>
      <x:c r="I152" t="n">
        <x:f>SUMIFS('09_CARGA_ORDEN'!$J$2:$J$1153,'09_CARGA_ORDEN'!$E$2:$E$1153,A152,'09_CARGA_ORDEN'!$K$2:$K$1153,B152)</x:f>
        <x:v>0</x:v>
      </x:c>
      <x:c r="J152" s="31" t="n">
        <x:f>IF(H152=0,"",I152/H152)</x:f>
        <x:v>0</x:v>
      </x:c>
      <x:c r="K152" t="inlineStr">
        <x:is>
          <x:t xml:space="preserve">SIN HISTORIAL REAL DE PARADAS</x:t>
        </x:is>
      </x:c>
    </x:row>
    <x:row r="153">
      <x:c r="A153" t="inlineStr">
        <x:is>
          <x:t xml:space="preserve">Segunda estación soldadura (alternativa)</x:t>
        </x:is>
      </x:c>
      <x:c r="B153" t="n">
        <x:v>8</x:v>
      </x:c>
      <x:c r="C153" t="n">
        <x:f>SUMPRODUCT(('07_CALENDARIO'!$A$2:$A$397&gt;=DATE(2025,B153,1))*('07_CALENDARIO'!$A$2:$A$397&lt;EDATE(DATE(2025,B153,1),1))*('07_CALENDARIO'!$K$2:$K$397))</x:f>
        <x:v>21</x:v>
      </x:c>
      <x:c r="D153" t="n">
        <x:f>'19_PARAMETROS'!$B$16</x:f>
        <x:v>8</x:v>
      </x:c>
      <x:c r="E153" t="n">
        <x:f>IFERROR(INDEX('04_MAQUINAS'!$E$2:$E$18,MATCH(A153,'04_MAQUINAS'!$A$2:$A$18,0)),0)</x:f>
        <x:v>1</x:v>
      </x:c>
      <x:c r="F153" t="n">
        <x:f>C153*D153*E153</x:f>
        <x:v>168</x:v>
      </x:c>
      <x:c r="G153" t="n">
        <x:v>0</x:v>
      </x:c>
      <x:c r="H153" t="n">
        <x:f>MAX(0,F153-G153)</x:f>
        <x:v>168</x:v>
      </x:c>
      <x:c r="I153" t="n">
        <x:f>SUMIFS('09_CARGA_ORDEN'!$J$2:$J$1153,'09_CARGA_ORDEN'!$E$2:$E$1153,A153,'09_CARGA_ORDEN'!$K$2:$K$1153,B153)</x:f>
        <x:v>0</x:v>
      </x:c>
      <x:c r="J153" s="31" t="n">
        <x:f>IF(H153=0,"",I153/H153)</x:f>
        <x:v>0</x:v>
      </x:c>
      <x:c r="K153" t="inlineStr">
        <x:is>
          <x:t xml:space="preserve">SIN HISTORIAL REAL DE PARADAS</x:t>
        </x:is>
      </x:c>
    </x:row>
    <x:row r="154">
      <x:c r="A154" t="inlineStr">
        <x:is>
          <x:t xml:space="preserve">Segunda estación soldadura (alternativa)</x:t>
        </x:is>
      </x:c>
      <x:c r="B154" t="n">
        <x:v>9</x:v>
      </x:c>
      <x:c r="C154" t="n">
        <x:f>SUMPRODUCT(('07_CALENDARIO'!$A$2:$A$397&gt;=DATE(2025,B154,1))*('07_CALENDARIO'!$A$2:$A$397&lt;EDATE(DATE(2025,B154,1),1))*('07_CALENDARIO'!$K$2:$K$397))</x:f>
        <x:v>22</x:v>
      </x:c>
      <x:c r="D154" t="n">
        <x:f>'19_PARAMETROS'!$B$16</x:f>
        <x:v>8</x:v>
      </x:c>
      <x:c r="E154" t="n">
        <x:f>IFERROR(INDEX('04_MAQUINAS'!$E$2:$E$18,MATCH(A154,'04_MAQUINAS'!$A$2:$A$18,0)),0)</x:f>
        <x:v>1</x:v>
      </x:c>
      <x:c r="F154" t="n">
        <x:f>C154*D154*E154</x:f>
        <x:v>176</x:v>
      </x:c>
      <x:c r="G154" t="n">
        <x:v>0</x:v>
      </x:c>
      <x:c r="H154" t="n">
        <x:f>MAX(0,F154-G154)</x:f>
        <x:v>176</x:v>
      </x:c>
      <x:c r="I154" t="n">
        <x:f>SUMIFS('09_CARGA_ORDEN'!$J$2:$J$1153,'09_CARGA_ORDEN'!$E$2:$E$1153,A154,'09_CARGA_ORDEN'!$K$2:$K$1153,B154)</x:f>
        <x:v>0</x:v>
      </x:c>
      <x:c r="J154" s="31" t="n">
        <x:f>IF(H154=0,"",I154/H154)</x:f>
        <x:v>0</x:v>
      </x:c>
      <x:c r="K154" t="inlineStr">
        <x:is>
          <x:t xml:space="preserve">SIN HISTORIAL REAL DE PARADAS</x:t>
        </x:is>
      </x:c>
    </x:row>
    <x:row r="155">
      <x:c r="A155" t="inlineStr">
        <x:is>
          <x:t xml:space="preserve">Segunda estación soldadura (alternativa)</x:t>
        </x:is>
      </x:c>
      <x:c r="B155" t="n">
        <x:v>10</x:v>
      </x:c>
      <x:c r="C155" t="n">
        <x:f>SUMPRODUCT(('07_CALENDARIO'!$A$2:$A$397&gt;=DATE(2025,B155,1))*('07_CALENDARIO'!$A$2:$A$397&lt;EDATE(DATE(2025,B155,1),1))*('07_CALENDARIO'!$K$2:$K$397))</x:f>
        <x:v>23</x:v>
      </x:c>
      <x:c r="D155" t="n">
        <x:f>'19_PARAMETROS'!$B$16</x:f>
        <x:v>8</x:v>
      </x:c>
      <x:c r="E155" t="n">
        <x:f>IFERROR(INDEX('04_MAQUINAS'!$E$2:$E$18,MATCH(A155,'04_MAQUINAS'!$A$2:$A$18,0)),0)</x:f>
        <x:v>1</x:v>
      </x:c>
      <x:c r="F155" t="n">
        <x:f>C155*D155*E155</x:f>
        <x:v>184</x:v>
      </x:c>
      <x:c r="G155" t="n">
        <x:v>0</x:v>
      </x:c>
      <x:c r="H155" t="n">
        <x:f>MAX(0,F155-G155)</x:f>
        <x:v>184</x:v>
      </x:c>
      <x:c r="I155" t="n">
        <x:f>SUMIFS('09_CARGA_ORDEN'!$J$2:$J$1153,'09_CARGA_ORDEN'!$E$2:$E$1153,A155,'09_CARGA_ORDEN'!$K$2:$K$1153,B155)</x:f>
        <x:v>0</x:v>
      </x:c>
      <x:c r="J155" s="31" t="n">
        <x:f>IF(H155=0,"",I155/H155)</x:f>
        <x:v>0</x:v>
      </x:c>
      <x:c r="K155" t="inlineStr">
        <x:is>
          <x:t xml:space="preserve">SIN HISTORIAL REAL DE PARADAS</x:t>
        </x:is>
      </x:c>
    </x:row>
    <x:row r="156">
      <x:c r="A156" t="inlineStr">
        <x:is>
          <x:t xml:space="preserve">Segunda estación soldadura (alternativa)</x:t>
        </x:is>
      </x:c>
      <x:c r="B156" t="n">
        <x:v>11</x:v>
      </x:c>
      <x:c r="C156" t="n">
        <x:f>SUMPRODUCT(('07_CALENDARIO'!$A$2:$A$397&gt;=DATE(2025,B156,1))*('07_CALENDARIO'!$A$2:$A$397&lt;EDATE(DATE(2025,B156,1),1))*('07_CALENDARIO'!$K$2:$K$397))</x:f>
        <x:v>20</x:v>
      </x:c>
      <x:c r="D156" t="n">
        <x:f>'19_PARAMETROS'!$B$16</x:f>
        <x:v>8</x:v>
      </x:c>
      <x:c r="E156" t="n">
        <x:f>IFERROR(INDEX('04_MAQUINAS'!$E$2:$E$18,MATCH(A156,'04_MAQUINAS'!$A$2:$A$18,0)),0)</x:f>
        <x:v>1</x:v>
      </x:c>
      <x:c r="F156" t="n">
        <x:f>C156*D156*E156</x:f>
        <x:v>160</x:v>
      </x:c>
      <x:c r="G156" t="n">
        <x:v>0</x:v>
      </x:c>
      <x:c r="H156" t="n">
        <x:f>MAX(0,F156-G156)</x:f>
        <x:v>160</x:v>
      </x:c>
      <x:c r="I156" t="n">
        <x:f>SUMIFS('09_CARGA_ORDEN'!$J$2:$J$1153,'09_CARGA_ORDEN'!$E$2:$E$1153,A156,'09_CARGA_ORDEN'!$K$2:$K$1153,B156)</x:f>
        <x:v>0</x:v>
      </x:c>
      <x:c r="J156" s="31" t="n">
        <x:f>IF(H156=0,"",I156/H156)</x:f>
        <x:v>0</x:v>
      </x:c>
      <x:c r="K156" t="inlineStr">
        <x:is>
          <x:t xml:space="preserve">SIN HISTORIAL REAL DE PARADAS</x:t>
        </x:is>
      </x:c>
    </x:row>
    <x:row r="157">
      <x:c r="A157" t="inlineStr">
        <x:is>
          <x:t xml:space="preserve">Segunda estación soldadura (alternativa)</x:t>
        </x:is>
      </x:c>
      <x:c r="B157" t="n">
        <x:v>12</x:v>
      </x:c>
      <x:c r="C157" t="n">
        <x:f>SUMPRODUCT(('07_CALENDARIO'!$A$2:$A$397&gt;=DATE(2025,B157,1))*('07_CALENDARIO'!$A$2:$A$397&lt;EDATE(DATE(2025,B157,1),1))*('07_CALENDARIO'!$K$2:$K$397))</x:f>
        <x:v>23</x:v>
      </x:c>
      <x:c r="D157" t="n">
        <x:f>'19_PARAMETROS'!$B$16</x:f>
        <x:v>8</x:v>
      </x:c>
      <x:c r="E157" t="n">
        <x:f>IFERROR(INDEX('04_MAQUINAS'!$E$2:$E$18,MATCH(A157,'04_MAQUINAS'!$A$2:$A$18,0)),0)</x:f>
        <x:v>1</x:v>
      </x:c>
      <x:c r="F157" t="n">
        <x:f>C157*D157*E157</x:f>
        <x:v>184</x:v>
      </x:c>
      <x:c r="G157" t="n">
        <x:v>0</x:v>
      </x:c>
      <x:c r="H157" t="n">
        <x:f>MAX(0,F157-G157)</x:f>
        <x:v>184</x:v>
      </x:c>
      <x:c r="I157" t="n">
        <x:f>SUMIFS('09_CARGA_ORDEN'!$J$2:$J$1153,'09_CARGA_ORDEN'!$E$2:$E$1153,A157,'09_CARGA_ORDEN'!$K$2:$K$1153,B157)</x:f>
        <x:v>0</x:v>
      </x:c>
      <x:c r="J157" s="31" t="n">
        <x:f>IF(H157=0,"",I157/H157)</x:f>
        <x:v>0</x:v>
      </x:c>
      <x:c r="K157" t="inlineStr">
        <x:is>
          <x:t xml:space="preserve">SIN HISTORIAL REAL DE PARADAS</x:t>
        </x:is>
      </x:c>
    </x:row>
    <x:row r="158">
      <x:c r="A158" t="inlineStr">
        <x:is>
          <x:t xml:space="preserve">Proveedor de pintura externo</x:t>
        </x:is>
      </x:c>
      <x:c r="B158" t="n">
        <x:v>1</x:v>
      </x:c>
      <x:c r="C158" t="n">
        <x:f>SUMPRODUCT(('07_CALENDARIO'!$A$2:$A$397&gt;=DATE(2025,B158,1))*('07_CALENDARIO'!$A$2:$A$397&lt;EDATE(DATE(2025,B158,1),1))*('07_CALENDARIO'!$K$2:$K$397))</x:f>
        <x:v>23</x:v>
      </x:c>
      <x:c r="D158" t="n">
        <x:f>'19_PARAMETROS'!$B$16</x:f>
        <x:v>8</x:v>
      </x:c>
      <x:c r="E158" t="n">
        <x:f>IFERROR(INDEX('04_MAQUINAS'!$E$2:$E$18,MATCH(A158,'04_MAQUINAS'!$A$2:$A$18,0)),0)</x:f>
        <x:v>0</x:v>
      </x:c>
      <x:c r="F158" t="n">
        <x:f>C158*D158*E158</x:f>
        <x:v>0</x:v>
      </x:c>
      <x:c r="G158" t="n">
        <x:v>0</x:v>
      </x:c>
      <x:c r="H158" t="n">
        <x:f>MAX(0,F158-G158)</x:f>
        <x:v>0</x:v>
      </x:c>
      <x:c r="I158" t="n">
        <x:f>SUMIFS('09_CARGA_ORDEN'!$J$2:$J$1153,'09_CARGA_ORDEN'!$E$2:$E$1153,A158,'09_CARGA_ORDEN'!$K$2:$K$1153,B158)</x:f>
        <x:v>0</x:v>
      </x:c>
      <x:c r="J158" s="31" t="str">
        <x:f>IF(H158=0,"",I158/H158)</x:f>
      </x:c>
      <x:c r="K158" t="inlineStr">
        <x:is>
          <x:t xml:space="preserve">SIN HISTORIAL REAL DE PARADAS</x:t>
        </x:is>
      </x:c>
    </x:row>
    <x:row r="159">
      <x:c r="A159" t="inlineStr">
        <x:is>
          <x:t xml:space="preserve">Proveedor de pintura externo</x:t>
        </x:is>
      </x:c>
      <x:c r="B159" t="n">
        <x:v>2</x:v>
      </x:c>
      <x:c r="C159" t="n">
        <x:f>SUMPRODUCT(('07_CALENDARIO'!$A$2:$A$397&gt;=DATE(2025,B159,1))*('07_CALENDARIO'!$A$2:$A$397&lt;EDATE(DATE(2025,B159,1),1))*('07_CALENDARIO'!$K$2:$K$397))</x:f>
        <x:v>20</x:v>
      </x:c>
      <x:c r="D159" t="n">
        <x:f>'19_PARAMETROS'!$B$16</x:f>
        <x:v>8</x:v>
      </x:c>
      <x:c r="E159" t="n">
        <x:f>IFERROR(INDEX('04_MAQUINAS'!$E$2:$E$18,MATCH(A159,'04_MAQUINAS'!$A$2:$A$18,0)),0)</x:f>
        <x:v>0</x:v>
      </x:c>
      <x:c r="F159" t="n">
        <x:f>C159*D159*E159</x:f>
        <x:v>0</x:v>
      </x:c>
      <x:c r="G159" t="n">
        <x:v>0</x:v>
      </x:c>
      <x:c r="H159" t="n">
        <x:f>MAX(0,F159-G159)</x:f>
        <x:v>0</x:v>
      </x:c>
      <x:c r="I159" t="n">
        <x:f>SUMIFS('09_CARGA_ORDEN'!$J$2:$J$1153,'09_CARGA_ORDEN'!$E$2:$E$1153,A159,'09_CARGA_ORDEN'!$K$2:$K$1153,B159)</x:f>
        <x:v>0</x:v>
      </x:c>
      <x:c r="J159" s="31" t="str">
        <x:f>IF(H159=0,"",I159/H159)</x:f>
      </x:c>
      <x:c r="K159" t="inlineStr">
        <x:is>
          <x:t xml:space="preserve">SIN HISTORIAL REAL DE PARADAS</x:t>
        </x:is>
      </x:c>
    </x:row>
    <x:row r="160">
      <x:c r="A160" t="inlineStr">
        <x:is>
          <x:t xml:space="preserve">Proveedor de pintura externo</x:t>
        </x:is>
      </x:c>
      <x:c r="B160" t="n">
        <x:v>3</x:v>
      </x:c>
      <x:c r="C160" t="n">
        <x:f>SUMPRODUCT(('07_CALENDARIO'!$A$2:$A$397&gt;=DATE(2025,B160,1))*('07_CALENDARIO'!$A$2:$A$397&lt;EDATE(DATE(2025,B160,1),1))*('07_CALENDARIO'!$K$2:$K$397))</x:f>
        <x:v>21</x:v>
      </x:c>
      <x:c r="D160" t="n">
        <x:f>'19_PARAMETROS'!$B$16</x:f>
        <x:v>8</x:v>
      </x:c>
      <x:c r="E160" t="n">
        <x:f>IFERROR(INDEX('04_MAQUINAS'!$E$2:$E$18,MATCH(A160,'04_MAQUINAS'!$A$2:$A$18,0)),0)</x:f>
        <x:v>0</x:v>
      </x:c>
      <x:c r="F160" t="n">
        <x:f>C160*D160*E160</x:f>
        <x:v>0</x:v>
      </x:c>
      <x:c r="G160" t="n">
        <x:v>0</x:v>
      </x:c>
      <x:c r="H160" t="n">
        <x:f>MAX(0,F160-G160)</x:f>
        <x:v>0</x:v>
      </x:c>
      <x:c r="I160" t="n">
        <x:f>SUMIFS('09_CARGA_ORDEN'!$J$2:$J$1153,'09_CARGA_ORDEN'!$E$2:$E$1153,A160,'09_CARGA_ORDEN'!$K$2:$K$1153,B160)</x:f>
        <x:v>0</x:v>
      </x:c>
      <x:c r="J160" s="31" t="str">
        <x:f>IF(H160=0,"",I160/H160)</x:f>
      </x:c>
      <x:c r="K160" t="inlineStr">
        <x:is>
          <x:t xml:space="preserve">SIN HISTORIAL REAL DE PARADAS</x:t>
        </x:is>
      </x:c>
    </x:row>
    <x:row r="161">
      <x:c r="A161" t="inlineStr">
        <x:is>
          <x:t xml:space="preserve">Proveedor de pintura externo</x:t>
        </x:is>
      </x:c>
      <x:c r="B161" t="n">
        <x:v>4</x:v>
      </x:c>
      <x:c r="C161" t="n">
        <x:f>SUMPRODUCT(('07_CALENDARIO'!$A$2:$A$397&gt;=DATE(2025,B161,1))*('07_CALENDARIO'!$A$2:$A$397&lt;EDATE(DATE(2025,B161,1),1))*('07_CALENDARIO'!$K$2:$K$397))</x:f>
        <x:v>22</x:v>
      </x:c>
      <x:c r="D161" t="n">
        <x:f>'19_PARAMETROS'!$B$16</x:f>
        <x:v>8</x:v>
      </x:c>
      <x:c r="E161" t="n">
        <x:f>IFERROR(INDEX('04_MAQUINAS'!$E$2:$E$18,MATCH(A161,'04_MAQUINAS'!$A$2:$A$18,0)),0)</x:f>
        <x:v>0</x:v>
      </x:c>
      <x:c r="F161" t="n">
        <x:f>C161*D161*E161</x:f>
        <x:v>0</x:v>
      </x:c>
      <x:c r="G161" t="n">
        <x:v>0</x:v>
      </x:c>
      <x:c r="H161" t="n">
        <x:f>MAX(0,F161-G161)</x:f>
        <x:v>0</x:v>
      </x:c>
      <x:c r="I161" t="n">
        <x:f>SUMIFS('09_CARGA_ORDEN'!$J$2:$J$1153,'09_CARGA_ORDEN'!$E$2:$E$1153,A161,'09_CARGA_ORDEN'!$K$2:$K$1153,B161)</x:f>
        <x:v>0</x:v>
      </x:c>
      <x:c r="J161" s="31" t="str">
        <x:f>IF(H161=0,"",I161/H161)</x:f>
      </x:c>
      <x:c r="K161" t="inlineStr">
        <x:is>
          <x:t xml:space="preserve">SIN HISTORIAL REAL DE PARADAS</x:t>
        </x:is>
      </x:c>
    </x:row>
    <x:row r="162">
      <x:c r="A162" t="inlineStr">
        <x:is>
          <x:t xml:space="preserve">Proveedor de pintura externo</x:t>
        </x:is>
      </x:c>
      <x:c r="B162" t="n">
        <x:v>5</x:v>
      </x:c>
      <x:c r="C162" t="n">
        <x:f>SUMPRODUCT(('07_CALENDARIO'!$A$2:$A$397&gt;=DATE(2025,B162,1))*('07_CALENDARIO'!$A$2:$A$397&lt;EDATE(DATE(2025,B162,1),1))*('07_CALENDARIO'!$K$2:$K$397))</x:f>
        <x:v>22</x:v>
      </x:c>
      <x:c r="D162" t="n">
        <x:f>'19_PARAMETROS'!$B$16</x:f>
        <x:v>8</x:v>
      </x:c>
      <x:c r="E162" t="n">
        <x:f>IFERROR(INDEX('04_MAQUINAS'!$E$2:$E$18,MATCH(A162,'04_MAQUINAS'!$A$2:$A$18,0)),0)</x:f>
        <x:v>0</x:v>
      </x:c>
      <x:c r="F162" t="n">
        <x:f>C162*D162*E162</x:f>
        <x:v>0</x:v>
      </x:c>
      <x:c r="G162" t="n">
        <x:v>0</x:v>
      </x:c>
      <x:c r="H162" t="n">
        <x:f>MAX(0,F162-G162)</x:f>
        <x:v>0</x:v>
      </x:c>
      <x:c r="I162" t="n">
        <x:f>SUMIFS('09_CARGA_ORDEN'!$J$2:$J$1153,'09_CARGA_ORDEN'!$E$2:$E$1153,A162,'09_CARGA_ORDEN'!$K$2:$K$1153,B162)</x:f>
        <x:v>0</x:v>
      </x:c>
      <x:c r="J162" s="31" t="str">
        <x:f>IF(H162=0,"",I162/H162)</x:f>
      </x:c>
      <x:c r="K162" t="inlineStr">
        <x:is>
          <x:t xml:space="preserve">SIN HISTORIAL REAL DE PARADAS</x:t>
        </x:is>
      </x:c>
    </x:row>
    <x:row r="163">
      <x:c r="A163" t="inlineStr">
        <x:is>
          <x:t xml:space="preserve">Proveedor de pintura externo</x:t>
        </x:is>
      </x:c>
      <x:c r="B163" t="n">
        <x:v>6</x:v>
      </x:c>
      <x:c r="C163" t="n">
        <x:f>SUMPRODUCT(('07_CALENDARIO'!$A$2:$A$397&gt;=DATE(2025,B163,1))*('07_CALENDARIO'!$A$2:$A$397&lt;EDATE(DATE(2025,B163,1),1))*('07_CALENDARIO'!$K$2:$K$397))</x:f>
        <x:v>21</x:v>
      </x:c>
      <x:c r="D163" t="n">
        <x:f>'19_PARAMETROS'!$B$16</x:f>
        <x:v>8</x:v>
      </x:c>
      <x:c r="E163" t="n">
        <x:f>IFERROR(INDEX('04_MAQUINAS'!$E$2:$E$18,MATCH(A163,'04_MAQUINAS'!$A$2:$A$18,0)),0)</x:f>
        <x:v>0</x:v>
      </x:c>
      <x:c r="F163" t="n">
        <x:f>C163*D163*E163</x:f>
        <x:v>0</x:v>
      </x:c>
      <x:c r="G163" t="n">
        <x:v>0</x:v>
      </x:c>
      <x:c r="H163" t="n">
        <x:f>MAX(0,F163-G163)</x:f>
        <x:v>0</x:v>
      </x:c>
      <x:c r="I163" t="n">
        <x:f>SUMIFS('09_CARGA_ORDEN'!$J$2:$J$1153,'09_CARGA_ORDEN'!$E$2:$E$1153,A163,'09_CARGA_ORDEN'!$K$2:$K$1153,B163)</x:f>
        <x:v>0</x:v>
      </x:c>
      <x:c r="J163" s="31" t="str">
        <x:f>IF(H163=0,"",I163/H163)</x:f>
      </x:c>
      <x:c r="K163" t="inlineStr">
        <x:is>
          <x:t xml:space="preserve">SIN HISTORIAL REAL DE PARADAS</x:t>
        </x:is>
      </x:c>
    </x:row>
    <x:row r="164">
      <x:c r="A164" t="inlineStr">
        <x:is>
          <x:t xml:space="preserve">Proveedor de pintura externo</x:t>
        </x:is>
      </x:c>
      <x:c r="B164" t="n">
        <x:v>7</x:v>
      </x:c>
      <x:c r="C164" t="n">
        <x:f>SUMPRODUCT(('07_CALENDARIO'!$A$2:$A$397&gt;=DATE(2025,B164,1))*('07_CALENDARIO'!$A$2:$A$397&lt;EDATE(DATE(2025,B164,1),1))*('07_CALENDARIO'!$K$2:$K$397))</x:f>
        <x:v>23</x:v>
      </x:c>
      <x:c r="D164" t="n">
        <x:f>'19_PARAMETROS'!$B$16</x:f>
        <x:v>8</x:v>
      </x:c>
      <x:c r="E164" t="n">
        <x:f>IFERROR(INDEX('04_MAQUINAS'!$E$2:$E$18,MATCH(A164,'04_MAQUINAS'!$A$2:$A$18,0)),0)</x:f>
        <x:v>0</x:v>
      </x:c>
      <x:c r="F164" t="n">
        <x:f>C164*D164*E164</x:f>
        <x:v>0</x:v>
      </x:c>
      <x:c r="G164" t="n">
        <x:v>0</x:v>
      </x:c>
      <x:c r="H164" t="n">
        <x:f>MAX(0,F164-G164)</x:f>
        <x:v>0</x:v>
      </x:c>
      <x:c r="I164" t="n">
        <x:f>SUMIFS('09_CARGA_ORDEN'!$J$2:$J$1153,'09_CARGA_ORDEN'!$E$2:$E$1153,A164,'09_CARGA_ORDEN'!$K$2:$K$1153,B164)</x:f>
        <x:v>0</x:v>
      </x:c>
      <x:c r="J164" s="31" t="str">
        <x:f>IF(H164=0,"",I164/H164)</x:f>
      </x:c>
      <x:c r="K164" t="inlineStr">
        <x:is>
          <x:t xml:space="preserve">SIN HISTORIAL REAL DE PARADAS</x:t>
        </x:is>
      </x:c>
    </x:row>
    <x:row r="165">
      <x:c r="A165" t="inlineStr">
        <x:is>
          <x:t xml:space="preserve">Proveedor de pintura externo</x:t>
        </x:is>
      </x:c>
      <x:c r="B165" t="n">
        <x:v>8</x:v>
      </x:c>
      <x:c r="C165" t="n">
        <x:f>SUMPRODUCT(('07_CALENDARIO'!$A$2:$A$397&gt;=DATE(2025,B165,1))*('07_CALENDARIO'!$A$2:$A$397&lt;EDATE(DATE(2025,B165,1),1))*('07_CALENDARIO'!$K$2:$K$397))</x:f>
        <x:v>21</x:v>
      </x:c>
      <x:c r="D165" t="n">
        <x:f>'19_PARAMETROS'!$B$16</x:f>
        <x:v>8</x:v>
      </x:c>
      <x:c r="E165" t="n">
        <x:f>IFERROR(INDEX('04_MAQUINAS'!$E$2:$E$18,MATCH(A165,'04_MAQUINAS'!$A$2:$A$18,0)),0)</x:f>
        <x:v>0</x:v>
      </x:c>
      <x:c r="F165" t="n">
        <x:f>C165*D165*E165</x:f>
        <x:v>0</x:v>
      </x:c>
      <x:c r="G165" t="n">
        <x:v>0</x:v>
      </x:c>
      <x:c r="H165" t="n">
        <x:f>MAX(0,F165-G165)</x:f>
        <x:v>0</x:v>
      </x:c>
      <x:c r="I165" t="n">
        <x:f>SUMIFS('09_CARGA_ORDEN'!$J$2:$J$1153,'09_CARGA_ORDEN'!$E$2:$E$1153,A165,'09_CARGA_ORDEN'!$K$2:$K$1153,B165)</x:f>
        <x:v>0</x:v>
      </x:c>
      <x:c r="J165" s="31" t="str">
        <x:f>IF(H165=0,"",I165/H165)</x:f>
      </x:c>
      <x:c r="K165" t="inlineStr">
        <x:is>
          <x:t xml:space="preserve">SIN HISTORIAL REAL DE PARADAS</x:t>
        </x:is>
      </x:c>
    </x:row>
    <x:row r="166">
      <x:c r="A166" t="inlineStr">
        <x:is>
          <x:t xml:space="preserve">Proveedor de pintura externo</x:t>
        </x:is>
      </x:c>
      <x:c r="B166" t="n">
        <x:v>9</x:v>
      </x:c>
      <x:c r="C166" t="n">
        <x:f>SUMPRODUCT(('07_CALENDARIO'!$A$2:$A$397&gt;=DATE(2025,B166,1))*('07_CALENDARIO'!$A$2:$A$397&lt;EDATE(DATE(2025,B166,1),1))*('07_CALENDARIO'!$K$2:$K$397))</x:f>
        <x:v>22</x:v>
      </x:c>
      <x:c r="D166" t="n">
        <x:f>'19_PARAMETROS'!$B$16</x:f>
        <x:v>8</x:v>
      </x:c>
      <x:c r="E166" t="n">
        <x:f>IFERROR(INDEX('04_MAQUINAS'!$E$2:$E$18,MATCH(A166,'04_MAQUINAS'!$A$2:$A$18,0)),0)</x:f>
        <x:v>0</x:v>
      </x:c>
      <x:c r="F166" t="n">
        <x:f>C166*D166*E166</x:f>
        <x:v>0</x:v>
      </x:c>
      <x:c r="G166" t="n">
        <x:v>0</x:v>
      </x:c>
      <x:c r="H166" t="n">
        <x:f>MAX(0,F166-G166)</x:f>
        <x:v>0</x:v>
      </x:c>
      <x:c r="I166" t="n">
        <x:f>SUMIFS('09_CARGA_ORDEN'!$J$2:$J$1153,'09_CARGA_ORDEN'!$E$2:$E$1153,A166,'09_CARGA_ORDEN'!$K$2:$K$1153,B166)</x:f>
        <x:v>0</x:v>
      </x:c>
      <x:c r="J166" s="31" t="str">
        <x:f>IF(H166=0,"",I166/H166)</x:f>
      </x:c>
      <x:c r="K166" t="inlineStr">
        <x:is>
          <x:t xml:space="preserve">SIN HISTORIAL REAL DE PARADAS</x:t>
        </x:is>
      </x:c>
    </x:row>
    <x:row r="167">
      <x:c r="A167" t="inlineStr">
        <x:is>
          <x:t xml:space="preserve">Proveedor de pintura externo</x:t>
        </x:is>
      </x:c>
      <x:c r="B167" t="n">
        <x:v>10</x:v>
      </x:c>
      <x:c r="C167" t="n">
        <x:f>SUMPRODUCT(('07_CALENDARIO'!$A$2:$A$397&gt;=DATE(2025,B167,1))*('07_CALENDARIO'!$A$2:$A$397&lt;EDATE(DATE(2025,B167,1),1))*('07_CALENDARIO'!$K$2:$K$397))</x:f>
        <x:v>23</x:v>
      </x:c>
      <x:c r="D167" t="n">
        <x:f>'19_PARAMETROS'!$B$16</x:f>
        <x:v>8</x:v>
      </x:c>
      <x:c r="E167" t="n">
        <x:f>IFERROR(INDEX('04_MAQUINAS'!$E$2:$E$18,MATCH(A167,'04_MAQUINAS'!$A$2:$A$18,0)),0)</x:f>
        <x:v>0</x:v>
      </x:c>
      <x:c r="F167" t="n">
        <x:f>C167*D167*E167</x:f>
        <x:v>0</x:v>
      </x:c>
      <x:c r="G167" t="n">
        <x:v>0</x:v>
      </x:c>
      <x:c r="H167" t="n">
        <x:f>MAX(0,F167-G167)</x:f>
        <x:v>0</x:v>
      </x:c>
      <x:c r="I167" t="n">
        <x:f>SUMIFS('09_CARGA_ORDEN'!$J$2:$J$1153,'09_CARGA_ORDEN'!$E$2:$E$1153,A167,'09_CARGA_ORDEN'!$K$2:$K$1153,B167)</x:f>
        <x:v>0</x:v>
      </x:c>
      <x:c r="J167" s="31" t="str">
        <x:f>IF(H167=0,"",I167/H167)</x:f>
      </x:c>
      <x:c r="K167" t="inlineStr">
        <x:is>
          <x:t xml:space="preserve">SIN HISTORIAL REAL DE PARADAS</x:t>
        </x:is>
      </x:c>
    </x:row>
    <x:row r="168">
      <x:c r="A168" t="inlineStr">
        <x:is>
          <x:t xml:space="preserve">Proveedor de pintura externo</x:t>
        </x:is>
      </x:c>
      <x:c r="B168" t="n">
        <x:v>11</x:v>
      </x:c>
      <x:c r="C168" t="n">
        <x:f>SUMPRODUCT(('07_CALENDARIO'!$A$2:$A$397&gt;=DATE(2025,B168,1))*('07_CALENDARIO'!$A$2:$A$397&lt;EDATE(DATE(2025,B168,1),1))*('07_CALENDARIO'!$K$2:$K$397))</x:f>
        <x:v>20</x:v>
      </x:c>
      <x:c r="D168" t="n">
        <x:f>'19_PARAMETROS'!$B$16</x:f>
        <x:v>8</x:v>
      </x:c>
      <x:c r="E168" t="n">
        <x:f>IFERROR(INDEX('04_MAQUINAS'!$E$2:$E$18,MATCH(A168,'04_MAQUINAS'!$A$2:$A$18,0)),0)</x:f>
        <x:v>0</x:v>
      </x:c>
      <x:c r="F168" t="n">
        <x:f>C168*D168*E168</x:f>
        <x:v>0</x:v>
      </x:c>
      <x:c r="G168" t="n">
        <x:v>0</x:v>
      </x:c>
      <x:c r="H168" t="n">
        <x:f>MAX(0,F168-G168)</x:f>
        <x:v>0</x:v>
      </x:c>
      <x:c r="I168" t="n">
        <x:f>SUMIFS('09_CARGA_ORDEN'!$J$2:$J$1153,'09_CARGA_ORDEN'!$E$2:$E$1153,A168,'09_CARGA_ORDEN'!$K$2:$K$1153,B168)</x:f>
        <x:v>0</x:v>
      </x:c>
      <x:c r="J168" s="31" t="str">
        <x:f>IF(H168=0,"",I168/H168)</x:f>
      </x:c>
      <x:c r="K168" t="inlineStr">
        <x:is>
          <x:t xml:space="preserve">SIN HISTORIAL REAL DE PARADAS</x:t>
        </x:is>
      </x:c>
    </x:row>
    <x:row r="169">
      <x:c r="A169" t="inlineStr">
        <x:is>
          <x:t xml:space="preserve">Proveedor de pintura externo</x:t>
        </x:is>
      </x:c>
      <x:c r="B169" t="n">
        <x:v>12</x:v>
      </x:c>
      <x:c r="C169" t="n">
        <x:f>SUMPRODUCT(('07_CALENDARIO'!$A$2:$A$397&gt;=DATE(2025,B169,1))*('07_CALENDARIO'!$A$2:$A$397&lt;EDATE(DATE(2025,B169,1),1))*('07_CALENDARIO'!$K$2:$K$397))</x:f>
        <x:v>23</x:v>
      </x:c>
      <x:c r="D169" t="n">
        <x:f>'19_PARAMETROS'!$B$16</x:f>
        <x:v>8</x:v>
      </x:c>
      <x:c r="E169" t="n">
        <x:f>IFERROR(INDEX('04_MAQUINAS'!$E$2:$E$18,MATCH(A169,'04_MAQUINAS'!$A$2:$A$18,0)),0)</x:f>
        <x:v>0</x:v>
      </x:c>
      <x:c r="F169" t="n">
        <x:f>C169*D169*E169</x:f>
        <x:v>0</x:v>
      </x:c>
      <x:c r="G169" t="n">
        <x:v>0</x:v>
      </x:c>
      <x:c r="H169" t="n">
        <x:f>MAX(0,F169-G169)</x:f>
        <x:v>0</x:v>
      </x:c>
      <x:c r="I169" t="n">
        <x:f>SUMIFS('09_CARGA_ORDEN'!$J$2:$J$1153,'09_CARGA_ORDEN'!$E$2:$E$1153,A169,'09_CARGA_ORDEN'!$K$2:$K$1153,B169)</x:f>
        <x:v>0</x:v>
      </x:c>
      <x:c r="J169" s="31" t="str">
        <x:f>IF(H169=0,"",I169/H169)</x:f>
      </x:c>
      <x:c r="K169" t="inlineStr">
        <x:is>
          <x:t xml:space="preserve">SIN HISTORIAL REAL DE PARADAS</x:t>
        </x:is>
      </x:c>
    </x:row>
    <x:row r="170">
      <x:c r="A170" t="inlineStr">
        <x:is>
          <x:t xml:space="preserve">Horno de curado de pintura electrostática por lotes</x:t>
        </x:is>
      </x:c>
      <x:c r="B170" t="n">
        <x:v>1</x:v>
      </x:c>
      <x:c r="C170" t="n">
        <x:f>SUMPRODUCT(('07_CALENDARIO'!$A$2:$A$397&gt;=DATE(2025,B170,1))*('07_CALENDARIO'!$A$2:$A$397&lt;EDATE(DATE(2025,B170,1),1))*('07_CALENDARIO'!$K$2:$K$397))</x:f>
        <x:v>23</x:v>
      </x:c>
      <x:c r="D170" t="n">
        <x:f>'19_PARAMETROS'!$B$16</x:f>
        <x:v>8</x:v>
      </x:c>
      <x:c r="E170" t="n">
        <x:f>IFERROR(INDEX('04_MAQUINAS'!$E$2:$E$18,MATCH(A170,'04_MAQUINAS'!$A$2:$A$18,0)),0)</x:f>
        <x:v>1</x:v>
      </x:c>
      <x:c r="F170" t="n">
        <x:f>C170*D170*E170</x:f>
        <x:v>184</x:v>
      </x:c>
      <x:c r="G170" t="n">
        <x:v>0</x:v>
      </x:c>
      <x:c r="H170" t="n">
        <x:f>MAX(0,F170-G170)</x:f>
        <x:v>184</x:v>
      </x:c>
      <x:c r="I170" t="n">
        <x:f>SUMIFS('09_CARGA_ORDEN'!$J$2:$J$1153,'09_CARGA_ORDEN'!$E$2:$E$1153,A170,'09_CARGA_ORDEN'!$K$2:$K$1153,B170)</x:f>
        <x:v>7.5</x:v>
      </x:c>
      <x:c r="J170" s="31" t="n">
        <x:f>IF(H170=0,"",I170/H170)</x:f>
        <x:v>0.04076086956521739</x:v>
      </x:c>
      <x:c r="K170" t="inlineStr">
        <x:is>
          <x:t xml:space="preserve">SIN HISTORIAL REAL DE PARADAS</x:t>
        </x:is>
      </x:c>
    </x:row>
    <x:row r="171">
      <x:c r="A171" t="inlineStr">
        <x:is>
          <x:t xml:space="preserve">Horno de curado de pintura electrostática por lotes</x:t>
        </x:is>
      </x:c>
      <x:c r="B171" t="n">
        <x:v>2</x:v>
      </x:c>
      <x:c r="C171" t="n">
        <x:f>SUMPRODUCT(('07_CALENDARIO'!$A$2:$A$397&gt;=DATE(2025,B171,1))*('07_CALENDARIO'!$A$2:$A$397&lt;EDATE(DATE(2025,B171,1),1))*('07_CALENDARIO'!$K$2:$K$397))</x:f>
        <x:v>20</x:v>
      </x:c>
      <x:c r="D171" t="n">
        <x:f>'19_PARAMETROS'!$B$16</x:f>
        <x:v>8</x:v>
      </x:c>
      <x:c r="E171" t="n">
        <x:f>IFERROR(INDEX('04_MAQUINAS'!$E$2:$E$18,MATCH(A171,'04_MAQUINAS'!$A$2:$A$18,0)),0)</x:f>
        <x:v>1</x:v>
      </x:c>
      <x:c r="F171" t="n">
        <x:f>C171*D171*E171</x:f>
        <x:v>160</x:v>
      </x:c>
      <x:c r="G171" t="n">
        <x:v>0</x:v>
      </x:c>
      <x:c r="H171" t="n">
        <x:f>MAX(0,F171-G171)</x:f>
        <x:v>160</x:v>
      </x:c>
      <x:c r="I171" t="n">
        <x:f>SUMIFS('09_CARGA_ORDEN'!$J$2:$J$1153,'09_CARGA_ORDEN'!$E$2:$E$1153,A171,'09_CARGA_ORDEN'!$K$2:$K$1153,B171)</x:f>
        <x:v>7.5</x:v>
      </x:c>
      <x:c r="J171" s="31" t="n">
        <x:f>IF(H171=0,"",I171/H171)</x:f>
        <x:v>0.046875</x:v>
      </x:c>
      <x:c r="K171" t="inlineStr">
        <x:is>
          <x:t xml:space="preserve">SIN HISTORIAL REAL DE PARADAS</x:t>
        </x:is>
      </x:c>
    </x:row>
    <x:row r="172">
      <x:c r="A172" t="inlineStr">
        <x:is>
          <x:t xml:space="preserve">Horno de curado de pintura electrostática por lotes</x:t>
        </x:is>
      </x:c>
      <x:c r="B172" t="n">
        <x:v>3</x:v>
      </x:c>
      <x:c r="C172" t="n">
        <x:f>SUMPRODUCT(('07_CALENDARIO'!$A$2:$A$397&gt;=DATE(2025,B172,1))*('07_CALENDARIO'!$A$2:$A$397&lt;EDATE(DATE(2025,B172,1),1))*('07_CALENDARIO'!$K$2:$K$397))</x:f>
        <x:v>21</x:v>
      </x:c>
      <x:c r="D172" t="n">
        <x:f>'19_PARAMETROS'!$B$16</x:f>
        <x:v>8</x:v>
      </x:c>
      <x:c r="E172" t="n">
        <x:f>IFERROR(INDEX('04_MAQUINAS'!$E$2:$E$18,MATCH(A172,'04_MAQUINAS'!$A$2:$A$18,0)),0)</x:f>
        <x:v>1</x:v>
      </x:c>
      <x:c r="F172" t="n">
        <x:f>C172*D172*E172</x:f>
        <x:v>168</x:v>
      </x:c>
      <x:c r="G172" t="n">
        <x:v>0</x:v>
      </x:c>
      <x:c r="H172" t="n">
        <x:f>MAX(0,F172-G172)</x:f>
        <x:v>168</x:v>
      </x:c>
      <x:c r="I172" t="n">
        <x:f>SUMIFS('09_CARGA_ORDEN'!$J$2:$J$1153,'09_CARGA_ORDEN'!$E$2:$E$1153,A172,'09_CARGA_ORDEN'!$K$2:$K$1153,B172)</x:f>
        <x:v>7.5</x:v>
      </x:c>
      <x:c r="J172" s="31" t="n">
        <x:f>IF(H172=0,"",I172/H172)</x:f>
        <x:v>0.044642857142857144</x:v>
      </x:c>
      <x:c r="K172" t="inlineStr">
        <x:is>
          <x:t xml:space="preserve">SIN HISTORIAL REAL DE PARADAS</x:t>
        </x:is>
      </x:c>
    </x:row>
    <x:row r="173">
      <x:c r="A173" t="inlineStr">
        <x:is>
          <x:t xml:space="preserve">Horno de curado de pintura electrostática por lotes</x:t>
        </x:is>
      </x:c>
      <x:c r="B173" t="n">
        <x:v>4</x:v>
      </x:c>
      <x:c r="C173" t="n">
        <x:f>SUMPRODUCT(('07_CALENDARIO'!$A$2:$A$397&gt;=DATE(2025,B173,1))*('07_CALENDARIO'!$A$2:$A$397&lt;EDATE(DATE(2025,B173,1),1))*('07_CALENDARIO'!$K$2:$K$397))</x:f>
        <x:v>22</x:v>
      </x:c>
      <x:c r="D173" t="n">
        <x:f>'19_PARAMETROS'!$B$16</x:f>
        <x:v>8</x:v>
      </x:c>
      <x:c r="E173" t="n">
        <x:f>IFERROR(INDEX('04_MAQUINAS'!$E$2:$E$18,MATCH(A173,'04_MAQUINAS'!$A$2:$A$18,0)),0)</x:f>
        <x:v>1</x:v>
      </x:c>
      <x:c r="F173" t="n">
        <x:f>C173*D173*E173</x:f>
        <x:v>176</x:v>
      </x:c>
      <x:c r="G173" t="n">
        <x:v>0</x:v>
      </x:c>
      <x:c r="H173" t="n">
        <x:f>MAX(0,F173-G173)</x:f>
        <x:v>176</x:v>
      </x:c>
      <x:c r="I173" t="n">
        <x:f>SUMIFS('09_CARGA_ORDEN'!$J$2:$J$1153,'09_CARGA_ORDEN'!$E$2:$E$1153,A173,'09_CARGA_ORDEN'!$K$2:$K$1153,B173)</x:f>
        <x:v>7.5</x:v>
      </x:c>
      <x:c r="J173" s="31" t="n">
        <x:f>IF(H173=0,"",I173/H173)</x:f>
        <x:v>0.04261363636363636</x:v>
      </x:c>
      <x:c r="K173" t="inlineStr">
        <x:is>
          <x:t xml:space="preserve">SIN HISTORIAL REAL DE PARADAS</x:t>
        </x:is>
      </x:c>
    </x:row>
    <x:row r="174">
      <x:c r="A174" t="inlineStr">
        <x:is>
          <x:t xml:space="preserve">Horno de curado de pintura electrostática por lotes</x:t>
        </x:is>
      </x:c>
      <x:c r="B174" t="n">
        <x:v>5</x:v>
      </x:c>
      <x:c r="C174" t="n">
        <x:f>SUMPRODUCT(('07_CALENDARIO'!$A$2:$A$397&gt;=DATE(2025,B174,1))*('07_CALENDARIO'!$A$2:$A$397&lt;EDATE(DATE(2025,B174,1),1))*('07_CALENDARIO'!$K$2:$K$397))</x:f>
        <x:v>22</x:v>
      </x:c>
      <x:c r="D174" t="n">
        <x:f>'19_PARAMETROS'!$B$16</x:f>
        <x:v>8</x:v>
      </x:c>
      <x:c r="E174" t="n">
        <x:f>IFERROR(INDEX('04_MAQUINAS'!$E$2:$E$18,MATCH(A174,'04_MAQUINAS'!$A$2:$A$18,0)),0)</x:f>
        <x:v>1</x:v>
      </x:c>
      <x:c r="F174" t="n">
        <x:f>C174*D174*E174</x:f>
        <x:v>176</x:v>
      </x:c>
      <x:c r="G174" t="n">
        <x:v>0</x:v>
      </x:c>
      <x:c r="H174" t="n">
        <x:f>MAX(0,F174-G174)</x:f>
        <x:v>176</x:v>
      </x:c>
      <x:c r="I174" t="n">
        <x:f>SUMIFS('09_CARGA_ORDEN'!$J$2:$J$1153,'09_CARGA_ORDEN'!$E$2:$E$1153,A174,'09_CARGA_ORDEN'!$K$2:$K$1153,B174)</x:f>
        <x:v>7.5</x:v>
      </x:c>
      <x:c r="J174" s="31" t="n">
        <x:f>IF(H174=0,"",I174/H174)</x:f>
        <x:v>0.04261363636363636</x:v>
      </x:c>
      <x:c r="K174" t="inlineStr">
        <x:is>
          <x:t xml:space="preserve">SIN HISTORIAL REAL DE PARADAS</x:t>
        </x:is>
      </x:c>
    </x:row>
    <x:row r="175">
      <x:c r="A175" t="inlineStr">
        <x:is>
          <x:t xml:space="preserve">Horno de curado de pintura electrostática por lotes</x:t>
        </x:is>
      </x:c>
      <x:c r="B175" t="n">
        <x:v>6</x:v>
      </x:c>
      <x:c r="C175" t="n">
        <x:f>SUMPRODUCT(('07_CALENDARIO'!$A$2:$A$397&gt;=DATE(2025,B175,1))*('07_CALENDARIO'!$A$2:$A$397&lt;EDATE(DATE(2025,B175,1),1))*('07_CALENDARIO'!$K$2:$K$397))</x:f>
        <x:v>21</x:v>
      </x:c>
      <x:c r="D175" t="n">
        <x:f>'19_PARAMETROS'!$B$16</x:f>
        <x:v>8</x:v>
      </x:c>
      <x:c r="E175" t="n">
        <x:f>IFERROR(INDEX('04_MAQUINAS'!$E$2:$E$18,MATCH(A175,'04_MAQUINAS'!$A$2:$A$18,0)),0)</x:f>
        <x:v>1</x:v>
      </x:c>
      <x:c r="F175" t="n">
        <x:f>C175*D175*E175</x:f>
        <x:v>168</x:v>
      </x:c>
      <x:c r="G175" t="n">
        <x:v>0</x:v>
      </x:c>
      <x:c r="H175" t="n">
        <x:f>MAX(0,F175-G175)</x:f>
        <x:v>168</x:v>
      </x:c>
      <x:c r="I175" t="n">
        <x:f>SUMIFS('09_CARGA_ORDEN'!$J$2:$J$1153,'09_CARGA_ORDEN'!$E$2:$E$1153,A175,'09_CARGA_ORDEN'!$K$2:$K$1153,B175)</x:f>
        <x:v>9</x:v>
      </x:c>
      <x:c r="J175" s="31" t="n">
        <x:f>IF(H175=0,"",I175/H175)</x:f>
        <x:v>0.05357142857142857</x:v>
      </x:c>
      <x:c r="K175" t="inlineStr">
        <x:is>
          <x:t xml:space="preserve">SIN HISTORIAL REAL DE PARADAS</x:t>
        </x:is>
      </x:c>
    </x:row>
    <x:row r="176">
      <x:c r="A176" t="inlineStr">
        <x:is>
          <x:t xml:space="preserve">Horno de curado de pintura electrostática por lotes</x:t>
        </x:is>
      </x:c>
      <x:c r="B176" t="n">
        <x:v>7</x:v>
      </x:c>
      <x:c r="C176" t="n">
        <x:f>SUMPRODUCT(('07_CALENDARIO'!$A$2:$A$397&gt;=DATE(2025,B176,1))*('07_CALENDARIO'!$A$2:$A$397&lt;EDATE(DATE(2025,B176,1),1))*('07_CALENDARIO'!$K$2:$K$397))</x:f>
        <x:v>23</x:v>
      </x:c>
      <x:c r="D176" t="n">
        <x:f>'19_PARAMETROS'!$B$16</x:f>
        <x:v>8</x:v>
      </x:c>
      <x:c r="E176" t="n">
        <x:f>IFERROR(INDEX('04_MAQUINAS'!$E$2:$E$18,MATCH(A176,'04_MAQUINAS'!$A$2:$A$18,0)),0)</x:f>
        <x:v>1</x:v>
      </x:c>
      <x:c r="F176" t="n">
        <x:f>C176*D176*E176</x:f>
        <x:v>184</x:v>
      </x:c>
      <x:c r="G176" t="n">
        <x:v>0</x:v>
      </x:c>
      <x:c r="H176" t="n">
        <x:f>MAX(0,F176-G176)</x:f>
        <x:v>184</x:v>
      </x:c>
      <x:c r="I176" t="n">
        <x:f>SUMIFS('09_CARGA_ORDEN'!$J$2:$J$1153,'09_CARGA_ORDEN'!$E$2:$E$1153,A176,'09_CARGA_ORDEN'!$K$2:$K$1153,B176)</x:f>
        <x:v>9</x:v>
      </x:c>
      <x:c r="J176" s="31" t="n">
        <x:f>IF(H176=0,"",I176/H176)</x:f>
        <x:v>0.04891304347826087</x:v>
      </x:c>
      <x:c r="K176" t="inlineStr">
        <x:is>
          <x:t xml:space="preserve">SIN HISTORIAL REAL DE PARADAS</x:t>
        </x:is>
      </x:c>
    </x:row>
    <x:row r="177">
      <x:c r="A177" t="inlineStr">
        <x:is>
          <x:t xml:space="preserve">Horno de curado de pintura electrostática por lotes</x:t>
        </x:is>
      </x:c>
      <x:c r="B177" t="n">
        <x:v>8</x:v>
      </x:c>
      <x:c r="C177" t="n">
        <x:f>SUMPRODUCT(('07_CALENDARIO'!$A$2:$A$397&gt;=DATE(2025,B177,1))*('07_CALENDARIO'!$A$2:$A$397&lt;EDATE(DATE(2025,B177,1),1))*('07_CALENDARIO'!$K$2:$K$397))</x:f>
        <x:v>21</x:v>
      </x:c>
      <x:c r="D177" t="n">
        <x:f>'19_PARAMETROS'!$B$16</x:f>
        <x:v>8</x:v>
      </x:c>
      <x:c r="E177" t="n">
        <x:f>IFERROR(INDEX('04_MAQUINAS'!$E$2:$E$18,MATCH(A177,'04_MAQUINAS'!$A$2:$A$18,0)),0)</x:f>
        <x:v>1</x:v>
      </x:c>
      <x:c r="F177" t="n">
        <x:f>C177*D177*E177</x:f>
        <x:v>168</x:v>
      </x:c>
      <x:c r="G177" t="n">
        <x:v>0</x:v>
      </x:c>
      <x:c r="H177" t="n">
        <x:f>MAX(0,F177-G177)</x:f>
        <x:v>168</x:v>
      </x:c>
      <x:c r="I177" t="n">
        <x:f>SUMIFS('09_CARGA_ORDEN'!$J$2:$J$1153,'09_CARGA_ORDEN'!$E$2:$E$1153,A177,'09_CARGA_ORDEN'!$K$2:$K$1153,B177)</x:f>
        <x:v>9</x:v>
      </x:c>
      <x:c r="J177" s="31" t="n">
        <x:f>IF(H177=0,"",I177/H177)</x:f>
        <x:v>0.05357142857142857</x:v>
      </x:c>
      <x:c r="K177" t="inlineStr">
        <x:is>
          <x:t xml:space="preserve">SIN HISTORIAL REAL DE PARADAS</x:t>
        </x:is>
      </x:c>
    </x:row>
    <x:row r="178">
      <x:c r="A178" t="inlineStr">
        <x:is>
          <x:t xml:space="preserve">Horno de curado de pintura electrostática por lotes</x:t>
        </x:is>
      </x:c>
      <x:c r="B178" t="n">
        <x:v>9</x:v>
      </x:c>
      <x:c r="C178" t="n">
        <x:f>SUMPRODUCT(('07_CALENDARIO'!$A$2:$A$397&gt;=DATE(2025,B178,1))*('07_CALENDARIO'!$A$2:$A$397&lt;EDATE(DATE(2025,B178,1),1))*('07_CALENDARIO'!$K$2:$K$397))</x:f>
        <x:v>22</x:v>
      </x:c>
      <x:c r="D178" t="n">
        <x:f>'19_PARAMETROS'!$B$16</x:f>
        <x:v>8</x:v>
      </x:c>
      <x:c r="E178" t="n">
        <x:f>IFERROR(INDEX('04_MAQUINAS'!$E$2:$E$18,MATCH(A178,'04_MAQUINAS'!$A$2:$A$18,0)),0)</x:f>
        <x:v>1</x:v>
      </x:c>
      <x:c r="F178" t="n">
        <x:f>C178*D178*E178</x:f>
        <x:v>176</x:v>
      </x:c>
      <x:c r="G178" t="n">
        <x:v>0</x:v>
      </x:c>
      <x:c r="H178" t="n">
        <x:f>MAX(0,F178-G178)</x:f>
        <x:v>176</x:v>
      </x:c>
      <x:c r="I178" t="n">
        <x:f>SUMIFS('09_CARGA_ORDEN'!$J$2:$J$1153,'09_CARGA_ORDEN'!$E$2:$E$1153,A178,'09_CARGA_ORDEN'!$K$2:$K$1153,B178)</x:f>
        <x:v>7.5</x:v>
      </x:c>
      <x:c r="J178" s="31" t="n">
        <x:f>IF(H178=0,"",I178/H178)</x:f>
        <x:v>0.04261363636363636</x:v>
      </x:c>
      <x:c r="K178" t="inlineStr">
        <x:is>
          <x:t xml:space="preserve">SIN HISTORIAL REAL DE PARADAS</x:t>
        </x:is>
      </x:c>
    </x:row>
    <x:row r="179">
      <x:c r="A179" t="inlineStr">
        <x:is>
          <x:t xml:space="preserve">Horno de curado de pintura electrostática por lotes</x:t>
        </x:is>
      </x:c>
      <x:c r="B179" t="n">
        <x:v>10</x:v>
      </x:c>
      <x:c r="C179" t="n">
        <x:f>SUMPRODUCT(('07_CALENDARIO'!$A$2:$A$397&gt;=DATE(2025,B179,1))*('07_CALENDARIO'!$A$2:$A$397&lt;EDATE(DATE(2025,B179,1),1))*('07_CALENDARIO'!$K$2:$K$397))</x:f>
        <x:v>23</x:v>
      </x:c>
      <x:c r="D179" t="n">
        <x:f>'19_PARAMETROS'!$B$16</x:f>
        <x:v>8</x:v>
      </x:c>
      <x:c r="E179" t="n">
        <x:f>IFERROR(INDEX('04_MAQUINAS'!$E$2:$E$18,MATCH(A179,'04_MAQUINAS'!$A$2:$A$18,0)),0)</x:f>
        <x:v>1</x:v>
      </x:c>
      <x:c r="F179" t="n">
        <x:f>C179*D179*E179</x:f>
        <x:v>184</x:v>
      </x:c>
      <x:c r="G179" t="n">
        <x:v>0</x:v>
      </x:c>
      <x:c r="H179" t="n">
        <x:f>MAX(0,F179-G179)</x:f>
        <x:v>184</x:v>
      </x:c>
      <x:c r="I179" t="n">
        <x:f>SUMIFS('09_CARGA_ORDEN'!$J$2:$J$1153,'09_CARGA_ORDEN'!$E$2:$E$1153,A179,'09_CARGA_ORDEN'!$K$2:$K$1153,B179)</x:f>
        <x:v>7.5</x:v>
      </x:c>
      <x:c r="J179" s="31" t="n">
        <x:f>IF(H179=0,"",I179/H179)</x:f>
        <x:v>0.04076086956521739</x:v>
      </x:c>
      <x:c r="K179" t="inlineStr">
        <x:is>
          <x:t xml:space="preserve">SIN HISTORIAL REAL DE PARADAS</x:t>
        </x:is>
      </x:c>
    </x:row>
    <x:row r="180">
      <x:c r="A180" t="inlineStr">
        <x:is>
          <x:t xml:space="preserve">Horno de curado de pintura electrostática por lotes</x:t>
        </x:is>
      </x:c>
      <x:c r="B180" t="n">
        <x:v>11</x:v>
      </x:c>
      <x:c r="C180" t="n">
        <x:f>SUMPRODUCT(('07_CALENDARIO'!$A$2:$A$397&gt;=DATE(2025,B180,1))*('07_CALENDARIO'!$A$2:$A$397&lt;EDATE(DATE(2025,B180,1),1))*('07_CALENDARIO'!$K$2:$K$397))</x:f>
        <x:v>20</x:v>
      </x:c>
      <x:c r="D180" t="n">
        <x:f>'19_PARAMETROS'!$B$16</x:f>
        <x:v>8</x:v>
      </x:c>
      <x:c r="E180" t="n">
        <x:f>IFERROR(INDEX('04_MAQUINAS'!$E$2:$E$18,MATCH(A180,'04_MAQUINAS'!$A$2:$A$18,0)),0)</x:f>
        <x:v>1</x:v>
      </x:c>
      <x:c r="F180" t="n">
        <x:f>C180*D180*E180</x:f>
        <x:v>160</x:v>
      </x:c>
      <x:c r="G180" t="n">
        <x:v>0</x:v>
      </x:c>
      <x:c r="H180" t="n">
        <x:f>MAX(0,F180-G180)</x:f>
        <x:v>160</x:v>
      </x:c>
      <x:c r="I180" t="n">
        <x:f>SUMIFS('09_CARGA_ORDEN'!$J$2:$J$1153,'09_CARGA_ORDEN'!$E$2:$E$1153,A180,'09_CARGA_ORDEN'!$K$2:$K$1153,B180)</x:f>
        <x:v>7.5</x:v>
      </x:c>
      <x:c r="J180" s="31" t="n">
        <x:f>IF(H180=0,"",I180/H180)</x:f>
        <x:v>0.046875</x:v>
      </x:c>
      <x:c r="K180" t="inlineStr">
        <x:is>
          <x:t xml:space="preserve">SIN HISTORIAL REAL DE PARADAS</x:t>
        </x:is>
      </x:c>
    </x:row>
    <x:row r="181">
      <x:c r="A181" t="inlineStr">
        <x:is>
          <x:t xml:space="preserve">Horno de curado de pintura electrostática por lotes</x:t>
        </x:is>
      </x:c>
      <x:c r="B181" t="n">
        <x:v>12</x:v>
      </x:c>
      <x:c r="C181" t="n">
        <x:f>SUMPRODUCT(('07_CALENDARIO'!$A$2:$A$397&gt;=DATE(2025,B181,1))*('07_CALENDARIO'!$A$2:$A$397&lt;EDATE(DATE(2025,B181,1),1))*('07_CALENDARIO'!$K$2:$K$397))</x:f>
        <x:v>23</x:v>
      </x:c>
      <x:c r="D181" t="n">
        <x:f>'19_PARAMETROS'!$B$16</x:f>
        <x:v>8</x:v>
      </x:c>
      <x:c r="E181" t="n">
        <x:f>IFERROR(INDEX('04_MAQUINAS'!$E$2:$E$18,MATCH(A181,'04_MAQUINAS'!$A$2:$A$18,0)),0)</x:f>
        <x:v>1</x:v>
      </x:c>
      <x:c r="F181" t="n">
        <x:f>C181*D181*E181</x:f>
        <x:v>184</x:v>
      </x:c>
      <x:c r="G181" t="n">
        <x:v>0</x:v>
      </x:c>
      <x:c r="H181" t="n">
        <x:f>MAX(0,F181-G181)</x:f>
        <x:v>184</x:v>
      </x:c>
      <x:c r="I181" t="n">
        <x:f>SUMIFS('09_CARGA_ORDEN'!$J$2:$J$1153,'09_CARGA_ORDEN'!$E$2:$E$1153,A181,'09_CARGA_ORDEN'!$K$2:$K$1153,B181)</x:f>
        <x:v>7.5</x:v>
      </x:c>
      <x:c r="J181" s="31" t="n">
        <x:f>IF(H181=0,"",I181/H181)</x:f>
        <x:v>0.04076086956521739</x:v>
      </x:c>
      <x:c r="K181" t="inlineStr">
        <x:is>
          <x:t xml:space="preserve">SIN HISTORIAL REAL DE PARADAS</x:t>
        </x:is>
      </x:c>
    </x:row>
    <x:row r="182">
      <x:c r="A182" t="inlineStr">
        <x:is>
          <x:t xml:space="preserve">Manipulación y enfriamiento de piezas</x:t>
        </x:is>
      </x:c>
      <x:c r="B182" t="n">
        <x:v>1</x:v>
      </x:c>
      <x:c r="C182" t="n">
        <x:f>SUMPRODUCT(('07_CALENDARIO'!$A$2:$A$397&gt;=DATE(2025,B182,1))*('07_CALENDARIO'!$A$2:$A$397&lt;EDATE(DATE(2025,B182,1),1))*('07_CALENDARIO'!$K$2:$K$397))</x:f>
        <x:v>23</x:v>
      </x:c>
      <x:c r="D182" t="n">
        <x:f>'19_PARAMETROS'!$B$16</x:f>
        <x:v>8</x:v>
      </x:c>
      <x:c r="E182" t="n">
        <x:f>IFERROR(INDEX('04_MAQUINAS'!$E$2:$E$18,MATCH(A182,'04_MAQUINAS'!$A$2:$A$18,0)),0)</x:f>
        <x:v>1</x:v>
      </x:c>
      <x:c r="F182" t="n">
        <x:f>C182*D182*E182</x:f>
        <x:v>184</x:v>
      </x:c>
      <x:c r="G182" t="n">
        <x:v>0</x:v>
      </x:c>
      <x:c r="H182" t="n">
        <x:f>MAX(0,F182-G182)</x:f>
        <x:v>184</x:v>
      </x:c>
      <x:c r="I182" t="n">
        <x:f>SUMIFS('09_CARGA_ORDEN'!$J$2:$J$1153,'09_CARGA_ORDEN'!$E$2:$E$1153,A182,'09_CARGA_ORDEN'!$K$2:$K$1153,B182)</x:f>
        <x:v>4.283166666666666</x:v>
      </x:c>
      <x:c r="J182" s="31" t="n">
        <x:f>IF(H182=0,"",I182/H182)</x:f>
        <x:v>0.023278079710144926</x:v>
      </x:c>
      <x:c r="K182" t="inlineStr">
        <x:is>
          <x:t xml:space="preserve">SIN HISTORIAL REAL DE PARADAS</x:t>
        </x:is>
      </x:c>
    </x:row>
    <x:row r="183">
      <x:c r="A183" t="inlineStr">
        <x:is>
          <x:t xml:space="preserve">Manipulación y enfriamiento de piezas</x:t>
        </x:is>
      </x:c>
      <x:c r="B183" t="n">
        <x:v>2</x:v>
      </x:c>
      <x:c r="C183" t="n">
        <x:f>SUMPRODUCT(('07_CALENDARIO'!$A$2:$A$397&gt;=DATE(2025,B183,1))*('07_CALENDARIO'!$A$2:$A$397&lt;EDATE(DATE(2025,B183,1),1))*('07_CALENDARIO'!$K$2:$K$397))</x:f>
        <x:v>20</x:v>
      </x:c>
      <x:c r="D183" t="n">
        <x:f>'19_PARAMETROS'!$B$16</x:f>
        <x:v>8</x:v>
      </x:c>
      <x:c r="E183" t="n">
        <x:f>IFERROR(INDEX('04_MAQUINAS'!$E$2:$E$18,MATCH(A183,'04_MAQUINAS'!$A$2:$A$18,0)),0)</x:f>
        <x:v>1</x:v>
      </x:c>
      <x:c r="F183" t="n">
        <x:f>C183*D183*E183</x:f>
        <x:v>160</x:v>
      </x:c>
      <x:c r="G183" t="n">
        <x:v>0</x:v>
      </x:c>
      <x:c r="H183" t="n">
        <x:f>MAX(0,F183-G183)</x:f>
        <x:v>160</x:v>
      </x:c>
      <x:c r="I183" t="n">
        <x:f>SUMIFS('09_CARGA_ORDEN'!$J$2:$J$1153,'09_CARGA_ORDEN'!$E$2:$E$1153,A183,'09_CARGA_ORDEN'!$K$2:$K$1153,B183)</x:f>
        <x:v>4.2428333333333335</x:v>
      </x:c>
      <x:c r="J183" s="31" t="n">
        <x:f>IF(H183=0,"",I183/H183)</x:f>
        <x:v>0.026517708333333334</x:v>
      </x:c>
      <x:c r="K183" t="inlineStr">
        <x:is>
          <x:t xml:space="preserve">SIN HISTORIAL REAL DE PARADAS</x:t>
        </x:is>
      </x:c>
    </x:row>
    <x:row r="184">
      <x:c r="A184" t="inlineStr">
        <x:is>
          <x:t xml:space="preserve">Manipulación y enfriamiento de piezas</x:t>
        </x:is>
      </x:c>
      <x:c r="B184" t="n">
        <x:v>3</x:v>
      </x:c>
      <x:c r="C184" t="n">
        <x:f>SUMPRODUCT(('07_CALENDARIO'!$A$2:$A$397&gt;=DATE(2025,B184,1))*('07_CALENDARIO'!$A$2:$A$397&lt;EDATE(DATE(2025,B184,1),1))*('07_CALENDARIO'!$K$2:$K$397))</x:f>
        <x:v>21</x:v>
      </x:c>
      <x:c r="D184" t="n">
        <x:f>'19_PARAMETROS'!$B$16</x:f>
        <x:v>8</x:v>
      </x:c>
      <x:c r="E184" t="n">
        <x:f>IFERROR(INDEX('04_MAQUINAS'!$E$2:$E$18,MATCH(A184,'04_MAQUINAS'!$A$2:$A$18,0)),0)</x:f>
        <x:v>1</x:v>
      </x:c>
      <x:c r="F184" t="n">
        <x:f>C184*D184*E184</x:f>
        <x:v>168</x:v>
      </x:c>
      <x:c r="G184" t="n">
        <x:v>0</x:v>
      </x:c>
      <x:c r="H184" t="n">
        <x:f>MAX(0,F184-G184)</x:f>
        <x:v>168</x:v>
      </x:c>
      <x:c r="I184" t="n">
        <x:f>SUMIFS('09_CARGA_ORDEN'!$J$2:$J$1153,'09_CARGA_ORDEN'!$E$2:$E$1153,A184,'09_CARGA_ORDEN'!$K$2:$K$1153,B184)</x:f>
        <x:v>4.199</x:v>
      </x:c>
      <x:c r="J184" s="31" t="n">
        <x:f>IF(H184=0,"",I184/H184)</x:f>
        <x:v>0.024994047619047617</x:v>
      </x:c>
      <x:c r="K184" t="inlineStr">
        <x:is>
          <x:t xml:space="preserve">SIN HISTORIAL REAL DE PARADAS</x:t>
        </x:is>
      </x:c>
    </x:row>
    <x:row r="185">
      <x:c r="A185" t="inlineStr">
        <x:is>
          <x:t xml:space="preserve">Manipulación y enfriamiento de piezas</x:t>
        </x:is>
      </x:c>
      <x:c r="B185" t="n">
        <x:v>4</x:v>
      </x:c>
      <x:c r="C185" t="n">
        <x:f>SUMPRODUCT(('07_CALENDARIO'!$A$2:$A$397&gt;=DATE(2025,B185,1))*('07_CALENDARIO'!$A$2:$A$397&lt;EDATE(DATE(2025,B185,1),1))*('07_CALENDARIO'!$K$2:$K$397))</x:f>
        <x:v>22</x:v>
      </x:c>
      <x:c r="D185" t="n">
        <x:f>'19_PARAMETROS'!$B$16</x:f>
        <x:v>8</x:v>
      </x:c>
      <x:c r="E185" t="n">
        <x:f>IFERROR(INDEX('04_MAQUINAS'!$E$2:$E$18,MATCH(A185,'04_MAQUINAS'!$A$2:$A$18,0)),0)</x:f>
        <x:v>1</x:v>
      </x:c>
      <x:c r="F185" t="n">
        <x:f>C185*D185*E185</x:f>
        <x:v>176</x:v>
      </x:c>
      <x:c r="G185" t="n">
        <x:v>0</x:v>
      </x:c>
      <x:c r="H185" t="n">
        <x:f>MAX(0,F185-G185)</x:f>
        <x:v>176</x:v>
      </x:c>
      <x:c r="I185" t="n">
        <x:f>SUMIFS('09_CARGA_ORDEN'!$J$2:$J$1153,'09_CARGA_ORDEN'!$E$2:$E$1153,A185,'09_CARGA_ORDEN'!$K$2:$K$1153,B185)</x:f>
        <x:v>4.199</x:v>
      </x:c>
      <x:c r="J185" s="31" t="n">
        <x:f>IF(H185=0,"",I185/H185)</x:f>
        <x:v>0.023857954545454543</x:v>
      </x:c>
      <x:c r="K185" t="inlineStr">
        <x:is>
          <x:t xml:space="preserve">SIN HISTORIAL REAL DE PARADAS</x:t>
        </x:is>
      </x:c>
    </x:row>
    <x:row r="186">
      <x:c r="A186" t="inlineStr">
        <x:is>
          <x:t xml:space="preserve">Manipulación y enfriamiento de piezas</x:t>
        </x:is>
      </x:c>
      <x:c r="B186" t="n">
        <x:v>5</x:v>
      </x:c>
      <x:c r="C186" t="n">
        <x:f>SUMPRODUCT(('07_CALENDARIO'!$A$2:$A$397&gt;=DATE(2025,B186,1))*('07_CALENDARIO'!$A$2:$A$397&lt;EDATE(DATE(2025,B186,1),1))*('07_CALENDARIO'!$K$2:$K$397))</x:f>
        <x:v>22</x:v>
      </x:c>
      <x:c r="D186" t="n">
        <x:f>'19_PARAMETROS'!$B$16</x:f>
        <x:v>8</x:v>
      </x:c>
      <x:c r="E186" t="n">
        <x:f>IFERROR(INDEX('04_MAQUINAS'!$E$2:$E$18,MATCH(A186,'04_MAQUINAS'!$A$2:$A$18,0)),0)</x:f>
        <x:v>1</x:v>
      </x:c>
      <x:c r="F186" t="n">
        <x:f>C186*D186*E186</x:f>
        <x:v>176</x:v>
      </x:c>
      <x:c r="G186" t="n">
        <x:v>0</x:v>
      </x:c>
      <x:c r="H186" t="n">
        <x:f>MAX(0,F186-G186)</x:f>
        <x:v>176</x:v>
      </x:c>
      <x:c r="I186" t="n">
        <x:f>SUMIFS('09_CARGA_ORDEN'!$J$2:$J$1153,'09_CARGA_ORDEN'!$E$2:$E$1153,A186,'09_CARGA_ORDEN'!$K$2:$K$1153,B186)</x:f>
        <x:v>4.199</x:v>
      </x:c>
      <x:c r="J186" s="31" t="n">
        <x:f>IF(H186=0,"",I186/H186)</x:f>
        <x:v>0.023857954545454543</x:v>
      </x:c>
      <x:c r="K186" t="inlineStr">
        <x:is>
          <x:t xml:space="preserve">SIN HISTORIAL REAL DE PARADAS</x:t>
        </x:is>
      </x:c>
    </x:row>
    <x:row r="187">
      <x:c r="A187" t="inlineStr">
        <x:is>
          <x:t xml:space="preserve">Manipulación y enfriamiento de piezas</x:t>
        </x:is>
      </x:c>
      <x:c r="B187" t="n">
        <x:v>6</x:v>
      </x:c>
      <x:c r="C187" t="n">
        <x:f>SUMPRODUCT(('07_CALENDARIO'!$A$2:$A$397&gt;=DATE(2025,B187,1))*('07_CALENDARIO'!$A$2:$A$397&lt;EDATE(DATE(2025,B187,1),1))*('07_CALENDARIO'!$K$2:$K$397))</x:f>
        <x:v>21</x:v>
      </x:c>
      <x:c r="D187" t="n">
        <x:f>'19_PARAMETROS'!$B$16</x:f>
        <x:v>8</x:v>
      </x:c>
      <x:c r="E187" t="n">
        <x:f>IFERROR(INDEX('04_MAQUINAS'!$E$2:$E$18,MATCH(A187,'04_MAQUINAS'!$A$2:$A$18,0)),0)</x:f>
        <x:v>1</x:v>
      </x:c>
      <x:c r="F187" t="n">
        <x:f>C187*D187*E187</x:f>
        <x:v>168</x:v>
      </x:c>
      <x:c r="G187" t="n">
        <x:v>0</x:v>
      </x:c>
      <x:c r="H187" t="n">
        <x:f>MAX(0,F187-G187)</x:f>
        <x:v>168</x:v>
      </x:c>
      <x:c r="I187" t="n">
        <x:f>SUMIFS('09_CARGA_ORDEN'!$J$2:$J$1153,'09_CARGA_ORDEN'!$E$2:$E$1153,A187,'09_CARGA_ORDEN'!$K$2:$K$1153,B187)</x:f>
        <x:v>4.968166666666667</x:v>
      </x:c>
      <x:c r="J187" s="31" t="n">
        <x:f>IF(H187=0,"",I187/H187)</x:f>
        <x:v>0.029572420634920635</x:v>
      </x:c>
      <x:c r="K187" t="inlineStr">
        <x:is>
          <x:t xml:space="preserve">SIN HISTORIAL REAL DE PARADAS</x:t>
        </x:is>
      </x:c>
    </x:row>
    <x:row r="188">
      <x:c r="A188" t="inlineStr">
        <x:is>
          <x:t xml:space="preserve">Manipulación y enfriamiento de piezas</x:t>
        </x:is>
      </x:c>
      <x:c r="B188" t="n">
        <x:v>7</x:v>
      </x:c>
      <x:c r="C188" t="n">
        <x:f>SUMPRODUCT(('07_CALENDARIO'!$A$2:$A$397&gt;=DATE(2025,B188,1))*('07_CALENDARIO'!$A$2:$A$397&lt;EDATE(DATE(2025,B188,1),1))*('07_CALENDARIO'!$K$2:$K$397))</x:f>
        <x:v>23</x:v>
      </x:c>
      <x:c r="D188" t="n">
        <x:f>'19_PARAMETROS'!$B$16</x:f>
        <x:v>8</x:v>
      </x:c>
      <x:c r="E188" t="n">
        <x:f>IFERROR(INDEX('04_MAQUINAS'!$E$2:$E$18,MATCH(A188,'04_MAQUINAS'!$A$2:$A$18,0)),0)</x:f>
        <x:v>1</x:v>
      </x:c>
      <x:c r="F188" t="n">
        <x:f>C188*D188*E188</x:f>
        <x:v>184</x:v>
      </x:c>
      <x:c r="G188" t="n">
        <x:v>0</x:v>
      </x:c>
      <x:c r="H188" t="n">
        <x:f>MAX(0,F188-G188)</x:f>
        <x:v>184</x:v>
      </x:c>
      <x:c r="I188" t="n">
        <x:f>SUMIFS('09_CARGA_ORDEN'!$J$2:$J$1153,'09_CARGA_ORDEN'!$E$2:$E$1153,A188,'09_CARGA_ORDEN'!$K$2:$K$1153,B188)</x:f>
        <x:v>4.928833333333333</x:v>
      </x:c>
      <x:c r="J188" s="31" t="n">
        <x:f>IF(H188=0,"",I188/H188)</x:f>
        <x:v>0.02678713768115942</x:v>
      </x:c>
      <x:c r="K188" t="inlineStr">
        <x:is>
          <x:t xml:space="preserve">SIN HISTORIAL REAL DE PARADAS</x:t>
        </x:is>
      </x:c>
    </x:row>
    <x:row r="189">
      <x:c r="A189" t="inlineStr">
        <x:is>
          <x:t xml:space="preserve">Manipulación y enfriamiento de piezas</x:t>
        </x:is>
      </x:c>
      <x:c r="B189" t="n">
        <x:v>8</x:v>
      </x:c>
      <x:c r="C189" t="n">
        <x:f>SUMPRODUCT(('07_CALENDARIO'!$A$2:$A$397&gt;=DATE(2025,B189,1))*('07_CALENDARIO'!$A$2:$A$397&lt;EDATE(DATE(2025,B189,1),1))*('07_CALENDARIO'!$K$2:$K$397))</x:f>
        <x:v>21</x:v>
      </x:c>
      <x:c r="D189" t="n">
        <x:f>'19_PARAMETROS'!$B$16</x:f>
        <x:v>8</x:v>
      </x:c>
      <x:c r="E189" t="n">
        <x:f>IFERROR(INDEX('04_MAQUINAS'!$E$2:$E$18,MATCH(A189,'04_MAQUINAS'!$A$2:$A$18,0)),0)</x:f>
        <x:v>1</x:v>
      </x:c>
      <x:c r="F189" t="n">
        <x:f>C189*D189*E189</x:f>
        <x:v>168</x:v>
      </x:c>
      <x:c r="G189" t="n">
        <x:v>0</x:v>
      </x:c>
      <x:c r="H189" t="n">
        <x:f>MAX(0,F189-G189)</x:f>
        <x:v>168</x:v>
      </x:c>
      <x:c r="I189" t="n">
        <x:f>SUMIFS('09_CARGA_ORDEN'!$J$2:$J$1153,'09_CARGA_ORDEN'!$E$2:$E$1153,A189,'09_CARGA_ORDEN'!$K$2:$K$1153,B189)</x:f>
        <x:v>4.928833333333333</x:v>
      </x:c>
      <x:c r="J189" s="31" t="n">
        <x:f>IF(H189=0,"",I189/H189)</x:f>
        <x:v>0.02933829365079365</x:v>
      </x:c>
      <x:c r="K189" t="inlineStr">
        <x:is>
          <x:t xml:space="preserve">SIN HISTORIAL REAL DE PARADAS</x:t>
        </x:is>
      </x:c>
    </x:row>
    <x:row r="190">
      <x:c r="A190" t="inlineStr">
        <x:is>
          <x:t xml:space="preserve">Manipulación y enfriamiento de piezas</x:t>
        </x:is>
      </x:c>
      <x:c r="B190" t="n">
        <x:v>9</x:v>
      </x:c>
      <x:c r="C190" t="n">
        <x:f>SUMPRODUCT(('07_CALENDARIO'!$A$2:$A$397&gt;=DATE(2025,B190,1))*('07_CALENDARIO'!$A$2:$A$397&lt;EDATE(DATE(2025,B190,1),1))*('07_CALENDARIO'!$K$2:$K$397))</x:f>
        <x:v>22</x:v>
      </x:c>
      <x:c r="D190" t="n">
        <x:f>'19_PARAMETROS'!$B$16</x:f>
        <x:v>8</x:v>
      </x:c>
      <x:c r="E190" t="n">
        <x:f>IFERROR(INDEX('04_MAQUINAS'!$E$2:$E$18,MATCH(A190,'04_MAQUINAS'!$A$2:$A$18,0)),0)</x:f>
        <x:v>1</x:v>
      </x:c>
      <x:c r="F190" t="n">
        <x:f>C190*D190*E190</x:f>
        <x:v>176</x:v>
      </x:c>
      <x:c r="G190" t="n">
        <x:v>0</x:v>
      </x:c>
      <x:c r="H190" t="n">
        <x:f>MAX(0,F190-G190)</x:f>
        <x:v>176</x:v>
      </x:c>
      <x:c r="I190" t="n">
        <x:f>SUMIFS('09_CARGA_ORDEN'!$J$2:$J$1153,'09_CARGA_ORDEN'!$E$2:$E$1153,A190,'09_CARGA_ORDEN'!$K$2:$K$1153,B190)</x:f>
        <x:v>4.199</x:v>
      </x:c>
      <x:c r="J190" s="31" t="n">
        <x:f>IF(H190=0,"",I190/H190)</x:f>
        <x:v>0.023857954545454543</x:v>
      </x:c>
      <x:c r="K190" t="inlineStr">
        <x:is>
          <x:t xml:space="preserve">SIN HISTORIAL REAL DE PARADAS</x:t>
        </x:is>
      </x:c>
    </x:row>
    <x:row r="191">
      <x:c r="A191" t="inlineStr">
        <x:is>
          <x:t xml:space="preserve">Manipulación y enfriamiento de piezas</x:t>
        </x:is>
      </x:c>
      <x:c r="B191" t="n">
        <x:v>10</x:v>
      </x:c>
      <x:c r="C191" t="n">
        <x:f>SUMPRODUCT(('07_CALENDARIO'!$A$2:$A$397&gt;=DATE(2025,B191,1))*('07_CALENDARIO'!$A$2:$A$397&lt;EDATE(DATE(2025,B191,1),1))*('07_CALENDARIO'!$K$2:$K$397))</x:f>
        <x:v>23</x:v>
      </x:c>
      <x:c r="D191" t="n">
        <x:f>'19_PARAMETROS'!$B$16</x:f>
        <x:v>8</x:v>
      </x:c>
      <x:c r="E191" t="n">
        <x:f>IFERROR(INDEX('04_MAQUINAS'!$E$2:$E$18,MATCH(A191,'04_MAQUINAS'!$A$2:$A$18,0)),0)</x:f>
        <x:v>1</x:v>
      </x:c>
      <x:c r="F191" t="n">
        <x:f>C191*D191*E191</x:f>
        <x:v>184</x:v>
      </x:c>
      <x:c r="G191" t="n">
        <x:v>0</x:v>
      </x:c>
      <x:c r="H191" t="n">
        <x:f>MAX(0,F191-G191)</x:f>
        <x:v>184</x:v>
      </x:c>
      <x:c r="I191" t="n">
        <x:f>SUMIFS('09_CARGA_ORDEN'!$J$2:$J$1153,'09_CARGA_ORDEN'!$E$2:$E$1153,A191,'09_CARGA_ORDEN'!$K$2:$K$1153,B191)</x:f>
        <x:v>4.199</x:v>
      </x:c>
      <x:c r="J191" s="31" t="n">
        <x:f>IF(H191=0,"",I191/H191)</x:f>
        <x:v>0.022820652173913044</x:v>
      </x:c>
      <x:c r="K191" t="inlineStr">
        <x:is>
          <x:t xml:space="preserve">SIN HISTORIAL REAL DE PARADAS</x:t>
        </x:is>
      </x:c>
    </x:row>
    <x:row r="192">
      <x:c r="A192" t="inlineStr">
        <x:is>
          <x:t xml:space="preserve">Manipulación y enfriamiento de piezas</x:t>
        </x:is>
      </x:c>
      <x:c r="B192" t="n">
        <x:v>11</x:v>
      </x:c>
      <x:c r="C192" t="n">
        <x:f>SUMPRODUCT(('07_CALENDARIO'!$A$2:$A$397&gt;=DATE(2025,B192,1))*('07_CALENDARIO'!$A$2:$A$397&lt;EDATE(DATE(2025,B192,1),1))*('07_CALENDARIO'!$K$2:$K$397))</x:f>
        <x:v>20</x:v>
      </x:c>
      <x:c r="D192" t="n">
        <x:f>'19_PARAMETROS'!$B$16</x:f>
        <x:v>8</x:v>
      </x:c>
      <x:c r="E192" t="n">
        <x:f>IFERROR(INDEX('04_MAQUINAS'!$E$2:$E$18,MATCH(A192,'04_MAQUINAS'!$A$2:$A$18,0)),0)</x:f>
        <x:v>1</x:v>
      </x:c>
      <x:c r="F192" t="n">
        <x:f>C192*D192*E192</x:f>
        <x:v>160</x:v>
      </x:c>
      <x:c r="G192" t="n">
        <x:v>0</x:v>
      </x:c>
      <x:c r="H192" t="n">
        <x:f>MAX(0,F192-G192)</x:f>
        <x:v>160</x:v>
      </x:c>
      <x:c r="I192" t="n">
        <x:f>SUMIFS('09_CARGA_ORDEN'!$J$2:$J$1153,'09_CARGA_ORDEN'!$E$2:$E$1153,A192,'09_CARGA_ORDEN'!$K$2:$K$1153,B192)</x:f>
        <x:v>4.154166666666667</x:v>
      </x:c>
      <x:c r="J192" s="31" t="n">
        <x:f>IF(H192=0,"",I192/H192)</x:f>
        <x:v>0.025963541666666666</x:v>
      </x:c>
      <x:c r="K192" t="inlineStr">
        <x:is>
          <x:t xml:space="preserve">SIN HISTORIAL REAL DE PARADAS</x:t>
        </x:is>
      </x:c>
    </x:row>
    <x:row r="193">
      <x:c r="A193" t="inlineStr">
        <x:is>
          <x:t xml:space="preserve">Manipulación y enfriamiento de piezas</x:t>
        </x:is>
      </x:c>
      <x:c r="B193" t="n">
        <x:v>12</x:v>
      </x:c>
      <x:c r="C193" t="n">
        <x:f>SUMPRODUCT(('07_CALENDARIO'!$A$2:$A$397&gt;=DATE(2025,B193,1))*('07_CALENDARIO'!$A$2:$A$397&lt;EDATE(DATE(2025,B193,1),1))*('07_CALENDARIO'!$K$2:$K$397))</x:f>
        <x:v>23</x:v>
      </x:c>
      <x:c r="D193" t="n">
        <x:f>'19_PARAMETROS'!$B$16</x:f>
        <x:v>8</x:v>
      </x:c>
      <x:c r="E193" t="n">
        <x:f>IFERROR(INDEX('04_MAQUINAS'!$E$2:$E$18,MATCH(A193,'04_MAQUINAS'!$A$2:$A$18,0)),0)</x:f>
        <x:v>1</x:v>
      </x:c>
      <x:c r="F193" t="n">
        <x:f>C193*D193*E193</x:f>
        <x:v>184</x:v>
      </x:c>
      <x:c r="G193" t="n">
        <x:v>0</x:v>
      </x:c>
      <x:c r="H193" t="n">
        <x:f>MAX(0,F193-G193)</x:f>
        <x:v>184</x:v>
      </x:c>
      <x:c r="I193" t="n">
        <x:f>SUMIFS('09_CARGA_ORDEN'!$J$2:$J$1153,'09_CARGA_ORDEN'!$E$2:$E$1153,A193,'09_CARGA_ORDEN'!$K$2:$K$1153,B193)</x:f>
        <x:v>4.154166666666667</x:v>
      </x:c>
      <x:c r="J193" s="31" t="n">
        <x:f>IF(H193=0,"",I193/H193)</x:f>
        <x:v>0.02257699275362319</x:v>
      </x:c>
      <x:c r="K193" t="inlineStr">
        <x:is>
          <x:t xml:space="preserve">SIN HISTORIAL REAL DE PARADAS</x:t>
        </x:is>
      </x:c>
    </x:row>
    <x:row r="194">
      <x:c r="A194" t="inlineStr">
        <x:is>
          <x:t xml:space="preserve">Sala acondicionada para pintura electrostática</x:t>
        </x:is>
      </x:c>
      <x:c r="B194" t="n">
        <x:v>1</x:v>
      </x:c>
      <x:c r="C194" t="n">
        <x:f>SUMPRODUCT(('07_CALENDARIO'!$A$2:$A$397&gt;=DATE(2025,B194,1))*('07_CALENDARIO'!$A$2:$A$397&lt;EDATE(DATE(2025,B194,1),1))*('07_CALENDARIO'!$K$2:$K$397))</x:f>
        <x:v>23</x:v>
      </x:c>
      <x:c r="D194" t="n">
        <x:f>'19_PARAMETROS'!$B$16</x:f>
        <x:v>8</x:v>
      </x:c>
      <x:c r="E194" t="n">
        <x:f>IFERROR(INDEX('04_MAQUINAS'!$E$2:$E$18,MATCH(A194,'04_MAQUINAS'!$A$2:$A$18,0)),0)</x:f>
        <x:v>1</x:v>
      </x:c>
      <x:c r="F194" t="n">
        <x:f>C194*D194*E194</x:f>
        <x:v>184</x:v>
      </x:c>
      <x:c r="G194" t="n">
        <x:v>0</x:v>
      </x:c>
      <x:c r="H194" t="n">
        <x:f>MAX(0,F194-G194)</x:f>
        <x:v>184</x:v>
      </x:c>
      <x:c r="I194" t="n">
        <x:f>SUMIFS('09_CARGA_ORDEN'!$J$2:$J$1153,'09_CARGA_ORDEN'!$E$2:$E$1153,A194,'09_CARGA_ORDEN'!$K$2:$K$1153,B194)</x:f>
        <x:v>0</x:v>
      </x:c>
      <x:c r="J194" s="31" t="n">
        <x:f>IF(H194=0,"",I194/H194)</x:f>
        <x:v>0</x:v>
      </x:c>
      <x:c r="K194" t="inlineStr">
        <x:is>
          <x:t xml:space="preserve">SIN HISTORIAL REAL DE PARADAS</x:t>
        </x:is>
      </x:c>
    </x:row>
    <x:row r="195">
      <x:c r="A195" t="inlineStr">
        <x:is>
          <x:t xml:space="preserve">Sala acondicionada para pintura electrostática</x:t>
        </x:is>
      </x:c>
      <x:c r="B195" t="n">
        <x:v>2</x:v>
      </x:c>
      <x:c r="C195" t="n">
        <x:f>SUMPRODUCT(('07_CALENDARIO'!$A$2:$A$397&gt;=DATE(2025,B195,1))*('07_CALENDARIO'!$A$2:$A$397&lt;EDATE(DATE(2025,B195,1),1))*('07_CALENDARIO'!$K$2:$K$397))</x:f>
        <x:v>20</x:v>
      </x:c>
      <x:c r="D195" t="n">
        <x:f>'19_PARAMETROS'!$B$16</x:f>
        <x:v>8</x:v>
      </x:c>
      <x:c r="E195" t="n">
        <x:f>IFERROR(INDEX('04_MAQUINAS'!$E$2:$E$18,MATCH(A195,'04_MAQUINAS'!$A$2:$A$18,0)),0)</x:f>
        <x:v>1</x:v>
      </x:c>
      <x:c r="F195" t="n">
        <x:f>C195*D195*E195</x:f>
        <x:v>160</x:v>
      </x:c>
      <x:c r="G195" t="n">
        <x:v>0</x:v>
      </x:c>
      <x:c r="H195" t="n">
        <x:f>MAX(0,F195-G195)</x:f>
        <x:v>160</x:v>
      </x:c>
      <x:c r="I195" t="n">
        <x:f>SUMIFS('09_CARGA_ORDEN'!$J$2:$J$1153,'09_CARGA_ORDEN'!$E$2:$E$1153,A195,'09_CARGA_ORDEN'!$K$2:$K$1153,B195)</x:f>
        <x:v>0</x:v>
      </x:c>
      <x:c r="J195" s="31" t="n">
        <x:f>IF(H195=0,"",I195/H195)</x:f>
        <x:v>0</x:v>
      </x:c>
      <x:c r="K195" t="inlineStr">
        <x:is>
          <x:t xml:space="preserve">SIN HISTORIAL REAL DE PARADAS</x:t>
        </x:is>
      </x:c>
    </x:row>
    <x:row r="196">
      <x:c r="A196" t="inlineStr">
        <x:is>
          <x:t xml:space="preserve">Sala acondicionada para pintura electrostática</x:t>
        </x:is>
      </x:c>
      <x:c r="B196" t="n">
        <x:v>3</x:v>
      </x:c>
      <x:c r="C196" t="n">
        <x:f>SUMPRODUCT(('07_CALENDARIO'!$A$2:$A$397&gt;=DATE(2025,B196,1))*('07_CALENDARIO'!$A$2:$A$397&lt;EDATE(DATE(2025,B196,1),1))*('07_CALENDARIO'!$K$2:$K$397))</x:f>
        <x:v>21</x:v>
      </x:c>
      <x:c r="D196" t="n">
        <x:f>'19_PARAMETROS'!$B$16</x:f>
        <x:v>8</x:v>
      </x:c>
      <x:c r="E196" t="n">
        <x:f>IFERROR(INDEX('04_MAQUINAS'!$E$2:$E$18,MATCH(A196,'04_MAQUINAS'!$A$2:$A$18,0)),0)</x:f>
        <x:v>1</x:v>
      </x:c>
      <x:c r="F196" t="n">
        <x:f>C196*D196*E196</x:f>
        <x:v>168</x:v>
      </x:c>
      <x:c r="G196" t="n">
        <x:v>0</x:v>
      </x:c>
      <x:c r="H196" t="n">
        <x:f>MAX(0,F196-G196)</x:f>
        <x:v>168</x:v>
      </x:c>
      <x:c r="I196" t="n">
        <x:f>SUMIFS('09_CARGA_ORDEN'!$J$2:$J$1153,'09_CARGA_ORDEN'!$E$2:$E$1153,A196,'09_CARGA_ORDEN'!$K$2:$K$1153,B196)</x:f>
        <x:v>0</x:v>
      </x:c>
      <x:c r="J196" s="31" t="n">
        <x:f>IF(H196=0,"",I196/H196)</x:f>
        <x:v>0</x:v>
      </x:c>
      <x:c r="K196" t="inlineStr">
        <x:is>
          <x:t xml:space="preserve">SIN HISTORIAL REAL DE PARADAS</x:t>
        </x:is>
      </x:c>
    </x:row>
    <x:row r="197">
      <x:c r="A197" t="inlineStr">
        <x:is>
          <x:t xml:space="preserve">Sala acondicionada para pintura electrostática</x:t>
        </x:is>
      </x:c>
      <x:c r="B197" t="n">
        <x:v>4</x:v>
      </x:c>
      <x:c r="C197" t="n">
        <x:f>SUMPRODUCT(('07_CALENDARIO'!$A$2:$A$397&gt;=DATE(2025,B197,1))*('07_CALENDARIO'!$A$2:$A$397&lt;EDATE(DATE(2025,B197,1),1))*('07_CALENDARIO'!$K$2:$K$397))</x:f>
        <x:v>22</x:v>
      </x:c>
      <x:c r="D197" t="n">
        <x:f>'19_PARAMETROS'!$B$16</x:f>
        <x:v>8</x:v>
      </x:c>
      <x:c r="E197" t="n">
        <x:f>IFERROR(INDEX('04_MAQUINAS'!$E$2:$E$18,MATCH(A197,'04_MAQUINAS'!$A$2:$A$18,0)),0)</x:f>
        <x:v>1</x:v>
      </x:c>
      <x:c r="F197" t="n">
        <x:f>C197*D197*E197</x:f>
        <x:v>176</x:v>
      </x:c>
      <x:c r="G197" t="n">
        <x:v>0</x:v>
      </x:c>
      <x:c r="H197" t="n">
        <x:f>MAX(0,F197-G197)</x:f>
        <x:v>176</x:v>
      </x:c>
      <x:c r="I197" t="n">
        <x:f>SUMIFS('09_CARGA_ORDEN'!$J$2:$J$1153,'09_CARGA_ORDEN'!$E$2:$E$1153,A197,'09_CARGA_ORDEN'!$K$2:$K$1153,B197)</x:f>
        <x:v>0</x:v>
      </x:c>
      <x:c r="J197" s="31" t="n">
        <x:f>IF(H197=0,"",I197/H197)</x:f>
        <x:v>0</x:v>
      </x:c>
      <x:c r="K197" t="inlineStr">
        <x:is>
          <x:t xml:space="preserve">SIN HISTORIAL REAL DE PARADAS</x:t>
        </x:is>
      </x:c>
    </x:row>
    <x:row r="198">
      <x:c r="A198" t="inlineStr">
        <x:is>
          <x:t xml:space="preserve">Sala acondicionada para pintura electrostática</x:t>
        </x:is>
      </x:c>
      <x:c r="B198" t="n">
        <x:v>5</x:v>
      </x:c>
      <x:c r="C198" t="n">
        <x:f>SUMPRODUCT(('07_CALENDARIO'!$A$2:$A$397&gt;=DATE(2025,B198,1))*('07_CALENDARIO'!$A$2:$A$397&lt;EDATE(DATE(2025,B198,1),1))*('07_CALENDARIO'!$K$2:$K$397))</x:f>
        <x:v>22</x:v>
      </x:c>
      <x:c r="D198" t="n">
        <x:f>'19_PARAMETROS'!$B$16</x:f>
        <x:v>8</x:v>
      </x:c>
      <x:c r="E198" t="n">
        <x:f>IFERROR(INDEX('04_MAQUINAS'!$E$2:$E$18,MATCH(A198,'04_MAQUINAS'!$A$2:$A$18,0)),0)</x:f>
        <x:v>1</x:v>
      </x:c>
      <x:c r="F198" t="n">
        <x:f>C198*D198*E198</x:f>
        <x:v>176</x:v>
      </x:c>
      <x:c r="G198" t="n">
        <x:v>0</x:v>
      </x:c>
      <x:c r="H198" t="n">
        <x:f>MAX(0,F198-G198)</x:f>
        <x:v>176</x:v>
      </x:c>
      <x:c r="I198" t="n">
        <x:f>SUMIFS('09_CARGA_ORDEN'!$J$2:$J$1153,'09_CARGA_ORDEN'!$E$2:$E$1153,A198,'09_CARGA_ORDEN'!$K$2:$K$1153,B198)</x:f>
        <x:v>0</x:v>
      </x:c>
      <x:c r="J198" s="31" t="n">
        <x:f>IF(H198=0,"",I198/H198)</x:f>
        <x:v>0</x:v>
      </x:c>
      <x:c r="K198" t="inlineStr">
        <x:is>
          <x:t xml:space="preserve">SIN HISTORIAL REAL DE PARADAS</x:t>
        </x:is>
      </x:c>
    </x:row>
    <x:row r="199">
      <x:c r="A199" t="inlineStr">
        <x:is>
          <x:t xml:space="preserve">Sala acondicionada para pintura electrostática</x:t>
        </x:is>
      </x:c>
      <x:c r="B199" t="n">
        <x:v>6</x:v>
      </x:c>
      <x:c r="C199" t="n">
        <x:f>SUMPRODUCT(('07_CALENDARIO'!$A$2:$A$397&gt;=DATE(2025,B199,1))*('07_CALENDARIO'!$A$2:$A$397&lt;EDATE(DATE(2025,B199,1),1))*('07_CALENDARIO'!$K$2:$K$397))</x:f>
        <x:v>21</x:v>
      </x:c>
      <x:c r="D199" t="n">
        <x:f>'19_PARAMETROS'!$B$16</x:f>
        <x:v>8</x:v>
      </x:c>
      <x:c r="E199" t="n">
        <x:f>IFERROR(INDEX('04_MAQUINAS'!$E$2:$E$18,MATCH(A199,'04_MAQUINAS'!$A$2:$A$18,0)),0)</x:f>
        <x:v>1</x:v>
      </x:c>
      <x:c r="F199" t="n">
        <x:f>C199*D199*E199</x:f>
        <x:v>168</x:v>
      </x:c>
      <x:c r="G199" t="n">
        <x:v>0</x:v>
      </x:c>
      <x:c r="H199" t="n">
        <x:f>MAX(0,F199-G199)</x:f>
        <x:v>168</x:v>
      </x:c>
      <x:c r="I199" t="n">
        <x:f>SUMIFS('09_CARGA_ORDEN'!$J$2:$J$1153,'09_CARGA_ORDEN'!$E$2:$E$1153,A199,'09_CARGA_ORDEN'!$K$2:$K$1153,B199)</x:f>
        <x:v>0</x:v>
      </x:c>
      <x:c r="J199" s="31" t="n">
        <x:f>IF(H199=0,"",I199/H199)</x:f>
        <x:v>0</x:v>
      </x:c>
      <x:c r="K199" t="inlineStr">
        <x:is>
          <x:t xml:space="preserve">SIN HISTORIAL REAL DE PARADAS</x:t>
        </x:is>
      </x:c>
    </x:row>
    <x:row r="200">
      <x:c r="A200" t="inlineStr">
        <x:is>
          <x:t xml:space="preserve">Sala acondicionada para pintura electrostática</x:t>
        </x:is>
      </x:c>
      <x:c r="B200" t="n">
        <x:v>7</x:v>
      </x:c>
      <x:c r="C200" t="n">
        <x:f>SUMPRODUCT(('07_CALENDARIO'!$A$2:$A$397&gt;=DATE(2025,B200,1))*('07_CALENDARIO'!$A$2:$A$397&lt;EDATE(DATE(2025,B200,1),1))*('07_CALENDARIO'!$K$2:$K$397))</x:f>
        <x:v>23</x:v>
      </x:c>
      <x:c r="D200" t="n">
        <x:f>'19_PARAMETROS'!$B$16</x:f>
        <x:v>8</x:v>
      </x:c>
      <x:c r="E200" t="n">
        <x:f>IFERROR(INDEX('04_MAQUINAS'!$E$2:$E$18,MATCH(A200,'04_MAQUINAS'!$A$2:$A$18,0)),0)</x:f>
        <x:v>1</x:v>
      </x:c>
      <x:c r="F200" t="n">
        <x:f>C200*D200*E200</x:f>
        <x:v>184</x:v>
      </x:c>
      <x:c r="G200" t="n">
        <x:v>0</x:v>
      </x:c>
      <x:c r="H200" t="n">
        <x:f>MAX(0,F200-G200)</x:f>
        <x:v>184</x:v>
      </x:c>
      <x:c r="I200" t="n">
        <x:f>SUMIFS('09_CARGA_ORDEN'!$J$2:$J$1153,'09_CARGA_ORDEN'!$E$2:$E$1153,A200,'09_CARGA_ORDEN'!$K$2:$K$1153,B200)</x:f>
        <x:v>0</x:v>
      </x:c>
      <x:c r="J200" s="31" t="n">
        <x:f>IF(H200=0,"",I200/H200)</x:f>
        <x:v>0</x:v>
      </x:c>
      <x:c r="K200" t="inlineStr">
        <x:is>
          <x:t xml:space="preserve">SIN HISTORIAL REAL DE PARADAS</x:t>
        </x:is>
      </x:c>
    </x:row>
    <x:row r="201">
      <x:c r="A201" t="inlineStr">
        <x:is>
          <x:t xml:space="preserve">Sala acondicionada para pintura electrostática</x:t>
        </x:is>
      </x:c>
      <x:c r="B201" t="n">
        <x:v>8</x:v>
      </x:c>
      <x:c r="C201" t="n">
        <x:f>SUMPRODUCT(('07_CALENDARIO'!$A$2:$A$397&gt;=DATE(2025,B201,1))*('07_CALENDARIO'!$A$2:$A$397&lt;EDATE(DATE(2025,B201,1),1))*('07_CALENDARIO'!$K$2:$K$397))</x:f>
        <x:v>21</x:v>
      </x:c>
      <x:c r="D201" t="n">
        <x:f>'19_PARAMETROS'!$B$16</x:f>
        <x:v>8</x:v>
      </x:c>
      <x:c r="E201" t="n">
        <x:f>IFERROR(INDEX('04_MAQUINAS'!$E$2:$E$18,MATCH(A201,'04_MAQUINAS'!$A$2:$A$18,0)),0)</x:f>
        <x:v>1</x:v>
      </x:c>
      <x:c r="F201" t="n">
        <x:f>C201*D201*E201</x:f>
        <x:v>168</x:v>
      </x:c>
      <x:c r="G201" t="n">
        <x:v>0</x:v>
      </x:c>
      <x:c r="H201" t="n">
        <x:f>MAX(0,F201-G201)</x:f>
        <x:v>168</x:v>
      </x:c>
      <x:c r="I201" t="n">
        <x:f>SUMIFS('09_CARGA_ORDEN'!$J$2:$J$1153,'09_CARGA_ORDEN'!$E$2:$E$1153,A201,'09_CARGA_ORDEN'!$K$2:$K$1153,B201)</x:f>
        <x:v>0</x:v>
      </x:c>
      <x:c r="J201" s="31" t="n">
        <x:f>IF(H201=0,"",I201/H201)</x:f>
        <x:v>0</x:v>
      </x:c>
      <x:c r="K201" t="inlineStr">
        <x:is>
          <x:t xml:space="preserve">SIN HISTORIAL REAL DE PARADAS</x:t>
        </x:is>
      </x:c>
    </x:row>
    <x:row r="202">
      <x:c r="A202" t="inlineStr">
        <x:is>
          <x:t xml:space="preserve">Sala acondicionada para pintura electrostática</x:t>
        </x:is>
      </x:c>
      <x:c r="B202" t="n">
        <x:v>9</x:v>
      </x:c>
      <x:c r="C202" t="n">
        <x:f>SUMPRODUCT(('07_CALENDARIO'!$A$2:$A$397&gt;=DATE(2025,B202,1))*('07_CALENDARIO'!$A$2:$A$397&lt;EDATE(DATE(2025,B202,1),1))*('07_CALENDARIO'!$K$2:$K$397))</x:f>
        <x:v>22</x:v>
      </x:c>
      <x:c r="D202" t="n">
        <x:f>'19_PARAMETROS'!$B$16</x:f>
        <x:v>8</x:v>
      </x:c>
      <x:c r="E202" t="n">
        <x:f>IFERROR(INDEX('04_MAQUINAS'!$E$2:$E$18,MATCH(A202,'04_MAQUINAS'!$A$2:$A$18,0)),0)</x:f>
        <x:v>1</x:v>
      </x:c>
      <x:c r="F202" t="n">
        <x:f>C202*D202*E202</x:f>
        <x:v>176</x:v>
      </x:c>
      <x:c r="G202" t="n">
        <x:v>0</x:v>
      </x:c>
      <x:c r="H202" t="n">
        <x:f>MAX(0,F202-G202)</x:f>
        <x:v>176</x:v>
      </x:c>
      <x:c r="I202" t="n">
        <x:f>SUMIFS('09_CARGA_ORDEN'!$J$2:$J$1153,'09_CARGA_ORDEN'!$E$2:$E$1153,A202,'09_CARGA_ORDEN'!$K$2:$K$1153,B202)</x:f>
        <x:v>0</x:v>
      </x:c>
      <x:c r="J202" s="31" t="n">
        <x:f>IF(H202=0,"",I202/H202)</x:f>
        <x:v>0</x:v>
      </x:c>
      <x:c r="K202" t="inlineStr">
        <x:is>
          <x:t xml:space="preserve">SIN HISTORIAL REAL DE PARADAS</x:t>
        </x:is>
      </x:c>
    </x:row>
    <x:row r="203">
      <x:c r="A203" t="inlineStr">
        <x:is>
          <x:t xml:space="preserve">Sala acondicionada para pintura electrostática</x:t>
        </x:is>
      </x:c>
      <x:c r="B203" t="n">
        <x:v>10</x:v>
      </x:c>
      <x:c r="C203" t="n">
        <x:f>SUMPRODUCT(('07_CALENDARIO'!$A$2:$A$397&gt;=DATE(2025,B203,1))*('07_CALENDARIO'!$A$2:$A$397&lt;EDATE(DATE(2025,B203,1),1))*('07_CALENDARIO'!$K$2:$K$397))</x:f>
        <x:v>23</x:v>
      </x:c>
      <x:c r="D203" t="n">
        <x:f>'19_PARAMETROS'!$B$16</x:f>
        <x:v>8</x:v>
      </x:c>
      <x:c r="E203" t="n">
        <x:f>IFERROR(INDEX('04_MAQUINAS'!$E$2:$E$18,MATCH(A203,'04_MAQUINAS'!$A$2:$A$18,0)),0)</x:f>
        <x:v>1</x:v>
      </x:c>
      <x:c r="F203" t="n">
        <x:f>C203*D203*E203</x:f>
        <x:v>184</x:v>
      </x:c>
      <x:c r="G203" t="n">
        <x:v>0</x:v>
      </x:c>
      <x:c r="H203" t="n">
        <x:f>MAX(0,F203-G203)</x:f>
        <x:v>184</x:v>
      </x:c>
      <x:c r="I203" t="n">
        <x:f>SUMIFS('09_CARGA_ORDEN'!$J$2:$J$1153,'09_CARGA_ORDEN'!$E$2:$E$1153,A203,'09_CARGA_ORDEN'!$K$2:$K$1153,B203)</x:f>
        <x:v>0</x:v>
      </x:c>
      <x:c r="J203" s="31" t="n">
        <x:f>IF(H203=0,"",I203/H203)</x:f>
        <x:v>0</x:v>
      </x:c>
      <x:c r="K203" t="inlineStr">
        <x:is>
          <x:t xml:space="preserve">SIN HISTORIAL REAL DE PARADAS</x:t>
        </x:is>
      </x:c>
    </x:row>
    <x:row r="204">
      <x:c r="A204" t="inlineStr">
        <x:is>
          <x:t xml:space="preserve">Sala acondicionada para pintura electrostática</x:t>
        </x:is>
      </x:c>
      <x:c r="B204" t="n">
        <x:v>11</x:v>
      </x:c>
      <x:c r="C204" t="n">
        <x:f>SUMPRODUCT(('07_CALENDARIO'!$A$2:$A$397&gt;=DATE(2025,B204,1))*('07_CALENDARIO'!$A$2:$A$397&lt;EDATE(DATE(2025,B204,1),1))*('07_CALENDARIO'!$K$2:$K$397))</x:f>
        <x:v>20</x:v>
      </x:c>
      <x:c r="D204" t="n">
        <x:f>'19_PARAMETROS'!$B$16</x:f>
        <x:v>8</x:v>
      </x:c>
      <x:c r="E204" t="n">
        <x:f>IFERROR(INDEX('04_MAQUINAS'!$E$2:$E$18,MATCH(A204,'04_MAQUINAS'!$A$2:$A$18,0)),0)</x:f>
        <x:v>1</x:v>
      </x:c>
      <x:c r="F204" t="n">
        <x:f>C204*D204*E204</x:f>
        <x:v>160</x:v>
      </x:c>
      <x:c r="G204" t="n">
        <x:v>0</x:v>
      </x:c>
      <x:c r="H204" t="n">
        <x:f>MAX(0,F204-G204)</x:f>
        <x:v>160</x:v>
      </x:c>
      <x:c r="I204" t="n">
        <x:f>SUMIFS('09_CARGA_ORDEN'!$J$2:$J$1153,'09_CARGA_ORDEN'!$E$2:$E$1153,A204,'09_CARGA_ORDEN'!$K$2:$K$1153,B204)</x:f>
        <x:v>0</x:v>
      </x:c>
      <x:c r="J204" s="31" t="n">
        <x:f>IF(H204=0,"",I204/H204)</x:f>
        <x:v>0</x:v>
      </x:c>
      <x:c r="K204" t="inlineStr">
        <x:is>
          <x:t xml:space="preserve">SIN HISTORIAL REAL DE PARADAS</x:t>
        </x:is>
      </x:c>
    </x:row>
    <x:row r="205">
      <x:c r="A205" t="inlineStr">
        <x:is>
          <x:t xml:space="preserve">Sala acondicionada para pintura electrostática</x:t>
        </x:is>
      </x:c>
      <x:c r="B205" t="n">
        <x:v>12</x:v>
      </x:c>
      <x:c r="C205" t="n">
        <x:f>SUMPRODUCT(('07_CALENDARIO'!$A$2:$A$397&gt;=DATE(2025,B205,1))*('07_CALENDARIO'!$A$2:$A$397&lt;EDATE(DATE(2025,B205,1),1))*('07_CALENDARIO'!$K$2:$K$397))</x:f>
        <x:v>23</x:v>
      </x:c>
      <x:c r="D205" t="n">
        <x:f>'19_PARAMETROS'!$B$16</x:f>
        <x:v>8</x:v>
      </x:c>
      <x:c r="E205" t="n">
        <x:f>IFERROR(INDEX('04_MAQUINAS'!$E$2:$E$18,MATCH(A205,'04_MAQUINAS'!$A$2:$A$18,0)),0)</x:f>
        <x:v>1</x:v>
      </x:c>
      <x:c r="F205" t="n">
        <x:f>C205*D205*E205</x:f>
        <x:v>184</x:v>
      </x:c>
      <x:c r="G205" t="n">
        <x:v>0</x:v>
      </x:c>
      <x:c r="H205" t="n">
        <x:f>MAX(0,F205-G205)</x:f>
        <x:v>184</x:v>
      </x:c>
      <x:c r="I205" t="n">
        <x:f>SUMIFS('09_CARGA_ORDEN'!$J$2:$J$1153,'09_CARGA_ORDEN'!$E$2:$E$1153,A205,'09_CARGA_ORDEN'!$K$2:$K$1153,B205)</x:f>
        <x:v>0</x:v>
      </x:c>
      <x:c r="J205" s="31" t="n">
        <x:f>IF(H205=0,"",I205/H205)</x:f>
        <x:v>0</x:v>
      </x:c>
      <x:c r="K205" t="inlineStr">
        <x:is>
          <x:t xml:space="preserve">SIN HISTORIAL REAL DE PARADAS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4B4B4B"/>
  </x:sheetPr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45" customWidth="1"/>
    <x:col min="2" max="2" width="11" customWidth="1"/>
    <x:col min="3" max="3" width="41" customWidth="1"/>
    <x:col min="4" max="4" width="58" customWidth="1"/>
    <x:col min="5" max="5" width="37" customWidth="1"/>
    <x:col min="6" max="6" width="17" customWidth="1"/>
    <x:col min="7" max="7" width="27" customWidth="1"/>
    <x:col min="8" max="8" width="30" customWidth="1"/>
  </x:cols>
  <x:sheetData>
    <x:row r="1" ht="38" customHeight="1">
      <x:c r="A1" s="5" t="inlineStr">
        <x:is>
          <x:t xml:space="preserve">Producto</x:t>
        </x:is>
      </x:c>
      <x:c r="B1" s="5" t="inlineStr">
        <x:is>
          <x:t xml:space="preserve">Paso</x:t>
        </x:is>
      </x:c>
      <x:c r="C1" s="5" t="inlineStr">
        <x:is>
          <x:t xml:space="preserve">Operación</x:t>
        </x:is>
      </x:c>
      <x:c r="D1" s="5" t="inlineStr">
        <x:is>
          <x:t xml:space="preserve">Máquina elegible</x:t>
        </x:is>
      </x:c>
      <x:c r="E1" s="5" t="inlineStr">
        <x:is>
          <x:t xml:space="preserve">Tipo de asignación</x:t>
        </x:is>
      </x:c>
      <x:c r="F1" s="5" t="inlineStr">
        <x:is>
          <x:t xml:space="preserve">Elegible 1/0</x:t>
        </x:is>
      </x:c>
      <x:c r="G1" s="21" t="inlineStr">
        <x:is>
          <x:t xml:space="preserve">Factor de tiempo relativo</x:t>
        </x:is>
      </x:c>
      <x:c r="H1" s="21" t="inlineStr">
        <x:is>
          <x:t xml:space="preserve">Naturaleza del factor</x:t>
        </x:is>
      </x:c>
    </x:row>
    <x:row r="2">
      <x:c r="A2" t="inlineStr">
        <x:is>
          <x:t xml:space="preserve">Minirack metálico con bandejas</x:t>
        </x:is>
      </x:c>
      <x:c r="B2" t="n">
        <x:v>1</x:v>
      </x:c>
      <x:c r="C2" t="inlineStr">
        <x:is>
          <x:t xml:space="preserve">Corte de planchas de acero</x:t>
        </x:is>
      </x:c>
      <x:c r="D2" t="inlineStr">
        <x:is>
          <x:t xml:space="preserve">Guillotina hidráulica para corte de planchas de acero</x:t>
        </x:is>
      </x:c>
      <x:c r="E2" t="inlineStr">
        <x:is>
          <x:t xml:space="preserve">PRINCIPAL</x:t>
        </x:is>
      </x:c>
      <x:c r="F2" t="n">
        <x:v>1</x:v>
      </x:c>
      <x:c r="G2" s="23" t="n">
        <x:v>1</x:v>
      </x:c>
      <x:c r="H2" s="20" t="inlineStr">
        <x:is>
          <x:t xml:space="preserve">DERIVADO</x:t>
        </x:is>
      </x:c>
    </x:row>
    <x:row r="3">
      <x:c r="A3" t="inlineStr">
        <x:is>
          <x:t xml:space="preserve">Minirack metálico con bandejas</x:t>
        </x:is>
      </x:c>
      <x:c r="B3" t="n">
        <x:v>2</x:v>
      </x:c>
      <x:c r="C3" t="inlineStr">
        <x:is>
          <x:t xml:space="preserve">Corte de tubos y perfiles</x:t>
        </x:is>
      </x:c>
      <x:c r="D3" t="inlineStr">
        <x:is>
          <x:t xml:space="preserve">Sierra de cinta para corte de tubos y perfiles</x:t>
        </x:is>
      </x:c>
      <x:c r="E3" t="inlineStr">
        <x:is>
          <x:t xml:space="preserve">PRINCIPAL</x:t>
        </x:is>
      </x:c>
      <x:c r="F3" t="n">
        <x:v>1</x:v>
      </x:c>
      <x:c r="G3" s="23" t="n">
        <x:v>1</x:v>
      </x:c>
      <x:c r="H3" s="20" t="inlineStr">
        <x:is>
          <x:t xml:space="preserve">DERIVADO</x:t>
        </x:is>
      </x:c>
    </x:row>
    <x:row r="4">
      <x:c r="A4" t="inlineStr">
        <x:is>
          <x:t xml:space="preserve">Minirack metálico con bandejas</x:t>
        </x:is>
      </x:c>
      <x:c r="B4" t="n">
        <x:v>3</x:v>
      </x:c>
      <x:c r="C4" t="inlineStr">
        <x:is>
          <x:t xml:space="preserve">Perforación</x:t>
        </x:is>
      </x:c>
      <x:c r="D4" t="inlineStr">
        <x:is>
          <x:t xml:space="preserve">Taladro de banco para perforación de acero</x:t>
        </x:is>
      </x:c>
      <x:c r="E4" t="inlineStr">
        <x:is>
          <x:t xml:space="preserve">PRINCIPAL</x:t>
        </x:is>
      </x:c>
      <x:c r="F4" t="n">
        <x:v>1</x:v>
      </x:c>
      <x:c r="G4" s="23" t="n">
        <x:v>1</x:v>
      </x:c>
      <x:c r="H4" s="20" t="inlineStr">
        <x:is>
          <x:t xml:space="preserve">DERIVADO</x:t>
        </x:is>
      </x:c>
    </x:row>
    <x:row r="5">
      <x:c r="A5" t="inlineStr">
        <x:is>
          <x:t xml:space="preserve">Minirack metálico con bandejas</x:t>
        </x:is>
      </x:c>
      <x:c r="B5" t="n">
        <x:v>3</x:v>
      </x:c>
      <x:c r="C5" t="inlineStr">
        <x:is>
          <x:t xml:space="preserve">Perforación</x:t>
        </x:is>
      </x:c>
      <x:c r="D5" t="inlineStr">
        <x:is>
          <x:t xml:space="preserve">Segundo taladro (alternativo)</x:t>
        </x:is>
      </x:c>
      <x:c r="E5" t="inlineStr">
        <x:is>
          <x:t xml:space="preserve">ALTERNATIVA CON UTILLAJE COMPATIBLE</x:t>
        </x:is>
      </x:c>
      <x:c r="F5" t="n">
        <x:v>1</x:v>
      </x:c>
      <x:c r="G5" s="23" t="n">
        <x:v>1.1</x:v>
      </x:c>
      <x:c r="H5" s="20" t="inlineStr">
        <x:is>
          <x:t xml:space="preserve">SUPUESTO TÉCNICO (cambio de utillaje)</x:t>
        </x:is>
      </x:c>
    </x:row>
    <x:row r="6">
      <x:c r="A6" t="inlineStr">
        <x:is>
          <x:t xml:space="preserve">Minirack metálico con bandejas</x:t>
        </x:is>
      </x:c>
      <x:c r="B6" t="n">
        <x:v>4</x:v>
      </x:c>
      <x:c r="C6" t="inlineStr">
        <x:is>
          <x:t xml:space="preserve">Plegado</x:t>
        </x:is>
      </x:c>
      <x:c r="D6" t="inlineStr">
        <x:is>
          <x:t xml:space="preserve">Plegadora hidráulica de chapa metálica</x:t>
        </x:is>
      </x:c>
      <x:c r="E6" t="inlineStr">
        <x:is>
          <x:t xml:space="preserve">PRINCIPAL</x:t>
        </x:is>
      </x:c>
      <x:c r="F6" t="n">
        <x:v>1</x:v>
      </x:c>
      <x:c r="G6" s="23" t="n">
        <x:v>1</x:v>
      </x:c>
      <x:c r="H6" s="20" t="inlineStr">
        <x:is>
          <x:t xml:space="preserve">DERIVADO</x:t>
        </x:is>
      </x:c>
    </x:row>
    <x:row r="7">
      <x:c r="A7" t="inlineStr">
        <x:is>
          <x:t xml:space="preserve">Minirack metálico con bandejas</x:t>
        </x:is>
      </x:c>
      <x:c r="B7" t="n">
        <x:v>5</x:v>
      </x:c>
      <x:c r="C7" t="inlineStr">
        <x:is>
          <x:t xml:space="preserve">Soldadura</x:t>
        </x:is>
      </x:c>
      <x:c r="D7" t="inlineStr">
        <x:is>
          <x:t xml:space="preserve">Máquina de soldadura por arco MIG/MAG</x:t>
        </x:is>
      </x:c>
      <x:c r="E7" t="inlineStr">
        <x:is>
          <x:t xml:space="preserve">PRINCIPAL</x:t>
        </x:is>
      </x:c>
      <x:c r="F7" t="n">
        <x:v>1</x:v>
      </x:c>
      <x:c r="G7" s="23" t="n">
        <x:v>1</x:v>
      </x:c>
      <x:c r="H7" s="20" t="inlineStr">
        <x:is>
          <x:t xml:space="preserve">DERIVADO</x:t>
        </x:is>
      </x:c>
    </x:row>
    <x:row r="8">
      <x:c r="A8" t="inlineStr">
        <x:is>
          <x:t xml:space="preserve">Minirack metálico con bandejas</x:t>
        </x:is>
      </x:c>
      <x:c r="B8" t="n">
        <x:v>5</x:v>
      </x:c>
      <x:c r="C8" t="inlineStr">
        <x:is>
          <x:t xml:space="preserve">Soldadura</x:t>
        </x:is>
      </x:c>
      <x:c r="D8" t="inlineStr">
        <x:is>
          <x:t xml:space="preserve">Segunda estación soldadura (alternativa)</x:t>
        </x:is>
      </x:c>
      <x:c r="E8" t="inlineStr">
        <x:is>
          <x:t xml:space="preserve">ALTERNATIVA MISMO PROCESO</x:t>
        </x:is>
      </x:c>
      <x:c r="F8" t="n">
        <x:v>1</x:v>
      </x:c>
      <x:c r="G8" s="23" t="n">
        <x:v>1</x:v>
      </x:c>
      <x:c r="H8" s="20" t="inlineStr">
        <x:is>
          <x:t xml:space="preserve">SUPUESTO TÉCNICO (mismo proceso)</x:t>
        </x:is>
      </x:c>
    </x:row>
    <x:row r="9">
      <x:c r="A9" t="inlineStr">
        <x:is>
          <x:t xml:space="preserve">Minirack metálico con bandejas</x:t>
        </x:is>
      </x:c>
      <x:c r="B9" t="n">
        <x:v>6</x:v>
      </x:c>
      <x:c r="C9" t="inlineStr">
        <x:is>
          <x:t xml:space="preserve">Desbarbado</x:t>
        </x:is>
      </x:c>
      <x:c r="D9" t="inlineStr">
        <x:is>
          <x:t xml:space="preserve">Mesa de desbarbado/esmerilado</x:t>
        </x:is>
      </x:c>
      <x:c r="E9" t="inlineStr">
        <x:is>
          <x:t xml:space="preserve">PRINCIPAL</x:t>
        </x:is>
      </x:c>
      <x:c r="F9" t="n">
        <x:v>1</x:v>
      </x:c>
      <x:c r="G9" s="23" t="n">
        <x:v>1</x:v>
      </x:c>
      <x:c r="H9" s="20" t="inlineStr">
        <x:is>
          <x:t xml:space="preserve">DERIVADO</x:t>
        </x:is>
      </x:c>
    </x:row>
    <x:row r="10">
      <x:c r="A10" t="inlineStr">
        <x:is>
          <x:t xml:space="preserve">Minirack metálico con bandejas</x:t>
        </x:is>
      </x:c>
      <x:c r="B10" t="n">
        <x:v>7</x:v>
      </x:c>
      <x:c r="C10" t="inlineStr">
        <x:is>
          <x:t xml:space="preserve">Preparación superficial</x:t>
        </x:is>
      </x:c>
      <x:c r="D10" t="inlineStr">
        <x:is>
          <x:t xml:space="preserve">Zona de preparación superficial</x:t>
        </x:is>
      </x:c>
      <x:c r="E10" t="inlineStr">
        <x:is>
          <x:t xml:space="preserve">PRINCIPAL</x:t>
        </x:is>
      </x:c>
      <x:c r="F10" t="n">
        <x:v>1</x:v>
      </x:c>
      <x:c r="G10" s="23" t="n">
        <x:v>1</x:v>
      </x:c>
      <x:c r="H10" s="20" t="inlineStr">
        <x:is>
          <x:t xml:space="preserve">DERIVADO</x:t>
        </x:is>
      </x:c>
    </x:row>
    <x:row r="11">
      <x:c r="A11" t="inlineStr">
        <x:is>
          <x:t xml:space="preserve">Minirack metálico con bandejas</x:t>
        </x:is>
      </x:c>
      <x:c r="B11" t="n">
        <x:v>8</x:v>
      </x:c>
      <x:c r="C11" t="inlineStr">
        <x:is>
          <x:t xml:space="preserve">Aplicación electrostática de polvo</x:t>
        </x:is>
      </x:c>
      <x:c r="D11" t="inlineStr">
        <x:is>
          <x:t xml:space="preserve">Pistola manual de pintura electrostática en polvo</x:t>
        </x:is>
      </x:c>
      <x:c r="E11" t="inlineStr">
        <x:is>
          <x:t xml:space="preserve">PRINCIPAL</x:t>
        </x:is>
      </x:c>
      <x:c r="F11" t="n">
        <x:v>1</x:v>
      </x:c>
      <x:c r="G11" s="23" t="n">
        <x:v>1</x:v>
      </x:c>
      <x:c r="H11" s="20" t="inlineStr">
        <x:is>
          <x:t xml:space="preserve">DERIVADO</x:t>
        </x:is>
      </x:c>
    </x:row>
    <x:row r="12">
      <x:c r="A12" t="inlineStr">
        <x:is>
          <x:t xml:space="preserve">Minirack metálico con bandejas</x:t>
        </x:is>
      </x:c>
      <x:c r="B12" t="n">
        <x:v>9</x:v>
      </x:c>
      <x:c r="C12" t="inlineStr">
        <x:is>
          <x:t xml:space="preserve">Curado térmico en horno</x:t>
        </x:is>
      </x:c>
      <x:c r="D12" t="inlineStr">
        <x:is>
          <x:t xml:space="preserve">Horno de curado de pintura electrostática por lotes</x:t>
        </x:is>
      </x:c>
      <x:c r="E12" t="inlineStr">
        <x:is>
          <x:t xml:space="preserve">PRINCIPAL</x:t>
        </x:is>
      </x:c>
      <x:c r="F12" t="n">
        <x:v>1</x:v>
      </x:c>
      <x:c r="G12" s="23" t="n">
        <x:v>1</x:v>
      </x:c>
      <x:c r="H12" s="20" t="inlineStr">
        <x:is>
          <x:t xml:space="preserve">DERIVADO</x:t>
        </x:is>
      </x:c>
    </x:row>
    <x:row r="13">
      <x:c r="A13" t="inlineStr">
        <x:is>
          <x:t xml:space="preserve">Minirack metálico con bandejas</x:t>
        </x:is>
      </x:c>
      <x:c r="B13" t="n">
        <x:v>10</x:v>
      </x:c>
      <x:c r="C13" t="inlineStr">
        <x:is>
          <x:t xml:space="preserve">Colgado, traslado y enfriamiento</x:t>
        </x:is>
      </x:c>
      <x:c r="D13" t="inlineStr">
        <x:is>
          <x:t xml:space="preserve">Manipulación y enfriamiento de piezas</x:t>
        </x:is>
      </x:c>
      <x:c r="E13" t="inlineStr">
        <x:is>
          <x:t xml:space="preserve">PRINCIPAL</x:t>
        </x:is>
      </x:c>
      <x:c r="F13" t="n">
        <x:v>1</x:v>
      </x:c>
      <x:c r="G13" s="23" t="n">
        <x:v>1</x:v>
      </x:c>
      <x:c r="H13" s="20" t="inlineStr">
        <x:is>
          <x:t xml:space="preserve">DERIVADO</x:t>
        </x:is>
      </x:c>
    </x:row>
    <x:row r="14">
      <x:c r="A14" t="inlineStr">
        <x:is>
          <x:t xml:space="preserve">Minirack metálico con bandejas</x:t>
        </x:is>
      </x:c>
      <x:c r="B14" t="n">
        <x:v>11</x:v>
      </x:c>
      <x:c r="C14" t="inlineStr">
        <x:is>
          <x:t xml:space="preserve">Ensamblaje</x:t>
        </x:is>
      </x:c>
      <x:c r="D14" t="inlineStr">
        <x:is>
          <x:t xml:space="preserve">Mesa de armado</x:t>
        </x:is>
      </x:c>
      <x:c r="E14" t="inlineStr">
        <x:is>
          <x:t xml:space="preserve">PRINCIPAL</x:t>
        </x:is>
      </x:c>
      <x:c r="F14" t="n">
        <x:v>1</x:v>
      </x:c>
      <x:c r="G14" s="23" t="n">
        <x:v>1</x:v>
      </x:c>
      <x:c r="H14" s="20" t="inlineStr">
        <x:is>
          <x:t xml:space="preserve">DERIVADO</x:t>
        </x:is>
      </x:c>
    </x:row>
    <x:row r="15">
      <x:c r="A15" t="inlineStr">
        <x:is>
          <x:t xml:space="preserve">Minirack metálico con bandejas</x:t>
        </x:is>
      </x:c>
      <x:c r="B15" t="n">
        <x:v>12</x:v>
      </x:c>
      <x:c r="C15" t="inlineStr">
        <x:is>
          <x:t xml:space="preserve">Inspección de calidad</x:t>
        </x:is>
      </x:c>
      <x:c r="D15" t="inlineStr">
        <x:is>
          <x:t xml:space="preserve">Área de inspección</x:t>
        </x:is>
      </x:c>
      <x:c r="E15" t="inlineStr">
        <x:is>
          <x:t xml:space="preserve">PRINCIPAL</x:t>
        </x:is>
      </x:c>
      <x:c r="F15" t="n">
        <x:v>1</x:v>
      </x:c>
      <x:c r="G15" s="23" t="n">
        <x:v>1</x:v>
      </x:c>
      <x:c r="H15" s="20" t="inlineStr">
        <x:is>
          <x:t xml:space="preserve">DERIVADO</x:t>
        </x:is>
      </x:c>
    </x:row>
    <x:row r="16">
      <x:c r="A16" t="inlineStr">
        <x:is>
          <x:t xml:space="preserve">Minirack metálico con bandejas</x:t>
        </x:is>
      </x:c>
      <x:c r="B16" t="n">
        <x:v>13</x:v>
      </x:c>
      <x:c r="C16" t="inlineStr">
        <x:is>
          <x:t xml:space="preserve">Embalaje</x:t>
        </x:is>
      </x:c>
      <x:c r="D16" t="inlineStr">
        <x:is>
          <x:t xml:space="preserve">Zona de protección y embalaje</x:t>
        </x:is>
      </x:c>
      <x:c r="E16" t="inlineStr">
        <x:is>
          <x:t xml:space="preserve">PRINCIPAL</x:t>
        </x:is>
      </x:c>
      <x:c r="F16" t="n">
        <x:v>1</x:v>
      </x:c>
      <x:c r="G16" s="23" t="n">
        <x:v>1</x:v>
      </x:c>
      <x:c r="H16" s="20" t="inlineStr">
        <x:is>
          <x:t xml:space="preserve">DERIVADO</x:t>
        </x:is>
      </x:c>
    </x:row>
    <x:row r="17">
      <x:c r="A17" t="inlineStr">
        <x:is>
          <x:t xml:space="preserve">Estante reforzado modular</x:t>
        </x:is>
      </x:c>
      <x:c r="B17" t="n">
        <x:v>1</x:v>
      </x:c>
      <x:c r="C17" t="inlineStr">
        <x:is>
          <x:t xml:space="preserve">Corte de planchas de acero</x:t>
        </x:is>
      </x:c>
      <x:c r="D17" t="inlineStr">
        <x:is>
          <x:t xml:space="preserve">Guillotina hidráulica para corte de planchas de acero</x:t>
        </x:is>
      </x:c>
      <x:c r="E17" t="inlineStr">
        <x:is>
          <x:t xml:space="preserve">PRINCIPAL</x:t>
        </x:is>
      </x:c>
      <x:c r="F17" t="n">
        <x:v>1</x:v>
      </x:c>
      <x:c r="G17" s="23" t="n">
        <x:v>1</x:v>
      </x:c>
      <x:c r="H17" s="20" t="inlineStr">
        <x:is>
          <x:t xml:space="preserve">DERIVADO</x:t>
        </x:is>
      </x:c>
    </x:row>
    <x:row r="18">
      <x:c r="A18" t="inlineStr">
        <x:is>
          <x:t xml:space="preserve">Estante reforzado modular</x:t>
        </x:is>
      </x:c>
      <x:c r="B18" t="n">
        <x:v>2</x:v>
      </x:c>
      <x:c r="C18" t="inlineStr">
        <x:is>
          <x:t xml:space="preserve">Corte de tubos y perfiles</x:t>
        </x:is>
      </x:c>
      <x:c r="D18" t="inlineStr">
        <x:is>
          <x:t xml:space="preserve">Sierra de cinta para corte de tubos y perfiles</x:t>
        </x:is>
      </x:c>
      <x:c r="E18" t="inlineStr">
        <x:is>
          <x:t xml:space="preserve">PRINCIPAL</x:t>
        </x:is>
      </x:c>
      <x:c r="F18" t="n">
        <x:v>1</x:v>
      </x:c>
      <x:c r="G18" s="23" t="n">
        <x:v>1</x:v>
      </x:c>
      <x:c r="H18" s="20" t="inlineStr">
        <x:is>
          <x:t xml:space="preserve">DERIVADO</x:t>
        </x:is>
      </x:c>
    </x:row>
    <x:row r="19">
      <x:c r="A19" t="inlineStr">
        <x:is>
          <x:t xml:space="preserve">Estante reforzado modular</x:t>
        </x:is>
      </x:c>
      <x:c r="B19" t="n">
        <x:v>3</x:v>
      </x:c>
      <x:c r="C19" t="inlineStr">
        <x:is>
          <x:t xml:space="preserve">Perforación</x:t>
        </x:is>
      </x:c>
      <x:c r="D19" t="inlineStr">
        <x:is>
          <x:t xml:space="preserve">Taladro de banco para perforación de acero</x:t>
        </x:is>
      </x:c>
      <x:c r="E19" t="inlineStr">
        <x:is>
          <x:t xml:space="preserve">PRINCIPAL</x:t>
        </x:is>
      </x:c>
      <x:c r="F19" t="n">
        <x:v>1</x:v>
      </x:c>
      <x:c r="G19" s="23" t="n">
        <x:v>1</x:v>
      </x:c>
      <x:c r="H19" s="20" t="inlineStr">
        <x:is>
          <x:t xml:space="preserve">DERIVADO</x:t>
        </x:is>
      </x:c>
    </x:row>
    <x:row r="20">
      <x:c r="A20" t="inlineStr">
        <x:is>
          <x:t xml:space="preserve">Estante reforzado modular</x:t>
        </x:is>
      </x:c>
      <x:c r="B20" t="n">
        <x:v>3</x:v>
      </x:c>
      <x:c r="C20" t="inlineStr">
        <x:is>
          <x:t xml:space="preserve">Perforación</x:t>
        </x:is>
      </x:c>
      <x:c r="D20" t="inlineStr">
        <x:is>
          <x:t xml:space="preserve">Segundo taladro (alternativo)</x:t>
        </x:is>
      </x:c>
      <x:c r="E20" t="inlineStr">
        <x:is>
          <x:t xml:space="preserve">ALTERNATIVA CON UTILLAJE COMPATIBLE</x:t>
        </x:is>
      </x:c>
      <x:c r="F20" t="n">
        <x:v>1</x:v>
      </x:c>
      <x:c r="G20" s="23" t="n">
        <x:v>1.1</x:v>
      </x:c>
      <x:c r="H20" s="20" t="inlineStr">
        <x:is>
          <x:t xml:space="preserve">SUPUESTO TÉCNICO (cambio de utillaje)</x:t>
        </x:is>
      </x:c>
    </x:row>
    <x:row r="21">
      <x:c r="A21" t="inlineStr">
        <x:is>
          <x:t xml:space="preserve">Estante reforzado modular</x:t>
        </x:is>
      </x:c>
      <x:c r="B21" t="n">
        <x:v>4</x:v>
      </x:c>
      <x:c r="C21" t="inlineStr">
        <x:is>
          <x:t xml:space="preserve">Plegado</x:t>
        </x:is>
      </x:c>
      <x:c r="D21" t="inlineStr">
        <x:is>
          <x:t xml:space="preserve">Plegadora hidráulica de chapa metálica</x:t>
        </x:is>
      </x:c>
      <x:c r="E21" t="inlineStr">
        <x:is>
          <x:t xml:space="preserve">PRINCIPAL</x:t>
        </x:is>
      </x:c>
      <x:c r="F21" t="n">
        <x:v>1</x:v>
      </x:c>
      <x:c r="G21" s="23" t="n">
        <x:v>1</x:v>
      </x:c>
      <x:c r="H21" s="20" t="inlineStr">
        <x:is>
          <x:t xml:space="preserve">DERIVADO</x:t>
        </x:is>
      </x:c>
    </x:row>
    <x:row r="22">
      <x:c r="A22" t="inlineStr">
        <x:is>
          <x:t xml:space="preserve">Estante reforzado modular</x:t>
        </x:is>
      </x:c>
      <x:c r="B22" t="n">
        <x:v>5</x:v>
      </x:c>
      <x:c r="C22" t="inlineStr">
        <x:is>
          <x:t xml:space="preserve">Soldadura</x:t>
        </x:is>
      </x:c>
      <x:c r="D22" t="inlineStr">
        <x:is>
          <x:t xml:space="preserve">Máquina de soldadura por arco MIG/MAG</x:t>
        </x:is>
      </x:c>
      <x:c r="E22" t="inlineStr">
        <x:is>
          <x:t xml:space="preserve">PRINCIPAL</x:t>
        </x:is>
      </x:c>
      <x:c r="F22" t="n">
        <x:v>1</x:v>
      </x:c>
      <x:c r="G22" s="23" t="n">
        <x:v>1</x:v>
      </x:c>
      <x:c r="H22" s="20" t="inlineStr">
        <x:is>
          <x:t xml:space="preserve">DERIVADO</x:t>
        </x:is>
      </x:c>
    </x:row>
    <x:row r="23">
      <x:c r="A23" t="inlineStr">
        <x:is>
          <x:t xml:space="preserve">Estante reforzado modular</x:t>
        </x:is>
      </x:c>
      <x:c r="B23" t="n">
        <x:v>5</x:v>
      </x:c>
      <x:c r="C23" t="inlineStr">
        <x:is>
          <x:t xml:space="preserve">Soldadura</x:t>
        </x:is>
      </x:c>
      <x:c r="D23" t="inlineStr">
        <x:is>
          <x:t xml:space="preserve">Segunda estación soldadura (alternativa)</x:t>
        </x:is>
      </x:c>
      <x:c r="E23" t="inlineStr">
        <x:is>
          <x:t xml:space="preserve">ALTERNATIVA MISMO PROCESO</x:t>
        </x:is>
      </x:c>
      <x:c r="F23" t="n">
        <x:v>1</x:v>
      </x:c>
      <x:c r="G23" s="23" t="n">
        <x:v>1</x:v>
      </x:c>
      <x:c r="H23" s="20" t="inlineStr">
        <x:is>
          <x:t xml:space="preserve">SUPUESTO TÉCNICO (mismo proceso)</x:t>
        </x:is>
      </x:c>
    </x:row>
    <x:row r="24">
      <x:c r="A24" t="inlineStr">
        <x:is>
          <x:t xml:space="preserve">Estante reforzado modular</x:t>
        </x:is>
      </x:c>
      <x:c r="B24" t="n">
        <x:v>6</x:v>
      </x:c>
      <x:c r="C24" t="inlineStr">
        <x:is>
          <x:t xml:space="preserve">Desbarbado</x:t>
        </x:is>
      </x:c>
      <x:c r="D24" t="inlineStr">
        <x:is>
          <x:t xml:space="preserve">Mesa de desbarbado/esmerilado</x:t>
        </x:is>
      </x:c>
      <x:c r="E24" t="inlineStr">
        <x:is>
          <x:t xml:space="preserve">PRINCIPAL</x:t>
        </x:is>
      </x:c>
      <x:c r="F24" t="n">
        <x:v>1</x:v>
      </x:c>
      <x:c r="G24" s="23" t="n">
        <x:v>1</x:v>
      </x:c>
      <x:c r="H24" s="20" t="inlineStr">
        <x:is>
          <x:t xml:space="preserve">DERIVADO</x:t>
        </x:is>
      </x:c>
    </x:row>
    <x:row r="25">
      <x:c r="A25" t="inlineStr">
        <x:is>
          <x:t xml:space="preserve">Estante reforzado modular</x:t>
        </x:is>
      </x:c>
      <x:c r="B25" t="n">
        <x:v>7</x:v>
      </x:c>
      <x:c r="C25" t="inlineStr">
        <x:is>
          <x:t xml:space="preserve">Preparación superficial</x:t>
        </x:is>
      </x:c>
      <x:c r="D25" t="inlineStr">
        <x:is>
          <x:t xml:space="preserve">Zona de preparación superficial</x:t>
        </x:is>
      </x:c>
      <x:c r="E25" t="inlineStr">
        <x:is>
          <x:t xml:space="preserve">PRINCIPAL</x:t>
        </x:is>
      </x:c>
      <x:c r="F25" t="n">
        <x:v>1</x:v>
      </x:c>
      <x:c r="G25" s="23" t="n">
        <x:v>1</x:v>
      </x:c>
      <x:c r="H25" s="20" t="inlineStr">
        <x:is>
          <x:t xml:space="preserve">DERIVADO</x:t>
        </x:is>
      </x:c>
    </x:row>
    <x:row r="26">
      <x:c r="A26" t="inlineStr">
        <x:is>
          <x:t xml:space="preserve">Estante reforzado modular</x:t>
        </x:is>
      </x:c>
      <x:c r="B26" t="n">
        <x:v>8</x:v>
      </x:c>
      <x:c r="C26" t="inlineStr">
        <x:is>
          <x:t xml:space="preserve">Aplicación electrostática de polvo</x:t>
        </x:is>
      </x:c>
      <x:c r="D26" t="inlineStr">
        <x:is>
          <x:t xml:space="preserve">Pistola manual de pintura electrostática en polvo</x:t>
        </x:is>
      </x:c>
      <x:c r="E26" t="inlineStr">
        <x:is>
          <x:t xml:space="preserve">PRINCIPAL</x:t>
        </x:is>
      </x:c>
      <x:c r="F26" t="n">
        <x:v>1</x:v>
      </x:c>
      <x:c r="G26" s="23" t="n">
        <x:v>1</x:v>
      </x:c>
      <x:c r="H26" s="20" t="inlineStr">
        <x:is>
          <x:t xml:space="preserve">DERIVADO</x:t>
        </x:is>
      </x:c>
    </x:row>
    <x:row r="27">
      <x:c r="A27" t="inlineStr">
        <x:is>
          <x:t xml:space="preserve">Estante reforzado modular</x:t>
        </x:is>
      </x:c>
      <x:c r="B27" t="n">
        <x:v>9</x:v>
      </x:c>
      <x:c r="C27" t="inlineStr">
        <x:is>
          <x:t xml:space="preserve">Curado térmico en horno</x:t>
        </x:is>
      </x:c>
      <x:c r="D27" t="inlineStr">
        <x:is>
          <x:t xml:space="preserve">Horno de curado de pintura electrostática por lotes</x:t>
        </x:is>
      </x:c>
      <x:c r="E27" t="inlineStr">
        <x:is>
          <x:t xml:space="preserve">PRINCIPAL</x:t>
        </x:is>
      </x:c>
      <x:c r="F27" t="n">
        <x:v>1</x:v>
      </x:c>
      <x:c r="G27" s="23" t="n">
        <x:v>1</x:v>
      </x:c>
      <x:c r="H27" s="20" t="inlineStr">
        <x:is>
          <x:t xml:space="preserve">DERIVADO</x:t>
        </x:is>
      </x:c>
    </x:row>
    <x:row r="28">
      <x:c r="A28" t="inlineStr">
        <x:is>
          <x:t xml:space="preserve">Estante reforzado modular</x:t>
        </x:is>
      </x:c>
      <x:c r="B28" t="n">
        <x:v>10</x:v>
      </x:c>
      <x:c r="C28" t="inlineStr">
        <x:is>
          <x:t xml:space="preserve">Colgado, traslado y enfriamiento</x:t>
        </x:is>
      </x:c>
      <x:c r="D28" t="inlineStr">
        <x:is>
          <x:t xml:space="preserve">Manipulación y enfriamiento de piezas</x:t>
        </x:is>
      </x:c>
      <x:c r="E28" t="inlineStr">
        <x:is>
          <x:t xml:space="preserve">PRINCIPAL</x:t>
        </x:is>
      </x:c>
      <x:c r="F28" t="n">
        <x:v>1</x:v>
      </x:c>
      <x:c r="G28" s="23" t="n">
        <x:v>1</x:v>
      </x:c>
      <x:c r="H28" s="20" t="inlineStr">
        <x:is>
          <x:t xml:space="preserve">DERIVADO</x:t>
        </x:is>
      </x:c>
    </x:row>
    <x:row r="29">
      <x:c r="A29" t="inlineStr">
        <x:is>
          <x:t xml:space="preserve">Estante reforzado modular</x:t>
        </x:is>
      </x:c>
      <x:c r="B29" t="n">
        <x:v>11</x:v>
      </x:c>
      <x:c r="C29" t="inlineStr">
        <x:is>
          <x:t xml:space="preserve">Ensamblaje</x:t>
        </x:is>
      </x:c>
      <x:c r="D29" t="inlineStr">
        <x:is>
          <x:t xml:space="preserve">Mesa de armado</x:t>
        </x:is>
      </x:c>
      <x:c r="E29" t="inlineStr">
        <x:is>
          <x:t xml:space="preserve">PRINCIPAL</x:t>
        </x:is>
      </x:c>
      <x:c r="F29" t="n">
        <x:v>1</x:v>
      </x:c>
      <x:c r="G29" s="23" t="n">
        <x:v>1</x:v>
      </x:c>
      <x:c r="H29" s="20" t="inlineStr">
        <x:is>
          <x:t xml:space="preserve">DERIVADO</x:t>
        </x:is>
      </x:c>
    </x:row>
    <x:row r="30">
      <x:c r="A30" t="inlineStr">
        <x:is>
          <x:t xml:space="preserve">Estante reforzado modular</x:t>
        </x:is>
      </x:c>
      <x:c r="B30" t="n">
        <x:v>12</x:v>
      </x:c>
      <x:c r="C30" t="inlineStr">
        <x:is>
          <x:t xml:space="preserve">Inspección de calidad</x:t>
        </x:is>
      </x:c>
      <x:c r="D30" t="inlineStr">
        <x:is>
          <x:t xml:space="preserve">Área de inspección</x:t>
        </x:is>
      </x:c>
      <x:c r="E30" t="inlineStr">
        <x:is>
          <x:t xml:space="preserve">PRINCIPAL</x:t>
        </x:is>
      </x:c>
      <x:c r="F30" t="n">
        <x:v>1</x:v>
      </x:c>
      <x:c r="G30" s="23" t="n">
        <x:v>1</x:v>
      </x:c>
      <x:c r="H30" s="20" t="inlineStr">
        <x:is>
          <x:t xml:space="preserve">DERIVADO</x:t>
        </x:is>
      </x:c>
    </x:row>
    <x:row r="31">
      <x:c r="A31" t="inlineStr">
        <x:is>
          <x:t xml:space="preserve">Estante reforzado modular</x:t>
        </x:is>
      </x:c>
      <x:c r="B31" t="n">
        <x:v>13</x:v>
      </x:c>
      <x:c r="C31" t="inlineStr">
        <x:is>
          <x:t xml:space="preserve">Embalaje</x:t>
        </x:is>
      </x:c>
      <x:c r="D31" t="inlineStr">
        <x:is>
          <x:t xml:space="preserve">Zona de protección y embalaje</x:t>
        </x:is>
      </x:c>
      <x:c r="E31" t="inlineStr">
        <x:is>
          <x:t xml:space="preserve">PRINCIPAL</x:t>
        </x:is>
      </x:c>
      <x:c r="F31" t="n">
        <x:v>1</x:v>
      </x:c>
      <x:c r="G31" s="23" t="n">
        <x:v>1</x:v>
      </x:c>
      <x:c r="H31" s="20" t="inlineStr">
        <x:is>
          <x:t xml:space="preserve">DERIVADO</x:t>
        </x:is>
      </x:c>
    </x:row>
    <x:row r="32">
      <x:c r="A32" t="inlineStr">
        <x:is>
          <x:t xml:space="preserve">Góndola central comercial</x:t>
        </x:is>
      </x:c>
      <x:c r="B32" t="n">
        <x:v>1</x:v>
      </x:c>
      <x:c r="C32" t="inlineStr">
        <x:is>
          <x:t xml:space="preserve">Corte de planchas de acero</x:t>
        </x:is>
      </x:c>
      <x:c r="D32" t="inlineStr">
        <x:is>
          <x:t xml:space="preserve">Guillotina hidráulica para corte de planchas de acero</x:t>
        </x:is>
      </x:c>
      <x:c r="E32" t="inlineStr">
        <x:is>
          <x:t xml:space="preserve">PRINCIPAL</x:t>
        </x:is>
      </x:c>
      <x:c r="F32" t="n">
        <x:v>1</x:v>
      </x:c>
      <x:c r="G32" s="23" t="n">
        <x:v>1</x:v>
      </x:c>
      <x:c r="H32" s="20" t="inlineStr">
        <x:is>
          <x:t xml:space="preserve">DERIVADO</x:t>
        </x:is>
      </x:c>
    </x:row>
    <x:row r="33">
      <x:c r="A33" t="inlineStr">
        <x:is>
          <x:t xml:space="preserve">Góndola central comercial</x:t>
        </x:is>
      </x:c>
      <x:c r="B33" t="n">
        <x:v>2</x:v>
      </x:c>
      <x:c r="C33" t="inlineStr">
        <x:is>
          <x:t xml:space="preserve">Corte de tubos y perfiles</x:t>
        </x:is>
      </x:c>
      <x:c r="D33" t="inlineStr">
        <x:is>
          <x:t xml:space="preserve">Sierra de cinta para corte de tubos y perfiles</x:t>
        </x:is>
      </x:c>
      <x:c r="E33" t="inlineStr">
        <x:is>
          <x:t xml:space="preserve">PRINCIPAL</x:t>
        </x:is>
      </x:c>
      <x:c r="F33" t="n">
        <x:v>1</x:v>
      </x:c>
      <x:c r="G33" s="23" t="n">
        <x:v>1</x:v>
      </x:c>
      <x:c r="H33" s="20" t="inlineStr">
        <x:is>
          <x:t xml:space="preserve">DERIVADO</x:t>
        </x:is>
      </x:c>
    </x:row>
    <x:row r="34">
      <x:c r="A34" t="inlineStr">
        <x:is>
          <x:t xml:space="preserve">Góndola central comercial</x:t>
        </x:is>
      </x:c>
      <x:c r="B34" t="n">
        <x:v>3</x:v>
      </x:c>
      <x:c r="C34" t="inlineStr">
        <x:is>
          <x:t xml:space="preserve">Perforación</x:t>
        </x:is>
      </x:c>
      <x:c r="D34" t="inlineStr">
        <x:is>
          <x:t xml:space="preserve">Taladro de banco para perforación de acero</x:t>
        </x:is>
      </x:c>
      <x:c r="E34" t="inlineStr">
        <x:is>
          <x:t xml:space="preserve">PRINCIPAL</x:t>
        </x:is>
      </x:c>
      <x:c r="F34" t="n">
        <x:v>1</x:v>
      </x:c>
      <x:c r="G34" s="23" t="n">
        <x:v>1</x:v>
      </x:c>
      <x:c r="H34" s="20" t="inlineStr">
        <x:is>
          <x:t xml:space="preserve">DERIVADO</x:t>
        </x:is>
      </x:c>
    </x:row>
    <x:row r="35">
      <x:c r="A35" t="inlineStr">
        <x:is>
          <x:t xml:space="preserve">Góndola central comercial</x:t>
        </x:is>
      </x:c>
      <x:c r="B35" t="n">
        <x:v>3</x:v>
      </x:c>
      <x:c r="C35" t="inlineStr">
        <x:is>
          <x:t xml:space="preserve">Perforación</x:t>
        </x:is>
      </x:c>
      <x:c r="D35" t="inlineStr">
        <x:is>
          <x:t xml:space="preserve">Segundo taladro (alternativo)</x:t>
        </x:is>
      </x:c>
      <x:c r="E35" t="inlineStr">
        <x:is>
          <x:t xml:space="preserve">ALTERNATIVA CON UTILLAJE COMPATIBLE</x:t>
        </x:is>
      </x:c>
      <x:c r="F35" t="n">
        <x:v>1</x:v>
      </x:c>
      <x:c r="G35" s="23" t="n">
        <x:v>1.1</x:v>
      </x:c>
      <x:c r="H35" s="20" t="inlineStr">
        <x:is>
          <x:t xml:space="preserve">SUPUESTO TÉCNICO (cambio de utillaje)</x:t>
        </x:is>
      </x:c>
    </x:row>
    <x:row r="36">
      <x:c r="A36" t="inlineStr">
        <x:is>
          <x:t xml:space="preserve">Góndola central comercial</x:t>
        </x:is>
      </x:c>
      <x:c r="B36" t="n">
        <x:v>4</x:v>
      </x:c>
      <x:c r="C36" t="inlineStr">
        <x:is>
          <x:t xml:space="preserve">Plegado</x:t>
        </x:is>
      </x:c>
      <x:c r="D36" t="inlineStr">
        <x:is>
          <x:t xml:space="preserve">Plegadora hidráulica de chapa metálica</x:t>
        </x:is>
      </x:c>
      <x:c r="E36" t="inlineStr">
        <x:is>
          <x:t xml:space="preserve">PRINCIPAL</x:t>
        </x:is>
      </x:c>
      <x:c r="F36" t="n">
        <x:v>1</x:v>
      </x:c>
      <x:c r="G36" s="23" t="n">
        <x:v>1</x:v>
      </x:c>
      <x:c r="H36" s="20" t="inlineStr">
        <x:is>
          <x:t xml:space="preserve">DERIVADO</x:t>
        </x:is>
      </x:c>
    </x:row>
    <x:row r="37">
      <x:c r="A37" t="inlineStr">
        <x:is>
          <x:t xml:space="preserve">Góndola central comercial</x:t>
        </x:is>
      </x:c>
      <x:c r="B37" t="n">
        <x:v>5</x:v>
      </x:c>
      <x:c r="C37" t="inlineStr">
        <x:is>
          <x:t xml:space="preserve">Desbarbado</x:t>
        </x:is>
      </x:c>
      <x:c r="D37" t="inlineStr">
        <x:is>
          <x:t xml:space="preserve">Mesa de desbarbado/esmerilado</x:t>
        </x:is>
      </x:c>
      <x:c r="E37" t="inlineStr">
        <x:is>
          <x:t xml:space="preserve">PRINCIPAL</x:t>
        </x:is>
      </x:c>
      <x:c r="F37" t="n">
        <x:v>1</x:v>
      </x:c>
      <x:c r="G37" s="23" t="n">
        <x:v>1</x:v>
      </x:c>
      <x:c r="H37" s="20" t="inlineStr">
        <x:is>
          <x:t xml:space="preserve">DERIVADO</x:t>
        </x:is>
      </x:c>
    </x:row>
    <x:row r="38">
      <x:c r="A38" t="inlineStr">
        <x:is>
          <x:t xml:space="preserve">Góndola central comercial</x:t>
        </x:is>
      </x:c>
      <x:c r="B38" t="n">
        <x:v>6</x:v>
      </x:c>
      <x:c r="C38" t="inlineStr">
        <x:is>
          <x:t xml:space="preserve">Preparación superficial</x:t>
        </x:is>
      </x:c>
      <x:c r="D38" t="inlineStr">
        <x:is>
          <x:t xml:space="preserve">Zona de preparación superficial</x:t>
        </x:is>
      </x:c>
      <x:c r="E38" t="inlineStr">
        <x:is>
          <x:t xml:space="preserve">PRINCIPAL</x:t>
        </x:is>
      </x:c>
      <x:c r="F38" t="n">
        <x:v>1</x:v>
      </x:c>
      <x:c r="G38" s="23" t="n">
        <x:v>1</x:v>
      </x:c>
      <x:c r="H38" s="20" t="inlineStr">
        <x:is>
          <x:t xml:space="preserve">DERIVADO</x:t>
        </x:is>
      </x:c>
    </x:row>
    <x:row r="39">
      <x:c r="A39" t="inlineStr">
        <x:is>
          <x:t xml:space="preserve">Góndola central comercial</x:t>
        </x:is>
      </x:c>
      <x:c r="B39" t="n">
        <x:v>7</x:v>
      </x:c>
      <x:c r="C39" t="inlineStr">
        <x:is>
          <x:t xml:space="preserve">Aplicación electrostática de polvo</x:t>
        </x:is>
      </x:c>
      <x:c r="D39" t="inlineStr">
        <x:is>
          <x:t xml:space="preserve">Pistola manual de pintura electrostática en polvo</x:t>
        </x:is>
      </x:c>
      <x:c r="E39" t="inlineStr">
        <x:is>
          <x:t xml:space="preserve">PRINCIPAL</x:t>
        </x:is>
      </x:c>
      <x:c r="F39" t="n">
        <x:v>1</x:v>
      </x:c>
      <x:c r="G39" s="23" t="n">
        <x:v>1</x:v>
      </x:c>
      <x:c r="H39" s="20" t="inlineStr">
        <x:is>
          <x:t xml:space="preserve">DERIVADO</x:t>
        </x:is>
      </x:c>
    </x:row>
    <x:row r="40">
      <x:c r="A40" t="inlineStr">
        <x:is>
          <x:t xml:space="preserve">Góndola central comercial</x:t>
        </x:is>
      </x:c>
      <x:c r="B40" t="n">
        <x:v>8</x:v>
      </x:c>
      <x:c r="C40" t="inlineStr">
        <x:is>
          <x:t xml:space="preserve">Curado térmico en horno</x:t>
        </x:is>
      </x:c>
      <x:c r="D40" t="inlineStr">
        <x:is>
          <x:t xml:space="preserve">Horno de curado de pintura electrostática por lotes</x:t>
        </x:is>
      </x:c>
      <x:c r="E40" t="inlineStr">
        <x:is>
          <x:t xml:space="preserve">PRINCIPAL</x:t>
        </x:is>
      </x:c>
      <x:c r="F40" t="n">
        <x:v>1</x:v>
      </x:c>
      <x:c r="G40" s="23" t="n">
        <x:v>1</x:v>
      </x:c>
      <x:c r="H40" s="20" t="inlineStr">
        <x:is>
          <x:t xml:space="preserve">DERIVADO</x:t>
        </x:is>
      </x:c>
    </x:row>
    <x:row r="41">
      <x:c r="A41" t="inlineStr">
        <x:is>
          <x:t xml:space="preserve">Góndola central comercial</x:t>
        </x:is>
      </x:c>
      <x:c r="B41" t="n">
        <x:v>9</x:v>
      </x:c>
      <x:c r="C41" t="inlineStr">
        <x:is>
          <x:t xml:space="preserve">Colgado, traslado y enfriamiento</x:t>
        </x:is>
      </x:c>
      <x:c r="D41" t="inlineStr">
        <x:is>
          <x:t xml:space="preserve">Manipulación y enfriamiento de piezas</x:t>
        </x:is>
      </x:c>
      <x:c r="E41" t="inlineStr">
        <x:is>
          <x:t xml:space="preserve">PRINCIPAL</x:t>
        </x:is>
      </x:c>
      <x:c r="F41" t="n">
        <x:v>1</x:v>
      </x:c>
      <x:c r="G41" s="23" t="n">
        <x:v>1</x:v>
      </x:c>
      <x:c r="H41" s="20" t="inlineStr">
        <x:is>
          <x:t xml:space="preserve">DERIVADO</x:t>
        </x:is>
      </x:c>
    </x:row>
    <x:row r="42">
      <x:c r="A42" t="inlineStr">
        <x:is>
          <x:t xml:space="preserve">Góndola central comercial</x:t>
        </x:is>
      </x:c>
      <x:c r="B42" t="n">
        <x:v>10</x:v>
      </x:c>
      <x:c r="C42" t="inlineStr">
        <x:is>
          <x:t xml:space="preserve">Ensamblaje</x:t>
        </x:is>
      </x:c>
      <x:c r="D42" t="inlineStr">
        <x:is>
          <x:t xml:space="preserve">Mesa de armado</x:t>
        </x:is>
      </x:c>
      <x:c r="E42" t="inlineStr">
        <x:is>
          <x:t xml:space="preserve">PRINCIPAL</x:t>
        </x:is>
      </x:c>
      <x:c r="F42" t="n">
        <x:v>1</x:v>
      </x:c>
      <x:c r="G42" s="23" t="n">
        <x:v>1</x:v>
      </x:c>
      <x:c r="H42" s="20" t="inlineStr">
        <x:is>
          <x:t xml:space="preserve">DERIVADO</x:t>
        </x:is>
      </x:c>
    </x:row>
    <x:row r="43">
      <x:c r="A43" t="inlineStr">
        <x:is>
          <x:t xml:space="preserve">Góndola central comercial</x:t>
        </x:is>
      </x:c>
      <x:c r="B43" t="n">
        <x:v>11</x:v>
      </x:c>
      <x:c r="C43" t="inlineStr">
        <x:is>
          <x:t xml:space="preserve">Inspección de calidad</x:t>
        </x:is>
      </x:c>
      <x:c r="D43" t="inlineStr">
        <x:is>
          <x:t xml:space="preserve">Área de inspección</x:t>
        </x:is>
      </x:c>
      <x:c r="E43" t="inlineStr">
        <x:is>
          <x:t xml:space="preserve">PRINCIPAL</x:t>
        </x:is>
      </x:c>
      <x:c r="F43" t="n">
        <x:v>1</x:v>
      </x:c>
      <x:c r="G43" s="23" t="n">
        <x:v>1</x:v>
      </x:c>
      <x:c r="H43" s="20" t="inlineStr">
        <x:is>
          <x:t xml:space="preserve">DERIVADO</x:t>
        </x:is>
      </x:c>
    </x:row>
    <x:row r="44">
      <x:c r="A44" t="inlineStr">
        <x:is>
          <x:t xml:space="preserve">Góndola central comercial</x:t>
        </x:is>
      </x:c>
      <x:c r="B44" t="n">
        <x:v>12</x:v>
      </x:c>
      <x:c r="C44" t="inlineStr">
        <x:is>
          <x:t xml:space="preserve">Embalaje</x:t>
        </x:is>
      </x:c>
      <x:c r="D44" t="inlineStr">
        <x:is>
          <x:t xml:space="preserve">Zona de protección y embalaje</x:t>
        </x:is>
      </x:c>
      <x:c r="E44" t="inlineStr">
        <x:is>
          <x:t xml:space="preserve">PRINCIPAL</x:t>
        </x:is>
      </x:c>
      <x:c r="F44" t="n">
        <x:v>1</x:v>
      </x:c>
      <x:c r="G44" s="23" t="n">
        <x:v>1</x:v>
      </x:c>
      <x:c r="H44" s="20" t="inlineStr">
        <x:is>
          <x:t xml:space="preserve">DERIVADO</x:t>
        </x:is>
      </x:c>
    </x:row>
    <x:row r="45">
      <x:c r="A45" t="inlineStr">
        <x:is>
          <x:t xml:space="preserve">Góndola mural</x:t>
        </x:is>
      </x:c>
      <x:c r="B45" t="n">
        <x:v>1</x:v>
      </x:c>
      <x:c r="C45" t="inlineStr">
        <x:is>
          <x:t xml:space="preserve">Corte de planchas de acero</x:t>
        </x:is>
      </x:c>
      <x:c r="D45" t="inlineStr">
        <x:is>
          <x:t xml:space="preserve">Guillotina hidráulica para corte de planchas de acero</x:t>
        </x:is>
      </x:c>
      <x:c r="E45" t="inlineStr">
        <x:is>
          <x:t xml:space="preserve">PRINCIPAL</x:t>
        </x:is>
      </x:c>
      <x:c r="F45" t="n">
        <x:v>1</x:v>
      </x:c>
      <x:c r="G45" s="23" t="n">
        <x:v>1</x:v>
      </x:c>
      <x:c r="H45" s="20" t="inlineStr">
        <x:is>
          <x:t xml:space="preserve">DERIVADO</x:t>
        </x:is>
      </x:c>
    </x:row>
    <x:row r="46">
      <x:c r="A46" t="inlineStr">
        <x:is>
          <x:t xml:space="preserve">Góndola mural</x:t>
        </x:is>
      </x:c>
      <x:c r="B46" t="n">
        <x:v>2</x:v>
      </x:c>
      <x:c r="C46" t="inlineStr">
        <x:is>
          <x:t xml:space="preserve">Corte de tubos y perfiles</x:t>
        </x:is>
      </x:c>
      <x:c r="D46" t="inlineStr">
        <x:is>
          <x:t xml:space="preserve">Sierra de cinta para corte de tubos y perfiles</x:t>
        </x:is>
      </x:c>
      <x:c r="E46" t="inlineStr">
        <x:is>
          <x:t xml:space="preserve">PRINCIPAL</x:t>
        </x:is>
      </x:c>
      <x:c r="F46" t="n">
        <x:v>1</x:v>
      </x:c>
      <x:c r="G46" s="23" t="n">
        <x:v>1</x:v>
      </x:c>
      <x:c r="H46" s="20" t="inlineStr">
        <x:is>
          <x:t xml:space="preserve">DERIVADO</x:t>
        </x:is>
      </x:c>
    </x:row>
    <x:row r="47">
      <x:c r="A47" t="inlineStr">
        <x:is>
          <x:t xml:space="preserve">Góndola mural</x:t>
        </x:is>
      </x:c>
      <x:c r="B47" t="n">
        <x:v>3</x:v>
      </x:c>
      <x:c r="C47" t="inlineStr">
        <x:is>
          <x:t xml:space="preserve">Perforación</x:t>
        </x:is>
      </x:c>
      <x:c r="D47" t="inlineStr">
        <x:is>
          <x:t xml:space="preserve">Taladro de banco para perforación de acero</x:t>
        </x:is>
      </x:c>
      <x:c r="E47" t="inlineStr">
        <x:is>
          <x:t xml:space="preserve">PRINCIPAL</x:t>
        </x:is>
      </x:c>
      <x:c r="F47" t="n">
        <x:v>1</x:v>
      </x:c>
      <x:c r="G47" s="23" t="n">
        <x:v>1</x:v>
      </x:c>
      <x:c r="H47" s="20" t="inlineStr">
        <x:is>
          <x:t xml:space="preserve">DERIVADO</x:t>
        </x:is>
      </x:c>
    </x:row>
    <x:row r="48">
      <x:c r="A48" t="inlineStr">
        <x:is>
          <x:t xml:space="preserve">Góndola mural</x:t>
        </x:is>
      </x:c>
      <x:c r="B48" t="n">
        <x:v>3</x:v>
      </x:c>
      <x:c r="C48" t="inlineStr">
        <x:is>
          <x:t xml:space="preserve">Perforación</x:t>
        </x:is>
      </x:c>
      <x:c r="D48" t="inlineStr">
        <x:is>
          <x:t xml:space="preserve">Segundo taladro (alternativo)</x:t>
        </x:is>
      </x:c>
      <x:c r="E48" t="inlineStr">
        <x:is>
          <x:t xml:space="preserve">ALTERNATIVA CON UTILLAJE COMPATIBLE</x:t>
        </x:is>
      </x:c>
      <x:c r="F48" t="n">
        <x:v>1</x:v>
      </x:c>
      <x:c r="G48" s="23" t="n">
        <x:v>1.1</x:v>
      </x:c>
      <x:c r="H48" s="20" t="inlineStr">
        <x:is>
          <x:t xml:space="preserve">SUPUESTO TÉCNICO (cambio de utillaje)</x:t>
        </x:is>
      </x:c>
    </x:row>
    <x:row r="49">
      <x:c r="A49" t="inlineStr">
        <x:is>
          <x:t xml:space="preserve">Góndola mural</x:t>
        </x:is>
      </x:c>
      <x:c r="B49" t="n">
        <x:v>4</x:v>
      </x:c>
      <x:c r="C49" t="inlineStr">
        <x:is>
          <x:t xml:space="preserve">Plegado</x:t>
        </x:is>
      </x:c>
      <x:c r="D49" t="inlineStr">
        <x:is>
          <x:t xml:space="preserve">Plegadora hidráulica de chapa metálica</x:t>
        </x:is>
      </x:c>
      <x:c r="E49" t="inlineStr">
        <x:is>
          <x:t xml:space="preserve">PRINCIPAL</x:t>
        </x:is>
      </x:c>
      <x:c r="F49" t="n">
        <x:v>1</x:v>
      </x:c>
      <x:c r="G49" s="23" t="n">
        <x:v>1</x:v>
      </x:c>
      <x:c r="H49" s="20" t="inlineStr">
        <x:is>
          <x:t xml:space="preserve">DERIVADO</x:t>
        </x:is>
      </x:c>
    </x:row>
    <x:row r="50">
      <x:c r="A50" t="inlineStr">
        <x:is>
          <x:t xml:space="preserve">Góndola mural</x:t>
        </x:is>
      </x:c>
      <x:c r="B50" t="n">
        <x:v>5</x:v>
      </x:c>
      <x:c r="C50" t="inlineStr">
        <x:is>
          <x:t xml:space="preserve">Soldadura</x:t>
        </x:is>
      </x:c>
      <x:c r="D50" t="inlineStr">
        <x:is>
          <x:t xml:space="preserve">Máquina de soldadura por arco MIG/MAG</x:t>
        </x:is>
      </x:c>
      <x:c r="E50" t="inlineStr">
        <x:is>
          <x:t xml:space="preserve">PRINCIPAL</x:t>
        </x:is>
      </x:c>
      <x:c r="F50" t="n">
        <x:v>1</x:v>
      </x:c>
      <x:c r="G50" s="23" t="n">
        <x:v>1</x:v>
      </x:c>
      <x:c r="H50" s="20" t="inlineStr">
        <x:is>
          <x:t xml:space="preserve">DERIVADO</x:t>
        </x:is>
      </x:c>
    </x:row>
    <x:row r="51">
      <x:c r="A51" t="inlineStr">
        <x:is>
          <x:t xml:space="preserve">Góndola mural</x:t>
        </x:is>
      </x:c>
      <x:c r="B51" t="n">
        <x:v>5</x:v>
      </x:c>
      <x:c r="C51" t="inlineStr">
        <x:is>
          <x:t xml:space="preserve">Soldadura</x:t>
        </x:is>
      </x:c>
      <x:c r="D51" t="inlineStr">
        <x:is>
          <x:t xml:space="preserve">Segunda estación soldadura (alternativa)</x:t>
        </x:is>
      </x:c>
      <x:c r="E51" t="inlineStr">
        <x:is>
          <x:t xml:space="preserve">ALTERNATIVA MISMO PROCESO</x:t>
        </x:is>
      </x:c>
      <x:c r="F51" t="n">
        <x:v>1</x:v>
      </x:c>
      <x:c r="G51" s="23" t="n">
        <x:v>1</x:v>
      </x:c>
      <x:c r="H51" s="20" t="inlineStr">
        <x:is>
          <x:t xml:space="preserve">SUPUESTO TÉCNICO (mismo proceso)</x:t>
        </x:is>
      </x:c>
    </x:row>
    <x:row r="52">
      <x:c r="A52" t="inlineStr">
        <x:is>
          <x:t xml:space="preserve">Góndola mural</x:t>
        </x:is>
      </x:c>
      <x:c r="B52" t="n">
        <x:v>6</x:v>
      </x:c>
      <x:c r="C52" t="inlineStr">
        <x:is>
          <x:t xml:space="preserve">Desbarbado</x:t>
        </x:is>
      </x:c>
      <x:c r="D52" t="inlineStr">
        <x:is>
          <x:t xml:space="preserve">Mesa de desbarbado/esmerilado</x:t>
        </x:is>
      </x:c>
      <x:c r="E52" t="inlineStr">
        <x:is>
          <x:t xml:space="preserve">PRINCIPAL</x:t>
        </x:is>
      </x:c>
      <x:c r="F52" t="n">
        <x:v>1</x:v>
      </x:c>
      <x:c r="G52" s="23" t="n">
        <x:v>1</x:v>
      </x:c>
      <x:c r="H52" s="20" t="inlineStr">
        <x:is>
          <x:t xml:space="preserve">DERIVADO</x:t>
        </x:is>
      </x:c>
    </x:row>
    <x:row r="53">
      <x:c r="A53" t="inlineStr">
        <x:is>
          <x:t xml:space="preserve">Góndola mural</x:t>
        </x:is>
      </x:c>
      <x:c r="B53" t="n">
        <x:v>7</x:v>
      </x:c>
      <x:c r="C53" t="inlineStr">
        <x:is>
          <x:t xml:space="preserve">Preparación superficial</x:t>
        </x:is>
      </x:c>
      <x:c r="D53" t="inlineStr">
        <x:is>
          <x:t xml:space="preserve">Zona de preparación superficial</x:t>
        </x:is>
      </x:c>
      <x:c r="E53" t="inlineStr">
        <x:is>
          <x:t xml:space="preserve">PRINCIPAL</x:t>
        </x:is>
      </x:c>
      <x:c r="F53" t="n">
        <x:v>1</x:v>
      </x:c>
      <x:c r="G53" s="23" t="n">
        <x:v>1</x:v>
      </x:c>
      <x:c r="H53" s="20" t="inlineStr">
        <x:is>
          <x:t xml:space="preserve">DERIVADO</x:t>
        </x:is>
      </x:c>
    </x:row>
    <x:row r="54">
      <x:c r="A54" t="inlineStr">
        <x:is>
          <x:t xml:space="preserve">Góndola mural</x:t>
        </x:is>
      </x:c>
      <x:c r="B54" t="n">
        <x:v>8</x:v>
      </x:c>
      <x:c r="C54" t="inlineStr">
        <x:is>
          <x:t xml:space="preserve">Aplicación electrostática de polvo</x:t>
        </x:is>
      </x:c>
      <x:c r="D54" t="inlineStr">
        <x:is>
          <x:t xml:space="preserve">Pistola manual de pintura electrostática en polvo</x:t>
        </x:is>
      </x:c>
      <x:c r="E54" t="inlineStr">
        <x:is>
          <x:t xml:space="preserve">PRINCIPAL</x:t>
        </x:is>
      </x:c>
      <x:c r="F54" t="n">
        <x:v>1</x:v>
      </x:c>
      <x:c r="G54" s="23" t="n">
        <x:v>1</x:v>
      </x:c>
      <x:c r="H54" s="20" t="inlineStr">
        <x:is>
          <x:t xml:space="preserve">DERIVADO</x:t>
        </x:is>
      </x:c>
    </x:row>
    <x:row r="55">
      <x:c r="A55" t="inlineStr">
        <x:is>
          <x:t xml:space="preserve">Góndola mural</x:t>
        </x:is>
      </x:c>
      <x:c r="B55" t="n">
        <x:v>9</x:v>
      </x:c>
      <x:c r="C55" t="inlineStr">
        <x:is>
          <x:t xml:space="preserve">Curado térmico en horno</x:t>
        </x:is>
      </x:c>
      <x:c r="D55" t="inlineStr">
        <x:is>
          <x:t xml:space="preserve">Horno de curado de pintura electrostática por lotes</x:t>
        </x:is>
      </x:c>
      <x:c r="E55" t="inlineStr">
        <x:is>
          <x:t xml:space="preserve">PRINCIPAL</x:t>
        </x:is>
      </x:c>
      <x:c r="F55" t="n">
        <x:v>1</x:v>
      </x:c>
      <x:c r="G55" s="23" t="n">
        <x:v>1</x:v>
      </x:c>
      <x:c r="H55" s="20" t="inlineStr">
        <x:is>
          <x:t xml:space="preserve">DERIVADO</x:t>
        </x:is>
      </x:c>
    </x:row>
    <x:row r="56">
      <x:c r="A56" t="inlineStr">
        <x:is>
          <x:t xml:space="preserve">Góndola mural</x:t>
        </x:is>
      </x:c>
      <x:c r="B56" t="n">
        <x:v>10</x:v>
      </x:c>
      <x:c r="C56" t="inlineStr">
        <x:is>
          <x:t xml:space="preserve">Colgado, traslado y enfriamiento</x:t>
        </x:is>
      </x:c>
      <x:c r="D56" t="inlineStr">
        <x:is>
          <x:t xml:space="preserve">Manipulación y enfriamiento de piezas</x:t>
        </x:is>
      </x:c>
      <x:c r="E56" t="inlineStr">
        <x:is>
          <x:t xml:space="preserve">PRINCIPAL</x:t>
        </x:is>
      </x:c>
      <x:c r="F56" t="n">
        <x:v>1</x:v>
      </x:c>
      <x:c r="G56" s="23" t="n">
        <x:v>1</x:v>
      </x:c>
      <x:c r="H56" s="20" t="inlineStr">
        <x:is>
          <x:t xml:space="preserve">DERIVADO</x:t>
        </x:is>
      </x:c>
    </x:row>
    <x:row r="57">
      <x:c r="A57" t="inlineStr">
        <x:is>
          <x:t xml:space="preserve">Góndola mural</x:t>
        </x:is>
      </x:c>
      <x:c r="B57" t="n">
        <x:v>11</x:v>
      </x:c>
      <x:c r="C57" t="inlineStr">
        <x:is>
          <x:t xml:space="preserve">Ensamblaje</x:t>
        </x:is>
      </x:c>
      <x:c r="D57" t="inlineStr">
        <x:is>
          <x:t xml:space="preserve">Mesa de armado</x:t>
        </x:is>
      </x:c>
      <x:c r="E57" t="inlineStr">
        <x:is>
          <x:t xml:space="preserve">PRINCIPAL</x:t>
        </x:is>
      </x:c>
      <x:c r="F57" t="n">
        <x:v>1</x:v>
      </x:c>
      <x:c r="G57" s="23" t="n">
        <x:v>1</x:v>
      </x:c>
      <x:c r="H57" s="20" t="inlineStr">
        <x:is>
          <x:t xml:space="preserve">DERIVADO</x:t>
        </x:is>
      </x:c>
    </x:row>
    <x:row r="58">
      <x:c r="A58" t="inlineStr">
        <x:is>
          <x:t xml:space="preserve">Góndola mural</x:t>
        </x:is>
      </x:c>
      <x:c r="B58" t="n">
        <x:v>12</x:v>
      </x:c>
      <x:c r="C58" t="inlineStr">
        <x:is>
          <x:t xml:space="preserve">Inspección de calidad</x:t>
        </x:is>
      </x:c>
      <x:c r="D58" t="inlineStr">
        <x:is>
          <x:t xml:space="preserve">Área de inspección</x:t>
        </x:is>
      </x:c>
      <x:c r="E58" t="inlineStr">
        <x:is>
          <x:t xml:space="preserve">PRINCIPAL</x:t>
        </x:is>
      </x:c>
      <x:c r="F58" t="n">
        <x:v>1</x:v>
      </x:c>
      <x:c r="G58" s="23" t="n">
        <x:v>1</x:v>
      </x:c>
      <x:c r="H58" s="20" t="inlineStr">
        <x:is>
          <x:t xml:space="preserve">DERIVADO</x:t>
        </x:is>
      </x:c>
    </x:row>
    <x:row r="59">
      <x:c r="A59" t="inlineStr">
        <x:is>
          <x:t xml:space="preserve">Góndola mural</x:t>
        </x:is>
      </x:c>
      <x:c r="B59" t="n">
        <x:v>13</x:v>
      </x:c>
      <x:c r="C59" t="inlineStr">
        <x:is>
          <x:t xml:space="preserve">Embalaje</x:t>
        </x:is>
      </x:c>
      <x:c r="D59" t="inlineStr">
        <x:is>
          <x:t xml:space="preserve">Zona de protección y embalaje</x:t>
        </x:is>
      </x:c>
      <x:c r="E59" t="inlineStr">
        <x:is>
          <x:t xml:space="preserve">PRINCIPAL</x:t>
        </x:is>
      </x:c>
      <x:c r="F59" t="n">
        <x:v>1</x:v>
      </x:c>
      <x:c r="G59" s="23" t="n">
        <x:v>1</x:v>
      </x:c>
      <x:c r="H59" s="20" t="inlineStr">
        <x:is>
          <x:t xml:space="preserve">DERIVADO</x:t>
        </x:is>
      </x:c>
    </x:row>
    <x:row r="60">
      <x:c r="A60" t="inlineStr">
        <x:is>
          <x:t xml:space="preserve">Locker de 4 puertas</x:t>
        </x:is>
      </x:c>
      <x:c r="B60" t="n">
        <x:v>1</x:v>
      </x:c>
      <x:c r="C60" t="inlineStr">
        <x:is>
          <x:t xml:space="preserve">Corte de planchas de acero</x:t>
        </x:is>
      </x:c>
      <x:c r="D60" t="inlineStr">
        <x:is>
          <x:t xml:space="preserve">Guillotina hidráulica para corte de planchas de acero</x:t>
        </x:is>
      </x:c>
      <x:c r="E60" t="inlineStr">
        <x:is>
          <x:t xml:space="preserve">PRINCIPAL</x:t>
        </x:is>
      </x:c>
      <x:c r="F60" t="n">
        <x:v>1</x:v>
      </x:c>
      <x:c r="G60" s="23" t="n">
        <x:v>1</x:v>
      </x:c>
      <x:c r="H60" s="20" t="inlineStr">
        <x:is>
          <x:t xml:space="preserve">DERIVADO</x:t>
        </x:is>
      </x:c>
    </x:row>
    <x:row r="61">
      <x:c r="A61" t="inlineStr">
        <x:is>
          <x:t xml:space="preserve">Locker de 4 puertas</x:t>
        </x:is>
      </x:c>
      <x:c r="B61" t="n">
        <x:v>2</x:v>
      </x:c>
      <x:c r="C61" t="inlineStr">
        <x:is>
          <x:t xml:space="preserve">Perforación</x:t>
        </x:is>
      </x:c>
      <x:c r="D61" t="inlineStr">
        <x:is>
          <x:t xml:space="preserve">Taladro de banco para perforación de acero</x:t>
        </x:is>
      </x:c>
      <x:c r="E61" t="inlineStr">
        <x:is>
          <x:t xml:space="preserve">PRINCIPAL</x:t>
        </x:is>
      </x:c>
      <x:c r="F61" t="n">
        <x:v>1</x:v>
      </x:c>
      <x:c r="G61" s="23" t="n">
        <x:v>1</x:v>
      </x:c>
      <x:c r="H61" s="20" t="inlineStr">
        <x:is>
          <x:t xml:space="preserve">DERIVADO</x:t>
        </x:is>
      </x:c>
    </x:row>
    <x:row r="62">
      <x:c r="A62" t="inlineStr">
        <x:is>
          <x:t xml:space="preserve">Locker de 4 puertas</x:t>
        </x:is>
      </x:c>
      <x:c r="B62" t="n">
        <x:v>2</x:v>
      </x:c>
      <x:c r="C62" t="inlineStr">
        <x:is>
          <x:t xml:space="preserve">Perforación</x:t>
        </x:is>
      </x:c>
      <x:c r="D62" t="inlineStr">
        <x:is>
          <x:t xml:space="preserve">Segundo taladro (alternativo)</x:t>
        </x:is>
      </x:c>
      <x:c r="E62" t="inlineStr">
        <x:is>
          <x:t xml:space="preserve">ALTERNATIVA CON UTILLAJE COMPATIBLE</x:t>
        </x:is>
      </x:c>
      <x:c r="F62" t="n">
        <x:v>1</x:v>
      </x:c>
      <x:c r="G62" s="23" t="n">
        <x:v>1.1</x:v>
      </x:c>
      <x:c r="H62" s="20" t="inlineStr">
        <x:is>
          <x:t xml:space="preserve">SUPUESTO TÉCNICO (cambio de utillaje)</x:t>
        </x:is>
      </x:c>
    </x:row>
    <x:row r="63">
      <x:c r="A63" t="inlineStr">
        <x:is>
          <x:t xml:space="preserve">Locker de 4 puertas</x:t>
        </x:is>
      </x:c>
      <x:c r="B63" t="n">
        <x:v>3</x:v>
      </x:c>
      <x:c r="C63" t="inlineStr">
        <x:is>
          <x:t xml:space="preserve">Plegado</x:t>
        </x:is>
      </x:c>
      <x:c r="D63" t="inlineStr">
        <x:is>
          <x:t xml:space="preserve">Plegadora hidráulica de chapa metálica</x:t>
        </x:is>
      </x:c>
      <x:c r="E63" t="inlineStr">
        <x:is>
          <x:t xml:space="preserve">PRINCIPAL</x:t>
        </x:is>
      </x:c>
      <x:c r="F63" t="n">
        <x:v>1</x:v>
      </x:c>
      <x:c r="G63" s="23" t="n">
        <x:v>1</x:v>
      </x:c>
      <x:c r="H63" s="20" t="inlineStr">
        <x:is>
          <x:t xml:space="preserve">DERIVADO</x:t>
        </x:is>
      </x:c>
    </x:row>
    <x:row r="64">
      <x:c r="A64" t="inlineStr">
        <x:is>
          <x:t xml:space="preserve">Locker de 4 puertas</x:t>
        </x:is>
      </x:c>
      <x:c r="B64" t="n">
        <x:v>4</x:v>
      </x:c>
      <x:c r="C64" t="inlineStr">
        <x:is>
          <x:t xml:space="preserve">Desbarbado</x:t>
        </x:is>
      </x:c>
      <x:c r="D64" t="inlineStr">
        <x:is>
          <x:t xml:space="preserve">Mesa de desbarbado/esmerilado</x:t>
        </x:is>
      </x:c>
      <x:c r="E64" t="inlineStr">
        <x:is>
          <x:t xml:space="preserve">PRINCIPAL</x:t>
        </x:is>
      </x:c>
      <x:c r="F64" t="n">
        <x:v>1</x:v>
      </x:c>
      <x:c r="G64" s="23" t="n">
        <x:v>1</x:v>
      </x:c>
      <x:c r="H64" s="20" t="inlineStr">
        <x:is>
          <x:t xml:space="preserve">DERIVADO</x:t>
        </x:is>
      </x:c>
    </x:row>
    <x:row r="65">
      <x:c r="A65" t="inlineStr">
        <x:is>
          <x:t xml:space="preserve">Locker de 4 puertas</x:t>
        </x:is>
      </x:c>
      <x:c r="B65" t="n">
        <x:v>5</x:v>
      </x:c>
      <x:c r="C65" t="inlineStr">
        <x:is>
          <x:t xml:space="preserve">Preparación superficial</x:t>
        </x:is>
      </x:c>
      <x:c r="D65" t="inlineStr">
        <x:is>
          <x:t xml:space="preserve">Zona de preparación superficial</x:t>
        </x:is>
      </x:c>
      <x:c r="E65" t="inlineStr">
        <x:is>
          <x:t xml:space="preserve">PRINCIPAL</x:t>
        </x:is>
      </x:c>
      <x:c r="F65" t="n">
        <x:v>1</x:v>
      </x:c>
      <x:c r="G65" s="23" t="n">
        <x:v>1</x:v>
      </x:c>
      <x:c r="H65" s="20" t="inlineStr">
        <x:is>
          <x:t xml:space="preserve">DERIVADO</x:t>
        </x:is>
      </x:c>
    </x:row>
    <x:row r="66">
      <x:c r="A66" t="inlineStr">
        <x:is>
          <x:t xml:space="preserve">Locker de 4 puertas</x:t>
        </x:is>
      </x:c>
      <x:c r="B66" t="n">
        <x:v>6</x:v>
      </x:c>
      <x:c r="C66" t="inlineStr">
        <x:is>
          <x:t xml:space="preserve">Aplicación electrostática de polvo</x:t>
        </x:is>
      </x:c>
      <x:c r="D66" t="inlineStr">
        <x:is>
          <x:t xml:space="preserve">Pistola manual de pintura electrostática en polvo</x:t>
        </x:is>
      </x:c>
      <x:c r="E66" t="inlineStr">
        <x:is>
          <x:t xml:space="preserve">PRINCIPAL</x:t>
        </x:is>
      </x:c>
      <x:c r="F66" t="n">
        <x:v>1</x:v>
      </x:c>
      <x:c r="G66" s="23" t="n">
        <x:v>1</x:v>
      </x:c>
      <x:c r="H66" s="20" t="inlineStr">
        <x:is>
          <x:t xml:space="preserve">DERIVADO</x:t>
        </x:is>
      </x:c>
    </x:row>
    <x:row r="67">
      <x:c r="A67" t="inlineStr">
        <x:is>
          <x:t xml:space="preserve">Locker de 4 puertas</x:t>
        </x:is>
      </x:c>
      <x:c r="B67" t="n">
        <x:v>7</x:v>
      </x:c>
      <x:c r="C67" t="inlineStr">
        <x:is>
          <x:t xml:space="preserve">Curado térmico en horno</x:t>
        </x:is>
      </x:c>
      <x:c r="D67" t="inlineStr">
        <x:is>
          <x:t xml:space="preserve">Horno de curado de pintura electrostática por lotes</x:t>
        </x:is>
      </x:c>
      <x:c r="E67" t="inlineStr">
        <x:is>
          <x:t xml:space="preserve">PRINCIPAL</x:t>
        </x:is>
      </x:c>
      <x:c r="F67" t="n">
        <x:v>1</x:v>
      </x:c>
      <x:c r="G67" s="23" t="n">
        <x:v>1</x:v>
      </x:c>
      <x:c r="H67" s="20" t="inlineStr">
        <x:is>
          <x:t xml:space="preserve">DERIVADO</x:t>
        </x:is>
      </x:c>
    </x:row>
    <x:row r="68">
      <x:c r="A68" t="inlineStr">
        <x:is>
          <x:t xml:space="preserve">Locker de 4 puertas</x:t>
        </x:is>
      </x:c>
      <x:c r="B68" t="n">
        <x:v>8</x:v>
      </x:c>
      <x:c r="C68" t="inlineStr">
        <x:is>
          <x:t xml:space="preserve">Colgado, traslado y enfriamiento</x:t>
        </x:is>
      </x:c>
      <x:c r="D68" t="inlineStr">
        <x:is>
          <x:t xml:space="preserve">Manipulación y enfriamiento de piezas</x:t>
        </x:is>
      </x:c>
      <x:c r="E68" t="inlineStr">
        <x:is>
          <x:t xml:space="preserve">PRINCIPAL</x:t>
        </x:is>
      </x:c>
      <x:c r="F68" t="n">
        <x:v>1</x:v>
      </x:c>
      <x:c r="G68" s="23" t="n">
        <x:v>1</x:v>
      </x:c>
      <x:c r="H68" s="20" t="inlineStr">
        <x:is>
          <x:t xml:space="preserve">DERIVADO</x:t>
        </x:is>
      </x:c>
    </x:row>
    <x:row r="69">
      <x:c r="A69" t="inlineStr">
        <x:is>
          <x:t xml:space="preserve">Locker de 4 puertas</x:t>
        </x:is>
      </x:c>
      <x:c r="B69" t="n">
        <x:v>9</x:v>
      </x:c>
      <x:c r="C69" t="inlineStr">
        <x:is>
          <x:t xml:space="preserve">Ensamblaje</x:t>
        </x:is>
      </x:c>
      <x:c r="D69" t="inlineStr">
        <x:is>
          <x:t xml:space="preserve">Mesa de armado</x:t>
        </x:is>
      </x:c>
      <x:c r="E69" t="inlineStr">
        <x:is>
          <x:t xml:space="preserve">PRINCIPAL</x:t>
        </x:is>
      </x:c>
      <x:c r="F69" t="n">
        <x:v>1</x:v>
      </x:c>
      <x:c r="G69" s="23" t="n">
        <x:v>1</x:v>
      </x:c>
      <x:c r="H69" s="20" t="inlineStr">
        <x:is>
          <x:t xml:space="preserve">DERIVADO</x:t>
        </x:is>
      </x:c>
    </x:row>
    <x:row r="70">
      <x:c r="A70" t="inlineStr">
        <x:is>
          <x:t xml:space="preserve">Locker de 4 puertas</x:t>
        </x:is>
      </x:c>
      <x:c r="B70" t="n">
        <x:v>10</x:v>
      </x:c>
      <x:c r="C70" t="inlineStr">
        <x:is>
          <x:t xml:space="preserve">Inspección de calidad</x:t>
        </x:is>
      </x:c>
      <x:c r="D70" t="inlineStr">
        <x:is>
          <x:t xml:space="preserve">Área de inspección</x:t>
        </x:is>
      </x:c>
      <x:c r="E70" t="inlineStr">
        <x:is>
          <x:t xml:space="preserve">PRINCIPAL</x:t>
        </x:is>
      </x:c>
      <x:c r="F70" t="n">
        <x:v>1</x:v>
      </x:c>
      <x:c r="G70" s="23" t="n">
        <x:v>1</x:v>
      </x:c>
      <x:c r="H70" s="20" t="inlineStr">
        <x:is>
          <x:t xml:space="preserve">DERIVADO</x:t>
        </x:is>
      </x:c>
    </x:row>
    <x:row r="71">
      <x:c r="A71" t="inlineStr">
        <x:is>
          <x:t xml:space="preserve">Locker de 4 puertas</x:t>
        </x:is>
      </x:c>
      <x:c r="B71" t="n">
        <x:v>11</x:v>
      </x:c>
      <x:c r="C71" t="inlineStr">
        <x:is>
          <x:t xml:space="preserve">Embalaje</x:t>
        </x:is>
      </x:c>
      <x:c r="D71" t="inlineStr">
        <x:is>
          <x:t xml:space="preserve">Zona de protección y embalaje</x:t>
        </x:is>
      </x:c>
      <x:c r="E71" t="inlineStr">
        <x:is>
          <x:t xml:space="preserve">PRINCIPAL</x:t>
        </x:is>
      </x:c>
      <x:c r="F71" t="n">
        <x:v>1</x:v>
      </x:c>
      <x:c r="G71" s="23" t="n">
        <x:v>1</x:v>
      </x:c>
      <x:c r="H71" s="20" t="inlineStr">
        <x:is>
          <x:t xml:space="preserve">DERIVADO</x:t>
        </x:is>
      </x:c>
    </x:row>
    <x:row r="72">
      <x:c r="A72" t="inlineStr">
        <x:is>
          <x:t xml:space="preserve">Locker de 6 puertas</x:t>
        </x:is>
      </x:c>
      <x:c r="B72" t="n">
        <x:v>1</x:v>
      </x:c>
      <x:c r="C72" t="inlineStr">
        <x:is>
          <x:t xml:space="preserve">Corte de planchas de acero</x:t>
        </x:is>
      </x:c>
      <x:c r="D72" t="inlineStr">
        <x:is>
          <x:t xml:space="preserve">Guillotina hidráulica para corte de planchas de acero</x:t>
        </x:is>
      </x:c>
      <x:c r="E72" t="inlineStr">
        <x:is>
          <x:t xml:space="preserve">PRINCIPAL</x:t>
        </x:is>
      </x:c>
      <x:c r="F72" t="n">
        <x:v>1</x:v>
      </x:c>
      <x:c r="G72" s="23" t="n">
        <x:v>1</x:v>
      </x:c>
      <x:c r="H72" s="20" t="inlineStr">
        <x:is>
          <x:t xml:space="preserve">DERIVADO</x:t>
        </x:is>
      </x:c>
    </x:row>
    <x:row r="73">
      <x:c r="A73" t="inlineStr">
        <x:is>
          <x:t xml:space="preserve">Locker de 6 puertas</x:t>
        </x:is>
      </x:c>
      <x:c r="B73" t="n">
        <x:v>2</x:v>
      </x:c>
      <x:c r="C73" t="inlineStr">
        <x:is>
          <x:t xml:space="preserve">Perforación</x:t>
        </x:is>
      </x:c>
      <x:c r="D73" t="inlineStr">
        <x:is>
          <x:t xml:space="preserve">Taladro de banco para perforación de acero</x:t>
        </x:is>
      </x:c>
      <x:c r="E73" t="inlineStr">
        <x:is>
          <x:t xml:space="preserve">PRINCIPAL</x:t>
        </x:is>
      </x:c>
      <x:c r="F73" t="n">
        <x:v>1</x:v>
      </x:c>
      <x:c r="G73" s="23" t="n">
        <x:v>1</x:v>
      </x:c>
      <x:c r="H73" s="20" t="inlineStr">
        <x:is>
          <x:t xml:space="preserve">DERIVADO</x:t>
        </x:is>
      </x:c>
    </x:row>
    <x:row r="74">
      <x:c r="A74" t="inlineStr">
        <x:is>
          <x:t xml:space="preserve">Locker de 6 puertas</x:t>
        </x:is>
      </x:c>
      <x:c r="B74" t="n">
        <x:v>2</x:v>
      </x:c>
      <x:c r="C74" t="inlineStr">
        <x:is>
          <x:t xml:space="preserve">Perforación</x:t>
        </x:is>
      </x:c>
      <x:c r="D74" t="inlineStr">
        <x:is>
          <x:t xml:space="preserve">Segundo taladro (alternativo)</x:t>
        </x:is>
      </x:c>
      <x:c r="E74" t="inlineStr">
        <x:is>
          <x:t xml:space="preserve">ALTERNATIVA CON UTILLAJE COMPATIBLE</x:t>
        </x:is>
      </x:c>
      <x:c r="F74" t="n">
        <x:v>1</x:v>
      </x:c>
      <x:c r="G74" s="23" t="n">
        <x:v>1.1</x:v>
      </x:c>
      <x:c r="H74" s="20" t="inlineStr">
        <x:is>
          <x:t xml:space="preserve">SUPUESTO TÉCNICO (cambio de utillaje)</x:t>
        </x:is>
      </x:c>
    </x:row>
    <x:row r="75">
      <x:c r="A75" t="inlineStr">
        <x:is>
          <x:t xml:space="preserve">Locker de 6 puertas</x:t>
        </x:is>
      </x:c>
      <x:c r="B75" t="n">
        <x:v>3</x:v>
      </x:c>
      <x:c r="C75" t="inlineStr">
        <x:is>
          <x:t xml:space="preserve">Plegado</x:t>
        </x:is>
      </x:c>
      <x:c r="D75" t="inlineStr">
        <x:is>
          <x:t xml:space="preserve">Plegadora hidráulica de chapa metálica</x:t>
        </x:is>
      </x:c>
      <x:c r="E75" t="inlineStr">
        <x:is>
          <x:t xml:space="preserve">PRINCIPAL</x:t>
        </x:is>
      </x:c>
      <x:c r="F75" t="n">
        <x:v>1</x:v>
      </x:c>
      <x:c r="G75" s="23" t="n">
        <x:v>1</x:v>
      </x:c>
      <x:c r="H75" s="20" t="inlineStr">
        <x:is>
          <x:t xml:space="preserve">DERIVADO</x:t>
        </x:is>
      </x:c>
    </x:row>
    <x:row r="76">
      <x:c r="A76" t="inlineStr">
        <x:is>
          <x:t xml:space="preserve">Locker de 6 puertas</x:t>
        </x:is>
      </x:c>
      <x:c r="B76" t="n">
        <x:v>4</x:v>
      </x:c>
      <x:c r="C76" t="inlineStr">
        <x:is>
          <x:t xml:space="preserve">Desbarbado</x:t>
        </x:is>
      </x:c>
      <x:c r="D76" t="inlineStr">
        <x:is>
          <x:t xml:space="preserve">Mesa de desbarbado/esmerilado</x:t>
        </x:is>
      </x:c>
      <x:c r="E76" t="inlineStr">
        <x:is>
          <x:t xml:space="preserve">PRINCIPAL</x:t>
        </x:is>
      </x:c>
      <x:c r="F76" t="n">
        <x:v>1</x:v>
      </x:c>
      <x:c r="G76" s="23" t="n">
        <x:v>1</x:v>
      </x:c>
      <x:c r="H76" s="20" t="inlineStr">
        <x:is>
          <x:t xml:space="preserve">DERIVADO</x:t>
        </x:is>
      </x:c>
    </x:row>
    <x:row r="77">
      <x:c r="A77" t="inlineStr">
        <x:is>
          <x:t xml:space="preserve">Locker de 6 puertas</x:t>
        </x:is>
      </x:c>
      <x:c r="B77" t="n">
        <x:v>5</x:v>
      </x:c>
      <x:c r="C77" t="inlineStr">
        <x:is>
          <x:t xml:space="preserve">Preparación superficial</x:t>
        </x:is>
      </x:c>
      <x:c r="D77" t="inlineStr">
        <x:is>
          <x:t xml:space="preserve">Zona de preparación superficial</x:t>
        </x:is>
      </x:c>
      <x:c r="E77" t="inlineStr">
        <x:is>
          <x:t xml:space="preserve">PRINCIPAL</x:t>
        </x:is>
      </x:c>
      <x:c r="F77" t="n">
        <x:v>1</x:v>
      </x:c>
      <x:c r="G77" s="23" t="n">
        <x:v>1</x:v>
      </x:c>
      <x:c r="H77" s="20" t="inlineStr">
        <x:is>
          <x:t xml:space="preserve">DERIVADO</x:t>
        </x:is>
      </x:c>
    </x:row>
    <x:row r="78">
      <x:c r="A78" t="inlineStr">
        <x:is>
          <x:t xml:space="preserve">Locker de 6 puertas</x:t>
        </x:is>
      </x:c>
      <x:c r="B78" t="n">
        <x:v>6</x:v>
      </x:c>
      <x:c r="C78" t="inlineStr">
        <x:is>
          <x:t xml:space="preserve">Aplicación electrostática de polvo</x:t>
        </x:is>
      </x:c>
      <x:c r="D78" t="inlineStr">
        <x:is>
          <x:t xml:space="preserve">Pistola manual de pintura electrostática en polvo</x:t>
        </x:is>
      </x:c>
      <x:c r="E78" t="inlineStr">
        <x:is>
          <x:t xml:space="preserve">PRINCIPAL</x:t>
        </x:is>
      </x:c>
      <x:c r="F78" t="n">
        <x:v>1</x:v>
      </x:c>
      <x:c r="G78" s="23" t="n">
        <x:v>1</x:v>
      </x:c>
      <x:c r="H78" s="20" t="inlineStr">
        <x:is>
          <x:t xml:space="preserve">DERIVADO</x:t>
        </x:is>
      </x:c>
    </x:row>
    <x:row r="79">
      <x:c r="A79" t="inlineStr">
        <x:is>
          <x:t xml:space="preserve">Locker de 6 puertas</x:t>
        </x:is>
      </x:c>
      <x:c r="B79" t="n">
        <x:v>7</x:v>
      </x:c>
      <x:c r="C79" t="inlineStr">
        <x:is>
          <x:t xml:space="preserve">Curado térmico en horno</x:t>
        </x:is>
      </x:c>
      <x:c r="D79" t="inlineStr">
        <x:is>
          <x:t xml:space="preserve">Horno de curado de pintura electrostática por lotes</x:t>
        </x:is>
      </x:c>
      <x:c r="E79" t="inlineStr">
        <x:is>
          <x:t xml:space="preserve">PRINCIPAL</x:t>
        </x:is>
      </x:c>
      <x:c r="F79" t="n">
        <x:v>1</x:v>
      </x:c>
      <x:c r="G79" s="23" t="n">
        <x:v>1</x:v>
      </x:c>
      <x:c r="H79" s="20" t="inlineStr">
        <x:is>
          <x:t xml:space="preserve">DERIVADO</x:t>
        </x:is>
      </x:c>
    </x:row>
    <x:row r="80">
      <x:c r="A80" t="inlineStr">
        <x:is>
          <x:t xml:space="preserve">Locker de 6 puertas</x:t>
        </x:is>
      </x:c>
      <x:c r="B80" t="n">
        <x:v>8</x:v>
      </x:c>
      <x:c r="C80" t="inlineStr">
        <x:is>
          <x:t xml:space="preserve">Colgado, traslado y enfriamiento</x:t>
        </x:is>
      </x:c>
      <x:c r="D80" t="inlineStr">
        <x:is>
          <x:t xml:space="preserve">Manipulación y enfriamiento de piezas</x:t>
        </x:is>
      </x:c>
      <x:c r="E80" t="inlineStr">
        <x:is>
          <x:t xml:space="preserve">PRINCIPAL</x:t>
        </x:is>
      </x:c>
      <x:c r="F80" t="n">
        <x:v>1</x:v>
      </x:c>
      <x:c r="G80" s="23" t="n">
        <x:v>1</x:v>
      </x:c>
      <x:c r="H80" s="20" t="inlineStr">
        <x:is>
          <x:t xml:space="preserve">DERIVADO</x:t>
        </x:is>
      </x:c>
    </x:row>
    <x:row r="81">
      <x:c r="A81" t="inlineStr">
        <x:is>
          <x:t xml:space="preserve">Locker de 6 puertas</x:t>
        </x:is>
      </x:c>
      <x:c r="B81" t="n">
        <x:v>9</x:v>
      </x:c>
      <x:c r="C81" t="inlineStr">
        <x:is>
          <x:t xml:space="preserve">Ensamblaje</x:t>
        </x:is>
      </x:c>
      <x:c r="D81" t="inlineStr">
        <x:is>
          <x:t xml:space="preserve">Mesa de armado</x:t>
        </x:is>
      </x:c>
      <x:c r="E81" t="inlineStr">
        <x:is>
          <x:t xml:space="preserve">PRINCIPAL</x:t>
        </x:is>
      </x:c>
      <x:c r="F81" t="n">
        <x:v>1</x:v>
      </x:c>
      <x:c r="G81" s="23" t="n">
        <x:v>1</x:v>
      </x:c>
      <x:c r="H81" s="20" t="inlineStr">
        <x:is>
          <x:t xml:space="preserve">DERIVADO</x:t>
        </x:is>
      </x:c>
    </x:row>
    <x:row r="82">
      <x:c r="A82" t="inlineStr">
        <x:is>
          <x:t xml:space="preserve">Locker de 6 puertas</x:t>
        </x:is>
      </x:c>
      <x:c r="B82" t="n">
        <x:v>10</x:v>
      </x:c>
      <x:c r="C82" t="inlineStr">
        <x:is>
          <x:t xml:space="preserve">Inspección de calidad</x:t>
        </x:is>
      </x:c>
      <x:c r="D82" t="inlineStr">
        <x:is>
          <x:t xml:space="preserve">Área de inspección</x:t>
        </x:is>
      </x:c>
      <x:c r="E82" t="inlineStr">
        <x:is>
          <x:t xml:space="preserve">PRINCIPAL</x:t>
        </x:is>
      </x:c>
      <x:c r="F82" t="n">
        <x:v>1</x:v>
      </x:c>
      <x:c r="G82" s="23" t="n">
        <x:v>1</x:v>
      </x:c>
      <x:c r="H82" s="20" t="inlineStr">
        <x:is>
          <x:t xml:space="preserve">DERIVADO</x:t>
        </x:is>
      </x:c>
    </x:row>
    <x:row r="83">
      <x:c r="A83" t="inlineStr">
        <x:is>
          <x:t xml:space="preserve">Locker de 6 puertas</x:t>
        </x:is>
      </x:c>
      <x:c r="B83" t="n">
        <x:v>11</x:v>
      </x:c>
      <x:c r="C83" t="inlineStr">
        <x:is>
          <x:t xml:space="preserve">Embalaje</x:t>
        </x:is>
      </x:c>
      <x:c r="D83" t="inlineStr">
        <x:is>
          <x:t xml:space="preserve">Zona de protección y embalaje</x:t>
        </x:is>
      </x:c>
      <x:c r="E83" t="inlineStr">
        <x:is>
          <x:t xml:space="preserve">PRINCIPAL</x:t>
        </x:is>
      </x:c>
      <x:c r="F83" t="n">
        <x:v>1</x:v>
      </x:c>
      <x:c r="G83" s="23" t="n">
        <x:v>1</x:v>
      </x:c>
      <x:c r="H83" s="20" t="inlineStr">
        <x:is>
          <x:t xml:space="preserve">DERIVADO</x:t>
        </x:is>
      </x:c>
    </x:row>
    <x:row r="84">
      <x:c r="A84" t="inlineStr">
        <x:is>
          <x:t xml:space="preserve">Armario metálico</x:t>
        </x:is>
      </x:c>
      <x:c r="B84" t="n">
        <x:v>1</x:v>
      </x:c>
      <x:c r="C84" t="inlineStr">
        <x:is>
          <x:t xml:space="preserve">Corte de planchas de acero</x:t>
        </x:is>
      </x:c>
      <x:c r="D84" t="inlineStr">
        <x:is>
          <x:t xml:space="preserve">Guillotina hidráulica para corte de planchas de acero</x:t>
        </x:is>
      </x:c>
      <x:c r="E84" t="inlineStr">
        <x:is>
          <x:t xml:space="preserve">PRINCIPAL</x:t>
        </x:is>
      </x:c>
      <x:c r="F84" t="n">
        <x:v>1</x:v>
      </x:c>
      <x:c r="G84" s="23" t="n">
        <x:v>1</x:v>
      </x:c>
      <x:c r="H84" s="20" t="inlineStr">
        <x:is>
          <x:t xml:space="preserve">DERIVADO</x:t>
        </x:is>
      </x:c>
    </x:row>
    <x:row r="85">
      <x:c r="A85" t="inlineStr">
        <x:is>
          <x:t xml:space="preserve">Armario metálico</x:t>
        </x:is>
      </x:c>
      <x:c r="B85" t="n">
        <x:v>2</x:v>
      </x:c>
      <x:c r="C85" t="inlineStr">
        <x:is>
          <x:t xml:space="preserve">Perforación</x:t>
        </x:is>
      </x:c>
      <x:c r="D85" t="inlineStr">
        <x:is>
          <x:t xml:space="preserve">Taladro de banco para perforación de acero</x:t>
        </x:is>
      </x:c>
      <x:c r="E85" t="inlineStr">
        <x:is>
          <x:t xml:space="preserve">PRINCIPAL</x:t>
        </x:is>
      </x:c>
      <x:c r="F85" t="n">
        <x:v>1</x:v>
      </x:c>
      <x:c r="G85" s="23" t="n">
        <x:v>1</x:v>
      </x:c>
      <x:c r="H85" s="20" t="inlineStr">
        <x:is>
          <x:t xml:space="preserve">DERIVADO</x:t>
        </x:is>
      </x:c>
    </x:row>
    <x:row r="86">
      <x:c r="A86" t="inlineStr">
        <x:is>
          <x:t xml:space="preserve">Armario metálico</x:t>
        </x:is>
      </x:c>
      <x:c r="B86" t="n">
        <x:v>2</x:v>
      </x:c>
      <x:c r="C86" t="inlineStr">
        <x:is>
          <x:t xml:space="preserve">Perforación</x:t>
        </x:is>
      </x:c>
      <x:c r="D86" t="inlineStr">
        <x:is>
          <x:t xml:space="preserve">Segundo taladro (alternativo)</x:t>
        </x:is>
      </x:c>
      <x:c r="E86" t="inlineStr">
        <x:is>
          <x:t xml:space="preserve">ALTERNATIVA CON UTILLAJE COMPATIBLE</x:t>
        </x:is>
      </x:c>
      <x:c r="F86" t="n">
        <x:v>1</x:v>
      </x:c>
      <x:c r="G86" s="23" t="n">
        <x:v>1.1</x:v>
      </x:c>
      <x:c r="H86" s="20" t="inlineStr">
        <x:is>
          <x:t xml:space="preserve">SUPUESTO TÉCNICO (cambio de utillaje)</x:t>
        </x:is>
      </x:c>
    </x:row>
    <x:row r="87">
      <x:c r="A87" t="inlineStr">
        <x:is>
          <x:t xml:space="preserve">Armario metálico</x:t>
        </x:is>
      </x:c>
      <x:c r="B87" t="n">
        <x:v>3</x:v>
      </x:c>
      <x:c r="C87" t="inlineStr">
        <x:is>
          <x:t xml:space="preserve">Plegado</x:t>
        </x:is>
      </x:c>
      <x:c r="D87" t="inlineStr">
        <x:is>
          <x:t xml:space="preserve">Plegadora hidráulica de chapa metálica</x:t>
        </x:is>
      </x:c>
      <x:c r="E87" t="inlineStr">
        <x:is>
          <x:t xml:space="preserve">PRINCIPAL</x:t>
        </x:is>
      </x:c>
      <x:c r="F87" t="n">
        <x:v>1</x:v>
      </x:c>
      <x:c r="G87" s="23" t="n">
        <x:v>1</x:v>
      </x:c>
      <x:c r="H87" s="20" t="inlineStr">
        <x:is>
          <x:t xml:space="preserve">DERIVADO</x:t>
        </x:is>
      </x:c>
    </x:row>
    <x:row r="88">
      <x:c r="A88" t="inlineStr">
        <x:is>
          <x:t xml:space="preserve">Armario metálico</x:t>
        </x:is>
      </x:c>
      <x:c r="B88" t="n">
        <x:v>4</x:v>
      </x:c>
      <x:c r="C88" t="inlineStr">
        <x:is>
          <x:t xml:space="preserve">Desbarbado</x:t>
        </x:is>
      </x:c>
      <x:c r="D88" t="inlineStr">
        <x:is>
          <x:t xml:space="preserve">Mesa de desbarbado/esmerilado</x:t>
        </x:is>
      </x:c>
      <x:c r="E88" t="inlineStr">
        <x:is>
          <x:t xml:space="preserve">PRINCIPAL</x:t>
        </x:is>
      </x:c>
      <x:c r="F88" t="n">
        <x:v>1</x:v>
      </x:c>
      <x:c r="G88" s="23" t="n">
        <x:v>1</x:v>
      </x:c>
      <x:c r="H88" s="20" t="inlineStr">
        <x:is>
          <x:t xml:space="preserve">DERIVADO</x:t>
        </x:is>
      </x:c>
    </x:row>
    <x:row r="89">
      <x:c r="A89" t="inlineStr">
        <x:is>
          <x:t xml:space="preserve">Armario metálico</x:t>
        </x:is>
      </x:c>
      <x:c r="B89" t="n">
        <x:v>5</x:v>
      </x:c>
      <x:c r="C89" t="inlineStr">
        <x:is>
          <x:t xml:space="preserve">Preparación superficial</x:t>
        </x:is>
      </x:c>
      <x:c r="D89" t="inlineStr">
        <x:is>
          <x:t xml:space="preserve">Zona de preparación superficial</x:t>
        </x:is>
      </x:c>
      <x:c r="E89" t="inlineStr">
        <x:is>
          <x:t xml:space="preserve">PRINCIPAL</x:t>
        </x:is>
      </x:c>
      <x:c r="F89" t="n">
        <x:v>1</x:v>
      </x:c>
      <x:c r="G89" s="23" t="n">
        <x:v>1</x:v>
      </x:c>
      <x:c r="H89" s="20" t="inlineStr">
        <x:is>
          <x:t xml:space="preserve">DERIVADO</x:t>
        </x:is>
      </x:c>
    </x:row>
    <x:row r="90">
      <x:c r="A90" t="inlineStr">
        <x:is>
          <x:t xml:space="preserve">Armario metálico</x:t>
        </x:is>
      </x:c>
      <x:c r="B90" t="n">
        <x:v>6</x:v>
      </x:c>
      <x:c r="C90" t="inlineStr">
        <x:is>
          <x:t xml:space="preserve">Aplicación electrostática de polvo</x:t>
        </x:is>
      </x:c>
      <x:c r="D90" t="inlineStr">
        <x:is>
          <x:t xml:space="preserve">Pistola manual de pintura electrostática en polvo</x:t>
        </x:is>
      </x:c>
      <x:c r="E90" t="inlineStr">
        <x:is>
          <x:t xml:space="preserve">PRINCIPAL</x:t>
        </x:is>
      </x:c>
      <x:c r="F90" t="n">
        <x:v>1</x:v>
      </x:c>
      <x:c r="G90" s="23" t="n">
        <x:v>1</x:v>
      </x:c>
      <x:c r="H90" s="20" t="inlineStr">
        <x:is>
          <x:t xml:space="preserve">DERIVADO</x:t>
        </x:is>
      </x:c>
    </x:row>
    <x:row r="91">
      <x:c r="A91" t="inlineStr">
        <x:is>
          <x:t xml:space="preserve">Armario metálico</x:t>
        </x:is>
      </x:c>
      <x:c r="B91" t="n">
        <x:v>7</x:v>
      </x:c>
      <x:c r="C91" t="inlineStr">
        <x:is>
          <x:t xml:space="preserve">Curado térmico en horno</x:t>
        </x:is>
      </x:c>
      <x:c r="D91" t="inlineStr">
        <x:is>
          <x:t xml:space="preserve">Horno de curado de pintura electrostática por lotes</x:t>
        </x:is>
      </x:c>
      <x:c r="E91" t="inlineStr">
        <x:is>
          <x:t xml:space="preserve">PRINCIPAL</x:t>
        </x:is>
      </x:c>
      <x:c r="F91" t="n">
        <x:v>1</x:v>
      </x:c>
      <x:c r="G91" s="23" t="n">
        <x:v>1</x:v>
      </x:c>
      <x:c r="H91" s="20" t="inlineStr">
        <x:is>
          <x:t xml:space="preserve">DERIVADO</x:t>
        </x:is>
      </x:c>
    </x:row>
    <x:row r="92">
      <x:c r="A92" t="inlineStr">
        <x:is>
          <x:t xml:space="preserve">Armario metálico</x:t>
        </x:is>
      </x:c>
      <x:c r="B92" t="n">
        <x:v>8</x:v>
      </x:c>
      <x:c r="C92" t="inlineStr">
        <x:is>
          <x:t xml:space="preserve">Colgado, traslado y enfriamiento</x:t>
        </x:is>
      </x:c>
      <x:c r="D92" t="inlineStr">
        <x:is>
          <x:t xml:space="preserve">Manipulación y enfriamiento de piezas</x:t>
        </x:is>
      </x:c>
      <x:c r="E92" t="inlineStr">
        <x:is>
          <x:t xml:space="preserve">PRINCIPAL</x:t>
        </x:is>
      </x:c>
      <x:c r="F92" t="n">
        <x:v>1</x:v>
      </x:c>
      <x:c r="G92" s="23" t="n">
        <x:v>1</x:v>
      </x:c>
      <x:c r="H92" s="20" t="inlineStr">
        <x:is>
          <x:t xml:space="preserve">DERIVADO</x:t>
        </x:is>
      </x:c>
    </x:row>
    <x:row r="93">
      <x:c r="A93" t="inlineStr">
        <x:is>
          <x:t xml:space="preserve">Armario metálico</x:t>
        </x:is>
      </x:c>
      <x:c r="B93" t="n">
        <x:v>9</x:v>
      </x:c>
      <x:c r="C93" t="inlineStr">
        <x:is>
          <x:t xml:space="preserve">Ensamblaje</x:t>
        </x:is>
      </x:c>
      <x:c r="D93" t="inlineStr">
        <x:is>
          <x:t xml:space="preserve">Mesa de armado</x:t>
        </x:is>
      </x:c>
      <x:c r="E93" t="inlineStr">
        <x:is>
          <x:t xml:space="preserve">PRINCIPAL</x:t>
        </x:is>
      </x:c>
      <x:c r="F93" t="n">
        <x:v>1</x:v>
      </x:c>
      <x:c r="G93" s="23" t="n">
        <x:v>1</x:v>
      </x:c>
      <x:c r="H93" s="20" t="inlineStr">
        <x:is>
          <x:t xml:space="preserve">DERIVADO</x:t>
        </x:is>
      </x:c>
    </x:row>
    <x:row r="94">
      <x:c r="A94" t="inlineStr">
        <x:is>
          <x:t xml:space="preserve">Armario metálico</x:t>
        </x:is>
      </x:c>
      <x:c r="B94" t="n">
        <x:v>10</x:v>
      </x:c>
      <x:c r="C94" t="inlineStr">
        <x:is>
          <x:t xml:space="preserve">Inspección de calidad</x:t>
        </x:is>
      </x:c>
      <x:c r="D94" t="inlineStr">
        <x:is>
          <x:t xml:space="preserve">Área de inspección</x:t>
        </x:is>
      </x:c>
      <x:c r="E94" t="inlineStr">
        <x:is>
          <x:t xml:space="preserve">PRINCIPAL</x:t>
        </x:is>
      </x:c>
      <x:c r="F94" t="n">
        <x:v>1</x:v>
      </x:c>
      <x:c r="G94" s="23" t="n">
        <x:v>1</x:v>
      </x:c>
      <x:c r="H94" s="20" t="inlineStr">
        <x:is>
          <x:t xml:space="preserve">DERIVADO</x:t>
        </x:is>
      </x:c>
    </x:row>
    <x:row r="95">
      <x:c r="A95" t="inlineStr">
        <x:is>
          <x:t xml:space="preserve">Armario metálico</x:t>
        </x:is>
      </x:c>
      <x:c r="B95" t="n">
        <x:v>11</x:v>
      </x:c>
      <x:c r="C95" t="inlineStr">
        <x:is>
          <x:t xml:space="preserve">Embalaje</x:t>
        </x:is>
      </x:c>
      <x:c r="D95" t="inlineStr">
        <x:is>
          <x:t xml:space="preserve">Zona de protección y embalaje</x:t>
        </x:is>
      </x:c>
      <x:c r="E95" t="inlineStr">
        <x:is>
          <x:t xml:space="preserve">PRINCIPAL</x:t>
        </x:is>
      </x:c>
      <x:c r="F95" t="n">
        <x:v>1</x:v>
      </x:c>
      <x:c r="G95" s="23" t="n">
        <x:v>1</x:v>
      </x:c>
      <x:c r="H95" s="20" t="inlineStr">
        <x:is>
          <x:t xml:space="preserve">DERIVADO</x:t>
        </x:is>
      </x:c>
    </x:row>
    <x:row r="96">
      <x:c r="A96" t="inlineStr">
        <x:is>
          <x:t xml:space="preserve">Estantería liviana metálica</x:t>
        </x:is>
      </x:c>
      <x:c r="B96" t="n">
        <x:v>1</x:v>
      </x:c>
      <x:c r="C96" t="inlineStr">
        <x:is>
          <x:t xml:space="preserve">Corte de planchas de acero</x:t>
        </x:is>
      </x:c>
      <x:c r="D96" t="inlineStr">
        <x:is>
          <x:t xml:space="preserve">Guillotina hidráulica para corte de planchas de acero</x:t>
        </x:is>
      </x:c>
      <x:c r="E96" t="inlineStr">
        <x:is>
          <x:t xml:space="preserve">PRINCIPAL</x:t>
        </x:is>
      </x:c>
      <x:c r="F96" t="n">
        <x:v>1</x:v>
      </x:c>
      <x:c r="G96" s="23" t="n">
        <x:v>1</x:v>
      </x:c>
      <x:c r="H96" s="20" t="inlineStr">
        <x:is>
          <x:t xml:space="preserve">DERIVADO</x:t>
        </x:is>
      </x:c>
    </x:row>
    <x:row r="97">
      <x:c r="A97" t="inlineStr">
        <x:is>
          <x:t xml:space="preserve">Estantería liviana metálica</x:t>
        </x:is>
      </x:c>
      <x:c r="B97" t="n">
        <x:v>2</x:v>
      </x:c>
      <x:c r="C97" t="inlineStr">
        <x:is>
          <x:t xml:space="preserve">Corte de tubos y perfiles</x:t>
        </x:is>
      </x:c>
      <x:c r="D97" t="inlineStr">
        <x:is>
          <x:t xml:space="preserve">Sierra de cinta para corte de tubos y perfiles</x:t>
        </x:is>
      </x:c>
      <x:c r="E97" t="inlineStr">
        <x:is>
          <x:t xml:space="preserve">PRINCIPAL</x:t>
        </x:is>
      </x:c>
      <x:c r="F97" t="n">
        <x:v>1</x:v>
      </x:c>
      <x:c r="G97" s="23" t="n">
        <x:v>1</x:v>
      </x:c>
      <x:c r="H97" s="20" t="inlineStr">
        <x:is>
          <x:t xml:space="preserve">DERIVADO</x:t>
        </x:is>
      </x:c>
    </x:row>
    <x:row r="98">
      <x:c r="A98" t="inlineStr">
        <x:is>
          <x:t xml:space="preserve">Estantería liviana metálica</x:t>
        </x:is>
      </x:c>
      <x:c r="B98" t="n">
        <x:v>3</x:v>
      </x:c>
      <x:c r="C98" t="inlineStr">
        <x:is>
          <x:t xml:space="preserve">Perforación</x:t>
        </x:is>
      </x:c>
      <x:c r="D98" t="inlineStr">
        <x:is>
          <x:t xml:space="preserve">Taladro de banco para perforación de acero</x:t>
        </x:is>
      </x:c>
      <x:c r="E98" t="inlineStr">
        <x:is>
          <x:t xml:space="preserve">PRINCIPAL</x:t>
        </x:is>
      </x:c>
      <x:c r="F98" t="n">
        <x:v>1</x:v>
      </x:c>
      <x:c r="G98" s="23" t="n">
        <x:v>1</x:v>
      </x:c>
      <x:c r="H98" s="20" t="inlineStr">
        <x:is>
          <x:t xml:space="preserve">DERIVADO</x:t>
        </x:is>
      </x:c>
    </x:row>
    <x:row r="99">
      <x:c r="A99" t="inlineStr">
        <x:is>
          <x:t xml:space="preserve">Estantería liviana metálica</x:t>
        </x:is>
      </x:c>
      <x:c r="B99" t="n">
        <x:v>3</x:v>
      </x:c>
      <x:c r="C99" t="inlineStr">
        <x:is>
          <x:t xml:space="preserve">Perforación</x:t>
        </x:is>
      </x:c>
      <x:c r="D99" t="inlineStr">
        <x:is>
          <x:t xml:space="preserve">Segundo taladro (alternativo)</x:t>
        </x:is>
      </x:c>
      <x:c r="E99" t="inlineStr">
        <x:is>
          <x:t xml:space="preserve">ALTERNATIVA CON UTILLAJE COMPATIBLE</x:t>
        </x:is>
      </x:c>
      <x:c r="F99" t="n">
        <x:v>1</x:v>
      </x:c>
      <x:c r="G99" s="23" t="n">
        <x:v>1.1</x:v>
      </x:c>
      <x:c r="H99" s="20" t="inlineStr">
        <x:is>
          <x:t xml:space="preserve">SUPUESTO TÉCNICO (cambio de utillaje)</x:t>
        </x:is>
      </x:c>
    </x:row>
    <x:row r="100">
      <x:c r="A100" t="inlineStr">
        <x:is>
          <x:t xml:space="preserve">Estantería liviana metálica</x:t>
        </x:is>
      </x:c>
      <x:c r="B100" t="n">
        <x:v>4</x:v>
      </x:c>
      <x:c r="C100" t="inlineStr">
        <x:is>
          <x:t xml:space="preserve">Plegado</x:t>
        </x:is>
      </x:c>
      <x:c r="D100" t="inlineStr">
        <x:is>
          <x:t xml:space="preserve">Plegadora hidráulica de chapa metálica</x:t>
        </x:is>
      </x:c>
      <x:c r="E100" t="inlineStr">
        <x:is>
          <x:t xml:space="preserve">PRINCIPAL</x:t>
        </x:is>
      </x:c>
      <x:c r="F100" t="n">
        <x:v>1</x:v>
      </x:c>
      <x:c r="G100" s="23" t="n">
        <x:v>1</x:v>
      </x:c>
      <x:c r="H100" s="20" t="inlineStr">
        <x:is>
          <x:t xml:space="preserve">DERIVADO</x:t>
        </x:is>
      </x:c>
    </x:row>
    <x:row r="101">
      <x:c r="A101" t="inlineStr">
        <x:is>
          <x:t xml:space="preserve">Estantería liviana metálica</x:t>
        </x:is>
      </x:c>
      <x:c r="B101" t="n">
        <x:v>5</x:v>
      </x:c>
      <x:c r="C101" t="inlineStr">
        <x:is>
          <x:t xml:space="preserve">Desbarbado</x:t>
        </x:is>
      </x:c>
      <x:c r="D101" t="inlineStr">
        <x:is>
          <x:t xml:space="preserve">Mesa de desbarbado/esmerilado</x:t>
        </x:is>
      </x:c>
      <x:c r="E101" t="inlineStr">
        <x:is>
          <x:t xml:space="preserve">PRINCIPAL</x:t>
        </x:is>
      </x:c>
      <x:c r="F101" t="n">
        <x:v>1</x:v>
      </x:c>
      <x:c r="G101" s="23" t="n">
        <x:v>1</x:v>
      </x:c>
      <x:c r="H101" s="20" t="inlineStr">
        <x:is>
          <x:t xml:space="preserve">DERIVADO</x:t>
        </x:is>
      </x:c>
    </x:row>
    <x:row r="102">
      <x:c r="A102" t="inlineStr">
        <x:is>
          <x:t xml:space="preserve">Estantería liviana metálica</x:t>
        </x:is>
      </x:c>
      <x:c r="B102" t="n">
        <x:v>6</x:v>
      </x:c>
      <x:c r="C102" t="inlineStr">
        <x:is>
          <x:t xml:space="preserve">Preparación superficial</x:t>
        </x:is>
      </x:c>
      <x:c r="D102" t="inlineStr">
        <x:is>
          <x:t xml:space="preserve">Zona de preparación superficial</x:t>
        </x:is>
      </x:c>
      <x:c r="E102" t="inlineStr">
        <x:is>
          <x:t xml:space="preserve">PRINCIPAL</x:t>
        </x:is>
      </x:c>
      <x:c r="F102" t="n">
        <x:v>1</x:v>
      </x:c>
      <x:c r="G102" s="23" t="n">
        <x:v>1</x:v>
      </x:c>
      <x:c r="H102" s="20" t="inlineStr">
        <x:is>
          <x:t xml:space="preserve">DERIVADO</x:t>
        </x:is>
      </x:c>
    </x:row>
    <x:row r="103">
      <x:c r="A103" t="inlineStr">
        <x:is>
          <x:t xml:space="preserve">Estantería liviana metálica</x:t>
        </x:is>
      </x:c>
      <x:c r="B103" t="n">
        <x:v>7</x:v>
      </x:c>
      <x:c r="C103" t="inlineStr">
        <x:is>
          <x:t xml:space="preserve">Aplicación electrostática de polvo</x:t>
        </x:is>
      </x:c>
      <x:c r="D103" t="inlineStr">
        <x:is>
          <x:t xml:space="preserve">Pistola manual de pintura electrostática en polvo</x:t>
        </x:is>
      </x:c>
      <x:c r="E103" t="inlineStr">
        <x:is>
          <x:t xml:space="preserve">PRINCIPAL</x:t>
        </x:is>
      </x:c>
      <x:c r="F103" t="n">
        <x:v>1</x:v>
      </x:c>
      <x:c r="G103" s="23" t="n">
        <x:v>1</x:v>
      </x:c>
      <x:c r="H103" s="20" t="inlineStr">
        <x:is>
          <x:t xml:space="preserve">DERIVADO</x:t>
        </x:is>
      </x:c>
    </x:row>
    <x:row r="104">
      <x:c r="A104" t="inlineStr">
        <x:is>
          <x:t xml:space="preserve">Estantería liviana metálica</x:t>
        </x:is>
      </x:c>
      <x:c r="B104" t="n">
        <x:v>8</x:v>
      </x:c>
      <x:c r="C104" t="inlineStr">
        <x:is>
          <x:t xml:space="preserve">Curado térmico en horno</x:t>
        </x:is>
      </x:c>
      <x:c r="D104" t="inlineStr">
        <x:is>
          <x:t xml:space="preserve">Horno de curado de pintura electrostática por lotes</x:t>
        </x:is>
      </x:c>
      <x:c r="E104" t="inlineStr">
        <x:is>
          <x:t xml:space="preserve">PRINCIPAL</x:t>
        </x:is>
      </x:c>
      <x:c r="F104" t="n">
        <x:v>1</x:v>
      </x:c>
      <x:c r="G104" s="23" t="n">
        <x:v>1</x:v>
      </x:c>
      <x:c r="H104" s="20" t="inlineStr">
        <x:is>
          <x:t xml:space="preserve">DERIVADO</x:t>
        </x:is>
      </x:c>
    </x:row>
    <x:row r="105">
      <x:c r="A105" t="inlineStr">
        <x:is>
          <x:t xml:space="preserve">Estantería liviana metálica</x:t>
        </x:is>
      </x:c>
      <x:c r="B105" t="n">
        <x:v>9</x:v>
      </x:c>
      <x:c r="C105" t="inlineStr">
        <x:is>
          <x:t xml:space="preserve">Colgado, traslado y enfriamiento</x:t>
        </x:is>
      </x:c>
      <x:c r="D105" t="inlineStr">
        <x:is>
          <x:t xml:space="preserve">Manipulación y enfriamiento de piezas</x:t>
        </x:is>
      </x:c>
      <x:c r="E105" t="inlineStr">
        <x:is>
          <x:t xml:space="preserve">PRINCIPAL</x:t>
        </x:is>
      </x:c>
      <x:c r="F105" t="n">
        <x:v>1</x:v>
      </x:c>
      <x:c r="G105" s="23" t="n">
        <x:v>1</x:v>
      </x:c>
      <x:c r="H105" s="20" t="inlineStr">
        <x:is>
          <x:t xml:space="preserve">DERIVADO</x:t>
        </x:is>
      </x:c>
    </x:row>
    <x:row r="106">
      <x:c r="A106" t="inlineStr">
        <x:is>
          <x:t xml:space="preserve">Estantería liviana metálica</x:t>
        </x:is>
      </x:c>
      <x:c r="B106" t="n">
        <x:v>10</x:v>
      </x:c>
      <x:c r="C106" t="inlineStr">
        <x:is>
          <x:t xml:space="preserve">Ensamblaje</x:t>
        </x:is>
      </x:c>
      <x:c r="D106" t="inlineStr">
        <x:is>
          <x:t xml:space="preserve">Mesa de armado</x:t>
        </x:is>
      </x:c>
      <x:c r="E106" t="inlineStr">
        <x:is>
          <x:t xml:space="preserve">PRINCIPAL</x:t>
        </x:is>
      </x:c>
      <x:c r="F106" t="n">
        <x:v>1</x:v>
      </x:c>
      <x:c r="G106" s="23" t="n">
        <x:v>1</x:v>
      </x:c>
      <x:c r="H106" s="20" t="inlineStr">
        <x:is>
          <x:t xml:space="preserve">DERIVADO</x:t>
        </x:is>
      </x:c>
    </x:row>
    <x:row r="107">
      <x:c r="A107" t="inlineStr">
        <x:is>
          <x:t xml:space="preserve">Estantería liviana metálica</x:t>
        </x:is>
      </x:c>
      <x:c r="B107" t="n">
        <x:v>11</x:v>
      </x:c>
      <x:c r="C107" t="inlineStr">
        <x:is>
          <x:t xml:space="preserve">Inspección de calidad</x:t>
        </x:is>
      </x:c>
      <x:c r="D107" t="inlineStr">
        <x:is>
          <x:t xml:space="preserve">Área de inspección</x:t>
        </x:is>
      </x:c>
      <x:c r="E107" t="inlineStr">
        <x:is>
          <x:t xml:space="preserve">PRINCIPAL</x:t>
        </x:is>
      </x:c>
      <x:c r="F107" t="n">
        <x:v>1</x:v>
      </x:c>
      <x:c r="G107" s="23" t="n">
        <x:v>1</x:v>
      </x:c>
      <x:c r="H107" s="20" t="inlineStr">
        <x:is>
          <x:t xml:space="preserve">DERIVADO</x:t>
        </x:is>
      </x:c>
    </x:row>
    <x:row r="108">
      <x:c r="A108" t="inlineStr">
        <x:is>
          <x:t xml:space="preserve">Estantería liviana metálica</x:t>
        </x:is>
      </x:c>
      <x:c r="B108" t="n">
        <x:v>12</x:v>
      </x:c>
      <x:c r="C108" t="inlineStr">
        <x:is>
          <x:t xml:space="preserve">Embalaje</x:t>
        </x:is>
      </x:c>
      <x:c r="D108" t="inlineStr">
        <x:is>
          <x:t xml:space="preserve">Zona de protección y embalaje</x:t>
        </x:is>
      </x:c>
      <x:c r="E108" t="inlineStr">
        <x:is>
          <x:t xml:space="preserve">PRINCIPAL</x:t>
        </x:is>
      </x:c>
      <x:c r="F108" t="n">
        <x:v>1</x:v>
      </x:c>
      <x:c r="G108" s="23" t="n">
        <x:v>1</x:v>
      </x:c>
      <x:c r="H108" s="20" t="inlineStr">
        <x:is>
          <x:t xml:space="preserve">DERIVADO</x:t>
        </x:is>
      </x:c>
    </x:row>
    <x:row r="109">
      <x:c r="A109" t="inlineStr">
        <x:is>
          <x:t xml:space="preserve">Rack selectivo para pallets</x:t>
        </x:is>
      </x:c>
      <x:c r="B109" t="n">
        <x:v>1</x:v>
      </x:c>
      <x:c r="C109" t="inlineStr">
        <x:is>
          <x:t xml:space="preserve">Corte de tubos y perfiles</x:t>
        </x:is>
      </x:c>
      <x:c r="D109" t="inlineStr">
        <x:is>
          <x:t xml:space="preserve">Sierra de cinta para corte de tubos y perfiles</x:t>
        </x:is>
      </x:c>
      <x:c r="E109" t="inlineStr">
        <x:is>
          <x:t xml:space="preserve">PRINCIPAL</x:t>
        </x:is>
      </x:c>
      <x:c r="F109" t="n">
        <x:v>1</x:v>
      </x:c>
      <x:c r="G109" s="23" t="n">
        <x:v>1</x:v>
      </x:c>
      <x:c r="H109" s="20" t="inlineStr">
        <x:is>
          <x:t xml:space="preserve">DERIVADO</x:t>
        </x:is>
      </x:c>
    </x:row>
    <x:row r="110">
      <x:c r="A110" t="inlineStr">
        <x:is>
          <x:t xml:space="preserve">Rack selectivo para pallets</x:t>
        </x:is>
      </x:c>
      <x:c r="B110" t="n">
        <x:v>2</x:v>
      </x:c>
      <x:c r="C110" t="inlineStr">
        <x:is>
          <x:t xml:space="preserve">Perforación</x:t>
        </x:is>
      </x:c>
      <x:c r="D110" t="inlineStr">
        <x:is>
          <x:t xml:space="preserve">Segundo taladro (alternativo)</x:t>
        </x:is>
      </x:c>
      <x:c r="E110" t="inlineStr">
        <x:is>
          <x:t xml:space="preserve">PRINCIPAL</x:t>
        </x:is>
      </x:c>
      <x:c r="F110" t="n">
        <x:v>1</x:v>
      </x:c>
      <x:c r="G110" s="23" t="n">
        <x:v>1</x:v>
      </x:c>
      <x:c r="H110" s="20" t="inlineStr">
        <x:is>
          <x:t xml:space="preserve">DERIVADO</x:t>
        </x:is>
      </x:c>
    </x:row>
    <x:row r="111">
      <x:c r="A111" t="inlineStr">
        <x:is>
          <x:t xml:space="preserve">Rack selectivo para pallets</x:t>
        </x:is>
      </x:c>
      <x:c r="B111" t="n">
        <x:v>2</x:v>
      </x:c>
      <x:c r="C111" t="inlineStr">
        <x:is>
          <x:t xml:space="preserve">Perforación</x:t>
        </x:is>
      </x:c>
      <x:c r="D111" t="inlineStr">
        <x:is>
          <x:t xml:space="preserve">Taladro de banco para perforación de acero</x:t>
        </x:is>
      </x:c>
      <x:c r="E111" t="inlineStr">
        <x:is>
          <x:t xml:space="preserve">ALTERNATIVA CON UTILLAJE COMPATIBLE</x:t>
        </x:is>
      </x:c>
      <x:c r="F111" t="n">
        <x:v>1</x:v>
      </x:c>
      <x:c r="G111" s="23" t="n">
        <x:v>1.1</x:v>
      </x:c>
      <x:c r="H111" s="20" t="inlineStr">
        <x:is>
          <x:t xml:space="preserve">SUPUESTO TÉCNICO (cambio de utillaje)</x:t>
        </x:is>
      </x:c>
    </x:row>
    <x:row r="112">
      <x:c r="A112" t="inlineStr">
        <x:is>
          <x:t xml:space="preserve">Rack selectivo para pallets</x:t>
        </x:is>
      </x:c>
      <x:c r="B112" t="n">
        <x:v>3</x:v>
      </x:c>
      <x:c r="C112" t="inlineStr">
        <x:is>
          <x:t xml:space="preserve">Soldadura</x:t>
        </x:is>
      </x:c>
      <x:c r="D112" t="inlineStr">
        <x:is>
          <x:t xml:space="preserve">Segunda estación soldadura (alternativa)</x:t>
        </x:is>
      </x:c>
      <x:c r="E112" t="inlineStr">
        <x:is>
          <x:t xml:space="preserve">PRINCIPAL</x:t>
        </x:is>
      </x:c>
      <x:c r="F112" t="n">
        <x:v>1</x:v>
      </x:c>
      <x:c r="G112" s="23" t="n">
        <x:v>1</x:v>
      </x:c>
      <x:c r="H112" s="20" t="inlineStr">
        <x:is>
          <x:t xml:space="preserve">DERIVADO</x:t>
        </x:is>
      </x:c>
    </x:row>
    <x:row r="113">
      <x:c r="A113" t="inlineStr">
        <x:is>
          <x:t xml:space="preserve">Rack selectivo para pallets</x:t>
        </x:is>
      </x:c>
      <x:c r="B113" t="n">
        <x:v>3</x:v>
      </x:c>
      <x:c r="C113" t="inlineStr">
        <x:is>
          <x:t xml:space="preserve">Soldadura</x:t>
        </x:is>
      </x:c>
      <x:c r="D113" t="inlineStr">
        <x:is>
          <x:t xml:space="preserve">Máquina de soldadura por arco MIG/MAG</x:t>
        </x:is>
      </x:c>
      <x:c r="E113" t="inlineStr">
        <x:is>
          <x:t xml:space="preserve">ALTERNATIVA MISMO PROCESO</x:t>
        </x:is>
      </x:c>
      <x:c r="F113" t="n">
        <x:v>1</x:v>
      </x:c>
      <x:c r="G113" s="23" t="n">
        <x:v>1</x:v>
      </x:c>
      <x:c r="H113" s="20" t="inlineStr">
        <x:is>
          <x:t xml:space="preserve">SUPUESTO TÉCNICO (mismo proceso)</x:t>
        </x:is>
      </x:c>
    </x:row>
    <x:row r="114">
      <x:c r="A114" t="inlineStr">
        <x:is>
          <x:t xml:space="preserve">Rack selectivo para pallets</x:t>
        </x:is>
      </x:c>
      <x:c r="B114" t="n">
        <x:v>4</x:v>
      </x:c>
      <x:c r="C114" t="inlineStr">
        <x:is>
          <x:t xml:space="preserve">Aplicación electrostática de polvo</x:t>
        </x:is>
      </x:c>
      <x:c r="D114" t="inlineStr">
        <x:is>
          <x:t xml:space="preserve">Pistola manual de pintura electrostática en polvo</x:t>
        </x:is>
      </x:c>
      <x:c r="E114" t="inlineStr">
        <x:is>
          <x:t xml:space="preserve">PRINCIPAL</x:t>
        </x:is>
      </x:c>
      <x:c r="F114" t="n">
        <x:v>1</x:v>
      </x:c>
      <x:c r="G114" s="23" t="n">
        <x:v>1</x:v>
      </x:c>
      <x:c r="H114" s="20" t="inlineStr">
        <x:is>
          <x:t xml:space="preserve">DERIVADO</x:t>
        </x:is>
      </x:c>
    </x:row>
    <x:row r="115">
      <x:c r="A115" t="inlineStr">
        <x:is>
          <x:t xml:space="preserve">Rack selectivo para pallets</x:t>
        </x:is>
      </x:c>
      <x:c r="B115" t="n">
        <x:v>5</x:v>
      </x:c>
      <x:c r="C115" t="inlineStr">
        <x:is>
          <x:t xml:space="preserve">Curado térmico en horno</x:t>
        </x:is>
      </x:c>
      <x:c r="D115" t="inlineStr">
        <x:is>
          <x:t xml:space="preserve">Horno de curado de pintura electrostática por lotes</x:t>
        </x:is>
      </x:c>
      <x:c r="E115" t="inlineStr">
        <x:is>
          <x:t xml:space="preserve">PRINCIPAL</x:t>
        </x:is>
      </x:c>
      <x:c r="F115" t="n">
        <x:v>1</x:v>
      </x:c>
      <x:c r="G115" s="23" t="n">
        <x:v>1</x:v>
      </x:c>
      <x:c r="H115" s="20" t="inlineStr">
        <x:is>
          <x:t xml:space="preserve">DERIVADO</x:t>
        </x:is>
      </x:c>
    </x:row>
    <x:row r="116">
      <x:c r="A116" t="inlineStr">
        <x:is>
          <x:t xml:space="preserve">Rack selectivo para pallets</x:t>
        </x:is>
      </x:c>
      <x:c r="B116" t="n">
        <x:v>6</x:v>
      </x:c>
      <x:c r="C116" t="inlineStr">
        <x:is>
          <x:t xml:space="preserve">Colgado, traslado y enfriamiento</x:t>
        </x:is>
      </x:c>
      <x:c r="D116" t="inlineStr">
        <x:is>
          <x:t xml:space="preserve">Manipulación y enfriamiento de piezas</x:t>
        </x:is>
      </x:c>
      <x:c r="E116" t="inlineStr">
        <x:is>
          <x:t xml:space="preserve">PRINCIPAL</x:t>
        </x:is>
      </x:c>
      <x:c r="F116" t="n">
        <x:v>1</x:v>
      </x:c>
      <x:c r="G116" s="23" t="n">
        <x:v>1</x:v>
      </x:c>
      <x:c r="H116" s="20" t="inlineStr">
        <x:is>
          <x:t xml:space="preserve">DERIVADO</x:t>
        </x:is>
      </x:c>
    </x:row>
    <x:row r="117">
      <x:c r="A117" t="inlineStr">
        <x:is>
          <x:t xml:space="preserve">Rack selectivo para pallets</x:t>
        </x:is>
      </x:c>
      <x:c r="B117" t="n">
        <x:v>7</x:v>
      </x:c>
      <x:c r="C117" t="inlineStr">
        <x:is>
          <x:t xml:space="preserve">Ensamblaje</x:t>
        </x:is>
      </x:c>
      <x:c r="D117" t="inlineStr">
        <x:is>
          <x:t xml:space="preserve">Mesa de armado</x:t>
        </x:is>
      </x:c>
      <x:c r="E117" t="inlineStr">
        <x:is>
          <x:t xml:space="preserve">PRINCIPAL</x:t>
        </x:is>
      </x:c>
      <x:c r="F117" t="n">
        <x:v>1</x:v>
      </x:c>
      <x:c r="G117" s="23" t="n">
        <x:v>1</x:v>
      </x:c>
      <x:c r="H117" s="20" t="inlineStr">
        <x:is>
          <x:t xml:space="preserve">DERIVADO</x:t>
        </x:is>
      </x:c>
    </x:row>
    <x:row r="118">
      <x:c r="A118" t="inlineStr">
        <x:is>
          <x:t xml:space="preserve">Rack selectivo para pallets</x:t>
        </x:is>
      </x:c>
      <x:c r="B118" t="n">
        <x:v>8</x:v>
      </x:c>
      <x:c r="C118" t="inlineStr">
        <x:is>
          <x:t xml:space="preserve">Inspección final de integridad del producto</x:t>
        </x:is>
      </x:c>
      <x:c r="D118" t="inlineStr">
        <x:is>
          <x:t xml:space="preserve">Mesa de armado</x:t>
        </x:is>
      </x:c>
      <x:c r="E118" t="inlineStr">
        <x:is>
          <x:t xml:space="preserve">PRINCIPAL</x:t>
        </x:is>
      </x:c>
      <x:c r="F118" t="n">
        <x:v>1</x:v>
      </x:c>
      <x:c r="G118" s="23" t="n">
        <x:v>1</x:v>
      </x:c>
      <x:c r="H118" s="20" t="inlineStr">
        <x:is>
          <x:t xml:space="preserve">DERIVADO</x:t>
        </x:is>
      </x:c>
    </x:row>
    <x:row r="119">
      <x:c r="A119" t="inlineStr">
        <x:is>
          <x:t xml:space="preserve">Rack cantilever 3 niveles</x:t>
        </x:is>
      </x:c>
      <x:c r="B119" t="n">
        <x:v>1</x:v>
      </x:c>
      <x:c r="C119" t="inlineStr">
        <x:is>
          <x:t xml:space="preserve">Corte de tubos y perfiles</x:t>
        </x:is>
      </x:c>
      <x:c r="D119" t="inlineStr">
        <x:is>
          <x:t xml:space="preserve">Sierra de cinta para corte de tubos y perfiles</x:t>
        </x:is>
      </x:c>
      <x:c r="E119" t="inlineStr">
        <x:is>
          <x:t xml:space="preserve">PRINCIPAL</x:t>
        </x:is>
      </x:c>
      <x:c r="F119" t="n">
        <x:v>1</x:v>
      </x:c>
      <x:c r="G119" s="23" t="n">
        <x:v>1</x:v>
      </x:c>
      <x:c r="H119" s="20" t="inlineStr">
        <x:is>
          <x:t xml:space="preserve">DERIVADO</x:t>
        </x:is>
      </x:c>
    </x:row>
    <x:row r="120">
      <x:c r="A120" t="inlineStr">
        <x:is>
          <x:t xml:space="preserve">Rack cantilever 3 niveles</x:t>
        </x:is>
      </x:c>
      <x:c r="B120" t="n">
        <x:v>2</x:v>
      </x:c>
      <x:c r="C120" t="inlineStr">
        <x:is>
          <x:t xml:space="preserve">Perforación</x:t>
        </x:is>
      </x:c>
      <x:c r="D120" t="inlineStr">
        <x:is>
          <x:t xml:space="preserve">Segundo taladro (alternativo)</x:t>
        </x:is>
      </x:c>
      <x:c r="E120" t="inlineStr">
        <x:is>
          <x:t xml:space="preserve">PRINCIPAL</x:t>
        </x:is>
      </x:c>
      <x:c r="F120" t="n">
        <x:v>1</x:v>
      </x:c>
      <x:c r="G120" s="23" t="n">
        <x:v>1</x:v>
      </x:c>
      <x:c r="H120" s="20" t="inlineStr">
        <x:is>
          <x:t xml:space="preserve">DERIVADO</x:t>
        </x:is>
      </x:c>
    </x:row>
    <x:row r="121">
      <x:c r="A121" t="inlineStr">
        <x:is>
          <x:t xml:space="preserve">Rack cantilever 3 niveles</x:t>
        </x:is>
      </x:c>
      <x:c r="B121" t="n">
        <x:v>2</x:v>
      </x:c>
      <x:c r="C121" t="inlineStr">
        <x:is>
          <x:t xml:space="preserve">Perforación</x:t>
        </x:is>
      </x:c>
      <x:c r="D121" t="inlineStr">
        <x:is>
          <x:t xml:space="preserve">Taladro de banco para perforación de acero</x:t>
        </x:is>
      </x:c>
      <x:c r="E121" t="inlineStr">
        <x:is>
          <x:t xml:space="preserve">ALTERNATIVA CON UTILLAJE COMPATIBLE</x:t>
        </x:is>
      </x:c>
      <x:c r="F121" t="n">
        <x:v>1</x:v>
      </x:c>
      <x:c r="G121" s="23" t="n">
        <x:v>1.1</x:v>
      </x:c>
      <x:c r="H121" s="20" t="inlineStr">
        <x:is>
          <x:t xml:space="preserve">SUPUESTO TÉCNICO (cambio de utillaje)</x:t>
        </x:is>
      </x:c>
    </x:row>
    <x:row r="122">
      <x:c r="A122" t="inlineStr">
        <x:is>
          <x:t xml:space="preserve">Rack cantilever 3 niveles</x:t>
        </x:is>
      </x:c>
      <x:c r="B122" t="n">
        <x:v>3</x:v>
      </x:c>
      <x:c r="C122" t="inlineStr">
        <x:is>
          <x:t xml:space="preserve">Soldadura</x:t>
        </x:is>
      </x:c>
      <x:c r="D122" t="inlineStr">
        <x:is>
          <x:t xml:space="preserve">Segunda estación soldadura (alternativa)</x:t>
        </x:is>
      </x:c>
      <x:c r="E122" t="inlineStr">
        <x:is>
          <x:t xml:space="preserve">PRINCIPAL</x:t>
        </x:is>
      </x:c>
      <x:c r="F122" t="n">
        <x:v>1</x:v>
      </x:c>
      <x:c r="G122" s="23" t="n">
        <x:v>1</x:v>
      </x:c>
      <x:c r="H122" s="20" t="inlineStr">
        <x:is>
          <x:t xml:space="preserve">DERIVADO</x:t>
        </x:is>
      </x:c>
    </x:row>
    <x:row r="123">
      <x:c r="A123" t="inlineStr">
        <x:is>
          <x:t xml:space="preserve">Rack cantilever 3 niveles</x:t>
        </x:is>
      </x:c>
      <x:c r="B123" t="n">
        <x:v>3</x:v>
      </x:c>
      <x:c r="C123" t="inlineStr">
        <x:is>
          <x:t xml:space="preserve">Soldadura</x:t>
        </x:is>
      </x:c>
      <x:c r="D123" t="inlineStr">
        <x:is>
          <x:t xml:space="preserve">Máquina de soldadura por arco MIG/MAG</x:t>
        </x:is>
      </x:c>
      <x:c r="E123" t="inlineStr">
        <x:is>
          <x:t xml:space="preserve">ALTERNATIVA MISMO PROCESO</x:t>
        </x:is>
      </x:c>
      <x:c r="F123" t="n">
        <x:v>1</x:v>
      </x:c>
      <x:c r="G123" s="23" t="n">
        <x:v>1</x:v>
      </x:c>
      <x:c r="H123" s="20" t="inlineStr">
        <x:is>
          <x:t xml:space="preserve">SUPUESTO TÉCNICO (mismo proceso)</x:t>
        </x:is>
      </x:c>
    </x:row>
    <x:row r="124">
      <x:c r="A124" t="inlineStr">
        <x:is>
          <x:t xml:space="preserve">Rack cantilever 3 niveles</x:t>
        </x:is>
      </x:c>
      <x:c r="B124" t="n">
        <x:v>4</x:v>
      </x:c>
      <x:c r="C124" t="inlineStr">
        <x:is>
          <x:t xml:space="preserve">Aplicación electrostática de polvo</x:t>
        </x:is>
      </x:c>
      <x:c r="D124" t="inlineStr">
        <x:is>
          <x:t xml:space="preserve">Pistola manual de pintura electrostática en polvo</x:t>
        </x:is>
      </x:c>
      <x:c r="E124" t="inlineStr">
        <x:is>
          <x:t xml:space="preserve">PRINCIPAL</x:t>
        </x:is>
      </x:c>
      <x:c r="F124" t="n">
        <x:v>1</x:v>
      </x:c>
      <x:c r="G124" s="23" t="n">
        <x:v>1</x:v>
      </x:c>
      <x:c r="H124" s="20" t="inlineStr">
        <x:is>
          <x:t xml:space="preserve">DERIVADO</x:t>
        </x:is>
      </x:c>
    </x:row>
    <x:row r="125">
      <x:c r="A125" t="inlineStr">
        <x:is>
          <x:t xml:space="preserve">Rack cantilever 3 niveles</x:t>
        </x:is>
      </x:c>
      <x:c r="B125" t="n">
        <x:v>5</x:v>
      </x:c>
      <x:c r="C125" t="inlineStr">
        <x:is>
          <x:t xml:space="preserve">Curado térmico en horno</x:t>
        </x:is>
      </x:c>
      <x:c r="D125" t="inlineStr">
        <x:is>
          <x:t xml:space="preserve">Horno de curado de pintura electrostática por lotes</x:t>
        </x:is>
      </x:c>
      <x:c r="E125" t="inlineStr">
        <x:is>
          <x:t xml:space="preserve">PRINCIPAL</x:t>
        </x:is>
      </x:c>
      <x:c r="F125" t="n">
        <x:v>1</x:v>
      </x:c>
      <x:c r="G125" s="23" t="n">
        <x:v>1</x:v>
      </x:c>
      <x:c r="H125" s="20" t="inlineStr">
        <x:is>
          <x:t xml:space="preserve">DERIVADO</x:t>
        </x:is>
      </x:c>
    </x:row>
    <x:row r="126">
      <x:c r="A126" t="inlineStr">
        <x:is>
          <x:t xml:space="preserve">Rack cantilever 3 niveles</x:t>
        </x:is>
      </x:c>
      <x:c r="B126" t="n">
        <x:v>6</x:v>
      </x:c>
      <x:c r="C126" t="inlineStr">
        <x:is>
          <x:t xml:space="preserve">Colgado, traslado y enfriamiento</x:t>
        </x:is>
      </x:c>
      <x:c r="D126" t="inlineStr">
        <x:is>
          <x:t xml:space="preserve">Manipulación y enfriamiento de piezas</x:t>
        </x:is>
      </x:c>
      <x:c r="E126" t="inlineStr">
        <x:is>
          <x:t xml:space="preserve">PRINCIPAL</x:t>
        </x:is>
      </x:c>
      <x:c r="F126" t="n">
        <x:v>1</x:v>
      </x:c>
      <x:c r="G126" s="23" t="n">
        <x:v>1</x:v>
      </x:c>
      <x:c r="H126" s="20" t="inlineStr">
        <x:is>
          <x:t xml:space="preserve">DERIVADO</x:t>
        </x:is>
      </x:c>
    </x:row>
    <x:row r="127">
      <x:c r="A127" t="inlineStr">
        <x:is>
          <x:t xml:space="preserve">Rack cantilever 3 niveles</x:t>
        </x:is>
      </x:c>
      <x:c r="B127" t="n">
        <x:v>7</x:v>
      </x:c>
      <x:c r="C127" t="inlineStr">
        <x:is>
          <x:t xml:space="preserve">Ensamblaje</x:t>
        </x:is>
      </x:c>
      <x:c r="D127" t="inlineStr">
        <x:is>
          <x:t xml:space="preserve">Mesa de armado</x:t>
        </x:is>
      </x:c>
      <x:c r="E127" t="inlineStr">
        <x:is>
          <x:t xml:space="preserve">PRINCIPAL</x:t>
        </x:is>
      </x:c>
      <x:c r="F127" t="n">
        <x:v>1</x:v>
      </x:c>
      <x:c r="G127" s="23" t="n">
        <x:v>1</x:v>
      </x:c>
      <x:c r="H127" s="20" t="inlineStr">
        <x:is>
          <x:t xml:space="preserve">DERIVADO</x:t>
        </x:is>
      </x:c>
    </x:row>
    <x:row r="128">
      <x:c r="A128" t="inlineStr">
        <x:is>
          <x:t xml:space="preserve">Rack cantilever 3 niveles</x:t>
        </x:is>
      </x:c>
      <x:c r="B128" t="n">
        <x:v>8</x:v>
      </x:c>
      <x:c r="C128" t="inlineStr">
        <x:is>
          <x:t xml:space="preserve">Inspección final de integridad del producto</x:t>
        </x:is>
      </x:c>
      <x:c r="D128" t="inlineStr">
        <x:is>
          <x:t xml:space="preserve">Mesa de armado</x:t>
        </x:is>
      </x:c>
      <x:c r="E128" t="inlineStr">
        <x:is>
          <x:t xml:space="preserve">PRINCIPAL</x:t>
        </x:is>
      </x:c>
      <x:c r="F128" t="n">
        <x:v>1</x:v>
      </x:c>
      <x:c r="G128" s="23" t="n">
        <x:v>1</x:v>
      </x:c>
      <x:c r="H128" s="20" t="inlineStr">
        <x:is>
          <x:t xml:space="preserve">DERIVADO</x:t>
        </x:is>
      </x:c>
    </x:row>
    <x:row r="129">
      <x:c r="A129" t="inlineStr">
        <x:is>
          <x:t xml:space="preserve">Estantería metálica K45 5 niveles</x:t>
        </x:is>
      </x:c>
      <x:c r="B129" t="n">
        <x:v>1</x:v>
      </x:c>
      <x:c r="C129" t="inlineStr">
        <x:is>
          <x:t xml:space="preserve">Corte de planchas de acero</x:t>
        </x:is>
      </x:c>
      <x:c r="D129" t="inlineStr">
        <x:is>
          <x:t xml:space="preserve">Guillotina hidráulica para corte de planchas de acero</x:t>
        </x:is>
      </x:c>
      <x:c r="E129" t="inlineStr">
        <x:is>
          <x:t xml:space="preserve">PRINCIPAL</x:t>
        </x:is>
      </x:c>
      <x:c r="F129" t="n">
        <x:v>1</x:v>
      </x:c>
      <x:c r="G129" s="23" t="n">
        <x:v>1</x:v>
      </x:c>
      <x:c r="H129" s="20" t="inlineStr">
        <x:is>
          <x:t xml:space="preserve">DERIVADO</x:t>
        </x:is>
      </x:c>
    </x:row>
    <x:row r="130">
      <x:c r="A130" t="inlineStr">
        <x:is>
          <x:t xml:space="preserve">Estantería metálica K45 5 niveles</x:t>
        </x:is>
      </x:c>
      <x:c r="B130" t="n">
        <x:v>2</x:v>
      </x:c>
      <x:c r="C130" t="inlineStr">
        <x:is>
          <x:t xml:space="preserve">Corte de tubos y perfiles</x:t>
        </x:is>
      </x:c>
      <x:c r="D130" t="inlineStr">
        <x:is>
          <x:t xml:space="preserve">Sierra de cinta para corte de tubos y perfiles</x:t>
        </x:is>
      </x:c>
      <x:c r="E130" t="inlineStr">
        <x:is>
          <x:t xml:space="preserve">PRINCIPAL</x:t>
        </x:is>
      </x:c>
      <x:c r="F130" t="n">
        <x:v>1</x:v>
      </x:c>
      <x:c r="G130" s="23" t="n">
        <x:v>1</x:v>
      </x:c>
      <x:c r="H130" s="20" t="inlineStr">
        <x:is>
          <x:t xml:space="preserve">DERIVADO</x:t>
        </x:is>
      </x:c>
    </x:row>
    <x:row r="131">
      <x:c r="A131" t="inlineStr">
        <x:is>
          <x:t xml:space="preserve">Estantería metálica K45 5 niveles</x:t>
        </x:is>
      </x:c>
      <x:c r="B131" t="n">
        <x:v>3</x:v>
      </x:c>
      <x:c r="C131" t="inlineStr">
        <x:is>
          <x:t xml:space="preserve">Perforación</x:t>
        </x:is>
      </x:c>
      <x:c r="D131" t="inlineStr">
        <x:is>
          <x:t xml:space="preserve">Segundo taladro (alternativo)</x:t>
        </x:is>
      </x:c>
      <x:c r="E131" t="inlineStr">
        <x:is>
          <x:t xml:space="preserve">PRINCIPAL</x:t>
        </x:is>
      </x:c>
      <x:c r="F131" t="n">
        <x:v>1</x:v>
      </x:c>
      <x:c r="G131" s="23" t="n">
        <x:v>1</x:v>
      </x:c>
      <x:c r="H131" s="20" t="inlineStr">
        <x:is>
          <x:t xml:space="preserve">DERIVADO</x:t>
        </x:is>
      </x:c>
    </x:row>
    <x:row r="132">
      <x:c r="A132" t="inlineStr">
        <x:is>
          <x:t xml:space="preserve">Estantería metálica K45 5 niveles</x:t>
        </x:is>
      </x:c>
      <x:c r="B132" t="n">
        <x:v>3</x:v>
      </x:c>
      <x:c r="C132" t="inlineStr">
        <x:is>
          <x:t xml:space="preserve">Perforación</x:t>
        </x:is>
      </x:c>
      <x:c r="D132" t="inlineStr">
        <x:is>
          <x:t xml:space="preserve">Taladro de banco para perforación de acero</x:t>
        </x:is>
      </x:c>
      <x:c r="E132" t="inlineStr">
        <x:is>
          <x:t xml:space="preserve">ALTERNATIVA CON UTILLAJE COMPATIBLE</x:t>
        </x:is>
      </x:c>
      <x:c r="F132" t="n">
        <x:v>1</x:v>
      </x:c>
      <x:c r="G132" s="23" t="n">
        <x:v>1.1</x:v>
      </x:c>
      <x:c r="H132" s="20" t="inlineStr">
        <x:is>
          <x:t xml:space="preserve">SUPUESTO TÉCNICO (cambio de utillaje)</x:t>
        </x:is>
      </x:c>
    </x:row>
    <x:row r="133">
      <x:c r="A133" t="inlineStr">
        <x:is>
          <x:t xml:space="preserve">Estantería metálica K45 5 niveles</x:t>
        </x:is>
      </x:c>
      <x:c r="B133" t="n">
        <x:v>4</x:v>
      </x:c>
      <x:c r="C133" t="inlineStr">
        <x:is>
          <x:t xml:space="preserve">Plegado</x:t>
        </x:is>
      </x:c>
      <x:c r="D133" t="inlineStr">
        <x:is>
          <x:t xml:space="preserve">Plegadora hidráulica de chapa metálica</x:t>
        </x:is>
      </x:c>
      <x:c r="E133" t="inlineStr">
        <x:is>
          <x:t xml:space="preserve">PRINCIPAL</x:t>
        </x:is>
      </x:c>
      <x:c r="F133" t="n">
        <x:v>1</x:v>
      </x:c>
      <x:c r="G133" s="23" t="n">
        <x:v>1</x:v>
      </x:c>
      <x:c r="H133" s="20" t="inlineStr">
        <x:is>
          <x:t xml:space="preserve">DERIVADO</x:t>
        </x:is>
      </x:c>
    </x:row>
    <x:row r="134">
      <x:c r="A134" t="inlineStr">
        <x:is>
          <x:t xml:space="preserve">Estantería metálica K45 5 niveles</x:t>
        </x:is>
      </x:c>
      <x:c r="B134" t="n">
        <x:v>5</x:v>
      </x:c>
      <x:c r="C134" t="inlineStr">
        <x:is>
          <x:t xml:space="preserve">Soldadura</x:t>
        </x:is>
      </x:c>
      <x:c r="D134" t="inlineStr">
        <x:is>
          <x:t xml:space="preserve">Segunda estación soldadura (alternativa)</x:t>
        </x:is>
      </x:c>
      <x:c r="E134" t="inlineStr">
        <x:is>
          <x:t xml:space="preserve">PRINCIPAL</x:t>
        </x:is>
      </x:c>
      <x:c r="F134" t="n">
        <x:v>1</x:v>
      </x:c>
      <x:c r="G134" s="23" t="n">
        <x:v>1</x:v>
      </x:c>
      <x:c r="H134" s="20" t="inlineStr">
        <x:is>
          <x:t xml:space="preserve">DERIVADO</x:t>
        </x:is>
      </x:c>
    </x:row>
    <x:row r="135">
      <x:c r="A135" t="inlineStr">
        <x:is>
          <x:t xml:space="preserve">Estantería metálica K45 5 niveles</x:t>
        </x:is>
      </x:c>
      <x:c r="B135" t="n">
        <x:v>5</x:v>
      </x:c>
      <x:c r="C135" t="inlineStr">
        <x:is>
          <x:t xml:space="preserve">Soldadura</x:t>
        </x:is>
      </x:c>
      <x:c r="D135" t="inlineStr">
        <x:is>
          <x:t xml:space="preserve">Máquina de soldadura por arco MIG/MAG</x:t>
        </x:is>
      </x:c>
      <x:c r="E135" t="inlineStr">
        <x:is>
          <x:t xml:space="preserve">ALTERNATIVA MISMO PROCESO</x:t>
        </x:is>
      </x:c>
      <x:c r="F135" t="n">
        <x:v>1</x:v>
      </x:c>
      <x:c r="G135" s="23" t="n">
        <x:v>1</x:v>
      </x:c>
      <x:c r="H135" s="20" t="inlineStr">
        <x:is>
          <x:t xml:space="preserve">SUPUESTO TÉCNICO (mismo proceso)</x:t>
        </x:is>
      </x:c>
    </x:row>
    <x:row r="136">
      <x:c r="A136" t="inlineStr">
        <x:is>
          <x:t xml:space="preserve">Estantería metálica K45 5 niveles</x:t>
        </x:is>
      </x:c>
      <x:c r="B136" t="n">
        <x:v>6</x:v>
      </x:c>
      <x:c r="C136" t="inlineStr">
        <x:is>
          <x:t xml:space="preserve">Aplicación electrostática de polvo</x:t>
        </x:is>
      </x:c>
      <x:c r="D136" t="inlineStr">
        <x:is>
          <x:t xml:space="preserve">Pistola manual de pintura electrostática en polvo</x:t>
        </x:is>
      </x:c>
      <x:c r="E136" t="inlineStr">
        <x:is>
          <x:t xml:space="preserve">PRINCIPAL</x:t>
        </x:is>
      </x:c>
      <x:c r="F136" t="n">
        <x:v>1</x:v>
      </x:c>
      <x:c r="G136" s="23" t="n">
        <x:v>1</x:v>
      </x:c>
      <x:c r="H136" s="20" t="inlineStr">
        <x:is>
          <x:t xml:space="preserve">DERIVADO</x:t>
        </x:is>
      </x:c>
    </x:row>
    <x:row r="137">
      <x:c r="A137" t="inlineStr">
        <x:is>
          <x:t xml:space="preserve">Estantería metálica K45 5 niveles</x:t>
        </x:is>
      </x:c>
      <x:c r="B137" t="n">
        <x:v>7</x:v>
      </x:c>
      <x:c r="C137" t="inlineStr">
        <x:is>
          <x:t xml:space="preserve">Curado térmico en horno</x:t>
        </x:is>
      </x:c>
      <x:c r="D137" t="inlineStr">
        <x:is>
          <x:t xml:space="preserve">Horno de curado de pintura electrostática por lotes</x:t>
        </x:is>
      </x:c>
      <x:c r="E137" t="inlineStr">
        <x:is>
          <x:t xml:space="preserve">PRINCIPAL</x:t>
        </x:is>
      </x:c>
      <x:c r="F137" t="n">
        <x:v>1</x:v>
      </x:c>
      <x:c r="G137" s="23" t="n">
        <x:v>1</x:v>
      </x:c>
      <x:c r="H137" s="20" t="inlineStr">
        <x:is>
          <x:t xml:space="preserve">DERIVADO</x:t>
        </x:is>
      </x:c>
    </x:row>
    <x:row r="138">
      <x:c r="A138" t="inlineStr">
        <x:is>
          <x:t xml:space="preserve">Estantería metálica K45 5 niveles</x:t>
        </x:is>
      </x:c>
      <x:c r="B138" t="n">
        <x:v>8</x:v>
      </x:c>
      <x:c r="C138" t="inlineStr">
        <x:is>
          <x:t xml:space="preserve">Colgado, traslado y enfriamiento</x:t>
        </x:is>
      </x:c>
      <x:c r="D138" t="inlineStr">
        <x:is>
          <x:t xml:space="preserve">Manipulación y enfriamiento de piezas</x:t>
        </x:is>
      </x:c>
      <x:c r="E138" t="inlineStr">
        <x:is>
          <x:t xml:space="preserve">PRINCIPAL</x:t>
        </x:is>
      </x:c>
      <x:c r="F138" t="n">
        <x:v>1</x:v>
      </x:c>
      <x:c r="G138" s="23" t="n">
        <x:v>1</x:v>
      </x:c>
      <x:c r="H138" s="20" t="inlineStr">
        <x:is>
          <x:t xml:space="preserve">DERIVADO</x:t>
        </x:is>
      </x:c>
    </x:row>
    <x:row r="139">
      <x:c r="A139" t="inlineStr">
        <x:is>
          <x:t xml:space="preserve">Estantería metálica K45 5 niveles</x:t>
        </x:is>
      </x:c>
      <x:c r="B139" t="n">
        <x:v>9</x:v>
      </x:c>
      <x:c r="C139" t="inlineStr">
        <x:is>
          <x:t xml:space="preserve">Ensamblaje</x:t>
        </x:is>
      </x:c>
      <x:c r="D139" t="inlineStr">
        <x:is>
          <x:t xml:space="preserve">Mesa de armado</x:t>
        </x:is>
      </x:c>
      <x:c r="E139" t="inlineStr">
        <x:is>
          <x:t xml:space="preserve">PRINCIPAL</x:t>
        </x:is>
      </x:c>
      <x:c r="F139" t="n">
        <x:v>1</x:v>
      </x:c>
      <x:c r="G139" s="23" t="n">
        <x:v>1</x:v>
      </x:c>
      <x:c r="H139" s="20" t="inlineStr">
        <x:is>
          <x:t xml:space="preserve">DERIVADO</x:t>
        </x:is>
      </x:c>
    </x:row>
    <x:row r="140">
      <x:c r="A140" t="inlineStr">
        <x:is>
          <x:t xml:space="preserve">Estantería metálica K45 5 niveles</x:t>
        </x:is>
      </x:c>
      <x:c r="B140" t="n">
        <x:v>10</x:v>
      </x:c>
      <x:c r="C140" t="inlineStr">
        <x:is>
          <x:t xml:space="preserve">Inspección final de integridad del producto</x:t>
        </x:is>
      </x:c>
      <x:c r="D140" t="inlineStr">
        <x:is>
          <x:t xml:space="preserve">Mesa de armado</x:t>
        </x:is>
      </x:c>
      <x:c r="E140" t="inlineStr">
        <x:is>
          <x:t xml:space="preserve">PRINCIPAL</x:t>
        </x:is>
      </x:c>
      <x:c r="F140" t="n">
        <x:v>1</x:v>
      </x:c>
      <x:c r="G140" s="23" t="n">
        <x:v>1</x:v>
      </x:c>
      <x:c r="H140" s="20" t="inlineStr">
        <x:is>
          <x:t xml:space="preserve">DERIVADO</x:t>
        </x:is>
      </x:c>
    </x:row>
    <x:row r="141">
      <x:c r="A141" t="inlineStr">
        <x:is>
          <x:t xml:space="preserve">Rack Mecano Strong MY-075-1</x:t>
        </x:is>
      </x:c>
      <x:c r="B141" t="n">
        <x:v>1</x:v>
      </x:c>
      <x:c r="C141" t="inlineStr">
        <x:is>
          <x:t xml:space="preserve">Corte de tubos y perfiles</x:t>
        </x:is>
      </x:c>
      <x:c r="D141" t="inlineStr">
        <x:is>
          <x:t xml:space="preserve">Sierra de cinta para corte de tubos y perfiles</x:t>
        </x:is>
      </x:c>
      <x:c r="E141" t="inlineStr">
        <x:is>
          <x:t xml:space="preserve">PRINCIPAL</x:t>
        </x:is>
      </x:c>
      <x:c r="F141" t="n">
        <x:v>1</x:v>
      </x:c>
      <x:c r="G141" s="23" t="n">
        <x:v>1</x:v>
      </x:c>
      <x:c r="H141" s="20" t="inlineStr">
        <x:is>
          <x:t xml:space="preserve">DERIVADO</x:t>
        </x:is>
      </x:c>
    </x:row>
    <x:row r="142">
      <x:c r="A142" t="inlineStr">
        <x:is>
          <x:t xml:space="preserve">Rack Mecano Strong MY-075-1</x:t>
        </x:is>
      </x:c>
      <x:c r="B142" t="n">
        <x:v>2</x:v>
      </x:c>
      <x:c r="C142" t="inlineStr">
        <x:is>
          <x:t xml:space="preserve">Perforación</x:t>
        </x:is>
      </x:c>
      <x:c r="D142" t="inlineStr">
        <x:is>
          <x:t xml:space="preserve">Segundo taladro (alternativo)</x:t>
        </x:is>
      </x:c>
      <x:c r="E142" t="inlineStr">
        <x:is>
          <x:t xml:space="preserve">PRINCIPAL</x:t>
        </x:is>
      </x:c>
      <x:c r="F142" t="n">
        <x:v>1</x:v>
      </x:c>
      <x:c r="G142" s="23" t="n">
        <x:v>1</x:v>
      </x:c>
      <x:c r="H142" s="20" t="inlineStr">
        <x:is>
          <x:t xml:space="preserve">DERIVADO</x:t>
        </x:is>
      </x:c>
    </x:row>
    <x:row r="143">
      <x:c r="A143" t="inlineStr">
        <x:is>
          <x:t xml:space="preserve">Rack Mecano Strong MY-075-1</x:t>
        </x:is>
      </x:c>
      <x:c r="B143" t="n">
        <x:v>2</x:v>
      </x:c>
      <x:c r="C143" t="inlineStr">
        <x:is>
          <x:t xml:space="preserve">Perforación</x:t>
        </x:is>
      </x:c>
      <x:c r="D143" t="inlineStr">
        <x:is>
          <x:t xml:space="preserve">Taladro de banco para perforación de acero</x:t>
        </x:is>
      </x:c>
      <x:c r="E143" t="inlineStr">
        <x:is>
          <x:t xml:space="preserve">ALTERNATIVA CON UTILLAJE COMPATIBLE</x:t>
        </x:is>
      </x:c>
      <x:c r="F143" t="n">
        <x:v>1</x:v>
      </x:c>
      <x:c r="G143" s="23" t="n">
        <x:v>1.1</x:v>
      </x:c>
      <x:c r="H143" s="20" t="inlineStr">
        <x:is>
          <x:t xml:space="preserve">SUPUESTO TÉCNICO (cambio de utillaje)</x:t>
        </x:is>
      </x:c>
    </x:row>
    <x:row r="144">
      <x:c r="A144" t="inlineStr">
        <x:is>
          <x:t xml:space="preserve">Rack Mecano Strong MY-075-1</x:t>
        </x:is>
      </x:c>
      <x:c r="B144" t="n">
        <x:v>3</x:v>
      </x:c>
      <x:c r="C144" t="inlineStr">
        <x:is>
          <x:t xml:space="preserve">Soldadura</x:t>
        </x:is>
      </x:c>
      <x:c r="D144" t="inlineStr">
        <x:is>
          <x:t xml:space="preserve">Segunda estación soldadura (alternativa)</x:t>
        </x:is>
      </x:c>
      <x:c r="E144" t="inlineStr">
        <x:is>
          <x:t xml:space="preserve">PRINCIPAL</x:t>
        </x:is>
      </x:c>
      <x:c r="F144" t="n">
        <x:v>1</x:v>
      </x:c>
      <x:c r="G144" s="23" t="n">
        <x:v>1</x:v>
      </x:c>
      <x:c r="H144" s="20" t="inlineStr">
        <x:is>
          <x:t xml:space="preserve">DERIVADO</x:t>
        </x:is>
      </x:c>
    </x:row>
    <x:row r="145">
      <x:c r="A145" t="inlineStr">
        <x:is>
          <x:t xml:space="preserve">Rack Mecano Strong MY-075-1</x:t>
        </x:is>
      </x:c>
      <x:c r="B145" t="n">
        <x:v>3</x:v>
      </x:c>
      <x:c r="C145" t="inlineStr">
        <x:is>
          <x:t xml:space="preserve">Soldadura</x:t>
        </x:is>
      </x:c>
      <x:c r="D145" t="inlineStr">
        <x:is>
          <x:t xml:space="preserve">Máquina de soldadura por arco MIG/MAG</x:t>
        </x:is>
      </x:c>
      <x:c r="E145" t="inlineStr">
        <x:is>
          <x:t xml:space="preserve">ALTERNATIVA MISMO PROCESO</x:t>
        </x:is>
      </x:c>
      <x:c r="F145" t="n">
        <x:v>1</x:v>
      </x:c>
      <x:c r="G145" s="23" t="n">
        <x:v>1</x:v>
      </x:c>
      <x:c r="H145" s="20" t="inlineStr">
        <x:is>
          <x:t xml:space="preserve">SUPUESTO TÉCNICO (mismo proceso)</x:t>
        </x:is>
      </x:c>
    </x:row>
    <x:row r="146">
      <x:c r="A146" t="inlineStr">
        <x:is>
          <x:t xml:space="preserve">Rack Mecano Strong MY-075-1</x:t>
        </x:is>
      </x:c>
      <x:c r="B146" t="n">
        <x:v>4</x:v>
      </x:c>
      <x:c r="C146" t="inlineStr">
        <x:is>
          <x:t xml:space="preserve">Aplicación electrostática de polvo</x:t>
        </x:is>
      </x:c>
      <x:c r="D146" t="inlineStr">
        <x:is>
          <x:t xml:space="preserve">Pistola manual de pintura electrostática en polvo</x:t>
        </x:is>
      </x:c>
      <x:c r="E146" t="inlineStr">
        <x:is>
          <x:t xml:space="preserve">PRINCIPAL</x:t>
        </x:is>
      </x:c>
      <x:c r="F146" t="n">
        <x:v>1</x:v>
      </x:c>
      <x:c r="G146" s="23" t="n">
        <x:v>1</x:v>
      </x:c>
      <x:c r="H146" s="20" t="inlineStr">
        <x:is>
          <x:t xml:space="preserve">DERIVADO</x:t>
        </x:is>
      </x:c>
    </x:row>
    <x:row r="147">
      <x:c r="A147" t="inlineStr">
        <x:is>
          <x:t xml:space="preserve">Rack Mecano Strong MY-075-1</x:t>
        </x:is>
      </x:c>
      <x:c r="B147" t="n">
        <x:v>5</x:v>
      </x:c>
      <x:c r="C147" t="inlineStr">
        <x:is>
          <x:t xml:space="preserve">Curado térmico en horno</x:t>
        </x:is>
      </x:c>
      <x:c r="D147" t="inlineStr">
        <x:is>
          <x:t xml:space="preserve">Horno de curado de pintura electrostática por lotes</x:t>
        </x:is>
      </x:c>
      <x:c r="E147" t="inlineStr">
        <x:is>
          <x:t xml:space="preserve">PRINCIPAL</x:t>
        </x:is>
      </x:c>
      <x:c r="F147" t="n">
        <x:v>1</x:v>
      </x:c>
      <x:c r="G147" s="23" t="n">
        <x:v>1</x:v>
      </x:c>
      <x:c r="H147" s="20" t="inlineStr">
        <x:is>
          <x:t xml:space="preserve">DERIVADO</x:t>
        </x:is>
      </x:c>
    </x:row>
    <x:row r="148">
      <x:c r="A148" t="inlineStr">
        <x:is>
          <x:t xml:space="preserve">Rack Mecano Strong MY-075-1</x:t>
        </x:is>
      </x:c>
      <x:c r="B148" t="n">
        <x:v>6</x:v>
      </x:c>
      <x:c r="C148" t="inlineStr">
        <x:is>
          <x:t xml:space="preserve">Colgado, traslado y enfriamiento</x:t>
        </x:is>
      </x:c>
      <x:c r="D148" t="inlineStr">
        <x:is>
          <x:t xml:space="preserve">Manipulación y enfriamiento de piezas</x:t>
        </x:is>
      </x:c>
      <x:c r="E148" t="inlineStr">
        <x:is>
          <x:t xml:space="preserve">PRINCIPAL</x:t>
        </x:is>
      </x:c>
      <x:c r="F148" t="n">
        <x:v>1</x:v>
      </x:c>
      <x:c r="G148" s="23" t="n">
        <x:v>1</x:v>
      </x:c>
      <x:c r="H148" s="20" t="inlineStr">
        <x:is>
          <x:t xml:space="preserve">DERIVADO</x:t>
        </x:is>
      </x:c>
    </x:row>
    <x:row r="149">
      <x:c r="A149" t="inlineStr">
        <x:is>
          <x:t xml:space="preserve">Rack Mecano Strong MY-075-1</x:t>
        </x:is>
      </x:c>
      <x:c r="B149" t="n">
        <x:v>7</x:v>
      </x:c>
      <x:c r="C149" t="inlineStr">
        <x:is>
          <x:t xml:space="preserve">Ensamblaje</x:t>
        </x:is>
      </x:c>
      <x:c r="D149" t="inlineStr">
        <x:is>
          <x:t xml:space="preserve">Mesa de armado</x:t>
        </x:is>
      </x:c>
      <x:c r="E149" t="inlineStr">
        <x:is>
          <x:t xml:space="preserve">PRINCIPAL</x:t>
        </x:is>
      </x:c>
      <x:c r="F149" t="n">
        <x:v>1</x:v>
      </x:c>
      <x:c r="G149" s="23" t="n">
        <x:v>1</x:v>
      </x:c>
      <x:c r="H149" s="20" t="inlineStr">
        <x:is>
          <x:t xml:space="preserve">DERIVADO</x:t>
        </x:is>
      </x:c>
    </x:row>
    <x:row r="150">
      <x:c r="A150" t="inlineStr">
        <x:is>
          <x:t xml:space="preserve">Rack Mecano Strong MY-075-1</x:t>
        </x:is>
      </x:c>
      <x:c r="B150" t="n">
        <x:v>8</x:v>
      </x:c>
      <x:c r="C150" t="inlineStr">
        <x:is>
          <x:t xml:space="preserve">Inspección final de integridad del producto</x:t>
        </x:is>
      </x:c>
      <x:c r="D150" t="inlineStr">
        <x:is>
          <x:t xml:space="preserve">Mesa de armado</x:t>
        </x:is>
      </x:c>
      <x:c r="E150" t="inlineStr">
        <x:is>
          <x:t xml:space="preserve">PRINCIPAL</x:t>
        </x:is>
      </x:c>
      <x:c r="F150" t="n">
        <x:v>1</x:v>
      </x:c>
      <x:c r="G150" s="23" t="n">
        <x:v>1</x:v>
      </x:c>
      <x:c r="H150" s="20" t="inlineStr">
        <x:is>
          <x:t xml:space="preserve">DERIVADO</x:t>
        </x:is>
      </x:c>
    </x:row>
    <x:row r="151">
      <x:c r="A151" t="inlineStr">
        <x:is>
          <x:t xml:space="preserve">Góndola central doble forro liso</x:t>
        </x:is>
      </x:c>
      <x:c r="B151" t="n">
        <x:v>1</x:v>
      </x:c>
      <x:c r="C151" t="inlineStr">
        <x:is>
          <x:t xml:space="preserve">Corte de planchas de acero</x:t>
        </x:is>
      </x:c>
      <x:c r="D151" t="inlineStr">
        <x:is>
          <x:t xml:space="preserve">Guillotina hidráulica para corte de planchas de acero</x:t>
        </x:is>
      </x:c>
      <x:c r="E151" t="inlineStr">
        <x:is>
          <x:t xml:space="preserve">PRINCIPAL</x:t>
        </x:is>
      </x:c>
      <x:c r="F151" t="n">
        <x:v>1</x:v>
      </x:c>
      <x:c r="G151" s="23" t="n">
        <x:v>1</x:v>
      </x:c>
      <x:c r="H151" s="20" t="inlineStr">
        <x:is>
          <x:t xml:space="preserve">DERIVADO</x:t>
        </x:is>
      </x:c>
    </x:row>
    <x:row r="152">
      <x:c r="A152" t="inlineStr">
        <x:is>
          <x:t xml:space="preserve">Góndola central doble forro liso</x:t>
        </x:is>
      </x:c>
      <x:c r="B152" t="n">
        <x:v>2</x:v>
      </x:c>
      <x:c r="C152" t="inlineStr">
        <x:is>
          <x:t xml:space="preserve">Corte de tubos y perfiles</x:t>
        </x:is>
      </x:c>
      <x:c r="D152" t="inlineStr">
        <x:is>
          <x:t xml:space="preserve">Sierra de cinta para corte de tubos y perfiles</x:t>
        </x:is>
      </x:c>
      <x:c r="E152" t="inlineStr">
        <x:is>
          <x:t xml:space="preserve">PRINCIPAL</x:t>
        </x:is>
      </x:c>
      <x:c r="F152" t="n">
        <x:v>1</x:v>
      </x:c>
      <x:c r="G152" s="23" t="n">
        <x:v>1</x:v>
      </x:c>
      <x:c r="H152" s="20" t="inlineStr">
        <x:is>
          <x:t xml:space="preserve">DERIVADO</x:t>
        </x:is>
      </x:c>
    </x:row>
    <x:row r="153">
      <x:c r="A153" t="inlineStr">
        <x:is>
          <x:t xml:space="preserve">Góndola central doble forro liso</x:t>
        </x:is>
      </x:c>
      <x:c r="B153" t="n">
        <x:v>3</x:v>
      </x:c>
      <x:c r="C153" t="inlineStr">
        <x:is>
          <x:t xml:space="preserve">Perforación</x:t>
        </x:is>
      </x:c>
      <x:c r="D153" t="inlineStr">
        <x:is>
          <x:t xml:space="preserve">Segundo taladro (alternativo)</x:t>
        </x:is>
      </x:c>
      <x:c r="E153" t="inlineStr">
        <x:is>
          <x:t xml:space="preserve">PRINCIPAL</x:t>
        </x:is>
      </x:c>
      <x:c r="F153" t="n">
        <x:v>1</x:v>
      </x:c>
      <x:c r="G153" s="23" t="n">
        <x:v>1</x:v>
      </x:c>
      <x:c r="H153" s="20" t="inlineStr">
        <x:is>
          <x:t xml:space="preserve">DERIVADO</x:t>
        </x:is>
      </x:c>
    </x:row>
    <x:row r="154">
      <x:c r="A154" t="inlineStr">
        <x:is>
          <x:t xml:space="preserve">Góndola central doble forro liso</x:t>
        </x:is>
      </x:c>
      <x:c r="B154" t="n">
        <x:v>3</x:v>
      </x:c>
      <x:c r="C154" t="inlineStr">
        <x:is>
          <x:t xml:space="preserve">Perforación</x:t>
        </x:is>
      </x:c>
      <x:c r="D154" t="inlineStr">
        <x:is>
          <x:t xml:space="preserve">Taladro de banco para perforación de acero</x:t>
        </x:is>
      </x:c>
      <x:c r="E154" t="inlineStr">
        <x:is>
          <x:t xml:space="preserve">ALTERNATIVA CON UTILLAJE COMPATIBLE</x:t>
        </x:is>
      </x:c>
      <x:c r="F154" t="n">
        <x:v>1</x:v>
      </x:c>
      <x:c r="G154" s="23" t="n">
        <x:v>1.1</x:v>
      </x:c>
      <x:c r="H154" s="20" t="inlineStr">
        <x:is>
          <x:t xml:space="preserve">SUPUESTO TÉCNICO (cambio de utillaje)</x:t>
        </x:is>
      </x:c>
    </x:row>
    <x:row r="155">
      <x:c r="A155" t="inlineStr">
        <x:is>
          <x:t xml:space="preserve">Góndola central doble forro liso</x:t>
        </x:is>
      </x:c>
      <x:c r="B155" t="n">
        <x:v>4</x:v>
      </x:c>
      <x:c r="C155" t="inlineStr">
        <x:is>
          <x:t xml:space="preserve">Plegado</x:t>
        </x:is>
      </x:c>
      <x:c r="D155" t="inlineStr">
        <x:is>
          <x:t xml:space="preserve">Plegadora hidráulica de chapa metálica</x:t>
        </x:is>
      </x:c>
      <x:c r="E155" t="inlineStr">
        <x:is>
          <x:t xml:space="preserve">PRINCIPAL</x:t>
        </x:is>
      </x:c>
      <x:c r="F155" t="n">
        <x:v>1</x:v>
      </x:c>
      <x:c r="G155" s="23" t="n">
        <x:v>1</x:v>
      </x:c>
      <x:c r="H155" s="20" t="inlineStr">
        <x:is>
          <x:t xml:space="preserve">DERIVADO</x:t>
        </x:is>
      </x:c>
    </x:row>
    <x:row r="156">
      <x:c r="A156" t="inlineStr">
        <x:is>
          <x:t xml:space="preserve">Góndola central doble forro liso</x:t>
        </x:is>
      </x:c>
      <x:c r="B156" t="n">
        <x:v>5</x:v>
      </x:c>
      <x:c r="C156" t="inlineStr">
        <x:is>
          <x:t xml:space="preserve">Soldadura</x:t>
        </x:is>
      </x:c>
      <x:c r="D156" t="inlineStr">
        <x:is>
          <x:t xml:space="preserve">Segunda estación soldadura (alternativa)</x:t>
        </x:is>
      </x:c>
      <x:c r="E156" t="inlineStr">
        <x:is>
          <x:t xml:space="preserve">PRINCIPAL</x:t>
        </x:is>
      </x:c>
      <x:c r="F156" t="n">
        <x:v>1</x:v>
      </x:c>
      <x:c r="G156" s="23" t="n">
        <x:v>1</x:v>
      </x:c>
      <x:c r="H156" s="20" t="inlineStr">
        <x:is>
          <x:t xml:space="preserve">DERIVADO</x:t>
        </x:is>
      </x:c>
    </x:row>
    <x:row r="157">
      <x:c r="A157" t="inlineStr">
        <x:is>
          <x:t xml:space="preserve">Góndola central doble forro liso</x:t>
        </x:is>
      </x:c>
      <x:c r="B157" t="n">
        <x:v>5</x:v>
      </x:c>
      <x:c r="C157" t="inlineStr">
        <x:is>
          <x:t xml:space="preserve">Soldadura</x:t>
        </x:is>
      </x:c>
      <x:c r="D157" t="inlineStr">
        <x:is>
          <x:t xml:space="preserve">Máquina de soldadura por arco MIG/MAG</x:t>
        </x:is>
      </x:c>
      <x:c r="E157" t="inlineStr">
        <x:is>
          <x:t xml:space="preserve">ALTERNATIVA MISMO PROCESO</x:t>
        </x:is>
      </x:c>
      <x:c r="F157" t="n">
        <x:v>1</x:v>
      </x:c>
      <x:c r="G157" s="23" t="n">
        <x:v>1</x:v>
      </x:c>
      <x:c r="H157" s="20" t="inlineStr">
        <x:is>
          <x:t xml:space="preserve">SUPUESTO TÉCNICO (mismo proceso)</x:t>
        </x:is>
      </x:c>
    </x:row>
    <x:row r="158">
      <x:c r="A158" t="inlineStr">
        <x:is>
          <x:t xml:space="preserve">Góndola central doble forro liso</x:t>
        </x:is>
      </x:c>
      <x:c r="B158" t="n">
        <x:v>6</x:v>
      </x:c>
      <x:c r="C158" t="inlineStr">
        <x:is>
          <x:t xml:space="preserve">Aplicación electrostática de polvo</x:t>
        </x:is>
      </x:c>
      <x:c r="D158" t="inlineStr">
        <x:is>
          <x:t xml:space="preserve">Pistola manual de pintura electrostática en polvo</x:t>
        </x:is>
      </x:c>
      <x:c r="E158" t="inlineStr">
        <x:is>
          <x:t xml:space="preserve">PRINCIPAL</x:t>
        </x:is>
      </x:c>
      <x:c r="F158" t="n">
        <x:v>1</x:v>
      </x:c>
      <x:c r="G158" s="23" t="n">
        <x:v>1</x:v>
      </x:c>
      <x:c r="H158" s="20" t="inlineStr">
        <x:is>
          <x:t xml:space="preserve">DERIVADO</x:t>
        </x:is>
      </x:c>
    </x:row>
    <x:row r="159">
      <x:c r="A159" t="inlineStr">
        <x:is>
          <x:t xml:space="preserve">Góndola central doble forro liso</x:t>
        </x:is>
      </x:c>
      <x:c r="B159" t="n">
        <x:v>7</x:v>
      </x:c>
      <x:c r="C159" t="inlineStr">
        <x:is>
          <x:t xml:space="preserve">Curado térmico en horno</x:t>
        </x:is>
      </x:c>
      <x:c r="D159" t="inlineStr">
        <x:is>
          <x:t xml:space="preserve">Horno de curado de pintura electrostática por lotes</x:t>
        </x:is>
      </x:c>
      <x:c r="E159" t="inlineStr">
        <x:is>
          <x:t xml:space="preserve">PRINCIPAL</x:t>
        </x:is>
      </x:c>
      <x:c r="F159" t="n">
        <x:v>1</x:v>
      </x:c>
      <x:c r="G159" s="23" t="n">
        <x:v>1</x:v>
      </x:c>
      <x:c r="H159" s="20" t="inlineStr">
        <x:is>
          <x:t xml:space="preserve">DERIVADO</x:t>
        </x:is>
      </x:c>
    </x:row>
    <x:row r="160">
      <x:c r="A160" t="inlineStr">
        <x:is>
          <x:t xml:space="preserve">Góndola central doble forro liso</x:t>
        </x:is>
      </x:c>
      <x:c r="B160" t="n">
        <x:v>8</x:v>
      </x:c>
      <x:c r="C160" t="inlineStr">
        <x:is>
          <x:t xml:space="preserve">Colgado, traslado y enfriamiento</x:t>
        </x:is>
      </x:c>
      <x:c r="D160" t="inlineStr">
        <x:is>
          <x:t xml:space="preserve">Manipulación y enfriamiento de piezas</x:t>
        </x:is>
      </x:c>
      <x:c r="E160" t="inlineStr">
        <x:is>
          <x:t xml:space="preserve">PRINCIPAL</x:t>
        </x:is>
      </x:c>
      <x:c r="F160" t="n">
        <x:v>1</x:v>
      </x:c>
      <x:c r="G160" s="23" t="n">
        <x:v>1</x:v>
      </x:c>
      <x:c r="H160" s="20" t="inlineStr">
        <x:is>
          <x:t xml:space="preserve">DERIVADO</x:t>
        </x:is>
      </x:c>
    </x:row>
    <x:row r="161">
      <x:c r="A161" t="inlineStr">
        <x:is>
          <x:t xml:space="preserve">Góndola central doble forro liso</x:t>
        </x:is>
      </x:c>
      <x:c r="B161" t="n">
        <x:v>9</x:v>
      </x:c>
      <x:c r="C161" t="inlineStr">
        <x:is>
          <x:t xml:space="preserve">Ensamblaje</x:t>
        </x:is>
      </x:c>
      <x:c r="D161" t="inlineStr">
        <x:is>
          <x:t xml:space="preserve">Mesa de armado</x:t>
        </x:is>
      </x:c>
      <x:c r="E161" t="inlineStr">
        <x:is>
          <x:t xml:space="preserve">PRINCIPAL</x:t>
        </x:is>
      </x:c>
      <x:c r="F161" t="n">
        <x:v>1</x:v>
      </x:c>
      <x:c r="G161" s="23" t="n">
        <x:v>1</x:v>
      </x:c>
      <x:c r="H161" s="20" t="inlineStr">
        <x:is>
          <x:t xml:space="preserve">DERIVADO</x:t>
        </x:is>
      </x:c>
    </x:row>
    <x:row r="162">
      <x:c r="A162" t="inlineStr">
        <x:is>
          <x:t xml:space="preserve">Góndola central doble forro liso</x:t>
        </x:is>
      </x:c>
      <x:c r="B162" t="n">
        <x:v>10</x:v>
      </x:c>
      <x:c r="C162" t="inlineStr">
        <x:is>
          <x:t xml:space="preserve">Inspección final de integridad del producto</x:t>
        </x:is>
      </x:c>
      <x:c r="D162" t="inlineStr">
        <x:is>
          <x:t xml:space="preserve">Mesa de armado</x:t>
        </x:is>
      </x:c>
      <x:c r="E162" t="inlineStr">
        <x:is>
          <x:t xml:space="preserve">PRINCIPAL</x:t>
        </x:is>
      </x:c>
      <x:c r="F162" t="n">
        <x:v>1</x:v>
      </x:c>
      <x:c r="G162" s="23" t="n">
        <x:v>1</x:v>
      </x:c>
      <x:c r="H162" s="20" t="inlineStr">
        <x:is>
          <x:t xml:space="preserve">DERIVADO</x:t>
        </x:is>
      </x:c>
    </x:row>
    <x:row r="163">
      <x:c r="A163" t="inlineStr">
        <x:is>
          <x:t xml:space="preserve">Góndola mural de forro liso</x:t>
        </x:is>
      </x:c>
      <x:c r="B163" t="n">
        <x:v>1</x:v>
      </x:c>
      <x:c r="C163" t="inlineStr">
        <x:is>
          <x:t xml:space="preserve">Corte de planchas de acero</x:t>
        </x:is>
      </x:c>
      <x:c r="D163" t="inlineStr">
        <x:is>
          <x:t xml:space="preserve">Guillotina hidráulica para corte de planchas de acero</x:t>
        </x:is>
      </x:c>
      <x:c r="E163" t="inlineStr">
        <x:is>
          <x:t xml:space="preserve">PRINCIPAL</x:t>
        </x:is>
      </x:c>
      <x:c r="F163" t="n">
        <x:v>1</x:v>
      </x:c>
      <x:c r="G163" s="23" t="n">
        <x:v>1</x:v>
      </x:c>
      <x:c r="H163" s="20" t="inlineStr">
        <x:is>
          <x:t xml:space="preserve">DERIVADO</x:t>
        </x:is>
      </x:c>
    </x:row>
    <x:row r="164">
      <x:c r="A164" t="inlineStr">
        <x:is>
          <x:t xml:space="preserve">Góndola mural de forro liso</x:t>
        </x:is>
      </x:c>
      <x:c r="B164" t="n">
        <x:v>2</x:v>
      </x:c>
      <x:c r="C164" t="inlineStr">
        <x:is>
          <x:t xml:space="preserve">Corte de tubos y perfiles</x:t>
        </x:is>
      </x:c>
      <x:c r="D164" t="inlineStr">
        <x:is>
          <x:t xml:space="preserve">Sierra de cinta para corte de tubos y perfiles</x:t>
        </x:is>
      </x:c>
      <x:c r="E164" t="inlineStr">
        <x:is>
          <x:t xml:space="preserve">PRINCIPAL</x:t>
        </x:is>
      </x:c>
      <x:c r="F164" t="n">
        <x:v>1</x:v>
      </x:c>
      <x:c r="G164" s="23" t="n">
        <x:v>1</x:v>
      </x:c>
      <x:c r="H164" s="20" t="inlineStr">
        <x:is>
          <x:t xml:space="preserve">DERIVADO</x:t>
        </x:is>
      </x:c>
    </x:row>
    <x:row r="165">
      <x:c r="A165" t="inlineStr">
        <x:is>
          <x:t xml:space="preserve">Góndola mural de forro liso</x:t>
        </x:is>
      </x:c>
      <x:c r="B165" t="n">
        <x:v>3</x:v>
      </x:c>
      <x:c r="C165" t="inlineStr">
        <x:is>
          <x:t xml:space="preserve">Perforación</x:t>
        </x:is>
      </x:c>
      <x:c r="D165" t="inlineStr">
        <x:is>
          <x:t xml:space="preserve">Segundo taladro (alternativo)</x:t>
        </x:is>
      </x:c>
      <x:c r="E165" t="inlineStr">
        <x:is>
          <x:t xml:space="preserve">PRINCIPAL</x:t>
        </x:is>
      </x:c>
      <x:c r="F165" t="n">
        <x:v>1</x:v>
      </x:c>
      <x:c r="G165" s="23" t="n">
        <x:v>1</x:v>
      </x:c>
      <x:c r="H165" s="20" t="inlineStr">
        <x:is>
          <x:t xml:space="preserve">DERIVADO</x:t>
        </x:is>
      </x:c>
    </x:row>
    <x:row r="166">
      <x:c r="A166" t="inlineStr">
        <x:is>
          <x:t xml:space="preserve">Góndola mural de forro liso</x:t>
        </x:is>
      </x:c>
      <x:c r="B166" t="n">
        <x:v>3</x:v>
      </x:c>
      <x:c r="C166" t="inlineStr">
        <x:is>
          <x:t xml:space="preserve">Perforación</x:t>
        </x:is>
      </x:c>
      <x:c r="D166" t="inlineStr">
        <x:is>
          <x:t xml:space="preserve">Taladro de banco para perforación de acero</x:t>
        </x:is>
      </x:c>
      <x:c r="E166" t="inlineStr">
        <x:is>
          <x:t xml:space="preserve">ALTERNATIVA CON UTILLAJE COMPATIBLE</x:t>
        </x:is>
      </x:c>
      <x:c r="F166" t="n">
        <x:v>1</x:v>
      </x:c>
      <x:c r="G166" s="23" t="n">
        <x:v>1.1</x:v>
      </x:c>
      <x:c r="H166" s="20" t="inlineStr">
        <x:is>
          <x:t xml:space="preserve">SUPUESTO TÉCNICO (cambio de utillaje)</x:t>
        </x:is>
      </x:c>
    </x:row>
    <x:row r="167">
      <x:c r="A167" t="inlineStr">
        <x:is>
          <x:t xml:space="preserve">Góndola mural de forro liso</x:t>
        </x:is>
      </x:c>
      <x:c r="B167" t="n">
        <x:v>4</x:v>
      </x:c>
      <x:c r="C167" t="inlineStr">
        <x:is>
          <x:t xml:space="preserve">Plegado</x:t>
        </x:is>
      </x:c>
      <x:c r="D167" t="inlineStr">
        <x:is>
          <x:t xml:space="preserve">Plegadora hidráulica de chapa metálica</x:t>
        </x:is>
      </x:c>
      <x:c r="E167" t="inlineStr">
        <x:is>
          <x:t xml:space="preserve">PRINCIPAL</x:t>
        </x:is>
      </x:c>
      <x:c r="F167" t="n">
        <x:v>1</x:v>
      </x:c>
      <x:c r="G167" s="23" t="n">
        <x:v>1</x:v>
      </x:c>
      <x:c r="H167" s="20" t="inlineStr">
        <x:is>
          <x:t xml:space="preserve">DERIVADO</x:t>
        </x:is>
      </x:c>
    </x:row>
    <x:row r="168">
      <x:c r="A168" t="inlineStr">
        <x:is>
          <x:t xml:space="preserve">Góndola mural de forro liso</x:t>
        </x:is>
      </x:c>
      <x:c r="B168" t="n">
        <x:v>5</x:v>
      </x:c>
      <x:c r="C168" t="inlineStr">
        <x:is>
          <x:t xml:space="preserve">Soldadura</x:t>
        </x:is>
      </x:c>
      <x:c r="D168" t="inlineStr">
        <x:is>
          <x:t xml:space="preserve">Segunda estación soldadura (alternativa)</x:t>
        </x:is>
      </x:c>
      <x:c r="E168" t="inlineStr">
        <x:is>
          <x:t xml:space="preserve">PRINCIPAL</x:t>
        </x:is>
      </x:c>
      <x:c r="F168" t="n">
        <x:v>1</x:v>
      </x:c>
      <x:c r="G168" s="23" t="n">
        <x:v>1</x:v>
      </x:c>
      <x:c r="H168" s="20" t="inlineStr">
        <x:is>
          <x:t xml:space="preserve">DERIVADO</x:t>
        </x:is>
      </x:c>
    </x:row>
    <x:row r="169">
      <x:c r="A169" t="inlineStr">
        <x:is>
          <x:t xml:space="preserve">Góndola mural de forro liso</x:t>
        </x:is>
      </x:c>
      <x:c r="B169" t="n">
        <x:v>5</x:v>
      </x:c>
      <x:c r="C169" t="inlineStr">
        <x:is>
          <x:t xml:space="preserve">Soldadura</x:t>
        </x:is>
      </x:c>
      <x:c r="D169" t="inlineStr">
        <x:is>
          <x:t xml:space="preserve">Máquina de soldadura por arco MIG/MAG</x:t>
        </x:is>
      </x:c>
      <x:c r="E169" t="inlineStr">
        <x:is>
          <x:t xml:space="preserve">ALTERNATIVA MISMO PROCESO</x:t>
        </x:is>
      </x:c>
      <x:c r="F169" t="n">
        <x:v>1</x:v>
      </x:c>
      <x:c r="G169" s="23" t="n">
        <x:v>1</x:v>
      </x:c>
      <x:c r="H169" s="20" t="inlineStr">
        <x:is>
          <x:t xml:space="preserve">SUPUESTO TÉCNICO (mismo proceso)</x:t>
        </x:is>
      </x:c>
    </x:row>
    <x:row r="170">
      <x:c r="A170" t="inlineStr">
        <x:is>
          <x:t xml:space="preserve">Góndola mural de forro liso</x:t>
        </x:is>
      </x:c>
      <x:c r="B170" t="n">
        <x:v>6</x:v>
      </x:c>
      <x:c r="C170" t="inlineStr">
        <x:is>
          <x:t xml:space="preserve">Aplicación electrostática de polvo</x:t>
        </x:is>
      </x:c>
      <x:c r="D170" t="inlineStr">
        <x:is>
          <x:t xml:space="preserve">Pistola manual de pintura electrostática en polvo</x:t>
        </x:is>
      </x:c>
      <x:c r="E170" t="inlineStr">
        <x:is>
          <x:t xml:space="preserve">PRINCIPAL</x:t>
        </x:is>
      </x:c>
      <x:c r="F170" t="n">
        <x:v>1</x:v>
      </x:c>
      <x:c r="G170" s="23" t="n">
        <x:v>1</x:v>
      </x:c>
      <x:c r="H170" s="20" t="inlineStr">
        <x:is>
          <x:t xml:space="preserve">DERIVADO</x:t>
        </x:is>
      </x:c>
    </x:row>
    <x:row r="171">
      <x:c r="A171" t="inlineStr">
        <x:is>
          <x:t xml:space="preserve">Góndola mural de forro liso</x:t>
        </x:is>
      </x:c>
      <x:c r="B171" t="n">
        <x:v>7</x:v>
      </x:c>
      <x:c r="C171" t="inlineStr">
        <x:is>
          <x:t xml:space="preserve">Curado térmico en horno</x:t>
        </x:is>
      </x:c>
      <x:c r="D171" t="inlineStr">
        <x:is>
          <x:t xml:space="preserve">Horno de curado de pintura electrostática por lotes</x:t>
        </x:is>
      </x:c>
      <x:c r="E171" t="inlineStr">
        <x:is>
          <x:t xml:space="preserve">PRINCIPAL</x:t>
        </x:is>
      </x:c>
      <x:c r="F171" t="n">
        <x:v>1</x:v>
      </x:c>
      <x:c r="G171" s="23" t="n">
        <x:v>1</x:v>
      </x:c>
      <x:c r="H171" s="20" t="inlineStr">
        <x:is>
          <x:t xml:space="preserve">DERIVADO</x:t>
        </x:is>
      </x:c>
    </x:row>
    <x:row r="172">
      <x:c r="A172" t="inlineStr">
        <x:is>
          <x:t xml:space="preserve">Góndola mural de forro liso</x:t>
        </x:is>
      </x:c>
      <x:c r="B172" t="n">
        <x:v>8</x:v>
      </x:c>
      <x:c r="C172" t="inlineStr">
        <x:is>
          <x:t xml:space="preserve">Colgado, traslado y enfriamiento</x:t>
        </x:is>
      </x:c>
      <x:c r="D172" t="inlineStr">
        <x:is>
          <x:t xml:space="preserve">Manipulación y enfriamiento de piezas</x:t>
        </x:is>
      </x:c>
      <x:c r="E172" t="inlineStr">
        <x:is>
          <x:t xml:space="preserve">PRINCIPAL</x:t>
        </x:is>
      </x:c>
      <x:c r="F172" t="n">
        <x:v>1</x:v>
      </x:c>
      <x:c r="G172" s="23" t="n">
        <x:v>1</x:v>
      </x:c>
      <x:c r="H172" s="20" t="inlineStr">
        <x:is>
          <x:t xml:space="preserve">DERIVADO</x:t>
        </x:is>
      </x:c>
    </x:row>
    <x:row r="173">
      <x:c r="A173" t="inlineStr">
        <x:is>
          <x:t xml:space="preserve">Góndola mural de forro liso</x:t>
        </x:is>
      </x:c>
      <x:c r="B173" t="n">
        <x:v>9</x:v>
      </x:c>
      <x:c r="C173" t="inlineStr">
        <x:is>
          <x:t xml:space="preserve">Ensamblaje</x:t>
        </x:is>
      </x:c>
      <x:c r="D173" t="inlineStr">
        <x:is>
          <x:t xml:space="preserve">Mesa de armado</x:t>
        </x:is>
      </x:c>
      <x:c r="E173" t="inlineStr">
        <x:is>
          <x:t xml:space="preserve">PRINCIPAL</x:t>
        </x:is>
      </x:c>
      <x:c r="F173" t="n">
        <x:v>1</x:v>
      </x:c>
      <x:c r="G173" s="23" t="n">
        <x:v>1</x:v>
      </x:c>
      <x:c r="H173" s="20" t="inlineStr">
        <x:is>
          <x:t xml:space="preserve">DERIVADO</x:t>
        </x:is>
      </x:c>
    </x:row>
    <x:row r="174">
      <x:c r="A174" t="inlineStr">
        <x:is>
          <x:t xml:space="preserve">Góndola mural de forro liso</x:t>
        </x:is>
      </x:c>
      <x:c r="B174" t="n">
        <x:v>10</x:v>
      </x:c>
      <x:c r="C174" t="inlineStr">
        <x:is>
          <x:t xml:space="preserve">Inspección final de integridad del producto</x:t>
        </x:is>
      </x:c>
      <x:c r="D174" t="inlineStr">
        <x:is>
          <x:t xml:space="preserve">Mesa de armado</x:t>
        </x:is>
      </x:c>
      <x:c r="E174" t="inlineStr">
        <x:is>
          <x:t xml:space="preserve">PRINCIPAL</x:t>
        </x:is>
      </x:c>
      <x:c r="F174" t="n">
        <x:v>1</x:v>
      </x:c>
      <x:c r="G174" s="23" t="n">
        <x:v>1</x:v>
      </x:c>
      <x:c r="H174" s="20" t="inlineStr">
        <x:is>
          <x:t xml:space="preserve">DERIVADO</x:t>
        </x:is>
      </x:c>
    </x:row>
    <x:row r="175">
      <x:c r="A175" t="inlineStr">
        <x:is>
          <x:t xml:space="preserve">Góndola de cabecera liso</x:t>
        </x:is>
      </x:c>
      <x:c r="B175" t="n">
        <x:v>1</x:v>
      </x:c>
      <x:c r="C175" t="inlineStr">
        <x:is>
          <x:t xml:space="preserve">Corte de planchas de acero</x:t>
        </x:is>
      </x:c>
      <x:c r="D175" t="inlineStr">
        <x:is>
          <x:t xml:space="preserve">Guillotina hidráulica para corte de planchas de acero</x:t>
        </x:is>
      </x:c>
      <x:c r="E175" t="inlineStr">
        <x:is>
          <x:t xml:space="preserve">PRINCIPAL</x:t>
        </x:is>
      </x:c>
      <x:c r="F175" t="n">
        <x:v>1</x:v>
      </x:c>
      <x:c r="G175" s="23" t="n">
        <x:v>1</x:v>
      </x:c>
      <x:c r="H175" s="20" t="inlineStr">
        <x:is>
          <x:t xml:space="preserve">DERIVADO</x:t>
        </x:is>
      </x:c>
    </x:row>
    <x:row r="176">
      <x:c r="A176" t="inlineStr">
        <x:is>
          <x:t xml:space="preserve">Góndola de cabecera liso</x:t>
        </x:is>
      </x:c>
      <x:c r="B176" t="n">
        <x:v>2</x:v>
      </x:c>
      <x:c r="C176" t="inlineStr">
        <x:is>
          <x:t xml:space="preserve">Corte de tubos y perfiles</x:t>
        </x:is>
      </x:c>
      <x:c r="D176" t="inlineStr">
        <x:is>
          <x:t xml:space="preserve">Sierra de cinta para corte de tubos y perfiles</x:t>
        </x:is>
      </x:c>
      <x:c r="E176" t="inlineStr">
        <x:is>
          <x:t xml:space="preserve">PRINCIPAL</x:t>
        </x:is>
      </x:c>
      <x:c r="F176" t="n">
        <x:v>1</x:v>
      </x:c>
      <x:c r="G176" s="23" t="n">
        <x:v>1</x:v>
      </x:c>
      <x:c r="H176" s="20" t="inlineStr">
        <x:is>
          <x:t xml:space="preserve">DERIVADO</x:t>
        </x:is>
      </x:c>
    </x:row>
    <x:row r="177">
      <x:c r="A177" t="inlineStr">
        <x:is>
          <x:t xml:space="preserve">Góndola de cabecera liso</x:t>
        </x:is>
      </x:c>
      <x:c r="B177" t="n">
        <x:v>3</x:v>
      </x:c>
      <x:c r="C177" t="inlineStr">
        <x:is>
          <x:t xml:space="preserve">Perforación</x:t>
        </x:is>
      </x:c>
      <x:c r="D177" t="inlineStr">
        <x:is>
          <x:t xml:space="preserve">Segundo taladro (alternativo)</x:t>
        </x:is>
      </x:c>
      <x:c r="E177" t="inlineStr">
        <x:is>
          <x:t xml:space="preserve">PRINCIPAL</x:t>
        </x:is>
      </x:c>
      <x:c r="F177" t="n">
        <x:v>1</x:v>
      </x:c>
      <x:c r="G177" s="23" t="n">
        <x:v>1</x:v>
      </x:c>
      <x:c r="H177" s="20" t="inlineStr">
        <x:is>
          <x:t xml:space="preserve">DERIVADO</x:t>
        </x:is>
      </x:c>
    </x:row>
    <x:row r="178">
      <x:c r="A178" t="inlineStr">
        <x:is>
          <x:t xml:space="preserve">Góndola de cabecera liso</x:t>
        </x:is>
      </x:c>
      <x:c r="B178" t="n">
        <x:v>3</x:v>
      </x:c>
      <x:c r="C178" t="inlineStr">
        <x:is>
          <x:t xml:space="preserve">Perforación</x:t>
        </x:is>
      </x:c>
      <x:c r="D178" t="inlineStr">
        <x:is>
          <x:t xml:space="preserve">Taladro de banco para perforación de acero</x:t>
        </x:is>
      </x:c>
      <x:c r="E178" t="inlineStr">
        <x:is>
          <x:t xml:space="preserve">ALTERNATIVA CON UTILLAJE COMPATIBLE</x:t>
        </x:is>
      </x:c>
      <x:c r="F178" t="n">
        <x:v>1</x:v>
      </x:c>
      <x:c r="G178" s="23" t="n">
        <x:v>1.1</x:v>
      </x:c>
      <x:c r="H178" s="20" t="inlineStr">
        <x:is>
          <x:t xml:space="preserve">SUPUESTO TÉCNICO (cambio de utillaje)</x:t>
        </x:is>
      </x:c>
    </x:row>
    <x:row r="179">
      <x:c r="A179" t="inlineStr">
        <x:is>
          <x:t xml:space="preserve">Góndola de cabecera liso</x:t>
        </x:is>
      </x:c>
      <x:c r="B179" t="n">
        <x:v>4</x:v>
      </x:c>
      <x:c r="C179" t="inlineStr">
        <x:is>
          <x:t xml:space="preserve">Plegado</x:t>
        </x:is>
      </x:c>
      <x:c r="D179" t="inlineStr">
        <x:is>
          <x:t xml:space="preserve">Plegadora hidráulica de chapa metálica</x:t>
        </x:is>
      </x:c>
      <x:c r="E179" t="inlineStr">
        <x:is>
          <x:t xml:space="preserve">PRINCIPAL</x:t>
        </x:is>
      </x:c>
      <x:c r="F179" t="n">
        <x:v>1</x:v>
      </x:c>
      <x:c r="G179" s="23" t="n">
        <x:v>1</x:v>
      </x:c>
      <x:c r="H179" s="20" t="inlineStr">
        <x:is>
          <x:t xml:space="preserve">DERIVADO</x:t>
        </x:is>
      </x:c>
    </x:row>
    <x:row r="180">
      <x:c r="A180" t="inlineStr">
        <x:is>
          <x:t xml:space="preserve">Góndola de cabecera liso</x:t>
        </x:is>
      </x:c>
      <x:c r="B180" t="n">
        <x:v>5</x:v>
      </x:c>
      <x:c r="C180" t="inlineStr">
        <x:is>
          <x:t xml:space="preserve">Soldadura</x:t>
        </x:is>
      </x:c>
      <x:c r="D180" t="inlineStr">
        <x:is>
          <x:t xml:space="preserve">Segunda estación soldadura (alternativa)</x:t>
        </x:is>
      </x:c>
      <x:c r="E180" t="inlineStr">
        <x:is>
          <x:t xml:space="preserve">PRINCIPAL</x:t>
        </x:is>
      </x:c>
      <x:c r="F180" t="n">
        <x:v>1</x:v>
      </x:c>
      <x:c r="G180" s="23" t="n">
        <x:v>1</x:v>
      </x:c>
      <x:c r="H180" s="20" t="inlineStr">
        <x:is>
          <x:t xml:space="preserve">DERIVADO</x:t>
        </x:is>
      </x:c>
    </x:row>
    <x:row r="181">
      <x:c r="A181" t="inlineStr">
        <x:is>
          <x:t xml:space="preserve">Góndola de cabecera liso</x:t>
        </x:is>
      </x:c>
      <x:c r="B181" t="n">
        <x:v>5</x:v>
      </x:c>
      <x:c r="C181" t="inlineStr">
        <x:is>
          <x:t xml:space="preserve">Soldadura</x:t>
        </x:is>
      </x:c>
      <x:c r="D181" t="inlineStr">
        <x:is>
          <x:t xml:space="preserve">Máquina de soldadura por arco MIG/MAG</x:t>
        </x:is>
      </x:c>
      <x:c r="E181" t="inlineStr">
        <x:is>
          <x:t xml:space="preserve">ALTERNATIVA MISMO PROCESO</x:t>
        </x:is>
      </x:c>
      <x:c r="F181" t="n">
        <x:v>1</x:v>
      </x:c>
      <x:c r="G181" s="23" t="n">
        <x:v>1</x:v>
      </x:c>
      <x:c r="H181" s="20" t="inlineStr">
        <x:is>
          <x:t xml:space="preserve">SUPUESTO TÉCNICO (mismo proceso)</x:t>
        </x:is>
      </x:c>
    </x:row>
    <x:row r="182">
      <x:c r="A182" t="inlineStr">
        <x:is>
          <x:t xml:space="preserve">Góndola de cabecera liso</x:t>
        </x:is>
      </x:c>
      <x:c r="B182" t="n">
        <x:v>6</x:v>
      </x:c>
      <x:c r="C182" t="inlineStr">
        <x:is>
          <x:t xml:space="preserve">Aplicación electrostática de polvo</x:t>
        </x:is>
      </x:c>
      <x:c r="D182" t="inlineStr">
        <x:is>
          <x:t xml:space="preserve">Pistola manual de pintura electrostática en polvo</x:t>
        </x:is>
      </x:c>
      <x:c r="E182" t="inlineStr">
        <x:is>
          <x:t xml:space="preserve">PRINCIPAL</x:t>
        </x:is>
      </x:c>
      <x:c r="F182" t="n">
        <x:v>1</x:v>
      </x:c>
      <x:c r="G182" s="23" t="n">
        <x:v>1</x:v>
      </x:c>
      <x:c r="H182" s="20" t="inlineStr">
        <x:is>
          <x:t xml:space="preserve">DERIVADO</x:t>
        </x:is>
      </x:c>
    </x:row>
    <x:row r="183">
      <x:c r="A183" t="inlineStr">
        <x:is>
          <x:t xml:space="preserve">Góndola de cabecera liso</x:t>
        </x:is>
      </x:c>
      <x:c r="B183" t="n">
        <x:v>7</x:v>
      </x:c>
      <x:c r="C183" t="inlineStr">
        <x:is>
          <x:t xml:space="preserve">Curado térmico en horno</x:t>
        </x:is>
      </x:c>
      <x:c r="D183" t="inlineStr">
        <x:is>
          <x:t xml:space="preserve">Horno de curado de pintura electrostática por lotes</x:t>
        </x:is>
      </x:c>
      <x:c r="E183" t="inlineStr">
        <x:is>
          <x:t xml:space="preserve">PRINCIPAL</x:t>
        </x:is>
      </x:c>
      <x:c r="F183" t="n">
        <x:v>1</x:v>
      </x:c>
      <x:c r="G183" s="23" t="n">
        <x:v>1</x:v>
      </x:c>
      <x:c r="H183" s="20" t="inlineStr">
        <x:is>
          <x:t xml:space="preserve">DERIVADO</x:t>
        </x:is>
      </x:c>
    </x:row>
    <x:row r="184">
      <x:c r="A184" t="inlineStr">
        <x:is>
          <x:t xml:space="preserve">Góndola de cabecera liso</x:t>
        </x:is>
      </x:c>
      <x:c r="B184" t="n">
        <x:v>8</x:v>
      </x:c>
      <x:c r="C184" t="inlineStr">
        <x:is>
          <x:t xml:space="preserve">Colgado, traslado y enfriamiento</x:t>
        </x:is>
      </x:c>
      <x:c r="D184" t="inlineStr">
        <x:is>
          <x:t xml:space="preserve">Manipulación y enfriamiento de piezas</x:t>
        </x:is>
      </x:c>
      <x:c r="E184" t="inlineStr">
        <x:is>
          <x:t xml:space="preserve">PRINCIPAL</x:t>
        </x:is>
      </x:c>
      <x:c r="F184" t="n">
        <x:v>1</x:v>
      </x:c>
      <x:c r="G184" s="23" t="n">
        <x:v>1</x:v>
      </x:c>
      <x:c r="H184" s="20" t="inlineStr">
        <x:is>
          <x:t xml:space="preserve">DERIVADO</x:t>
        </x:is>
      </x:c>
    </x:row>
    <x:row r="185">
      <x:c r="A185" t="inlineStr">
        <x:is>
          <x:t xml:space="preserve">Góndola de cabecera liso</x:t>
        </x:is>
      </x:c>
      <x:c r="B185" t="n">
        <x:v>9</x:v>
      </x:c>
      <x:c r="C185" t="inlineStr">
        <x:is>
          <x:t xml:space="preserve">Ensamblaje</x:t>
        </x:is>
      </x:c>
      <x:c r="D185" t="inlineStr">
        <x:is>
          <x:t xml:space="preserve">Mesa de armado</x:t>
        </x:is>
      </x:c>
      <x:c r="E185" t="inlineStr">
        <x:is>
          <x:t xml:space="preserve">PRINCIPAL</x:t>
        </x:is>
      </x:c>
      <x:c r="F185" t="n">
        <x:v>1</x:v>
      </x:c>
      <x:c r="G185" s="23" t="n">
        <x:v>1</x:v>
      </x:c>
      <x:c r="H185" s="20" t="inlineStr">
        <x:is>
          <x:t xml:space="preserve">DERIVADO</x:t>
        </x:is>
      </x:c>
    </x:row>
    <x:row r="186">
      <x:c r="A186" t="inlineStr">
        <x:is>
          <x:t xml:space="preserve">Góndola de cabecera liso</x:t>
        </x:is>
      </x:c>
      <x:c r="B186" t="n">
        <x:v>10</x:v>
      </x:c>
      <x:c r="C186" t="inlineStr">
        <x:is>
          <x:t xml:space="preserve">Inspección final de integridad del producto</x:t>
        </x:is>
      </x:c>
      <x:c r="D186" t="inlineStr">
        <x:is>
          <x:t xml:space="preserve">Mesa de armado</x:t>
        </x:is>
      </x:c>
      <x:c r="E186" t="inlineStr">
        <x:is>
          <x:t xml:space="preserve">PRINCIPAL</x:t>
        </x:is>
      </x:c>
      <x:c r="F186" t="n">
        <x:v>1</x:v>
      </x:c>
      <x:c r="G186" s="23" t="n">
        <x:v>1</x:v>
      </x:c>
      <x:c r="H186" s="20" t="inlineStr">
        <x:is>
          <x:t xml:space="preserve">DERIVADO</x:t>
        </x:is>
      </x:c>
    </x:row>
    <x:row r="187">
      <x:c r="A187" t="inlineStr">
        <x:is>
          <x:t xml:space="preserve">Góndola isla modular</x:t>
        </x:is>
      </x:c>
      <x:c r="B187" t="n">
        <x:v>1</x:v>
      </x:c>
      <x:c r="C187" t="inlineStr">
        <x:is>
          <x:t xml:space="preserve">Corte de planchas de acero</x:t>
        </x:is>
      </x:c>
      <x:c r="D187" t="inlineStr">
        <x:is>
          <x:t xml:space="preserve">Guillotina hidráulica para corte de planchas de acero</x:t>
        </x:is>
      </x:c>
      <x:c r="E187" t="inlineStr">
        <x:is>
          <x:t xml:space="preserve">PRINCIPAL</x:t>
        </x:is>
      </x:c>
      <x:c r="F187" t="n">
        <x:v>1</x:v>
      </x:c>
      <x:c r="G187" s="23" t="n">
        <x:v>1</x:v>
      </x:c>
      <x:c r="H187" s="20" t="inlineStr">
        <x:is>
          <x:t xml:space="preserve">DERIVADO</x:t>
        </x:is>
      </x:c>
    </x:row>
    <x:row r="188">
      <x:c r="A188" t="inlineStr">
        <x:is>
          <x:t xml:space="preserve">Góndola isla modular</x:t>
        </x:is>
      </x:c>
      <x:c r="B188" t="n">
        <x:v>2</x:v>
      </x:c>
      <x:c r="C188" t="inlineStr">
        <x:is>
          <x:t xml:space="preserve">Corte de tubos y perfiles</x:t>
        </x:is>
      </x:c>
      <x:c r="D188" t="inlineStr">
        <x:is>
          <x:t xml:space="preserve">Sierra de cinta para corte de tubos y perfiles</x:t>
        </x:is>
      </x:c>
      <x:c r="E188" t="inlineStr">
        <x:is>
          <x:t xml:space="preserve">PRINCIPAL</x:t>
        </x:is>
      </x:c>
      <x:c r="F188" t="n">
        <x:v>1</x:v>
      </x:c>
      <x:c r="G188" s="23" t="n">
        <x:v>1</x:v>
      </x:c>
      <x:c r="H188" s="20" t="inlineStr">
        <x:is>
          <x:t xml:space="preserve">DERIVADO</x:t>
        </x:is>
      </x:c>
    </x:row>
    <x:row r="189">
      <x:c r="A189" t="inlineStr">
        <x:is>
          <x:t xml:space="preserve">Góndola isla modular</x:t>
        </x:is>
      </x:c>
      <x:c r="B189" t="n">
        <x:v>3</x:v>
      </x:c>
      <x:c r="C189" t="inlineStr">
        <x:is>
          <x:t xml:space="preserve">Perforación</x:t>
        </x:is>
      </x:c>
      <x:c r="D189" t="inlineStr">
        <x:is>
          <x:t xml:space="preserve">Segundo taladro (alternativo)</x:t>
        </x:is>
      </x:c>
      <x:c r="E189" t="inlineStr">
        <x:is>
          <x:t xml:space="preserve">PRINCIPAL</x:t>
        </x:is>
      </x:c>
      <x:c r="F189" t="n">
        <x:v>1</x:v>
      </x:c>
      <x:c r="G189" s="23" t="n">
        <x:v>1</x:v>
      </x:c>
      <x:c r="H189" s="20" t="inlineStr">
        <x:is>
          <x:t xml:space="preserve">DERIVADO</x:t>
        </x:is>
      </x:c>
    </x:row>
    <x:row r="190">
      <x:c r="A190" t="inlineStr">
        <x:is>
          <x:t xml:space="preserve">Góndola isla modular</x:t>
        </x:is>
      </x:c>
      <x:c r="B190" t="n">
        <x:v>3</x:v>
      </x:c>
      <x:c r="C190" t="inlineStr">
        <x:is>
          <x:t xml:space="preserve">Perforación</x:t>
        </x:is>
      </x:c>
      <x:c r="D190" t="inlineStr">
        <x:is>
          <x:t xml:space="preserve">Taladro de banco para perforación de acero</x:t>
        </x:is>
      </x:c>
      <x:c r="E190" t="inlineStr">
        <x:is>
          <x:t xml:space="preserve">ALTERNATIVA CON UTILLAJE COMPATIBLE</x:t>
        </x:is>
      </x:c>
      <x:c r="F190" t="n">
        <x:v>1</x:v>
      </x:c>
      <x:c r="G190" s="23" t="n">
        <x:v>1.1</x:v>
      </x:c>
      <x:c r="H190" s="20" t="inlineStr">
        <x:is>
          <x:t xml:space="preserve">SUPUESTO TÉCNICO (cambio de utillaje)</x:t>
        </x:is>
      </x:c>
    </x:row>
    <x:row r="191">
      <x:c r="A191" t="inlineStr">
        <x:is>
          <x:t xml:space="preserve">Góndola isla modular</x:t>
        </x:is>
      </x:c>
      <x:c r="B191" t="n">
        <x:v>4</x:v>
      </x:c>
      <x:c r="C191" t="inlineStr">
        <x:is>
          <x:t xml:space="preserve">Plegado</x:t>
        </x:is>
      </x:c>
      <x:c r="D191" t="inlineStr">
        <x:is>
          <x:t xml:space="preserve">Plegadora hidráulica de chapa metálica</x:t>
        </x:is>
      </x:c>
      <x:c r="E191" t="inlineStr">
        <x:is>
          <x:t xml:space="preserve">PRINCIPAL</x:t>
        </x:is>
      </x:c>
      <x:c r="F191" t="n">
        <x:v>1</x:v>
      </x:c>
      <x:c r="G191" s="23" t="n">
        <x:v>1</x:v>
      </x:c>
      <x:c r="H191" s="20" t="inlineStr">
        <x:is>
          <x:t xml:space="preserve">DERIVADO</x:t>
        </x:is>
      </x:c>
    </x:row>
    <x:row r="192">
      <x:c r="A192" t="inlineStr">
        <x:is>
          <x:t xml:space="preserve">Góndola isla modular</x:t>
        </x:is>
      </x:c>
      <x:c r="B192" t="n">
        <x:v>5</x:v>
      </x:c>
      <x:c r="C192" t="inlineStr">
        <x:is>
          <x:t xml:space="preserve">Soldadura</x:t>
        </x:is>
      </x:c>
      <x:c r="D192" t="inlineStr">
        <x:is>
          <x:t xml:space="preserve">Segunda estación soldadura (alternativa)</x:t>
        </x:is>
      </x:c>
      <x:c r="E192" t="inlineStr">
        <x:is>
          <x:t xml:space="preserve">PRINCIPAL</x:t>
        </x:is>
      </x:c>
      <x:c r="F192" t="n">
        <x:v>1</x:v>
      </x:c>
      <x:c r="G192" s="23" t="n">
        <x:v>1</x:v>
      </x:c>
      <x:c r="H192" s="20" t="inlineStr">
        <x:is>
          <x:t xml:space="preserve">DERIVADO</x:t>
        </x:is>
      </x:c>
    </x:row>
    <x:row r="193">
      <x:c r="A193" t="inlineStr">
        <x:is>
          <x:t xml:space="preserve">Góndola isla modular</x:t>
        </x:is>
      </x:c>
      <x:c r="B193" t="n">
        <x:v>5</x:v>
      </x:c>
      <x:c r="C193" t="inlineStr">
        <x:is>
          <x:t xml:space="preserve">Soldadura</x:t>
        </x:is>
      </x:c>
      <x:c r="D193" t="inlineStr">
        <x:is>
          <x:t xml:space="preserve">Máquina de soldadura por arco MIG/MAG</x:t>
        </x:is>
      </x:c>
      <x:c r="E193" t="inlineStr">
        <x:is>
          <x:t xml:space="preserve">ALTERNATIVA MISMO PROCESO</x:t>
        </x:is>
      </x:c>
      <x:c r="F193" t="n">
        <x:v>1</x:v>
      </x:c>
      <x:c r="G193" s="23" t="n">
        <x:v>1</x:v>
      </x:c>
      <x:c r="H193" s="20" t="inlineStr">
        <x:is>
          <x:t xml:space="preserve">SUPUESTO TÉCNICO (mismo proceso)</x:t>
        </x:is>
      </x:c>
    </x:row>
    <x:row r="194">
      <x:c r="A194" t="inlineStr">
        <x:is>
          <x:t xml:space="preserve">Góndola isla modular</x:t>
        </x:is>
      </x:c>
      <x:c r="B194" t="n">
        <x:v>6</x:v>
      </x:c>
      <x:c r="C194" t="inlineStr">
        <x:is>
          <x:t xml:space="preserve">Aplicación electrostática de polvo</x:t>
        </x:is>
      </x:c>
      <x:c r="D194" t="inlineStr">
        <x:is>
          <x:t xml:space="preserve">Pistola manual de pintura electrostática en polvo</x:t>
        </x:is>
      </x:c>
      <x:c r="E194" t="inlineStr">
        <x:is>
          <x:t xml:space="preserve">PRINCIPAL</x:t>
        </x:is>
      </x:c>
      <x:c r="F194" t="n">
        <x:v>1</x:v>
      </x:c>
      <x:c r="G194" s="23" t="n">
        <x:v>1</x:v>
      </x:c>
      <x:c r="H194" s="20" t="inlineStr">
        <x:is>
          <x:t xml:space="preserve">DERIVADO</x:t>
        </x:is>
      </x:c>
    </x:row>
    <x:row r="195">
      <x:c r="A195" t="inlineStr">
        <x:is>
          <x:t xml:space="preserve">Góndola isla modular</x:t>
        </x:is>
      </x:c>
      <x:c r="B195" t="n">
        <x:v>7</x:v>
      </x:c>
      <x:c r="C195" t="inlineStr">
        <x:is>
          <x:t xml:space="preserve">Curado térmico en horno</x:t>
        </x:is>
      </x:c>
      <x:c r="D195" t="inlineStr">
        <x:is>
          <x:t xml:space="preserve">Horno de curado de pintura electrostática por lotes</x:t>
        </x:is>
      </x:c>
      <x:c r="E195" t="inlineStr">
        <x:is>
          <x:t xml:space="preserve">PRINCIPAL</x:t>
        </x:is>
      </x:c>
      <x:c r="F195" t="n">
        <x:v>1</x:v>
      </x:c>
      <x:c r="G195" s="23" t="n">
        <x:v>1</x:v>
      </x:c>
      <x:c r="H195" s="20" t="inlineStr">
        <x:is>
          <x:t xml:space="preserve">DERIVADO</x:t>
        </x:is>
      </x:c>
    </x:row>
    <x:row r="196">
      <x:c r="A196" t="inlineStr">
        <x:is>
          <x:t xml:space="preserve">Góndola isla modular</x:t>
        </x:is>
      </x:c>
      <x:c r="B196" t="n">
        <x:v>8</x:v>
      </x:c>
      <x:c r="C196" t="inlineStr">
        <x:is>
          <x:t xml:space="preserve">Colgado, traslado y enfriamiento</x:t>
        </x:is>
      </x:c>
      <x:c r="D196" t="inlineStr">
        <x:is>
          <x:t xml:space="preserve">Manipulación y enfriamiento de piezas</x:t>
        </x:is>
      </x:c>
      <x:c r="E196" t="inlineStr">
        <x:is>
          <x:t xml:space="preserve">PRINCIPAL</x:t>
        </x:is>
      </x:c>
      <x:c r="F196" t="n">
        <x:v>1</x:v>
      </x:c>
      <x:c r="G196" s="23" t="n">
        <x:v>1</x:v>
      </x:c>
      <x:c r="H196" s="20" t="inlineStr">
        <x:is>
          <x:t xml:space="preserve">DERIVADO</x:t>
        </x:is>
      </x:c>
    </x:row>
    <x:row r="197">
      <x:c r="A197" t="inlineStr">
        <x:is>
          <x:t xml:space="preserve">Góndola isla modular</x:t>
        </x:is>
      </x:c>
      <x:c r="B197" t="n">
        <x:v>9</x:v>
      </x:c>
      <x:c r="C197" t="inlineStr">
        <x:is>
          <x:t xml:space="preserve">Ensamblaje</x:t>
        </x:is>
      </x:c>
      <x:c r="D197" t="inlineStr">
        <x:is>
          <x:t xml:space="preserve">Mesa de armado</x:t>
        </x:is>
      </x:c>
      <x:c r="E197" t="inlineStr">
        <x:is>
          <x:t xml:space="preserve">PRINCIPAL</x:t>
        </x:is>
      </x:c>
      <x:c r="F197" t="n">
        <x:v>1</x:v>
      </x:c>
      <x:c r="G197" s="23" t="n">
        <x:v>1</x:v>
      </x:c>
      <x:c r="H197" s="20" t="inlineStr">
        <x:is>
          <x:t xml:space="preserve">DERIVADO</x:t>
        </x:is>
      </x:c>
    </x:row>
    <x:row r="198">
      <x:c r="A198" t="inlineStr">
        <x:is>
          <x:t xml:space="preserve">Góndola isla modular</x:t>
        </x:is>
      </x:c>
      <x:c r="B198" t="n">
        <x:v>10</x:v>
      </x:c>
      <x:c r="C198" t="inlineStr">
        <x:is>
          <x:t xml:space="preserve">Inspección final de integridad del producto</x:t>
        </x:is>
      </x:c>
      <x:c r="D198" t="inlineStr">
        <x:is>
          <x:t xml:space="preserve">Mesa de armado</x:t>
        </x:is>
      </x:c>
      <x:c r="E198" t="inlineStr">
        <x:is>
          <x:t xml:space="preserve">PRINCIPAL</x:t>
        </x:is>
      </x:c>
      <x:c r="F198" t="n">
        <x:v>1</x:v>
      </x:c>
      <x:c r="G198" s="23" t="n">
        <x:v>1</x:v>
      </x:c>
      <x:c r="H198" s="20" t="inlineStr">
        <x:is>
          <x:t xml:space="preserve">DERIVADO</x:t>
        </x:is>
      </x:c>
    </x:row>
    <x:row r="199">
      <x:c r="A199" t="inlineStr">
        <x:is>
          <x:t xml:space="preserve">Locker metálico simple MK1-01</x:t>
        </x:is>
      </x:c>
      <x:c r="B199" t="n">
        <x:v>1</x:v>
      </x:c>
      <x:c r="C199" t="inlineStr">
        <x:is>
          <x:t xml:space="preserve">Corte de planchas de acero</x:t>
        </x:is>
      </x:c>
      <x:c r="D199" t="inlineStr">
        <x:is>
          <x:t xml:space="preserve">Guillotina hidráulica para corte de planchas de acero</x:t>
        </x:is>
      </x:c>
      <x:c r="E199" t="inlineStr">
        <x:is>
          <x:t xml:space="preserve">PRINCIPAL</x:t>
        </x:is>
      </x:c>
      <x:c r="F199" t="n">
        <x:v>1</x:v>
      </x:c>
      <x:c r="G199" s="23" t="n">
        <x:v>1</x:v>
      </x:c>
      <x:c r="H199" s="20" t="inlineStr">
        <x:is>
          <x:t xml:space="preserve">DERIVADO</x:t>
        </x:is>
      </x:c>
    </x:row>
    <x:row r="200">
      <x:c r="A200" t="inlineStr">
        <x:is>
          <x:t xml:space="preserve">Locker metálico simple MK1-01</x:t>
        </x:is>
      </x:c>
      <x:c r="B200" t="n">
        <x:v>2</x:v>
      </x:c>
      <x:c r="C200" t="inlineStr">
        <x:is>
          <x:t xml:space="preserve">Perforación</x:t>
        </x:is>
      </x:c>
      <x:c r="D200" t="inlineStr">
        <x:is>
          <x:t xml:space="preserve">Segundo taladro (alternativo)</x:t>
        </x:is>
      </x:c>
      <x:c r="E200" t="inlineStr">
        <x:is>
          <x:t xml:space="preserve">PRINCIPAL</x:t>
        </x:is>
      </x:c>
      <x:c r="F200" t="n">
        <x:v>1</x:v>
      </x:c>
      <x:c r="G200" s="23" t="n">
        <x:v>1</x:v>
      </x:c>
      <x:c r="H200" s="20" t="inlineStr">
        <x:is>
          <x:t xml:space="preserve">DERIVADO</x:t>
        </x:is>
      </x:c>
    </x:row>
    <x:row r="201">
      <x:c r="A201" t="inlineStr">
        <x:is>
          <x:t xml:space="preserve">Locker metálico simple MK1-01</x:t>
        </x:is>
      </x:c>
      <x:c r="B201" t="n">
        <x:v>2</x:v>
      </x:c>
      <x:c r="C201" t="inlineStr">
        <x:is>
          <x:t xml:space="preserve">Perforación</x:t>
        </x:is>
      </x:c>
      <x:c r="D201" t="inlineStr">
        <x:is>
          <x:t xml:space="preserve">Taladro de banco para perforación de acero</x:t>
        </x:is>
      </x:c>
      <x:c r="E201" t="inlineStr">
        <x:is>
          <x:t xml:space="preserve">ALTERNATIVA CON UTILLAJE COMPATIBLE</x:t>
        </x:is>
      </x:c>
      <x:c r="F201" t="n">
        <x:v>1</x:v>
      </x:c>
      <x:c r="G201" s="23" t="n">
        <x:v>1.1</x:v>
      </x:c>
      <x:c r="H201" s="20" t="inlineStr">
        <x:is>
          <x:t xml:space="preserve">SUPUESTO TÉCNICO (cambio de utillaje)</x:t>
        </x:is>
      </x:c>
    </x:row>
    <x:row r="202">
      <x:c r="A202" t="inlineStr">
        <x:is>
          <x:t xml:space="preserve">Locker metálico simple MK1-01</x:t>
        </x:is>
      </x:c>
      <x:c r="B202" t="n">
        <x:v>3</x:v>
      </x:c>
      <x:c r="C202" t="inlineStr">
        <x:is>
          <x:t xml:space="preserve">Plegado</x:t>
        </x:is>
      </x:c>
      <x:c r="D202" t="inlineStr">
        <x:is>
          <x:t xml:space="preserve">Plegadora hidráulica de chapa metálica</x:t>
        </x:is>
      </x:c>
      <x:c r="E202" t="inlineStr">
        <x:is>
          <x:t xml:space="preserve">PRINCIPAL</x:t>
        </x:is>
      </x:c>
      <x:c r="F202" t="n">
        <x:v>1</x:v>
      </x:c>
      <x:c r="G202" s="23" t="n">
        <x:v>1</x:v>
      </x:c>
      <x:c r="H202" s="20" t="inlineStr">
        <x:is>
          <x:t xml:space="preserve">DERIVADO</x:t>
        </x:is>
      </x:c>
    </x:row>
    <x:row r="203">
      <x:c r="A203" t="inlineStr">
        <x:is>
          <x:t xml:space="preserve">Locker metálico simple MK1-01</x:t>
        </x:is>
      </x:c>
      <x:c r="B203" t="n">
        <x:v>4</x:v>
      </x:c>
      <x:c r="C203" t="inlineStr">
        <x:is>
          <x:t xml:space="preserve">Aplicación electrostática de polvo</x:t>
        </x:is>
      </x:c>
      <x:c r="D203" t="inlineStr">
        <x:is>
          <x:t xml:space="preserve">Pistola manual de pintura electrostática en polvo</x:t>
        </x:is>
      </x:c>
      <x:c r="E203" t="inlineStr">
        <x:is>
          <x:t xml:space="preserve">PRINCIPAL</x:t>
        </x:is>
      </x:c>
      <x:c r="F203" t="n">
        <x:v>1</x:v>
      </x:c>
      <x:c r="G203" s="23" t="n">
        <x:v>1</x:v>
      </x:c>
      <x:c r="H203" s="20" t="inlineStr">
        <x:is>
          <x:t xml:space="preserve">DERIVADO</x:t>
        </x:is>
      </x:c>
    </x:row>
    <x:row r="204">
      <x:c r="A204" t="inlineStr">
        <x:is>
          <x:t xml:space="preserve">Locker metálico simple MK1-01</x:t>
        </x:is>
      </x:c>
      <x:c r="B204" t="n">
        <x:v>5</x:v>
      </x:c>
      <x:c r="C204" t="inlineStr">
        <x:is>
          <x:t xml:space="preserve">Curado térmico en horno</x:t>
        </x:is>
      </x:c>
      <x:c r="D204" t="inlineStr">
        <x:is>
          <x:t xml:space="preserve">Horno de curado de pintura electrostática por lotes</x:t>
        </x:is>
      </x:c>
      <x:c r="E204" t="inlineStr">
        <x:is>
          <x:t xml:space="preserve">PRINCIPAL</x:t>
        </x:is>
      </x:c>
      <x:c r="F204" t="n">
        <x:v>1</x:v>
      </x:c>
      <x:c r="G204" s="23" t="n">
        <x:v>1</x:v>
      </x:c>
      <x:c r="H204" s="20" t="inlineStr">
        <x:is>
          <x:t xml:space="preserve">DERIVADO</x:t>
        </x:is>
      </x:c>
    </x:row>
    <x:row r="205">
      <x:c r="A205" t="inlineStr">
        <x:is>
          <x:t xml:space="preserve">Locker metálico simple MK1-01</x:t>
        </x:is>
      </x:c>
      <x:c r="B205" t="n">
        <x:v>6</x:v>
      </x:c>
      <x:c r="C205" t="inlineStr">
        <x:is>
          <x:t xml:space="preserve">Colgado, traslado y enfriamiento</x:t>
        </x:is>
      </x:c>
      <x:c r="D205" t="inlineStr">
        <x:is>
          <x:t xml:space="preserve">Manipulación y enfriamiento de piezas</x:t>
        </x:is>
      </x:c>
      <x:c r="E205" t="inlineStr">
        <x:is>
          <x:t xml:space="preserve">PRINCIPAL</x:t>
        </x:is>
      </x:c>
      <x:c r="F205" t="n">
        <x:v>1</x:v>
      </x:c>
      <x:c r="G205" s="23" t="n">
        <x:v>1</x:v>
      </x:c>
      <x:c r="H205" s="20" t="inlineStr">
        <x:is>
          <x:t xml:space="preserve">DERIVADO</x:t>
        </x:is>
      </x:c>
    </x:row>
    <x:row r="206">
      <x:c r="A206" t="inlineStr">
        <x:is>
          <x:t xml:space="preserve">Locker metálico simple MK1-01</x:t>
        </x:is>
      </x:c>
      <x:c r="B206" t="n">
        <x:v>7</x:v>
      </x:c>
      <x:c r="C206" t="inlineStr">
        <x:is>
          <x:t xml:space="preserve">Ensamblaje</x:t>
        </x:is>
      </x:c>
      <x:c r="D206" t="inlineStr">
        <x:is>
          <x:t xml:space="preserve">Mesa de armado</x:t>
        </x:is>
      </x:c>
      <x:c r="E206" t="inlineStr">
        <x:is>
          <x:t xml:space="preserve">PRINCIPAL</x:t>
        </x:is>
      </x:c>
      <x:c r="F206" t="n">
        <x:v>1</x:v>
      </x:c>
      <x:c r="G206" s="23" t="n">
        <x:v>1</x:v>
      </x:c>
      <x:c r="H206" s="20" t="inlineStr">
        <x:is>
          <x:t xml:space="preserve">DERIVADO</x:t>
        </x:is>
      </x:c>
    </x:row>
    <x:row r="207">
      <x:c r="A207" t="inlineStr">
        <x:is>
          <x:t xml:space="preserve">Locker metálico simple MK1-01</x:t>
        </x:is>
      </x:c>
      <x:c r="B207" t="n">
        <x:v>8</x:v>
      </x:c>
      <x:c r="C207" t="inlineStr">
        <x:is>
          <x:t xml:space="preserve">Inspección final de integridad del producto</x:t>
        </x:is>
      </x:c>
      <x:c r="D207" t="inlineStr">
        <x:is>
          <x:t xml:space="preserve">Mesa de armado</x:t>
        </x:is>
      </x:c>
      <x:c r="E207" t="inlineStr">
        <x:is>
          <x:t xml:space="preserve">PRINCIPAL</x:t>
        </x:is>
      </x:c>
      <x:c r="F207" t="n">
        <x:v>1</x:v>
      </x:c>
      <x:c r="G207" s="23" t="n">
        <x:v>1</x:v>
      </x:c>
      <x:c r="H207" s="20" t="inlineStr">
        <x:is>
          <x:t xml:space="preserve">DERIVADO</x:t>
        </x:is>
      </x:c>
    </x:row>
    <x:row r="208">
      <x:c r="A208" t="inlineStr">
        <x:is>
          <x:t xml:space="preserve">Locker metálico simple MK2-01</x:t>
        </x:is>
      </x:c>
      <x:c r="B208" t="n">
        <x:v>1</x:v>
      </x:c>
      <x:c r="C208" t="inlineStr">
        <x:is>
          <x:t xml:space="preserve">Corte de planchas de acero</x:t>
        </x:is>
      </x:c>
      <x:c r="D208" t="inlineStr">
        <x:is>
          <x:t xml:space="preserve">Guillotina hidráulica para corte de planchas de acero</x:t>
        </x:is>
      </x:c>
      <x:c r="E208" t="inlineStr">
        <x:is>
          <x:t xml:space="preserve">PRINCIPAL</x:t>
        </x:is>
      </x:c>
      <x:c r="F208" t="n">
        <x:v>1</x:v>
      </x:c>
      <x:c r="G208" s="23" t="n">
        <x:v>1</x:v>
      </x:c>
      <x:c r="H208" s="20" t="inlineStr">
        <x:is>
          <x:t xml:space="preserve">DERIVADO</x:t>
        </x:is>
      </x:c>
    </x:row>
    <x:row r="209">
      <x:c r="A209" t="inlineStr">
        <x:is>
          <x:t xml:space="preserve">Locker metálico simple MK2-01</x:t>
        </x:is>
      </x:c>
      <x:c r="B209" t="n">
        <x:v>2</x:v>
      </x:c>
      <x:c r="C209" t="inlineStr">
        <x:is>
          <x:t xml:space="preserve">Perforación</x:t>
        </x:is>
      </x:c>
      <x:c r="D209" t="inlineStr">
        <x:is>
          <x:t xml:space="preserve">Segundo taladro (alternativo)</x:t>
        </x:is>
      </x:c>
      <x:c r="E209" t="inlineStr">
        <x:is>
          <x:t xml:space="preserve">PRINCIPAL</x:t>
        </x:is>
      </x:c>
      <x:c r="F209" t="n">
        <x:v>1</x:v>
      </x:c>
      <x:c r="G209" s="23" t="n">
        <x:v>1</x:v>
      </x:c>
      <x:c r="H209" s="20" t="inlineStr">
        <x:is>
          <x:t xml:space="preserve">DERIVADO</x:t>
        </x:is>
      </x:c>
    </x:row>
    <x:row r="210">
      <x:c r="A210" t="inlineStr">
        <x:is>
          <x:t xml:space="preserve">Locker metálico simple MK2-01</x:t>
        </x:is>
      </x:c>
      <x:c r="B210" t="n">
        <x:v>2</x:v>
      </x:c>
      <x:c r="C210" t="inlineStr">
        <x:is>
          <x:t xml:space="preserve">Perforación</x:t>
        </x:is>
      </x:c>
      <x:c r="D210" t="inlineStr">
        <x:is>
          <x:t xml:space="preserve">Taladro de banco para perforación de acero</x:t>
        </x:is>
      </x:c>
      <x:c r="E210" t="inlineStr">
        <x:is>
          <x:t xml:space="preserve">ALTERNATIVA CON UTILLAJE COMPATIBLE</x:t>
        </x:is>
      </x:c>
      <x:c r="F210" t="n">
        <x:v>1</x:v>
      </x:c>
      <x:c r="G210" s="23" t="n">
        <x:v>1.1</x:v>
      </x:c>
      <x:c r="H210" s="20" t="inlineStr">
        <x:is>
          <x:t xml:space="preserve">SUPUESTO TÉCNICO (cambio de utillaje)</x:t>
        </x:is>
      </x:c>
    </x:row>
    <x:row r="211">
      <x:c r="A211" t="inlineStr">
        <x:is>
          <x:t xml:space="preserve">Locker metálico simple MK2-01</x:t>
        </x:is>
      </x:c>
      <x:c r="B211" t="n">
        <x:v>3</x:v>
      </x:c>
      <x:c r="C211" t="inlineStr">
        <x:is>
          <x:t xml:space="preserve">Plegado</x:t>
        </x:is>
      </x:c>
      <x:c r="D211" t="inlineStr">
        <x:is>
          <x:t xml:space="preserve">Plegadora hidráulica de chapa metálica</x:t>
        </x:is>
      </x:c>
      <x:c r="E211" t="inlineStr">
        <x:is>
          <x:t xml:space="preserve">PRINCIPAL</x:t>
        </x:is>
      </x:c>
      <x:c r="F211" t="n">
        <x:v>1</x:v>
      </x:c>
      <x:c r="G211" s="23" t="n">
        <x:v>1</x:v>
      </x:c>
      <x:c r="H211" s="20" t="inlineStr">
        <x:is>
          <x:t xml:space="preserve">DERIVADO</x:t>
        </x:is>
      </x:c>
    </x:row>
    <x:row r="212">
      <x:c r="A212" t="inlineStr">
        <x:is>
          <x:t xml:space="preserve">Locker metálico simple MK2-01</x:t>
        </x:is>
      </x:c>
      <x:c r="B212" t="n">
        <x:v>4</x:v>
      </x:c>
      <x:c r="C212" t="inlineStr">
        <x:is>
          <x:t xml:space="preserve">Aplicación electrostática de polvo</x:t>
        </x:is>
      </x:c>
      <x:c r="D212" t="inlineStr">
        <x:is>
          <x:t xml:space="preserve">Pistola manual de pintura electrostática en polvo</x:t>
        </x:is>
      </x:c>
      <x:c r="E212" t="inlineStr">
        <x:is>
          <x:t xml:space="preserve">PRINCIPAL</x:t>
        </x:is>
      </x:c>
      <x:c r="F212" t="n">
        <x:v>1</x:v>
      </x:c>
      <x:c r="G212" s="23" t="n">
        <x:v>1</x:v>
      </x:c>
      <x:c r="H212" s="20" t="inlineStr">
        <x:is>
          <x:t xml:space="preserve">DERIVADO</x:t>
        </x:is>
      </x:c>
    </x:row>
    <x:row r="213">
      <x:c r="A213" t="inlineStr">
        <x:is>
          <x:t xml:space="preserve">Locker metálico simple MK2-01</x:t>
        </x:is>
      </x:c>
      <x:c r="B213" t="n">
        <x:v>5</x:v>
      </x:c>
      <x:c r="C213" t="inlineStr">
        <x:is>
          <x:t xml:space="preserve">Curado térmico en horno</x:t>
        </x:is>
      </x:c>
      <x:c r="D213" t="inlineStr">
        <x:is>
          <x:t xml:space="preserve">Horno de curado de pintura electrostática por lotes</x:t>
        </x:is>
      </x:c>
      <x:c r="E213" t="inlineStr">
        <x:is>
          <x:t xml:space="preserve">PRINCIPAL</x:t>
        </x:is>
      </x:c>
      <x:c r="F213" t="n">
        <x:v>1</x:v>
      </x:c>
      <x:c r="G213" s="23" t="n">
        <x:v>1</x:v>
      </x:c>
      <x:c r="H213" s="20" t="inlineStr">
        <x:is>
          <x:t xml:space="preserve">DERIVADO</x:t>
        </x:is>
      </x:c>
    </x:row>
    <x:row r="214">
      <x:c r="A214" t="inlineStr">
        <x:is>
          <x:t xml:space="preserve">Locker metálico simple MK2-01</x:t>
        </x:is>
      </x:c>
      <x:c r="B214" t="n">
        <x:v>6</x:v>
      </x:c>
      <x:c r="C214" t="inlineStr">
        <x:is>
          <x:t xml:space="preserve">Colgado, traslado y enfriamiento</x:t>
        </x:is>
      </x:c>
      <x:c r="D214" t="inlineStr">
        <x:is>
          <x:t xml:space="preserve">Manipulación y enfriamiento de piezas</x:t>
        </x:is>
      </x:c>
      <x:c r="E214" t="inlineStr">
        <x:is>
          <x:t xml:space="preserve">PRINCIPAL</x:t>
        </x:is>
      </x:c>
      <x:c r="F214" t="n">
        <x:v>1</x:v>
      </x:c>
      <x:c r="G214" s="23" t="n">
        <x:v>1</x:v>
      </x:c>
      <x:c r="H214" s="20" t="inlineStr">
        <x:is>
          <x:t xml:space="preserve">DERIVADO</x:t>
        </x:is>
      </x:c>
    </x:row>
    <x:row r="215">
      <x:c r="A215" t="inlineStr">
        <x:is>
          <x:t xml:space="preserve">Locker metálico simple MK2-01</x:t>
        </x:is>
      </x:c>
      <x:c r="B215" t="n">
        <x:v>7</x:v>
      </x:c>
      <x:c r="C215" t="inlineStr">
        <x:is>
          <x:t xml:space="preserve">Ensamblaje</x:t>
        </x:is>
      </x:c>
      <x:c r="D215" t="inlineStr">
        <x:is>
          <x:t xml:space="preserve">Mesa de armado</x:t>
        </x:is>
      </x:c>
      <x:c r="E215" t="inlineStr">
        <x:is>
          <x:t xml:space="preserve">PRINCIPAL</x:t>
        </x:is>
      </x:c>
      <x:c r="F215" t="n">
        <x:v>1</x:v>
      </x:c>
      <x:c r="G215" s="23" t="n">
        <x:v>1</x:v>
      </x:c>
      <x:c r="H215" s="20" t="inlineStr">
        <x:is>
          <x:t xml:space="preserve">DERIVADO</x:t>
        </x:is>
      </x:c>
    </x:row>
    <x:row r="216">
      <x:c r="A216" t="inlineStr">
        <x:is>
          <x:t xml:space="preserve">Locker metálico simple MK2-01</x:t>
        </x:is>
      </x:c>
      <x:c r="B216" t="n">
        <x:v>8</x:v>
      </x:c>
      <x:c r="C216" t="inlineStr">
        <x:is>
          <x:t xml:space="preserve">Inspección final de integridad del producto</x:t>
        </x:is>
      </x:c>
      <x:c r="D216" t="inlineStr">
        <x:is>
          <x:t xml:space="preserve">Mesa de armado</x:t>
        </x:is>
      </x:c>
      <x:c r="E216" t="inlineStr">
        <x:is>
          <x:t xml:space="preserve">PRINCIPAL</x:t>
        </x:is>
      </x:c>
      <x:c r="F216" t="n">
        <x:v>1</x:v>
      </x:c>
      <x:c r="G216" s="23" t="n">
        <x:v>1</x:v>
      </x:c>
      <x:c r="H216" s="20" t="inlineStr">
        <x:is>
          <x:t xml:space="preserve">DERIVADO</x:t>
        </x:is>
      </x:c>
    </x:row>
    <x:row r="217">
      <x:c r="A217" t="inlineStr">
        <x:is>
          <x:t xml:space="preserve">Locker metálico simple MK3-01</x:t>
        </x:is>
      </x:c>
      <x:c r="B217" t="n">
        <x:v>1</x:v>
      </x:c>
      <x:c r="C217" t="inlineStr">
        <x:is>
          <x:t xml:space="preserve">Corte de planchas de acero</x:t>
        </x:is>
      </x:c>
      <x:c r="D217" t="inlineStr">
        <x:is>
          <x:t xml:space="preserve">Guillotina hidráulica para corte de planchas de acero</x:t>
        </x:is>
      </x:c>
      <x:c r="E217" t="inlineStr">
        <x:is>
          <x:t xml:space="preserve">PRINCIPAL</x:t>
        </x:is>
      </x:c>
      <x:c r="F217" t="n">
        <x:v>1</x:v>
      </x:c>
      <x:c r="G217" s="23" t="n">
        <x:v>1</x:v>
      </x:c>
      <x:c r="H217" s="20" t="inlineStr">
        <x:is>
          <x:t xml:space="preserve">DERIVADO</x:t>
        </x:is>
      </x:c>
    </x:row>
    <x:row r="218">
      <x:c r="A218" t="inlineStr">
        <x:is>
          <x:t xml:space="preserve">Locker metálico simple MK3-01</x:t>
        </x:is>
      </x:c>
      <x:c r="B218" t="n">
        <x:v>2</x:v>
      </x:c>
      <x:c r="C218" t="inlineStr">
        <x:is>
          <x:t xml:space="preserve">Perforación</x:t>
        </x:is>
      </x:c>
      <x:c r="D218" t="inlineStr">
        <x:is>
          <x:t xml:space="preserve">Segundo taladro (alternativo)</x:t>
        </x:is>
      </x:c>
      <x:c r="E218" t="inlineStr">
        <x:is>
          <x:t xml:space="preserve">PRINCIPAL</x:t>
        </x:is>
      </x:c>
      <x:c r="F218" t="n">
        <x:v>1</x:v>
      </x:c>
      <x:c r="G218" s="23" t="n">
        <x:v>1</x:v>
      </x:c>
      <x:c r="H218" s="20" t="inlineStr">
        <x:is>
          <x:t xml:space="preserve">DERIVADO</x:t>
        </x:is>
      </x:c>
    </x:row>
    <x:row r="219">
      <x:c r="A219" t="inlineStr">
        <x:is>
          <x:t xml:space="preserve">Locker metálico simple MK3-01</x:t>
        </x:is>
      </x:c>
      <x:c r="B219" t="n">
        <x:v>2</x:v>
      </x:c>
      <x:c r="C219" t="inlineStr">
        <x:is>
          <x:t xml:space="preserve">Perforación</x:t>
        </x:is>
      </x:c>
      <x:c r="D219" t="inlineStr">
        <x:is>
          <x:t xml:space="preserve">Taladro de banco para perforación de acero</x:t>
        </x:is>
      </x:c>
      <x:c r="E219" t="inlineStr">
        <x:is>
          <x:t xml:space="preserve">ALTERNATIVA CON UTILLAJE COMPATIBLE</x:t>
        </x:is>
      </x:c>
      <x:c r="F219" t="n">
        <x:v>1</x:v>
      </x:c>
      <x:c r="G219" s="23" t="n">
        <x:v>1.1</x:v>
      </x:c>
      <x:c r="H219" s="20" t="inlineStr">
        <x:is>
          <x:t xml:space="preserve">SUPUESTO TÉCNICO (cambio de utillaje)</x:t>
        </x:is>
      </x:c>
    </x:row>
    <x:row r="220">
      <x:c r="A220" t="inlineStr">
        <x:is>
          <x:t xml:space="preserve">Locker metálico simple MK3-01</x:t>
        </x:is>
      </x:c>
      <x:c r="B220" t="n">
        <x:v>3</x:v>
      </x:c>
      <x:c r="C220" t="inlineStr">
        <x:is>
          <x:t xml:space="preserve">Plegado</x:t>
        </x:is>
      </x:c>
      <x:c r="D220" t="inlineStr">
        <x:is>
          <x:t xml:space="preserve">Plegadora hidráulica de chapa metálica</x:t>
        </x:is>
      </x:c>
      <x:c r="E220" t="inlineStr">
        <x:is>
          <x:t xml:space="preserve">PRINCIPAL</x:t>
        </x:is>
      </x:c>
      <x:c r="F220" t="n">
        <x:v>1</x:v>
      </x:c>
      <x:c r="G220" s="23" t="n">
        <x:v>1</x:v>
      </x:c>
      <x:c r="H220" s="20" t="inlineStr">
        <x:is>
          <x:t xml:space="preserve">DERIVADO</x:t>
        </x:is>
      </x:c>
    </x:row>
    <x:row r="221">
      <x:c r="A221" t="inlineStr">
        <x:is>
          <x:t xml:space="preserve">Locker metálico simple MK3-01</x:t>
        </x:is>
      </x:c>
      <x:c r="B221" t="n">
        <x:v>4</x:v>
      </x:c>
      <x:c r="C221" t="inlineStr">
        <x:is>
          <x:t xml:space="preserve">Aplicación electrostática de polvo</x:t>
        </x:is>
      </x:c>
      <x:c r="D221" t="inlineStr">
        <x:is>
          <x:t xml:space="preserve">Pistola manual de pintura electrostática en polvo</x:t>
        </x:is>
      </x:c>
      <x:c r="E221" t="inlineStr">
        <x:is>
          <x:t xml:space="preserve">PRINCIPAL</x:t>
        </x:is>
      </x:c>
      <x:c r="F221" t="n">
        <x:v>1</x:v>
      </x:c>
      <x:c r="G221" s="23" t="n">
        <x:v>1</x:v>
      </x:c>
      <x:c r="H221" s="20" t="inlineStr">
        <x:is>
          <x:t xml:space="preserve">DERIVADO</x:t>
        </x:is>
      </x:c>
    </x:row>
    <x:row r="222">
      <x:c r="A222" t="inlineStr">
        <x:is>
          <x:t xml:space="preserve">Locker metálico simple MK3-01</x:t>
        </x:is>
      </x:c>
      <x:c r="B222" t="n">
        <x:v>5</x:v>
      </x:c>
      <x:c r="C222" t="inlineStr">
        <x:is>
          <x:t xml:space="preserve">Curado térmico en horno</x:t>
        </x:is>
      </x:c>
      <x:c r="D222" t="inlineStr">
        <x:is>
          <x:t xml:space="preserve">Horno de curado de pintura electrostática por lotes</x:t>
        </x:is>
      </x:c>
      <x:c r="E222" t="inlineStr">
        <x:is>
          <x:t xml:space="preserve">PRINCIPAL</x:t>
        </x:is>
      </x:c>
      <x:c r="F222" t="n">
        <x:v>1</x:v>
      </x:c>
      <x:c r="G222" s="23" t="n">
        <x:v>1</x:v>
      </x:c>
      <x:c r="H222" s="20" t="inlineStr">
        <x:is>
          <x:t xml:space="preserve">DERIVADO</x:t>
        </x:is>
      </x:c>
    </x:row>
    <x:row r="223">
      <x:c r="A223" t="inlineStr">
        <x:is>
          <x:t xml:space="preserve">Locker metálico simple MK3-01</x:t>
        </x:is>
      </x:c>
      <x:c r="B223" t="n">
        <x:v>6</x:v>
      </x:c>
      <x:c r="C223" t="inlineStr">
        <x:is>
          <x:t xml:space="preserve">Colgado, traslado y enfriamiento</x:t>
        </x:is>
      </x:c>
      <x:c r="D223" t="inlineStr">
        <x:is>
          <x:t xml:space="preserve">Manipulación y enfriamiento de piezas</x:t>
        </x:is>
      </x:c>
      <x:c r="E223" t="inlineStr">
        <x:is>
          <x:t xml:space="preserve">PRINCIPAL</x:t>
        </x:is>
      </x:c>
      <x:c r="F223" t="n">
        <x:v>1</x:v>
      </x:c>
      <x:c r="G223" s="23" t="n">
        <x:v>1</x:v>
      </x:c>
      <x:c r="H223" s="20" t="inlineStr">
        <x:is>
          <x:t xml:space="preserve">DERIVADO</x:t>
        </x:is>
      </x:c>
    </x:row>
    <x:row r="224">
      <x:c r="A224" t="inlineStr">
        <x:is>
          <x:t xml:space="preserve">Locker metálico simple MK3-01</x:t>
        </x:is>
      </x:c>
      <x:c r="B224" t="n">
        <x:v>7</x:v>
      </x:c>
      <x:c r="C224" t="inlineStr">
        <x:is>
          <x:t xml:space="preserve">Ensamblaje</x:t>
        </x:is>
      </x:c>
      <x:c r="D224" t="inlineStr">
        <x:is>
          <x:t xml:space="preserve">Mesa de armado</x:t>
        </x:is>
      </x:c>
      <x:c r="E224" t="inlineStr">
        <x:is>
          <x:t xml:space="preserve">PRINCIPAL</x:t>
        </x:is>
      </x:c>
      <x:c r="F224" t="n">
        <x:v>1</x:v>
      </x:c>
      <x:c r="G224" s="23" t="n">
        <x:v>1</x:v>
      </x:c>
      <x:c r="H224" s="20" t="inlineStr">
        <x:is>
          <x:t xml:space="preserve">DERIVADO</x:t>
        </x:is>
      </x:c>
    </x:row>
    <x:row r="225">
      <x:c r="A225" t="inlineStr">
        <x:is>
          <x:t xml:space="preserve">Locker metálico simple MK3-01</x:t>
        </x:is>
      </x:c>
      <x:c r="B225" t="n">
        <x:v>8</x:v>
      </x:c>
      <x:c r="C225" t="inlineStr">
        <x:is>
          <x:t xml:space="preserve">Inspección final de integridad del producto</x:t>
        </x:is>
      </x:c>
      <x:c r="D225" t="inlineStr">
        <x:is>
          <x:t xml:space="preserve">Mesa de armado</x:t>
        </x:is>
      </x:c>
      <x:c r="E225" t="inlineStr">
        <x:is>
          <x:t xml:space="preserve">PRINCIPAL</x:t>
        </x:is>
      </x:c>
      <x:c r="F225" t="n">
        <x:v>1</x:v>
      </x:c>
      <x:c r="G225" s="23" t="n">
        <x:v>1</x:v>
      </x:c>
      <x:c r="H225" s="20" t="inlineStr">
        <x:is>
          <x:t xml:space="preserve">DERIVADO</x:t>
        </x:is>
      </x:c>
    </x:row>
    <x:row r="226">
      <x:c r="A226" t="inlineStr">
        <x:is>
          <x:t xml:space="preserve">Locker metálico simple MK4-01</x:t>
        </x:is>
      </x:c>
      <x:c r="B226" t="n">
        <x:v>1</x:v>
      </x:c>
      <x:c r="C226" t="inlineStr">
        <x:is>
          <x:t xml:space="preserve">Corte de planchas de acero</x:t>
        </x:is>
      </x:c>
      <x:c r="D226" t="inlineStr">
        <x:is>
          <x:t xml:space="preserve">Guillotina hidráulica para corte de planchas de acero</x:t>
        </x:is>
      </x:c>
      <x:c r="E226" t="inlineStr">
        <x:is>
          <x:t xml:space="preserve">PRINCIPAL</x:t>
        </x:is>
      </x:c>
      <x:c r="F226" t="n">
        <x:v>1</x:v>
      </x:c>
      <x:c r="G226" s="23" t="n">
        <x:v>1</x:v>
      </x:c>
      <x:c r="H226" s="20" t="inlineStr">
        <x:is>
          <x:t xml:space="preserve">DERIVADO</x:t>
        </x:is>
      </x:c>
    </x:row>
    <x:row r="227">
      <x:c r="A227" t="inlineStr">
        <x:is>
          <x:t xml:space="preserve">Locker metálico simple MK4-01</x:t>
        </x:is>
      </x:c>
      <x:c r="B227" t="n">
        <x:v>2</x:v>
      </x:c>
      <x:c r="C227" t="inlineStr">
        <x:is>
          <x:t xml:space="preserve">Perforación</x:t>
        </x:is>
      </x:c>
      <x:c r="D227" t="inlineStr">
        <x:is>
          <x:t xml:space="preserve">Segundo taladro (alternativo)</x:t>
        </x:is>
      </x:c>
      <x:c r="E227" t="inlineStr">
        <x:is>
          <x:t xml:space="preserve">PRINCIPAL</x:t>
        </x:is>
      </x:c>
      <x:c r="F227" t="n">
        <x:v>1</x:v>
      </x:c>
      <x:c r="G227" s="23" t="n">
        <x:v>1</x:v>
      </x:c>
      <x:c r="H227" s="20" t="inlineStr">
        <x:is>
          <x:t xml:space="preserve">DERIVADO</x:t>
        </x:is>
      </x:c>
    </x:row>
    <x:row r="228">
      <x:c r="A228" t="inlineStr">
        <x:is>
          <x:t xml:space="preserve">Locker metálico simple MK4-01</x:t>
        </x:is>
      </x:c>
      <x:c r="B228" t="n">
        <x:v>2</x:v>
      </x:c>
      <x:c r="C228" t="inlineStr">
        <x:is>
          <x:t xml:space="preserve">Perforación</x:t>
        </x:is>
      </x:c>
      <x:c r="D228" t="inlineStr">
        <x:is>
          <x:t xml:space="preserve">Taladro de banco para perforación de acero</x:t>
        </x:is>
      </x:c>
      <x:c r="E228" t="inlineStr">
        <x:is>
          <x:t xml:space="preserve">ALTERNATIVA CON UTILLAJE COMPATIBLE</x:t>
        </x:is>
      </x:c>
      <x:c r="F228" t="n">
        <x:v>1</x:v>
      </x:c>
      <x:c r="G228" s="23" t="n">
        <x:v>1.1</x:v>
      </x:c>
      <x:c r="H228" s="20" t="inlineStr">
        <x:is>
          <x:t xml:space="preserve">SUPUESTO TÉCNICO (cambio de utillaje)</x:t>
        </x:is>
      </x:c>
    </x:row>
    <x:row r="229">
      <x:c r="A229" t="inlineStr">
        <x:is>
          <x:t xml:space="preserve">Locker metálico simple MK4-01</x:t>
        </x:is>
      </x:c>
      <x:c r="B229" t="n">
        <x:v>3</x:v>
      </x:c>
      <x:c r="C229" t="inlineStr">
        <x:is>
          <x:t xml:space="preserve">Plegado</x:t>
        </x:is>
      </x:c>
      <x:c r="D229" t="inlineStr">
        <x:is>
          <x:t xml:space="preserve">Plegadora hidráulica de chapa metálica</x:t>
        </x:is>
      </x:c>
      <x:c r="E229" t="inlineStr">
        <x:is>
          <x:t xml:space="preserve">PRINCIPAL</x:t>
        </x:is>
      </x:c>
      <x:c r="F229" t="n">
        <x:v>1</x:v>
      </x:c>
      <x:c r="G229" s="23" t="n">
        <x:v>1</x:v>
      </x:c>
      <x:c r="H229" s="20" t="inlineStr">
        <x:is>
          <x:t xml:space="preserve">DERIVADO</x:t>
        </x:is>
      </x:c>
    </x:row>
    <x:row r="230">
      <x:c r="A230" t="inlineStr">
        <x:is>
          <x:t xml:space="preserve">Locker metálico simple MK4-01</x:t>
        </x:is>
      </x:c>
      <x:c r="B230" t="n">
        <x:v>4</x:v>
      </x:c>
      <x:c r="C230" t="inlineStr">
        <x:is>
          <x:t xml:space="preserve">Aplicación electrostática de polvo</x:t>
        </x:is>
      </x:c>
      <x:c r="D230" t="inlineStr">
        <x:is>
          <x:t xml:space="preserve">Pistola manual de pintura electrostática en polvo</x:t>
        </x:is>
      </x:c>
      <x:c r="E230" t="inlineStr">
        <x:is>
          <x:t xml:space="preserve">PRINCIPAL</x:t>
        </x:is>
      </x:c>
      <x:c r="F230" t="n">
        <x:v>1</x:v>
      </x:c>
      <x:c r="G230" s="23" t="n">
        <x:v>1</x:v>
      </x:c>
      <x:c r="H230" s="20" t="inlineStr">
        <x:is>
          <x:t xml:space="preserve">DERIVADO</x:t>
        </x:is>
      </x:c>
    </x:row>
    <x:row r="231">
      <x:c r="A231" t="inlineStr">
        <x:is>
          <x:t xml:space="preserve">Locker metálico simple MK4-01</x:t>
        </x:is>
      </x:c>
      <x:c r="B231" t="n">
        <x:v>5</x:v>
      </x:c>
      <x:c r="C231" t="inlineStr">
        <x:is>
          <x:t xml:space="preserve">Curado térmico en horno</x:t>
        </x:is>
      </x:c>
      <x:c r="D231" t="inlineStr">
        <x:is>
          <x:t xml:space="preserve">Horno de curado de pintura electrostática por lotes</x:t>
        </x:is>
      </x:c>
      <x:c r="E231" t="inlineStr">
        <x:is>
          <x:t xml:space="preserve">PRINCIPAL</x:t>
        </x:is>
      </x:c>
      <x:c r="F231" t="n">
        <x:v>1</x:v>
      </x:c>
      <x:c r="G231" s="23" t="n">
        <x:v>1</x:v>
      </x:c>
      <x:c r="H231" s="20" t="inlineStr">
        <x:is>
          <x:t xml:space="preserve">DERIVADO</x:t>
        </x:is>
      </x:c>
    </x:row>
    <x:row r="232">
      <x:c r="A232" t="inlineStr">
        <x:is>
          <x:t xml:space="preserve">Locker metálico simple MK4-01</x:t>
        </x:is>
      </x:c>
      <x:c r="B232" t="n">
        <x:v>6</x:v>
      </x:c>
      <x:c r="C232" t="inlineStr">
        <x:is>
          <x:t xml:space="preserve">Colgado, traslado y enfriamiento</x:t>
        </x:is>
      </x:c>
      <x:c r="D232" t="inlineStr">
        <x:is>
          <x:t xml:space="preserve">Manipulación y enfriamiento de piezas</x:t>
        </x:is>
      </x:c>
      <x:c r="E232" t="inlineStr">
        <x:is>
          <x:t xml:space="preserve">PRINCIPAL</x:t>
        </x:is>
      </x:c>
      <x:c r="F232" t="n">
        <x:v>1</x:v>
      </x:c>
      <x:c r="G232" s="23" t="n">
        <x:v>1</x:v>
      </x:c>
      <x:c r="H232" s="20" t="inlineStr">
        <x:is>
          <x:t xml:space="preserve">DERIVADO</x:t>
        </x:is>
      </x:c>
    </x:row>
    <x:row r="233">
      <x:c r="A233" t="inlineStr">
        <x:is>
          <x:t xml:space="preserve">Locker metálico simple MK4-01</x:t>
        </x:is>
      </x:c>
      <x:c r="B233" t="n">
        <x:v>7</x:v>
      </x:c>
      <x:c r="C233" t="inlineStr">
        <x:is>
          <x:t xml:space="preserve">Ensamblaje</x:t>
        </x:is>
      </x:c>
      <x:c r="D233" t="inlineStr">
        <x:is>
          <x:t xml:space="preserve">Mesa de armado</x:t>
        </x:is>
      </x:c>
      <x:c r="E233" t="inlineStr">
        <x:is>
          <x:t xml:space="preserve">PRINCIPAL</x:t>
        </x:is>
      </x:c>
      <x:c r="F233" t="n">
        <x:v>1</x:v>
      </x:c>
      <x:c r="G233" s="23" t="n">
        <x:v>1</x:v>
      </x:c>
      <x:c r="H233" s="20" t="inlineStr">
        <x:is>
          <x:t xml:space="preserve">DERIVADO</x:t>
        </x:is>
      </x:c>
    </x:row>
    <x:row r="234">
      <x:c r="A234" t="inlineStr">
        <x:is>
          <x:t xml:space="preserve">Locker metálico simple MK4-01</x:t>
        </x:is>
      </x:c>
      <x:c r="B234" t="n">
        <x:v>8</x:v>
      </x:c>
      <x:c r="C234" t="inlineStr">
        <x:is>
          <x:t xml:space="preserve">Inspección final de integridad del producto</x:t>
        </x:is>
      </x:c>
      <x:c r="D234" t="inlineStr">
        <x:is>
          <x:t xml:space="preserve">Mesa de armado</x:t>
        </x:is>
      </x:c>
      <x:c r="E234" t="inlineStr">
        <x:is>
          <x:t xml:space="preserve">PRINCIPAL</x:t>
        </x:is>
      </x:c>
      <x:c r="F234" t="n">
        <x:v>1</x:v>
      </x:c>
      <x:c r="G234" s="23" t="n">
        <x:v>1</x:v>
      </x:c>
      <x:c r="H234" s="20" t="inlineStr">
        <x:is>
          <x:t xml:space="preserve">DERIVADO</x:t>
        </x:is>
      </x:c>
    </x:row>
    <x:row r="235">
      <x:c r="A235" t="inlineStr">
        <x:is>
          <x:t xml:space="preserve">Silla fija PC0173</x:t>
        </x:is>
      </x:c>
      <x:c r="B235" t="n">
        <x:v>1</x:v>
      </x:c>
      <x:c r="C235" t="inlineStr">
        <x:is>
          <x:t xml:space="preserve">Corte de tubos y perfiles</x:t>
        </x:is>
      </x:c>
      <x:c r="D235" t="inlineStr">
        <x:is>
          <x:t xml:space="preserve">Sierra de cinta para corte de tubos y perfiles</x:t>
        </x:is>
      </x:c>
      <x:c r="E235" t="inlineStr">
        <x:is>
          <x:t xml:space="preserve">PRINCIPAL</x:t>
        </x:is>
      </x:c>
      <x:c r="F235" t="n">
        <x:v>1</x:v>
      </x:c>
      <x:c r="G235" s="23" t="n">
        <x:v>1</x:v>
      </x:c>
      <x:c r="H235" s="20" t="inlineStr">
        <x:is>
          <x:t xml:space="preserve">DERIVADO</x:t>
        </x:is>
      </x:c>
    </x:row>
    <x:row r="236">
      <x:c r="A236" t="inlineStr">
        <x:is>
          <x:t xml:space="preserve">Silla fija PC0173</x:t>
        </x:is>
      </x:c>
      <x:c r="B236" t="n">
        <x:v>2</x:v>
      </x:c>
      <x:c r="C236" t="inlineStr">
        <x:is>
          <x:t xml:space="preserve">Perforación</x:t>
        </x:is>
      </x:c>
      <x:c r="D236" t="inlineStr">
        <x:is>
          <x:t xml:space="preserve">Segundo taladro (alternativo)</x:t>
        </x:is>
      </x:c>
      <x:c r="E236" t="inlineStr">
        <x:is>
          <x:t xml:space="preserve">PRINCIPAL</x:t>
        </x:is>
      </x:c>
      <x:c r="F236" t="n">
        <x:v>1</x:v>
      </x:c>
      <x:c r="G236" s="23" t="n">
        <x:v>1</x:v>
      </x:c>
      <x:c r="H236" s="20" t="inlineStr">
        <x:is>
          <x:t xml:space="preserve">DERIVADO</x:t>
        </x:is>
      </x:c>
    </x:row>
    <x:row r="237">
      <x:c r="A237" t="inlineStr">
        <x:is>
          <x:t xml:space="preserve">Silla fija PC0173</x:t>
        </x:is>
      </x:c>
      <x:c r="B237" t="n">
        <x:v>2</x:v>
      </x:c>
      <x:c r="C237" t="inlineStr">
        <x:is>
          <x:t xml:space="preserve">Perforación</x:t>
        </x:is>
      </x:c>
      <x:c r="D237" t="inlineStr">
        <x:is>
          <x:t xml:space="preserve">Taladro de banco para perforación de acero</x:t>
        </x:is>
      </x:c>
      <x:c r="E237" t="inlineStr">
        <x:is>
          <x:t xml:space="preserve">ALTERNATIVA CON UTILLAJE COMPATIBLE</x:t>
        </x:is>
      </x:c>
      <x:c r="F237" t="n">
        <x:v>1</x:v>
      </x:c>
      <x:c r="G237" s="23" t="n">
        <x:v>1.1</x:v>
      </x:c>
      <x:c r="H237" s="20" t="inlineStr">
        <x:is>
          <x:t xml:space="preserve">SUPUESTO TÉCNICO (cambio de utillaje)</x:t>
        </x:is>
      </x:c>
    </x:row>
    <x:row r="238">
      <x:c r="A238" t="inlineStr">
        <x:is>
          <x:t xml:space="preserve">Silla fija PC0173</x:t>
        </x:is>
      </x:c>
      <x:c r="B238" t="n">
        <x:v>3</x:v>
      </x:c>
      <x:c r="C238" t="inlineStr">
        <x:is>
          <x:t xml:space="preserve">Soldadura</x:t>
        </x:is>
      </x:c>
      <x:c r="D238" t="inlineStr">
        <x:is>
          <x:t xml:space="preserve">Segunda estación soldadura (alternativa)</x:t>
        </x:is>
      </x:c>
      <x:c r="E238" t="inlineStr">
        <x:is>
          <x:t xml:space="preserve">PRINCIPAL</x:t>
        </x:is>
      </x:c>
      <x:c r="F238" t="n">
        <x:v>1</x:v>
      </x:c>
      <x:c r="G238" s="23" t="n">
        <x:v>1</x:v>
      </x:c>
      <x:c r="H238" s="20" t="inlineStr">
        <x:is>
          <x:t xml:space="preserve">DERIVADO</x:t>
        </x:is>
      </x:c>
    </x:row>
    <x:row r="239">
      <x:c r="A239" t="inlineStr">
        <x:is>
          <x:t xml:space="preserve">Silla fija PC0173</x:t>
        </x:is>
      </x:c>
      <x:c r="B239" t="n">
        <x:v>3</x:v>
      </x:c>
      <x:c r="C239" t="inlineStr">
        <x:is>
          <x:t xml:space="preserve">Soldadura</x:t>
        </x:is>
      </x:c>
      <x:c r="D239" t="inlineStr">
        <x:is>
          <x:t xml:space="preserve">Máquina de soldadura por arco MIG/MAG</x:t>
        </x:is>
      </x:c>
      <x:c r="E239" t="inlineStr">
        <x:is>
          <x:t xml:space="preserve">ALTERNATIVA MISMO PROCESO</x:t>
        </x:is>
      </x:c>
      <x:c r="F239" t="n">
        <x:v>1</x:v>
      </x:c>
      <x:c r="G239" s="23" t="n">
        <x:v>1</x:v>
      </x:c>
      <x:c r="H239" s="20" t="inlineStr">
        <x:is>
          <x:t xml:space="preserve">SUPUESTO TÉCNICO (mismo proceso)</x:t>
        </x:is>
      </x:c>
    </x:row>
    <x:row r="240">
      <x:c r="A240" t="inlineStr">
        <x:is>
          <x:t xml:space="preserve">Silla fija PC0173</x:t>
        </x:is>
      </x:c>
      <x:c r="B240" t="n">
        <x:v>4</x:v>
      </x:c>
      <x:c r="C240" t="inlineStr">
        <x:is>
          <x:t xml:space="preserve">Aplicación electrostática de polvo</x:t>
        </x:is>
      </x:c>
      <x:c r="D240" t="inlineStr">
        <x:is>
          <x:t xml:space="preserve">Pistola manual de pintura electrostática en polvo</x:t>
        </x:is>
      </x:c>
      <x:c r="E240" t="inlineStr">
        <x:is>
          <x:t xml:space="preserve">PRINCIPAL</x:t>
        </x:is>
      </x:c>
      <x:c r="F240" t="n">
        <x:v>1</x:v>
      </x:c>
      <x:c r="G240" s="23" t="n">
        <x:v>1</x:v>
      </x:c>
      <x:c r="H240" s="20" t="inlineStr">
        <x:is>
          <x:t xml:space="preserve">DERIVADO</x:t>
        </x:is>
      </x:c>
    </x:row>
    <x:row r="241">
      <x:c r="A241" t="inlineStr">
        <x:is>
          <x:t xml:space="preserve">Silla fija PC0173</x:t>
        </x:is>
      </x:c>
      <x:c r="B241" t="n">
        <x:v>5</x:v>
      </x:c>
      <x:c r="C241" t="inlineStr">
        <x:is>
          <x:t xml:space="preserve">Curado térmico en horno</x:t>
        </x:is>
      </x:c>
      <x:c r="D241" t="inlineStr">
        <x:is>
          <x:t xml:space="preserve">Horno de curado de pintura electrostática por lotes</x:t>
        </x:is>
      </x:c>
      <x:c r="E241" t="inlineStr">
        <x:is>
          <x:t xml:space="preserve">PRINCIPAL</x:t>
        </x:is>
      </x:c>
      <x:c r="F241" t="n">
        <x:v>1</x:v>
      </x:c>
      <x:c r="G241" s="23" t="n">
        <x:v>1</x:v>
      </x:c>
      <x:c r="H241" s="20" t="inlineStr">
        <x:is>
          <x:t xml:space="preserve">DERIVADO</x:t>
        </x:is>
      </x:c>
    </x:row>
    <x:row r="242">
      <x:c r="A242" t="inlineStr">
        <x:is>
          <x:t xml:space="preserve">Silla fija PC0173</x:t>
        </x:is>
      </x:c>
      <x:c r="B242" t="n">
        <x:v>6</x:v>
      </x:c>
      <x:c r="C242" t="inlineStr">
        <x:is>
          <x:t xml:space="preserve">Colgado, traslado y enfriamiento</x:t>
        </x:is>
      </x:c>
      <x:c r="D242" t="inlineStr">
        <x:is>
          <x:t xml:space="preserve">Manipulación y enfriamiento de piezas</x:t>
        </x:is>
      </x:c>
      <x:c r="E242" t="inlineStr">
        <x:is>
          <x:t xml:space="preserve">PRINCIPAL</x:t>
        </x:is>
      </x:c>
      <x:c r="F242" t="n">
        <x:v>1</x:v>
      </x:c>
      <x:c r="G242" s="23" t="n">
        <x:v>1</x:v>
      </x:c>
      <x:c r="H242" s="20" t="inlineStr">
        <x:is>
          <x:t xml:space="preserve">DERIVADO</x:t>
        </x:is>
      </x:c>
    </x:row>
    <x:row r="243">
      <x:c r="A243" t="inlineStr">
        <x:is>
          <x:t xml:space="preserve">Silla fija PC0173</x:t>
        </x:is>
      </x:c>
      <x:c r="B243" t="n">
        <x:v>7</x:v>
      </x:c>
      <x:c r="C243" t="inlineStr">
        <x:is>
          <x:t xml:space="preserve">Ensamblaje</x:t>
        </x:is>
      </x:c>
      <x:c r="D243" t="inlineStr">
        <x:is>
          <x:t xml:space="preserve">Mesa de armado</x:t>
        </x:is>
      </x:c>
      <x:c r="E243" t="inlineStr">
        <x:is>
          <x:t xml:space="preserve">PRINCIPAL</x:t>
        </x:is>
      </x:c>
      <x:c r="F243" t="n">
        <x:v>1</x:v>
      </x:c>
      <x:c r="G243" s="23" t="n">
        <x:v>1</x:v>
      </x:c>
      <x:c r="H243" s="20" t="inlineStr">
        <x:is>
          <x:t xml:space="preserve">DERIVADO</x:t>
        </x:is>
      </x:c>
    </x:row>
    <x:row r="244">
      <x:c r="A244" t="inlineStr">
        <x:is>
          <x:t xml:space="preserve">Silla fija PC0173</x:t>
        </x:is>
      </x:c>
      <x:c r="B244" t="n">
        <x:v>8</x:v>
      </x:c>
      <x:c r="C244" t="inlineStr">
        <x:is>
          <x:t xml:space="preserve">Inspección final de integridad del producto</x:t>
        </x:is>
      </x:c>
      <x:c r="D244" t="inlineStr">
        <x:is>
          <x:t xml:space="preserve">Mesa de armado</x:t>
        </x:is>
      </x:c>
      <x:c r="E244" t="inlineStr">
        <x:is>
          <x:t xml:space="preserve">PRINCIPAL</x:t>
        </x:is>
      </x:c>
      <x:c r="F244" t="n">
        <x:v>1</x:v>
      </x:c>
      <x:c r="G244" s="23" t="n">
        <x:v>1</x:v>
      </x:c>
      <x:c r="H244" s="20" t="inlineStr">
        <x:is>
          <x:t xml:space="preserve">DERIVADO</x:t>
        </x:is>
      </x:c>
    </x:row>
    <x:row r="245">
      <x:c r="A245" t="inlineStr">
        <x:is>
          <x:t xml:space="preserve">Silla capacitación 105</x:t>
        </x:is>
      </x:c>
      <x:c r="B245" t="n">
        <x:v>1</x:v>
      </x:c>
      <x:c r="C245" t="inlineStr">
        <x:is>
          <x:t xml:space="preserve">Ensamblaje</x:t>
        </x:is>
      </x:c>
      <x:c r="D245" t="inlineStr">
        <x:is>
          <x:t xml:space="preserve">Mesa de armado</x:t>
        </x:is>
      </x:c>
      <x:c r="E245" t="inlineStr">
        <x:is>
          <x:t xml:space="preserve">PRINCIPAL</x:t>
        </x:is>
      </x:c>
      <x:c r="F245" t="n">
        <x:v>1</x:v>
      </x:c>
      <x:c r="G245" s="23" t="n">
        <x:v>1</x:v>
      </x:c>
      <x:c r="H245" s="20" t="inlineStr">
        <x:is>
          <x:t xml:space="preserve">DERIVADO</x:t>
        </x:is>
      </x:c>
    </x:row>
    <x:row r="246">
      <x:c r="A246" t="inlineStr">
        <x:is>
          <x:t xml:space="preserve">Silla capacitación 105</x:t>
        </x:is>
      </x:c>
      <x:c r="B246" t="n">
        <x:v>2</x:v>
      </x:c>
      <x:c r="C246" t="inlineStr">
        <x:is>
          <x:t xml:space="preserve">Inspección final de integridad del producto</x:t>
        </x:is>
      </x:c>
      <x:c r="D246" t="inlineStr">
        <x:is>
          <x:t xml:space="preserve">Mesa de armado</x:t>
        </x:is>
      </x:c>
      <x:c r="E246" t="inlineStr">
        <x:is>
          <x:t xml:space="preserve">PRINCIPAL</x:t>
        </x:is>
      </x:c>
      <x:c r="F246" t="n">
        <x:v>1</x:v>
      </x:c>
      <x:c r="G246" s="23" t="n">
        <x:v>1</x:v>
      </x:c>
      <x:c r="H246" s="20" t="inlineStr">
        <x:is>
          <x:t xml:space="preserve">DERIVADO</x:t>
        </x:is>
      </x:c>
    </x:row>
    <x:row r="247">
      <x:c r="A247" t="inlineStr">
        <x:is>
          <x:t xml:space="preserve">Cajonera metálica P1019</x:t>
        </x:is>
      </x:c>
      <x:c r="B247" t="n">
        <x:v>1</x:v>
      </x:c>
      <x:c r="C247" t="inlineStr">
        <x:is>
          <x:t xml:space="preserve">Corte de planchas de acero</x:t>
        </x:is>
      </x:c>
      <x:c r="D247" t="inlineStr">
        <x:is>
          <x:t xml:space="preserve">Guillotina hidráulica para corte de planchas de acero</x:t>
        </x:is>
      </x:c>
      <x:c r="E247" t="inlineStr">
        <x:is>
          <x:t xml:space="preserve">PRINCIPAL</x:t>
        </x:is>
      </x:c>
      <x:c r="F247" t="n">
        <x:v>1</x:v>
      </x:c>
      <x:c r="G247" s="23" t="n">
        <x:v>1</x:v>
      </x:c>
      <x:c r="H247" s="20" t="inlineStr">
        <x:is>
          <x:t xml:space="preserve">DERIVADO</x:t>
        </x:is>
      </x:c>
    </x:row>
    <x:row r="248">
      <x:c r="A248" t="inlineStr">
        <x:is>
          <x:t xml:space="preserve">Cajonera metálica P1019</x:t>
        </x:is>
      </x:c>
      <x:c r="B248" t="n">
        <x:v>2</x:v>
      </x:c>
      <x:c r="C248" t="inlineStr">
        <x:is>
          <x:t xml:space="preserve">Perforación</x:t>
        </x:is>
      </x:c>
      <x:c r="D248" t="inlineStr">
        <x:is>
          <x:t xml:space="preserve">Segundo taladro (alternativo)</x:t>
        </x:is>
      </x:c>
      <x:c r="E248" t="inlineStr">
        <x:is>
          <x:t xml:space="preserve">PRINCIPAL</x:t>
        </x:is>
      </x:c>
      <x:c r="F248" t="n">
        <x:v>1</x:v>
      </x:c>
      <x:c r="G248" s="23" t="n">
        <x:v>1</x:v>
      </x:c>
      <x:c r="H248" s="20" t="inlineStr">
        <x:is>
          <x:t xml:space="preserve">DERIVADO</x:t>
        </x:is>
      </x:c>
    </x:row>
    <x:row r="249">
      <x:c r="A249" t="inlineStr">
        <x:is>
          <x:t xml:space="preserve">Cajonera metálica P1019</x:t>
        </x:is>
      </x:c>
      <x:c r="B249" t="n">
        <x:v>2</x:v>
      </x:c>
      <x:c r="C249" t="inlineStr">
        <x:is>
          <x:t xml:space="preserve">Perforación</x:t>
        </x:is>
      </x:c>
      <x:c r="D249" t="inlineStr">
        <x:is>
          <x:t xml:space="preserve">Taladro de banco para perforación de acero</x:t>
        </x:is>
      </x:c>
      <x:c r="E249" t="inlineStr">
        <x:is>
          <x:t xml:space="preserve">ALTERNATIVA CON UTILLAJE COMPATIBLE</x:t>
        </x:is>
      </x:c>
      <x:c r="F249" t="n">
        <x:v>1</x:v>
      </x:c>
      <x:c r="G249" s="23" t="n">
        <x:v>1.1</x:v>
      </x:c>
      <x:c r="H249" s="20" t="inlineStr">
        <x:is>
          <x:t xml:space="preserve">SUPUESTO TÉCNICO (cambio de utillaje)</x:t>
        </x:is>
      </x:c>
    </x:row>
    <x:row r="250">
      <x:c r="A250" t="inlineStr">
        <x:is>
          <x:t xml:space="preserve">Cajonera metálica P1019</x:t>
        </x:is>
      </x:c>
      <x:c r="B250" t="n">
        <x:v>3</x:v>
      </x:c>
      <x:c r="C250" t="inlineStr">
        <x:is>
          <x:t xml:space="preserve">Plegado</x:t>
        </x:is>
      </x:c>
      <x:c r="D250" t="inlineStr">
        <x:is>
          <x:t xml:space="preserve">Plegadora hidráulica de chapa metálica</x:t>
        </x:is>
      </x:c>
      <x:c r="E250" t="inlineStr">
        <x:is>
          <x:t xml:space="preserve">PRINCIPAL</x:t>
        </x:is>
      </x:c>
      <x:c r="F250" t="n">
        <x:v>1</x:v>
      </x:c>
      <x:c r="G250" s="23" t="n">
        <x:v>1</x:v>
      </x:c>
      <x:c r="H250" s="20" t="inlineStr">
        <x:is>
          <x:t xml:space="preserve">DERIVADO</x:t>
        </x:is>
      </x:c>
    </x:row>
    <x:row r="251">
      <x:c r="A251" t="inlineStr">
        <x:is>
          <x:t xml:space="preserve">Cajonera metálica P1019</x:t>
        </x:is>
      </x:c>
      <x:c r="B251" t="n">
        <x:v>4</x:v>
      </x:c>
      <x:c r="C251" t="inlineStr">
        <x:is>
          <x:t xml:space="preserve">Aplicación electrostática de polvo</x:t>
        </x:is>
      </x:c>
      <x:c r="D251" t="inlineStr">
        <x:is>
          <x:t xml:space="preserve">Pistola manual de pintura electrostática en polvo</x:t>
        </x:is>
      </x:c>
      <x:c r="E251" t="inlineStr">
        <x:is>
          <x:t xml:space="preserve">PRINCIPAL</x:t>
        </x:is>
      </x:c>
      <x:c r="F251" t="n">
        <x:v>1</x:v>
      </x:c>
      <x:c r="G251" s="23" t="n">
        <x:v>1</x:v>
      </x:c>
      <x:c r="H251" s="20" t="inlineStr">
        <x:is>
          <x:t xml:space="preserve">DERIVADO</x:t>
        </x:is>
      </x:c>
    </x:row>
    <x:row r="252">
      <x:c r="A252" t="inlineStr">
        <x:is>
          <x:t xml:space="preserve">Cajonera metálica P1019</x:t>
        </x:is>
      </x:c>
      <x:c r="B252" t="n">
        <x:v>5</x:v>
      </x:c>
      <x:c r="C252" t="inlineStr">
        <x:is>
          <x:t xml:space="preserve">Curado térmico en horno</x:t>
        </x:is>
      </x:c>
      <x:c r="D252" t="inlineStr">
        <x:is>
          <x:t xml:space="preserve">Horno de curado de pintura electrostática por lotes</x:t>
        </x:is>
      </x:c>
      <x:c r="E252" t="inlineStr">
        <x:is>
          <x:t xml:space="preserve">PRINCIPAL</x:t>
        </x:is>
      </x:c>
      <x:c r="F252" t="n">
        <x:v>1</x:v>
      </x:c>
      <x:c r="G252" s="23" t="n">
        <x:v>1</x:v>
      </x:c>
      <x:c r="H252" s="20" t="inlineStr">
        <x:is>
          <x:t xml:space="preserve">DERIVADO</x:t>
        </x:is>
      </x:c>
    </x:row>
    <x:row r="253">
      <x:c r="A253" t="inlineStr">
        <x:is>
          <x:t xml:space="preserve">Cajonera metálica P1019</x:t>
        </x:is>
      </x:c>
      <x:c r="B253" t="n">
        <x:v>6</x:v>
      </x:c>
      <x:c r="C253" t="inlineStr">
        <x:is>
          <x:t xml:space="preserve">Colgado, traslado y enfriamiento</x:t>
        </x:is>
      </x:c>
      <x:c r="D253" t="inlineStr">
        <x:is>
          <x:t xml:space="preserve">Manipulación y enfriamiento de piezas</x:t>
        </x:is>
      </x:c>
      <x:c r="E253" t="inlineStr">
        <x:is>
          <x:t xml:space="preserve">PRINCIPAL</x:t>
        </x:is>
      </x:c>
      <x:c r="F253" t="n">
        <x:v>1</x:v>
      </x:c>
      <x:c r="G253" s="23" t="n">
        <x:v>1</x:v>
      </x:c>
      <x:c r="H253" s="20" t="inlineStr">
        <x:is>
          <x:t xml:space="preserve">DERIVADO</x:t>
        </x:is>
      </x:c>
    </x:row>
    <x:row r="254">
      <x:c r="A254" t="inlineStr">
        <x:is>
          <x:t xml:space="preserve">Cajonera metálica P1019</x:t>
        </x:is>
      </x:c>
      <x:c r="B254" t="n">
        <x:v>7</x:v>
      </x:c>
      <x:c r="C254" t="inlineStr">
        <x:is>
          <x:t xml:space="preserve">Ensamblaje</x:t>
        </x:is>
      </x:c>
      <x:c r="D254" t="inlineStr">
        <x:is>
          <x:t xml:space="preserve">Mesa de armado</x:t>
        </x:is>
      </x:c>
      <x:c r="E254" t="inlineStr">
        <x:is>
          <x:t xml:space="preserve">PRINCIPAL</x:t>
        </x:is>
      </x:c>
      <x:c r="F254" t="n">
        <x:v>1</x:v>
      </x:c>
      <x:c r="G254" s="23" t="n">
        <x:v>1</x:v>
      </x:c>
      <x:c r="H254" s="20" t="inlineStr">
        <x:is>
          <x:t xml:space="preserve">DERIVADO</x:t>
        </x:is>
      </x:c>
    </x:row>
    <x:row r="255">
      <x:c r="A255" t="inlineStr">
        <x:is>
          <x:t xml:space="preserve">Cajonera metálica P1019</x:t>
        </x:is>
      </x:c>
      <x:c r="B255" t="n">
        <x:v>8</x:v>
      </x:c>
      <x:c r="C255" t="inlineStr">
        <x:is>
          <x:t xml:space="preserve">Inspección final de integridad del producto</x:t>
        </x:is>
      </x:c>
      <x:c r="D255" t="inlineStr">
        <x:is>
          <x:t xml:space="preserve">Mesa de armado</x:t>
        </x:is>
      </x:c>
      <x:c r="E255" t="inlineStr">
        <x:is>
          <x:t xml:space="preserve">PRINCIPAL</x:t>
        </x:is>
      </x:c>
      <x:c r="F255" t="n">
        <x:v>1</x:v>
      </x:c>
      <x:c r="G255" s="23" t="n">
        <x:v>1</x:v>
      </x:c>
      <x:c r="H255" s="20" t="inlineStr">
        <x:is>
          <x:t xml:space="preserve">DERIVADO</x:t>
        </x:is>
      </x:c>
    </x:row>
    <x:row r="256">
      <x:c r="A256" t="inlineStr">
        <x:is>
          <x:t xml:space="preserve">Archivador metálico 3 cajones</x:t>
        </x:is>
      </x:c>
      <x:c r="B256" t="n">
        <x:v>1</x:v>
      </x:c>
      <x:c r="C256" t="inlineStr">
        <x:is>
          <x:t xml:space="preserve">Corte de planchas de acero</x:t>
        </x:is>
      </x:c>
      <x:c r="D256" t="inlineStr">
        <x:is>
          <x:t xml:space="preserve">Guillotina hidráulica para corte de planchas de acero</x:t>
        </x:is>
      </x:c>
      <x:c r="E256" t="inlineStr">
        <x:is>
          <x:t xml:space="preserve">PRINCIPAL</x:t>
        </x:is>
      </x:c>
      <x:c r="F256" t="n">
        <x:v>1</x:v>
      </x:c>
      <x:c r="G256" s="23" t="n">
        <x:v>1</x:v>
      </x:c>
      <x:c r="H256" s="20" t="inlineStr">
        <x:is>
          <x:t xml:space="preserve">DERIVADO</x:t>
        </x:is>
      </x:c>
    </x:row>
    <x:row r="257">
      <x:c r="A257" t="inlineStr">
        <x:is>
          <x:t xml:space="preserve">Archivador metálico 3 cajones</x:t>
        </x:is>
      </x:c>
      <x:c r="B257" t="n">
        <x:v>2</x:v>
      </x:c>
      <x:c r="C257" t="inlineStr">
        <x:is>
          <x:t xml:space="preserve">Perforación</x:t>
        </x:is>
      </x:c>
      <x:c r="D257" t="inlineStr">
        <x:is>
          <x:t xml:space="preserve">Segundo taladro (alternativo)</x:t>
        </x:is>
      </x:c>
      <x:c r="E257" t="inlineStr">
        <x:is>
          <x:t xml:space="preserve">PRINCIPAL</x:t>
        </x:is>
      </x:c>
      <x:c r="F257" t="n">
        <x:v>1</x:v>
      </x:c>
      <x:c r="G257" s="23" t="n">
        <x:v>1</x:v>
      </x:c>
      <x:c r="H257" s="20" t="inlineStr">
        <x:is>
          <x:t xml:space="preserve">DERIVADO</x:t>
        </x:is>
      </x:c>
    </x:row>
    <x:row r="258">
      <x:c r="A258" t="inlineStr">
        <x:is>
          <x:t xml:space="preserve">Archivador metálico 3 cajones</x:t>
        </x:is>
      </x:c>
      <x:c r="B258" t="n">
        <x:v>2</x:v>
      </x:c>
      <x:c r="C258" t="inlineStr">
        <x:is>
          <x:t xml:space="preserve">Perforación</x:t>
        </x:is>
      </x:c>
      <x:c r="D258" t="inlineStr">
        <x:is>
          <x:t xml:space="preserve">Taladro de banco para perforación de acero</x:t>
        </x:is>
      </x:c>
      <x:c r="E258" t="inlineStr">
        <x:is>
          <x:t xml:space="preserve">ALTERNATIVA CON UTILLAJE COMPATIBLE</x:t>
        </x:is>
      </x:c>
      <x:c r="F258" t="n">
        <x:v>1</x:v>
      </x:c>
      <x:c r="G258" s="23" t="n">
        <x:v>1.1</x:v>
      </x:c>
      <x:c r="H258" s="20" t="inlineStr">
        <x:is>
          <x:t xml:space="preserve">SUPUESTO TÉCNICO (cambio de utillaje)</x:t>
        </x:is>
      </x:c>
    </x:row>
    <x:row r="259">
      <x:c r="A259" t="inlineStr">
        <x:is>
          <x:t xml:space="preserve">Archivador metálico 3 cajones</x:t>
        </x:is>
      </x:c>
      <x:c r="B259" t="n">
        <x:v>3</x:v>
      </x:c>
      <x:c r="C259" t="inlineStr">
        <x:is>
          <x:t xml:space="preserve">Plegado</x:t>
        </x:is>
      </x:c>
      <x:c r="D259" t="inlineStr">
        <x:is>
          <x:t xml:space="preserve">Plegadora hidráulica de chapa metálica</x:t>
        </x:is>
      </x:c>
      <x:c r="E259" t="inlineStr">
        <x:is>
          <x:t xml:space="preserve">PRINCIPAL</x:t>
        </x:is>
      </x:c>
      <x:c r="F259" t="n">
        <x:v>1</x:v>
      </x:c>
      <x:c r="G259" s="23" t="n">
        <x:v>1</x:v>
      </x:c>
      <x:c r="H259" s="20" t="inlineStr">
        <x:is>
          <x:t xml:space="preserve">DERIVADO</x:t>
        </x:is>
      </x:c>
    </x:row>
    <x:row r="260">
      <x:c r="A260" t="inlineStr">
        <x:is>
          <x:t xml:space="preserve">Archivador metálico 3 cajones</x:t>
        </x:is>
      </x:c>
      <x:c r="B260" t="n">
        <x:v>4</x:v>
      </x:c>
      <x:c r="C260" t="inlineStr">
        <x:is>
          <x:t xml:space="preserve">Aplicación electrostática de polvo</x:t>
        </x:is>
      </x:c>
      <x:c r="D260" t="inlineStr">
        <x:is>
          <x:t xml:space="preserve">Pistola manual de pintura electrostática en polvo</x:t>
        </x:is>
      </x:c>
      <x:c r="E260" t="inlineStr">
        <x:is>
          <x:t xml:space="preserve">PRINCIPAL</x:t>
        </x:is>
      </x:c>
      <x:c r="F260" t="n">
        <x:v>1</x:v>
      </x:c>
      <x:c r="G260" s="23" t="n">
        <x:v>1</x:v>
      </x:c>
      <x:c r="H260" s="20" t="inlineStr">
        <x:is>
          <x:t xml:space="preserve">DERIVADO</x:t>
        </x:is>
      </x:c>
    </x:row>
    <x:row r="261">
      <x:c r="A261" t="inlineStr">
        <x:is>
          <x:t xml:space="preserve">Archivador metálico 3 cajones</x:t>
        </x:is>
      </x:c>
      <x:c r="B261" t="n">
        <x:v>5</x:v>
      </x:c>
      <x:c r="C261" t="inlineStr">
        <x:is>
          <x:t xml:space="preserve">Curado térmico en horno</x:t>
        </x:is>
      </x:c>
      <x:c r="D261" t="inlineStr">
        <x:is>
          <x:t xml:space="preserve">Horno de curado de pintura electrostática por lotes</x:t>
        </x:is>
      </x:c>
      <x:c r="E261" t="inlineStr">
        <x:is>
          <x:t xml:space="preserve">PRINCIPAL</x:t>
        </x:is>
      </x:c>
      <x:c r="F261" t="n">
        <x:v>1</x:v>
      </x:c>
      <x:c r="G261" s="23" t="n">
        <x:v>1</x:v>
      </x:c>
      <x:c r="H261" s="20" t="inlineStr">
        <x:is>
          <x:t xml:space="preserve">DERIVADO</x:t>
        </x:is>
      </x:c>
    </x:row>
    <x:row r="262">
      <x:c r="A262" t="inlineStr">
        <x:is>
          <x:t xml:space="preserve">Archivador metálico 3 cajones</x:t>
        </x:is>
      </x:c>
      <x:c r="B262" t="n">
        <x:v>6</x:v>
      </x:c>
      <x:c r="C262" t="inlineStr">
        <x:is>
          <x:t xml:space="preserve">Colgado, traslado y enfriamiento</x:t>
        </x:is>
      </x:c>
      <x:c r="D262" t="inlineStr">
        <x:is>
          <x:t xml:space="preserve">Manipulación y enfriamiento de piezas</x:t>
        </x:is>
      </x:c>
      <x:c r="E262" t="inlineStr">
        <x:is>
          <x:t xml:space="preserve">PRINCIPAL</x:t>
        </x:is>
      </x:c>
      <x:c r="F262" t="n">
        <x:v>1</x:v>
      </x:c>
      <x:c r="G262" s="23" t="n">
        <x:v>1</x:v>
      </x:c>
      <x:c r="H262" s="20" t="inlineStr">
        <x:is>
          <x:t xml:space="preserve">DERIVADO</x:t>
        </x:is>
      </x:c>
    </x:row>
    <x:row r="263">
      <x:c r="A263" t="inlineStr">
        <x:is>
          <x:t xml:space="preserve">Archivador metálico 3 cajones</x:t>
        </x:is>
      </x:c>
      <x:c r="B263" t="n">
        <x:v>7</x:v>
      </x:c>
      <x:c r="C263" t="inlineStr">
        <x:is>
          <x:t xml:space="preserve">Ensamblaje</x:t>
        </x:is>
      </x:c>
      <x:c r="D263" t="inlineStr">
        <x:is>
          <x:t xml:space="preserve">Mesa de armado</x:t>
        </x:is>
      </x:c>
      <x:c r="E263" t="inlineStr">
        <x:is>
          <x:t xml:space="preserve">PRINCIPAL</x:t>
        </x:is>
      </x:c>
      <x:c r="F263" t="n">
        <x:v>1</x:v>
      </x:c>
      <x:c r="G263" s="23" t="n">
        <x:v>1</x:v>
      </x:c>
      <x:c r="H263" s="20" t="inlineStr">
        <x:is>
          <x:t xml:space="preserve">DERIVADO</x:t>
        </x:is>
      </x:c>
    </x:row>
    <x:row r="264">
      <x:c r="A264" t="inlineStr">
        <x:is>
          <x:t xml:space="preserve">Archivador metálico 3 cajones</x:t>
        </x:is>
      </x:c>
      <x:c r="B264" t="n">
        <x:v>8</x:v>
      </x:c>
      <x:c r="C264" t="inlineStr">
        <x:is>
          <x:t xml:space="preserve">Inspección final de integridad del producto</x:t>
        </x:is>
      </x:c>
      <x:c r="D264" t="inlineStr">
        <x:is>
          <x:t xml:space="preserve">Mesa de armado</x:t>
        </x:is>
      </x:c>
      <x:c r="E264" t="inlineStr">
        <x:is>
          <x:t xml:space="preserve">PRINCIPAL</x:t>
        </x:is>
      </x:c>
      <x:c r="F264" t="n">
        <x:v>1</x:v>
      </x:c>
      <x:c r="G264" s="23" t="n">
        <x:v>1</x:v>
      </x:c>
      <x:c r="H264" s="20" t="inlineStr">
        <x:is>
          <x:t xml:space="preserve">DERIVADO</x:t>
        </x:is>
      </x:c>
    </x:row>
    <x:row r="265">
      <x:c r="A265" t="inlineStr">
        <x:is>
          <x:t xml:space="preserve">Archivador metálico 4 cajones</x:t>
        </x:is>
      </x:c>
      <x:c r="B265" t="n">
        <x:v>1</x:v>
      </x:c>
      <x:c r="C265" t="inlineStr">
        <x:is>
          <x:t xml:space="preserve">Corte de planchas de acero</x:t>
        </x:is>
      </x:c>
      <x:c r="D265" t="inlineStr">
        <x:is>
          <x:t xml:space="preserve">Guillotina hidráulica para corte de planchas de acero</x:t>
        </x:is>
      </x:c>
      <x:c r="E265" t="inlineStr">
        <x:is>
          <x:t xml:space="preserve">PRINCIPAL</x:t>
        </x:is>
      </x:c>
      <x:c r="F265" t="n">
        <x:v>1</x:v>
      </x:c>
      <x:c r="G265" s="23" t="n">
        <x:v>1</x:v>
      </x:c>
      <x:c r="H265" s="20" t="inlineStr">
        <x:is>
          <x:t xml:space="preserve">DERIVADO</x:t>
        </x:is>
      </x:c>
    </x:row>
    <x:row r="266">
      <x:c r="A266" t="inlineStr">
        <x:is>
          <x:t xml:space="preserve">Archivador metálico 4 cajones</x:t>
        </x:is>
      </x:c>
      <x:c r="B266" t="n">
        <x:v>2</x:v>
      </x:c>
      <x:c r="C266" t="inlineStr">
        <x:is>
          <x:t xml:space="preserve">Perforación</x:t>
        </x:is>
      </x:c>
      <x:c r="D266" t="inlineStr">
        <x:is>
          <x:t xml:space="preserve">Segundo taladro (alternativo)</x:t>
        </x:is>
      </x:c>
      <x:c r="E266" t="inlineStr">
        <x:is>
          <x:t xml:space="preserve">PRINCIPAL</x:t>
        </x:is>
      </x:c>
      <x:c r="F266" t="n">
        <x:v>1</x:v>
      </x:c>
      <x:c r="G266" s="23" t="n">
        <x:v>1</x:v>
      </x:c>
      <x:c r="H266" s="20" t="inlineStr">
        <x:is>
          <x:t xml:space="preserve">DERIVADO</x:t>
        </x:is>
      </x:c>
    </x:row>
    <x:row r="267">
      <x:c r="A267" t="inlineStr">
        <x:is>
          <x:t xml:space="preserve">Archivador metálico 4 cajones</x:t>
        </x:is>
      </x:c>
      <x:c r="B267" t="n">
        <x:v>2</x:v>
      </x:c>
      <x:c r="C267" t="inlineStr">
        <x:is>
          <x:t xml:space="preserve">Perforación</x:t>
        </x:is>
      </x:c>
      <x:c r="D267" t="inlineStr">
        <x:is>
          <x:t xml:space="preserve">Taladro de banco para perforación de acero</x:t>
        </x:is>
      </x:c>
      <x:c r="E267" t="inlineStr">
        <x:is>
          <x:t xml:space="preserve">ALTERNATIVA CON UTILLAJE COMPATIBLE</x:t>
        </x:is>
      </x:c>
      <x:c r="F267" t="n">
        <x:v>1</x:v>
      </x:c>
      <x:c r="G267" s="23" t="n">
        <x:v>1.1</x:v>
      </x:c>
      <x:c r="H267" s="20" t="inlineStr">
        <x:is>
          <x:t xml:space="preserve">SUPUESTO TÉCNICO (cambio de utillaje)</x:t>
        </x:is>
      </x:c>
    </x:row>
    <x:row r="268">
      <x:c r="A268" t="inlineStr">
        <x:is>
          <x:t xml:space="preserve">Archivador metálico 4 cajones</x:t>
        </x:is>
      </x:c>
      <x:c r="B268" t="n">
        <x:v>3</x:v>
      </x:c>
      <x:c r="C268" t="inlineStr">
        <x:is>
          <x:t xml:space="preserve">Plegado</x:t>
        </x:is>
      </x:c>
      <x:c r="D268" t="inlineStr">
        <x:is>
          <x:t xml:space="preserve">Plegadora hidráulica de chapa metálica</x:t>
        </x:is>
      </x:c>
      <x:c r="E268" t="inlineStr">
        <x:is>
          <x:t xml:space="preserve">PRINCIPAL</x:t>
        </x:is>
      </x:c>
      <x:c r="F268" t="n">
        <x:v>1</x:v>
      </x:c>
      <x:c r="G268" s="23" t="n">
        <x:v>1</x:v>
      </x:c>
      <x:c r="H268" s="20" t="inlineStr">
        <x:is>
          <x:t xml:space="preserve">DERIVADO</x:t>
        </x:is>
      </x:c>
    </x:row>
    <x:row r="269">
      <x:c r="A269" t="inlineStr">
        <x:is>
          <x:t xml:space="preserve">Archivador metálico 4 cajones</x:t>
        </x:is>
      </x:c>
      <x:c r="B269" t="n">
        <x:v>4</x:v>
      </x:c>
      <x:c r="C269" t="inlineStr">
        <x:is>
          <x:t xml:space="preserve">Aplicación electrostática de polvo</x:t>
        </x:is>
      </x:c>
      <x:c r="D269" t="inlineStr">
        <x:is>
          <x:t xml:space="preserve">Pistola manual de pintura electrostática en polvo</x:t>
        </x:is>
      </x:c>
      <x:c r="E269" t="inlineStr">
        <x:is>
          <x:t xml:space="preserve">PRINCIPAL</x:t>
        </x:is>
      </x:c>
      <x:c r="F269" t="n">
        <x:v>1</x:v>
      </x:c>
      <x:c r="G269" s="23" t="n">
        <x:v>1</x:v>
      </x:c>
      <x:c r="H269" s="20" t="inlineStr">
        <x:is>
          <x:t xml:space="preserve">DERIVADO</x:t>
        </x:is>
      </x:c>
    </x:row>
    <x:row r="270">
      <x:c r="A270" t="inlineStr">
        <x:is>
          <x:t xml:space="preserve">Archivador metálico 4 cajones</x:t>
        </x:is>
      </x:c>
      <x:c r="B270" t="n">
        <x:v>5</x:v>
      </x:c>
      <x:c r="C270" t="inlineStr">
        <x:is>
          <x:t xml:space="preserve">Curado térmico en horno</x:t>
        </x:is>
      </x:c>
      <x:c r="D270" t="inlineStr">
        <x:is>
          <x:t xml:space="preserve">Horno de curado de pintura electrostática por lotes</x:t>
        </x:is>
      </x:c>
      <x:c r="E270" t="inlineStr">
        <x:is>
          <x:t xml:space="preserve">PRINCIPAL</x:t>
        </x:is>
      </x:c>
      <x:c r="F270" t="n">
        <x:v>1</x:v>
      </x:c>
      <x:c r="G270" s="23" t="n">
        <x:v>1</x:v>
      </x:c>
      <x:c r="H270" s="20" t="inlineStr">
        <x:is>
          <x:t xml:space="preserve">DERIVADO</x:t>
        </x:is>
      </x:c>
    </x:row>
    <x:row r="271">
      <x:c r="A271" t="inlineStr">
        <x:is>
          <x:t xml:space="preserve">Archivador metálico 4 cajones</x:t>
        </x:is>
      </x:c>
      <x:c r="B271" t="n">
        <x:v>6</x:v>
      </x:c>
      <x:c r="C271" t="inlineStr">
        <x:is>
          <x:t xml:space="preserve">Colgado, traslado y enfriamiento</x:t>
        </x:is>
      </x:c>
      <x:c r="D271" t="inlineStr">
        <x:is>
          <x:t xml:space="preserve">Manipulación y enfriamiento de piezas</x:t>
        </x:is>
      </x:c>
      <x:c r="E271" t="inlineStr">
        <x:is>
          <x:t xml:space="preserve">PRINCIPAL</x:t>
        </x:is>
      </x:c>
      <x:c r="F271" t="n">
        <x:v>1</x:v>
      </x:c>
      <x:c r="G271" s="23" t="n">
        <x:v>1</x:v>
      </x:c>
      <x:c r="H271" s="20" t="inlineStr">
        <x:is>
          <x:t xml:space="preserve">DERIVADO</x:t>
        </x:is>
      </x:c>
    </x:row>
    <x:row r="272">
      <x:c r="A272" t="inlineStr">
        <x:is>
          <x:t xml:space="preserve">Archivador metálico 4 cajones</x:t>
        </x:is>
      </x:c>
      <x:c r="B272" t="n">
        <x:v>7</x:v>
      </x:c>
      <x:c r="C272" t="inlineStr">
        <x:is>
          <x:t xml:space="preserve">Ensamblaje</x:t>
        </x:is>
      </x:c>
      <x:c r="D272" t="inlineStr">
        <x:is>
          <x:t xml:space="preserve">Mesa de armado</x:t>
        </x:is>
      </x:c>
      <x:c r="E272" t="inlineStr">
        <x:is>
          <x:t xml:space="preserve">PRINCIPAL</x:t>
        </x:is>
      </x:c>
      <x:c r="F272" t="n">
        <x:v>1</x:v>
      </x:c>
      <x:c r="G272" s="23" t="n">
        <x:v>1</x:v>
      </x:c>
      <x:c r="H272" s="20" t="inlineStr">
        <x:is>
          <x:t xml:space="preserve">DERIVADO</x:t>
        </x:is>
      </x:c>
    </x:row>
    <x:row r="273">
      <x:c r="A273" t="inlineStr">
        <x:is>
          <x:t xml:space="preserve">Archivador metálico 4 cajones</x:t>
        </x:is>
      </x:c>
      <x:c r="B273" t="n">
        <x:v>8</x:v>
      </x:c>
      <x:c r="C273" t="inlineStr">
        <x:is>
          <x:t xml:space="preserve">Inspección final de integridad del producto</x:t>
        </x:is>
      </x:c>
      <x:c r="D273" t="inlineStr">
        <x:is>
          <x:t xml:space="preserve">Mesa de armado</x:t>
        </x:is>
      </x:c>
      <x:c r="E273" t="inlineStr">
        <x:is>
          <x:t xml:space="preserve">PRINCIPAL</x:t>
        </x:is>
      </x:c>
      <x:c r="F273" t="n">
        <x:v>1</x:v>
      </x:c>
      <x:c r="G273" s="23" t="n">
        <x:v>1</x:v>
      </x:c>
      <x:c r="H273" s="20" t="inlineStr">
        <x:is>
          <x:t xml:space="preserve">DERIVADO</x:t>
        </x:is>
      </x:c>
    </x:row>
    <x:row r="274">
      <x:c r="A274" t="inlineStr">
        <x:is>
          <x:t xml:space="preserve">Armario metálico KD-034</x:t>
        </x:is>
      </x:c>
      <x:c r="B274" t="n">
        <x:v>1</x:v>
      </x:c>
      <x:c r="C274" t="inlineStr">
        <x:is>
          <x:t xml:space="preserve">Corte de planchas de acero</x:t>
        </x:is>
      </x:c>
      <x:c r="D274" t="inlineStr">
        <x:is>
          <x:t xml:space="preserve">Guillotina hidráulica para corte de planchas de acero</x:t>
        </x:is>
      </x:c>
      <x:c r="E274" t="inlineStr">
        <x:is>
          <x:t xml:space="preserve">PRINCIPAL</x:t>
        </x:is>
      </x:c>
      <x:c r="F274" t="n">
        <x:v>1</x:v>
      </x:c>
      <x:c r="G274" s="23" t="n">
        <x:v>1</x:v>
      </x:c>
      <x:c r="H274" s="20" t="inlineStr">
        <x:is>
          <x:t xml:space="preserve">DERIVADO</x:t>
        </x:is>
      </x:c>
    </x:row>
    <x:row r="275">
      <x:c r="A275" t="inlineStr">
        <x:is>
          <x:t xml:space="preserve">Armario metálico KD-034</x:t>
        </x:is>
      </x:c>
      <x:c r="B275" t="n">
        <x:v>2</x:v>
      </x:c>
      <x:c r="C275" t="inlineStr">
        <x:is>
          <x:t xml:space="preserve">Perforación</x:t>
        </x:is>
      </x:c>
      <x:c r="D275" t="inlineStr">
        <x:is>
          <x:t xml:space="preserve">Segundo taladro (alternativo)</x:t>
        </x:is>
      </x:c>
      <x:c r="E275" t="inlineStr">
        <x:is>
          <x:t xml:space="preserve">PRINCIPAL</x:t>
        </x:is>
      </x:c>
      <x:c r="F275" t="n">
        <x:v>1</x:v>
      </x:c>
      <x:c r="G275" s="23" t="n">
        <x:v>1</x:v>
      </x:c>
      <x:c r="H275" s="20" t="inlineStr">
        <x:is>
          <x:t xml:space="preserve">DERIVADO</x:t>
        </x:is>
      </x:c>
    </x:row>
    <x:row r="276">
      <x:c r="A276" t="inlineStr">
        <x:is>
          <x:t xml:space="preserve">Armario metálico KD-034</x:t>
        </x:is>
      </x:c>
      <x:c r="B276" t="n">
        <x:v>2</x:v>
      </x:c>
      <x:c r="C276" t="inlineStr">
        <x:is>
          <x:t xml:space="preserve">Perforación</x:t>
        </x:is>
      </x:c>
      <x:c r="D276" t="inlineStr">
        <x:is>
          <x:t xml:space="preserve">Taladro de banco para perforación de acero</x:t>
        </x:is>
      </x:c>
      <x:c r="E276" t="inlineStr">
        <x:is>
          <x:t xml:space="preserve">ALTERNATIVA CON UTILLAJE COMPATIBLE</x:t>
        </x:is>
      </x:c>
      <x:c r="F276" t="n">
        <x:v>1</x:v>
      </x:c>
      <x:c r="G276" s="23" t="n">
        <x:v>1.1</x:v>
      </x:c>
      <x:c r="H276" s="20" t="inlineStr">
        <x:is>
          <x:t xml:space="preserve">SUPUESTO TÉCNICO (cambio de utillaje)</x:t>
        </x:is>
      </x:c>
    </x:row>
    <x:row r="277">
      <x:c r="A277" t="inlineStr">
        <x:is>
          <x:t xml:space="preserve">Armario metálico KD-034</x:t>
        </x:is>
      </x:c>
      <x:c r="B277" t="n">
        <x:v>3</x:v>
      </x:c>
      <x:c r="C277" t="inlineStr">
        <x:is>
          <x:t xml:space="preserve">Plegado</x:t>
        </x:is>
      </x:c>
      <x:c r="D277" t="inlineStr">
        <x:is>
          <x:t xml:space="preserve">Plegadora hidráulica de chapa metálica</x:t>
        </x:is>
      </x:c>
      <x:c r="E277" t="inlineStr">
        <x:is>
          <x:t xml:space="preserve">PRINCIPAL</x:t>
        </x:is>
      </x:c>
      <x:c r="F277" t="n">
        <x:v>1</x:v>
      </x:c>
      <x:c r="G277" s="23" t="n">
        <x:v>1</x:v>
      </x:c>
      <x:c r="H277" s="20" t="inlineStr">
        <x:is>
          <x:t xml:space="preserve">DERIVADO</x:t>
        </x:is>
      </x:c>
    </x:row>
    <x:row r="278">
      <x:c r="A278" t="inlineStr">
        <x:is>
          <x:t xml:space="preserve">Armario metálico KD-034</x:t>
        </x:is>
      </x:c>
      <x:c r="B278" t="n">
        <x:v>4</x:v>
      </x:c>
      <x:c r="C278" t="inlineStr">
        <x:is>
          <x:t xml:space="preserve">Aplicación electrostática de polvo</x:t>
        </x:is>
      </x:c>
      <x:c r="D278" t="inlineStr">
        <x:is>
          <x:t xml:space="preserve">Pistola manual de pintura electrostática en polvo</x:t>
        </x:is>
      </x:c>
      <x:c r="E278" t="inlineStr">
        <x:is>
          <x:t xml:space="preserve">PRINCIPAL</x:t>
        </x:is>
      </x:c>
      <x:c r="F278" t="n">
        <x:v>1</x:v>
      </x:c>
      <x:c r="G278" s="23" t="n">
        <x:v>1</x:v>
      </x:c>
      <x:c r="H278" s="20" t="inlineStr">
        <x:is>
          <x:t xml:space="preserve">DERIVADO</x:t>
        </x:is>
      </x:c>
    </x:row>
    <x:row r="279">
      <x:c r="A279" t="inlineStr">
        <x:is>
          <x:t xml:space="preserve">Armario metálico KD-034</x:t>
        </x:is>
      </x:c>
      <x:c r="B279" t="n">
        <x:v>5</x:v>
      </x:c>
      <x:c r="C279" t="inlineStr">
        <x:is>
          <x:t xml:space="preserve">Curado térmico en horno</x:t>
        </x:is>
      </x:c>
      <x:c r="D279" t="inlineStr">
        <x:is>
          <x:t xml:space="preserve">Horno de curado de pintura electrostática por lotes</x:t>
        </x:is>
      </x:c>
      <x:c r="E279" t="inlineStr">
        <x:is>
          <x:t xml:space="preserve">PRINCIPAL</x:t>
        </x:is>
      </x:c>
      <x:c r="F279" t="n">
        <x:v>1</x:v>
      </x:c>
      <x:c r="G279" s="23" t="n">
        <x:v>1</x:v>
      </x:c>
      <x:c r="H279" s="20" t="inlineStr">
        <x:is>
          <x:t xml:space="preserve">DERIVADO</x:t>
        </x:is>
      </x:c>
    </x:row>
    <x:row r="280">
      <x:c r="A280" t="inlineStr">
        <x:is>
          <x:t xml:space="preserve">Armario metálico KD-034</x:t>
        </x:is>
      </x:c>
      <x:c r="B280" t="n">
        <x:v>6</x:v>
      </x:c>
      <x:c r="C280" t="inlineStr">
        <x:is>
          <x:t xml:space="preserve">Colgado, traslado y enfriamiento</x:t>
        </x:is>
      </x:c>
      <x:c r="D280" t="inlineStr">
        <x:is>
          <x:t xml:space="preserve">Manipulación y enfriamiento de piezas</x:t>
        </x:is>
      </x:c>
      <x:c r="E280" t="inlineStr">
        <x:is>
          <x:t xml:space="preserve">PRINCIPAL</x:t>
        </x:is>
      </x:c>
      <x:c r="F280" t="n">
        <x:v>1</x:v>
      </x:c>
      <x:c r="G280" s="23" t="n">
        <x:v>1</x:v>
      </x:c>
      <x:c r="H280" s="20" t="inlineStr">
        <x:is>
          <x:t xml:space="preserve">DERIVADO</x:t>
        </x:is>
      </x:c>
    </x:row>
    <x:row r="281">
      <x:c r="A281" t="inlineStr">
        <x:is>
          <x:t xml:space="preserve">Armario metálico KD-034</x:t>
        </x:is>
      </x:c>
      <x:c r="B281" t="n">
        <x:v>7</x:v>
      </x:c>
      <x:c r="C281" t="inlineStr">
        <x:is>
          <x:t xml:space="preserve">Ensamblaje</x:t>
        </x:is>
      </x:c>
      <x:c r="D281" t="inlineStr">
        <x:is>
          <x:t xml:space="preserve">Mesa de armado</x:t>
        </x:is>
      </x:c>
      <x:c r="E281" t="inlineStr">
        <x:is>
          <x:t xml:space="preserve">PRINCIPAL</x:t>
        </x:is>
      </x:c>
      <x:c r="F281" t="n">
        <x:v>1</x:v>
      </x:c>
      <x:c r="G281" s="23" t="n">
        <x:v>1</x:v>
      </x:c>
      <x:c r="H281" s="20" t="inlineStr">
        <x:is>
          <x:t xml:space="preserve">DERIVADO</x:t>
        </x:is>
      </x:c>
    </x:row>
    <x:row r="282">
      <x:c r="A282" t="inlineStr">
        <x:is>
          <x:t xml:space="preserve">Armario metálico KD-034</x:t>
        </x:is>
      </x:c>
      <x:c r="B282" t="n">
        <x:v>8</x:v>
      </x:c>
      <x:c r="C282" t="inlineStr">
        <x:is>
          <x:t xml:space="preserve">Inspección final de integridad del producto</x:t>
        </x:is>
      </x:c>
      <x:c r="D282" t="inlineStr">
        <x:is>
          <x:t xml:space="preserve">Mesa de armado</x:t>
        </x:is>
      </x:c>
      <x:c r="E282" t="inlineStr">
        <x:is>
          <x:t xml:space="preserve">PRINCIPAL</x:t>
        </x:is>
      </x:c>
      <x:c r="F282" t="n">
        <x:v>1</x:v>
      </x:c>
      <x:c r="G282" s="23" t="n">
        <x:v>1</x:v>
      </x:c>
      <x:c r="H282" s="20" t="inlineStr">
        <x:is>
          <x:t xml:space="preserve">DERIVADO</x:t>
        </x:is>
      </x:c>
    </x:row>
    <x:row r="283">
      <x:c r="A283" t="inlineStr">
        <x:is>
          <x:t xml:space="preserve">Banqueta con patas metálicas</x:t>
        </x:is>
      </x:c>
      <x:c r="B283" t="n">
        <x:v>1</x:v>
      </x:c>
      <x:c r="C283" t="inlineStr">
        <x:is>
          <x:t xml:space="preserve">Corte de tubos y perfiles</x:t>
        </x:is>
      </x:c>
      <x:c r="D283" t="inlineStr">
        <x:is>
          <x:t xml:space="preserve">Sierra de cinta para corte de tubos y perfiles</x:t>
        </x:is>
      </x:c>
      <x:c r="E283" t="inlineStr">
        <x:is>
          <x:t xml:space="preserve">PRINCIPAL</x:t>
        </x:is>
      </x:c>
      <x:c r="F283" t="n">
        <x:v>1</x:v>
      </x:c>
      <x:c r="G283" s="23" t="n">
        <x:v>1</x:v>
      </x:c>
      <x:c r="H283" s="20" t="inlineStr">
        <x:is>
          <x:t xml:space="preserve">DERIVADO</x:t>
        </x:is>
      </x:c>
    </x:row>
    <x:row r="284">
      <x:c r="A284" t="inlineStr">
        <x:is>
          <x:t xml:space="preserve">Banqueta con patas metálicas</x:t>
        </x:is>
      </x:c>
      <x:c r="B284" t="n">
        <x:v>2</x:v>
      </x:c>
      <x:c r="C284" t="inlineStr">
        <x:is>
          <x:t xml:space="preserve">Perforación</x:t>
        </x:is>
      </x:c>
      <x:c r="D284" t="inlineStr">
        <x:is>
          <x:t xml:space="preserve">Segundo taladro (alternativo)</x:t>
        </x:is>
      </x:c>
      <x:c r="E284" t="inlineStr">
        <x:is>
          <x:t xml:space="preserve">PRINCIPAL</x:t>
        </x:is>
      </x:c>
      <x:c r="F284" t="n">
        <x:v>1</x:v>
      </x:c>
      <x:c r="G284" s="23" t="n">
        <x:v>1</x:v>
      </x:c>
      <x:c r="H284" s="20" t="inlineStr">
        <x:is>
          <x:t xml:space="preserve">DERIVADO</x:t>
        </x:is>
      </x:c>
    </x:row>
    <x:row r="285">
      <x:c r="A285" t="inlineStr">
        <x:is>
          <x:t xml:space="preserve">Banqueta con patas metálicas</x:t>
        </x:is>
      </x:c>
      <x:c r="B285" t="n">
        <x:v>2</x:v>
      </x:c>
      <x:c r="C285" t="inlineStr">
        <x:is>
          <x:t xml:space="preserve">Perforación</x:t>
        </x:is>
      </x:c>
      <x:c r="D285" t="inlineStr">
        <x:is>
          <x:t xml:space="preserve">Taladro de banco para perforación de acero</x:t>
        </x:is>
      </x:c>
      <x:c r="E285" t="inlineStr">
        <x:is>
          <x:t xml:space="preserve">ALTERNATIVA CON UTILLAJE COMPATIBLE</x:t>
        </x:is>
      </x:c>
      <x:c r="F285" t="n">
        <x:v>1</x:v>
      </x:c>
      <x:c r="G285" s="23" t="n">
        <x:v>1.1</x:v>
      </x:c>
      <x:c r="H285" s="20" t="inlineStr">
        <x:is>
          <x:t xml:space="preserve">SUPUESTO TÉCNICO (cambio de utillaje)</x:t>
        </x:is>
      </x:c>
    </x:row>
    <x:row r="286">
      <x:c r="A286" t="inlineStr">
        <x:is>
          <x:t xml:space="preserve">Banqueta con patas metálicas</x:t>
        </x:is>
      </x:c>
      <x:c r="B286" t="n">
        <x:v>3</x:v>
      </x:c>
      <x:c r="C286" t="inlineStr">
        <x:is>
          <x:t xml:space="preserve">Soldadura</x:t>
        </x:is>
      </x:c>
      <x:c r="D286" t="inlineStr">
        <x:is>
          <x:t xml:space="preserve">Segunda estación soldadura (alternativa)</x:t>
        </x:is>
      </x:c>
      <x:c r="E286" t="inlineStr">
        <x:is>
          <x:t xml:space="preserve">PRINCIPAL</x:t>
        </x:is>
      </x:c>
      <x:c r="F286" t="n">
        <x:v>1</x:v>
      </x:c>
      <x:c r="G286" s="23" t="n">
        <x:v>1</x:v>
      </x:c>
      <x:c r="H286" s="20" t="inlineStr">
        <x:is>
          <x:t xml:space="preserve">DERIVADO</x:t>
        </x:is>
      </x:c>
    </x:row>
    <x:row r="287">
      <x:c r="A287" t="inlineStr">
        <x:is>
          <x:t xml:space="preserve">Banqueta con patas metálicas</x:t>
        </x:is>
      </x:c>
      <x:c r="B287" t="n">
        <x:v>3</x:v>
      </x:c>
      <x:c r="C287" t="inlineStr">
        <x:is>
          <x:t xml:space="preserve">Soldadura</x:t>
        </x:is>
      </x:c>
      <x:c r="D287" t="inlineStr">
        <x:is>
          <x:t xml:space="preserve">Máquina de soldadura por arco MIG/MAG</x:t>
        </x:is>
      </x:c>
      <x:c r="E287" t="inlineStr">
        <x:is>
          <x:t xml:space="preserve">ALTERNATIVA MISMO PROCESO</x:t>
        </x:is>
      </x:c>
      <x:c r="F287" t="n">
        <x:v>1</x:v>
      </x:c>
      <x:c r="G287" s="23" t="n">
        <x:v>1</x:v>
      </x:c>
      <x:c r="H287" s="20" t="inlineStr">
        <x:is>
          <x:t xml:space="preserve">SUPUESTO TÉCNICO (mismo proceso)</x:t>
        </x:is>
      </x:c>
    </x:row>
    <x:row r="288">
      <x:c r="A288" t="inlineStr">
        <x:is>
          <x:t xml:space="preserve">Banqueta con patas metálicas</x:t>
        </x:is>
      </x:c>
      <x:c r="B288" t="n">
        <x:v>4</x:v>
      </x:c>
      <x:c r="C288" t="inlineStr">
        <x:is>
          <x:t xml:space="preserve">Aplicación electrostática de polvo</x:t>
        </x:is>
      </x:c>
      <x:c r="D288" t="inlineStr">
        <x:is>
          <x:t xml:space="preserve">Pistola manual de pintura electrostática en polvo</x:t>
        </x:is>
      </x:c>
      <x:c r="E288" t="inlineStr">
        <x:is>
          <x:t xml:space="preserve">PRINCIPAL</x:t>
        </x:is>
      </x:c>
      <x:c r="F288" t="n">
        <x:v>1</x:v>
      </x:c>
      <x:c r="G288" s="23" t="n">
        <x:v>1</x:v>
      </x:c>
      <x:c r="H288" s="20" t="inlineStr">
        <x:is>
          <x:t xml:space="preserve">DERIVADO</x:t>
        </x:is>
      </x:c>
    </x:row>
    <x:row r="289">
      <x:c r="A289" t="inlineStr">
        <x:is>
          <x:t xml:space="preserve">Banqueta con patas metálicas</x:t>
        </x:is>
      </x:c>
      <x:c r="B289" t="n">
        <x:v>5</x:v>
      </x:c>
      <x:c r="C289" t="inlineStr">
        <x:is>
          <x:t xml:space="preserve">Curado térmico en horno</x:t>
        </x:is>
      </x:c>
      <x:c r="D289" t="inlineStr">
        <x:is>
          <x:t xml:space="preserve">Horno de curado de pintura electrostática por lotes</x:t>
        </x:is>
      </x:c>
      <x:c r="E289" t="inlineStr">
        <x:is>
          <x:t xml:space="preserve">PRINCIPAL</x:t>
        </x:is>
      </x:c>
      <x:c r="F289" t="n">
        <x:v>1</x:v>
      </x:c>
      <x:c r="G289" s="23" t="n">
        <x:v>1</x:v>
      </x:c>
      <x:c r="H289" s="20" t="inlineStr">
        <x:is>
          <x:t xml:space="preserve">DERIVADO</x:t>
        </x:is>
      </x:c>
    </x:row>
    <x:row r="290">
      <x:c r="A290" t="inlineStr">
        <x:is>
          <x:t xml:space="preserve">Banqueta con patas metálicas</x:t>
        </x:is>
      </x:c>
      <x:c r="B290" t="n">
        <x:v>6</x:v>
      </x:c>
      <x:c r="C290" t="inlineStr">
        <x:is>
          <x:t xml:space="preserve">Colgado, traslado y enfriamiento</x:t>
        </x:is>
      </x:c>
      <x:c r="D290" t="inlineStr">
        <x:is>
          <x:t xml:space="preserve">Manipulación y enfriamiento de piezas</x:t>
        </x:is>
      </x:c>
      <x:c r="E290" t="inlineStr">
        <x:is>
          <x:t xml:space="preserve">PRINCIPAL</x:t>
        </x:is>
      </x:c>
      <x:c r="F290" t="n">
        <x:v>1</x:v>
      </x:c>
      <x:c r="G290" s="23" t="n">
        <x:v>1</x:v>
      </x:c>
      <x:c r="H290" s="20" t="inlineStr">
        <x:is>
          <x:t xml:space="preserve">DERIVADO</x:t>
        </x:is>
      </x:c>
    </x:row>
    <x:row r="291">
      <x:c r="A291" t="inlineStr">
        <x:is>
          <x:t xml:space="preserve">Banqueta con patas metálicas</x:t>
        </x:is>
      </x:c>
      <x:c r="B291" t="n">
        <x:v>7</x:v>
      </x:c>
      <x:c r="C291" t="inlineStr">
        <x:is>
          <x:t xml:space="preserve">Ensamblaje</x:t>
        </x:is>
      </x:c>
      <x:c r="D291" t="inlineStr">
        <x:is>
          <x:t xml:space="preserve">Mesa de armado</x:t>
        </x:is>
      </x:c>
      <x:c r="E291" t="inlineStr">
        <x:is>
          <x:t xml:space="preserve">PRINCIPAL</x:t>
        </x:is>
      </x:c>
      <x:c r="F291" t="n">
        <x:v>1</x:v>
      </x:c>
      <x:c r="G291" s="23" t="n">
        <x:v>1</x:v>
      </x:c>
      <x:c r="H291" s="20" t="inlineStr">
        <x:is>
          <x:t xml:space="preserve">DERIVADO</x:t>
        </x:is>
      </x:c>
    </x:row>
    <x:row r="292">
      <x:c r="A292" t="inlineStr">
        <x:is>
          <x:t xml:space="preserve">Banqueta con patas metálicas</x:t>
        </x:is>
      </x:c>
      <x:c r="B292" t="n">
        <x:v>8</x:v>
      </x:c>
      <x:c r="C292" t="inlineStr">
        <x:is>
          <x:t xml:space="preserve">Inspección final de integridad del producto</x:t>
        </x:is>
      </x:c>
      <x:c r="D292" t="inlineStr">
        <x:is>
          <x:t xml:space="preserve">Mesa de armado</x:t>
        </x:is>
      </x:c>
      <x:c r="E292" t="inlineStr">
        <x:is>
          <x:t xml:space="preserve">PRINCIPAL</x:t>
        </x:is>
      </x:c>
      <x:c r="F292" t="n">
        <x:v>1</x:v>
      </x:c>
      <x:c r="G292" s="23" t="n">
        <x:v>1</x:v>
      </x:c>
      <x:c r="H292" s="20" t="inlineStr">
        <x:is>
          <x:t xml:space="preserve">DERIVADO</x:t>
        </x:is>
      </x:c>
    </x:row>
    <x:row r="293">
      <x:c r="A293" t="inlineStr">
        <x:is>
          <x:t xml:space="preserve">Armario herramientas MY-TC-03</x:t>
        </x:is>
      </x:c>
      <x:c r="B293" t="n">
        <x:v>1</x:v>
      </x:c>
      <x:c r="C293" t="inlineStr">
        <x:is>
          <x:t xml:space="preserve">Corte de planchas de acero</x:t>
        </x:is>
      </x:c>
      <x:c r="D293" t="inlineStr">
        <x:is>
          <x:t xml:space="preserve">Guillotina hidráulica para corte de planchas de acero</x:t>
        </x:is>
      </x:c>
      <x:c r="E293" t="inlineStr">
        <x:is>
          <x:t xml:space="preserve">PRINCIPAL</x:t>
        </x:is>
      </x:c>
      <x:c r="F293" t="n">
        <x:v>1</x:v>
      </x:c>
      <x:c r="G293" s="23" t="n">
        <x:v>1</x:v>
      </x:c>
      <x:c r="H293" s="20" t="inlineStr">
        <x:is>
          <x:t xml:space="preserve">DERIVADO</x:t>
        </x:is>
      </x:c>
    </x:row>
    <x:row r="294">
      <x:c r="A294" t="inlineStr">
        <x:is>
          <x:t xml:space="preserve">Armario herramientas MY-TC-03</x:t>
        </x:is>
      </x:c>
      <x:c r="B294" t="n">
        <x:v>2</x:v>
      </x:c>
      <x:c r="C294" t="inlineStr">
        <x:is>
          <x:t xml:space="preserve">Perforación</x:t>
        </x:is>
      </x:c>
      <x:c r="D294" t="inlineStr">
        <x:is>
          <x:t xml:space="preserve">Segundo taladro (alternativo)</x:t>
        </x:is>
      </x:c>
      <x:c r="E294" t="inlineStr">
        <x:is>
          <x:t xml:space="preserve">PRINCIPAL</x:t>
        </x:is>
      </x:c>
      <x:c r="F294" t="n">
        <x:v>1</x:v>
      </x:c>
      <x:c r="G294" s="23" t="n">
        <x:v>1</x:v>
      </x:c>
      <x:c r="H294" s="20" t="inlineStr">
        <x:is>
          <x:t xml:space="preserve">DERIVADO</x:t>
        </x:is>
      </x:c>
    </x:row>
    <x:row r="295">
      <x:c r="A295" t="inlineStr">
        <x:is>
          <x:t xml:space="preserve">Armario herramientas MY-TC-03</x:t>
        </x:is>
      </x:c>
      <x:c r="B295" t="n">
        <x:v>2</x:v>
      </x:c>
      <x:c r="C295" t="inlineStr">
        <x:is>
          <x:t xml:space="preserve">Perforación</x:t>
        </x:is>
      </x:c>
      <x:c r="D295" t="inlineStr">
        <x:is>
          <x:t xml:space="preserve">Taladro de banco para perforación de acero</x:t>
        </x:is>
      </x:c>
      <x:c r="E295" t="inlineStr">
        <x:is>
          <x:t xml:space="preserve">ALTERNATIVA CON UTILLAJE COMPATIBLE</x:t>
        </x:is>
      </x:c>
      <x:c r="F295" t="n">
        <x:v>1</x:v>
      </x:c>
      <x:c r="G295" s="23" t="n">
        <x:v>1.1</x:v>
      </x:c>
      <x:c r="H295" s="20" t="inlineStr">
        <x:is>
          <x:t xml:space="preserve">SUPUESTO TÉCNICO (cambio de utillaje)</x:t>
        </x:is>
      </x:c>
    </x:row>
    <x:row r="296">
      <x:c r="A296" t="inlineStr">
        <x:is>
          <x:t xml:space="preserve">Armario herramientas MY-TC-03</x:t>
        </x:is>
      </x:c>
      <x:c r="B296" t="n">
        <x:v>3</x:v>
      </x:c>
      <x:c r="C296" t="inlineStr">
        <x:is>
          <x:t xml:space="preserve">Plegado</x:t>
        </x:is>
      </x:c>
      <x:c r="D296" t="inlineStr">
        <x:is>
          <x:t xml:space="preserve">Plegadora hidráulica de chapa metálica</x:t>
        </x:is>
      </x:c>
      <x:c r="E296" t="inlineStr">
        <x:is>
          <x:t xml:space="preserve">PRINCIPAL</x:t>
        </x:is>
      </x:c>
      <x:c r="F296" t="n">
        <x:v>1</x:v>
      </x:c>
      <x:c r="G296" s="23" t="n">
        <x:v>1</x:v>
      </x:c>
      <x:c r="H296" s="20" t="inlineStr">
        <x:is>
          <x:t xml:space="preserve">DERIVADO</x:t>
        </x:is>
      </x:c>
    </x:row>
    <x:row r="297">
      <x:c r="A297" t="inlineStr">
        <x:is>
          <x:t xml:space="preserve">Armario herramientas MY-TC-03</x:t>
        </x:is>
      </x:c>
      <x:c r="B297" t="n">
        <x:v>4</x:v>
      </x:c>
      <x:c r="C297" t="inlineStr">
        <x:is>
          <x:t xml:space="preserve">Aplicación electrostática de polvo</x:t>
        </x:is>
      </x:c>
      <x:c r="D297" t="inlineStr">
        <x:is>
          <x:t xml:space="preserve">Pistola manual de pintura electrostática en polvo</x:t>
        </x:is>
      </x:c>
      <x:c r="E297" t="inlineStr">
        <x:is>
          <x:t xml:space="preserve">PRINCIPAL</x:t>
        </x:is>
      </x:c>
      <x:c r="F297" t="n">
        <x:v>1</x:v>
      </x:c>
      <x:c r="G297" s="23" t="n">
        <x:v>1</x:v>
      </x:c>
      <x:c r="H297" s="20" t="inlineStr">
        <x:is>
          <x:t xml:space="preserve">DERIVADO</x:t>
        </x:is>
      </x:c>
    </x:row>
    <x:row r="298">
      <x:c r="A298" t="inlineStr">
        <x:is>
          <x:t xml:space="preserve">Armario herramientas MY-TC-03</x:t>
        </x:is>
      </x:c>
      <x:c r="B298" t="n">
        <x:v>5</x:v>
      </x:c>
      <x:c r="C298" t="inlineStr">
        <x:is>
          <x:t xml:space="preserve">Curado térmico en horno</x:t>
        </x:is>
      </x:c>
      <x:c r="D298" t="inlineStr">
        <x:is>
          <x:t xml:space="preserve">Horno de curado de pintura electrostática por lotes</x:t>
        </x:is>
      </x:c>
      <x:c r="E298" t="inlineStr">
        <x:is>
          <x:t xml:space="preserve">PRINCIPAL</x:t>
        </x:is>
      </x:c>
      <x:c r="F298" t="n">
        <x:v>1</x:v>
      </x:c>
      <x:c r="G298" s="23" t="n">
        <x:v>1</x:v>
      </x:c>
      <x:c r="H298" s="20" t="inlineStr">
        <x:is>
          <x:t xml:space="preserve">DERIVADO</x:t>
        </x:is>
      </x:c>
    </x:row>
    <x:row r="299">
      <x:c r="A299" t="inlineStr">
        <x:is>
          <x:t xml:space="preserve">Armario herramientas MY-TC-03</x:t>
        </x:is>
      </x:c>
      <x:c r="B299" t="n">
        <x:v>6</x:v>
      </x:c>
      <x:c r="C299" t="inlineStr">
        <x:is>
          <x:t xml:space="preserve">Colgado, traslado y enfriamiento</x:t>
        </x:is>
      </x:c>
      <x:c r="D299" t="inlineStr">
        <x:is>
          <x:t xml:space="preserve">Manipulación y enfriamiento de piezas</x:t>
        </x:is>
      </x:c>
      <x:c r="E299" t="inlineStr">
        <x:is>
          <x:t xml:space="preserve">PRINCIPAL</x:t>
        </x:is>
      </x:c>
      <x:c r="F299" t="n">
        <x:v>1</x:v>
      </x:c>
      <x:c r="G299" s="23" t="n">
        <x:v>1</x:v>
      </x:c>
      <x:c r="H299" s="20" t="inlineStr">
        <x:is>
          <x:t xml:space="preserve">DERIVADO</x:t>
        </x:is>
      </x:c>
    </x:row>
    <x:row r="300">
      <x:c r="A300" t="inlineStr">
        <x:is>
          <x:t xml:space="preserve">Armario herramientas MY-TC-03</x:t>
        </x:is>
      </x:c>
      <x:c r="B300" t="n">
        <x:v>7</x:v>
      </x:c>
      <x:c r="C300" t="inlineStr">
        <x:is>
          <x:t xml:space="preserve">Ensamblaje</x:t>
        </x:is>
      </x:c>
      <x:c r="D300" t="inlineStr">
        <x:is>
          <x:t xml:space="preserve">Mesa de armado</x:t>
        </x:is>
      </x:c>
      <x:c r="E300" t="inlineStr">
        <x:is>
          <x:t xml:space="preserve">PRINCIPAL</x:t>
        </x:is>
      </x:c>
      <x:c r="F300" t="n">
        <x:v>1</x:v>
      </x:c>
      <x:c r="G300" s="23" t="n">
        <x:v>1</x:v>
      </x:c>
      <x:c r="H300" s="20" t="inlineStr">
        <x:is>
          <x:t xml:space="preserve">DERIVADO</x:t>
        </x:is>
      </x:c>
    </x:row>
    <x:row r="301">
      <x:c r="A301" t="inlineStr">
        <x:is>
          <x:t xml:space="preserve">Armario herramientas MY-TC-03</x:t>
        </x:is>
      </x:c>
      <x:c r="B301" t="n">
        <x:v>8</x:v>
      </x:c>
      <x:c r="C301" t="inlineStr">
        <x:is>
          <x:t xml:space="preserve">Inspección final de integridad del producto</x:t>
        </x:is>
      </x:c>
      <x:c r="D301" t="inlineStr">
        <x:is>
          <x:t xml:space="preserve">Mesa de armado</x:t>
        </x:is>
      </x:c>
      <x:c r="E301" t="inlineStr">
        <x:is>
          <x:t xml:space="preserve">PRINCIPAL</x:t>
        </x:is>
      </x:c>
      <x:c r="F301" t="n">
        <x:v>1</x:v>
      </x:c>
      <x:c r="G301" s="23" t="n">
        <x:v>1</x:v>
      </x:c>
      <x:c r="H301" s="20" t="inlineStr">
        <x:is>
          <x:t xml:space="preserve">DERIVADO</x:t>
        </x:is>
      </x:c>
    </x:row>
    <x:row r="302">
      <x:c r="A302" t="inlineStr">
        <x:is>
          <x:t xml:space="preserve">Armario herramientas MY-TC-04</x:t>
        </x:is>
      </x:c>
      <x:c r="B302" t="n">
        <x:v>1</x:v>
      </x:c>
      <x:c r="C302" t="inlineStr">
        <x:is>
          <x:t xml:space="preserve">Corte de planchas de acero</x:t>
        </x:is>
      </x:c>
      <x:c r="D302" t="inlineStr">
        <x:is>
          <x:t xml:space="preserve">Guillotina hidráulica para corte de planchas de acero</x:t>
        </x:is>
      </x:c>
      <x:c r="E302" t="inlineStr">
        <x:is>
          <x:t xml:space="preserve">PRINCIPAL</x:t>
        </x:is>
      </x:c>
      <x:c r="F302" t="n">
        <x:v>1</x:v>
      </x:c>
      <x:c r="G302" s="23" t="n">
        <x:v>1</x:v>
      </x:c>
      <x:c r="H302" s="20" t="inlineStr">
        <x:is>
          <x:t xml:space="preserve">DERIVADO</x:t>
        </x:is>
      </x:c>
    </x:row>
    <x:row r="303">
      <x:c r="A303" t="inlineStr">
        <x:is>
          <x:t xml:space="preserve">Armario herramientas MY-TC-04</x:t>
        </x:is>
      </x:c>
      <x:c r="B303" t="n">
        <x:v>2</x:v>
      </x:c>
      <x:c r="C303" t="inlineStr">
        <x:is>
          <x:t xml:space="preserve">Perforación</x:t>
        </x:is>
      </x:c>
      <x:c r="D303" t="inlineStr">
        <x:is>
          <x:t xml:space="preserve">Segundo taladro (alternativo)</x:t>
        </x:is>
      </x:c>
      <x:c r="E303" t="inlineStr">
        <x:is>
          <x:t xml:space="preserve">PRINCIPAL</x:t>
        </x:is>
      </x:c>
      <x:c r="F303" t="n">
        <x:v>1</x:v>
      </x:c>
      <x:c r="G303" s="23" t="n">
        <x:v>1</x:v>
      </x:c>
      <x:c r="H303" s="20" t="inlineStr">
        <x:is>
          <x:t xml:space="preserve">DERIVADO</x:t>
        </x:is>
      </x:c>
    </x:row>
    <x:row r="304">
      <x:c r="A304" t="inlineStr">
        <x:is>
          <x:t xml:space="preserve">Armario herramientas MY-TC-04</x:t>
        </x:is>
      </x:c>
      <x:c r="B304" t="n">
        <x:v>2</x:v>
      </x:c>
      <x:c r="C304" t="inlineStr">
        <x:is>
          <x:t xml:space="preserve">Perforación</x:t>
        </x:is>
      </x:c>
      <x:c r="D304" t="inlineStr">
        <x:is>
          <x:t xml:space="preserve">Taladro de banco para perforación de acero</x:t>
        </x:is>
      </x:c>
      <x:c r="E304" t="inlineStr">
        <x:is>
          <x:t xml:space="preserve">ALTERNATIVA CON UTILLAJE COMPATIBLE</x:t>
        </x:is>
      </x:c>
      <x:c r="F304" t="n">
        <x:v>1</x:v>
      </x:c>
      <x:c r="G304" s="23" t="n">
        <x:v>1.1</x:v>
      </x:c>
      <x:c r="H304" s="20" t="inlineStr">
        <x:is>
          <x:t xml:space="preserve">SUPUESTO TÉCNICO (cambio de utillaje)</x:t>
        </x:is>
      </x:c>
    </x:row>
    <x:row r="305">
      <x:c r="A305" t="inlineStr">
        <x:is>
          <x:t xml:space="preserve">Armario herramientas MY-TC-04</x:t>
        </x:is>
      </x:c>
      <x:c r="B305" t="n">
        <x:v>3</x:v>
      </x:c>
      <x:c r="C305" t="inlineStr">
        <x:is>
          <x:t xml:space="preserve">Plegado</x:t>
        </x:is>
      </x:c>
      <x:c r="D305" t="inlineStr">
        <x:is>
          <x:t xml:space="preserve">Plegadora hidráulica de chapa metálica</x:t>
        </x:is>
      </x:c>
      <x:c r="E305" t="inlineStr">
        <x:is>
          <x:t xml:space="preserve">PRINCIPAL</x:t>
        </x:is>
      </x:c>
      <x:c r="F305" t="n">
        <x:v>1</x:v>
      </x:c>
      <x:c r="G305" s="23" t="n">
        <x:v>1</x:v>
      </x:c>
      <x:c r="H305" s="20" t="inlineStr">
        <x:is>
          <x:t xml:space="preserve">DERIVADO</x:t>
        </x:is>
      </x:c>
    </x:row>
    <x:row r="306">
      <x:c r="A306" t="inlineStr">
        <x:is>
          <x:t xml:space="preserve">Armario herramientas MY-TC-04</x:t>
        </x:is>
      </x:c>
      <x:c r="B306" t="n">
        <x:v>4</x:v>
      </x:c>
      <x:c r="C306" t="inlineStr">
        <x:is>
          <x:t xml:space="preserve">Aplicación electrostática de polvo</x:t>
        </x:is>
      </x:c>
      <x:c r="D306" t="inlineStr">
        <x:is>
          <x:t xml:space="preserve">Pistola manual de pintura electrostática en polvo</x:t>
        </x:is>
      </x:c>
      <x:c r="E306" t="inlineStr">
        <x:is>
          <x:t xml:space="preserve">PRINCIPAL</x:t>
        </x:is>
      </x:c>
      <x:c r="F306" t="n">
        <x:v>1</x:v>
      </x:c>
      <x:c r="G306" s="23" t="n">
        <x:v>1</x:v>
      </x:c>
      <x:c r="H306" s="20" t="inlineStr">
        <x:is>
          <x:t xml:space="preserve">DERIVADO</x:t>
        </x:is>
      </x:c>
    </x:row>
    <x:row r="307">
      <x:c r="A307" t="inlineStr">
        <x:is>
          <x:t xml:space="preserve">Armario herramientas MY-TC-04</x:t>
        </x:is>
      </x:c>
      <x:c r="B307" t="n">
        <x:v>5</x:v>
      </x:c>
      <x:c r="C307" t="inlineStr">
        <x:is>
          <x:t xml:space="preserve">Curado térmico en horno</x:t>
        </x:is>
      </x:c>
      <x:c r="D307" t="inlineStr">
        <x:is>
          <x:t xml:space="preserve">Horno de curado de pintura electrostática por lotes</x:t>
        </x:is>
      </x:c>
      <x:c r="E307" t="inlineStr">
        <x:is>
          <x:t xml:space="preserve">PRINCIPAL</x:t>
        </x:is>
      </x:c>
      <x:c r="F307" t="n">
        <x:v>1</x:v>
      </x:c>
      <x:c r="G307" s="23" t="n">
        <x:v>1</x:v>
      </x:c>
      <x:c r="H307" s="20" t="inlineStr">
        <x:is>
          <x:t xml:space="preserve">DERIVADO</x:t>
        </x:is>
      </x:c>
    </x:row>
    <x:row r="308">
      <x:c r="A308" t="inlineStr">
        <x:is>
          <x:t xml:space="preserve">Armario herramientas MY-TC-04</x:t>
        </x:is>
      </x:c>
      <x:c r="B308" t="n">
        <x:v>6</x:v>
      </x:c>
      <x:c r="C308" t="inlineStr">
        <x:is>
          <x:t xml:space="preserve">Colgado, traslado y enfriamiento</x:t>
        </x:is>
      </x:c>
      <x:c r="D308" t="inlineStr">
        <x:is>
          <x:t xml:space="preserve">Manipulación y enfriamiento de piezas</x:t>
        </x:is>
      </x:c>
      <x:c r="E308" t="inlineStr">
        <x:is>
          <x:t xml:space="preserve">PRINCIPAL</x:t>
        </x:is>
      </x:c>
      <x:c r="F308" t="n">
        <x:v>1</x:v>
      </x:c>
      <x:c r="G308" s="23" t="n">
        <x:v>1</x:v>
      </x:c>
      <x:c r="H308" s="20" t="inlineStr">
        <x:is>
          <x:t xml:space="preserve">DERIVADO</x:t>
        </x:is>
      </x:c>
    </x:row>
    <x:row r="309">
      <x:c r="A309" t="inlineStr">
        <x:is>
          <x:t xml:space="preserve">Armario herramientas MY-TC-04</x:t>
        </x:is>
      </x:c>
      <x:c r="B309" t="n">
        <x:v>7</x:v>
      </x:c>
      <x:c r="C309" t="inlineStr">
        <x:is>
          <x:t xml:space="preserve">Ensamblaje</x:t>
        </x:is>
      </x:c>
      <x:c r="D309" t="inlineStr">
        <x:is>
          <x:t xml:space="preserve">Mesa de armado</x:t>
        </x:is>
      </x:c>
      <x:c r="E309" t="inlineStr">
        <x:is>
          <x:t xml:space="preserve">PRINCIPAL</x:t>
        </x:is>
      </x:c>
      <x:c r="F309" t="n">
        <x:v>1</x:v>
      </x:c>
      <x:c r="G309" s="23" t="n">
        <x:v>1</x:v>
      </x:c>
      <x:c r="H309" s="20" t="inlineStr">
        <x:is>
          <x:t xml:space="preserve">DERIVADO</x:t>
        </x:is>
      </x:c>
    </x:row>
    <x:row r="310">
      <x:c r="A310" t="inlineStr">
        <x:is>
          <x:t xml:space="preserve">Armario herramientas MY-TC-04</x:t>
        </x:is>
      </x:c>
      <x:c r="B310" t="n">
        <x:v>8</x:v>
      </x:c>
      <x:c r="C310" t="inlineStr">
        <x:is>
          <x:t xml:space="preserve">Inspección final de integridad del producto</x:t>
        </x:is>
      </x:c>
      <x:c r="D310" t="inlineStr">
        <x:is>
          <x:t xml:space="preserve">Mesa de armado</x:t>
        </x:is>
      </x:c>
      <x:c r="E310" t="inlineStr">
        <x:is>
          <x:t xml:space="preserve">PRINCIPAL</x:t>
        </x:is>
      </x:c>
      <x:c r="F310" t="n">
        <x:v>1</x:v>
      </x:c>
      <x:c r="G310" s="23" t="n">
        <x:v>1</x:v>
      </x:c>
      <x:c r="H310" s="20" t="inlineStr">
        <x:is>
          <x:t xml:space="preserve">DERIVADO</x:t>
        </x:is>
      </x:c>
    </x:row>
    <x:row r="311">
      <x:c r="A311" t="inlineStr">
        <x:is>
          <x:t xml:space="preserve">Armario herramientas MY-TC-05</x:t>
        </x:is>
      </x:c>
      <x:c r="B311" t="n">
        <x:v>1</x:v>
      </x:c>
      <x:c r="C311" t="inlineStr">
        <x:is>
          <x:t xml:space="preserve">Corte de planchas de acero</x:t>
        </x:is>
      </x:c>
      <x:c r="D311" t="inlineStr">
        <x:is>
          <x:t xml:space="preserve">Guillotina hidráulica para corte de planchas de acero</x:t>
        </x:is>
      </x:c>
      <x:c r="E311" t="inlineStr">
        <x:is>
          <x:t xml:space="preserve">PRINCIPAL</x:t>
        </x:is>
      </x:c>
      <x:c r="F311" t="n">
        <x:v>1</x:v>
      </x:c>
      <x:c r="G311" s="23" t="n">
        <x:v>1</x:v>
      </x:c>
      <x:c r="H311" s="20" t="inlineStr">
        <x:is>
          <x:t xml:space="preserve">DERIVADO</x:t>
        </x:is>
      </x:c>
    </x:row>
    <x:row r="312">
      <x:c r="A312" t="inlineStr">
        <x:is>
          <x:t xml:space="preserve">Armario herramientas MY-TC-05</x:t>
        </x:is>
      </x:c>
      <x:c r="B312" t="n">
        <x:v>2</x:v>
      </x:c>
      <x:c r="C312" t="inlineStr">
        <x:is>
          <x:t xml:space="preserve">Perforación</x:t>
        </x:is>
      </x:c>
      <x:c r="D312" t="inlineStr">
        <x:is>
          <x:t xml:space="preserve">Segundo taladro (alternativo)</x:t>
        </x:is>
      </x:c>
      <x:c r="E312" t="inlineStr">
        <x:is>
          <x:t xml:space="preserve">PRINCIPAL</x:t>
        </x:is>
      </x:c>
      <x:c r="F312" t="n">
        <x:v>1</x:v>
      </x:c>
      <x:c r="G312" s="23" t="n">
        <x:v>1</x:v>
      </x:c>
      <x:c r="H312" s="20" t="inlineStr">
        <x:is>
          <x:t xml:space="preserve">DERIVADO</x:t>
        </x:is>
      </x:c>
    </x:row>
    <x:row r="313">
      <x:c r="A313" t="inlineStr">
        <x:is>
          <x:t xml:space="preserve">Armario herramientas MY-TC-05</x:t>
        </x:is>
      </x:c>
      <x:c r="B313" t="n">
        <x:v>2</x:v>
      </x:c>
      <x:c r="C313" t="inlineStr">
        <x:is>
          <x:t xml:space="preserve">Perforación</x:t>
        </x:is>
      </x:c>
      <x:c r="D313" t="inlineStr">
        <x:is>
          <x:t xml:space="preserve">Taladro de banco para perforación de acero</x:t>
        </x:is>
      </x:c>
      <x:c r="E313" t="inlineStr">
        <x:is>
          <x:t xml:space="preserve">ALTERNATIVA CON UTILLAJE COMPATIBLE</x:t>
        </x:is>
      </x:c>
      <x:c r="F313" t="n">
        <x:v>1</x:v>
      </x:c>
      <x:c r="G313" s="23" t="n">
        <x:v>1.1</x:v>
      </x:c>
      <x:c r="H313" s="20" t="inlineStr">
        <x:is>
          <x:t xml:space="preserve">SUPUESTO TÉCNICO (cambio de utillaje)</x:t>
        </x:is>
      </x:c>
    </x:row>
    <x:row r="314">
      <x:c r="A314" t="inlineStr">
        <x:is>
          <x:t xml:space="preserve">Armario herramientas MY-TC-05</x:t>
        </x:is>
      </x:c>
      <x:c r="B314" t="n">
        <x:v>3</x:v>
      </x:c>
      <x:c r="C314" t="inlineStr">
        <x:is>
          <x:t xml:space="preserve">Plegado</x:t>
        </x:is>
      </x:c>
      <x:c r="D314" t="inlineStr">
        <x:is>
          <x:t xml:space="preserve">Plegadora hidráulica de chapa metálica</x:t>
        </x:is>
      </x:c>
      <x:c r="E314" t="inlineStr">
        <x:is>
          <x:t xml:space="preserve">PRINCIPAL</x:t>
        </x:is>
      </x:c>
      <x:c r="F314" t="n">
        <x:v>1</x:v>
      </x:c>
      <x:c r="G314" s="23" t="n">
        <x:v>1</x:v>
      </x:c>
      <x:c r="H314" s="20" t="inlineStr">
        <x:is>
          <x:t xml:space="preserve">DERIVADO</x:t>
        </x:is>
      </x:c>
    </x:row>
    <x:row r="315">
      <x:c r="A315" t="inlineStr">
        <x:is>
          <x:t xml:space="preserve">Armario herramientas MY-TC-05</x:t>
        </x:is>
      </x:c>
      <x:c r="B315" t="n">
        <x:v>4</x:v>
      </x:c>
      <x:c r="C315" t="inlineStr">
        <x:is>
          <x:t xml:space="preserve">Aplicación electrostática de polvo</x:t>
        </x:is>
      </x:c>
      <x:c r="D315" t="inlineStr">
        <x:is>
          <x:t xml:space="preserve">Pistola manual de pintura electrostática en polvo</x:t>
        </x:is>
      </x:c>
      <x:c r="E315" t="inlineStr">
        <x:is>
          <x:t xml:space="preserve">PRINCIPAL</x:t>
        </x:is>
      </x:c>
      <x:c r="F315" t="n">
        <x:v>1</x:v>
      </x:c>
      <x:c r="G315" s="23" t="n">
        <x:v>1</x:v>
      </x:c>
      <x:c r="H315" s="20" t="inlineStr">
        <x:is>
          <x:t xml:space="preserve">DERIVADO</x:t>
        </x:is>
      </x:c>
    </x:row>
    <x:row r="316">
      <x:c r="A316" t="inlineStr">
        <x:is>
          <x:t xml:space="preserve">Armario herramientas MY-TC-05</x:t>
        </x:is>
      </x:c>
      <x:c r="B316" t="n">
        <x:v>5</x:v>
      </x:c>
      <x:c r="C316" t="inlineStr">
        <x:is>
          <x:t xml:space="preserve">Curado térmico en horno</x:t>
        </x:is>
      </x:c>
      <x:c r="D316" t="inlineStr">
        <x:is>
          <x:t xml:space="preserve">Horno de curado de pintura electrostática por lotes</x:t>
        </x:is>
      </x:c>
      <x:c r="E316" t="inlineStr">
        <x:is>
          <x:t xml:space="preserve">PRINCIPAL</x:t>
        </x:is>
      </x:c>
      <x:c r="F316" t="n">
        <x:v>1</x:v>
      </x:c>
      <x:c r="G316" s="23" t="n">
        <x:v>1</x:v>
      </x:c>
      <x:c r="H316" s="20" t="inlineStr">
        <x:is>
          <x:t xml:space="preserve">DERIVADO</x:t>
        </x:is>
      </x:c>
    </x:row>
    <x:row r="317">
      <x:c r="A317" t="inlineStr">
        <x:is>
          <x:t xml:space="preserve">Armario herramientas MY-TC-05</x:t>
        </x:is>
      </x:c>
      <x:c r="B317" t="n">
        <x:v>6</x:v>
      </x:c>
      <x:c r="C317" t="inlineStr">
        <x:is>
          <x:t xml:space="preserve">Colgado, traslado y enfriamiento</x:t>
        </x:is>
      </x:c>
      <x:c r="D317" t="inlineStr">
        <x:is>
          <x:t xml:space="preserve">Manipulación y enfriamiento de piezas</x:t>
        </x:is>
      </x:c>
      <x:c r="E317" t="inlineStr">
        <x:is>
          <x:t xml:space="preserve">PRINCIPAL</x:t>
        </x:is>
      </x:c>
      <x:c r="F317" t="n">
        <x:v>1</x:v>
      </x:c>
      <x:c r="G317" s="23" t="n">
        <x:v>1</x:v>
      </x:c>
      <x:c r="H317" s="20" t="inlineStr">
        <x:is>
          <x:t xml:space="preserve">DERIVADO</x:t>
        </x:is>
      </x:c>
    </x:row>
    <x:row r="318">
      <x:c r="A318" t="inlineStr">
        <x:is>
          <x:t xml:space="preserve">Armario herramientas MY-TC-05</x:t>
        </x:is>
      </x:c>
      <x:c r="B318" t="n">
        <x:v>7</x:v>
      </x:c>
      <x:c r="C318" t="inlineStr">
        <x:is>
          <x:t xml:space="preserve">Ensamblaje</x:t>
        </x:is>
      </x:c>
      <x:c r="D318" t="inlineStr">
        <x:is>
          <x:t xml:space="preserve">Mesa de armado</x:t>
        </x:is>
      </x:c>
      <x:c r="E318" t="inlineStr">
        <x:is>
          <x:t xml:space="preserve">PRINCIPAL</x:t>
        </x:is>
      </x:c>
      <x:c r="F318" t="n">
        <x:v>1</x:v>
      </x:c>
      <x:c r="G318" s="23" t="n">
        <x:v>1</x:v>
      </x:c>
      <x:c r="H318" s="20" t="inlineStr">
        <x:is>
          <x:t xml:space="preserve">DERIVADO</x:t>
        </x:is>
      </x:c>
    </x:row>
    <x:row r="319">
      <x:c r="A319" t="inlineStr">
        <x:is>
          <x:t xml:space="preserve">Armario herramientas MY-TC-05</x:t>
        </x:is>
      </x:c>
      <x:c r="B319" t="n">
        <x:v>8</x:v>
      </x:c>
      <x:c r="C319" t="inlineStr">
        <x:is>
          <x:t xml:space="preserve">Inspección final de integridad del producto</x:t>
        </x:is>
      </x:c>
      <x:c r="D319" t="inlineStr">
        <x:is>
          <x:t xml:space="preserve">Mesa de armado</x:t>
        </x:is>
      </x:c>
      <x:c r="E319" t="inlineStr">
        <x:is>
          <x:t xml:space="preserve">PRINCIPAL</x:t>
        </x:is>
      </x:c>
      <x:c r="F319" t="n">
        <x:v>1</x:v>
      </x:c>
      <x:c r="G319" s="23" t="n">
        <x:v>1</x:v>
      </x:c>
      <x:c r="H319" s="20" t="inlineStr">
        <x:is>
          <x:t xml:space="preserve">DERIVADO</x:t>
        </x:is>
      </x:c>
    </x:row>
    <x:row r="320">
      <x:c r="A320" t="inlineStr">
        <x:is>
          <x:t xml:space="preserve">Armario herramientas MY-TC-06</x:t>
        </x:is>
      </x:c>
      <x:c r="B320" t="n">
        <x:v>1</x:v>
      </x:c>
      <x:c r="C320" t="inlineStr">
        <x:is>
          <x:t xml:space="preserve">Corte de planchas de acero</x:t>
        </x:is>
      </x:c>
      <x:c r="D320" t="inlineStr">
        <x:is>
          <x:t xml:space="preserve">Guillotina hidráulica para corte de planchas de acero</x:t>
        </x:is>
      </x:c>
      <x:c r="E320" t="inlineStr">
        <x:is>
          <x:t xml:space="preserve">PRINCIPAL</x:t>
        </x:is>
      </x:c>
      <x:c r="F320" t="n">
        <x:v>1</x:v>
      </x:c>
      <x:c r="G320" s="23" t="n">
        <x:v>1</x:v>
      </x:c>
      <x:c r="H320" s="20" t="inlineStr">
        <x:is>
          <x:t xml:space="preserve">DERIVADO</x:t>
        </x:is>
      </x:c>
    </x:row>
    <x:row r="321">
      <x:c r="A321" t="inlineStr">
        <x:is>
          <x:t xml:space="preserve">Armario herramientas MY-TC-06</x:t>
        </x:is>
      </x:c>
      <x:c r="B321" t="n">
        <x:v>2</x:v>
      </x:c>
      <x:c r="C321" t="inlineStr">
        <x:is>
          <x:t xml:space="preserve">Perforación</x:t>
        </x:is>
      </x:c>
      <x:c r="D321" t="inlineStr">
        <x:is>
          <x:t xml:space="preserve">Segundo taladro (alternativo)</x:t>
        </x:is>
      </x:c>
      <x:c r="E321" t="inlineStr">
        <x:is>
          <x:t xml:space="preserve">PRINCIPAL</x:t>
        </x:is>
      </x:c>
      <x:c r="F321" t="n">
        <x:v>1</x:v>
      </x:c>
      <x:c r="G321" s="23" t="n">
        <x:v>1</x:v>
      </x:c>
      <x:c r="H321" s="20" t="inlineStr">
        <x:is>
          <x:t xml:space="preserve">DERIVADO</x:t>
        </x:is>
      </x:c>
    </x:row>
    <x:row r="322">
      <x:c r="A322" t="inlineStr">
        <x:is>
          <x:t xml:space="preserve">Armario herramientas MY-TC-06</x:t>
        </x:is>
      </x:c>
      <x:c r="B322" t="n">
        <x:v>2</x:v>
      </x:c>
      <x:c r="C322" t="inlineStr">
        <x:is>
          <x:t xml:space="preserve">Perforación</x:t>
        </x:is>
      </x:c>
      <x:c r="D322" t="inlineStr">
        <x:is>
          <x:t xml:space="preserve">Taladro de banco para perforación de acero</x:t>
        </x:is>
      </x:c>
      <x:c r="E322" t="inlineStr">
        <x:is>
          <x:t xml:space="preserve">ALTERNATIVA CON UTILLAJE COMPATIBLE</x:t>
        </x:is>
      </x:c>
      <x:c r="F322" t="n">
        <x:v>1</x:v>
      </x:c>
      <x:c r="G322" s="23" t="n">
        <x:v>1.1</x:v>
      </x:c>
      <x:c r="H322" s="20" t="inlineStr">
        <x:is>
          <x:t xml:space="preserve">SUPUESTO TÉCNICO (cambio de utillaje)</x:t>
        </x:is>
      </x:c>
    </x:row>
    <x:row r="323">
      <x:c r="A323" t="inlineStr">
        <x:is>
          <x:t xml:space="preserve">Armario herramientas MY-TC-06</x:t>
        </x:is>
      </x:c>
      <x:c r="B323" t="n">
        <x:v>3</x:v>
      </x:c>
      <x:c r="C323" t="inlineStr">
        <x:is>
          <x:t xml:space="preserve">Plegado</x:t>
        </x:is>
      </x:c>
      <x:c r="D323" t="inlineStr">
        <x:is>
          <x:t xml:space="preserve">Plegadora hidráulica de chapa metálica</x:t>
        </x:is>
      </x:c>
      <x:c r="E323" t="inlineStr">
        <x:is>
          <x:t xml:space="preserve">PRINCIPAL</x:t>
        </x:is>
      </x:c>
      <x:c r="F323" t="n">
        <x:v>1</x:v>
      </x:c>
      <x:c r="G323" s="23" t="n">
        <x:v>1</x:v>
      </x:c>
      <x:c r="H323" s="20" t="inlineStr">
        <x:is>
          <x:t xml:space="preserve">DERIVADO</x:t>
        </x:is>
      </x:c>
    </x:row>
    <x:row r="324">
      <x:c r="A324" t="inlineStr">
        <x:is>
          <x:t xml:space="preserve">Armario herramientas MY-TC-06</x:t>
        </x:is>
      </x:c>
      <x:c r="B324" t="n">
        <x:v>4</x:v>
      </x:c>
      <x:c r="C324" t="inlineStr">
        <x:is>
          <x:t xml:space="preserve">Aplicación electrostática de polvo</x:t>
        </x:is>
      </x:c>
      <x:c r="D324" t="inlineStr">
        <x:is>
          <x:t xml:space="preserve">Pistola manual de pintura electrostática en polvo</x:t>
        </x:is>
      </x:c>
      <x:c r="E324" t="inlineStr">
        <x:is>
          <x:t xml:space="preserve">PRINCIPAL</x:t>
        </x:is>
      </x:c>
      <x:c r="F324" t="n">
        <x:v>1</x:v>
      </x:c>
      <x:c r="G324" s="23" t="n">
        <x:v>1</x:v>
      </x:c>
      <x:c r="H324" s="20" t="inlineStr">
        <x:is>
          <x:t xml:space="preserve">DERIVADO</x:t>
        </x:is>
      </x:c>
    </x:row>
    <x:row r="325">
      <x:c r="A325" t="inlineStr">
        <x:is>
          <x:t xml:space="preserve">Armario herramientas MY-TC-06</x:t>
        </x:is>
      </x:c>
      <x:c r="B325" t="n">
        <x:v>5</x:v>
      </x:c>
      <x:c r="C325" t="inlineStr">
        <x:is>
          <x:t xml:space="preserve">Curado térmico en horno</x:t>
        </x:is>
      </x:c>
      <x:c r="D325" t="inlineStr">
        <x:is>
          <x:t xml:space="preserve">Horno de curado de pintura electrostática por lotes</x:t>
        </x:is>
      </x:c>
      <x:c r="E325" t="inlineStr">
        <x:is>
          <x:t xml:space="preserve">PRINCIPAL</x:t>
        </x:is>
      </x:c>
      <x:c r="F325" t="n">
        <x:v>1</x:v>
      </x:c>
      <x:c r="G325" s="23" t="n">
        <x:v>1</x:v>
      </x:c>
      <x:c r="H325" s="20" t="inlineStr">
        <x:is>
          <x:t xml:space="preserve">DERIVADO</x:t>
        </x:is>
      </x:c>
    </x:row>
    <x:row r="326">
      <x:c r="A326" t="inlineStr">
        <x:is>
          <x:t xml:space="preserve">Armario herramientas MY-TC-06</x:t>
        </x:is>
      </x:c>
      <x:c r="B326" t="n">
        <x:v>6</x:v>
      </x:c>
      <x:c r="C326" t="inlineStr">
        <x:is>
          <x:t xml:space="preserve">Colgado, traslado y enfriamiento</x:t>
        </x:is>
      </x:c>
      <x:c r="D326" t="inlineStr">
        <x:is>
          <x:t xml:space="preserve">Manipulación y enfriamiento de piezas</x:t>
        </x:is>
      </x:c>
      <x:c r="E326" t="inlineStr">
        <x:is>
          <x:t xml:space="preserve">PRINCIPAL</x:t>
        </x:is>
      </x:c>
      <x:c r="F326" t="n">
        <x:v>1</x:v>
      </x:c>
      <x:c r="G326" s="23" t="n">
        <x:v>1</x:v>
      </x:c>
      <x:c r="H326" s="20" t="inlineStr">
        <x:is>
          <x:t xml:space="preserve">DERIVADO</x:t>
        </x:is>
      </x:c>
    </x:row>
    <x:row r="327">
      <x:c r="A327" t="inlineStr">
        <x:is>
          <x:t xml:space="preserve">Armario herramientas MY-TC-06</x:t>
        </x:is>
      </x:c>
      <x:c r="B327" t="n">
        <x:v>7</x:v>
      </x:c>
      <x:c r="C327" t="inlineStr">
        <x:is>
          <x:t xml:space="preserve">Ensamblaje</x:t>
        </x:is>
      </x:c>
      <x:c r="D327" t="inlineStr">
        <x:is>
          <x:t xml:space="preserve">Mesa de armado</x:t>
        </x:is>
      </x:c>
      <x:c r="E327" t="inlineStr">
        <x:is>
          <x:t xml:space="preserve">PRINCIPAL</x:t>
        </x:is>
      </x:c>
      <x:c r="F327" t="n">
        <x:v>1</x:v>
      </x:c>
      <x:c r="G327" s="23" t="n">
        <x:v>1</x:v>
      </x:c>
      <x:c r="H327" s="20" t="inlineStr">
        <x:is>
          <x:t xml:space="preserve">DERIVADO</x:t>
        </x:is>
      </x:c>
    </x:row>
    <x:row r="328">
      <x:c r="A328" t="inlineStr">
        <x:is>
          <x:t xml:space="preserve">Armario herramientas MY-TC-06</x:t>
        </x:is>
      </x:c>
      <x:c r="B328" t="n">
        <x:v>8</x:v>
      </x:c>
      <x:c r="C328" t="inlineStr">
        <x:is>
          <x:t xml:space="preserve">Inspección final de integridad del producto</x:t>
        </x:is>
      </x:c>
      <x:c r="D328" t="inlineStr">
        <x:is>
          <x:t xml:space="preserve">Mesa de armado</x:t>
        </x:is>
      </x:c>
      <x:c r="E328" t="inlineStr">
        <x:is>
          <x:t xml:space="preserve">PRINCIPAL</x:t>
        </x:is>
      </x:c>
      <x:c r="F328" t="n">
        <x:v>1</x:v>
      </x:c>
      <x:c r="G328" s="23" t="n">
        <x:v>1</x:v>
      </x:c>
      <x:c r="H328" s="20" t="inlineStr">
        <x:is>
          <x:t xml:space="preserve">DERIVADO</x:t>
        </x:is>
      </x:c>
    </x:row>
    <x:row r="329">
      <x:c r="A329" t="inlineStr">
        <x:is>
          <x:t xml:space="preserve">Carro taller MY-STC-15 (5 cajones)</x:t>
        </x:is>
      </x:c>
      <x:c r="B329" t="n">
        <x:v>1</x:v>
      </x:c>
      <x:c r="C329" t="inlineStr">
        <x:is>
          <x:t xml:space="preserve">Corte de planchas de acero</x:t>
        </x:is>
      </x:c>
      <x:c r="D329" t="inlineStr">
        <x:is>
          <x:t xml:space="preserve">Guillotina hidráulica para corte de planchas de acero</x:t>
        </x:is>
      </x:c>
      <x:c r="E329" t="inlineStr">
        <x:is>
          <x:t xml:space="preserve">PRINCIPAL</x:t>
        </x:is>
      </x:c>
      <x:c r="F329" t="n">
        <x:v>1</x:v>
      </x:c>
      <x:c r="G329" s="23" t="n">
        <x:v>1</x:v>
      </x:c>
      <x:c r="H329" s="20" t="inlineStr">
        <x:is>
          <x:t xml:space="preserve">DERIVADO</x:t>
        </x:is>
      </x:c>
    </x:row>
    <x:row r="330">
      <x:c r="A330" t="inlineStr">
        <x:is>
          <x:t xml:space="preserve">Carro taller MY-STC-15 (5 cajones)</x:t>
        </x:is>
      </x:c>
      <x:c r="B330" t="n">
        <x:v>2</x:v>
      </x:c>
      <x:c r="C330" t="inlineStr">
        <x:is>
          <x:t xml:space="preserve">Perforación</x:t>
        </x:is>
      </x:c>
      <x:c r="D330" t="inlineStr">
        <x:is>
          <x:t xml:space="preserve">Segundo taladro (alternativo)</x:t>
        </x:is>
      </x:c>
      <x:c r="E330" t="inlineStr">
        <x:is>
          <x:t xml:space="preserve">PRINCIPAL</x:t>
        </x:is>
      </x:c>
      <x:c r="F330" t="n">
        <x:v>1</x:v>
      </x:c>
      <x:c r="G330" s="23" t="n">
        <x:v>1</x:v>
      </x:c>
      <x:c r="H330" s="20" t="inlineStr">
        <x:is>
          <x:t xml:space="preserve">DERIVADO</x:t>
        </x:is>
      </x:c>
    </x:row>
    <x:row r="331">
      <x:c r="A331" t="inlineStr">
        <x:is>
          <x:t xml:space="preserve">Carro taller MY-STC-15 (5 cajones)</x:t>
        </x:is>
      </x:c>
      <x:c r="B331" t="n">
        <x:v>2</x:v>
      </x:c>
      <x:c r="C331" t="inlineStr">
        <x:is>
          <x:t xml:space="preserve">Perforación</x:t>
        </x:is>
      </x:c>
      <x:c r="D331" t="inlineStr">
        <x:is>
          <x:t xml:space="preserve">Taladro de banco para perforación de acero</x:t>
        </x:is>
      </x:c>
      <x:c r="E331" t="inlineStr">
        <x:is>
          <x:t xml:space="preserve">ALTERNATIVA CON UTILLAJE COMPATIBLE</x:t>
        </x:is>
      </x:c>
      <x:c r="F331" t="n">
        <x:v>1</x:v>
      </x:c>
      <x:c r="G331" s="23" t="n">
        <x:v>1.1</x:v>
      </x:c>
      <x:c r="H331" s="20" t="inlineStr">
        <x:is>
          <x:t xml:space="preserve">SUPUESTO TÉCNICO (cambio de utillaje)</x:t>
        </x:is>
      </x:c>
    </x:row>
    <x:row r="332">
      <x:c r="A332" t="inlineStr">
        <x:is>
          <x:t xml:space="preserve">Carro taller MY-STC-15 (5 cajones)</x:t>
        </x:is>
      </x:c>
      <x:c r="B332" t="n">
        <x:v>3</x:v>
      </x:c>
      <x:c r="C332" t="inlineStr">
        <x:is>
          <x:t xml:space="preserve">Plegado</x:t>
        </x:is>
      </x:c>
      <x:c r="D332" t="inlineStr">
        <x:is>
          <x:t xml:space="preserve">Plegadora hidráulica de chapa metálica</x:t>
        </x:is>
      </x:c>
      <x:c r="E332" t="inlineStr">
        <x:is>
          <x:t xml:space="preserve">PRINCIPAL</x:t>
        </x:is>
      </x:c>
      <x:c r="F332" t="n">
        <x:v>1</x:v>
      </x:c>
      <x:c r="G332" s="23" t="n">
        <x:v>1</x:v>
      </x:c>
      <x:c r="H332" s="20" t="inlineStr">
        <x:is>
          <x:t xml:space="preserve">DERIVADO</x:t>
        </x:is>
      </x:c>
    </x:row>
    <x:row r="333">
      <x:c r="A333" t="inlineStr">
        <x:is>
          <x:t xml:space="preserve">Carro taller MY-STC-15 (5 cajones)</x:t>
        </x:is>
      </x:c>
      <x:c r="B333" t="n">
        <x:v>4</x:v>
      </x:c>
      <x:c r="C333" t="inlineStr">
        <x:is>
          <x:t xml:space="preserve">Aplicación electrostática de polvo</x:t>
        </x:is>
      </x:c>
      <x:c r="D333" t="inlineStr">
        <x:is>
          <x:t xml:space="preserve">Pistola manual de pintura electrostática en polvo</x:t>
        </x:is>
      </x:c>
      <x:c r="E333" t="inlineStr">
        <x:is>
          <x:t xml:space="preserve">PRINCIPAL</x:t>
        </x:is>
      </x:c>
      <x:c r="F333" t="n">
        <x:v>1</x:v>
      </x:c>
      <x:c r="G333" s="23" t="n">
        <x:v>1</x:v>
      </x:c>
      <x:c r="H333" s="20" t="inlineStr">
        <x:is>
          <x:t xml:space="preserve">DERIVADO</x:t>
        </x:is>
      </x:c>
    </x:row>
    <x:row r="334">
      <x:c r="A334" t="inlineStr">
        <x:is>
          <x:t xml:space="preserve">Carro taller MY-STC-15 (5 cajones)</x:t>
        </x:is>
      </x:c>
      <x:c r="B334" t="n">
        <x:v>5</x:v>
      </x:c>
      <x:c r="C334" t="inlineStr">
        <x:is>
          <x:t xml:space="preserve">Curado térmico en horno</x:t>
        </x:is>
      </x:c>
      <x:c r="D334" t="inlineStr">
        <x:is>
          <x:t xml:space="preserve">Horno de curado de pintura electrostática por lotes</x:t>
        </x:is>
      </x:c>
      <x:c r="E334" t="inlineStr">
        <x:is>
          <x:t xml:space="preserve">PRINCIPAL</x:t>
        </x:is>
      </x:c>
      <x:c r="F334" t="n">
        <x:v>1</x:v>
      </x:c>
      <x:c r="G334" s="23" t="n">
        <x:v>1</x:v>
      </x:c>
      <x:c r="H334" s="20" t="inlineStr">
        <x:is>
          <x:t xml:space="preserve">DERIVADO</x:t>
        </x:is>
      </x:c>
    </x:row>
    <x:row r="335">
      <x:c r="A335" t="inlineStr">
        <x:is>
          <x:t xml:space="preserve">Carro taller MY-STC-15 (5 cajones)</x:t>
        </x:is>
      </x:c>
      <x:c r="B335" t="n">
        <x:v>6</x:v>
      </x:c>
      <x:c r="C335" t="inlineStr">
        <x:is>
          <x:t xml:space="preserve">Colgado, traslado y enfriamiento</x:t>
        </x:is>
      </x:c>
      <x:c r="D335" t="inlineStr">
        <x:is>
          <x:t xml:space="preserve">Manipulación y enfriamiento de piezas</x:t>
        </x:is>
      </x:c>
      <x:c r="E335" t="inlineStr">
        <x:is>
          <x:t xml:space="preserve">PRINCIPAL</x:t>
        </x:is>
      </x:c>
      <x:c r="F335" t="n">
        <x:v>1</x:v>
      </x:c>
      <x:c r="G335" s="23" t="n">
        <x:v>1</x:v>
      </x:c>
      <x:c r="H335" s="20" t="inlineStr">
        <x:is>
          <x:t xml:space="preserve">DERIVADO</x:t>
        </x:is>
      </x:c>
    </x:row>
    <x:row r="336">
      <x:c r="A336" t="inlineStr">
        <x:is>
          <x:t xml:space="preserve">Carro taller MY-STC-15 (5 cajones)</x:t>
        </x:is>
      </x:c>
      <x:c r="B336" t="n">
        <x:v>7</x:v>
      </x:c>
      <x:c r="C336" t="inlineStr">
        <x:is>
          <x:t xml:space="preserve">Ensamblaje</x:t>
        </x:is>
      </x:c>
      <x:c r="D336" t="inlineStr">
        <x:is>
          <x:t xml:space="preserve">Mesa de armado</x:t>
        </x:is>
      </x:c>
      <x:c r="E336" t="inlineStr">
        <x:is>
          <x:t xml:space="preserve">PRINCIPAL</x:t>
        </x:is>
      </x:c>
      <x:c r="F336" t="n">
        <x:v>1</x:v>
      </x:c>
      <x:c r="G336" s="23" t="n">
        <x:v>1</x:v>
      </x:c>
      <x:c r="H336" s="20" t="inlineStr">
        <x:is>
          <x:t xml:space="preserve">DERIVADO</x:t>
        </x:is>
      </x:c>
    </x:row>
    <x:row r="337">
      <x:c r="A337" t="inlineStr">
        <x:is>
          <x:t xml:space="preserve">Carro taller MY-STC-15 (5 cajones)</x:t>
        </x:is>
      </x:c>
      <x:c r="B337" t="n">
        <x:v>8</x:v>
      </x:c>
      <x:c r="C337" t="inlineStr">
        <x:is>
          <x:t xml:space="preserve">Inspección final de integridad del producto</x:t>
        </x:is>
      </x:c>
      <x:c r="D337" t="inlineStr">
        <x:is>
          <x:t xml:space="preserve">Mesa de armado</x:t>
        </x:is>
      </x:c>
      <x:c r="E337" t="inlineStr">
        <x:is>
          <x:t xml:space="preserve">PRINCIPAL</x:t>
        </x:is>
      </x:c>
      <x:c r="F337" t="n">
        <x:v>1</x:v>
      </x:c>
      <x:c r="G337" s="23" t="n">
        <x:v>1</x:v>
      </x:c>
      <x:c r="H337" s="20" t="inlineStr">
        <x:is>
          <x:t xml:space="preserve">DERIVADO</x:t>
        </x:is>
      </x:c>
    </x:row>
    <x:row r="338">
      <x:c r="A338" t="inlineStr">
        <x:is>
          <x:t xml:space="preserve">Carro taller MY-STC-13 (7 cajones)</x:t>
        </x:is>
      </x:c>
      <x:c r="B338" t="n">
        <x:v>1</x:v>
      </x:c>
      <x:c r="C338" t="inlineStr">
        <x:is>
          <x:t xml:space="preserve">Corte de planchas de acero</x:t>
        </x:is>
      </x:c>
      <x:c r="D338" t="inlineStr">
        <x:is>
          <x:t xml:space="preserve">Guillotina hidráulica para corte de planchas de acero</x:t>
        </x:is>
      </x:c>
      <x:c r="E338" t="inlineStr">
        <x:is>
          <x:t xml:space="preserve">PRINCIPAL</x:t>
        </x:is>
      </x:c>
      <x:c r="F338" t="n">
        <x:v>1</x:v>
      </x:c>
      <x:c r="G338" s="23" t="n">
        <x:v>1</x:v>
      </x:c>
      <x:c r="H338" s="20" t="inlineStr">
        <x:is>
          <x:t xml:space="preserve">DERIVADO</x:t>
        </x:is>
      </x:c>
    </x:row>
    <x:row r="339">
      <x:c r="A339" t="inlineStr">
        <x:is>
          <x:t xml:space="preserve">Carro taller MY-STC-13 (7 cajones)</x:t>
        </x:is>
      </x:c>
      <x:c r="B339" t="n">
        <x:v>2</x:v>
      </x:c>
      <x:c r="C339" t="inlineStr">
        <x:is>
          <x:t xml:space="preserve">Perforación</x:t>
        </x:is>
      </x:c>
      <x:c r="D339" t="inlineStr">
        <x:is>
          <x:t xml:space="preserve">Segundo taladro (alternativo)</x:t>
        </x:is>
      </x:c>
      <x:c r="E339" t="inlineStr">
        <x:is>
          <x:t xml:space="preserve">PRINCIPAL</x:t>
        </x:is>
      </x:c>
      <x:c r="F339" t="n">
        <x:v>1</x:v>
      </x:c>
      <x:c r="G339" s="23" t="n">
        <x:v>1</x:v>
      </x:c>
      <x:c r="H339" s="20" t="inlineStr">
        <x:is>
          <x:t xml:space="preserve">DERIVADO</x:t>
        </x:is>
      </x:c>
    </x:row>
    <x:row r="340">
      <x:c r="A340" t="inlineStr">
        <x:is>
          <x:t xml:space="preserve">Carro taller MY-STC-13 (7 cajones)</x:t>
        </x:is>
      </x:c>
      <x:c r="B340" t="n">
        <x:v>2</x:v>
      </x:c>
      <x:c r="C340" t="inlineStr">
        <x:is>
          <x:t xml:space="preserve">Perforación</x:t>
        </x:is>
      </x:c>
      <x:c r="D340" t="inlineStr">
        <x:is>
          <x:t xml:space="preserve">Taladro de banco para perforación de acero</x:t>
        </x:is>
      </x:c>
      <x:c r="E340" t="inlineStr">
        <x:is>
          <x:t xml:space="preserve">ALTERNATIVA CON UTILLAJE COMPATIBLE</x:t>
        </x:is>
      </x:c>
      <x:c r="F340" t="n">
        <x:v>1</x:v>
      </x:c>
      <x:c r="G340" s="23" t="n">
        <x:v>1.1</x:v>
      </x:c>
      <x:c r="H340" s="20" t="inlineStr">
        <x:is>
          <x:t xml:space="preserve">SUPUESTO TÉCNICO (cambio de utillaje)</x:t>
        </x:is>
      </x:c>
    </x:row>
    <x:row r="341">
      <x:c r="A341" t="inlineStr">
        <x:is>
          <x:t xml:space="preserve">Carro taller MY-STC-13 (7 cajones)</x:t>
        </x:is>
      </x:c>
      <x:c r="B341" t="n">
        <x:v>3</x:v>
      </x:c>
      <x:c r="C341" t="inlineStr">
        <x:is>
          <x:t xml:space="preserve">Plegado</x:t>
        </x:is>
      </x:c>
      <x:c r="D341" t="inlineStr">
        <x:is>
          <x:t xml:space="preserve">Plegadora hidráulica de chapa metálica</x:t>
        </x:is>
      </x:c>
      <x:c r="E341" t="inlineStr">
        <x:is>
          <x:t xml:space="preserve">PRINCIPAL</x:t>
        </x:is>
      </x:c>
      <x:c r="F341" t="n">
        <x:v>1</x:v>
      </x:c>
      <x:c r="G341" s="23" t="n">
        <x:v>1</x:v>
      </x:c>
      <x:c r="H341" s="20" t="inlineStr">
        <x:is>
          <x:t xml:space="preserve">DERIVADO</x:t>
        </x:is>
      </x:c>
    </x:row>
    <x:row r="342">
      <x:c r="A342" t="inlineStr">
        <x:is>
          <x:t xml:space="preserve">Carro taller MY-STC-13 (7 cajones)</x:t>
        </x:is>
      </x:c>
      <x:c r="B342" t="n">
        <x:v>4</x:v>
      </x:c>
      <x:c r="C342" t="inlineStr">
        <x:is>
          <x:t xml:space="preserve">Aplicación electrostática de polvo</x:t>
        </x:is>
      </x:c>
      <x:c r="D342" t="inlineStr">
        <x:is>
          <x:t xml:space="preserve">Pistola manual de pintura electrostática en polvo</x:t>
        </x:is>
      </x:c>
      <x:c r="E342" t="inlineStr">
        <x:is>
          <x:t xml:space="preserve">PRINCIPAL</x:t>
        </x:is>
      </x:c>
      <x:c r="F342" t="n">
        <x:v>1</x:v>
      </x:c>
      <x:c r="G342" s="23" t="n">
        <x:v>1</x:v>
      </x:c>
      <x:c r="H342" s="20" t="inlineStr">
        <x:is>
          <x:t xml:space="preserve">DERIVADO</x:t>
        </x:is>
      </x:c>
    </x:row>
    <x:row r="343">
      <x:c r="A343" t="inlineStr">
        <x:is>
          <x:t xml:space="preserve">Carro taller MY-STC-13 (7 cajones)</x:t>
        </x:is>
      </x:c>
      <x:c r="B343" t="n">
        <x:v>5</x:v>
      </x:c>
      <x:c r="C343" t="inlineStr">
        <x:is>
          <x:t xml:space="preserve">Curado térmico en horno</x:t>
        </x:is>
      </x:c>
      <x:c r="D343" t="inlineStr">
        <x:is>
          <x:t xml:space="preserve">Horno de curado de pintura electrostática por lotes</x:t>
        </x:is>
      </x:c>
      <x:c r="E343" t="inlineStr">
        <x:is>
          <x:t xml:space="preserve">PRINCIPAL</x:t>
        </x:is>
      </x:c>
      <x:c r="F343" t="n">
        <x:v>1</x:v>
      </x:c>
      <x:c r="G343" s="23" t="n">
        <x:v>1</x:v>
      </x:c>
      <x:c r="H343" s="20" t="inlineStr">
        <x:is>
          <x:t xml:space="preserve">DERIVADO</x:t>
        </x:is>
      </x:c>
    </x:row>
    <x:row r="344">
      <x:c r="A344" t="inlineStr">
        <x:is>
          <x:t xml:space="preserve">Carro taller MY-STC-13 (7 cajones)</x:t>
        </x:is>
      </x:c>
      <x:c r="B344" t="n">
        <x:v>6</x:v>
      </x:c>
      <x:c r="C344" t="inlineStr">
        <x:is>
          <x:t xml:space="preserve">Colgado, traslado y enfriamiento</x:t>
        </x:is>
      </x:c>
      <x:c r="D344" t="inlineStr">
        <x:is>
          <x:t xml:space="preserve">Manipulación y enfriamiento de piezas</x:t>
        </x:is>
      </x:c>
      <x:c r="E344" t="inlineStr">
        <x:is>
          <x:t xml:space="preserve">PRINCIPAL</x:t>
        </x:is>
      </x:c>
      <x:c r="F344" t="n">
        <x:v>1</x:v>
      </x:c>
      <x:c r="G344" s="23" t="n">
        <x:v>1</x:v>
      </x:c>
      <x:c r="H344" s="20" t="inlineStr">
        <x:is>
          <x:t xml:space="preserve">DERIVADO</x:t>
        </x:is>
      </x:c>
    </x:row>
    <x:row r="345">
      <x:c r="A345" t="inlineStr">
        <x:is>
          <x:t xml:space="preserve">Carro taller MY-STC-13 (7 cajones)</x:t>
        </x:is>
      </x:c>
      <x:c r="B345" t="n">
        <x:v>7</x:v>
      </x:c>
      <x:c r="C345" t="inlineStr">
        <x:is>
          <x:t xml:space="preserve">Ensamblaje</x:t>
        </x:is>
      </x:c>
      <x:c r="D345" t="inlineStr">
        <x:is>
          <x:t xml:space="preserve">Mesa de armado</x:t>
        </x:is>
      </x:c>
      <x:c r="E345" t="inlineStr">
        <x:is>
          <x:t xml:space="preserve">PRINCIPAL</x:t>
        </x:is>
      </x:c>
      <x:c r="F345" t="n">
        <x:v>1</x:v>
      </x:c>
      <x:c r="G345" s="23" t="n">
        <x:v>1</x:v>
      </x:c>
      <x:c r="H345" s="20" t="inlineStr">
        <x:is>
          <x:t xml:space="preserve">DERIVADO</x:t>
        </x:is>
      </x:c>
    </x:row>
    <x:row r="346">
      <x:c r="A346" t="inlineStr">
        <x:is>
          <x:t xml:space="preserve">Carro taller MY-STC-13 (7 cajones)</x:t>
        </x:is>
      </x:c>
      <x:c r="B346" t="n">
        <x:v>8</x:v>
      </x:c>
      <x:c r="C346" t="inlineStr">
        <x:is>
          <x:t xml:space="preserve">Inspección final de integridad del producto</x:t>
        </x:is>
      </x:c>
      <x:c r="D346" t="inlineStr">
        <x:is>
          <x:t xml:space="preserve">Mesa de armado</x:t>
        </x:is>
      </x:c>
      <x:c r="E346" t="inlineStr">
        <x:is>
          <x:t xml:space="preserve">PRINCIPAL</x:t>
        </x:is>
      </x:c>
      <x:c r="F346" t="n">
        <x:v>1</x:v>
      </x:c>
      <x:c r="G346" s="23" t="n">
        <x:v>1</x:v>
      </x:c>
      <x:c r="H346" s="20" t="inlineStr">
        <x:is>
          <x:t xml:space="preserve">DERIVADO</x:t>
        </x:is>
      </x:c>
    </x:row>
    <x:row r="347">
      <x:c r="A347" t="inlineStr">
        <x:is>
          <x:t xml:space="preserve">Carro taller MY-STC-26 (7 cajones)</x:t>
        </x:is>
      </x:c>
      <x:c r="B347" t="n">
        <x:v>1</x:v>
      </x:c>
      <x:c r="C347" t="inlineStr">
        <x:is>
          <x:t xml:space="preserve">Corte de planchas de acero</x:t>
        </x:is>
      </x:c>
      <x:c r="D347" t="inlineStr">
        <x:is>
          <x:t xml:space="preserve">Guillotina hidráulica para corte de planchas de acero</x:t>
        </x:is>
      </x:c>
      <x:c r="E347" t="inlineStr">
        <x:is>
          <x:t xml:space="preserve">PRINCIPAL</x:t>
        </x:is>
      </x:c>
      <x:c r="F347" t="n">
        <x:v>1</x:v>
      </x:c>
      <x:c r="G347" s="23" t="n">
        <x:v>1</x:v>
      </x:c>
      <x:c r="H347" s="20" t="inlineStr">
        <x:is>
          <x:t xml:space="preserve">DERIVADO</x:t>
        </x:is>
      </x:c>
    </x:row>
    <x:row r="348">
      <x:c r="A348" t="inlineStr">
        <x:is>
          <x:t xml:space="preserve">Carro taller MY-STC-26 (7 cajones)</x:t>
        </x:is>
      </x:c>
      <x:c r="B348" t="n">
        <x:v>2</x:v>
      </x:c>
      <x:c r="C348" t="inlineStr">
        <x:is>
          <x:t xml:space="preserve">Perforación</x:t>
        </x:is>
      </x:c>
      <x:c r="D348" t="inlineStr">
        <x:is>
          <x:t xml:space="preserve">Segundo taladro (alternativo)</x:t>
        </x:is>
      </x:c>
      <x:c r="E348" t="inlineStr">
        <x:is>
          <x:t xml:space="preserve">PRINCIPAL</x:t>
        </x:is>
      </x:c>
      <x:c r="F348" t="n">
        <x:v>1</x:v>
      </x:c>
      <x:c r="G348" s="23" t="n">
        <x:v>1</x:v>
      </x:c>
      <x:c r="H348" s="20" t="inlineStr">
        <x:is>
          <x:t xml:space="preserve">DERIVADO</x:t>
        </x:is>
      </x:c>
    </x:row>
    <x:row r="349">
      <x:c r="A349" t="inlineStr">
        <x:is>
          <x:t xml:space="preserve">Carro taller MY-STC-26 (7 cajones)</x:t>
        </x:is>
      </x:c>
      <x:c r="B349" t="n">
        <x:v>2</x:v>
      </x:c>
      <x:c r="C349" t="inlineStr">
        <x:is>
          <x:t xml:space="preserve">Perforación</x:t>
        </x:is>
      </x:c>
      <x:c r="D349" t="inlineStr">
        <x:is>
          <x:t xml:space="preserve">Taladro de banco para perforación de acero</x:t>
        </x:is>
      </x:c>
      <x:c r="E349" t="inlineStr">
        <x:is>
          <x:t xml:space="preserve">ALTERNATIVA CON UTILLAJE COMPATIBLE</x:t>
        </x:is>
      </x:c>
      <x:c r="F349" t="n">
        <x:v>1</x:v>
      </x:c>
      <x:c r="G349" s="23" t="n">
        <x:v>1.1</x:v>
      </x:c>
      <x:c r="H349" s="20" t="inlineStr">
        <x:is>
          <x:t xml:space="preserve">SUPUESTO TÉCNICO (cambio de utillaje)</x:t>
        </x:is>
      </x:c>
    </x:row>
    <x:row r="350">
      <x:c r="A350" t="inlineStr">
        <x:is>
          <x:t xml:space="preserve">Carro taller MY-STC-26 (7 cajones)</x:t>
        </x:is>
      </x:c>
      <x:c r="B350" t="n">
        <x:v>3</x:v>
      </x:c>
      <x:c r="C350" t="inlineStr">
        <x:is>
          <x:t xml:space="preserve">Plegado</x:t>
        </x:is>
      </x:c>
      <x:c r="D350" t="inlineStr">
        <x:is>
          <x:t xml:space="preserve">Plegadora hidráulica de chapa metálica</x:t>
        </x:is>
      </x:c>
      <x:c r="E350" t="inlineStr">
        <x:is>
          <x:t xml:space="preserve">PRINCIPAL</x:t>
        </x:is>
      </x:c>
      <x:c r="F350" t="n">
        <x:v>1</x:v>
      </x:c>
      <x:c r="G350" s="23" t="n">
        <x:v>1</x:v>
      </x:c>
      <x:c r="H350" s="20" t="inlineStr">
        <x:is>
          <x:t xml:space="preserve">DERIVADO</x:t>
        </x:is>
      </x:c>
    </x:row>
    <x:row r="351">
      <x:c r="A351" t="inlineStr">
        <x:is>
          <x:t xml:space="preserve">Carro taller MY-STC-26 (7 cajones)</x:t>
        </x:is>
      </x:c>
      <x:c r="B351" t="n">
        <x:v>4</x:v>
      </x:c>
      <x:c r="C351" t="inlineStr">
        <x:is>
          <x:t xml:space="preserve">Aplicación electrostática de polvo</x:t>
        </x:is>
      </x:c>
      <x:c r="D351" t="inlineStr">
        <x:is>
          <x:t xml:space="preserve">Pistola manual de pintura electrostática en polvo</x:t>
        </x:is>
      </x:c>
      <x:c r="E351" t="inlineStr">
        <x:is>
          <x:t xml:space="preserve">PRINCIPAL</x:t>
        </x:is>
      </x:c>
      <x:c r="F351" t="n">
        <x:v>1</x:v>
      </x:c>
      <x:c r="G351" s="23" t="n">
        <x:v>1</x:v>
      </x:c>
      <x:c r="H351" s="20" t="inlineStr">
        <x:is>
          <x:t xml:space="preserve">DERIVADO</x:t>
        </x:is>
      </x:c>
    </x:row>
    <x:row r="352">
      <x:c r="A352" t="inlineStr">
        <x:is>
          <x:t xml:space="preserve">Carro taller MY-STC-26 (7 cajones)</x:t>
        </x:is>
      </x:c>
      <x:c r="B352" t="n">
        <x:v>5</x:v>
      </x:c>
      <x:c r="C352" t="inlineStr">
        <x:is>
          <x:t xml:space="preserve">Curado térmico en horno</x:t>
        </x:is>
      </x:c>
      <x:c r="D352" t="inlineStr">
        <x:is>
          <x:t xml:space="preserve">Horno de curado de pintura electrostática por lotes</x:t>
        </x:is>
      </x:c>
      <x:c r="E352" t="inlineStr">
        <x:is>
          <x:t xml:space="preserve">PRINCIPAL</x:t>
        </x:is>
      </x:c>
      <x:c r="F352" t="n">
        <x:v>1</x:v>
      </x:c>
      <x:c r="G352" s="23" t="n">
        <x:v>1</x:v>
      </x:c>
      <x:c r="H352" s="20" t="inlineStr">
        <x:is>
          <x:t xml:space="preserve">DERIVADO</x:t>
        </x:is>
      </x:c>
    </x:row>
    <x:row r="353">
      <x:c r="A353" t="inlineStr">
        <x:is>
          <x:t xml:space="preserve">Carro taller MY-STC-26 (7 cajones)</x:t>
        </x:is>
      </x:c>
      <x:c r="B353" t="n">
        <x:v>6</x:v>
      </x:c>
      <x:c r="C353" t="inlineStr">
        <x:is>
          <x:t xml:space="preserve">Colgado, traslado y enfriamiento</x:t>
        </x:is>
      </x:c>
      <x:c r="D353" t="inlineStr">
        <x:is>
          <x:t xml:space="preserve">Manipulación y enfriamiento de piezas</x:t>
        </x:is>
      </x:c>
      <x:c r="E353" t="inlineStr">
        <x:is>
          <x:t xml:space="preserve">PRINCIPAL</x:t>
        </x:is>
      </x:c>
      <x:c r="F353" t="n">
        <x:v>1</x:v>
      </x:c>
      <x:c r="G353" s="23" t="n">
        <x:v>1</x:v>
      </x:c>
      <x:c r="H353" s="20" t="inlineStr">
        <x:is>
          <x:t xml:space="preserve">DERIVADO</x:t>
        </x:is>
      </x:c>
    </x:row>
    <x:row r="354">
      <x:c r="A354" t="inlineStr">
        <x:is>
          <x:t xml:space="preserve">Carro taller MY-STC-26 (7 cajones)</x:t>
        </x:is>
      </x:c>
      <x:c r="B354" t="n">
        <x:v>7</x:v>
      </x:c>
      <x:c r="C354" t="inlineStr">
        <x:is>
          <x:t xml:space="preserve">Ensamblaje</x:t>
        </x:is>
      </x:c>
      <x:c r="D354" t="inlineStr">
        <x:is>
          <x:t xml:space="preserve">Mesa de armado</x:t>
        </x:is>
      </x:c>
      <x:c r="E354" t="inlineStr">
        <x:is>
          <x:t xml:space="preserve">PRINCIPAL</x:t>
        </x:is>
      </x:c>
      <x:c r="F354" t="n">
        <x:v>1</x:v>
      </x:c>
      <x:c r="G354" s="23" t="n">
        <x:v>1</x:v>
      </x:c>
      <x:c r="H354" s="20" t="inlineStr">
        <x:is>
          <x:t xml:space="preserve">DERIVADO</x:t>
        </x:is>
      </x:c>
    </x:row>
    <x:row r="355">
      <x:c r="A355" t="inlineStr">
        <x:is>
          <x:t xml:space="preserve">Carro taller MY-STC-26 (7 cajones)</x:t>
        </x:is>
      </x:c>
      <x:c r="B355" t="n">
        <x:v>8</x:v>
      </x:c>
      <x:c r="C355" t="inlineStr">
        <x:is>
          <x:t xml:space="preserve">Inspección final de integridad del producto</x:t>
        </x:is>
      </x:c>
      <x:c r="D355" t="inlineStr">
        <x:is>
          <x:t xml:space="preserve">Mesa de armado</x:t>
        </x:is>
      </x:c>
      <x:c r="E355" t="inlineStr">
        <x:is>
          <x:t xml:space="preserve">PRINCIPAL</x:t>
        </x:is>
      </x:c>
      <x:c r="F355" t="n">
        <x:v>1</x:v>
      </x:c>
      <x:c r="G355" s="23" t="n">
        <x:v>1</x:v>
      </x:c>
      <x:c r="H355" s="20" t="inlineStr">
        <x:is>
          <x:t xml:space="preserve">DERIVADO</x:t>
        </x:is>
      </x:c>
    </x:row>
    <x:row r="356">
      <x:c r="A356" t="inlineStr">
        <x:is>
          <x:t xml:space="preserve">Estantería metálica K45</x:t>
        </x:is>
      </x:c>
      <x:c r="B356" t="n">
        <x:v>1</x:v>
      </x:c>
      <x:c r="C356" t="inlineStr">
        <x:is>
          <x:t xml:space="preserve">Corte de planchas de acero</x:t>
        </x:is>
      </x:c>
      <x:c r="D356" t="inlineStr">
        <x:is>
          <x:t xml:space="preserve">Guillotina hidráulica para corte de planchas de acero</x:t>
        </x:is>
      </x:c>
      <x:c r="E356" t="inlineStr">
        <x:is>
          <x:t xml:space="preserve">PRINCIPAL</x:t>
        </x:is>
      </x:c>
      <x:c r="F356" t="n">
        <x:v>1</x:v>
      </x:c>
      <x:c r="G356" s="23" t="n">
        <x:v>1</x:v>
      </x:c>
      <x:c r="H356" s="20" t="inlineStr">
        <x:is>
          <x:t xml:space="preserve">DERIVADO</x:t>
        </x:is>
      </x:c>
    </x:row>
    <x:row r="357">
      <x:c r="A357" t="inlineStr">
        <x:is>
          <x:t xml:space="preserve">Estantería metálica K45</x:t>
        </x:is>
      </x:c>
      <x:c r="B357" t="n">
        <x:v>2</x:v>
      </x:c>
      <x:c r="C357" t="inlineStr">
        <x:is>
          <x:t xml:space="preserve">Perforación</x:t>
        </x:is>
      </x:c>
      <x:c r="D357" t="inlineStr">
        <x:is>
          <x:t xml:space="preserve">Segundo taladro (alternativo)</x:t>
        </x:is>
      </x:c>
      <x:c r="E357" t="inlineStr">
        <x:is>
          <x:t xml:space="preserve">PRINCIPAL</x:t>
        </x:is>
      </x:c>
      <x:c r="F357" t="n">
        <x:v>1</x:v>
      </x:c>
      <x:c r="G357" s="23" t="n">
        <x:v>1</x:v>
      </x:c>
      <x:c r="H357" s="20" t="inlineStr">
        <x:is>
          <x:t xml:space="preserve">DERIVADO</x:t>
        </x:is>
      </x:c>
    </x:row>
    <x:row r="358">
      <x:c r="A358" t="inlineStr">
        <x:is>
          <x:t xml:space="preserve">Estantería metálica K45</x:t>
        </x:is>
      </x:c>
      <x:c r="B358" t="n">
        <x:v>2</x:v>
      </x:c>
      <x:c r="C358" t="inlineStr">
        <x:is>
          <x:t xml:space="preserve">Perforación</x:t>
        </x:is>
      </x:c>
      <x:c r="D358" t="inlineStr">
        <x:is>
          <x:t xml:space="preserve">Taladro de banco para perforación de acero</x:t>
        </x:is>
      </x:c>
      <x:c r="E358" t="inlineStr">
        <x:is>
          <x:t xml:space="preserve">ALTERNATIVA CON UTILLAJE COMPATIBLE</x:t>
        </x:is>
      </x:c>
      <x:c r="F358" t="n">
        <x:v>1</x:v>
      </x:c>
      <x:c r="G358" s="23" t="n">
        <x:v>1.1</x:v>
      </x:c>
      <x:c r="H358" s="20" t="inlineStr">
        <x:is>
          <x:t xml:space="preserve">SUPUESTO TÉCNICO (cambio de utillaje)</x:t>
        </x:is>
      </x:c>
    </x:row>
    <x:row r="359">
      <x:c r="A359" t="inlineStr">
        <x:is>
          <x:t xml:space="preserve">Estantería metálica K45</x:t>
        </x:is>
      </x:c>
      <x:c r="B359" t="n">
        <x:v>3</x:v>
      </x:c>
      <x:c r="C359" t="inlineStr">
        <x:is>
          <x:t xml:space="preserve">Plegado</x:t>
        </x:is>
      </x:c>
      <x:c r="D359" t="inlineStr">
        <x:is>
          <x:t xml:space="preserve">Plegadora hidráulica de chapa metálica</x:t>
        </x:is>
      </x:c>
      <x:c r="E359" t="inlineStr">
        <x:is>
          <x:t xml:space="preserve">PRINCIPAL</x:t>
        </x:is>
      </x:c>
      <x:c r="F359" t="n">
        <x:v>1</x:v>
      </x:c>
      <x:c r="G359" s="23" t="n">
        <x:v>1</x:v>
      </x:c>
      <x:c r="H359" s="20" t="inlineStr">
        <x:is>
          <x:t xml:space="preserve">DERIVADO</x:t>
        </x:is>
      </x:c>
    </x:row>
    <x:row r="360">
      <x:c r="A360" t="inlineStr">
        <x:is>
          <x:t xml:space="preserve">Estantería metálica K45</x:t>
        </x:is>
      </x:c>
      <x:c r="B360" t="n">
        <x:v>4</x:v>
      </x:c>
      <x:c r="C360" t="inlineStr">
        <x:is>
          <x:t xml:space="preserve">Aplicación electrostática de polvo</x:t>
        </x:is>
      </x:c>
      <x:c r="D360" t="inlineStr">
        <x:is>
          <x:t xml:space="preserve">Pistola manual de pintura electrostática en polvo</x:t>
        </x:is>
      </x:c>
      <x:c r="E360" t="inlineStr">
        <x:is>
          <x:t xml:space="preserve">PRINCIPAL</x:t>
        </x:is>
      </x:c>
      <x:c r="F360" t="n">
        <x:v>1</x:v>
      </x:c>
      <x:c r="G360" s="23" t="n">
        <x:v>1</x:v>
      </x:c>
      <x:c r="H360" s="20" t="inlineStr">
        <x:is>
          <x:t xml:space="preserve">DERIVADO</x:t>
        </x:is>
      </x:c>
    </x:row>
    <x:row r="361">
      <x:c r="A361" t="inlineStr">
        <x:is>
          <x:t xml:space="preserve">Estantería metálica K45</x:t>
        </x:is>
      </x:c>
      <x:c r="B361" t="n">
        <x:v>5</x:v>
      </x:c>
      <x:c r="C361" t="inlineStr">
        <x:is>
          <x:t xml:space="preserve">Curado térmico en horno</x:t>
        </x:is>
      </x:c>
      <x:c r="D361" t="inlineStr">
        <x:is>
          <x:t xml:space="preserve">Horno de curado de pintura electrostática por lotes</x:t>
        </x:is>
      </x:c>
      <x:c r="E361" t="inlineStr">
        <x:is>
          <x:t xml:space="preserve">PRINCIPAL</x:t>
        </x:is>
      </x:c>
      <x:c r="F361" t="n">
        <x:v>1</x:v>
      </x:c>
      <x:c r="G361" s="23" t="n">
        <x:v>1</x:v>
      </x:c>
      <x:c r="H361" s="20" t="inlineStr">
        <x:is>
          <x:t xml:space="preserve">DERIVADO</x:t>
        </x:is>
      </x:c>
    </x:row>
    <x:row r="362">
      <x:c r="A362" t="inlineStr">
        <x:is>
          <x:t xml:space="preserve">Estantería metálica K45</x:t>
        </x:is>
      </x:c>
      <x:c r="B362" t="n">
        <x:v>6</x:v>
      </x:c>
      <x:c r="C362" t="inlineStr">
        <x:is>
          <x:t xml:space="preserve">Colgado, traslado y enfriamiento</x:t>
        </x:is>
      </x:c>
      <x:c r="D362" t="inlineStr">
        <x:is>
          <x:t xml:space="preserve">Manipulación y enfriamiento de piezas</x:t>
        </x:is>
      </x:c>
      <x:c r="E362" t="inlineStr">
        <x:is>
          <x:t xml:space="preserve">PRINCIPAL</x:t>
        </x:is>
      </x:c>
      <x:c r="F362" t="n">
        <x:v>1</x:v>
      </x:c>
      <x:c r="G362" s="23" t="n">
        <x:v>1</x:v>
      </x:c>
      <x:c r="H362" s="20" t="inlineStr">
        <x:is>
          <x:t xml:space="preserve">DERIVADO</x:t>
        </x:is>
      </x:c>
    </x:row>
    <x:row r="363">
      <x:c r="A363" t="inlineStr">
        <x:is>
          <x:t xml:space="preserve">Estantería metálica K45</x:t>
        </x:is>
      </x:c>
      <x:c r="B363" t="n">
        <x:v>7</x:v>
      </x:c>
      <x:c r="C363" t="inlineStr">
        <x:is>
          <x:t xml:space="preserve">Ensamblaje</x:t>
        </x:is>
      </x:c>
      <x:c r="D363" t="inlineStr">
        <x:is>
          <x:t xml:space="preserve">Mesa de armado</x:t>
        </x:is>
      </x:c>
      <x:c r="E363" t="inlineStr">
        <x:is>
          <x:t xml:space="preserve">PRINCIPAL</x:t>
        </x:is>
      </x:c>
      <x:c r="F363" t="n">
        <x:v>1</x:v>
      </x:c>
      <x:c r="G363" s="23" t="n">
        <x:v>1</x:v>
      </x:c>
      <x:c r="H363" s="20" t="inlineStr">
        <x:is>
          <x:t xml:space="preserve">DERIVADO</x:t>
        </x:is>
      </x:c>
    </x:row>
    <x:row r="364">
      <x:c r="A364" t="inlineStr">
        <x:is>
          <x:t xml:space="preserve">Estantería metálica K45</x:t>
        </x:is>
      </x:c>
      <x:c r="B364" t="n">
        <x:v>8</x:v>
      </x:c>
      <x:c r="C364" t="inlineStr">
        <x:is>
          <x:t xml:space="preserve">Inspección final de integridad del producto</x:t>
        </x:is>
      </x:c>
      <x:c r="D364" t="inlineStr">
        <x:is>
          <x:t xml:space="preserve">Mesa de armado</x:t>
        </x:is>
      </x:c>
      <x:c r="E364" t="inlineStr">
        <x:is>
          <x:t xml:space="preserve">PRINCIPAL</x:t>
        </x:is>
      </x:c>
      <x:c r="F364" t="n">
        <x:v>1</x:v>
      </x:c>
      <x:c r="G364" s="23" t="n">
        <x:v>1</x:v>
      </x:c>
      <x:c r="H364" s="20" t="inlineStr">
        <x:is>
          <x:t xml:space="preserve">DERIVADO</x:t>
        </x:is>
      </x:c>
    </x:row>
    <x:row r="365">
      <x:c r="A365" t="inlineStr">
        <x:is>
          <x:t xml:space="preserve">Silla ejecutiva 623 AN</x:t>
        </x:is>
      </x:c>
      <x:c r="B365" t="n">
        <x:v>1</x:v>
      </x:c>
      <x:c r="C365" t="inlineStr">
        <x:is>
          <x:t xml:space="preserve">Ensamblaje</x:t>
        </x:is>
      </x:c>
      <x:c r="D365" t="inlineStr">
        <x:is>
          <x:t xml:space="preserve">Mesa de armado</x:t>
        </x:is>
      </x:c>
      <x:c r="E365" t="inlineStr">
        <x:is>
          <x:t xml:space="preserve">PRINCIPAL</x:t>
        </x:is>
      </x:c>
      <x:c r="F365" t="n">
        <x:v>1</x:v>
      </x:c>
      <x:c r="G365" s="23" t="n">
        <x:v>1</x:v>
      </x:c>
      <x:c r="H365" s="20" t="inlineStr">
        <x:is>
          <x:t xml:space="preserve">DERIVADO</x:t>
        </x:is>
      </x:c>
    </x:row>
    <x:row r="366">
      <x:c r="A366" t="inlineStr">
        <x:is>
          <x:t xml:space="preserve">Silla ejecutiva 623 AN</x:t>
        </x:is>
      </x:c>
      <x:c r="B366" t="n">
        <x:v>2</x:v>
      </x:c>
      <x:c r="C366" t="inlineStr">
        <x:is>
          <x:t xml:space="preserve">Inspección final de integridad del producto</x:t>
        </x:is>
      </x:c>
      <x:c r="D366" t="inlineStr">
        <x:is>
          <x:t xml:space="preserve">Mesa de armado</x:t>
        </x:is>
      </x:c>
      <x:c r="E366" t="inlineStr">
        <x:is>
          <x:t xml:space="preserve">PRINCIPAL</x:t>
        </x:is>
      </x:c>
      <x:c r="F366" t="n">
        <x:v>1</x:v>
      </x:c>
      <x:c r="G366" s="23" t="n">
        <x:v>1</x:v>
      </x:c>
      <x:c r="H366" s="20" t="inlineStr">
        <x:is>
          <x:t xml:space="preserve">DERIVADO</x:t>
        </x:is>
      </x:c>
    </x:row>
    <x:row r="367">
      <x:c r="A367" t="inlineStr">
        <x:is>
          <x:t xml:space="preserve">Silla ejecutiva 623 AC</x:t>
        </x:is>
      </x:c>
      <x:c r="B367" t="n">
        <x:v>1</x:v>
      </x:c>
      <x:c r="C367" t="inlineStr">
        <x:is>
          <x:t xml:space="preserve">Ensamblaje</x:t>
        </x:is>
      </x:c>
      <x:c r="D367" t="inlineStr">
        <x:is>
          <x:t xml:space="preserve">Mesa de armado</x:t>
        </x:is>
      </x:c>
      <x:c r="E367" t="inlineStr">
        <x:is>
          <x:t xml:space="preserve">PRINCIPAL</x:t>
        </x:is>
      </x:c>
      <x:c r="F367" t="n">
        <x:v>1</x:v>
      </x:c>
      <x:c r="G367" s="23" t="n">
        <x:v>1</x:v>
      </x:c>
      <x:c r="H367" s="20" t="inlineStr">
        <x:is>
          <x:t xml:space="preserve">DERIVADO</x:t>
        </x:is>
      </x:c>
    </x:row>
    <x:row r="368">
      <x:c r="A368" t="inlineStr">
        <x:is>
          <x:t xml:space="preserve">Silla ejecutiva 623 AC</x:t>
        </x:is>
      </x:c>
      <x:c r="B368" t="n">
        <x:v>2</x:v>
      </x:c>
      <x:c r="C368" t="inlineStr">
        <x:is>
          <x:t xml:space="preserve">Inspección final de integridad del producto</x:t>
        </x:is>
      </x:c>
      <x:c r="D368" t="inlineStr">
        <x:is>
          <x:t xml:space="preserve">Mesa de armado</x:t>
        </x:is>
      </x:c>
      <x:c r="E368" t="inlineStr">
        <x:is>
          <x:t xml:space="preserve">PRINCIPAL</x:t>
        </x:is>
      </x:c>
      <x:c r="F368" t="n">
        <x:v>1</x:v>
      </x:c>
      <x:c r="G368" s="23" t="n">
        <x:v>1</x:v>
      </x:c>
      <x:c r="H368" s="20" t="inlineStr">
        <x:is>
          <x:t xml:space="preserve">DERIVADO</x:t>
        </x:is>
      </x:c>
    </x:row>
    <x:row r="369">
      <x:c r="A369" t="inlineStr">
        <x:is>
          <x:t xml:space="preserve">Escritorio London 118</x:t>
        </x:is>
      </x:c>
      <x:c r="B369" t="n">
        <x:v>1</x:v>
      </x:c>
      <x:c r="C369" t="inlineStr">
        <x:is>
          <x:t xml:space="preserve">Corte de tubos y perfiles</x:t>
        </x:is>
      </x:c>
      <x:c r="D369" t="inlineStr">
        <x:is>
          <x:t xml:space="preserve">Sierra de cinta para corte de tubos y perfiles</x:t>
        </x:is>
      </x:c>
      <x:c r="E369" t="inlineStr">
        <x:is>
          <x:t xml:space="preserve">PRINCIPAL</x:t>
        </x:is>
      </x:c>
      <x:c r="F369" t="n">
        <x:v>1</x:v>
      </x:c>
      <x:c r="G369" s="23" t="n">
        <x:v>1</x:v>
      </x:c>
      <x:c r="H369" s="20" t="inlineStr">
        <x:is>
          <x:t xml:space="preserve">DERIVADO</x:t>
        </x:is>
      </x:c>
    </x:row>
    <x:row r="370">
      <x:c r="A370" t="inlineStr">
        <x:is>
          <x:t xml:space="preserve">Escritorio London 118</x:t>
        </x:is>
      </x:c>
      <x:c r="B370" t="n">
        <x:v>2</x:v>
      </x:c>
      <x:c r="C370" t="inlineStr">
        <x:is>
          <x:t xml:space="preserve">Perforación</x:t>
        </x:is>
      </x:c>
      <x:c r="D370" t="inlineStr">
        <x:is>
          <x:t xml:space="preserve">Segundo taladro (alternativo)</x:t>
        </x:is>
      </x:c>
      <x:c r="E370" t="inlineStr">
        <x:is>
          <x:t xml:space="preserve">PRINCIPAL</x:t>
        </x:is>
      </x:c>
      <x:c r="F370" t="n">
        <x:v>1</x:v>
      </x:c>
      <x:c r="G370" s="23" t="n">
        <x:v>1</x:v>
      </x:c>
      <x:c r="H370" s="20" t="inlineStr">
        <x:is>
          <x:t xml:space="preserve">DERIVADO</x:t>
        </x:is>
      </x:c>
    </x:row>
    <x:row r="371">
      <x:c r="A371" t="inlineStr">
        <x:is>
          <x:t xml:space="preserve">Escritorio London 118</x:t>
        </x:is>
      </x:c>
      <x:c r="B371" t="n">
        <x:v>2</x:v>
      </x:c>
      <x:c r="C371" t="inlineStr">
        <x:is>
          <x:t xml:space="preserve">Perforación</x:t>
        </x:is>
      </x:c>
      <x:c r="D371" t="inlineStr">
        <x:is>
          <x:t xml:space="preserve">Taladro de banco para perforación de acero</x:t>
        </x:is>
      </x:c>
      <x:c r="E371" t="inlineStr">
        <x:is>
          <x:t xml:space="preserve">ALTERNATIVA CON UTILLAJE COMPATIBLE</x:t>
        </x:is>
      </x:c>
      <x:c r="F371" t="n">
        <x:v>1</x:v>
      </x:c>
      <x:c r="G371" s="23" t="n">
        <x:v>1.1</x:v>
      </x:c>
      <x:c r="H371" s="20" t="inlineStr">
        <x:is>
          <x:t xml:space="preserve">SUPUESTO TÉCNICO (cambio de utillaje)</x:t>
        </x:is>
      </x:c>
    </x:row>
    <x:row r="372">
      <x:c r="A372" t="inlineStr">
        <x:is>
          <x:t xml:space="preserve">Escritorio London 118</x:t>
        </x:is>
      </x:c>
      <x:c r="B372" t="n">
        <x:v>3</x:v>
      </x:c>
      <x:c r="C372" t="inlineStr">
        <x:is>
          <x:t xml:space="preserve">Soldadura</x:t>
        </x:is>
      </x:c>
      <x:c r="D372" t="inlineStr">
        <x:is>
          <x:t xml:space="preserve">Segunda estación soldadura (alternativa)</x:t>
        </x:is>
      </x:c>
      <x:c r="E372" t="inlineStr">
        <x:is>
          <x:t xml:space="preserve">PRINCIPAL</x:t>
        </x:is>
      </x:c>
      <x:c r="F372" t="n">
        <x:v>1</x:v>
      </x:c>
      <x:c r="G372" s="23" t="n">
        <x:v>1</x:v>
      </x:c>
      <x:c r="H372" s="20" t="inlineStr">
        <x:is>
          <x:t xml:space="preserve">DERIVADO</x:t>
        </x:is>
      </x:c>
    </x:row>
    <x:row r="373">
      <x:c r="A373" t="inlineStr">
        <x:is>
          <x:t xml:space="preserve">Escritorio London 118</x:t>
        </x:is>
      </x:c>
      <x:c r="B373" t="n">
        <x:v>3</x:v>
      </x:c>
      <x:c r="C373" t="inlineStr">
        <x:is>
          <x:t xml:space="preserve">Soldadura</x:t>
        </x:is>
      </x:c>
      <x:c r="D373" t="inlineStr">
        <x:is>
          <x:t xml:space="preserve">Máquina de soldadura por arco MIG/MAG</x:t>
        </x:is>
      </x:c>
      <x:c r="E373" t="inlineStr">
        <x:is>
          <x:t xml:space="preserve">ALTERNATIVA MISMO PROCESO</x:t>
        </x:is>
      </x:c>
      <x:c r="F373" t="n">
        <x:v>1</x:v>
      </x:c>
      <x:c r="G373" s="23" t="n">
        <x:v>1</x:v>
      </x:c>
      <x:c r="H373" s="20" t="inlineStr">
        <x:is>
          <x:t xml:space="preserve">SUPUESTO TÉCNICO (mismo proceso)</x:t>
        </x:is>
      </x:c>
    </x:row>
    <x:row r="374">
      <x:c r="A374" t="inlineStr">
        <x:is>
          <x:t xml:space="preserve">Escritorio London 118</x:t>
        </x:is>
      </x:c>
      <x:c r="B374" t="n">
        <x:v>4</x:v>
      </x:c>
      <x:c r="C374" t="inlineStr">
        <x:is>
          <x:t xml:space="preserve">Aplicación electrostática de polvo</x:t>
        </x:is>
      </x:c>
      <x:c r="D374" t="inlineStr">
        <x:is>
          <x:t xml:space="preserve">Pistola manual de pintura electrostática en polvo</x:t>
        </x:is>
      </x:c>
      <x:c r="E374" t="inlineStr">
        <x:is>
          <x:t xml:space="preserve">PRINCIPAL</x:t>
        </x:is>
      </x:c>
      <x:c r="F374" t="n">
        <x:v>1</x:v>
      </x:c>
      <x:c r="G374" s="23" t="n">
        <x:v>1</x:v>
      </x:c>
      <x:c r="H374" s="20" t="inlineStr">
        <x:is>
          <x:t xml:space="preserve">DERIVADO</x:t>
        </x:is>
      </x:c>
    </x:row>
    <x:row r="375">
      <x:c r="A375" t="inlineStr">
        <x:is>
          <x:t xml:space="preserve">Escritorio London 118</x:t>
        </x:is>
      </x:c>
      <x:c r="B375" t="n">
        <x:v>5</x:v>
      </x:c>
      <x:c r="C375" t="inlineStr">
        <x:is>
          <x:t xml:space="preserve">Curado térmico en horno</x:t>
        </x:is>
      </x:c>
      <x:c r="D375" t="inlineStr">
        <x:is>
          <x:t xml:space="preserve">Horno de curado de pintura electrostática por lotes</x:t>
        </x:is>
      </x:c>
      <x:c r="E375" t="inlineStr">
        <x:is>
          <x:t xml:space="preserve">PRINCIPAL</x:t>
        </x:is>
      </x:c>
      <x:c r="F375" t="n">
        <x:v>1</x:v>
      </x:c>
      <x:c r="G375" s="23" t="n">
        <x:v>1</x:v>
      </x:c>
      <x:c r="H375" s="20" t="inlineStr">
        <x:is>
          <x:t xml:space="preserve">DERIVADO</x:t>
        </x:is>
      </x:c>
    </x:row>
    <x:row r="376">
      <x:c r="A376" t="inlineStr">
        <x:is>
          <x:t xml:space="preserve">Escritorio London 118</x:t>
        </x:is>
      </x:c>
      <x:c r="B376" t="n">
        <x:v>6</x:v>
      </x:c>
      <x:c r="C376" t="inlineStr">
        <x:is>
          <x:t xml:space="preserve">Colgado, traslado y enfriamiento</x:t>
        </x:is>
      </x:c>
      <x:c r="D376" t="inlineStr">
        <x:is>
          <x:t xml:space="preserve">Manipulación y enfriamiento de piezas</x:t>
        </x:is>
      </x:c>
      <x:c r="E376" t="inlineStr">
        <x:is>
          <x:t xml:space="preserve">PRINCIPAL</x:t>
        </x:is>
      </x:c>
      <x:c r="F376" t="n">
        <x:v>1</x:v>
      </x:c>
      <x:c r="G376" s="23" t="n">
        <x:v>1</x:v>
      </x:c>
      <x:c r="H376" s="20" t="inlineStr">
        <x:is>
          <x:t xml:space="preserve">DERIVADO</x:t>
        </x:is>
      </x:c>
    </x:row>
    <x:row r="377">
      <x:c r="A377" t="inlineStr">
        <x:is>
          <x:t xml:space="preserve">Escritorio London 118</x:t>
        </x:is>
      </x:c>
      <x:c r="B377" t="n">
        <x:v>7</x:v>
      </x:c>
      <x:c r="C377" t="inlineStr">
        <x:is>
          <x:t xml:space="preserve">Ensamblaje</x:t>
        </x:is>
      </x:c>
      <x:c r="D377" t="inlineStr">
        <x:is>
          <x:t xml:space="preserve">Mesa de armado</x:t>
        </x:is>
      </x:c>
      <x:c r="E377" t="inlineStr">
        <x:is>
          <x:t xml:space="preserve">PRINCIPAL</x:t>
        </x:is>
      </x:c>
      <x:c r="F377" t="n">
        <x:v>1</x:v>
      </x:c>
      <x:c r="G377" s="23" t="n">
        <x:v>1</x:v>
      </x:c>
      <x:c r="H377" s="20" t="inlineStr">
        <x:is>
          <x:t xml:space="preserve">DERIVADO</x:t>
        </x:is>
      </x:c>
    </x:row>
    <x:row r="378">
      <x:c r="A378" t="inlineStr">
        <x:is>
          <x:t xml:space="preserve">Escritorio London 118</x:t>
        </x:is>
      </x:c>
      <x:c r="B378" t="n">
        <x:v>8</x:v>
      </x:c>
      <x:c r="C378" t="inlineStr">
        <x:is>
          <x:t xml:space="preserve">Inspección final de integridad del producto</x:t>
        </x:is>
      </x:c>
      <x:c r="D378" t="inlineStr">
        <x:is>
          <x:t xml:space="preserve">Mesa de armado</x:t>
        </x:is>
      </x:c>
      <x:c r="E378" t="inlineStr">
        <x:is>
          <x:t xml:space="preserve">PRINCIPAL</x:t>
        </x:is>
      </x:c>
      <x:c r="F378" t="n">
        <x:v>1</x:v>
      </x:c>
      <x:c r="G378" s="23" t="n">
        <x:v>1</x:v>
      </x:c>
      <x:c r="H378" s="20" t="inlineStr">
        <x:is>
          <x:t xml:space="preserve">DERIVADO</x:t>
        </x:is>
      </x:c>
    </x:row>
    <x:row r="379">
      <x:c r="A379" t="inlineStr">
        <x:is>
          <x:t xml:space="preserve">Escritorio London con pizarra 108</x:t>
        </x:is>
      </x:c>
      <x:c r="B379" t="n">
        <x:v>1</x:v>
      </x:c>
      <x:c r="C379" t="inlineStr">
        <x:is>
          <x:t xml:space="preserve">Corte de tubos y perfiles</x:t>
        </x:is>
      </x:c>
      <x:c r="D379" t="inlineStr">
        <x:is>
          <x:t xml:space="preserve">Sierra de cinta para corte de tubos y perfiles</x:t>
        </x:is>
      </x:c>
      <x:c r="E379" t="inlineStr">
        <x:is>
          <x:t xml:space="preserve">PRINCIPAL</x:t>
        </x:is>
      </x:c>
      <x:c r="F379" t="n">
        <x:v>1</x:v>
      </x:c>
      <x:c r="G379" s="23" t="n">
        <x:v>1</x:v>
      </x:c>
      <x:c r="H379" s="20" t="inlineStr">
        <x:is>
          <x:t xml:space="preserve">DERIVADO</x:t>
        </x:is>
      </x:c>
    </x:row>
    <x:row r="380">
      <x:c r="A380" t="inlineStr">
        <x:is>
          <x:t xml:space="preserve">Escritorio London con pizarra 108</x:t>
        </x:is>
      </x:c>
      <x:c r="B380" t="n">
        <x:v>2</x:v>
      </x:c>
      <x:c r="C380" t="inlineStr">
        <x:is>
          <x:t xml:space="preserve">Perforación</x:t>
        </x:is>
      </x:c>
      <x:c r="D380" t="inlineStr">
        <x:is>
          <x:t xml:space="preserve">Segundo taladro (alternativo)</x:t>
        </x:is>
      </x:c>
      <x:c r="E380" t="inlineStr">
        <x:is>
          <x:t xml:space="preserve">PRINCIPAL</x:t>
        </x:is>
      </x:c>
      <x:c r="F380" t="n">
        <x:v>1</x:v>
      </x:c>
      <x:c r="G380" s="23" t="n">
        <x:v>1</x:v>
      </x:c>
      <x:c r="H380" s="20" t="inlineStr">
        <x:is>
          <x:t xml:space="preserve">DERIVADO</x:t>
        </x:is>
      </x:c>
    </x:row>
    <x:row r="381">
      <x:c r="A381" t="inlineStr">
        <x:is>
          <x:t xml:space="preserve">Escritorio London con pizarra 108</x:t>
        </x:is>
      </x:c>
      <x:c r="B381" t="n">
        <x:v>2</x:v>
      </x:c>
      <x:c r="C381" t="inlineStr">
        <x:is>
          <x:t xml:space="preserve">Perforación</x:t>
        </x:is>
      </x:c>
      <x:c r="D381" t="inlineStr">
        <x:is>
          <x:t xml:space="preserve">Taladro de banco para perforación de acero</x:t>
        </x:is>
      </x:c>
      <x:c r="E381" t="inlineStr">
        <x:is>
          <x:t xml:space="preserve">ALTERNATIVA CON UTILLAJE COMPATIBLE</x:t>
        </x:is>
      </x:c>
      <x:c r="F381" t="n">
        <x:v>1</x:v>
      </x:c>
      <x:c r="G381" s="23" t="n">
        <x:v>1.1</x:v>
      </x:c>
      <x:c r="H381" s="20" t="inlineStr">
        <x:is>
          <x:t xml:space="preserve">SUPUESTO TÉCNICO (cambio de utillaje)</x:t>
        </x:is>
      </x:c>
    </x:row>
    <x:row r="382">
      <x:c r="A382" t="inlineStr">
        <x:is>
          <x:t xml:space="preserve">Escritorio London con pizarra 108</x:t>
        </x:is>
      </x:c>
      <x:c r="B382" t="n">
        <x:v>3</x:v>
      </x:c>
      <x:c r="C382" t="inlineStr">
        <x:is>
          <x:t xml:space="preserve">Soldadura</x:t>
        </x:is>
      </x:c>
      <x:c r="D382" t="inlineStr">
        <x:is>
          <x:t xml:space="preserve">Segunda estación soldadura (alternativa)</x:t>
        </x:is>
      </x:c>
      <x:c r="E382" t="inlineStr">
        <x:is>
          <x:t xml:space="preserve">PRINCIPAL</x:t>
        </x:is>
      </x:c>
      <x:c r="F382" t="n">
        <x:v>1</x:v>
      </x:c>
      <x:c r="G382" s="23" t="n">
        <x:v>1</x:v>
      </x:c>
      <x:c r="H382" s="20" t="inlineStr">
        <x:is>
          <x:t xml:space="preserve">DERIVADO</x:t>
        </x:is>
      </x:c>
    </x:row>
    <x:row r="383">
      <x:c r="A383" t="inlineStr">
        <x:is>
          <x:t xml:space="preserve">Escritorio London con pizarra 108</x:t>
        </x:is>
      </x:c>
      <x:c r="B383" t="n">
        <x:v>3</x:v>
      </x:c>
      <x:c r="C383" t="inlineStr">
        <x:is>
          <x:t xml:space="preserve">Soldadura</x:t>
        </x:is>
      </x:c>
      <x:c r="D383" t="inlineStr">
        <x:is>
          <x:t xml:space="preserve">Máquina de soldadura por arco MIG/MAG</x:t>
        </x:is>
      </x:c>
      <x:c r="E383" t="inlineStr">
        <x:is>
          <x:t xml:space="preserve">ALTERNATIVA MISMO PROCESO</x:t>
        </x:is>
      </x:c>
      <x:c r="F383" t="n">
        <x:v>1</x:v>
      </x:c>
      <x:c r="G383" s="23" t="n">
        <x:v>1</x:v>
      </x:c>
      <x:c r="H383" s="20" t="inlineStr">
        <x:is>
          <x:t xml:space="preserve">SUPUESTO TÉCNICO (mismo proceso)</x:t>
        </x:is>
      </x:c>
    </x:row>
    <x:row r="384">
      <x:c r="A384" t="inlineStr">
        <x:is>
          <x:t xml:space="preserve">Escritorio London con pizarra 108</x:t>
        </x:is>
      </x:c>
      <x:c r="B384" t="n">
        <x:v>4</x:v>
      </x:c>
      <x:c r="C384" t="inlineStr">
        <x:is>
          <x:t xml:space="preserve">Aplicación electrostática de polvo</x:t>
        </x:is>
      </x:c>
      <x:c r="D384" t="inlineStr">
        <x:is>
          <x:t xml:space="preserve">Pistola manual de pintura electrostática en polvo</x:t>
        </x:is>
      </x:c>
      <x:c r="E384" t="inlineStr">
        <x:is>
          <x:t xml:space="preserve">PRINCIPAL</x:t>
        </x:is>
      </x:c>
      <x:c r="F384" t="n">
        <x:v>1</x:v>
      </x:c>
      <x:c r="G384" s="23" t="n">
        <x:v>1</x:v>
      </x:c>
      <x:c r="H384" s="20" t="inlineStr">
        <x:is>
          <x:t xml:space="preserve">DERIVADO</x:t>
        </x:is>
      </x:c>
    </x:row>
    <x:row r="385">
      <x:c r="A385" t="inlineStr">
        <x:is>
          <x:t xml:space="preserve">Escritorio London con pizarra 108</x:t>
        </x:is>
      </x:c>
      <x:c r="B385" t="n">
        <x:v>5</x:v>
      </x:c>
      <x:c r="C385" t="inlineStr">
        <x:is>
          <x:t xml:space="preserve">Curado térmico en horno</x:t>
        </x:is>
      </x:c>
      <x:c r="D385" t="inlineStr">
        <x:is>
          <x:t xml:space="preserve">Horno de curado de pintura electrostática por lotes</x:t>
        </x:is>
      </x:c>
      <x:c r="E385" t="inlineStr">
        <x:is>
          <x:t xml:space="preserve">PRINCIPAL</x:t>
        </x:is>
      </x:c>
      <x:c r="F385" t="n">
        <x:v>1</x:v>
      </x:c>
      <x:c r="G385" s="23" t="n">
        <x:v>1</x:v>
      </x:c>
      <x:c r="H385" s="20" t="inlineStr">
        <x:is>
          <x:t xml:space="preserve">DERIVADO</x:t>
        </x:is>
      </x:c>
    </x:row>
    <x:row r="386">
      <x:c r="A386" t="inlineStr">
        <x:is>
          <x:t xml:space="preserve">Escritorio London con pizarra 108</x:t>
        </x:is>
      </x:c>
      <x:c r="B386" t="n">
        <x:v>6</x:v>
      </x:c>
      <x:c r="C386" t="inlineStr">
        <x:is>
          <x:t xml:space="preserve">Colgado, traslado y enfriamiento</x:t>
        </x:is>
      </x:c>
      <x:c r="D386" t="inlineStr">
        <x:is>
          <x:t xml:space="preserve">Manipulación y enfriamiento de piezas</x:t>
        </x:is>
      </x:c>
      <x:c r="E386" t="inlineStr">
        <x:is>
          <x:t xml:space="preserve">PRINCIPAL</x:t>
        </x:is>
      </x:c>
      <x:c r="F386" t="n">
        <x:v>1</x:v>
      </x:c>
      <x:c r="G386" s="23" t="n">
        <x:v>1</x:v>
      </x:c>
      <x:c r="H386" s="20" t="inlineStr">
        <x:is>
          <x:t xml:space="preserve">DERIVADO</x:t>
        </x:is>
      </x:c>
    </x:row>
    <x:row r="387">
      <x:c r="A387" t="inlineStr">
        <x:is>
          <x:t xml:space="preserve">Escritorio London con pizarra 108</x:t>
        </x:is>
      </x:c>
      <x:c r="B387" t="n">
        <x:v>7</x:v>
      </x:c>
      <x:c r="C387" t="inlineStr">
        <x:is>
          <x:t xml:space="preserve">Ensamblaje</x:t>
        </x:is>
      </x:c>
      <x:c r="D387" t="inlineStr">
        <x:is>
          <x:t xml:space="preserve">Mesa de armado</x:t>
        </x:is>
      </x:c>
      <x:c r="E387" t="inlineStr">
        <x:is>
          <x:t xml:space="preserve">PRINCIPAL</x:t>
        </x:is>
      </x:c>
      <x:c r="F387" t="n">
        <x:v>1</x:v>
      </x:c>
      <x:c r="G387" s="23" t="n">
        <x:v>1</x:v>
      </x:c>
      <x:c r="H387" s="20" t="inlineStr">
        <x:is>
          <x:t xml:space="preserve">DERIVADO</x:t>
        </x:is>
      </x:c>
    </x:row>
    <x:row r="388">
      <x:c r="A388" t="inlineStr">
        <x:is>
          <x:t xml:space="preserve">Escritorio London con pizarra 108</x:t>
        </x:is>
      </x:c>
      <x:c r="B388" t="n">
        <x:v>8</x:v>
      </x:c>
      <x:c r="C388" t="inlineStr">
        <x:is>
          <x:t xml:space="preserve">Inspección final de integridad del producto</x:t>
        </x:is>
      </x:c>
      <x:c r="D388" t="inlineStr">
        <x:is>
          <x:t xml:space="preserve">Mesa de armado</x:t>
        </x:is>
      </x:c>
      <x:c r="E388" t="inlineStr">
        <x:is>
          <x:t xml:space="preserve">PRINCIPAL</x:t>
        </x:is>
      </x:c>
      <x:c r="F388" t="n">
        <x:v>1</x:v>
      </x:c>
      <x:c r="G388" s="23" t="n">
        <x:v>1</x:v>
      </x:c>
      <x:c r="H388" s="20" t="inlineStr">
        <x:is>
          <x:t xml:space="preserve">DERIVADO</x:t>
        </x:is>
      </x:c>
    </x:row>
    <x:row r="389">
      <x:c r="A389" t="inlineStr">
        <x:is>
          <x:t xml:space="preserve">Escritorio regulable Skala</x:t>
        </x:is>
      </x:c>
      <x:c r="B389" t="n">
        <x:v>1</x:v>
      </x:c>
      <x:c r="C389" t="inlineStr">
        <x:is>
          <x:t xml:space="preserve">Ensamblaje</x:t>
        </x:is>
      </x:c>
      <x:c r="D389" t="inlineStr">
        <x:is>
          <x:t xml:space="preserve">Mesa de armado</x:t>
        </x:is>
      </x:c>
      <x:c r="E389" t="inlineStr">
        <x:is>
          <x:t xml:space="preserve">PRINCIPAL</x:t>
        </x:is>
      </x:c>
      <x:c r="F389" t="n">
        <x:v>1</x:v>
      </x:c>
      <x:c r="G389" s="23" t="n">
        <x:v>1</x:v>
      </x:c>
      <x:c r="H389" s="20" t="inlineStr">
        <x:is>
          <x:t xml:space="preserve">DERIVADO</x:t>
        </x:is>
      </x:c>
    </x:row>
    <x:row r="390">
      <x:c r="A390" t="inlineStr">
        <x:is>
          <x:t xml:space="preserve">Escritorio regulable Skala</x:t>
        </x:is>
      </x:c>
      <x:c r="B390" t="n">
        <x:v>2</x:v>
      </x:c>
      <x:c r="C390" t="inlineStr">
        <x:is>
          <x:t xml:space="preserve">Inspección final de integridad del producto</x:t>
        </x:is>
      </x:c>
      <x:c r="D390" t="inlineStr">
        <x:is>
          <x:t xml:space="preserve">Mesa de armado</x:t>
        </x:is>
      </x:c>
      <x:c r="E390" t="inlineStr">
        <x:is>
          <x:t xml:space="preserve">PRINCIPAL</x:t>
        </x:is>
      </x:c>
      <x:c r="F390" t="n">
        <x:v>1</x:v>
      </x:c>
      <x:c r="G390" s="23" t="n">
        <x:v>1</x:v>
      </x:c>
      <x:c r="H390" s="20" t="inlineStr">
        <x:is>
          <x:t xml:space="preserve">DERIVADO</x:t>
        </x:is>
      </x:c>
    </x:row>
    <x:row r="391">
      <x:c r="A391" t="inlineStr">
        <x:is>
          <x:t xml:space="preserve">Camarote de metal 1.5 plaza</x:t>
        </x:is>
      </x:c>
      <x:c r="B391" t="n">
        <x:v>1</x:v>
      </x:c>
      <x:c r="C391" t="inlineStr">
        <x:is>
          <x:t xml:space="preserve">Corte de tubos y perfiles</x:t>
        </x:is>
      </x:c>
      <x:c r="D391" t="inlineStr">
        <x:is>
          <x:t xml:space="preserve">Sierra de cinta para corte de tubos y perfiles</x:t>
        </x:is>
      </x:c>
      <x:c r="E391" t="inlineStr">
        <x:is>
          <x:t xml:space="preserve">PRINCIPAL</x:t>
        </x:is>
      </x:c>
      <x:c r="F391" t="n">
        <x:v>1</x:v>
      </x:c>
      <x:c r="G391" s="23" t="n">
        <x:v>1</x:v>
      </x:c>
      <x:c r="H391" s="20" t="inlineStr">
        <x:is>
          <x:t xml:space="preserve">DERIVADO</x:t>
        </x:is>
      </x:c>
    </x:row>
    <x:row r="392">
      <x:c r="A392" t="inlineStr">
        <x:is>
          <x:t xml:space="preserve">Camarote de metal 1.5 plaza</x:t>
        </x:is>
      </x:c>
      <x:c r="B392" t="n">
        <x:v>2</x:v>
      </x:c>
      <x:c r="C392" t="inlineStr">
        <x:is>
          <x:t xml:space="preserve">Perforación</x:t>
        </x:is>
      </x:c>
      <x:c r="D392" t="inlineStr">
        <x:is>
          <x:t xml:space="preserve">Segundo taladro (alternativo)</x:t>
        </x:is>
      </x:c>
      <x:c r="E392" t="inlineStr">
        <x:is>
          <x:t xml:space="preserve">PRINCIPAL</x:t>
        </x:is>
      </x:c>
      <x:c r="F392" t="n">
        <x:v>1</x:v>
      </x:c>
      <x:c r="G392" s="23" t="n">
        <x:v>1</x:v>
      </x:c>
      <x:c r="H392" s="20" t="inlineStr">
        <x:is>
          <x:t xml:space="preserve">DERIVADO</x:t>
        </x:is>
      </x:c>
    </x:row>
    <x:row r="393">
      <x:c r="A393" t="inlineStr">
        <x:is>
          <x:t xml:space="preserve">Camarote de metal 1.5 plaza</x:t>
        </x:is>
      </x:c>
      <x:c r="B393" t="n">
        <x:v>2</x:v>
      </x:c>
      <x:c r="C393" t="inlineStr">
        <x:is>
          <x:t xml:space="preserve">Perforación</x:t>
        </x:is>
      </x:c>
      <x:c r="D393" t="inlineStr">
        <x:is>
          <x:t xml:space="preserve">Taladro de banco para perforación de acero</x:t>
        </x:is>
      </x:c>
      <x:c r="E393" t="inlineStr">
        <x:is>
          <x:t xml:space="preserve">ALTERNATIVA CON UTILLAJE COMPATIBLE</x:t>
        </x:is>
      </x:c>
      <x:c r="F393" t="n">
        <x:v>1</x:v>
      </x:c>
      <x:c r="G393" s="23" t="n">
        <x:v>1.1</x:v>
      </x:c>
      <x:c r="H393" s="20" t="inlineStr">
        <x:is>
          <x:t xml:space="preserve">SUPUESTO TÉCNICO (cambio de utillaje)</x:t>
        </x:is>
      </x:c>
    </x:row>
    <x:row r="394">
      <x:c r="A394" t="inlineStr">
        <x:is>
          <x:t xml:space="preserve">Camarote de metal 1.5 plaza</x:t>
        </x:is>
      </x:c>
      <x:c r="B394" t="n">
        <x:v>3</x:v>
      </x:c>
      <x:c r="C394" t="inlineStr">
        <x:is>
          <x:t xml:space="preserve">Soldadura</x:t>
        </x:is>
      </x:c>
      <x:c r="D394" t="inlineStr">
        <x:is>
          <x:t xml:space="preserve">Segunda estación soldadura (alternativa)</x:t>
        </x:is>
      </x:c>
      <x:c r="E394" t="inlineStr">
        <x:is>
          <x:t xml:space="preserve">PRINCIPAL</x:t>
        </x:is>
      </x:c>
      <x:c r="F394" t="n">
        <x:v>1</x:v>
      </x:c>
      <x:c r="G394" s="23" t="n">
        <x:v>1</x:v>
      </x:c>
      <x:c r="H394" s="20" t="inlineStr">
        <x:is>
          <x:t xml:space="preserve">DERIVADO</x:t>
        </x:is>
      </x:c>
    </x:row>
    <x:row r="395">
      <x:c r="A395" t="inlineStr">
        <x:is>
          <x:t xml:space="preserve">Camarote de metal 1.5 plaza</x:t>
        </x:is>
      </x:c>
      <x:c r="B395" t="n">
        <x:v>3</x:v>
      </x:c>
      <x:c r="C395" t="inlineStr">
        <x:is>
          <x:t xml:space="preserve">Soldadura</x:t>
        </x:is>
      </x:c>
      <x:c r="D395" t="inlineStr">
        <x:is>
          <x:t xml:space="preserve">Máquina de soldadura por arco MIG/MAG</x:t>
        </x:is>
      </x:c>
      <x:c r="E395" t="inlineStr">
        <x:is>
          <x:t xml:space="preserve">ALTERNATIVA MISMO PROCESO</x:t>
        </x:is>
      </x:c>
      <x:c r="F395" t="n">
        <x:v>1</x:v>
      </x:c>
      <x:c r="G395" s="23" t="n">
        <x:v>1</x:v>
      </x:c>
      <x:c r="H395" s="20" t="inlineStr">
        <x:is>
          <x:t xml:space="preserve">SUPUESTO TÉCNICO (mismo proceso)</x:t>
        </x:is>
      </x:c>
    </x:row>
    <x:row r="396">
      <x:c r="A396" t="inlineStr">
        <x:is>
          <x:t xml:space="preserve">Camarote de metal 1.5 plaza</x:t>
        </x:is>
      </x:c>
      <x:c r="B396" t="n">
        <x:v>4</x:v>
      </x:c>
      <x:c r="C396" t="inlineStr">
        <x:is>
          <x:t xml:space="preserve">Aplicación electrostática de polvo</x:t>
        </x:is>
      </x:c>
      <x:c r="D396" t="inlineStr">
        <x:is>
          <x:t xml:space="preserve">Pistola manual de pintura electrostática en polvo</x:t>
        </x:is>
      </x:c>
      <x:c r="E396" t="inlineStr">
        <x:is>
          <x:t xml:space="preserve">PRINCIPAL</x:t>
        </x:is>
      </x:c>
      <x:c r="F396" t="n">
        <x:v>1</x:v>
      </x:c>
      <x:c r="G396" s="23" t="n">
        <x:v>1</x:v>
      </x:c>
      <x:c r="H396" s="20" t="inlineStr">
        <x:is>
          <x:t xml:space="preserve">DERIVADO</x:t>
        </x:is>
      </x:c>
    </x:row>
    <x:row r="397">
      <x:c r="A397" t="inlineStr">
        <x:is>
          <x:t xml:space="preserve">Camarote de metal 1.5 plaza</x:t>
        </x:is>
      </x:c>
      <x:c r="B397" t="n">
        <x:v>5</x:v>
      </x:c>
      <x:c r="C397" t="inlineStr">
        <x:is>
          <x:t xml:space="preserve">Curado térmico en horno</x:t>
        </x:is>
      </x:c>
      <x:c r="D397" t="inlineStr">
        <x:is>
          <x:t xml:space="preserve">Horno de curado de pintura electrostática por lotes</x:t>
        </x:is>
      </x:c>
      <x:c r="E397" t="inlineStr">
        <x:is>
          <x:t xml:space="preserve">PRINCIPAL</x:t>
        </x:is>
      </x:c>
      <x:c r="F397" t="n">
        <x:v>1</x:v>
      </x:c>
      <x:c r="G397" s="23" t="n">
        <x:v>1</x:v>
      </x:c>
      <x:c r="H397" s="20" t="inlineStr">
        <x:is>
          <x:t xml:space="preserve">DERIVADO</x:t>
        </x:is>
      </x:c>
    </x:row>
    <x:row r="398">
      <x:c r="A398" t="inlineStr">
        <x:is>
          <x:t xml:space="preserve">Camarote de metal 1.5 plaza</x:t>
        </x:is>
      </x:c>
      <x:c r="B398" t="n">
        <x:v>6</x:v>
      </x:c>
      <x:c r="C398" t="inlineStr">
        <x:is>
          <x:t xml:space="preserve">Colgado, traslado y enfriamiento</x:t>
        </x:is>
      </x:c>
      <x:c r="D398" t="inlineStr">
        <x:is>
          <x:t xml:space="preserve">Manipulación y enfriamiento de piezas</x:t>
        </x:is>
      </x:c>
      <x:c r="E398" t="inlineStr">
        <x:is>
          <x:t xml:space="preserve">PRINCIPAL</x:t>
        </x:is>
      </x:c>
      <x:c r="F398" t="n">
        <x:v>1</x:v>
      </x:c>
      <x:c r="G398" s="23" t="n">
        <x:v>1</x:v>
      </x:c>
      <x:c r="H398" s="20" t="inlineStr">
        <x:is>
          <x:t xml:space="preserve">DERIVADO</x:t>
        </x:is>
      </x:c>
    </x:row>
    <x:row r="399">
      <x:c r="A399" t="inlineStr">
        <x:is>
          <x:t xml:space="preserve">Camarote de metal 1.5 plaza</x:t>
        </x:is>
      </x:c>
      <x:c r="B399" t="n">
        <x:v>7</x:v>
      </x:c>
      <x:c r="C399" t="inlineStr">
        <x:is>
          <x:t xml:space="preserve">Ensamblaje</x:t>
        </x:is>
      </x:c>
      <x:c r="D399" t="inlineStr">
        <x:is>
          <x:t xml:space="preserve">Mesa de armado</x:t>
        </x:is>
      </x:c>
      <x:c r="E399" t="inlineStr">
        <x:is>
          <x:t xml:space="preserve">PRINCIPAL</x:t>
        </x:is>
      </x:c>
      <x:c r="F399" t="n">
        <x:v>1</x:v>
      </x:c>
      <x:c r="G399" s="23" t="n">
        <x:v>1</x:v>
      </x:c>
      <x:c r="H399" s="20" t="inlineStr">
        <x:is>
          <x:t xml:space="preserve">DERIVADO</x:t>
        </x:is>
      </x:c>
    </x:row>
    <x:row r="400">
      <x:c r="A400" t="inlineStr">
        <x:is>
          <x:t xml:space="preserve">Camarote de metal 1.5 plaza</x:t>
        </x:is>
      </x:c>
      <x:c r="B400" t="n">
        <x:v>8</x:v>
      </x:c>
      <x:c r="C400" t="inlineStr">
        <x:is>
          <x:t xml:space="preserve">Inspección final de integridad del producto</x:t>
        </x:is>
      </x:c>
      <x:c r="D400" t="inlineStr">
        <x:is>
          <x:t xml:space="preserve">Mesa de armado</x:t>
        </x:is>
      </x:c>
      <x:c r="E400" t="inlineStr">
        <x:is>
          <x:t xml:space="preserve">PRINCIPAL</x:t>
        </x:is>
      </x:c>
      <x:c r="F400" t="n">
        <x:v>1</x:v>
      </x:c>
      <x:c r="G400" s="23" t="n">
        <x:v>1</x:v>
      </x:c>
      <x:c r="H400" s="20" t="inlineStr">
        <x:is>
          <x:t xml:space="preserve">DERIVADO</x:t>
        </x:is>
      </x:c>
    </x:row>
    <x:row r="401">
      <x:c r="A401" t="inlineStr">
        <x:is>
          <x:t xml:space="preserve">Mesa de centro Turín</x:t>
        </x:is>
      </x:c>
      <x:c r="B401" t="n">
        <x:v>1</x:v>
      </x:c>
      <x:c r="C401" t="inlineStr">
        <x:is>
          <x:t xml:space="preserve">Corte de tubos y perfiles</x:t>
        </x:is>
      </x:c>
      <x:c r="D401" t="inlineStr">
        <x:is>
          <x:t xml:space="preserve">Sierra de cinta para corte de tubos y perfiles</x:t>
        </x:is>
      </x:c>
      <x:c r="E401" t="inlineStr">
        <x:is>
          <x:t xml:space="preserve">PRINCIPAL</x:t>
        </x:is>
      </x:c>
      <x:c r="F401" t="n">
        <x:v>1</x:v>
      </x:c>
      <x:c r="G401" s="23" t="n">
        <x:v>1</x:v>
      </x:c>
      <x:c r="H401" s="20" t="inlineStr">
        <x:is>
          <x:t xml:space="preserve">DERIVADO</x:t>
        </x:is>
      </x:c>
    </x:row>
    <x:row r="402">
      <x:c r="A402" t="inlineStr">
        <x:is>
          <x:t xml:space="preserve">Mesa de centro Turín</x:t>
        </x:is>
      </x:c>
      <x:c r="B402" t="n">
        <x:v>2</x:v>
      </x:c>
      <x:c r="C402" t="inlineStr">
        <x:is>
          <x:t xml:space="preserve">Perforación</x:t>
        </x:is>
      </x:c>
      <x:c r="D402" t="inlineStr">
        <x:is>
          <x:t xml:space="preserve">Segundo taladro (alternativo)</x:t>
        </x:is>
      </x:c>
      <x:c r="E402" t="inlineStr">
        <x:is>
          <x:t xml:space="preserve">PRINCIPAL</x:t>
        </x:is>
      </x:c>
      <x:c r="F402" t="n">
        <x:v>1</x:v>
      </x:c>
      <x:c r="G402" s="23" t="n">
        <x:v>1</x:v>
      </x:c>
      <x:c r="H402" s="20" t="inlineStr">
        <x:is>
          <x:t xml:space="preserve">DERIVADO</x:t>
        </x:is>
      </x:c>
    </x:row>
    <x:row r="403">
      <x:c r="A403" t="inlineStr">
        <x:is>
          <x:t xml:space="preserve">Mesa de centro Turín</x:t>
        </x:is>
      </x:c>
      <x:c r="B403" t="n">
        <x:v>2</x:v>
      </x:c>
      <x:c r="C403" t="inlineStr">
        <x:is>
          <x:t xml:space="preserve">Perforación</x:t>
        </x:is>
      </x:c>
      <x:c r="D403" t="inlineStr">
        <x:is>
          <x:t xml:space="preserve">Taladro de banco para perforación de acero</x:t>
        </x:is>
      </x:c>
      <x:c r="E403" t="inlineStr">
        <x:is>
          <x:t xml:space="preserve">ALTERNATIVA CON UTILLAJE COMPATIBLE</x:t>
        </x:is>
      </x:c>
      <x:c r="F403" t="n">
        <x:v>1</x:v>
      </x:c>
      <x:c r="G403" s="23" t="n">
        <x:v>1.1</x:v>
      </x:c>
      <x:c r="H403" s="20" t="inlineStr">
        <x:is>
          <x:t xml:space="preserve">SUPUESTO TÉCNICO (cambio de utillaje)</x:t>
        </x:is>
      </x:c>
    </x:row>
    <x:row r="404">
      <x:c r="A404" t="inlineStr">
        <x:is>
          <x:t xml:space="preserve">Mesa de centro Turín</x:t>
        </x:is>
      </x:c>
      <x:c r="B404" t="n">
        <x:v>3</x:v>
      </x:c>
      <x:c r="C404" t="inlineStr">
        <x:is>
          <x:t xml:space="preserve">Soldadura</x:t>
        </x:is>
      </x:c>
      <x:c r="D404" t="inlineStr">
        <x:is>
          <x:t xml:space="preserve">Segunda estación soldadura (alternativa)</x:t>
        </x:is>
      </x:c>
      <x:c r="E404" t="inlineStr">
        <x:is>
          <x:t xml:space="preserve">PRINCIPAL</x:t>
        </x:is>
      </x:c>
      <x:c r="F404" t="n">
        <x:v>1</x:v>
      </x:c>
      <x:c r="G404" s="23" t="n">
        <x:v>1</x:v>
      </x:c>
      <x:c r="H404" s="20" t="inlineStr">
        <x:is>
          <x:t xml:space="preserve">DERIVADO</x:t>
        </x:is>
      </x:c>
    </x:row>
    <x:row r="405">
      <x:c r="A405" t="inlineStr">
        <x:is>
          <x:t xml:space="preserve">Mesa de centro Turín</x:t>
        </x:is>
      </x:c>
      <x:c r="B405" t="n">
        <x:v>3</x:v>
      </x:c>
      <x:c r="C405" t="inlineStr">
        <x:is>
          <x:t xml:space="preserve">Soldadura</x:t>
        </x:is>
      </x:c>
      <x:c r="D405" t="inlineStr">
        <x:is>
          <x:t xml:space="preserve">Máquina de soldadura por arco MIG/MAG</x:t>
        </x:is>
      </x:c>
      <x:c r="E405" t="inlineStr">
        <x:is>
          <x:t xml:space="preserve">ALTERNATIVA MISMO PROCESO</x:t>
        </x:is>
      </x:c>
      <x:c r="F405" t="n">
        <x:v>1</x:v>
      </x:c>
      <x:c r="G405" s="23" t="n">
        <x:v>1</x:v>
      </x:c>
      <x:c r="H405" s="20" t="inlineStr">
        <x:is>
          <x:t xml:space="preserve">SUPUESTO TÉCNICO (mismo proceso)</x:t>
        </x:is>
      </x:c>
    </x:row>
    <x:row r="406">
      <x:c r="A406" t="inlineStr">
        <x:is>
          <x:t xml:space="preserve">Mesa de centro Turín</x:t>
        </x:is>
      </x:c>
      <x:c r="B406" t="n">
        <x:v>4</x:v>
      </x:c>
      <x:c r="C406" t="inlineStr">
        <x:is>
          <x:t xml:space="preserve">Aplicación electrostática de polvo</x:t>
        </x:is>
      </x:c>
      <x:c r="D406" t="inlineStr">
        <x:is>
          <x:t xml:space="preserve">Pistola manual de pintura electrostática en polvo</x:t>
        </x:is>
      </x:c>
      <x:c r="E406" t="inlineStr">
        <x:is>
          <x:t xml:space="preserve">PRINCIPAL</x:t>
        </x:is>
      </x:c>
      <x:c r="F406" t="n">
        <x:v>1</x:v>
      </x:c>
      <x:c r="G406" s="23" t="n">
        <x:v>1</x:v>
      </x:c>
      <x:c r="H406" s="20" t="inlineStr">
        <x:is>
          <x:t xml:space="preserve">DERIVADO</x:t>
        </x:is>
      </x:c>
    </x:row>
    <x:row r="407">
      <x:c r="A407" t="inlineStr">
        <x:is>
          <x:t xml:space="preserve">Mesa de centro Turín</x:t>
        </x:is>
      </x:c>
      <x:c r="B407" t="n">
        <x:v>5</x:v>
      </x:c>
      <x:c r="C407" t="inlineStr">
        <x:is>
          <x:t xml:space="preserve">Curado térmico en horno</x:t>
        </x:is>
      </x:c>
      <x:c r="D407" t="inlineStr">
        <x:is>
          <x:t xml:space="preserve">Horno de curado de pintura electrostática por lotes</x:t>
        </x:is>
      </x:c>
      <x:c r="E407" t="inlineStr">
        <x:is>
          <x:t xml:space="preserve">PRINCIPAL</x:t>
        </x:is>
      </x:c>
      <x:c r="F407" t="n">
        <x:v>1</x:v>
      </x:c>
      <x:c r="G407" s="23" t="n">
        <x:v>1</x:v>
      </x:c>
      <x:c r="H407" s="20" t="inlineStr">
        <x:is>
          <x:t xml:space="preserve">DERIVADO</x:t>
        </x:is>
      </x:c>
    </x:row>
    <x:row r="408">
      <x:c r="A408" t="inlineStr">
        <x:is>
          <x:t xml:space="preserve">Mesa de centro Turín</x:t>
        </x:is>
      </x:c>
      <x:c r="B408" t="n">
        <x:v>6</x:v>
      </x:c>
      <x:c r="C408" t="inlineStr">
        <x:is>
          <x:t xml:space="preserve">Colgado, traslado y enfriamiento</x:t>
        </x:is>
      </x:c>
      <x:c r="D408" t="inlineStr">
        <x:is>
          <x:t xml:space="preserve">Manipulación y enfriamiento de piezas</x:t>
        </x:is>
      </x:c>
      <x:c r="E408" t="inlineStr">
        <x:is>
          <x:t xml:space="preserve">PRINCIPAL</x:t>
        </x:is>
      </x:c>
      <x:c r="F408" t="n">
        <x:v>1</x:v>
      </x:c>
      <x:c r="G408" s="23" t="n">
        <x:v>1</x:v>
      </x:c>
      <x:c r="H408" s="20" t="inlineStr">
        <x:is>
          <x:t xml:space="preserve">DERIVADO</x:t>
        </x:is>
      </x:c>
    </x:row>
    <x:row r="409">
      <x:c r="A409" t="inlineStr">
        <x:is>
          <x:t xml:space="preserve">Mesa de centro Turín</x:t>
        </x:is>
      </x:c>
      <x:c r="B409" t="n">
        <x:v>7</x:v>
      </x:c>
      <x:c r="C409" t="inlineStr">
        <x:is>
          <x:t xml:space="preserve">Ensamblaje</x:t>
        </x:is>
      </x:c>
      <x:c r="D409" t="inlineStr">
        <x:is>
          <x:t xml:space="preserve">Mesa de armado</x:t>
        </x:is>
      </x:c>
      <x:c r="E409" t="inlineStr">
        <x:is>
          <x:t xml:space="preserve">PRINCIPAL</x:t>
        </x:is>
      </x:c>
      <x:c r="F409" t="n">
        <x:v>1</x:v>
      </x:c>
      <x:c r="G409" s="23" t="n">
        <x:v>1</x:v>
      </x:c>
      <x:c r="H409" s="20" t="inlineStr">
        <x:is>
          <x:t xml:space="preserve">DERIVADO</x:t>
        </x:is>
      </x:c>
    </x:row>
    <x:row r="410">
      <x:c r="A410" t="inlineStr">
        <x:is>
          <x:t xml:space="preserve">Mesa de centro Turín</x:t>
        </x:is>
      </x:c>
      <x:c r="B410" t="n">
        <x:v>8</x:v>
      </x:c>
      <x:c r="C410" t="inlineStr">
        <x:is>
          <x:t xml:space="preserve">Inspección final de integridad del producto</x:t>
        </x:is>
      </x:c>
      <x:c r="D410" t="inlineStr">
        <x:is>
          <x:t xml:space="preserve">Mesa de armado</x:t>
        </x:is>
      </x:c>
      <x:c r="E410" t="inlineStr">
        <x:is>
          <x:t xml:space="preserve">PRINCIPAL</x:t>
        </x:is>
      </x:c>
      <x:c r="F410" t="n">
        <x:v>1</x:v>
      </x:c>
      <x:c r="G410" s="23" t="n">
        <x:v>1</x:v>
      </x:c>
      <x:c r="H410" s="20" t="inlineStr">
        <x:is>
          <x:t xml:space="preserve">DERIVADO</x:t>
        </x:is>
      </x:c>
    </x:row>
    <x:row r="411">
      <x:c r="A411" t="inlineStr">
        <x:is>
          <x:t xml:space="preserve">Mesa de centro London</x:t>
        </x:is>
      </x:c>
      <x:c r="B411" t="n">
        <x:v>1</x:v>
      </x:c>
      <x:c r="C411" t="inlineStr">
        <x:is>
          <x:t xml:space="preserve">Corte de tubos y perfiles</x:t>
        </x:is>
      </x:c>
      <x:c r="D411" t="inlineStr">
        <x:is>
          <x:t xml:space="preserve">Sierra de cinta para corte de tubos y perfiles</x:t>
        </x:is>
      </x:c>
      <x:c r="E411" t="inlineStr">
        <x:is>
          <x:t xml:space="preserve">PRINCIPAL</x:t>
        </x:is>
      </x:c>
      <x:c r="F411" t="n">
        <x:v>1</x:v>
      </x:c>
      <x:c r="G411" s="23" t="n">
        <x:v>1</x:v>
      </x:c>
      <x:c r="H411" s="20" t="inlineStr">
        <x:is>
          <x:t xml:space="preserve">DERIVADO</x:t>
        </x:is>
      </x:c>
    </x:row>
    <x:row r="412">
      <x:c r="A412" t="inlineStr">
        <x:is>
          <x:t xml:space="preserve">Mesa de centro London</x:t>
        </x:is>
      </x:c>
      <x:c r="B412" t="n">
        <x:v>2</x:v>
      </x:c>
      <x:c r="C412" t="inlineStr">
        <x:is>
          <x:t xml:space="preserve">Perforación</x:t>
        </x:is>
      </x:c>
      <x:c r="D412" t="inlineStr">
        <x:is>
          <x:t xml:space="preserve">Segundo taladro (alternativo)</x:t>
        </x:is>
      </x:c>
      <x:c r="E412" t="inlineStr">
        <x:is>
          <x:t xml:space="preserve">PRINCIPAL</x:t>
        </x:is>
      </x:c>
      <x:c r="F412" t="n">
        <x:v>1</x:v>
      </x:c>
      <x:c r="G412" s="23" t="n">
        <x:v>1</x:v>
      </x:c>
      <x:c r="H412" s="20" t="inlineStr">
        <x:is>
          <x:t xml:space="preserve">DERIVADO</x:t>
        </x:is>
      </x:c>
    </x:row>
    <x:row r="413">
      <x:c r="A413" t="inlineStr">
        <x:is>
          <x:t xml:space="preserve">Mesa de centro London</x:t>
        </x:is>
      </x:c>
      <x:c r="B413" t="n">
        <x:v>2</x:v>
      </x:c>
      <x:c r="C413" t="inlineStr">
        <x:is>
          <x:t xml:space="preserve">Perforación</x:t>
        </x:is>
      </x:c>
      <x:c r="D413" t="inlineStr">
        <x:is>
          <x:t xml:space="preserve">Taladro de banco para perforación de acero</x:t>
        </x:is>
      </x:c>
      <x:c r="E413" t="inlineStr">
        <x:is>
          <x:t xml:space="preserve">ALTERNATIVA CON UTILLAJE COMPATIBLE</x:t>
        </x:is>
      </x:c>
      <x:c r="F413" t="n">
        <x:v>1</x:v>
      </x:c>
      <x:c r="G413" s="23" t="n">
        <x:v>1.1</x:v>
      </x:c>
      <x:c r="H413" s="20" t="inlineStr">
        <x:is>
          <x:t xml:space="preserve">SUPUESTO TÉCNICO (cambio de utillaje)</x:t>
        </x:is>
      </x:c>
    </x:row>
    <x:row r="414">
      <x:c r="A414" t="inlineStr">
        <x:is>
          <x:t xml:space="preserve">Mesa de centro London</x:t>
        </x:is>
      </x:c>
      <x:c r="B414" t="n">
        <x:v>3</x:v>
      </x:c>
      <x:c r="C414" t="inlineStr">
        <x:is>
          <x:t xml:space="preserve">Soldadura</x:t>
        </x:is>
      </x:c>
      <x:c r="D414" t="inlineStr">
        <x:is>
          <x:t xml:space="preserve">Segunda estación soldadura (alternativa)</x:t>
        </x:is>
      </x:c>
      <x:c r="E414" t="inlineStr">
        <x:is>
          <x:t xml:space="preserve">PRINCIPAL</x:t>
        </x:is>
      </x:c>
      <x:c r="F414" t="n">
        <x:v>1</x:v>
      </x:c>
      <x:c r="G414" s="23" t="n">
        <x:v>1</x:v>
      </x:c>
      <x:c r="H414" s="20" t="inlineStr">
        <x:is>
          <x:t xml:space="preserve">DERIVADO</x:t>
        </x:is>
      </x:c>
    </x:row>
    <x:row r="415">
      <x:c r="A415" t="inlineStr">
        <x:is>
          <x:t xml:space="preserve">Mesa de centro London</x:t>
        </x:is>
      </x:c>
      <x:c r="B415" t="n">
        <x:v>3</x:v>
      </x:c>
      <x:c r="C415" t="inlineStr">
        <x:is>
          <x:t xml:space="preserve">Soldadura</x:t>
        </x:is>
      </x:c>
      <x:c r="D415" t="inlineStr">
        <x:is>
          <x:t xml:space="preserve">Máquina de soldadura por arco MIG/MAG</x:t>
        </x:is>
      </x:c>
      <x:c r="E415" t="inlineStr">
        <x:is>
          <x:t xml:space="preserve">ALTERNATIVA MISMO PROCESO</x:t>
        </x:is>
      </x:c>
      <x:c r="F415" t="n">
        <x:v>1</x:v>
      </x:c>
      <x:c r="G415" s="23" t="n">
        <x:v>1</x:v>
      </x:c>
      <x:c r="H415" s="20" t="inlineStr">
        <x:is>
          <x:t xml:space="preserve">SUPUESTO TÉCNICO (mismo proceso)</x:t>
        </x:is>
      </x:c>
    </x:row>
    <x:row r="416">
      <x:c r="A416" t="inlineStr">
        <x:is>
          <x:t xml:space="preserve">Mesa de centro London</x:t>
        </x:is>
      </x:c>
      <x:c r="B416" t="n">
        <x:v>4</x:v>
      </x:c>
      <x:c r="C416" t="inlineStr">
        <x:is>
          <x:t xml:space="preserve">Aplicación electrostática de polvo</x:t>
        </x:is>
      </x:c>
      <x:c r="D416" t="inlineStr">
        <x:is>
          <x:t xml:space="preserve">Pistola manual de pintura electrostática en polvo</x:t>
        </x:is>
      </x:c>
      <x:c r="E416" t="inlineStr">
        <x:is>
          <x:t xml:space="preserve">PRINCIPAL</x:t>
        </x:is>
      </x:c>
      <x:c r="F416" t="n">
        <x:v>1</x:v>
      </x:c>
      <x:c r="G416" s="23" t="n">
        <x:v>1</x:v>
      </x:c>
      <x:c r="H416" s="20" t="inlineStr">
        <x:is>
          <x:t xml:space="preserve">DERIVADO</x:t>
        </x:is>
      </x:c>
    </x:row>
    <x:row r="417">
      <x:c r="A417" t="inlineStr">
        <x:is>
          <x:t xml:space="preserve">Mesa de centro London</x:t>
        </x:is>
      </x:c>
      <x:c r="B417" t="n">
        <x:v>5</x:v>
      </x:c>
      <x:c r="C417" t="inlineStr">
        <x:is>
          <x:t xml:space="preserve">Curado térmico en horno</x:t>
        </x:is>
      </x:c>
      <x:c r="D417" t="inlineStr">
        <x:is>
          <x:t xml:space="preserve">Horno de curado de pintura electrostática por lotes</x:t>
        </x:is>
      </x:c>
      <x:c r="E417" t="inlineStr">
        <x:is>
          <x:t xml:space="preserve">PRINCIPAL</x:t>
        </x:is>
      </x:c>
      <x:c r="F417" t="n">
        <x:v>1</x:v>
      </x:c>
      <x:c r="G417" s="23" t="n">
        <x:v>1</x:v>
      </x:c>
      <x:c r="H417" s="20" t="inlineStr">
        <x:is>
          <x:t xml:space="preserve">DERIVADO</x:t>
        </x:is>
      </x:c>
    </x:row>
    <x:row r="418">
      <x:c r="A418" t="inlineStr">
        <x:is>
          <x:t xml:space="preserve">Mesa de centro London</x:t>
        </x:is>
      </x:c>
      <x:c r="B418" t="n">
        <x:v>6</x:v>
      </x:c>
      <x:c r="C418" t="inlineStr">
        <x:is>
          <x:t xml:space="preserve">Colgado, traslado y enfriamiento</x:t>
        </x:is>
      </x:c>
      <x:c r="D418" t="inlineStr">
        <x:is>
          <x:t xml:space="preserve">Manipulación y enfriamiento de piezas</x:t>
        </x:is>
      </x:c>
      <x:c r="E418" t="inlineStr">
        <x:is>
          <x:t xml:space="preserve">PRINCIPAL</x:t>
        </x:is>
      </x:c>
      <x:c r="F418" t="n">
        <x:v>1</x:v>
      </x:c>
      <x:c r="G418" s="23" t="n">
        <x:v>1</x:v>
      </x:c>
      <x:c r="H418" s="20" t="inlineStr">
        <x:is>
          <x:t xml:space="preserve">DERIVADO</x:t>
        </x:is>
      </x:c>
    </x:row>
    <x:row r="419">
      <x:c r="A419" t="inlineStr">
        <x:is>
          <x:t xml:space="preserve">Mesa de centro London</x:t>
        </x:is>
      </x:c>
      <x:c r="B419" t="n">
        <x:v>7</x:v>
      </x:c>
      <x:c r="C419" t="inlineStr">
        <x:is>
          <x:t xml:space="preserve">Ensamblaje</x:t>
        </x:is>
      </x:c>
      <x:c r="D419" t="inlineStr">
        <x:is>
          <x:t xml:space="preserve">Mesa de armado</x:t>
        </x:is>
      </x:c>
      <x:c r="E419" t="inlineStr">
        <x:is>
          <x:t xml:space="preserve">PRINCIPAL</x:t>
        </x:is>
      </x:c>
      <x:c r="F419" t="n">
        <x:v>1</x:v>
      </x:c>
      <x:c r="G419" s="23" t="n">
        <x:v>1</x:v>
      </x:c>
      <x:c r="H419" s="20" t="inlineStr">
        <x:is>
          <x:t xml:space="preserve">DERIVADO</x:t>
        </x:is>
      </x:c>
    </x:row>
    <x:row r="420">
      <x:c r="A420" t="inlineStr">
        <x:is>
          <x:t xml:space="preserve">Mesa de centro London</x:t>
        </x:is>
      </x:c>
      <x:c r="B420" t="n">
        <x:v>8</x:v>
      </x:c>
      <x:c r="C420" t="inlineStr">
        <x:is>
          <x:t xml:space="preserve">Inspección final de integridad del producto</x:t>
        </x:is>
      </x:c>
      <x:c r="D420" t="inlineStr">
        <x:is>
          <x:t xml:space="preserve">Mesa de armado</x:t>
        </x:is>
      </x:c>
      <x:c r="E420" t="inlineStr">
        <x:is>
          <x:t xml:space="preserve">PRINCIPAL</x:t>
        </x:is>
      </x:c>
      <x:c r="F420" t="n">
        <x:v>1</x:v>
      </x:c>
      <x:c r="G420" s="23" t="n">
        <x:v>1</x:v>
      </x:c>
      <x:c r="H420" s="20" t="inlineStr">
        <x:is>
          <x:t xml:space="preserve">DERIVADO</x:t>
        </x:is>
      </x:c>
    </x:row>
    <x:row r="421">
      <x:c r="A421" t="inlineStr">
        <x:is>
          <x:t xml:space="preserve">Banco bar Pop fijo</x:t>
        </x:is>
      </x:c>
      <x:c r="B421" t="n">
        <x:v>1</x:v>
      </x:c>
      <x:c r="C421" t="inlineStr">
        <x:is>
          <x:t xml:space="preserve">Corte de tubos y perfiles</x:t>
        </x:is>
      </x:c>
      <x:c r="D421" t="inlineStr">
        <x:is>
          <x:t xml:space="preserve">Sierra de cinta para corte de tubos y perfiles</x:t>
        </x:is>
      </x:c>
      <x:c r="E421" t="inlineStr">
        <x:is>
          <x:t xml:space="preserve">PRINCIPAL</x:t>
        </x:is>
      </x:c>
      <x:c r="F421" t="n">
        <x:v>1</x:v>
      </x:c>
      <x:c r="G421" s="23" t="n">
        <x:v>1</x:v>
      </x:c>
      <x:c r="H421" s="20" t="inlineStr">
        <x:is>
          <x:t xml:space="preserve">DERIVADO</x:t>
        </x:is>
      </x:c>
    </x:row>
    <x:row r="422">
      <x:c r="A422" t="inlineStr">
        <x:is>
          <x:t xml:space="preserve">Banco bar Pop fijo</x:t>
        </x:is>
      </x:c>
      <x:c r="B422" t="n">
        <x:v>2</x:v>
      </x:c>
      <x:c r="C422" t="inlineStr">
        <x:is>
          <x:t xml:space="preserve">Perforación</x:t>
        </x:is>
      </x:c>
      <x:c r="D422" t="inlineStr">
        <x:is>
          <x:t xml:space="preserve">Segundo taladro (alternativo)</x:t>
        </x:is>
      </x:c>
      <x:c r="E422" t="inlineStr">
        <x:is>
          <x:t xml:space="preserve">PRINCIPAL</x:t>
        </x:is>
      </x:c>
      <x:c r="F422" t="n">
        <x:v>1</x:v>
      </x:c>
      <x:c r="G422" s="23" t="n">
        <x:v>1</x:v>
      </x:c>
      <x:c r="H422" s="20" t="inlineStr">
        <x:is>
          <x:t xml:space="preserve">DERIVADO</x:t>
        </x:is>
      </x:c>
    </x:row>
    <x:row r="423">
      <x:c r="A423" t="inlineStr">
        <x:is>
          <x:t xml:space="preserve">Banco bar Pop fijo</x:t>
        </x:is>
      </x:c>
      <x:c r="B423" t="n">
        <x:v>2</x:v>
      </x:c>
      <x:c r="C423" t="inlineStr">
        <x:is>
          <x:t xml:space="preserve">Perforación</x:t>
        </x:is>
      </x:c>
      <x:c r="D423" t="inlineStr">
        <x:is>
          <x:t xml:space="preserve">Taladro de banco para perforación de acero</x:t>
        </x:is>
      </x:c>
      <x:c r="E423" t="inlineStr">
        <x:is>
          <x:t xml:space="preserve">ALTERNATIVA CON UTILLAJE COMPATIBLE</x:t>
        </x:is>
      </x:c>
      <x:c r="F423" t="n">
        <x:v>1</x:v>
      </x:c>
      <x:c r="G423" s="23" t="n">
        <x:v>1.1</x:v>
      </x:c>
      <x:c r="H423" s="20" t="inlineStr">
        <x:is>
          <x:t xml:space="preserve">SUPUESTO TÉCNICO (cambio de utillaje)</x:t>
        </x:is>
      </x:c>
    </x:row>
    <x:row r="424">
      <x:c r="A424" t="inlineStr">
        <x:is>
          <x:t xml:space="preserve">Banco bar Pop fijo</x:t>
        </x:is>
      </x:c>
      <x:c r="B424" t="n">
        <x:v>3</x:v>
      </x:c>
      <x:c r="C424" t="inlineStr">
        <x:is>
          <x:t xml:space="preserve">Soldadura</x:t>
        </x:is>
      </x:c>
      <x:c r="D424" t="inlineStr">
        <x:is>
          <x:t xml:space="preserve">Segunda estación soldadura (alternativa)</x:t>
        </x:is>
      </x:c>
      <x:c r="E424" t="inlineStr">
        <x:is>
          <x:t xml:space="preserve">PRINCIPAL</x:t>
        </x:is>
      </x:c>
      <x:c r="F424" t="n">
        <x:v>1</x:v>
      </x:c>
      <x:c r="G424" s="23" t="n">
        <x:v>1</x:v>
      </x:c>
      <x:c r="H424" s="20" t="inlineStr">
        <x:is>
          <x:t xml:space="preserve">DERIVADO</x:t>
        </x:is>
      </x:c>
    </x:row>
    <x:row r="425">
      <x:c r="A425" t="inlineStr">
        <x:is>
          <x:t xml:space="preserve">Banco bar Pop fijo</x:t>
        </x:is>
      </x:c>
      <x:c r="B425" t="n">
        <x:v>3</x:v>
      </x:c>
      <x:c r="C425" t="inlineStr">
        <x:is>
          <x:t xml:space="preserve">Soldadura</x:t>
        </x:is>
      </x:c>
      <x:c r="D425" t="inlineStr">
        <x:is>
          <x:t xml:space="preserve">Máquina de soldadura por arco MIG/MAG</x:t>
        </x:is>
      </x:c>
      <x:c r="E425" t="inlineStr">
        <x:is>
          <x:t xml:space="preserve">ALTERNATIVA MISMO PROCESO</x:t>
        </x:is>
      </x:c>
      <x:c r="F425" t="n">
        <x:v>1</x:v>
      </x:c>
      <x:c r="G425" s="23" t="n">
        <x:v>1</x:v>
      </x:c>
      <x:c r="H425" s="20" t="inlineStr">
        <x:is>
          <x:t xml:space="preserve">SUPUESTO TÉCNICO (mismo proceso)</x:t>
        </x:is>
      </x:c>
    </x:row>
    <x:row r="426">
      <x:c r="A426" t="inlineStr">
        <x:is>
          <x:t xml:space="preserve">Banco bar Pop fijo</x:t>
        </x:is>
      </x:c>
      <x:c r="B426" t="n">
        <x:v>4</x:v>
      </x:c>
      <x:c r="C426" t="inlineStr">
        <x:is>
          <x:t xml:space="preserve">Aplicación electrostática de polvo</x:t>
        </x:is>
      </x:c>
      <x:c r="D426" t="inlineStr">
        <x:is>
          <x:t xml:space="preserve">Pistola manual de pintura electrostática en polvo</x:t>
        </x:is>
      </x:c>
      <x:c r="E426" t="inlineStr">
        <x:is>
          <x:t xml:space="preserve">PRINCIPAL</x:t>
        </x:is>
      </x:c>
      <x:c r="F426" t="n">
        <x:v>1</x:v>
      </x:c>
      <x:c r="G426" s="23" t="n">
        <x:v>1</x:v>
      </x:c>
      <x:c r="H426" s="20" t="inlineStr">
        <x:is>
          <x:t xml:space="preserve">DERIVADO</x:t>
        </x:is>
      </x:c>
    </x:row>
    <x:row r="427">
      <x:c r="A427" t="inlineStr">
        <x:is>
          <x:t xml:space="preserve">Banco bar Pop fijo</x:t>
        </x:is>
      </x:c>
      <x:c r="B427" t="n">
        <x:v>5</x:v>
      </x:c>
      <x:c r="C427" t="inlineStr">
        <x:is>
          <x:t xml:space="preserve">Curado térmico en horno</x:t>
        </x:is>
      </x:c>
      <x:c r="D427" t="inlineStr">
        <x:is>
          <x:t xml:space="preserve">Horno de curado de pintura electrostática por lotes</x:t>
        </x:is>
      </x:c>
      <x:c r="E427" t="inlineStr">
        <x:is>
          <x:t xml:space="preserve">PRINCIPAL</x:t>
        </x:is>
      </x:c>
      <x:c r="F427" t="n">
        <x:v>1</x:v>
      </x:c>
      <x:c r="G427" s="23" t="n">
        <x:v>1</x:v>
      </x:c>
      <x:c r="H427" s="20" t="inlineStr">
        <x:is>
          <x:t xml:space="preserve">DERIVADO</x:t>
        </x:is>
      </x:c>
    </x:row>
    <x:row r="428">
      <x:c r="A428" t="inlineStr">
        <x:is>
          <x:t xml:space="preserve">Banco bar Pop fijo</x:t>
        </x:is>
      </x:c>
      <x:c r="B428" t="n">
        <x:v>6</x:v>
      </x:c>
      <x:c r="C428" t="inlineStr">
        <x:is>
          <x:t xml:space="preserve">Colgado, traslado y enfriamiento</x:t>
        </x:is>
      </x:c>
      <x:c r="D428" t="inlineStr">
        <x:is>
          <x:t xml:space="preserve">Manipulación y enfriamiento de piezas</x:t>
        </x:is>
      </x:c>
      <x:c r="E428" t="inlineStr">
        <x:is>
          <x:t xml:space="preserve">PRINCIPAL</x:t>
        </x:is>
      </x:c>
      <x:c r="F428" t="n">
        <x:v>1</x:v>
      </x:c>
      <x:c r="G428" s="23" t="n">
        <x:v>1</x:v>
      </x:c>
      <x:c r="H428" s="20" t="inlineStr">
        <x:is>
          <x:t xml:space="preserve">DERIVADO</x:t>
        </x:is>
      </x:c>
    </x:row>
    <x:row r="429">
      <x:c r="A429" t="inlineStr">
        <x:is>
          <x:t xml:space="preserve">Banco bar Pop fijo</x:t>
        </x:is>
      </x:c>
      <x:c r="B429" t="n">
        <x:v>7</x:v>
      </x:c>
      <x:c r="C429" t="inlineStr">
        <x:is>
          <x:t xml:space="preserve">Ensamblaje</x:t>
        </x:is>
      </x:c>
      <x:c r="D429" t="inlineStr">
        <x:is>
          <x:t xml:space="preserve">Mesa de armado</x:t>
        </x:is>
      </x:c>
      <x:c r="E429" t="inlineStr">
        <x:is>
          <x:t xml:space="preserve">PRINCIPAL</x:t>
        </x:is>
      </x:c>
      <x:c r="F429" t="n">
        <x:v>1</x:v>
      </x:c>
      <x:c r="G429" s="23" t="n">
        <x:v>1</x:v>
      </x:c>
      <x:c r="H429" s="20" t="inlineStr">
        <x:is>
          <x:t xml:space="preserve">DERIVADO</x:t>
        </x:is>
      </x:c>
    </x:row>
    <x:row r="430">
      <x:c r="A430" t="inlineStr">
        <x:is>
          <x:t xml:space="preserve">Banco bar Pop fijo</x:t>
        </x:is>
      </x:c>
      <x:c r="B430" t="n">
        <x:v>8</x:v>
      </x:c>
      <x:c r="C430" t="inlineStr">
        <x:is>
          <x:t xml:space="preserve">Inspección final de integridad del producto</x:t>
        </x:is>
      </x:c>
      <x:c r="D430" t="inlineStr">
        <x:is>
          <x:t xml:space="preserve">Mesa de armado</x:t>
        </x:is>
      </x:c>
      <x:c r="E430" t="inlineStr">
        <x:is>
          <x:t xml:space="preserve">PRINCIPAL</x:t>
        </x:is>
      </x:c>
      <x:c r="F430" t="n">
        <x:v>1</x:v>
      </x:c>
      <x:c r="G430" s="23" t="n">
        <x:v>1</x:v>
      </x:c>
      <x:c r="H430" s="20" t="inlineStr">
        <x:is>
          <x:t xml:space="preserve">DERIVADO</x:t>
        </x:is>
      </x:c>
    </x:row>
    <x:row r="431">
      <x:c r="A431" t="inlineStr">
        <x:is>
          <x:t xml:space="preserve">Banco bar Brand</x:t>
        </x:is>
      </x:c>
      <x:c r="B431" t="n">
        <x:v>1</x:v>
      </x:c>
      <x:c r="C431" t="inlineStr">
        <x:is>
          <x:t xml:space="preserve">Ensamblaje</x:t>
        </x:is>
      </x:c>
      <x:c r="D431" t="inlineStr">
        <x:is>
          <x:t xml:space="preserve">Mesa de armado</x:t>
        </x:is>
      </x:c>
      <x:c r="E431" t="inlineStr">
        <x:is>
          <x:t xml:space="preserve">PRINCIPAL</x:t>
        </x:is>
      </x:c>
      <x:c r="F431" t="n">
        <x:v>1</x:v>
      </x:c>
      <x:c r="G431" s="23" t="n">
        <x:v>1</x:v>
      </x:c>
      <x:c r="H431" s="20" t="inlineStr">
        <x:is>
          <x:t xml:space="preserve">DERIVADO</x:t>
        </x:is>
      </x:c>
    </x:row>
    <x:row r="432">
      <x:c r="A432" t="inlineStr">
        <x:is>
          <x:t xml:space="preserve">Banco bar Brand</x:t>
        </x:is>
      </x:c>
      <x:c r="B432" t="n">
        <x:v>2</x:v>
      </x:c>
      <x:c r="C432" t="inlineStr">
        <x:is>
          <x:t xml:space="preserve">Inspección final de integridad del producto</x:t>
        </x:is>
      </x:c>
      <x:c r="D432" t="inlineStr">
        <x:is>
          <x:t xml:space="preserve">Mesa de armado</x:t>
        </x:is>
      </x:c>
      <x:c r="E432" t="inlineStr">
        <x:is>
          <x:t xml:space="preserve">PRINCIPAL</x:t>
        </x:is>
      </x:c>
      <x:c r="F432" t="n">
        <x:v>1</x:v>
      </x:c>
      <x:c r="G432" s="23" t="n">
        <x:v>1</x:v>
      </x:c>
      <x:c r="H432" s="20" t="inlineStr">
        <x:is>
          <x:t xml:space="preserve">DERIVADO</x:t>
        </x:is>
      </x:c>
    </x:row>
    <x:row r="433">
      <x:c r="A433" t="inlineStr">
        <x:is>
          <x:t xml:space="preserve">Banco bar Aster</x:t>
        </x:is>
      </x:c>
      <x:c r="B433" t="n">
        <x:v>1</x:v>
      </x:c>
      <x:c r="C433" t="inlineStr">
        <x:is>
          <x:t xml:space="preserve">Ensamblaje</x:t>
        </x:is>
      </x:c>
      <x:c r="D433" t="inlineStr">
        <x:is>
          <x:t xml:space="preserve">Mesa de armado</x:t>
        </x:is>
      </x:c>
      <x:c r="E433" t="inlineStr">
        <x:is>
          <x:t xml:space="preserve">PRINCIPAL</x:t>
        </x:is>
      </x:c>
      <x:c r="F433" t="n">
        <x:v>1</x:v>
      </x:c>
      <x:c r="G433" s="23" t="n">
        <x:v>1</x:v>
      </x:c>
      <x:c r="H433" s="20" t="inlineStr">
        <x:is>
          <x:t xml:space="preserve">DERIVADO</x:t>
        </x:is>
      </x:c>
    </x:row>
    <x:row r="434">
      <x:c r="A434" t="inlineStr">
        <x:is>
          <x:t xml:space="preserve">Banco bar Aster</x:t>
        </x:is>
      </x:c>
      <x:c r="B434" t="n">
        <x:v>2</x:v>
      </x:c>
      <x:c r="C434" t="inlineStr">
        <x:is>
          <x:t xml:space="preserve">Inspección final de integridad del producto</x:t>
        </x:is>
      </x:c>
      <x:c r="D434" t="inlineStr">
        <x:is>
          <x:t xml:space="preserve">Mesa de armado</x:t>
        </x:is>
      </x:c>
      <x:c r="E434" t="inlineStr">
        <x:is>
          <x:t xml:space="preserve">PRINCIPAL</x:t>
        </x:is>
      </x:c>
      <x:c r="F434" t="n">
        <x:v>1</x:v>
      </x:c>
      <x:c r="G434" s="23" t="n">
        <x:v>1</x:v>
      </x:c>
      <x:c r="H434" s="20" t="inlineStr">
        <x:is>
          <x:t xml:space="preserve">DERIVADO</x:t>
        </x:is>
      </x:c>
    </x:row>
    <x:row r="435">
      <x:c r="A435" t="inlineStr">
        <x:is>
          <x:t xml:space="preserve">Banco bar Glen</x:t>
        </x:is>
      </x:c>
      <x:c r="B435" t="n">
        <x:v>1</x:v>
      </x:c>
      <x:c r="C435" t="inlineStr">
        <x:is>
          <x:t xml:space="preserve">Corte de tubos y perfiles</x:t>
        </x:is>
      </x:c>
      <x:c r="D435" t="inlineStr">
        <x:is>
          <x:t xml:space="preserve">Sierra de cinta para corte de tubos y perfiles</x:t>
        </x:is>
      </x:c>
      <x:c r="E435" t="inlineStr">
        <x:is>
          <x:t xml:space="preserve">PRINCIPAL</x:t>
        </x:is>
      </x:c>
      <x:c r="F435" t="n">
        <x:v>1</x:v>
      </x:c>
      <x:c r="G435" s="23" t="n">
        <x:v>1</x:v>
      </x:c>
      <x:c r="H435" s="20" t="inlineStr">
        <x:is>
          <x:t xml:space="preserve">DERIVADO</x:t>
        </x:is>
      </x:c>
    </x:row>
    <x:row r="436">
      <x:c r="A436" t="inlineStr">
        <x:is>
          <x:t xml:space="preserve">Banco bar Glen</x:t>
        </x:is>
      </x:c>
      <x:c r="B436" t="n">
        <x:v>2</x:v>
      </x:c>
      <x:c r="C436" t="inlineStr">
        <x:is>
          <x:t xml:space="preserve">Perforación</x:t>
        </x:is>
      </x:c>
      <x:c r="D436" t="inlineStr">
        <x:is>
          <x:t xml:space="preserve">Segundo taladro (alternativo)</x:t>
        </x:is>
      </x:c>
      <x:c r="E436" t="inlineStr">
        <x:is>
          <x:t xml:space="preserve">PRINCIPAL</x:t>
        </x:is>
      </x:c>
      <x:c r="F436" t="n">
        <x:v>1</x:v>
      </x:c>
      <x:c r="G436" s="23" t="n">
        <x:v>1</x:v>
      </x:c>
      <x:c r="H436" s="20" t="inlineStr">
        <x:is>
          <x:t xml:space="preserve">DERIVADO</x:t>
        </x:is>
      </x:c>
    </x:row>
    <x:row r="437">
      <x:c r="A437" t="inlineStr">
        <x:is>
          <x:t xml:space="preserve">Banco bar Glen</x:t>
        </x:is>
      </x:c>
      <x:c r="B437" t="n">
        <x:v>2</x:v>
      </x:c>
      <x:c r="C437" t="inlineStr">
        <x:is>
          <x:t xml:space="preserve">Perforación</x:t>
        </x:is>
      </x:c>
      <x:c r="D437" t="inlineStr">
        <x:is>
          <x:t xml:space="preserve">Taladro de banco para perforación de acero</x:t>
        </x:is>
      </x:c>
      <x:c r="E437" t="inlineStr">
        <x:is>
          <x:t xml:space="preserve">ALTERNATIVA CON UTILLAJE COMPATIBLE</x:t>
        </x:is>
      </x:c>
      <x:c r="F437" t="n">
        <x:v>1</x:v>
      </x:c>
      <x:c r="G437" s="23" t="n">
        <x:v>1.1</x:v>
      </x:c>
      <x:c r="H437" s="20" t="inlineStr">
        <x:is>
          <x:t xml:space="preserve">SUPUESTO TÉCNICO (cambio de utillaje)</x:t>
        </x:is>
      </x:c>
    </x:row>
    <x:row r="438">
      <x:c r="A438" t="inlineStr">
        <x:is>
          <x:t xml:space="preserve">Banco bar Glen</x:t>
        </x:is>
      </x:c>
      <x:c r="B438" t="n">
        <x:v>3</x:v>
      </x:c>
      <x:c r="C438" t="inlineStr">
        <x:is>
          <x:t xml:space="preserve">Soldadura</x:t>
        </x:is>
      </x:c>
      <x:c r="D438" t="inlineStr">
        <x:is>
          <x:t xml:space="preserve">Segunda estación soldadura (alternativa)</x:t>
        </x:is>
      </x:c>
      <x:c r="E438" t="inlineStr">
        <x:is>
          <x:t xml:space="preserve">PRINCIPAL</x:t>
        </x:is>
      </x:c>
      <x:c r="F438" t="n">
        <x:v>1</x:v>
      </x:c>
      <x:c r="G438" s="23" t="n">
        <x:v>1</x:v>
      </x:c>
      <x:c r="H438" s="20" t="inlineStr">
        <x:is>
          <x:t xml:space="preserve">DERIVADO</x:t>
        </x:is>
      </x:c>
    </x:row>
    <x:row r="439">
      <x:c r="A439" t="inlineStr">
        <x:is>
          <x:t xml:space="preserve">Banco bar Glen</x:t>
        </x:is>
      </x:c>
      <x:c r="B439" t="n">
        <x:v>3</x:v>
      </x:c>
      <x:c r="C439" t="inlineStr">
        <x:is>
          <x:t xml:space="preserve">Soldadura</x:t>
        </x:is>
      </x:c>
      <x:c r="D439" t="inlineStr">
        <x:is>
          <x:t xml:space="preserve">Máquina de soldadura por arco MIG/MAG</x:t>
        </x:is>
      </x:c>
      <x:c r="E439" t="inlineStr">
        <x:is>
          <x:t xml:space="preserve">ALTERNATIVA MISMO PROCESO</x:t>
        </x:is>
      </x:c>
      <x:c r="F439" t="n">
        <x:v>1</x:v>
      </x:c>
      <x:c r="G439" s="23" t="n">
        <x:v>1</x:v>
      </x:c>
      <x:c r="H439" s="20" t="inlineStr">
        <x:is>
          <x:t xml:space="preserve">SUPUESTO TÉCNICO (mismo proceso)</x:t>
        </x:is>
      </x:c>
    </x:row>
    <x:row r="440">
      <x:c r="A440" t="inlineStr">
        <x:is>
          <x:t xml:space="preserve">Banco bar Glen</x:t>
        </x:is>
      </x:c>
      <x:c r="B440" t="n">
        <x:v>4</x:v>
      </x:c>
      <x:c r="C440" t="inlineStr">
        <x:is>
          <x:t xml:space="preserve">Aplicación electrostática de polvo</x:t>
        </x:is>
      </x:c>
      <x:c r="D440" t="inlineStr">
        <x:is>
          <x:t xml:space="preserve">Pistola manual de pintura electrostática en polvo</x:t>
        </x:is>
      </x:c>
      <x:c r="E440" t="inlineStr">
        <x:is>
          <x:t xml:space="preserve">PRINCIPAL</x:t>
        </x:is>
      </x:c>
      <x:c r="F440" t="n">
        <x:v>1</x:v>
      </x:c>
      <x:c r="G440" s="23" t="n">
        <x:v>1</x:v>
      </x:c>
      <x:c r="H440" s="20" t="inlineStr">
        <x:is>
          <x:t xml:space="preserve">DERIVADO</x:t>
        </x:is>
      </x:c>
    </x:row>
    <x:row r="441">
      <x:c r="A441" t="inlineStr">
        <x:is>
          <x:t xml:space="preserve">Banco bar Glen</x:t>
        </x:is>
      </x:c>
      <x:c r="B441" t="n">
        <x:v>5</x:v>
      </x:c>
      <x:c r="C441" t="inlineStr">
        <x:is>
          <x:t xml:space="preserve">Curado térmico en horno</x:t>
        </x:is>
      </x:c>
      <x:c r="D441" t="inlineStr">
        <x:is>
          <x:t xml:space="preserve">Horno de curado de pintura electrostática por lotes</x:t>
        </x:is>
      </x:c>
      <x:c r="E441" t="inlineStr">
        <x:is>
          <x:t xml:space="preserve">PRINCIPAL</x:t>
        </x:is>
      </x:c>
      <x:c r="F441" t="n">
        <x:v>1</x:v>
      </x:c>
      <x:c r="G441" s="23" t="n">
        <x:v>1</x:v>
      </x:c>
      <x:c r="H441" s="20" t="inlineStr">
        <x:is>
          <x:t xml:space="preserve">DERIVADO</x:t>
        </x:is>
      </x:c>
    </x:row>
    <x:row r="442">
      <x:c r="A442" t="inlineStr">
        <x:is>
          <x:t xml:space="preserve">Banco bar Glen</x:t>
        </x:is>
      </x:c>
      <x:c r="B442" t="n">
        <x:v>6</x:v>
      </x:c>
      <x:c r="C442" t="inlineStr">
        <x:is>
          <x:t xml:space="preserve">Colgado, traslado y enfriamiento</x:t>
        </x:is>
      </x:c>
      <x:c r="D442" t="inlineStr">
        <x:is>
          <x:t xml:space="preserve">Manipulación y enfriamiento de piezas</x:t>
        </x:is>
      </x:c>
      <x:c r="E442" t="inlineStr">
        <x:is>
          <x:t xml:space="preserve">PRINCIPAL</x:t>
        </x:is>
      </x:c>
      <x:c r="F442" t="n">
        <x:v>1</x:v>
      </x:c>
      <x:c r="G442" s="23" t="n">
        <x:v>1</x:v>
      </x:c>
      <x:c r="H442" s="20" t="inlineStr">
        <x:is>
          <x:t xml:space="preserve">DERIVADO</x:t>
        </x:is>
      </x:c>
    </x:row>
    <x:row r="443">
      <x:c r="A443" t="inlineStr">
        <x:is>
          <x:t xml:space="preserve">Banco bar Glen</x:t>
        </x:is>
      </x:c>
      <x:c r="B443" t="n">
        <x:v>7</x:v>
      </x:c>
      <x:c r="C443" t="inlineStr">
        <x:is>
          <x:t xml:space="preserve">Ensamblaje</x:t>
        </x:is>
      </x:c>
      <x:c r="D443" t="inlineStr">
        <x:is>
          <x:t xml:space="preserve">Mesa de armado</x:t>
        </x:is>
      </x:c>
      <x:c r="E443" t="inlineStr">
        <x:is>
          <x:t xml:space="preserve">PRINCIPAL</x:t>
        </x:is>
      </x:c>
      <x:c r="F443" t="n">
        <x:v>1</x:v>
      </x:c>
      <x:c r="G443" s="23" t="n">
        <x:v>1</x:v>
      </x:c>
      <x:c r="H443" s="20" t="inlineStr">
        <x:is>
          <x:t xml:space="preserve">DERIVADO</x:t>
        </x:is>
      </x:c>
    </x:row>
    <x:row r="444">
      <x:c r="A444" t="inlineStr">
        <x:is>
          <x:t xml:space="preserve">Banco bar Glen</x:t>
        </x:is>
      </x:c>
      <x:c r="B444" t="n">
        <x:v>8</x:v>
      </x:c>
      <x:c r="C444" t="inlineStr">
        <x:is>
          <x:t xml:space="preserve">Inspección final de integridad del producto</x:t>
        </x:is>
      </x:c>
      <x:c r="D444" t="inlineStr">
        <x:is>
          <x:t xml:space="preserve">Mesa de armado</x:t>
        </x:is>
      </x:c>
      <x:c r="E444" t="inlineStr">
        <x:is>
          <x:t xml:space="preserve">PRINCIPAL</x:t>
        </x:is>
      </x:c>
      <x:c r="F444" t="n">
        <x:v>1</x:v>
      </x:c>
      <x:c r="G444" s="23" t="n">
        <x:v>1</x:v>
      </x:c>
      <x:c r="H444" s="20" t="inlineStr">
        <x:is>
          <x:t xml:space="preserve">DERIVADO</x:t>
        </x:is>
      </x:c>
    </x:row>
    <x:row r="445">
      <x:c r="A445" t="inlineStr">
        <x:is>
          <x:t xml:space="preserve">Juego comedor Bahía (mesa)</x:t>
        </x:is>
      </x:c>
      <x:c r="B445" t="n">
        <x:v>1</x:v>
      </x:c>
      <x:c r="C445" t="inlineStr">
        <x:is>
          <x:t xml:space="preserve">Corte de tubos y perfiles</x:t>
        </x:is>
      </x:c>
      <x:c r="D445" t="inlineStr">
        <x:is>
          <x:t xml:space="preserve">Sierra de cinta para corte de tubos y perfiles</x:t>
        </x:is>
      </x:c>
      <x:c r="E445" t="inlineStr">
        <x:is>
          <x:t xml:space="preserve">PRINCIPAL</x:t>
        </x:is>
      </x:c>
      <x:c r="F445" t="n">
        <x:v>1</x:v>
      </x:c>
      <x:c r="G445" s="23" t="n">
        <x:v>1</x:v>
      </x:c>
      <x:c r="H445" s="20" t="inlineStr">
        <x:is>
          <x:t xml:space="preserve">DERIVADO</x:t>
        </x:is>
      </x:c>
    </x:row>
    <x:row r="446">
      <x:c r="A446" t="inlineStr">
        <x:is>
          <x:t xml:space="preserve">Juego comedor Bahía (mesa)</x:t>
        </x:is>
      </x:c>
      <x:c r="B446" t="n">
        <x:v>2</x:v>
      </x:c>
      <x:c r="C446" t="inlineStr">
        <x:is>
          <x:t xml:space="preserve">Perforación</x:t>
        </x:is>
      </x:c>
      <x:c r="D446" t="inlineStr">
        <x:is>
          <x:t xml:space="preserve">Segundo taladro (alternativo)</x:t>
        </x:is>
      </x:c>
      <x:c r="E446" t="inlineStr">
        <x:is>
          <x:t xml:space="preserve">PRINCIPAL</x:t>
        </x:is>
      </x:c>
      <x:c r="F446" t="n">
        <x:v>1</x:v>
      </x:c>
      <x:c r="G446" s="23" t="n">
        <x:v>1</x:v>
      </x:c>
      <x:c r="H446" s="20" t="inlineStr">
        <x:is>
          <x:t xml:space="preserve">DERIVADO</x:t>
        </x:is>
      </x:c>
    </x:row>
    <x:row r="447">
      <x:c r="A447" t="inlineStr">
        <x:is>
          <x:t xml:space="preserve">Juego comedor Bahía (mesa)</x:t>
        </x:is>
      </x:c>
      <x:c r="B447" t="n">
        <x:v>2</x:v>
      </x:c>
      <x:c r="C447" t="inlineStr">
        <x:is>
          <x:t xml:space="preserve">Perforación</x:t>
        </x:is>
      </x:c>
      <x:c r="D447" t="inlineStr">
        <x:is>
          <x:t xml:space="preserve">Taladro de banco para perforación de acero</x:t>
        </x:is>
      </x:c>
      <x:c r="E447" t="inlineStr">
        <x:is>
          <x:t xml:space="preserve">ALTERNATIVA CON UTILLAJE COMPATIBLE</x:t>
        </x:is>
      </x:c>
      <x:c r="F447" t="n">
        <x:v>1</x:v>
      </x:c>
      <x:c r="G447" s="23" t="n">
        <x:v>1.1</x:v>
      </x:c>
      <x:c r="H447" s="20" t="inlineStr">
        <x:is>
          <x:t xml:space="preserve">SUPUESTO TÉCNICO (cambio de utillaje)</x:t>
        </x:is>
      </x:c>
    </x:row>
    <x:row r="448">
      <x:c r="A448" t="inlineStr">
        <x:is>
          <x:t xml:space="preserve">Juego comedor Bahía (mesa)</x:t>
        </x:is>
      </x:c>
      <x:c r="B448" t="n">
        <x:v>3</x:v>
      </x:c>
      <x:c r="C448" t="inlineStr">
        <x:is>
          <x:t xml:space="preserve">Soldadura</x:t>
        </x:is>
      </x:c>
      <x:c r="D448" t="inlineStr">
        <x:is>
          <x:t xml:space="preserve">Segunda estación soldadura (alternativa)</x:t>
        </x:is>
      </x:c>
      <x:c r="E448" t="inlineStr">
        <x:is>
          <x:t xml:space="preserve">PRINCIPAL</x:t>
        </x:is>
      </x:c>
      <x:c r="F448" t="n">
        <x:v>1</x:v>
      </x:c>
      <x:c r="G448" s="23" t="n">
        <x:v>1</x:v>
      </x:c>
      <x:c r="H448" s="20" t="inlineStr">
        <x:is>
          <x:t xml:space="preserve">DERIVADO</x:t>
        </x:is>
      </x:c>
    </x:row>
    <x:row r="449">
      <x:c r="A449" t="inlineStr">
        <x:is>
          <x:t xml:space="preserve">Juego comedor Bahía (mesa)</x:t>
        </x:is>
      </x:c>
      <x:c r="B449" t="n">
        <x:v>3</x:v>
      </x:c>
      <x:c r="C449" t="inlineStr">
        <x:is>
          <x:t xml:space="preserve">Soldadura</x:t>
        </x:is>
      </x:c>
      <x:c r="D449" t="inlineStr">
        <x:is>
          <x:t xml:space="preserve">Máquina de soldadura por arco MIG/MAG</x:t>
        </x:is>
      </x:c>
      <x:c r="E449" t="inlineStr">
        <x:is>
          <x:t xml:space="preserve">ALTERNATIVA MISMO PROCESO</x:t>
        </x:is>
      </x:c>
      <x:c r="F449" t="n">
        <x:v>1</x:v>
      </x:c>
      <x:c r="G449" s="23" t="n">
        <x:v>1</x:v>
      </x:c>
      <x:c r="H449" s="20" t="inlineStr">
        <x:is>
          <x:t xml:space="preserve">SUPUESTO TÉCNICO (mismo proceso)</x:t>
        </x:is>
      </x:c>
    </x:row>
    <x:row r="450">
      <x:c r="A450" t="inlineStr">
        <x:is>
          <x:t xml:space="preserve">Juego comedor Bahía (mesa)</x:t>
        </x:is>
      </x:c>
      <x:c r="B450" t="n">
        <x:v>4</x:v>
      </x:c>
      <x:c r="C450" t="inlineStr">
        <x:is>
          <x:t xml:space="preserve">Aplicación electrostática de polvo</x:t>
        </x:is>
      </x:c>
      <x:c r="D450" t="inlineStr">
        <x:is>
          <x:t xml:space="preserve">Pistola manual de pintura electrostática en polvo</x:t>
        </x:is>
      </x:c>
      <x:c r="E450" t="inlineStr">
        <x:is>
          <x:t xml:space="preserve">PRINCIPAL</x:t>
        </x:is>
      </x:c>
      <x:c r="F450" t="n">
        <x:v>1</x:v>
      </x:c>
      <x:c r="G450" s="23" t="n">
        <x:v>1</x:v>
      </x:c>
      <x:c r="H450" s="20" t="inlineStr">
        <x:is>
          <x:t xml:space="preserve">DERIVADO</x:t>
        </x:is>
      </x:c>
    </x:row>
    <x:row r="451">
      <x:c r="A451" t="inlineStr">
        <x:is>
          <x:t xml:space="preserve">Juego comedor Bahía (mesa)</x:t>
        </x:is>
      </x:c>
      <x:c r="B451" t="n">
        <x:v>5</x:v>
      </x:c>
      <x:c r="C451" t="inlineStr">
        <x:is>
          <x:t xml:space="preserve">Curado térmico en horno</x:t>
        </x:is>
      </x:c>
      <x:c r="D451" t="inlineStr">
        <x:is>
          <x:t xml:space="preserve">Horno de curado de pintura electrostática por lotes</x:t>
        </x:is>
      </x:c>
      <x:c r="E451" t="inlineStr">
        <x:is>
          <x:t xml:space="preserve">PRINCIPAL</x:t>
        </x:is>
      </x:c>
      <x:c r="F451" t="n">
        <x:v>1</x:v>
      </x:c>
      <x:c r="G451" s="23" t="n">
        <x:v>1</x:v>
      </x:c>
      <x:c r="H451" s="20" t="inlineStr">
        <x:is>
          <x:t xml:space="preserve">DERIVADO</x:t>
        </x:is>
      </x:c>
    </x:row>
    <x:row r="452">
      <x:c r="A452" t="inlineStr">
        <x:is>
          <x:t xml:space="preserve">Juego comedor Bahía (mesa)</x:t>
        </x:is>
      </x:c>
      <x:c r="B452" t="n">
        <x:v>6</x:v>
      </x:c>
      <x:c r="C452" t="inlineStr">
        <x:is>
          <x:t xml:space="preserve">Colgado, traslado y enfriamiento</x:t>
        </x:is>
      </x:c>
      <x:c r="D452" t="inlineStr">
        <x:is>
          <x:t xml:space="preserve">Manipulación y enfriamiento de piezas</x:t>
        </x:is>
      </x:c>
      <x:c r="E452" t="inlineStr">
        <x:is>
          <x:t xml:space="preserve">PRINCIPAL</x:t>
        </x:is>
      </x:c>
      <x:c r="F452" t="n">
        <x:v>1</x:v>
      </x:c>
      <x:c r="G452" s="23" t="n">
        <x:v>1</x:v>
      </x:c>
      <x:c r="H452" s="20" t="inlineStr">
        <x:is>
          <x:t xml:space="preserve">DERIVADO</x:t>
        </x:is>
      </x:c>
    </x:row>
    <x:row r="453">
      <x:c r="A453" t="inlineStr">
        <x:is>
          <x:t xml:space="preserve">Juego comedor Bahía (mesa)</x:t>
        </x:is>
      </x:c>
      <x:c r="B453" t="n">
        <x:v>7</x:v>
      </x:c>
      <x:c r="C453" t="inlineStr">
        <x:is>
          <x:t xml:space="preserve">Ensamblaje</x:t>
        </x:is>
      </x:c>
      <x:c r="D453" t="inlineStr">
        <x:is>
          <x:t xml:space="preserve">Mesa de armado</x:t>
        </x:is>
      </x:c>
      <x:c r="E453" t="inlineStr">
        <x:is>
          <x:t xml:space="preserve">PRINCIPAL</x:t>
        </x:is>
      </x:c>
      <x:c r="F453" t="n">
        <x:v>1</x:v>
      </x:c>
      <x:c r="G453" s="23" t="n">
        <x:v>1</x:v>
      </x:c>
      <x:c r="H453" s="20" t="inlineStr">
        <x:is>
          <x:t xml:space="preserve">DERIVADO</x:t>
        </x:is>
      </x:c>
    </x:row>
    <x:row r="454">
      <x:c r="A454" t="inlineStr">
        <x:is>
          <x:t xml:space="preserve">Juego comedor Bahía (mesa)</x:t>
        </x:is>
      </x:c>
      <x:c r="B454" t="n">
        <x:v>8</x:v>
      </x:c>
      <x:c r="C454" t="inlineStr">
        <x:is>
          <x:t xml:space="preserve">Inspección final de integridad del producto</x:t>
        </x:is>
      </x:c>
      <x:c r="D454" t="inlineStr">
        <x:is>
          <x:t xml:space="preserve">Mesa de armado</x:t>
        </x:is>
      </x:c>
      <x:c r="E454" t="inlineStr">
        <x:is>
          <x:t xml:space="preserve">PRINCIPAL</x:t>
        </x:is>
      </x:c>
      <x:c r="F454" t="n">
        <x:v>1</x:v>
      </x:c>
      <x:c r="G454" s="23" t="n">
        <x:v>1</x:v>
      </x:c>
      <x:c r="H454" s="20" t="inlineStr">
        <x:is>
          <x:t xml:space="preserve">DERIVADO</x:t>
        </x:is>
      </x:c>
    </x:row>
    <x:row r="455">
      <x:c r="A455" t="inlineStr">
        <x:is>
          <x:t xml:space="preserve">Mesa terraza New Bistro</x:t>
        </x:is>
      </x:c>
      <x:c r="B455" t="n">
        <x:v>1</x:v>
      </x:c>
      <x:c r="C455" t="inlineStr">
        <x:is>
          <x:t xml:space="preserve">Corte de tubos y perfiles</x:t>
        </x:is>
      </x:c>
      <x:c r="D455" t="inlineStr">
        <x:is>
          <x:t xml:space="preserve">Sierra de cinta para corte de tubos y perfiles</x:t>
        </x:is>
      </x:c>
      <x:c r="E455" t="inlineStr">
        <x:is>
          <x:t xml:space="preserve">PRINCIPAL</x:t>
        </x:is>
      </x:c>
      <x:c r="F455" t="n">
        <x:v>1</x:v>
      </x:c>
      <x:c r="G455" s="23" t="n">
        <x:v>1</x:v>
      </x:c>
      <x:c r="H455" s="20" t="inlineStr">
        <x:is>
          <x:t xml:space="preserve">DERIVADO</x:t>
        </x:is>
      </x:c>
    </x:row>
    <x:row r="456">
      <x:c r="A456" t="inlineStr">
        <x:is>
          <x:t xml:space="preserve">Mesa terraza New Bistro</x:t>
        </x:is>
      </x:c>
      <x:c r="B456" t="n">
        <x:v>2</x:v>
      </x:c>
      <x:c r="C456" t="inlineStr">
        <x:is>
          <x:t xml:space="preserve">Perforación</x:t>
        </x:is>
      </x:c>
      <x:c r="D456" t="inlineStr">
        <x:is>
          <x:t xml:space="preserve">Segundo taladro (alternativo)</x:t>
        </x:is>
      </x:c>
      <x:c r="E456" t="inlineStr">
        <x:is>
          <x:t xml:space="preserve">PRINCIPAL</x:t>
        </x:is>
      </x:c>
      <x:c r="F456" t="n">
        <x:v>1</x:v>
      </x:c>
      <x:c r="G456" s="23" t="n">
        <x:v>1</x:v>
      </x:c>
      <x:c r="H456" s="20" t="inlineStr">
        <x:is>
          <x:t xml:space="preserve">DERIVADO</x:t>
        </x:is>
      </x:c>
    </x:row>
    <x:row r="457">
      <x:c r="A457" t="inlineStr">
        <x:is>
          <x:t xml:space="preserve">Mesa terraza New Bistro</x:t>
        </x:is>
      </x:c>
      <x:c r="B457" t="n">
        <x:v>2</x:v>
      </x:c>
      <x:c r="C457" t="inlineStr">
        <x:is>
          <x:t xml:space="preserve">Perforación</x:t>
        </x:is>
      </x:c>
      <x:c r="D457" t="inlineStr">
        <x:is>
          <x:t xml:space="preserve">Taladro de banco para perforación de acero</x:t>
        </x:is>
      </x:c>
      <x:c r="E457" t="inlineStr">
        <x:is>
          <x:t xml:space="preserve">ALTERNATIVA CON UTILLAJE COMPATIBLE</x:t>
        </x:is>
      </x:c>
      <x:c r="F457" t="n">
        <x:v>1</x:v>
      </x:c>
      <x:c r="G457" s="23" t="n">
        <x:v>1.1</x:v>
      </x:c>
      <x:c r="H457" s="20" t="inlineStr">
        <x:is>
          <x:t xml:space="preserve">SUPUESTO TÉCNICO (cambio de utillaje)</x:t>
        </x:is>
      </x:c>
    </x:row>
    <x:row r="458">
      <x:c r="A458" t="inlineStr">
        <x:is>
          <x:t xml:space="preserve">Mesa terraza New Bistro</x:t>
        </x:is>
      </x:c>
      <x:c r="B458" t="n">
        <x:v>3</x:v>
      </x:c>
      <x:c r="C458" t="inlineStr">
        <x:is>
          <x:t xml:space="preserve">Soldadura</x:t>
        </x:is>
      </x:c>
      <x:c r="D458" t="inlineStr">
        <x:is>
          <x:t xml:space="preserve">Segunda estación soldadura (alternativa)</x:t>
        </x:is>
      </x:c>
      <x:c r="E458" t="inlineStr">
        <x:is>
          <x:t xml:space="preserve">PRINCIPAL</x:t>
        </x:is>
      </x:c>
      <x:c r="F458" t="n">
        <x:v>1</x:v>
      </x:c>
      <x:c r="G458" s="23" t="n">
        <x:v>1</x:v>
      </x:c>
      <x:c r="H458" s="20" t="inlineStr">
        <x:is>
          <x:t xml:space="preserve">DERIVADO</x:t>
        </x:is>
      </x:c>
    </x:row>
    <x:row r="459">
      <x:c r="A459" t="inlineStr">
        <x:is>
          <x:t xml:space="preserve">Mesa terraza New Bistro</x:t>
        </x:is>
      </x:c>
      <x:c r="B459" t="n">
        <x:v>3</x:v>
      </x:c>
      <x:c r="C459" t="inlineStr">
        <x:is>
          <x:t xml:space="preserve">Soldadura</x:t>
        </x:is>
      </x:c>
      <x:c r="D459" t="inlineStr">
        <x:is>
          <x:t xml:space="preserve">Máquina de soldadura por arco MIG/MAG</x:t>
        </x:is>
      </x:c>
      <x:c r="E459" t="inlineStr">
        <x:is>
          <x:t xml:space="preserve">ALTERNATIVA MISMO PROCESO</x:t>
        </x:is>
      </x:c>
      <x:c r="F459" t="n">
        <x:v>1</x:v>
      </x:c>
      <x:c r="G459" s="23" t="n">
        <x:v>1</x:v>
      </x:c>
      <x:c r="H459" s="20" t="inlineStr">
        <x:is>
          <x:t xml:space="preserve">SUPUESTO TÉCNICO (mismo proceso)</x:t>
        </x:is>
      </x:c>
    </x:row>
    <x:row r="460">
      <x:c r="A460" t="inlineStr">
        <x:is>
          <x:t xml:space="preserve">Mesa terraza New Bistro</x:t>
        </x:is>
      </x:c>
      <x:c r="B460" t="n">
        <x:v>4</x:v>
      </x:c>
      <x:c r="C460" t="inlineStr">
        <x:is>
          <x:t xml:space="preserve">Aplicación electrostática de polvo</x:t>
        </x:is>
      </x:c>
      <x:c r="D460" t="inlineStr">
        <x:is>
          <x:t xml:space="preserve">Pistola manual de pintura electrostática en polvo</x:t>
        </x:is>
      </x:c>
      <x:c r="E460" t="inlineStr">
        <x:is>
          <x:t xml:space="preserve">PRINCIPAL</x:t>
        </x:is>
      </x:c>
      <x:c r="F460" t="n">
        <x:v>1</x:v>
      </x:c>
      <x:c r="G460" s="23" t="n">
        <x:v>1</x:v>
      </x:c>
      <x:c r="H460" s="20" t="inlineStr">
        <x:is>
          <x:t xml:space="preserve">DERIVADO</x:t>
        </x:is>
      </x:c>
    </x:row>
    <x:row r="461">
      <x:c r="A461" t="inlineStr">
        <x:is>
          <x:t xml:space="preserve">Mesa terraza New Bistro</x:t>
        </x:is>
      </x:c>
      <x:c r="B461" t="n">
        <x:v>5</x:v>
      </x:c>
      <x:c r="C461" t="inlineStr">
        <x:is>
          <x:t xml:space="preserve">Curado térmico en horno</x:t>
        </x:is>
      </x:c>
      <x:c r="D461" t="inlineStr">
        <x:is>
          <x:t xml:space="preserve">Horno de curado de pintura electrostática por lotes</x:t>
        </x:is>
      </x:c>
      <x:c r="E461" t="inlineStr">
        <x:is>
          <x:t xml:space="preserve">PRINCIPAL</x:t>
        </x:is>
      </x:c>
      <x:c r="F461" t="n">
        <x:v>1</x:v>
      </x:c>
      <x:c r="G461" s="23" t="n">
        <x:v>1</x:v>
      </x:c>
      <x:c r="H461" s="20" t="inlineStr">
        <x:is>
          <x:t xml:space="preserve">DERIVADO</x:t>
        </x:is>
      </x:c>
    </x:row>
    <x:row r="462">
      <x:c r="A462" t="inlineStr">
        <x:is>
          <x:t xml:space="preserve">Mesa terraza New Bistro</x:t>
        </x:is>
      </x:c>
      <x:c r="B462" t="n">
        <x:v>6</x:v>
      </x:c>
      <x:c r="C462" t="inlineStr">
        <x:is>
          <x:t xml:space="preserve">Colgado, traslado y enfriamiento</x:t>
        </x:is>
      </x:c>
      <x:c r="D462" t="inlineStr">
        <x:is>
          <x:t xml:space="preserve">Manipulación y enfriamiento de piezas</x:t>
        </x:is>
      </x:c>
      <x:c r="E462" t="inlineStr">
        <x:is>
          <x:t xml:space="preserve">PRINCIPAL</x:t>
        </x:is>
      </x:c>
      <x:c r="F462" t="n">
        <x:v>1</x:v>
      </x:c>
      <x:c r="G462" s="23" t="n">
        <x:v>1</x:v>
      </x:c>
      <x:c r="H462" s="20" t="inlineStr">
        <x:is>
          <x:t xml:space="preserve">DERIVADO</x:t>
        </x:is>
      </x:c>
    </x:row>
    <x:row r="463">
      <x:c r="A463" t="inlineStr">
        <x:is>
          <x:t xml:space="preserve">Mesa terraza New Bistro</x:t>
        </x:is>
      </x:c>
      <x:c r="B463" t="n">
        <x:v>7</x:v>
      </x:c>
      <x:c r="C463" t="inlineStr">
        <x:is>
          <x:t xml:space="preserve">Ensamblaje</x:t>
        </x:is>
      </x:c>
      <x:c r="D463" t="inlineStr">
        <x:is>
          <x:t xml:space="preserve">Mesa de armado</x:t>
        </x:is>
      </x:c>
      <x:c r="E463" t="inlineStr">
        <x:is>
          <x:t xml:space="preserve">PRINCIPAL</x:t>
        </x:is>
      </x:c>
      <x:c r="F463" t="n">
        <x:v>1</x:v>
      </x:c>
      <x:c r="G463" s="23" t="n">
        <x:v>1</x:v>
      </x:c>
      <x:c r="H463" s="20" t="inlineStr">
        <x:is>
          <x:t xml:space="preserve">DERIVADO</x:t>
        </x:is>
      </x:c>
    </x:row>
    <x:row r="464">
      <x:c r="A464" t="inlineStr">
        <x:is>
          <x:t xml:space="preserve">Mesa terraza New Bistro</x:t>
        </x:is>
      </x:c>
      <x:c r="B464" t="n">
        <x:v>8</x:v>
      </x:c>
      <x:c r="C464" t="inlineStr">
        <x:is>
          <x:t xml:space="preserve">Inspección final de integridad del producto</x:t>
        </x:is>
      </x:c>
      <x:c r="D464" t="inlineStr">
        <x:is>
          <x:t xml:space="preserve">Mesa de armado</x:t>
        </x:is>
      </x:c>
      <x:c r="E464" t="inlineStr">
        <x:is>
          <x:t xml:space="preserve">PRINCIPAL</x:t>
        </x:is>
      </x:c>
      <x:c r="F464" t="n">
        <x:v>1</x:v>
      </x:c>
      <x:c r="G464" s="23" t="n">
        <x:v>1</x:v>
      </x:c>
      <x:c r="H464" s="20" t="inlineStr">
        <x:is>
          <x:t xml:space="preserve">DERIVADO</x:t>
        </x:is>
      </x:c>
    </x:row>
    <x:row r="465">
      <x:c r="A465" t="inlineStr">
        <x:is>
          <x:t xml:space="preserve">Silla terraza New Bistro</x:t>
        </x:is>
      </x:c>
      <x:c r="B465" t="n">
        <x:v>1</x:v>
      </x:c>
      <x:c r="C465" t="inlineStr">
        <x:is>
          <x:t xml:space="preserve">Corte de tubos y perfiles</x:t>
        </x:is>
      </x:c>
      <x:c r="D465" t="inlineStr">
        <x:is>
          <x:t xml:space="preserve">Sierra de cinta para corte de tubos y perfiles</x:t>
        </x:is>
      </x:c>
      <x:c r="E465" t="inlineStr">
        <x:is>
          <x:t xml:space="preserve">PRINCIPAL</x:t>
        </x:is>
      </x:c>
      <x:c r="F465" t="n">
        <x:v>1</x:v>
      </x:c>
      <x:c r="G465" s="23" t="n">
        <x:v>1</x:v>
      </x:c>
      <x:c r="H465" s="20" t="inlineStr">
        <x:is>
          <x:t xml:space="preserve">DERIVADO</x:t>
        </x:is>
      </x:c>
    </x:row>
    <x:row r="466">
      <x:c r="A466" t="inlineStr">
        <x:is>
          <x:t xml:space="preserve">Silla terraza New Bistro</x:t>
        </x:is>
      </x:c>
      <x:c r="B466" t="n">
        <x:v>2</x:v>
      </x:c>
      <x:c r="C466" t="inlineStr">
        <x:is>
          <x:t xml:space="preserve">Perforación</x:t>
        </x:is>
      </x:c>
      <x:c r="D466" t="inlineStr">
        <x:is>
          <x:t xml:space="preserve">Segundo taladro (alternativo)</x:t>
        </x:is>
      </x:c>
      <x:c r="E466" t="inlineStr">
        <x:is>
          <x:t xml:space="preserve">PRINCIPAL</x:t>
        </x:is>
      </x:c>
      <x:c r="F466" t="n">
        <x:v>1</x:v>
      </x:c>
      <x:c r="G466" s="23" t="n">
        <x:v>1</x:v>
      </x:c>
      <x:c r="H466" s="20" t="inlineStr">
        <x:is>
          <x:t xml:space="preserve">DERIVADO</x:t>
        </x:is>
      </x:c>
    </x:row>
    <x:row r="467">
      <x:c r="A467" t="inlineStr">
        <x:is>
          <x:t xml:space="preserve">Silla terraza New Bistro</x:t>
        </x:is>
      </x:c>
      <x:c r="B467" t="n">
        <x:v>2</x:v>
      </x:c>
      <x:c r="C467" t="inlineStr">
        <x:is>
          <x:t xml:space="preserve">Perforación</x:t>
        </x:is>
      </x:c>
      <x:c r="D467" t="inlineStr">
        <x:is>
          <x:t xml:space="preserve">Taladro de banco para perforación de acero</x:t>
        </x:is>
      </x:c>
      <x:c r="E467" t="inlineStr">
        <x:is>
          <x:t xml:space="preserve">ALTERNATIVA CON UTILLAJE COMPATIBLE</x:t>
        </x:is>
      </x:c>
      <x:c r="F467" t="n">
        <x:v>1</x:v>
      </x:c>
      <x:c r="G467" s="23" t="n">
        <x:v>1.1</x:v>
      </x:c>
      <x:c r="H467" s="20" t="inlineStr">
        <x:is>
          <x:t xml:space="preserve">SUPUESTO TÉCNICO (cambio de utillaje)</x:t>
        </x:is>
      </x:c>
    </x:row>
    <x:row r="468">
      <x:c r="A468" t="inlineStr">
        <x:is>
          <x:t xml:space="preserve">Silla terraza New Bistro</x:t>
        </x:is>
      </x:c>
      <x:c r="B468" t="n">
        <x:v>3</x:v>
      </x:c>
      <x:c r="C468" t="inlineStr">
        <x:is>
          <x:t xml:space="preserve">Soldadura</x:t>
        </x:is>
      </x:c>
      <x:c r="D468" t="inlineStr">
        <x:is>
          <x:t xml:space="preserve">Segunda estación soldadura (alternativa)</x:t>
        </x:is>
      </x:c>
      <x:c r="E468" t="inlineStr">
        <x:is>
          <x:t xml:space="preserve">PRINCIPAL</x:t>
        </x:is>
      </x:c>
      <x:c r="F468" t="n">
        <x:v>1</x:v>
      </x:c>
      <x:c r="G468" s="23" t="n">
        <x:v>1</x:v>
      </x:c>
      <x:c r="H468" s="20" t="inlineStr">
        <x:is>
          <x:t xml:space="preserve">DERIVADO</x:t>
        </x:is>
      </x:c>
    </x:row>
    <x:row r="469">
      <x:c r="A469" t="inlineStr">
        <x:is>
          <x:t xml:space="preserve">Silla terraza New Bistro</x:t>
        </x:is>
      </x:c>
      <x:c r="B469" t="n">
        <x:v>3</x:v>
      </x:c>
      <x:c r="C469" t="inlineStr">
        <x:is>
          <x:t xml:space="preserve">Soldadura</x:t>
        </x:is>
      </x:c>
      <x:c r="D469" t="inlineStr">
        <x:is>
          <x:t xml:space="preserve">Máquina de soldadura por arco MIG/MAG</x:t>
        </x:is>
      </x:c>
      <x:c r="E469" t="inlineStr">
        <x:is>
          <x:t xml:space="preserve">ALTERNATIVA MISMO PROCESO</x:t>
        </x:is>
      </x:c>
      <x:c r="F469" t="n">
        <x:v>1</x:v>
      </x:c>
      <x:c r="G469" s="23" t="n">
        <x:v>1</x:v>
      </x:c>
      <x:c r="H469" s="20" t="inlineStr">
        <x:is>
          <x:t xml:space="preserve">SUPUESTO TÉCNICO (mismo proceso)</x:t>
        </x:is>
      </x:c>
    </x:row>
    <x:row r="470">
      <x:c r="A470" t="inlineStr">
        <x:is>
          <x:t xml:space="preserve">Silla terraza New Bistro</x:t>
        </x:is>
      </x:c>
      <x:c r="B470" t="n">
        <x:v>4</x:v>
      </x:c>
      <x:c r="C470" t="inlineStr">
        <x:is>
          <x:t xml:space="preserve">Aplicación electrostática de polvo</x:t>
        </x:is>
      </x:c>
      <x:c r="D470" t="inlineStr">
        <x:is>
          <x:t xml:space="preserve">Pistola manual de pintura electrostática en polvo</x:t>
        </x:is>
      </x:c>
      <x:c r="E470" t="inlineStr">
        <x:is>
          <x:t xml:space="preserve">PRINCIPAL</x:t>
        </x:is>
      </x:c>
      <x:c r="F470" t="n">
        <x:v>1</x:v>
      </x:c>
      <x:c r="G470" s="23" t="n">
        <x:v>1</x:v>
      </x:c>
      <x:c r="H470" s="20" t="inlineStr">
        <x:is>
          <x:t xml:space="preserve">DERIVADO</x:t>
        </x:is>
      </x:c>
    </x:row>
    <x:row r="471">
      <x:c r="A471" t="inlineStr">
        <x:is>
          <x:t xml:space="preserve">Silla terraza New Bistro</x:t>
        </x:is>
      </x:c>
      <x:c r="B471" t="n">
        <x:v>5</x:v>
      </x:c>
      <x:c r="C471" t="inlineStr">
        <x:is>
          <x:t xml:space="preserve">Curado térmico en horno</x:t>
        </x:is>
      </x:c>
      <x:c r="D471" t="inlineStr">
        <x:is>
          <x:t xml:space="preserve">Horno de curado de pintura electrostática por lotes</x:t>
        </x:is>
      </x:c>
      <x:c r="E471" t="inlineStr">
        <x:is>
          <x:t xml:space="preserve">PRINCIPAL</x:t>
        </x:is>
      </x:c>
      <x:c r="F471" t="n">
        <x:v>1</x:v>
      </x:c>
      <x:c r="G471" s="23" t="n">
        <x:v>1</x:v>
      </x:c>
      <x:c r="H471" s="20" t="inlineStr">
        <x:is>
          <x:t xml:space="preserve">DERIVADO</x:t>
        </x:is>
      </x:c>
    </x:row>
    <x:row r="472">
      <x:c r="A472" t="inlineStr">
        <x:is>
          <x:t xml:space="preserve">Silla terraza New Bistro</x:t>
        </x:is>
      </x:c>
      <x:c r="B472" t="n">
        <x:v>6</x:v>
      </x:c>
      <x:c r="C472" t="inlineStr">
        <x:is>
          <x:t xml:space="preserve">Colgado, traslado y enfriamiento</x:t>
        </x:is>
      </x:c>
      <x:c r="D472" t="inlineStr">
        <x:is>
          <x:t xml:space="preserve">Manipulación y enfriamiento de piezas</x:t>
        </x:is>
      </x:c>
      <x:c r="E472" t="inlineStr">
        <x:is>
          <x:t xml:space="preserve">PRINCIPAL</x:t>
        </x:is>
      </x:c>
      <x:c r="F472" t="n">
        <x:v>1</x:v>
      </x:c>
      <x:c r="G472" s="23" t="n">
        <x:v>1</x:v>
      </x:c>
      <x:c r="H472" s="20" t="inlineStr">
        <x:is>
          <x:t xml:space="preserve">DERIVADO</x:t>
        </x:is>
      </x:c>
    </x:row>
    <x:row r="473">
      <x:c r="A473" t="inlineStr">
        <x:is>
          <x:t xml:space="preserve">Silla terraza New Bistro</x:t>
        </x:is>
      </x:c>
      <x:c r="B473" t="n">
        <x:v>7</x:v>
      </x:c>
      <x:c r="C473" t="inlineStr">
        <x:is>
          <x:t xml:space="preserve">Ensamblaje</x:t>
        </x:is>
      </x:c>
      <x:c r="D473" t="inlineStr">
        <x:is>
          <x:t xml:space="preserve">Mesa de armado</x:t>
        </x:is>
      </x:c>
      <x:c r="E473" t="inlineStr">
        <x:is>
          <x:t xml:space="preserve">PRINCIPAL</x:t>
        </x:is>
      </x:c>
      <x:c r="F473" t="n">
        <x:v>1</x:v>
      </x:c>
      <x:c r="G473" s="23" t="n">
        <x:v>1</x:v>
      </x:c>
      <x:c r="H473" s="20" t="inlineStr">
        <x:is>
          <x:t xml:space="preserve">DERIVADO</x:t>
        </x:is>
      </x:c>
    </x:row>
    <x:row r="474">
      <x:c r="A474" t="inlineStr">
        <x:is>
          <x:t xml:space="preserve">Silla terraza New Bistro</x:t>
        </x:is>
      </x:c>
      <x:c r="B474" t="n">
        <x:v>8</x:v>
      </x:c>
      <x:c r="C474" t="inlineStr">
        <x:is>
          <x:t xml:space="preserve">Inspección final de integridad del producto</x:t>
        </x:is>
      </x:c>
      <x:c r="D474" t="inlineStr">
        <x:is>
          <x:t xml:space="preserve">Mesa de armado</x:t>
        </x:is>
      </x:c>
      <x:c r="E474" t="inlineStr">
        <x:is>
          <x:t xml:space="preserve">PRINCIPAL</x:t>
        </x:is>
      </x:c>
      <x:c r="F474" t="n">
        <x:v>1</x:v>
      </x:c>
      <x:c r="G474" s="23" t="n">
        <x:v>1</x:v>
      </x:c>
      <x:c r="H474" s="20" t="inlineStr">
        <x:is>
          <x:t xml:space="preserve">DERIVADO</x:t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4B4B4B"/>
  </x:sheetPr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4" customWidth="1"/>
    <x:col min="2" max="2" width="23" customWidth="1"/>
    <x:col min="3" max="3" width="23" customWidth="1"/>
    <x:col min="4" max="4" width="22" customWidth="1"/>
    <x:col min="5" max="5" width="58" customWidth="1"/>
    <x:col min="6" max="6" width="38" customWidth="1"/>
    <x:col min="7" max="7" width="28" customWidth="1"/>
    <x:col min="8" max="8" width="13" customWidth="1"/>
    <x:col min="9" max="9" width="27" customWidth="1"/>
    <x:col min="10" max="10" width="24" customWidth="1"/>
  </x:cols>
  <x:sheetData>
    <x:row r="1" ht="38" customHeight="1">
      <x:c r="A1" s="5" t="inlineStr">
        <x:is>
          <x:t xml:space="preserve">Evento</x:t>
        </x:is>
      </x:c>
      <x:c r="B1" s="5" t="inlineStr">
        <x:is>
          <x:t xml:space="preserve">Inicio</x:t>
        </x:is>
      </x:c>
      <x:c r="C1" s="5" t="inlineStr">
        <x:is>
          <x:t xml:space="preserve">Fin</x:t>
        </x:is>
      </x:c>
      <x:c r="D1" s="5" t="inlineStr">
        <x:is>
          <x:t xml:space="preserve">Horas de reloj</x:t>
        </x:is>
      </x:c>
      <x:c r="E1" s="5" t="inlineStr">
        <x:is>
          <x:t xml:space="preserve">Equipo</x:t>
        </x:is>
      </x:c>
      <x:c r="F1" s="5" t="inlineStr">
        <x:is>
          <x:t xml:space="preserve">Motivo hipotético</x:t>
        </x:is>
      </x:c>
      <x:c r="G1" s="5" t="inlineStr">
        <x:is>
          <x:t xml:space="preserve">Pedido potencialmente afectado</x:t>
        </x:is>
      </x:c>
      <x:c r="H1" s="5" t="inlineStr">
        <x:is>
          <x:t xml:space="preserve">Paso</x:t>
        </x:is>
      </x:c>
      <x:c r="I1" s="5" t="inlineStr">
        <x:is>
          <x:t xml:space="preserve">Tipo de dato</x:t>
        </x:is>
      </x:c>
      <x:c r="J1" s="5" t="inlineStr">
        <x:is>
          <x:t xml:space="preserve">Horas de turno afectadas</x:t>
        </x:is>
      </x:c>
    </x:row>
    <x:row r="2">
      <x:c r="A2" t="inlineStr">
        <x:is>
          <x:t xml:space="preserve">F01</x:t>
        </x:is>
      </x:c>
      <x:c r="B2" s="35" t="n">
        <x:v>45817.33333333334</x:v>
      </x:c>
      <x:c r="C2" s="35" t="n">
        <x:f>B2+D2/24</x:f>
        <x:v>45817.41666666668</x:v>
      </x:c>
      <x:c r="D2" t="n">
        <x:v>2</x:v>
      </x:c>
      <x:c r="E2" t="inlineStr">
        <x:is>
          <x:t xml:space="preserve">Plegadora hidráulica de chapa metálica</x:t>
        </x:is>
      </x:c>
      <x:c r="F2" t="inlineStr">
        <x:is>
          <x:t xml:space="preserve">Interrupción hidráulica hipotética</x:t>
        </x:is>
      </x:c>
      <x:c r="G2" t="inlineStr">
        <x:is>
          <x:t xml:space="preserve">P041</x:t>
        </x:is>
      </x:c>
      <x:c r="H2" t="n">
        <x:v>4</x:v>
      </x:c>
      <x:c r="I2" t="inlineStr">
        <x:is>
          <x:t xml:space="preserve">SINTETICO</x:t>
        </x:is>
      </x:c>
      <x:c r="J2" t="n">
        <x:v>2</x:v>
      </x:c>
    </x:row>
    <x:row r="3">
      <x:c r="A3" t="inlineStr">
        <x:is>
          <x:t xml:space="preserve">F02</x:t>
        </x:is>
      </x:c>
      <x:c r="B3" s="35" t="n">
        <x:v>45825.42668055555</x:v>
      </x:c>
      <x:c r="C3" s="35" t="n">
        <x:f>B3+D3/24</x:f>
        <x:v>45825.55168055555</x:v>
      </x:c>
      <x:c r="D3" t="n">
        <x:v>3</x:v>
      </x:c>
      <x:c r="E3" t="inlineStr">
        <x:is>
          <x:t xml:space="preserve">Plegadora hidráulica de chapa metálica</x:t>
        </x:is>
      </x:c>
      <x:c r="F3" t="inlineStr">
        <x:is>
          <x:t xml:space="preserve">Falla de sensor de seguridad</x:t>
        </x:is>
      </x:c>
      <x:c r="G3" t="inlineStr">
        <x:is>
          <x:t xml:space="preserve">P047</x:t>
        </x:is>
      </x:c>
      <x:c r="H3" t="n">
        <x:v>3</x:v>
      </x:c>
      <x:c r="I3" t="inlineStr">
        <x:is>
          <x:t xml:space="preserve">SINTETICO</x:t>
        </x:is>
      </x:c>
      <x:c r="J3" t="n">
        <x:v>2</x:v>
      </x:c>
    </x:row>
    <x:row r="4">
      <x:c r="A4" t="inlineStr">
        <x:is>
          <x:t xml:space="preserve">F03</x:t>
        </x:is>
      </x:c>
      <x:c r="B4" s="35" t="n">
        <x:v>45839.49776388889</x:v>
      </x:c>
      <x:c r="C4" s="35" t="n">
        <x:f>B4+D4/24</x:f>
        <x:v>45839.66443055555</x:v>
      </x:c>
      <x:c r="D4" t="n">
        <x:v>4</x:v>
      </x:c>
      <x:c r="E4" t="inlineStr">
        <x:is>
          <x:t xml:space="preserve">Plegadora hidráulica de chapa metálica</x:t>
        </x:is>
      </x:c>
      <x:c r="F4" t="inlineStr">
        <x:is>
          <x:t xml:space="preserve">Desajuste del tope posterior</x:t>
        </x:is>
      </x:c>
      <x:c r="G4" t="inlineStr">
        <x:is>
          <x:t xml:space="preserve">P048</x:t>
        </x:is>
      </x:c>
      <x:c r="H4" t="n">
        <x:v>4</x:v>
      </x:c>
      <x:c r="I4" t="inlineStr">
        <x:is>
          <x:t xml:space="preserve">SINTETICO</x:t>
        </x:is>
      </x:c>
      <x:c r="J4" t="n">
        <x:v>3</x:v>
      </x:c>
    </x:row>
    <x:row r="5">
      <x:c r="A5" t="inlineStr">
        <x:is>
          <x:t xml:space="preserve">F04</x:t>
        </x:is>
      </x:c>
      <x:c r="B5" s="35" t="n">
        <x:v>45855.42668055555</x:v>
      </x:c>
      <x:c r="C5" s="35" t="n">
        <x:f>B5+D5/24</x:f>
        <x:v>45855.67668055555</x:v>
      </x:c>
      <x:c r="D5" t="n">
        <x:v>6</x:v>
      </x:c>
      <x:c r="E5" t="inlineStr">
        <x:is>
          <x:t xml:space="preserve">Plegadora hidráulica de chapa metálica</x:t>
        </x:is>
      </x:c>
      <x:c r="F5" t="inlineStr">
        <x:is>
          <x:t xml:space="preserve">Corte eléctrico local</x:t>
        </x:is>
      </x:c>
      <x:c r="G5" t="inlineStr">
        <x:is>
          <x:t xml:space="preserve">P055</x:t>
        </x:is>
      </x:c>
      <x:c r="H5" t="n">
        <x:v>3</x:v>
      </x:c>
      <x:c r="I5" t="inlineStr">
        <x:is>
          <x:t xml:space="preserve">SINTETICO</x:t>
        </x:is>
      </x:c>
      <x:c r="J5" t="n">
        <x:v>5</x:v>
      </x:c>
    </x:row>
    <x:row r="6">
      <x:c r="A6" t="inlineStr">
        <x:is>
          <x:t xml:space="preserve">F05</x:t>
        </x:is>
      </x:c>
      <x:c r="B6" s="35" t="n">
        <x:v>45877.375</x:v>
      </x:c>
      <x:c r="C6" s="35" t="n">
        <x:f>B6+D6/24</x:f>
        <x:v>45877.479166666664</x:v>
      </x:c>
      <x:c r="D6" t="n">
        <x:v>2.5</x:v>
      </x:c>
      <x:c r="E6" t="inlineStr">
        <x:is>
          <x:t xml:space="preserve">Plegadora hidráulica de chapa metálica</x:t>
        </x:is>
      </x:c>
      <x:c r="F6" t="inlineStr">
        <x:is>
          <x:t xml:space="preserve">Ajuste de herramienta</x:t>
        </x:is>
      </x:c>
      <x:c r="G6" t="inlineStr">
        <x:is>
          <x:t xml:space="preserve">P057</x:t>
        </x:is>
      </x:c>
      <x:c r="H6" t="n">
        <x:v>4</x:v>
      </x:c>
      <x:c r="I6" t="inlineStr">
        <x:is>
          <x:t xml:space="preserve">SINTETICO</x:t>
        </x:is>
      </x:c>
      <x:c r="J6" t="n">
        <x:v>2.5</x:v>
      </x:c>
    </x:row>
    <x:row r="7">
      <x:c r="A7" t="inlineStr">
        <x:is>
          <x:t xml:space="preserve">F06</x:t>
        </x:is>
      </x:c>
      <x:c r="B7" s="35" t="n">
        <x:v>45887.42668055555</x:v>
      </x:c>
      <x:c r="C7" s="35" t="n">
        <x:f>B7+D7/24</x:f>
        <x:v>45887.63501388889</x:v>
      </x:c>
      <x:c r="D7" t="n">
        <x:v>5</x:v>
      </x:c>
      <x:c r="E7" t="inlineStr">
        <x:is>
          <x:t xml:space="preserve">Plegadora hidráulica de chapa metálica</x:t>
        </x:is>
      </x:c>
      <x:c r="F7" t="inlineStr">
        <x:is>
          <x:t xml:space="preserve">Descenso de presión</x:t>
        </x:is>
      </x:c>
      <x:c r="G7" t="inlineStr">
        <x:is>
          <x:t xml:space="preserve">P063</x:t>
        </x:is>
      </x:c>
      <x:c r="H7" t="n">
        <x:v>3</x:v>
      </x:c>
      <x:c r="I7" t="inlineStr">
        <x:is>
          <x:t xml:space="preserve">SINTETICO</x:t>
        </x:is>
      </x:c>
      <x:c r="J7" t="n">
        <x:v>4</x:v>
      </x:c>
    </x:row>
    <x:row r="8">
      <x:c r="A8" t="inlineStr">
        <x:is>
          <x:t xml:space="preserve">F07</x:t>
        </x:is>
      </x:c>
      <x:c r="B8" s="35" t="n">
        <x:v>45902.49776388889</x:v>
      </x:c>
      <x:c r="C8" s="35" t="n">
        <x:f>B8+D8/24</x:f>
        <x:v>45902.643597222224</x:v>
      </x:c>
      <x:c r="D8" t="n">
        <x:v>3.5</x:v>
      </x:c>
      <x:c r="E8" t="inlineStr">
        <x:is>
          <x:t xml:space="preserve">Plegadora hidráulica de chapa metálica</x:t>
        </x:is>
      </x:c>
      <x:c r="F8" t="inlineStr">
        <x:is>
          <x:t xml:space="preserve">Interrupción hidráulica hipotética</x:t>
        </x:is>
      </x:c>
      <x:c r="G8" t="inlineStr">
        <x:is>
          <x:t xml:space="preserve">P064</x:t>
        </x:is>
      </x:c>
      <x:c r="H8" t="n">
        <x:v>4</x:v>
      </x:c>
      <x:c r="I8" t="inlineStr">
        <x:is>
          <x:t xml:space="preserve">SINTETICO</x:t>
        </x:is>
      </x:c>
      <x:c r="J8" t="n">
        <x:v>2.5</x:v>
      </x:c>
    </x:row>
    <x:row r="9">
      <x:c r="A9" t="inlineStr">
        <x:is>
          <x:t xml:space="preserve">F08</x:t>
        </x:is>
      </x:c>
      <x:c r="B9" s="35" t="n">
        <x:v>45916.375</x:v>
      </x:c>
      <x:c r="C9" s="35" t="n">
        <x:f>B9+D9/24</x:f>
        <x:v>45916.5625</x:v>
      </x:c>
      <x:c r="D9" t="n">
        <x:v>4.5</x:v>
      </x:c>
      <x:c r="E9" t="inlineStr">
        <x:is>
          <x:t xml:space="preserve">Plegadora hidráulica de chapa metálica</x:t>
        </x:is>
      </x:c>
      <x:c r="F9" t="inlineStr">
        <x:is>
          <x:t xml:space="preserve">Falla de sensor de seguridad</x:t>
        </x:is>
      </x:c>
      <x:c r="G9" t="inlineStr">
        <x:is>
          <x:t xml:space="preserve">P071</x:t>
        </x:is>
      </x:c>
      <x:c r="H9" t="n">
        <x:v>3</x:v>
      </x:c>
      <x:c r="I9" t="inlineStr">
        <x:is>
          <x:t xml:space="preserve">SINTETICO</x:t>
        </x:is>
      </x:c>
      <x:c r="J9" t="n">
        <x:v>3.5</x:v>
      </x:c>
    </x:row>
    <x:row r="10">
      <x:c r="A10" t="inlineStr">
        <x:is>
          <x:t xml:space="preserve">F09</x:t>
        </x:is>
      </x:c>
      <x:c r="B10" s="35" t="n">
        <x:v>45939.375</x:v>
      </x:c>
      <x:c r="C10" s="35" t="n">
        <x:f>B10+D10/24</x:f>
        <x:v>45939.458333333336</x:v>
      </x:c>
      <x:c r="D10" t="n">
        <x:v>2</x:v>
      </x:c>
      <x:c r="E10" t="inlineStr">
        <x:is>
          <x:t xml:space="preserve">Plegadora hidráulica de chapa metálica</x:t>
        </x:is>
      </x:c>
      <x:c r="F10" t="inlineStr">
        <x:is>
          <x:t xml:space="preserve">Desajuste del tope posterior</x:t>
        </x:is>
      </x:c>
      <x:c r="G10" t="inlineStr">
        <x:is>
          <x:t xml:space="preserve">P073</x:t>
        </x:is>
      </x:c>
      <x:c r="H10" t="n">
        <x:v>4</x:v>
      </x:c>
      <x:c r="I10" t="inlineStr">
        <x:is>
          <x:t xml:space="preserve">SINTETICO</x:t>
        </x:is>
      </x:c>
      <x:c r="J10" t="n">
        <x:v>2</x:v>
      </x:c>
    </x:row>
    <x:row r="11">
      <x:c r="A11" t="inlineStr">
        <x:is>
          <x:t xml:space="preserve">F10</x:t>
        </x:is>
      </x:c>
      <x:c r="B11" s="35" t="n">
        <x:v>45952.47655555556</x:v>
      </x:c>
      <x:c r="C11" s="35" t="n">
        <x:f>B11+D11/24</x:f>
        <x:v>45952.72655555556</x:v>
      </x:c>
      <x:c r="D11" t="n">
        <x:v>6</x:v>
      </x:c>
      <x:c r="E11" t="inlineStr">
        <x:is>
          <x:t xml:space="preserve">Plegadora hidráulica de chapa metálica</x:t>
        </x:is>
      </x:c>
      <x:c r="F11" t="inlineStr">
        <x:is>
          <x:t xml:space="preserve">Corte eléctrico local</x:t>
        </x:is>
      </x:c>
      <x:c r="G11" t="inlineStr">
        <x:is>
          <x:t xml:space="preserve">P074</x:t>
        </x:is>
      </x:c>
      <x:c r="H11" t="n">
        <x:v>4</x:v>
      </x:c>
      <x:c r="I11" t="inlineStr">
        <x:is>
          <x:t xml:space="preserve">SINTETICO</x:t>
        </x:is>
      </x:c>
      <x:c r="J11" t="n">
        <x:v>4.562666666666667</x:v>
      </x:c>
    </x:row>
    <x:row r="12">
      <x:c r="A12" t="inlineStr">
        <x:is>
          <x:t xml:space="preserve">F11</x:t>
        </x:is>
      </x:c>
      <x:c r="B12" s="35" t="n">
        <x:v>45967.46648611111</x:v>
      </x:c>
      <x:c r="C12" s="35" t="n">
        <x:f>B12+D12/24</x:f>
        <x:v>45967.59148611111</x:v>
      </x:c>
      <x:c r="D12" t="n">
        <x:v>3</x:v>
      </x:c>
      <x:c r="E12" t="inlineStr">
        <x:is>
          <x:t xml:space="preserve">Plegadora hidráulica de chapa metálica</x:t>
        </x:is>
      </x:c>
      <x:c r="F12" t="inlineStr">
        <x:is>
          <x:t xml:space="preserve">Ajuste de herramienta</x:t>
        </x:is>
      </x:c>
      <x:c r="G12" t="inlineStr">
        <x:is>
          <x:t xml:space="preserve">P081</x:t>
        </x:is>
      </x:c>
      <x:c r="H12" t="n">
        <x:v>4</x:v>
      </x:c>
      <x:c r="I12" t="inlineStr">
        <x:is>
          <x:t xml:space="preserve">SINTETICO</x:t>
        </x:is>
      </x:c>
      <x:c r="J12" t="n">
        <x:v>2</x:v>
      </x:c>
    </x:row>
    <x:row r="13">
      <x:c r="A13" t="inlineStr">
        <x:is>
          <x:t xml:space="preserve">F12</x:t>
        </x:is>
      </x:c>
      <x:c r="B13" s="35" t="n">
        <x:v>45982.47655555556</x:v>
      </x:c>
      <x:c r="C13" s="35" t="n">
        <x:f>B13+D13/24</x:f>
        <x:v>45982.64322222222</x:v>
      </x:c>
      <x:c r="D13" t="n">
        <x:v>4</x:v>
      </x:c>
      <x:c r="E13" t="inlineStr">
        <x:is>
          <x:t xml:space="preserve">Plegadora hidráulica de chapa metálica</x:t>
        </x:is>
      </x:c>
      <x:c r="F13" t="inlineStr">
        <x:is>
          <x:t xml:space="preserve">Descenso de presión</x:t>
        </x:is>
      </x:c>
      <x:c r="G13" t="inlineStr">
        <x:is>
          <x:t xml:space="preserve">P082</x:t>
        </x:is>
      </x:c>
      <x:c r="H13" t="n">
        <x:v>4</x:v>
      </x:c>
      <x:c r="I13" t="inlineStr">
        <x:is>
          <x:t xml:space="preserve">SINTETICO</x:t>
        </x:is>
      </x:c>
      <x:c r="J13" t="n">
        <x:v>3</x:v>
      </x:c>
    </x:row>
    <x:row r="14">
      <x:c r="A14" s="20" t="inlineStr">
        <x:is>
          <x:t xml:space="preserve">F13</x:t>
        </x:is>
      </x:c>
      <x:c r="B14" s="36" t="n">
        <x:v>45881.41666666666</x:v>
      </x:c>
      <x:c r="C14" s="36" t="n">
        <x:f>B14+D14/24</x:f>
        <x:v>45882.62499999999</x:v>
      </x:c>
      <x:c r="D14" s="20" t="n">
        <x:v>29</x:v>
      </x:c>
      <x:c r="E14" s="20" t="inlineStr">
        <x:is>
          <x:t xml:space="preserve">Plegadora hidráulica de chapa metálica</x:t>
        </x:is>
      </x:c>
      <x:c r="F14" s="20" t="inlineStr">
        <x:is>
          <x:t xml:space="preserve">Fuga en cilindro hidráulico; espera de retén de repuesto</x:t>
        </x:is>
      </x:c>
      <x:c r="G14" s="20" t="inlineStr">
        <x:is>
          <x:t xml:space="preserve">P059</x:t>
        </x:is>
      </x:c>
      <x:c r="H14" s="20" t="n">
        <x:v>4</x:v>
      </x:c>
      <x:c r="I14" s="20" t="inlineStr">
        <x:is>
          <x:t xml:space="preserve">SINTETICO</x:t>
        </x:is>
      </x:c>
      <x:c r="J14" s="20" t="n">
        <x:v>12</x:v>
      </x:c>
    </x:row>
    <x:row r="15">
      <x:c r="A15" s="20" t="inlineStr">
        <x:is>
          <x:t xml:space="preserve">F14</x:t>
        </x:is>
      </x:c>
      <x:c r="B15" s="36" t="n">
        <x:v>45834.39583333334</x:v>
      </x:c>
      <x:c r="C15" s="36" t="n">
        <x:f>B15+D15/24</x:f>
        <x:v>45834.52083333334</x:v>
      </x:c>
      <x:c r="D15" s="20" t="n">
        <x:v>3</x:v>
      </x:c>
      <x:c r="E15" s="20" t="inlineStr">
        <x:is>
          <x:t xml:space="preserve">Plegadora hidráulica de chapa metálica</x:t>
        </x:is>
      </x:c>
      <x:c r="F15" s="20" t="inlineStr">
        <x:is>
          <x:t xml:space="preserve">Desajuste del tope posterior (recurrente)</x:t>
        </x:is>
      </x:c>
      <x:c r="G15" s="20" t="inlineStr">
        <x:is>
          <x:t xml:space="preserve">P044</x:t>
        </x:is>
      </x:c>
      <x:c r="H15" s="20" t="n">
        <x:v>4</x:v>
      </x:c>
      <x:c r="I15" s="20" t="inlineStr">
        <x:is>
          <x:t xml:space="preserve">SINTETICO</x:t>
        </x:is>
      </x:c>
      <x:c r="J15" s="20" t="n">
        <x:v>2.5</x:v>
      </x:c>
    </x:row>
    <x:row r="16">
      <x:c r="A16" s="20" t="inlineStr">
        <x:is>
          <x:t xml:space="preserve">F15</x:t>
        </x:is>
      </x:c>
      <x:c r="B16" s="36" t="n">
        <x:v>45919.4375</x:v>
      </x:c>
      <x:c r="C16" s="36" t="n">
        <x:f>B16+D16/24</x:f>
        <x:v>45919.625</x:v>
      </x:c>
      <x:c r="D16" s="20" t="n">
        <x:v>4.5</x:v>
      </x:c>
      <x:c r="E16" s="20" t="inlineStr">
        <x:is>
          <x:t xml:space="preserve">Taladro de banco para perforación de acero</x:t>
        </x:is>
      </x:c>
      <x:c r="F16" s="20" t="inlineStr">
        <x:is>
          <x:t xml:space="preserve">Falla de rodamientos del husillo</x:t>
        </x:is>
      </x:c>
      <x:c r="G16" s="20" t="inlineStr">
        <x:is>
          <x:t xml:space="preserve">P066</x:t>
        </x:is>
      </x:c>
      <x:c r="H16" s="20" t="n">
        <x:v>3</x:v>
      </x:c>
      <x:c r="I16" s="20" t="inlineStr">
        <x:is>
          <x:t xml:space="preserve">SINTETICO</x:t>
        </x:is>
      </x:c>
      <x:c r="J16" s="20" t="n">
        <x:v>3.5</x:v>
      </x:c>
    </x:row>
    <x:row r="17">
      <x:c r="A17" s="20" t="inlineStr">
        <x:is>
          <x:t xml:space="preserve">F16</x:t>
        </x:is>
      </x:c>
      <x:c r="B17" s="36" t="n">
        <x:v>45849.375</x:v>
      </x:c>
      <x:c r="C17" s="36" t="n">
        <x:f>B17+D17/24</x:f>
        <x:v>45849.583333333336</x:v>
      </x:c>
      <x:c r="D17" s="20" t="n">
        <x:v>5</x:v>
      </x:c>
      <x:c r="E17" s="20" t="inlineStr">
        <x:is>
          <x:t xml:space="preserve">Máquina de soldadura por arco MIG/MAG</x:t>
        </x:is>
      </x:c>
      <x:c r="F17" s="20" t="inlineStr">
        <x:is>
          <x:t xml:space="preserve">Falla del alimentador de alambre</x:t>
        </x:is>
      </x:c>
      <x:c r="G17" s="20" t="inlineStr">
        <x:is>
          <x:t xml:space="preserve">P049</x:t>
        </x:is>
      </x:c>
      <x:c r="H17" s="20" t="n">
        <x:v>5</x:v>
      </x:c>
      <x:c r="I17" s="20" t="inlineStr">
        <x:is>
          <x:t xml:space="preserve">SINTETICO</x:t>
        </x:is>
      </x:c>
      <x:c r="J17" s="20" t="n">
        <x:v>4</x:v>
      </x:c>
    </x:row>
    <x:row r="18">
      <x:c r="A18" s="20" t="inlineStr">
        <x:is>
          <x:t xml:space="preserve">F17</x:t>
        </x:is>
      </x:c>
      <x:c r="B18" s="36" t="n">
        <x:v>45840.40625</x:v>
      </x:c>
      <x:c r="C18" s="36" t="n">
        <x:f>B18+D18/24</x:f>
        <x:v>45840.65625</x:v>
      </x:c>
      <x:c r="D18" s="20" t="n">
        <x:v>6</x:v>
      </x:c>
      <x:c r="E18" s="20" t="inlineStr">
        <x:is>
          <x:t xml:space="preserve">Horno de curado de pintura electrostática por lotes</x:t>
        </x:is>
      </x:c>
      <x:c r="F18" s="20" t="inlineStr">
        <x:is>
          <x:t xml:space="preserve">Falla de resistencia o termocupla del horno</x:t>
        </x:is>
      </x:c>
      <x:c r="G18" s="20" t="inlineStr">
        <x:is>
          <x:t xml:space="preserve">P042</x:t>
        </x:is>
      </x:c>
      <x:c r="H18" s="20" t="n">
        <x:v>9</x:v>
      </x:c>
      <x:c r="I18" s="20" t="inlineStr">
        <x:is>
          <x:t xml:space="preserve">SINTETICO</x:t>
        </x:is>
      </x:c>
      <x:c r="J18" s="20" t="n">
        <x:v>5</x:v>
      </x:c>
    </x:row>
    <x:row r="19">
      <x:c r="A19" s="20" t="inlineStr">
        <x:is>
          <x:t xml:space="preserve">F18</x:t>
        </x:is>
      </x:c>
      <x:c r="B19" s="36" t="n">
        <x:v>45784.375</x:v>
      </x:c>
      <x:c r="C19" s="36" t="n">
        <x:f>B19+D19/24</x:f>
        <x:v>45784.541666666664</x:v>
      </x:c>
      <x:c r="D19" s="20" t="n">
        <x:v>4</x:v>
      </x:c>
      <x:c r="E19" s="20" t="inlineStr">
        <x:is>
          <x:t xml:space="preserve">Guillotina hidráulica para corte de planchas de acero</x:t>
        </x:is>
      </x:c>
      <x:c r="F19" s="20" t="inlineStr">
        <x:is>
          <x:t xml:space="preserve">Desajuste de cuchillas de la guillotina</x:t>
        </x:is>
      </x:c>
      <x:c r="G19" s="20" t="inlineStr">
        <x:is>
          <x:t xml:space="preserve">P037</x:t>
        </x:is>
      </x:c>
      <x:c r="H19" s="20" t="n">
        <x:v>1</x:v>
      </x:c>
      <x:c r="I19" s="20" t="inlineStr">
        <x:is>
          <x:t xml:space="preserve">SINTETICO</x:t>
        </x:is>
      </x:c>
      <x:c r="J19" s="20" t="n">
        <x:v>3</x:v>
      </x:c>
    </x:row>
    <x:row r="20">
      <x:c r="A20" s="20" t="inlineStr">
        <x:is>
          <x:t xml:space="preserve">F19</x:t>
        </x:is>
      </x:c>
      <x:c r="B20" s="36" t="n">
        <x:v>45855.375</x:v>
      </x:c>
      <x:c r="C20" s="36" t="n">
        <x:f>B20+D20/24</x:f>
        <x:v>45855.5</x:v>
      </x:c>
      <x:c r="D20" s="20" t="n">
        <x:v>3</x:v>
      </x:c>
      <x:c r="E20" s="20" t="inlineStr">
        <x:is>
          <x:t xml:space="preserve">Plegadora hidráulica de chapa metálica</x:t>
        </x:is>
      </x:c>
      <x:c r="F20" s="20" t="inlineStr">
        <x:is>
          <x:t xml:space="preserve">Corte de energía en el tablero del área de conformado (simultánea con F20)</x:t>
        </x:is>
      </x:c>
      <x:c r="G20" s="20" t="inlineStr">
        <x:is>
          <x:t xml:space="preserve">P053</x:t>
        </x:is>
      </x:c>
      <x:c r="H20" s="20" t="n">
        <x:v>3</x:v>
      </x:c>
      <x:c r="I20" s="20" t="inlineStr">
        <x:is>
          <x:t xml:space="preserve">SINTETICO</x:t>
        </x:is>
      </x:c>
      <x:c r="J20" s="20" t="n">
        <x:v>3</x:v>
      </x:c>
    </x:row>
    <x:row r="21">
      <x:c r="A21" s="20" t="inlineStr">
        <x:is>
          <x:t xml:space="preserve">F20</x:t>
        </x:is>
      </x:c>
      <x:c r="B21" s="36" t="n">
        <x:v>45855.375</x:v>
      </x:c>
      <x:c r="C21" s="36" t="n">
        <x:f>B21+D21/24</x:f>
        <x:v>45855.5</x:v>
      </x:c>
      <x:c r="D21" s="20" t="n">
        <x:v>3</x:v>
      </x:c>
      <x:c r="E21" s="20" t="inlineStr">
        <x:is>
          <x:t xml:space="preserve">Guillotina hidráulica para corte de planchas de acero</x:t>
        </x:is>
      </x:c>
      <x:c r="F21" s="20" t="inlineStr">
        <x:is>
          <x:t xml:space="preserve">Corte de energía en el tablero del área de conformado (simultánea con F19)</x:t>
        </x:is>
      </x:c>
      <x:c r="G21" s="20" t="inlineStr">
        <x:is>
          <x:t xml:space="preserve">P052</x:t>
        </x:is>
      </x:c>
      <x:c r="H21" s="20" t="n">
        <x:v>1</x:v>
      </x:c>
      <x:c r="I21" s="20" t="inlineStr">
        <x:is>
          <x:t xml:space="preserve">SINTETICO</x:t>
        </x:is>
      </x:c>
      <x:c r="J21" s="20" t="n">
        <x:v>3</x:v>
      </x:c>
    </x:row>
    <x:row r="22">
      <x:c r="A22" s="20" t="inlineStr">
        <x:is>
          <x:t xml:space="preserve">F21</x:t>
        </x:is>
      </x:c>
      <x:c r="B22" s="36" t="n">
        <x:v>45854.33333333334</x:v>
      </x:c>
      <x:c r="C22" s="36" t="n">
        <x:f>B22+D22/24</x:f>
        <x:v>45854.50000000001</x:v>
      </x:c>
      <x:c r="D22" s="20" t="n">
        <x:v>4</x:v>
      </x:c>
      <x:c r="E22" s="20" t="inlineStr">
        <x:is>
          <x:t xml:space="preserve">Plegadora hidráulica de chapa metálica</x:t>
        </x:is>
      </x:c>
      <x:c r="F22" s="20" t="inlineStr">
        <x:is>
          <x:t xml:space="preserve">Mantenimiento preventivo programado: cambio de aceite hidráulico y calibración de topes</x:t>
        </x:is>
      </x:c>
      <x:c r="G22" s="20" t="inlineStr">
        <x:is>
          <x:t xml:space="preserve">P053</x:t>
        </x:is>
      </x:c>
      <x:c r="H22" s="20" t="n">
        <x:v>3</x:v>
      </x:c>
      <x:c r="I22" s="20" t="inlineStr">
        <x:is>
          <x:t xml:space="preserve">SUPUESTO (mantenimiento planificado)</x:t>
        </x:is>
      </x:c>
      <x:c r="J22" s="20" t="n">
        <x:v>4</x:v>
      </x:c>
    </x:row>
  </x:sheetData>
  <x:dataValidations count="1">
    <x:dataValidation type="list" allowBlank="0" showDropDown="0" showInputMessage="0" showErrorMessage="0" sqref="E2:E42">
      <x:formula1>='04_MAQUINAS'!$A$2:$A$18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6b2341f72b4532"/>
  </x:tableParts>
</x:worksheet>
</file>

<file path=xl/worksheets/sheet18.xml><?xml version="1.0" encoding="utf-8"?>
<x:worksheet xmlns:x="http://schemas.openxmlformats.org/spreadsheetml/2006/main">
  <x:sheetPr>
    <x:tabColor rgb="FF4B4B4B"/>
  </x:sheetPr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43" customWidth="1"/>
    <x:col min="2" max="2" width="12" customWidth="1"/>
    <x:col min="3" max="3" width="30" customWidth="1"/>
    <x:col min="4" max="4" width="27" customWidth="1"/>
    <x:col min="5" max="5" width="23" customWidth="1"/>
    <x:col min="6" max="6" width="23" customWidth="1"/>
    <x:col min="7" max="7" width="23" customWidth="1"/>
    <x:col min="8" max="8" width="18" customWidth="1"/>
    <x:col min="9" max="9" width="35" customWidth="1"/>
    <x:col min="10" max="10" width="36" customWidth="1"/>
    <x:col min="11" max="11" width="60" customWidth="1"/>
  </x:cols>
  <x:sheetData>
    <x:row r="1" ht="38" customHeight="1">
      <x:c r="A1" s="5" t="inlineStr">
        <x:is>
          <x:t xml:space="preserve">Producto</x:t>
        </x:is>
      </x:c>
      <x:c r="B1" s="5" t="inlineStr">
        <x:is>
          <x:t xml:space="preserve">Paso</x:t>
        </x:is>
      </x:c>
      <x:c r="C1" s="5" t="inlineStr">
        <x:is>
          <x:t xml:space="preserve">Operación</x:t>
        </x:is>
      </x:c>
      <x:c r="D1" s="5" t="inlineStr">
        <x:is>
          <x:t xml:space="preserve">Política</x:t>
        </x:is>
      </x:c>
      <x:c r="E1" s="5" t="inlineStr">
        <x:is>
          <x:t xml:space="preserve">Conserva piezas</x:t>
        </x:is>
      </x:c>
      <x:c r="F1" s="5" t="inlineStr">
        <x:is>
          <x:t xml:space="preserve">Reinicia lote</x:t>
        </x:is>
      </x:c>
      <x:c r="G1" s="5" t="inlineStr">
        <x:is>
          <x:t xml:space="preserve">Repite setup</x:t>
        </x:is>
      </x:c>
      <x:c r="H1" s="5" t="inlineStr">
        <x:is>
          <x:t xml:space="preserve">Naturaleza</x:t>
        </x:is>
      </x:c>
      <x:c r="I1" s="21" t="inlineStr">
        <x:is>
          <x:t xml:space="preserve">Piezas a repetir por interrupción</x:t>
        </x:is>
      </x:c>
      <x:c r="J1" s="21" t="inlineStr">
        <x:is>
          <x:t xml:space="preserve">Min de verificación tras reparación</x:t>
        </x:is>
      </x:c>
      <x:c r="K1" s="21" t="inlineStr">
        <x:is>
          <x:t xml:space="preserve">Detalle de la política</x:t>
        </x:is>
      </x:c>
    </x:row>
    <x:row r="2">
      <x:c r="A2" t="inlineStr">
        <x:is>
          <x:t xml:space="preserve">Minirack metálico con bandejas</x:t>
        </x:is>
      </x:c>
      <x:c r="B2" t="n">
        <x:v>4</x:v>
      </x:c>
      <x:c r="C2" t="inlineStr">
        <x:is>
          <x:t xml:space="preserve">Plegado</x:t>
        </x:is>
      </x:c>
      <x:c r="D2" t="inlineStr">
        <x:is>
          <x:t xml:space="preserve">A - reanudar</x:t>
        </x:is>
      </x:c>
      <x:c r="E2" t="n">
        <x:v>1</x:v>
      </x:c>
      <x:c r="F2" t="n">
        <x:v>0</x:v>
      </x:c>
      <x:c r="G2" t="n">
        <x:v>0</x:v>
      </x:c>
      <x:c r="H2" t="inlineStr">
        <x:is>
          <x:t xml:space="preserve">SCENARIO</x:t>
        </x:is>
      </x:c>
      <x:c r="I2" s="20" t="n">
        <x:v>1</x:v>
      </x:c>
      <x:c r="J2" s="20" t="n">
        <x:v>10</x:v>
      </x:c>
      <x:c r="K2" s="20" t="inlineStr">
        <x:is>
          <x:t xml:space="preserve">La pieza en el doblez al fallar se repite; tras la reparación se verifican topes y se hace un doblez de prueba</x:t>
        </x:is>
      </x:c>
    </x:row>
    <x:row r="3">
      <x:c r="A3" t="inlineStr">
        <x:is>
          <x:t xml:space="preserve">Minirack metálico con bandejas</x:t>
        </x:is>
      </x:c>
      <x:c r="B3" t="n">
        <x:v>4</x:v>
      </x:c>
      <x:c r="C3" t="inlineStr">
        <x:is>
          <x:t xml:space="preserve">Plegado</x:t>
        </x:is>
      </x:c>
      <x:c r="D3" t="inlineStr">
        <x:is>
          <x:t xml:space="preserve">B - reiniciar lote</x:t>
        </x:is>
      </x:c>
      <x:c r="E3" t="n">
        <x:v>0</x:v>
      </x:c>
      <x:c r="F3" t="n">
        <x:v>1</x:v>
      </x:c>
      <x:c r="G3" t="n">
        <x:v>1</x:v>
      </x:c>
      <x:c r="H3" t="inlineStr">
        <x:is>
          <x:t xml:space="preserve">SCENARIO</x:t>
        </x:is>
      </x:c>
      <x:c r="I3" s="20" t="inlineStr">
        <x:is>
          <x:t xml:space="preserve">TODO EL LOTE</x:t>
        </x:is>
      </x:c>
      <x:c r="J3" s="20" t="n">
        <x:v>0</x:v>
      </x:c>
      <x:c r="K3" s="20" t="inlineStr">
        <x:is>
          <x:t xml:space="preserve">Se reinicia el lote del plegado; la verificación queda cubierta por el setup repetido (12 min)</x:t>
        </x:is>
      </x:c>
    </x:row>
    <x:row r="4">
      <x:c r="A4" t="inlineStr">
        <x:is>
          <x:t xml:space="preserve">Estante reforzado modular</x:t>
        </x:is>
      </x:c>
      <x:c r="B4" t="n">
        <x:v>4</x:v>
      </x:c>
      <x:c r="C4" t="inlineStr">
        <x:is>
          <x:t xml:space="preserve">Plegado</x:t>
        </x:is>
      </x:c>
      <x:c r="D4" t="inlineStr">
        <x:is>
          <x:t xml:space="preserve">A - reanudar</x:t>
        </x:is>
      </x:c>
      <x:c r="E4" t="n">
        <x:v>1</x:v>
      </x:c>
      <x:c r="F4" t="n">
        <x:v>0</x:v>
      </x:c>
      <x:c r="G4" t="n">
        <x:v>0</x:v>
      </x:c>
      <x:c r="H4" t="inlineStr">
        <x:is>
          <x:t xml:space="preserve">SCENARIO</x:t>
        </x:is>
      </x:c>
      <x:c r="I4" s="20" t="n">
        <x:v>1</x:v>
      </x:c>
      <x:c r="J4" s="20" t="n">
        <x:v>10</x:v>
      </x:c>
      <x:c r="K4" s="20" t="inlineStr">
        <x:is>
          <x:t xml:space="preserve">La pieza en el doblez al fallar se repite; tras la reparación se verifican topes y se hace un doblez de prueba</x:t>
        </x:is>
      </x:c>
    </x:row>
    <x:row r="5">
      <x:c r="A5" t="inlineStr">
        <x:is>
          <x:t xml:space="preserve">Estante reforzado modular</x:t>
        </x:is>
      </x:c>
      <x:c r="B5" t="n">
        <x:v>4</x:v>
      </x:c>
      <x:c r="C5" t="inlineStr">
        <x:is>
          <x:t xml:space="preserve">Plegado</x:t>
        </x:is>
      </x:c>
      <x:c r="D5" t="inlineStr">
        <x:is>
          <x:t xml:space="preserve">B - reiniciar lote</x:t>
        </x:is>
      </x:c>
      <x:c r="E5" t="n">
        <x:v>0</x:v>
      </x:c>
      <x:c r="F5" t="n">
        <x:v>1</x:v>
      </x:c>
      <x:c r="G5" t="n">
        <x:v>1</x:v>
      </x:c>
      <x:c r="H5" t="inlineStr">
        <x:is>
          <x:t xml:space="preserve">SCENARIO</x:t>
        </x:is>
      </x:c>
      <x:c r="I5" s="20" t="inlineStr">
        <x:is>
          <x:t xml:space="preserve">TODO EL LOTE</x:t>
        </x:is>
      </x:c>
      <x:c r="J5" s="20" t="n">
        <x:v>0</x:v>
      </x:c>
      <x:c r="K5" s="20" t="inlineStr">
        <x:is>
          <x:t xml:space="preserve">Se reinicia el lote del plegado; la verificación queda cubierta por el setup repetido (12 min)</x:t>
        </x:is>
      </x:c>
    </x:row>
    <x:row r="6">
      <x:c r="A6" t="inlineStr">
        <x:is>
          <x:t xml:space="preserve">Góndola central comercial</x:t>
        </x:is>
      </x:c>
      <x:c r="B6" t="n">
        <x:v>4</x:v>
      </x:c>
      <x:c r="C6" t="inlineStr">
        <x:is>
          <x:t xml:space="preserve">Plegado</x:t>
        </x:is>
      </x:c>
      <x:c r="D6" t="inlineStr">
        <x:is>
          <x:t xml:space="preserve">A - reanudar</x:t>
        </x:is>
      </x:c>
      <x:c r="E6" t="n">
        <x:v>1</x:v>
      </x:c>
      <x:c r="F6" t="n">
        <x:v>0</x:v>
      </x:c>
      <x:c r="G6" t="n">
        <x:v>0</x:v>
      </x:c>
      <x:c r="H6" t="inlineStr">
        <x:is>
          <x:t xml:space="preserve">SCENARIO</x:t>
        </x:is>
      </x:c>
      <x:c r="I6" s="20" t="n">
        <x:v>1</x:v>
      </x:c>
      <x:c r="J6" s="20" t="n">
        <x:v>10</x:v>
      </x:c>
      <x:c r="K6" s="20" t="inlineStr">
        <x:is>
          <x:t xml:space="preserve">La pieza en el doblez al fallar se repite; tras la reparación se verifican topes y se hace un doblez de prueba</x:t>
        </x:is>
      </x:c>
    </x:row>
    <x:row r="7">
      <x:c r="A7" t="inlineStr">
        <x:is>
          <x:t xml:space="preserve">Góndola central comercial</x:t>
        </x:is>
      </x:c>
      <x:c r="B7" t="n">
        <x:v>4</x:v>
      </x:c>
      <x:c r="C7" t="inlineStr">
        <x:is>
          <x:t xml:space="preserve">Plegado</x:t>
        </x:is>
      </x:c>
      <x:c r="D7" t="inlineStr">
        <x:is>
          <x:t xml:space="preserve">B - reiniciar lote</x:t>
        </x:is>
      </x:c>
      <x:c r="E7" t="n">
        <x:v>0</x:v>
      </x:c>
      <x:c r="F7" t="n">
        <x:v>1</x:v>
      </x:c>
      <x:c r="G7" t="n">
        <x:v>1</x:v>
      </x:c>
      <x:c r="H7" t="inlineStr">
        <x:is>
          <x:t xml:space="preserve">SCENARIO</x:t>
        </x:is>
      </x:c>
      <x:c r="I7" s="20" t="inlineStr">
        <x:is>
          <x:t xml:space="preserve">TODO EL LOTE</x:t>
        </x:is>
      </x:c>
      <x:c r="J7" s="20" t="n">
        <x:v>0</x:v>
      </x:c>
      <x:c r="K7" s="20" t="inlineStr">
        <x:is>
          <x:t xml:space="preserve">Se reinicia el lote del plegado; la verificación queda cubierta por el setup repetido (12 min)</x:t>
        </x:is>
      </x:c>
    </x:row>
    <x:row r="8">
      <x:c r="A8" t="inlineStr">
        <x:is>
          <x:t xml:space="preserve">Góndola mural</x:t>
        </x:is>
      </x:c>
      <x:c r="B8" t="n">
        <x:v>4</x:v>
      </x:c>
      <x:c r="C8" t="inlineStr">
        <x:is>
          <x:t xml:space="preserve">Plegado</x:t>
        </x:is>
      </x:c>
      <x:c r="D8" t="inlineStr">
        <x:is>
          <x:t xml:space="preserve">A - reanudar</x:t>
        </x:is>
      </x:c>
      <x:c r="E8" t="n">
        <x:v>1</x:v>
      </x:c>
      <x:c r="F8" t="n">
        <x:v>0</x:v>
      </x:c>
      <x:c r="G8" t="n">
        <x:v>0</x:v>
      </x:c>
      <x:c r="H8" t="inlineStr">
        <x:is>
          <x:t xml:space="preserve">SCENARIO</x:t>
        </x:is>
      </x:c>
      <x:c r="I8" s="20" t="n">
        <x:v>1</x:v>
      </x:c>
      <x:c r="J8" s="20" t="n">
        <x:v>10</x:v>
      </x:c>
      <x:c r="K8" s="20" t="inlineStr">
        <x:is>
          <x:t xml:space="preserve">La pieza en el doblez al fallar se repite; tras la reparación se verifican topes y se hace un doblez de prueba</x:t>
        </x:is>
      </x:c>
    </x:row>
    <x:row r="9">
      <x:c r="A9" t="inlineStr">
        <x:is>
          <x:t xml:space="preserve">Góndola mural</x:t>
        </x:is>
      </x:c>
      <x:c r="B9" t="n">
        <x:v>4</x:v>
      </x:c>
      <x:c r="C9" t="inlineStr">
        <x:is>
          <x:t xml:space="preserve">Plegado</x:t>
        </x:is>
      </x:c>
      <x:c r="D9" t="inlineStr">
        <x:is>
          <x:t xml:space="preserve">B - reiniciar lote</x:t>
        </x:is>
      </x:c>
      <x:c r="E9" t="n">
        <x:v>0</x:v>
      </x:c>
      <x:c r="F9" t="n">
        <x:v>1</x:v>
      </x:c>
      <x:c r="G9" t="n">
        <x:v>1</x:v>
      </x:c>
      <x:c r="H9" t="inlineStr">
        <x:is>
          <x:t xml:space="preserve">SCENARIO</x:t>
        </x:is>
      </x:c>
      <x:c r="I9" s="20" t="inlineStr">
        <x:is>
          <x:t xml:space="preserve">TODO EL LOTE</x:t>
        </x:is>
      </x:c>
      <x:c r="J9" s="20" t="n">
        <x:v>0</x:v>
      </x:c>
      <x:c r="K9" s="20" t="inlineStr">
        <x:is>
          <x:t xml:space="preserve">Se reinicia el lote del plegado; la verificación queda cubierta por el setup repetido (12 min)</x:t>
        </x:is>
      </x:c>
    </x:row>
    <x:row r="10">
      <x:c r="A10" t="inlineStr">
        <x:is>
          <x:t xml:space="preserve">Locker de 4 puertas</x:t>
        </x:is>
      </x:c>
      <x:c r="B10" t="n">
        <x:v>3</x:v>
      </x:c>
      <x:c r="C10" t="inlineStr">
        <x:is>
          <x:t xml:space="preserve">Plegado</x:t>
        </x:is>
      </x:c>
      <x:c r="D10" t="inlineStr">
        <x:is>
          <x:t xml:space="preserve">A - reanudar</x:t>
        </x:is>
      </x:c>
      <x:c r="E10" t="n">
        <x:v>1</x:v>
      </x:c>
      <x:c r="F10" t="n">
        <x:v>0</x:v>
      </x:c>
      <x:c r="G10" t="n">
        <x:v>0</x:v>
      </x:c>
      <x:c r="H10" t="inlineStr">
        <x:is>
          <x:t xml:space="preserve">SCENARIO</x:t>
        </x:is>
      </x:c>
      <x:c r="I10" s="20" t="n">
        <x:v>1</x:v>
      </x:c>
      <x:c r="J10" s="20" t="n">
        <x:v>10</x:v>
      </x:c>
      <x:c r="K10" s="20" t="inlineStr">
        <x:is>
          <x:t xml:space="preserve">La pieza en el doblez al fallar se repite; tras la reparación se verifican topes y se hace un doblez de prueba</x:t>
        </x:is>
      </x:c>
    </x:row>
    <x:row r="11">
      <x:c r="A11" t="inlineStr">
        <x:is>
          <x:t xml:space="preserve">Locker de 4 puertas</x:t>
        </x:is>
      </x:c>
      <x:c r="B11" t="n">
        <x:v>3</x:v>
      </x:c>
      <x:c r="C11" t="inlineStr">
        <x:is>
          <x:t xml:space="preserve">Plegado</x:t>
        </x:is>
      </x:c>
      <x:c r="D11" t="inlineStr">
        <x:is>
          <x:t xml:space="preserve">B - reiniciar lote</x:t>
        </x:is>
      </x:c>
      <x:c r="E11" t="n">
        <x:v>0</x:v>
      </x:c>
      <x:c r="F11" t="n">
        <x:v>1</x:v>
      </x:c>
      <x:c r="G11" t="n">
        <x:v>1</x:v>
      </x:c>
      <x:c r="H11" t="inlineStr">
        <x:is>
          <x:t xml:space="preserve">SCENARIO</x:t>
        </x:is>
      </x:c>
      <x:c r="I11" s="20" t="inlineStr">
        <x:is>
          <x:t xml:space="preserve">TODO EL LOTE</x:t>
        </x:is>
      </x:c>
      <x:c r="J11" s="20" t="n">
        <x:v>0</x:v>
      </x:c>
      <x:c r="K11" s="20" t="inlineStr">
        <x:is>
          <x:t xml:space="preserve">Se reinicia el lote del plegado; la verificación queda cubierta por el setup repetido (12 min)</x:t>
        </x:is>
      </x:c>
    </x:row>
    <x:row r="12">
      <x:c r="A12" t="inlineStr">
        <x:is>
          <x:t xml:space="preserve">Locker de 6 puertas</x:t>
        </x:is>
      </x:c>
      <x:c r="B12" t="n">
        <x:v>3</x:v>
      </x:c>
      <x:c r="C12" t="inlineStr">
        <x:is>
          <x:t xml:space="preserve">Plegado</x:t>
        </x:is>
      </x:c>
      <x:c r="D12" t="inlineStr">
        <x:is>
          <x:t xml:space="preserve">A - reanudar</x:t>
        </x:is>
      </x:c>
      <x:c r="E12" t="n">
        <x:v>1</x:v>
      </x:c>
      <x:c r="F12" t="n">
        <x:v>0</x:v>
      </x:c>
      <x:c r="G12" t="n">
        <x:v>0</x:v>
      </x:c>
      <x:c r="H12" t="inlineStr">
        <x:is>
          <x:t xml:space="preserve">SCENARIO</x:t>
        </x:is>
      </x:c>
      <x:c r="I12" s="20" t="n">
        <x:v>1</x:v>
      </x:c>
      <x:c r="J12" s="20" t="n">
        <x:v>10</x:v>
      </x:c>
      <x:c r="K12" s="20" t="inlineStr">
        <x:is>
          <x:t xml:space="preserve">La pieza en el doblez al fallar se repite; tras la reparación se verifican topes y se hace un doblez de prueba</x:t>
        </x:is>
      </x:c>
    </x:row>
    <x:row r="13">
      <x:c r="A13" t="inlineStr">
        <x:is>
          <x:t xml:space="preserve">Locker de 6 puertas</x:t>
        </x:is>
      </x:c>
      <x:c r="B13" t="n">
        <x:v>3</x:v>
      </x:c>
      <x:c r="C13" t="inlineStr">
        <x:is>
          <x:t xml:space="preserve">Plegado</x:t>
        </x:is>
      </x:c>
      <x:c r="D13" t="inlineStr">
        <x:is>
          <x:t xml:space="preserve">B - reiniciar lote</x:t>
        </x:is>
      </x:c>
      <x:c r="E13" t="n">
        <x:v>0</x:v>
      </x:c>
      <x:c r="F13" t="n">
        <x:v>1</x:v>
      </x:c>
      <x:c r="G13" t="n">
        <x:v>1</x:v>
      </x:c>
      <x:c r="H13" t="inlineStr">
        <x:is>
          <x:t xml:space="preserve">SCENARIO</x:t>
        </x:is>
      </x:c>
      <x:c r="I13" s="20" t="inlineStr">
        <x:is>
          <x:t xml:space="preserve">TODO EL LOTE</x:t>
        </x:is>
      </x:c>
      <x:c r="J13" s="20" t="n">
        <x:v>0</x:v>
      </x:c>
      <x:c r="K13" s="20" t="inlineStr">
        <x:is>
          <x:t xml:space="preserve">Se reinicia el lote del plegado; la verificación queda cubierta por el setup repetido (12 min)</x:t>
        </x:is>
      </x:c>
    </x:row>
    <x:row r="14">
      <x:c r="A14" t="inlineStr">
        <x:is>
          <x:t xml:space="preserve">Armario metálico</x:t>
        </x:is>
      </x:c>
      <x:c r="B14" t="n">
        <x:v>3</x:v>
      </x:c>
      <x:c r="C14" t="inlineStr">
        <x:is>
          <x:t xml:space="preserve">Plegado</x:t>
        </x:is>
      </x:c>
      <x:c r="D14" t="inlineStr">
        <x:is>
          <x:t xml:space="preserve">A - reanudar</x:t>
        </x:is>
      </x:c>
      <x:c r="E14" t="n">
        <x:v>1</x:v>
      </x:c>
      <x:c r="F14" t="n">
        <x:v>0</x:v>
      </x:c>
      <x:c r="G14" t="n">
        <x:v>0</x:v>
      </x:c>
      <x:c r="H14" t="inlineStr">
        <x:is>
          <x:t xml:space="preserve">SCENARIO</x:t>
        </x:is>
      </x:c>
      <x:c r="I14" s="20" t="n">
        <x:v>1</x:v>
      </x:c>
      <x:c r="J14" s="20" t="n">
        <x:v>10</x:v>
      </x:c>
      <x:c r="K14" s="20" t="inlineStr">
        <x:is>
          <x:t xml:space="preserve">La pieza en el doblez al fallar se repite; tras la reparación se verifican topes y se hace un doblez de prueba</x:t>
        </x:is>
      </x:c>
    </x:row>
    <x:row r="15">
      <x:c r="A15" t="inlineStr">
        <x:is>
          <x:t xml:space="preserve">Armario metálico</x:t>
        </x:is>
      </x:c>
      <x:c r="B15" t="n">
        <x:v>3</x:v>
      </x:c>
      <x:c r="C15" t="inlineStr">
        <x:is>
          <x:t xml:space="preserve">Plegado</x:t>
        </x:is>
      </x:c>
      <x:c r="D15" t="inlineStr">
        <x:is>
          <x:t xml:space="preserve">B - reiniciar lote</x:t>
        </x:is>
      </x:c>
      <x:c r="E15" t="n">
        <x:v>0</x:v>
      </x:c>
      <x:c r="F15" t="n">
        <x:v>1</x:v>
      </x:c>
      <x:c r="G15" t="n">
        <x:v>1</x:v>
      </x:c>
      <x:c r="H15" t="inlineStr">
        <x:is>
          <x:t xml:space="preserve">SCENARIO</x:t>
        </x:is>
      </x:c>
      <x:c r="I15" s="20" t="inlineStr">
        <x:is>
          <x:t xml:space="preserve">TODO EL LOTE</x:t>
        </x:is>
      </x:c>
      <x:c r="J15" s="20" t="n">
        <x:v>0</x:v>
      </x:c>
      <x:c r="K15" s="20" t="inlineStr">
        <x:is>
          <x:t xml:space="preserve">Se reinicia el lote del plegado; la verificación queda cubierta por el setup repetido (12 min)</x:t>
        </x:is>
      </x:c>
    </x:row>
    <x:row r="16">
      <x:c r="A16" t="inlineStr">
        <x:is>
          <x:t xml:space="preserve">Estantería liviana metálica</x:t>
        </x:is>
      </x:c>
      <x:c r="B16" t="n">
        <x:v>4</x:v>
      </x:c>
      <x:c r="C16" t="inlineStr">
        <x:is>
          <x:t xml:space="preserve">Plegado</x:t>
        </x:is>
      </x:c>
      <x:c r="D16" t="inlineStr">
        <x:is>
          <x:t xml:space="preserve">A - reanudar</x:t>
        </x:is>
      </x:c>
      <x:c r="E16" t="n">
        <x:v>1</x:v>
      </x:c>
      <x:c r="F16" t="n">
        <x:v>0</x:v>
      </x:c>
      <x:c r="G16" t="n">
        <x:v>0</x:v>
      </x:c>
      <x:c r="H16" t="inlineStr">
        <x:is>
          <x:t xml:space="preserve">SCENARIO</x:t>
        </x:is>
      </x:c>
      <x:c r="I16" s="20" t="n">
        <x:v>1</x:v>
      </x:c>
      <x:c r="J16" s="20" t="n">
        <x:v>10</x:v>
      </x:c>
      <x:c r="K16" s="20" t="inlineStr">
        <x:is>
          <x:t xml:space="preserve">La pieza en el doblez al fallar se repite; tras la reparación se verifican topes y se hace un doblez de prueba</x:t>
        </x:is>
      </x:c>
    </x:row>
    <x:row r="17">
      <x:c r="A17" t="inlineStr">
        <x:is>
          <x:t xml:space="preserve">Estantería liviana metálica</x:t>
        </x:is>
      </x:c>
      <x:c r="B17" t="n">
        <x:v>4</x:v>
      </x:c>
      <x:c r="C17" t="inlineStr">
        <x:is>
          <x:t xml:space="preserve">Plegado</x:t>
        </x:is>
      </x:c>
      <x:c r="D17" t="inlineStr">
        <x:is>
          <x:t xml:space="preserve">B - reiniciar lote</x:t>
        </x:is>
      </x:c>
      <x:c r="E17" t="n">
        <x:v>0</x:v>
      </x:c>
      <x:c r="F17" t="n">
        <x:v>1</x:v>
      </x:c>
      <x:c r="G17" t="n">
        <x:v>1</x:v>
      </x:c>
      <x:c r="H17" t="inlineStr">
        <x:is>
          <x:t xml:space="preserve">SCENARIO</x:t>
        </x:is>
      </x:c>
      <x:c r="I17" s="20" t="inlineStr">
        <x:is>
          <x:t xml:space="preserve">TODO EL LOTE</x:t>
        </x:is>
      </x:c>
      <x:c r="J17" s="20" t="n">
        <x:v>0</x:v>
      </x:c>
      <x:c r="K17" s="20" t="inlineStr">
        <x:is>
          <x:t xml:space="preserve">Se reinicia el lote del plegado; la verificación queda cubierta por el setup repetido (12 min)</x:t>
        </x:is>
      </x:c>
    </x:row>
    <x:row r="18">
      <x:c r="A18" t="inlineStr">
        <x:is>
          <x:t xml:space="preserve">Estantería metálica K45 5 niveles</x:t>
        </x:is>
      </x:c>
      <x:c r="B18" t="n">
        <x:v>4</x:v>
      </x:c>
      <x:c r="C18" t="inlineStr">
        <x:is>
          <x:t xml:space="preserve">Plegado</x:t>
        </x:is>
      </x:c>
      <x:c r="D18" t="inlineStr">
        <x:is>
          <x:t xml:space="preserve">A - reanudar</x:t>
        </x:is>
      </x:c>
      <x:c r="E18" t="n">
        <x:v>1</x:v>
      </x:c>
      <x:c r="F18" t="n">
        <x:v>0</x:v>
      </x:c>
      <x:c r="G18" t="n">
        <x:v>0</x:v>
      </x:c>
      <x:c r="H18" t="inlineStr">
        <x:is>
          <x:t xml:space="preserve">SCENARIO</x:t>
        </x:is>
      </x:c>
      <x:c r="I18" s="20" t="n">
        <x:v>1</x:v>
      </x:c>
      <x:c r="J18" s="20" t="n">
        <x:v>10</x:v>
      </x:c>
      <x:c r="K18" s="20" t="inlineStr">
        <x:is>
          <x:t xml:space="preserve">La pieza en el doblez al fallar se repite; tras la reparación se verifican topes y se hace un doblez de prueba</x:t>
        </x:is>
      </x:c>
    </x:row>
    <x:row r="19">
      <x:c r="A19" t="inlineStr">
        <x:is>
          <x:t xml:space="preserve">Estantería metálica K45 5 niveles</x:t>
        </x:is>
      </x:c>
      <x:c r="B19" t="n">
        <x:v>4</x:v>
      </x:c>
      <x:c r="C19" t="inlineStr">
        <x:is>
          <x:t xml:space="preserve">Plegado</x:t>
        </x:is>
      </x:c>
      <x:c r="D19" t="inlineStr">
        <x:is>
          <x:t xml:space="preserve">B - reiniciar lote</x:t>
        </x:is>
      </x:c>
      <x:c r="E19" t="n">
        <x:v>0</x:v>
      </x:c>
      <x:c r="F19" t="n">
        <x:v>1</x:v>
      </x:c>
      <x:c r="G19" t="n">
        <x:v>1</x:v>
      </x:c>
      <x:c r="H19" t="inlineStr">
        <x:is>
          <x:t xml:space="preserve">SCENARIO</x:t>
        </x:is>
      </x:c>
      <x:c r="I19" s="20" t="inlineStr">
        <x:is>
          <x:t xml:space="preserve">TODO EL LOTE</x:t>
        </x:is>
      </x:c>
      <x:c r="J19" s="20" t="n">
        <x:v>0</x:v>
      </x:c>
      <x:c r="K19" s="20" t="inlineStr">
        <x:is>
          <x:t xml:space="preserve">Se reinicia el lote del plegado; la verificación queda cubierta por el setup repetido (12 min)</x:t>
        </x:is>
      </x:c>
    </x:row>
    <x:row r="20">
      <x:c r="A20" t="inlineStr">
        <x:is>
          <x:t xml:space="preserve">Góndola central doble forro liso</x:t>
        </x:is>
      </x:c>
      <x:c r="B20" t="n">
        <x:v>4</x:v>
      </x:c>
      <x:c r="C20" t="inlineStr">
        <x:is>
          <x:t xml:space="preserve">Plegado</x:t>
        </x:is>
      </x:c>
      <x:c r="D20" t="inlineStr">
        <x:is>
          <x:t xml:space="preserve">A - reanudar</x:t>
        </x:is>
      </x:c>
      <x:c r="E20" t="n">
        <x:v>1</x:v>
      </x:c>
      <x:c r="F20" t="n">
        <x:v>0</x:v>
      </x:c>
      <x:c r="G20" t="n">
        <x:v>0</x:v>
      </x:c>
      <x:c r="H20" t="inlineStr">
        <x:is>
          <x:t xml:space="preserve">SCENARIO</x:t>
        </x:is>
      </x:c>
      <x:c r="I20" s="20" t="n">
        <x:v>1</x:v>
      </x:c>
      <x:c r="J20" s="20" t="n">
        <x:v>10</x:v>
      </x:c>
      <x:c r="K20" s="20" t="inlineStr">
        <x:is>
          <x:t xml:space="preserve">La pieza en el doblez al fallar se repite; tras la reparación se verifican topes y se hace un doblez de prueba</x:t>
        </x:is>
      </x:c>
    </x:row>
    <x:row r="21">
      <x:c r="A21" t="inlineStr">
        <x:is>
          <x:t xml:space="preserve">Góndola central doble forro liso</x:t>
        </x:is>
      </x:c>
      <x:c r="B21" t="n">
        <x:v>4</x:v>
      </x:c>
      <x:c r="C21" t="inlineStr">
        <x:is>
          <x:t xml:space="preserve">Plegado</x:t>
        </x:is>
      </x:c>
      <x:c r="D21" t="inlineStr">
        <x:is>
          <x:t xml:space="preserve">B - reiniciar lote</x:t>
        </x:is>
      </x:c>
      <x:c r="E21" t="n">
        <x:v>0</x:v>
      </x:c>
      <x:c r="F21" t="n">
        <x:v>1</x:v>
      </x:c>
      <x:c r="G21" t="n">
        <x:v>1</x:v>
      </x:c>
      <x:c r="H21" t="inlineStr">
        <x:is>
          <x:t xml:space="preserve">SCENARIO</x:t>
        </x:is>
      </x:c>
      <x:c r="I21" s="20" t="inlineStr">
        <x:is>
          <x:t xml:space="preserve">TODO EL LOTE</x:t>
        </x:is>
      </x:c>
      <x:c r="J21" s="20" t="n">
        <x:v>0</x:v>
      </x:c>
      <x:c r="K21" s="20" t="inlineStr">
        <x:is>
          <x:t xml:space="preserve">Se reinicia el lote del plegado; la verificación queda cubierta por el setup repetido (12 min)</x:t>
        </x:is>
      </x:c>
    </x:row>
    <x:row r="22">
      <x:c r="A22" t="inlineStr">
        <x:is>
          <x:t xml:space="preserve">Góndola mural de forro liso</x:t>
        </x:is>
      </x:c>
      <x:c r="B22" t="n">
        <x:v>4</x:v>
      </x:c>
      <x:c r="C22" t="inlineStr">
        <x:is>
          <x:t xml:space="preserve">Plegado</x:t>
        </x:is>
      </x:c>
      <x:c r="D22" t="inlineStr">
        <x:is>
          <x:t xml:space="preserve">A - reanudar</x:t>
        </x:is>
      </x:c>
      <x:c r="E22" t="n">
        <x:v>1</x:v>
      </x:c>
      <x:c r="F22" t="n">
        <x:v>0</x:v>
      </x:c>
      <x:c r="G22" t="n">
        <x:v>0</x:v>
      </x:c>
      <x:c r="H22" t="inlineStr">
        <x:is>
          <x:t xml:space="preserve">SCENARIO</x:t>
        </x:is>
      </x:c>
      <x:c r="I22" s="20" t="n">
        <x:v>1</x:v>
      </x:c>
      <x:c r="J22" s="20" t="n">
        <x:v>10</x:v>
      </x:c>
      <x:c r="K22" s="20" t="inlineStr">
        <x:is>
          <x:t xml:space="preserve">La pieza en el doblez al fallar se repite; tras la reparación se verifican topes y se hace un doblez de prueba</x:t>
        </x:is>
      </x:c>
    </x:row>
    <x:row r="23">
      <x:c r="A23" t="inlineStr">
        <x:is>
          <x:t xml:space="preserve">Góndola mural de forro liso</x:t>
        </x:is>
      </x:c>
      <x:c r="B23" t="n">
        <x:v>4</x:v>
      </x:c>
      <x:c r="C23" t="inlineStr">
        <x:is>
          <x:t xml:space="preserve">Plegado</x:t>
        </x:is>
      </x:c>
      <x:c r="D23" t="inlineStr">
        <x:is>
          <x:t xml:space="preserve">B - reiniciar lote</x:t>
        </x:is>
      </x:c>
      <x:c r="E23" t="n">
        <x:v>0</x:v>
      </x:c>
      <x:c r="F23" t="n">
        <x:v>1</x:v>
      </x:c>
      <x:c r="G23" t="n">
        <x:v>1</x:v>
      </x:c>
      <x:c r="H23" t="inlineStr">
        <x:is>
          <x:t xml:space="preserve">SCENARIO</x:t>
        </x:is>
      </x:c>
      <x:c r="I23" s="20" t="inlineStr">
        <x:is>
          <x:t xml:space="preserve">TODO EL LOTE</x:t>
        </x:is>
      </x:c>
      <x:c r="J23" s="20" t="n">
        <x:v>0</x:v>
      </x:c>
      <x:c r="K23" s="20" t="inlineStr">
        <x:is>
          <x:t xml:space="preserve">Se reinicia el lote del plegado; la verificación queda cubierta por el setup repetido (12 min)</x:t>
        </x:is>
      </x:c>
    </x:row>
    <x:row r="24">
      <x:c r="A24" t="inlineStr">
        <x:is>
          <x:t xml:space="preserve">Góndola de cabecera liso</x:t>
        </x:is>
      </x:c>
      <x:c r="B24" t="n">
        <x:v>4</x:v>
      </x:c>
      <x:c r="C24" t="inlineStr">
        <x:is>
          <x:t xml:space="preserve">Plegado</x:t>
        </x:is>
      </x:c>
      <x:c r="D24" t="inlineStr">
        <x:is>
          <x:t xml:space="preserve">A - reanudar</x:t>
        </x:is>
      </x:c>
      <x:c r="E24" t="n">
        <x:v>1</x:v>
      </x:c>
      <x:c r="F24" t="n">
        <x:v>0</x:v>
      </x:c>
      <x:c r="G24" t="n">
        <x:v>0</x:v>
      </x:c>
      <x:c r="H24" t="inlineStr">
        <x:is>
          <x:t xml:space="preserve">SCENARIO</x:t>
        </x:is>
      </x:c>
      <x:c r="I24" s="20" t="n">
        <x:v>1</x:v>
      </x:c>
      <x:c r="J24" s="20" t="n">
        <x:v>10</x:v>
      </x:c>
      <x:c r="K24" s="20" t="inlineStr">
        <x:is>
          <x:t xml:space="preserve">La pieza en el doblez al fallar se repite; tras la reparación se verifican topes y se hace un doblez de prueba</x:t>
        </x:is>
      </x:c>
    </x:row>
    <x:row r="25">
      <x:c r="A25" t="inlineStr">
        <x:is>
          <x:t xml:space="preserve">Góndola de cabecera liso</x:t>
        </x:is>
      </x:c>
      <x:c r="B25" t="n">
        <x:v>4</x:v>
      </x:c>
      <x:c r="C25" t="inlineStr">
        <x:is>
          <x:t xml:space="preserve">Plegado</x:t>
        </x:is>
      </x:c>
      <x:c r="D25" t="inlineStr">
        <x:is>
          <x:t xml:space="preserve">B - reiniciar lote</x:t>
        </x:is>
      </x:c>
      <x:c r="E25" t="n">
        <x:v>0</x:v>
      </x:c>
      <x:c r="F25" t="n">
        <x:v>1</x:v>
      </x:c>
      <x:c r="G25" t="n">
        <x:v>1</x:v>
      </x:c>
      <x:c r="H25" t="inlineStr">
        <x:is>
          <x:t xml:space="preserve">SCENARIO</x:t>
        </x:is>
      </x:c>
      <x:c r="I25" s="20" t="inlineStr">
        <x:is>
          <x:t xml:space="preserve">TODO EL LOTE</x:t>
        </x:is>
      </x:c>
      <x:c r="J25" s="20" t="n">
        <x:v>0</x:v>
      </x:c>
      <x:c r="K25" s="20" t="inlineStr">
        <x:is>
          <x:t xml:space="preserve">Se reinicia el lote del plegado; la verificación queda cubierta por el setup repetido (12 min)</x:t>
        </x:is>
      </x:c>
    </x:row>
    <x:row r="26">
      <x:c r="A26" t="inlineStr">
        <x:is>
          <x:t xml:space="preserve">Góndola isla modular</x:t>
        </x:is>
      </x:c>
      <x:c r="B26" t="n">
        <x:v>4</x:v>
      </x:c>
      <x:c r="C26" t="inlineStr">
        <x:is>
          <x:t xml:space="preserve">Plegado</x:t>
        </x:is>
      </x:c>
      <x:c r="D26" t="inlineStr">
        <x:is>
          <x:t xml:space="preserve">A - reanudar</x:t>
        </x:is>
      </x:c>
      <x:c r="E26" t="n">
        <x:v>1</x:v>
      </x:c>
      <x:c r="F26" t="n">
        <x:v>0</x:v>
      </x:c>
      <x:c r="G26" t="n">
        <x:v>0</x:v>
      </x:c>
      <x:c r="H26" t="inlineStr">
        <x:is>
          <x:t xml:space="preserve">SCENARIO</x:t>
        </x:is>
      </x:c>
      <x:c r="I26" s="20" t="n">
        <x:v>1</x:v>
      </x:c>
      <x:c r="J26" s="20" t="n">
        <x:v>10</x:v>
      </x:c>
      <x:c r="K26" s="20" t="inlineStr">
        <x:is>
          <x:t xml:space="preserve">La pieza en el doblez al fallar se repite; tras la reparación se verifican topes y se hace un doblez de prueba</x:t>
        </x:is>
      </x:c>
    </x:row>
    <x:row r="27">
      <x:c r="A27" t="inlineStr">
        <x:is>
          <x:t xml:space="preserve">Góndola isla modular</x:t>
        </x:is>
      </x:c>
      <x:c r="B27" t="n">
        <x:v>4</x:v>
      </x:c>
      <x:c r="C27" t="inlineStr">
        <x:is>
          <x:t xml:space="preserve">Plegado</x:t>
        </x:is>
      </x:c>
      <x:c r="D27" t="inlineStr">
        <x:is>
          <x:t xml:space="preserve">B - reiniciar lote</x:t>
        </x:is>
      </x:c>
      <x:c r="E27" t="n">
        <x:v>0</x:v>
      </x:c>
      <x:c r="F27" t="n">
        <x:v>1</x:v>
      </x:c>
      <x:c r="G27" t="n">
        <x:v>1</x:v>
      </x:c>
      <x:c r="H27" t="inlineStr">
        <x:is>
          <x:t xml:space="preserve">SCENARIO</x:t>
        </x:is>
      </x:c>
      <x:c r="I27" s="20" t="inlineStr">
        <x:is>
          <x:t xml:space="preserve">TODO EL LOTE</x:t>
        </x:is>
      </x:c>
      <x:c r="J27" s="20" t="n">
        <x:v>0</x:v>
      </x:c>
      <x:c r="K27" s="20" t="inlineStr">
        <x:is>
          <x:t xml:space="preserve">Se reinicia el lote del plegado; la verificación queda cubierta por el setup repetido (12 min)</x:t>
        </x:is>
      </x:c>
    </x:row>
    <x:row r="28">
      <x:c r="A28" t="inlineStr">
        <x:is>
          <x:t xml:space="preserve">Locker metálico simple MK1-01</x:t>
        </x:is>
      </x:c>
      <x:c r="B28" t="n">
        <x:v>3</x:v>
      </x:c>
      <x:c r="C28" t="inlineStr">
        <x:is>
          <x:t xml:space="preserve">Plegado</x:t>
        </x:is>
      </x:c>
      <x:c r="D28" t="inlineStr">
        <x:is>
          <x:t xml:space="preserve">A - reanudar</x:t>
        </x:is>
      </x:c>
      <x:c r="E28" t="n">
        <x:v>1</x:v>
      </x:c>
      <x:c r="F28" t="n">
        <x:v>0</x:v>
      </x:c>
      <x:c r="G28" t="n">
        <x:v>0</x:v>
      </x:c>
      <x:c r="H28" t="inlineStr">
        <x:is>
          <x:t xml:space="preserve">SCENARIO</x:t>
        </x:is>
      </x:c>
      <x:c r="I28" s="20" t="n">
        <x:v>1</x:v>
      </x:c>
      <x:c r="J28" s="20" t="n">
        <x:v>10</x:v>
      </x:c>
      <x:c r="K28" s="20" t="inlineStr">
        <x:is>
          <x:t xml:space="preserve">La pieza en el doblez al fallar se repite; tras la reparación se verifican topes y se hace un doblez de prueba</x:t>
        </x:is>
      </x:c>
    </x:row>
    <x:row r="29">
      <x:c r="A29" t="inlineStr">
        <x:is>
          <x:t xml:space="preserve">Locker metálico simple MK1-01</x:t>
        </x:is>
      </x:c>
      <x:c r="B29" t="n">
        <x:v>3</x:v>
      </x:c>
      <x:c r="C29" t="inlineStr">
        <x:is>
          <x:t xml:space="preserve">Plegado</x:t>
        </x:is>
      </x:c>
      <x:c r="D29" t="inlineStr">
        <x:is>
          <x:t xml:space="preserve">B - reiniciar lote</x:t>
        </x:is>
      </x:c>
      <x:c r="E29" t="n">
        <x:v>0</x:v>
      </x:c>
      <x:c r="F29" t="n">
        <x:v>1</x:v>
      </x:c>
      <x:c r="G29" t="n">
        <x:v>1</x:v>
      </x:c>
      <x:c r="H29" t="inlineStr">
        <x:is>
          <x:t xml:space="preserve">SCENARIO</x:t>
        </x:is>
      </x:c>
      <x:c r="I29" s="20" t="inlineStr">
        <x:is>
          <x:t xml:space="preserve">TODO EL LOTE</x:t>
        </x:is>
      </x:c>
      <x:c r="J29" s="20" t="n">
        <x:v>0</x:v>
      </x:c>
      <x:c r="K29" s="20" t="inlineStr">
        <x:is>
          <x:t xml:space="preserve">Se reinicia el lote del plegado; la verificación queda cubierta por el setup repetido (12 min)</x:t>
        </x:is>
      </x:c>
    </x:row>
    <x:row r="30">
      <x:c r="A30" t="inlineStr">
        <x:is>
          <x:t xml:space="preserve">Locker metálico simple MK2-01</x:t>
        </x:is>
      </x:c>
      <x:c r="B30" t="n">
        <x:v>3</x:v>
      </x:c>
      <x:c r="C30" t="inlineStr">
        <x:is>
          <x:t xml:space="preserve">Plegado</x:t>
        </x:is>
      </x:c>
      <x:c r="D30" t="inlineStr">
        <x:is>
          <x:t xml:space="preserve">A - reanudar</x:t>
        </x:is>
      </x:c>
      <x:c r="E30" t="n">
        <x:v>1</x:v>
      </x:c>
      <x:c r="F30" t="n">
        <x:v>0</x:v>
      </x:c>
      <x:c r="G30" t="n">
        <x:v>0</x:v>
      </x:c>
      <x:c r="H30" t="inlineStr">
        <x:is>
          <x:t xml:space="preserve">SCENARIO</x:t>
        </x:is>
      </x:c>
      <x:c r="I30" s="20" t="n">
        <x:v>1</x:v>
      </x:c>
      <x:c r="J30" s="20" t="n">
        <x:v>10</x:v>
      </x:c>
      <x:c r="K30" s="20" t="inlineStr">
        <x:is>
          <x:t xml:space="preserve">La pieza en el doblez al fallar se repite; tras la reparación se verifican topes y se hace un doblez de prueba</x:t>
        </x:is>
      </x:c>
    </x:row>
    <x:row r="31">
      <x:c r="A31" t="inlineStr">
        <x:is>
          <x:t xml:space="preserve">Locker metálico simple MK2-01</x:t>
        </x:is>
      </x:c>
      <x:c r="B31" t="n">
        <x:v>3</x:v>
      </x:c>
      <x:c r="C31" t="inlineStr">
        <x:is>
          <x:t xml:space="preserve">Plegado</x:t>
        </x:is>
      </x:c>
      <x:c r="D31" t="inlineStr">
        <x:is>
          <x:t xml:space="preserve">B - reiniciar lote</x:t>
        </x:is>
      </x:c>
      <x:c r="E31" t="n">
        <x:v>0</x:v>
      </x:c>
      <x:c r="F31" t="n">
        <x:v>1</x:v>
      </x:c>
      <x:c r="G31" t="n">
        <x:v>1</x:v>
      </x:c>
      <x:c r="H31" t="inlineStr">
        <x:is>
          <x:t xml:space="preserve">SCENARIO</x:t>
        </x:is>
      </x:c>
      <x:c r="I31" s="20" t="inlineStr">
        <x:is>
          <x:t xml:space="preserve">TODO EL LOTE</x:t>
        </x:is>
      </x:c>
      <x:c r="J31" s="20" t="n">
        <x:v>0</x:v>
      </x:c>
      <x:c r="K31" s="20" t="inlineStr">
        <x:is>
          <x:t xml:space="preserve">Se reinicia el lote del plegado; la verificación queda cubierta por el setup repetido (12 min)</x:t>
        </x:is>
      </x:c>
    </x:row>
    <x:row r="32">
      <x:c r="A32" t="inlineStr">
        <x:is>
          <x:t xml:space="preserve">Locker metálico simple MK3-01</x:t>
        </x:is>
      </x:c>
      <x:c r="B32" t="n">
        <x:v>3</x:v>
      </x:c>
      <x:c r="C32" t="inlineStr">
        <x:is>
          <x:t xml:space="preserve">Plegado</x:t>
        </x:is>
      </x:c>
      <x:c r="D32" t="inlineStr">
        <x:is>
          <x:t xml:space="preserve">A - reanudar</x:t>
        </x:is>
      </x:c>
      <x:c r="E32" t="n">
        <x:v>1</x:v>
      </x:c>
      <x:c r="F32" t="n">
        <x:v>0</x:v>
      </x:c>
      <x:c r="G32" t="n">
        <x:v>0</x:v>
      </x:c>
      <x:c r="H32" t="inlineStr">
        <x:is>
          <x:t xml:space="preserve">SCENARIO</x:t>
        </x:is>
      </x:c>
      <x:c r="I32" s="20" t="n">
        <x:v>1</x:v>
      </x:c>
      <x:c r="J32" s="20" t="n">
        <x:v>10</x:v>
      </x:c>
      <x:c r="K32" s="20" t="inlineStr">
        <x:is>
          <x:t xml:space="preserve">La pieza en el doblez al fallar se repite; tras la reparación se verifican topes y se hace un doblez de prueba</x:t>
        </x:is>
      </x:c>
    </x:row>
    <x:row r="33">
      <x:c r="A33" t="inlineStr">
        <x:is>
          <x:t xml:space="preserve">Locker metálico simple MK3-01</x:t>
        </x:is>
      </x:c>
      <x:c r="B33" t="n">
        <x:v>3</x:v>
      </x:c>
      <x:c r="C33" t="inlineStr">
        <x:is>
          <x:t xml:space="preserve">Plegado</x:t>
        </x:is>
      </x:c>
      <x:c r="D33" t="inlineStr">
        <x:is>
          <x:t xml:space="preserve">B - reiniciar lote</x:t>
        </x:is>
      </x:c>
      <x:c r="E33" t="n">
        <x:v>0</x:v>
      </x:c>
      <x:c r="F33" t="n">
        <x:v>1</x:v>
      </x:c>
      <x:c r="G33" t="n">
        <x:v>1</x:v>
      </x:c>
      <x:c r="H33" t="inlineStr">
        <x:is>
          <x:t xml:space="preserve">SCENARIO</x:t>
        </x:is>
      </x:c>
      <x:c r="I33" s="20" t="inlineStr">
        <x:is>
          <x:t xml:space="preserve">TODO EL LOTE</x:t>
        </x:is>
      </x:c>
      <x:c r="J33" s="20" t="n">
        <x:v>0</x:v>
      </x:c>
      <x:c r="K33" s="20" t="inlineStr">
        <x:is>
          <x:t xml:space="preserve">Se reinicia el lote del plegado; la verificación queda cubierta por el setup repetido (12 min)</x:t>
        </x:is>
      </x:c>
    </x:row>
    <x:row r="34">
      <x:c r="A34" t="inlineStr">
        <x:is>
          <x:t xml:space="preserve">Locker metálico simple MK4-01</x:t>
        </x:is>
      </x:c>
      <x:c r="B34" t="n">
        <x:v>3</x:v>
      </x:c>
      <x:c r="C34" t="inlineStr">
        <x:is>
          <x:t xml:space="preserve">Plegado</x:t>
        </x:is>
      </x:c>
      <x:c r="D34" t="inlineStr">
        <x:is>
          <x:t xml:space="preserve">A - reanudar</x:t>
        </x:is>
      </x:c>
      <x:c r="E34" t="n">
        <x:v>1</x:v>
      </x:c>
      <x:c r="F34" t="n">
        <x:v>0</x:v>
      </x:c>
      <x:c r="G34" t="n">
        <x:v>0</x:v>
      </x:c>
      <x:c r="H34" t="inlineStr">
        <x:is>
          <x:t xml:space="preserve">SCENARIO</x:t>
        </x:is>
      </x:c>
      <x:c r="I34" s="20" t="n">
        <x:v>1</x:v>
      </x:c>
      <x:c r="J34" s="20" t="n">
        <x:v>10</x:v>
      </x:c>
      <x:c r="K34" s="20" t="inlineStr">
        <x:is>
          <x:t xml:space="preserve">La pieza en el doblez al fallar se repite; tras la reparación se verifican topes y se hace un doblez de prueba</x:t>
        </x:is>
      </x:c>
    </x:row>
    <x:row r="35">
      <x:c r="A35" t="inlineStr">
        <x:is>
          <x:t xml:space="preserve">Locker metálico simple MK4-01</x:t>
        </x:is>
      </x:c>
      <x:c r="B35" t="n">
        <x:v>3</x:v>
      </x:c>
      <x:c r="C35" t="inlineStr">
        <x:is>
          <x:t xml:space="preserve">Plegado</x:t>
        </x:is>
      </x:c>
      <x:c r="D35" t="inlineStr">
        <x:is>
          <x:t xml:space="preserve">B - reiniciar lote</x:t>
        </x:is>
      </x:c>
      <x:c r="E35" t="n">
        <x:v>0</x:v>
      </x:c>
      <x:c r="F35" t="n">
        <x:v>1</x:v>
      </x:c>
      <x:c r="G35" t="n">
        <x:v>1</x:v>
      </x:c>
      <x:c r="H35" t="inlineStr">
        <x:is>
          <x:t xml:space="preserve">SCENARIO</x:t>
        </x:is>
      </x:c>
      <x:c r="I35" s="20" t="inlineStr">
        <x:is>
          <x:t xml:space="preserve">TODO EL LOTE</x:t>
        </x:is>
      </x:c>
      <x:c r="J35" s="20" t="n">
        <x:v>0</x:v>
      </x:c>
      <x:c r="K35" s="20" t="inlineStr">
        <x:is>
          <x:t xml:space="preserve">Se reinicia el lote del plegado; la verificación queda cubierta por el setup repetido (12 min)</x:t>
        </x:is>
      </x:c>
    </x:row>
    <x:row r="36">
      <x:c r="A36" t="inlineStr">
        <x:is>
          <x:t xml:space="preserve">Cajonera metálica P1019</x:t>
        </x:is>
      </x:c>
      <x:c r="B36" t="n">
        <x:v>3</x:v>
      </x:c>
      <x:c r="C36" t="inlineStr">
        <x:is>
          <x:t xml:space="preserve">Plegado</x:t>
        </x:is>
      </x:c>
      <x:c r="D36" t="inlineStr">
        <x:is>
          <x:t xml:space="preserve">A - reanudar</x:t>
        </x:is>
      </x:c>
      <x:c r="E36" t="n">
        <x:v>1</x:v>
      </x:c>
      <x:c r="F36" t="n">
        <x:v>0</x:v>
      </x:c>
      <x:c r="G36" t="n">
        <x:v>0</x:v>
      </x:c>
      <x:c r="H36" t="inlineStr">
        <x:is>
          <x:t xml:space="preserve">SCENARIO</x:t>
        </x:is>
      </x:c>
      <x:c r="I36" s="20" t="n">
        <x:v>1</x:v>
      </x:c>
      <x:c r="J36" s="20" t="n">
        <x:v>10</x:v>
      </x:c>
      <x:c r="K36" s="20" t="inlineStr">
        <x:is>
          <x:t xml:space="preserve">La pieza en el doblez al fallar se repite; tras la reparación se verifican topes y se hace un doblez de prueba</x:t>
        </x:is>
      </x:c>
    </x:row>
    <x:row r="37">
      <x:c r="A37" t="inlineStr">
        <x:is>
          <x:t xml:space="preserve">Cajonera metálica P1019</x:t>
        </x:is>
      </x:c>
      <x:c r="B37" t="n">
        <x:v>3</x:v>
      </x:c>
      <x:c r="C37" t="inlineStr">
        <x:is>
          <x:t xml:space="preserve">Plegado</x:t>
        </x:is>
      </x:c>
      <x:c r="D37" t="inlineStr">
        <x:is>
          <x:t xml:space="preserve">B - reiniciar lote</x:t>
        </x:is>
      </x:c>
      <x:c r="E37" t="n">
        <x:v>0</x:v>
      </x:c>
      <x:c r="F37" t="n">
        <x:v>1</x:v>
      </x:c>
      <x:c r="G37" t="n">
        <x:v>1</x:v>
      </x:c>
      <x:c r="H37" t="inlineStr">
        <x:is>
          <x:t xml:space="preserve">SCENARIO</x:t>
        </x:is>
      </x:c>
      <x:c r="I37" s="20" t="inlineStr">
        <x:is>
          <x:t xml:space="preserve">TODO EL LOTE</x:t>
        </x:is>
      </x:c>
      <x:c r="J37" s="20" t="n">
        <x:v>0</x:v>
      </x:c>
      <x:c r="K37" s="20" t="inlineStr">
        <x:is>
          <x:t xml:space="preserve">Se reinicia el lote del plegado; la verificación queda cubierta por el setup repetido (12 min)</x:t>
        </x:is>
      </x:c>
    </x:row>
    <x:row r="38">
      <x:c r="A38" t="inlineStr">
        <x:is>
          <x:t xml:space="preserve">Archivador metálico 3 cajones</x:t>
        </x:is>
      </x:c>
      <x:c r="B38" t="n">
        <x:v>3</x:v>
      </x:c>
      <x:c r="C38" t="inlineStr">
        <x:is>
          <x:t xml:space="preserve">Plegado</x:t>
        </x:is>
      </x:c>
      <x:c r="D38" t="inlineStr">
        <x:is>
          <x:t xml:space="preserve">A - reanudar</x:t>
        </x:is>
      </x:c>
      <x:c r="E38" t="n">
        <x:v>1</x:v>
      </x:c>
      <x:c r="F38" t="n">
        <x:v>0</x:v>
      </x:c>
      <x:c r="G38" t="n">
        <x:v>0</x:v>
      </x:c>
      <x:c r="H38" t="inlineStr">
        <x:is>
          <x:t xml:space="preserve">SCENARIO</x:t>
        </x:is>
      </x:c>
      <x:c r="I38" s="20" t="n">
        <x:v>1</x:v>
      </x:c>
      <x:c r="J38" s="20" t="n">
        <x:v>10</x:v>
      </x:c>
      <x:c r="K38" s="20" t="inlineStr">
        <x:is>
          <x:t xml:space="preserve">La pieza en el doblez al fallar se repite; tras la reparación se verifican topes y se hace un doblez de prueba</x:t>
        </x:is>
      </x:c>
    </x:row>
    <x:row r="39">
      <x:c r="A39" t="inlineStr">
        <x:is>
          <x:t xml:space="preserve">Archivador metálico 3 cajones</x:t>
        </x:is>
      </x:c>
      <x:c r="B39" t="n">
        <x:v>3</x:v>
      </x:c>
      <x:c r="C39" t="inlineStr">
        <x:is>
          <x:t xml:space="preserve">Plegado</x:t>
        </x:is>
      </x:c>
      <x:c r="D39" t="inlineStr">
        <x:is>
          <x:t xml:space="preserve">B - reiniciar lote</x:t>
        </x:is>
      </x:c>
      <x:c r="E39" t="n">
        <x:v>0</x:v>
      </x:c>
      <x:c r="F39" t="n">
        <x:v>1</x:v>
      </x:c>
      <x:c r="G39" t="n">
        <x:v>1</x:v>
      </x:c>
      <x:c r="H39" t="inlineStr">
        <x:is>
          <x:t xml:space="preserve">SCENARIO</x:t>
        </x:is>
      </x:c>
      <x:c r="I39" s="20" t="inlineStr">
        <x:is>
          <x:t xml:space="preserve">TODO EL LOTE</x:t>
        </x:is>
      </x:c>
      <x:c r="J39" s="20" t="n">
        <x:v>0</x:v>
      </x:c>
      <x:c r="K39" s="20" t="inlineStr">
        <x:is>
          <x:t xml:space="preserve">Se reinicia el lote del plegado; la verificación queda cubierta por el setup repetido (12 min)</x:t>
        </x:is>
      </x:c>
    </x:row>
    <x:row r="40">
      <x:c r="A40" t="inlineStr">
        <x:is>
          <x:t xml:space="preserve">Archivador metálico 4 cajones</x:t>
        </x:is>
      </x:c>
      <x:c r="B40" t="n">
        <x:v>3</x:v>
      </x:c>
      <x:c r="C40" t="inlineStr">
        <x:is>
          <x:t xml:space="preserve">Plegado</x:t>
        </x:is>
      </x:c>
      <x:c r="D40" t="inlineStr">
        <x:is>
          <x:t xml:space="preserve">A - reanudar</x:t>
        </x:is>
      </x:c>
      <x:c r="E40" t="n">
        <x:v>1</x:v>
      </x:c>
      <x:c r="F40" t="n">
        <x:v>0</x:v>
      </x:c>
      <x:c r="G40" t="n">
        <x:v>0</x:v>
      </x:c>
      <x:c r="H40" t="inlineStr">
        <x:is>
          <x:t xml:space="preserve">SCENARIO</x:t>
        </x:is>
      </x:c>
      <x:c r="I40" s="20" t="n">
        <x:v>1</x:v>
      </x:c>
      <x:c r="J40" s="20" t="n">
        <x:v>10</x:v>
      </x:c>
      <x:c r="K40" s="20" t="inlineStr">
        <x:is>
          <x:t xml:space="preserve">La pieza en el doblez al fallar se repite; tras la reparación se verifican topes y se hace un doblez de prueba</x:t>
        </x:is>
      </x:c>
    </x:row>
    <x:row r="41">
      <x:c r="A41" t="inlineStr">
        <x:is>
          <x:t xml:space="preserve">Archivador metálico 4 cajones</x:t>
        </x:is>
      </x:c>
      <x:c r="B41" t="n">
        <x:v>3</x:v>
      </x:c>
      <x:c r="C41" t="inlineStr">
        <x:is>
          <x:t xml:space="preserve">Plegado</x:t>
        </x:is>
      </x:c>
      <x:c r="D41" t="inlineStr">
        <x:is>
          <x:t xml:space="preserve">B - reiniciar lote</x:t>
        </x:is>
      </x:c>
      <x:c r="E41" t="n">
        <x:v>0</x:v>
      </x:c>
      <x:c r="F41" t="n">
        <x:v>1</x:v>
      </x:c>
      <x:c r="G41" t="n">
        <x:v>1</x:v>
      </x:c>
      <x:c r="H41" t="inlineStr">
        <x:is>
          <x:t xml:space="preserve">SCENARIO</x:t>
        </x:is>
      </x:c>
      <x:c r="I41" s="20" t="inlineStr">
        <x:is>
          <x:t xml:space="preserve">TODO EL LOTE</x:t>
        </x:is>
      </x:c>
      <x:c r="J41" s="20" t="n">
        <x:v>0</x:v>
      </x:c>
      <x:c r="K41" s="20" t="inlineStr">
        <x:is>
          <x:t xml:space="preserve">Se reinicia el lote del plegado; la verificación queda cubierta por el setup repetido (12 min)</x:t>
        </x:is>
      </x:c>
    </x:row>
    <x:row r="42">
      <x:c r="A42" t="inlineStr">
        <x:is>
          <x:t xml:space="preserve">Armario metálico KD-034</x:t>
        </x:is>
      </x:c>
      <x:c r="B42" t="n">
        <x:v>3</x:v>
      </x:c>
      <x:c r="C42" t="inlineStr">
        <x:is>
          <x:t xml:space="preserve">Plegado</x:t>
        </x:is>
      </x:c>
      <x:c r="D42" t="inlineStr">
        <x:is>
          <x:t xml:space="preserve">A - reanudar</x:t>
        </x:is>
      </x:c>
      <x:c r="E42" t="n">
        <x:v>1</x:v>
      </x:c>
      <x:c r="F42" t="n">
        <x:v>0</x:v>
      </x:c>
      <x:c r="G42" t="n">
        <x:v>0</x:v>
      </x:c>
      <x:c r="H42" t="inlineStr">
        <x:is>
          <x:t xml:space="preserve">SCENARIO</x:t>
        </x:is>
      </x:c>
      <x:c r="I42" s="20" t="n">
        <x:v>1</x:v>
      </x:c>
      <x:c r="J42" s="20" t="n">
        <x:v>10</x:v>
      </x:c>
      <x:c r="K42" s="20" t="inlineStr">
        <x:is>
          <x:t xml:space="preserve">La pieza en el doblez al fallar se repite; tras la reparación se verifican topes y se hace un doblez de prueba</x:t>
        </x:is>
      </x:c>
    </x:row>
    <x:row r="43">
      <x:c r="A43" t="inlineStr">
        <x:is>
          <x:t xml:space="preserve">Armario metálico KD-034</x:t>
        </x:is>
      </x:c>
      <x:c r="B43" t="n">
        <x:v>3</x:v>
      </x:c>
      <x:c r="C43" t="inlineStr">
        <x:is>
          <x:t xml:space="preserve">Plegado</x:t>
        </x:is>
      </x:c>
      <x:c r="D43" t="inlineStr">
        <x:is>
          <x:t xml:space="preserve">B - reiniciar lote</x:t>
        </x:is>
      </x:c>
      <x:c r="E43" t="n">
        <x:v>0</x:v>
      </x:c>
      <x:c r="F43" t="n">
        <x:v>1</x:v>
      </x:c>
      <x:c r="G43" t="n">
        <x:v>1</x:v>
      </x:c>
      <x:c r="H43" t="inlineStr">
        <x:is>
          <x:t xml:space="preserve">SCENARIO</x:t>
        </x:is>
      </x:c>
      <x:c r="I43" s="20" t="inlineStr">
        <x:is>
          <x:t xml:space="preserve">TODO EL LOTE</x:t>
        </x:is>
      </x:c>
      <x:c r="J43" s="20" t="n">
        <x:v>0</x:v>
      </x:c>
      <x:c r="K43" s="20" t="inlineStr">
        <x:is>
          <x:t xml:space="preserve">Se reinicia el lote del plegado; la verificación queda cubierta por el setup repetido (12 min)</x:t>
        </x:is>
      </x:c>
    </x:row>
    <x:row r="44">
      <x:c r="A44" t="inlineStr">
        <x:is>
          <x:t xml:space="preserve">Armario herramientas MY-TC-03</x:t>
        </x:is>
      </x:c>
      <x:c r="B44" t="n">
        <x:v>3</x:v>
      </x:c>
      <x:c r="C44" t="inlineStr">
        <x:is>
          <x:t xml:space="preserve">Plegado</x:t>
        </x:is>
      </x:c>
      <x:c r="D44" t="inlineStr">
        <x:is>
          <x:t xml:space="preserve">A - reanudar</x:t>
        </x:is>
      </x:c>
      <x:c r="E44" t="n">
        <x:v>1</x:v>
      </x:c>
      <x:c r="F44" t="n">
        <x:v>0</x:v>
      </x:c>
      <x:c r="G44" t="n">
        <x:v>0</x:v>
      </x:c>
      <x:c r="H44" t="inlineStr">
        <x:is>
          <x:t xml:space="preserve">SCENARIO</x:t>
        </x:is>
      </x:c>
      <x:c r="I44" s="20" t="n">
        <x:v>1</x:v>
      </x:c>
      <x:c r="J44" s="20" t="n">
        <x:v>10</x:v>
      </x:c>
      <x:c r="K44" s="20" t="inlineStr">
        <x:is>
          <x:t xml:space="preserve">La pieza en el doblez al fallar se repite; tras la reparación se verifican topes y se hace un doblez de prueba</x:t>
        </x:is>
      </x:c>
    </x:row>
    <x:row r="45">
      <x:c r="A45" t="inlineStr">
        <x:is>
          <x:t xml:space="preserve">Armario herramientas MY-TC-03</x:t>
        </x:is>
      </x:c>
      <x:c r="B45" t="n">
        <x:v>3</x:v>
      </x:c>
      <x:c r="C45" t="inlineStr">
        <x:is>
          <x:t xml:space="preserve">Plegado</x:t>
        </x:is>
      </x:c>
      <x:c r="D45" t="inlineStr">
        <x:is>
          <x:t xml:space="preserve">B - reiniciar lote</x:t>
        </x:is>
      </x:c>
      <x:c r="E45" t="n">
        <x:v>0</x:v>
      </x:c>
      <x:c r="F45" t="n">
        <x:v>1</x:v>
      </x:c>
      <x:c r="G45" t="n">
        <x:v>1</x:v>
      </x:c>
      <x:c r="H45" t="inlineStr">
        <x:is>
          <x:t xml:space="preserve">SCENARIO</x:t>
        </x:is>
      </x:c>
      <x:c r="I45" s="20" t="inlineStr">
        <x:is>
          <x:t xml:space="preserve">TODO EL LOTE</x:t>
        </x:is>
      </x:c>
      <x:c r="J45" s="20" t="n">
        <x:v>0</x:v>
      </x:c>
      <x:c r="K45" s="20" t="inlineStr">
        <x:is>
          <x:t xml:space="preserve">Se reinicia el lote del plegado; la verificación queda cubierta por el setup repetido (12 min)</x:t>
        </x:is>
      </x:c>
    </x:row>
    <x:row r="46">
      <x:c r="A46" t="inlineStr">
        <x:is>
          <x:t xml:space="preserve">Armario herramientas MY-TC-04</x:t>
        </x:is>
      </x:c>
      <x:c r="B46" t="n">
        <x:v>3</x:v>
      </x:c>
      <x:c r="C46" t="inlineStr">
        <x:is>
          <x:t xml:space="preserve">Plegado</x:t>
        </x:is>
      </x:c>
      <x:c r="D46" t="inlineStr">
        <x:is>
          <x:t xml:space="preserve">A - reanudar</x:t>
        </x:is>
      </x:c>
      <x:c r="E46" t="n">
        <x:v>1</x:v>
      </x:c>
      <x:c r="F46" t="n">
        <x:v>0</x:v>
      </x:c>
      <x:c r="G46" t="n">
        <x:v>0</x:v>
      </x:c>
      <x:c r="H46" t="inlineStr">
        <x:is>
          <x:t xml:space="preserve">SCENARIO</x:t>
        </x:is>
      </x:c>
      <x:c r="I46" s="20" t="n">
        <x:v>1</x:v>
      </x:c>
      <x:c r="J46" s="20" t="n">
        <x:v>10</x:v>
      </x:c>
      <x:c r="K46" s="20" t="inlineStr">
        <x:is>
          <x:t xml:space="preserve">La pieza en el doblez al fallar se repite; tras la reparación se verifican topes y se hace un doblez de prueba</x:t>
        </x:is>
      </x:c>
    </x:row>
    <x:row r="47">
      <x:c r="A47" t="inlineStr">
        <x:is>
          <x:t xml:space="preserve">Armario herramientas MY-TC-04</x:t>
        </x:is>
      </x:c>
      <x:c r="B47" t="n">
        <x:v>3</x:v>
      </x:c>
      <x:c r="C47" t="inlineStr">
        <x:is>
          <x:t xml:space="preserve">Plegado</x:t>
        </x:is>
      </x:c>
      <x:c r="D47" t="inlineStr">
        <x:is>
          <x:t xml:space="preserve">B - reiniciar lote</x:t>
        </x:is>
      </x:c>
      <x:c r="E47" t="n">
        <x:v>0</x:v>
      </x:c>
      <x:c r="F47" t="n">
        <x:v>1</x:v>
      </x:c>
      <x:c r="G47" t="n">
        <x:v>1</x:v>
      </x:c>
      <x:c r="H47" t="inlineStr">
        <x:is>
          <x:t xml:space="preserve">SCENARIO</x:t>
        </x:is>
      </x:c>
      <x:c r="I47" s="20" t="inlineStr">
        <x:is>
          <x:t xml:space="preserve">TODO EL LOTE</x:t>
        </x:is>
      </x:c>
      <x:c r="J47" s="20" t="n">
        <x:v>0</x:v>
      </x:c>
      <x:c r="K47" s="20" t="inlineStr">
        <x:is>
          <x:t xml:space="preserve">Se reinicia el lote del plegado; la verificación queda cubierta por el setup repetido (12 min)</x:t>
        </x:is>
      </x:c>
    </x:row>
    <x:row r="48">
      <x:c r="A48" t="inlineStr">
        <x:is>
          <x:t xml:space="preserve">Armario herramientas MY-TC-05</x:t>
        </x:is>
      </x:c>
      <x:c r="B48" t="n">
        <x:v>3</x:v>
      </x:c>
      <x:c r="C48" t="inlineStr">
        <x:is>
          <x:t xml:space="preserve">Plegado</x:t>
        </x:is>
      </x:c>
      <x:c r="D48" t="inlineStr">
        <x:is>
          <x:t xml:space="preserve">A - reanudar</x:t>
        </x:is>
      </x:c>
      <x:c r="E48" t="n">
        <x:v>1</x:v>
      </x:c>
      <x:c r="F48" t="n">
        <x:v>0</x:v>
      </x:c>
      <x:c r="G48" t="n">
        <x:v>0</x:v>
      </x:c>
      <x:c r="H48" t="inlineStr">
        <x:is>
          <x:t xml:space="preserve">SCENARIO</x:t>
        </x:is>
      </x:c>
      <x:c r="I48" s="20" t="n">
        <x:v>1</x:v>
      </x:c>
      <x:c r="J48" s="20" t="n">
        <x:v>10</x:v>
      </x:c>
      <x:c r="K48" s="20" t="inlineStr">
        <x:is>
          <x:t xml:space="preserve">La pieza en el doblez al fallar se repite; tras la reparación se verifican topes y se hace un doblez de prueba</x:t>
        </x:is>
      </x:c>
    </x:row>
    <x:row r="49">
      <x:c r="A49" t="inlineStr">
        <x:is>
          <x:t xml:space="preserve">Armario herramientas MY-TC-05</x:t>
        </x:is>
      </x:c>
      <x:c r="B49" t="n">
        <x:v>3</x:v>
      </x:c>
      <x:c r="C49" t="inlineStr">
        <x:is>
          <x:t xml:space="preserve">Plegado</x:t>
        </x:is>
      </x:c>
      <x:c r="D49" t="inlineStr">
        <x:is>
          <x:t xml:space="preserve">B - reiniciar lote</x:t>
        </x:is>
      </x:c>
      <x:c r="E49" t="n">
        <x:v>0</x:v>
      </x:c>
      <x:c r="F49" t="n">
        <x:v>1</x:v>
      </x:c>
      <x:c r="G49" t="n">
        <x:v>1</x:v>
      </x:c>
      <x:c r="H49" t="inlineStr">
        <x:is>
          <x:t xml:space="preserve">SCENARIO</x:t>
        </x:is>
      </x:c>
      <x:c r="I49" s="20" t="inlineStr">
        <x:is>
          <x:t xml:space="preserve">TODO EL LOTE</x:t>
        </x:is>
      </x:c>
      <x:c r="J49" s="20" t="n">
        <x:v>0</x:v>
      </x:c>
      <x:c r="K49" s="20" t="inlineStr">
        <x:is>
          <x:t xml:space="preserve">Se reinicia el lote del plegado; la verificación queda cubierta por el setup repetido (12 min)</x:t>
        </x:is>
      </x:c>
    </x:row>
    <x:row r="50">
      <x:c r="A50" t="inlineStr">
        <x:is>
          <x:t xml:space="preserve">Armario herramientas MY-TC-06</x:t>
        </x:is>
      </x:c>
      <x:c r="B50" t="n">
        <x:v>3</x:v>
      </x:c>
      <x:c r="C50" t="inlineStr">
        <x:is>
          <x:t xml:space="preserve">Plegado</x:t>
        </x:is>
      </x:c>
      <x:c r="D50" t="inlineStr">
        <x:is>
          <x:t xml:space="preserve">A - reanudar</x:t>
        </x:is>
      </x:c>
      <x:c r="E50" t="n">
        <x:v>1</x:v>
      </x:c>
      <x:c r="F50" t="n">
        <x:v>0</x:v>
      </x:c>
      <x:c r="G50" t="n">
        <x:v>0</x:v>
      </x:c>
      <x:c r="H50" t="inlineStr">
        <x:is>
          <x:t xml:space="preserve">SCENARIO</x:t>
        </x:is>
      </x:c>
      <x:c r="I50" s="20" t="n">
        <x:v>1</x:v>
      </x:c>
      <x:c r="J50" s="20" t="n">
        <x:v>10</x:v>
      </x:c>
      <x:c r="K50" s="20" t="inlineStr">
        <x:is>
          <x:t xml:space="preserve">La pieza en el doblez al fallar se repite; tras la reparación se verifican topes y se hace un doblez de prueba</x:t>
        </x:is>
      </x:c>
    </x:row>
    <x:row r="51">
      <x:c r="A51" t="inlineStr">
        <x:is>
          <x:t xml:space="preserve">Armario herramientas MY-TC-06</x:t>
        </x:is>
      </x:c>
      <x:c r="B51" t="n">
        <x:v>3</x:v>
      </x:c>
      <x:c r="C51" t="inlineStr">
        <x:is>
          <x:t xml:space="preserve">Plegado</x:t>
        </x:is>
      </x:c>
      <x:c r="D51" t="inlineStr">
        <x:is>
          <x:t xml:space="preserve">B - reiniciar lote</x:t>
        </x:is>
      </x:c>
      <x:c r="E51" t="n">
        <x:v>0</x:v>
      </x:c>
      <x:c r="F51" t="n">
        <x:v>1</x:v>
      </x:c>
      <x:c r="G51" t="n">
        <x:v>1</x:v>
      </x:c>
      <x:c r="H51" t="inlineStr">
        <x:is>
          <x:t xml:space="preserve">SCENARIO</x:t>
        </x:is>
      </x:c>
      <x:c r="I51" s="20" t="inlineStr">
        <x:is>
          <x:t xml:space="preserve">TODO EL LOTE</x:t>
        </x:is>
      </x:c>
      <x:c r="J51" s="20" t="n">
        <x:v>0</x:v>
      </x:c>
      <x:c r="K51" s="20" t="inlineStr">
        <x:is>
          <x:t xml:space="preserve">Se reinicia el lote del plegado; la verificación queda cubierta por el setup repetido (12 min)</x:t>
        </x:is>
      </x:c>
    </x:row>
    <x:row r="52">
      <x:c r="A52" t="inlineStr">
        <x:is>
          <x:t xml:space="preserve">Carro taller MY-STC-15 (5 cajones)</x:t>
        </x:is>
      </x:c>
      <x:c r="B52" t="n">
        <x:v>3</x:v>
      </x:c>
      <x:c r="C52" t="inlineStr">
        <x:is>
          <x:t xml:space="preserve">Plegado</x:t>
        </x:is>
      </x:c>
      <x:c r="D52" t="inlineStr">
        <x:is>
          <x:t xml:space="preserve">A - reanudar</x:t>
        </x:is>
      </x:c>
      <x:c r="E52" t="n">
        <x:v>1</x:v>
      </x:c>
      <x:c r="F52" t="n">
        <x:v>0</x:v>
      </x:c>
      <x:c r="G52" t="n">
        <x:v>0</x:v>
      </x:c>
      <x:c r="H52" t="inlineStr">
        <x:is>
          <x:t xml:space="preserve">SCENARIO</x:t>
        </x:is>
      </x:c>
      <x:c r="I52" s="20" t="n">
        <x:v>1</x:v>
      </x:c>
      <x:c r="J52" s="20" t="n">
        <x:v>10</x:v>
      </x:c>
      <x:c r="K52" s="20" t="inlineStr">
        <x:is>
          <x:t xml:space="preserve">La pieza en el doblez al fallar se repite; tras la reparación se verifican topes y se hace un doblez de prueba</x:t>
        </x:is>
      </x:c>
    </x:row>
    <x:row r="53">
      <x:c r="A53" t="inlineStr">
        <x:is>
          <x:t xml:space="preserve">Carro taller MY-STC-15 (5 cajones)</x:t>
        </x:is>
      </x:c>
      <x:c r="B53" t="n">
        <x:v>3</x:v>
      </x:c>
      <x:c r="C53" t="inlineStr">
        <x:is>
          <x:t xml:space="preserve">Plegado</x:t>
        </x:is>
      </x:c>
      <x:c r="D53" t="inlineStr">
        <x:is>
          <x:t xml:space="preserve">B - reiniciar lote</x:t>
        </x:is>
      </x:c>
      <x:c r="E53" t="n">
        <x:v>0</x:v>
      </x:c>
      <x:c r="F53" t="n">
        <x:v>1</x:v>
      </x:c>
      <x:c r="G53" t="n">
        <x:v>1</x:v>
      </x:c>
      <x:c r="H53" t="inlineStr">
        <x:is>
          <x:t xml:space="preserve">SCENARIO</x:t>
        </x:is>
      </x:c>
      <x:c r="I53" s="20" t="inlineStr">
        <x:is>
          <x:t xml:space="preserve">TODO EL LOTE</x:t>
        </x:is>
      </x:c>
      <x:c r="J53" s="20" t="n">
        <x:v>0</x:v>
      </x:c>
      <x:c r="K53" s="20" t="inlineStr">
        <x:is>
          <x:t xml:space="preserve">Se reinicia el lote del plegado; la verificación queda cubierta por el setup repetido (12 min)</x:t>
        </x:is>
      </x:c>
    </x:row>
    <x:row r="54">
      <x:c r="A54" t="inlineStr">
        <x:is>
          <x:t xml:space="preserve">Carro taller MY-STC-13 (7 cajones)</x:t>
        </x:is>
      </x:c>
      <x:c r="B54" t="n">
        <x:v>3</x:v>
      </x:c>
      <x:c r="C54" t="inlineStr">
        <x:is>
          <x:t xml:space="preserve">Plegado</x:t>
        </x:is>
      </x:c>
      <x:c r="D54" t="inlineStr">
        <x:is>
          <x:t xml:space="preserve">A - reanudar</x:t>
        </x:is>
      </x:c>
      <x:c r="E54" t="n">
        <x:v>1</x:v>
      </x:c>
      <x:c r="F54" t="n">
        <x:v>0</x:v>
      </x:c>
      <x:c r="G54" t="n">
        <x:v>0</x:v>
      </x:c>
      <x:c r="H54" t="inlineStr">
        <x:is>
          <x:t xml:space="preserve">SCENARIO</x:t>
        </x:is>
      </x:c>
      <x:c r="I54" s="20" t="n">
        <x:v>1</x:v>
      </x:c>
      <x:c r="J54" s="20" t="n">
        <x:v>10</x:v>
      </x:c>
      <x:c r="K54" s="20" t="inlineStr">
        <x:is>
          <x:t xml:space="preserve">La pieza en el doblez al fallar se repite; tras la reparación se verifican topes y se hace un doblez de prueba</x:t>
        </x:is>
      </x:c>
    </x:row>
    <x:row r="55">
      <x:c r="A55" t="inlineStr">
        <x:is>
          <x:t xml:space="preserve">Carro taller MY-STC-13 (7 cajones)</x:t>
        </x:is>
      </x:c>
      <x:c r="B55" t="n">
        <x:v>3</x:v>
      </x:c>
      <x:c r="C55" t="inlineStr">
        <x:is>
          <x:t xml:space="preserve">Plegado</x:t>
        </x:is>
      </x:c>
      <x:c r="D55" t="inlineStr">
        <x:is>
          <x:t xml:space="preserve">B - reiniciar lote</x:t>
        </x:is>
      </x:c>
      <x:c r="E55" t="n">
        <x:v>0</x:v>
      </x:c>
      <x:c r="F55" t="n">
        <x:v>1</x:v>
      </x:c>
      <x:c r="G55" t="n">
        <x:v>1</x:v>
      </x:c>
      <x:c r="H55" t="inlineStr">
        <x:is>
          <x:t xml:space="preserve">SCENARIO</x:t>
        </x:is>
      </x:c>
      <x:c r="I55" s="20" t="inlineStr">
        <x:is>
          <x:t xml:space="preserve">TODO EL LOTE</x:t>
        </x:is>
      </x:c>
      <x:c r="J55" s="20" t="n">
        <x:v>0</x:v>
      </x:c>
      <x:c r="K55" s="20" t="inlineStr">
        <x:is>
          <x:t xml:space="preserve">Se reinicia el lote del plegado; la verificación queda cubierta por el setup repetido (12 min)</x:t>
        </x:is>
      </x:c>
    </x:row>
    <x:row r="56">
      <x:c r="A56" t="inlineStr">
        <x:is>
          <x:t xml:space="preserve">Carro taller MY-STC-26 (7 cajones)</x:t>
        </x:is>
      </x:c>
      <x:c r="B56" t="n">
        <x:v>3</x:v>
      </x:c>
      <x:c r="C56" t="inlineStr">
        <x:is>
          <x:t xml:space="preserve">Plegado</x:t>
        </x:is>
      </x:c>
      <x:c r="D56" t="inlineStr">
        <x:is>
          <x:t xml:space="preserve">A - reanudar</x:t>
        </x:is>
      </x:c>
      <x:c r="E56" t="n">
        <x:v>1</x:v>
      </x:c>
      <x:c r="F56" t="n">
        <x:v>0</x:v>
      </x:c>
      <x:c r="G56" t="n">
        <x:v>0</x:v>
      </x:c>
      <x:c r="H56" t="inlineStr">
        <x:is>
          <x:t xml:space="preserve">SCENARIO</x:t>
        </x:is>
      </x:c>
      <x:c r="I56" s="20" t="n">
        <x:v>1</x:v>
      </x:c>
      <x:c r="J56" s="20" t="n">
        <x:v>10</x:v>
      </x:c>
      <x:c r="K56" s="20" t="inlineStr">
        <x:is>
          <x:t xml:space="preserve">La pieza en el doblez al fallar se repite; tras la reparación se verifican topes y se hace un doblez de prueba</x:t>
        </x:is>
      </x:c>
    </x:row>
    <x:row r="57">
      <x:c r="A57" t="inlineStr">
        <x:is>
          <x:t xml:space="preserve">Carro taller MY-STC-26 (7 cajones)</x:t>
        </x:is>
      </x:c>
      <x:c r="B57" t="n">
        <x:v>3</x:v>
      </x:c>
      <x:c r="C57" t="inlineStr">
        <x:is>
          <x:t xml:space="preserve">Plegado</x:t>
        </x:is>
      </x:c>
      <x:c r="D57" t="inlineStr">
        <x:is>
          <x:t xml:space="preserve">B - reiniciar lote</x:t>
        </x:is>
      </x:c>
      <x:c r="E57" t="n">
        <x:v>0</x:v>
      </x:c>
      <x:c r="F57" t="n">
        <x:v>1</x:v>
      </x:c>
      <x:c r="G57" t="n">
        <x:v>1</x:v>
      </x:c>
      <x:c r="H57" t="inlineStr">
        <x:is>
          <x:t xml:space="preserve">SCENARIO</x:t>
        </x:is>
      </x:c>
      <x:c r="I57" s="20" t="inlineStr">
        <x:is>
          <x:t xml:space="preserve">TODO EL LOTE</x:t>
        </x:is>
      </x:c>
      <x:c r="J57" s="20" t="n">
        <x:v>0</x:v>
      </x:c>
      <x:c r="K57" s="20" t="inlineStr">
        <x:is>
          <x:t xml:space="preserve">Se reinicia el lote del plegado; la verificación queda cubierta por el setup repetido (12 min)</x:t>
        </x:is>
      </x:c>
    </x:row>
    <x:row r="58">
      <x:c r="A58" t="inlineStr">
        <x:is>
          <x:t xml:space="preserve">Estantería metálica K45</x:t>
        </x:is>
      </x:c>
      <x:c r="B58" t="n">
        <x:v>3</x:v>
      </x:c>
      <x:c r="C58" t="inlineStr">
        <x:is>
          <x:t xml:space="preserve">Plegado</x:t>
        </x:is>
      </x:c>
      <x:c r="D58" t="inlineStr">
        <x:is>
          <x:t xml:space="preserve">A - reanudar</x:t>
        </x:is>
      </x:c>
      <x:c r="E58" t="n">
        <x:v>1</x:v>
      </x:c>
      <x:c r="F58" t="n">
        <x:v>0</x:v>
      </x:c>
      <x:c r="G58" t="n">
        <x:v>0</x:v>
      </x:c>
      <x:c r="H58" t="inlineStr">
        <x:is>
          <x:t xml:space="preserve">SCENARIO</x:t>
        </x:is>
      </x:c>
      <x:c r="I58" s="20" t="n">
        <x:v>1</x:v>
      </x:c>
      <x:c r="J58" s="20" t="n">
        <x:v>10</x:v>
      </x:c>
      <x:c r="K58" s="20" t="inlineStr">
        <x:is>
          <x:t xml:space="preserve">La pieza en el doblez al fallar se repite; tras la reparación se verifican topes y se hace un doblez de prueba</x:t>
        </x:is>
      </x:c>
    </x:row>
    <x:row r="59">
      <x:c r="A59" t="inlineStr">
        <x:is>
          <x:t xml:space="preserve">Estantería metálica K45</x:t>
        </x:is>
      </x:c>
      <x:c r="B59" t="n">
        <x:v>3</x:v>
      </x:c>
      <x:c r="C59" t="inlineStr">
        <x:is>
          <x:t xml:space="preserve">Plegado</x:t>
        </x:is>
      </x:c>
      <x:c r="D59" t="inlineStr">
        <x:is>
          <x:t xml:space="preserve">B - reiniciar lote</x:t>
        </x:is>
      </x:c>
      <x:c r="E59" t="n">
        <x:v>0</x:v>
      </x:c>
      <x:c r="F59" t="n">
        <x:v>1</x:v>
      </x:c>
      <x:c r="G59" t="n">
        <x:v>1</x:v>
      </x:c>
      <x:c r="H59" t="inlineStr">
        <x:is>
          <x:t xml:space="preserve">SCENARIO</x:t>
        </x:is>
      </x:c>
      <x:c r="I59" s="20" t="inlineStr">
        <x:is>
          <x:t xml:space="preserve">TODO EL LOTE</x:t>
        </x:is>
      </x:c>
      <x:c r="J59" s="20" t="n">
        <x:v>0</x:v>
      </x:c>
      <x:c r="K59" s="20" t="inlineStr">
        <x:is>
          <x:t xml:space="preserve">Se reinicia el lote del plegado; la verificación queda cubierta por el setup repetido (12 min)</x:t>
        </x:is>
      </x:c>
    </x:row>
    <x:row r="60">
      <x:c r="A60" s="20" t="inlineStr">
        <x:is>
          <x:t xml:space="preserve">(Genérico) operaciones POR_UNIDAD</x:t>
        </x:is>
      </x:c>
      <x:c r="B60" s="20" t="n"/>
      <x:c r="C60" s="20" t="inlineStr">
        <x:is>
          <x:t xml:space="preserve">operaciones POR_UNIDAD</x:t>
        </x:is>
      </x:c>
      <x:c r="D60" s="20" t="inlineStr">
        <x:is>
          <x:t xml:space="preserve">A - reanudar</x:t>
        </x:is>
      </x:c>
      <x:c r="E60" s="20" t="n">
        <x:v>1</x:v>
      </x:c>
      <x:c r="F60" s="20" t="n">
        <x:v>0</x:v>
      </x:c>
      <x:c r="G60" s="20" t="n">
        <x:v>0</x:v>
      </x:c>
      <x:c r="H60" s="20" t="inlineStr">
        <x:is>
          <x:t xml:space="preserve">SUPUESTO TECNICO</x:t>
        </x:is>
      </x:c>
      <x:c r="I60" s="20" t="n">
        <x:v>0</x:v>
      </x:c>
      <x:c r="J60" s="20" t="n">
        <x:v>0</x:v>
      </x:c>
      <x:c r="K60" s="20" t="inlineStr">
        <x:is>
          <x:t xml:space="preserve">La operación continúa con las unidades pendientes al reparar la máquina</x:t>
        </x:is>
      </x:c>
    </x:row>
    <x:row r="61">
      <x:c r="A61" s="20" t="inlineStr">
        <x:is>
          <x:t xml:space="preserve">(Genérico) operaciones POR_UNIDAD</x:t>
        </x:is>
      </x:c>
      <x:c r="B61" s="20" t="n"/>
      <x:c r="C61" s="20" t="inlineStr">
        <x:is>
          <x:t xml:space="preserve">operaciones POR_UNIDAD</x:t>
        </x:is>
      </x:c>
      <x:c r="D61" s="20" t="inlineStr">
        <x:is>
          <x:t xml:space="preserve">B - reiniciar lote</x:t>
        </x:is>
      </x:c>
      <x:c r="E61" s="20" t="n">
        <x:v>0</x:v>
      </x:c>
      <x:c r="F61" s="20" t="n">
        <x:v>1</x:v>
      </x:c>
      <x:c r="G61" s="20" t="n">
        <x:v>1</x:v>
      </x:c>
      <x:c r="H61" s="20" t="inlineStr">
        <x:is>
          <x:t xml:space="preserve">SUPUESTO TECNICO</x:t>
        </x:is>
      </x:c>
      <x:c r="I61" s="20" t="inlineStr">
        <x:is>
          <x:t xml:space="preserve">TODO EL LOTE</x:t>
        </x:is>
      </x:c>
      <x:c r="J61" s="20" t="n">
        <x:v>0</x:v>
      </x:c>
      <x:c r="K61" s="20" t="inlineStr">
        <x:is>
          <x:t xml:space="preserve">Se repite la operación completa</x:t>
        </x:is>
      </x:c>
    </x:row>
    <x:row r="62">
      <x:c r="A62" s="20" t="inlineStr">
        <x:is>
          <x:t xml:space="preserve">(Genérico) Curado térmico POR_LOTE</x:t>
        </x:is>
      </x:c>
      <x:c r="B62" s="20" t="n"/>
      <x:c r="C62" s="20" t="inlineStr">
        <x:is>
          <x:t xml:space="preserve">Curado térmico POR_LOTE</x:t>
        </x:is>
      </x:c>
      <x:c r="D62" s="20" t="inlineStr">
        <x:is>
          <x:t xml:space="preserve">A - reanudar</x:t>
        </x:is>
      </x:c>
      <x:c r="E62" s="20" t="n">
        <x:v>0</x:v>
      </x:c>
      <x:c r="F62" s="20" t="n">
        <x:v>1</x:v>
      </x:c>
      <x:c r="G62" s="20" t="n">
        <x:v>1</x:v>
      </x:c>
      <x:c r="H62" s="20" t="inlineStr">
        <x:is>
          <x:t xml:space="preserve">SUPUESTO TECNICO</x:t>
        </x:is>
      </x:c>
      <x:c r="I62" s="20" t="inlineStr">
        <x:is>
          <x:t xml:space="preserve">TODO EL LOTE</x:t>
        </x:is>
      </x:c>
      <x:c r="J62" s="20" t="n">
        <x:v>0</x:v>
      </x:c>
      <x:c r="K62" s="20" t="inlineStr">
        <x:is>
          <x:t xml:space="preserve">Un ciclo de curado interrumpido no puede reanudarse: se repite el ciclo</x:t>
        </x:is>
      </x:c>
    </x:row>
    <x:row r="63">
      <x:c r="A63" s="20" t="inlineStr">
        <x:is>
          <x:t xml:space="preserve">(Genérico) Curado térmico POR_LOTE</x:t>
        </x:is>
      </x:c>
      <x:c r="B63" s="20" t="n"/>
      <x:c r="C63" s="20" t="inlineStr">
        <x:is>
          <x:t xml:space="preserve">Curado térmico POR_LOTE</x:t>
        </x:is>
      </x:c>
      <x:c r="D63" s="20" t="inlineStr">
        <x:is>
          <x:t xml:space="preserve">B - reiniciar lote</x:t>
        </x:is>
      </x:c>
      <x:c r="E63" s="20" t="n">
        <x:v>0</x:v>
      </x:c>
      <x:c r="F63" s="20" t="n">
        <x:v>1</x:v>
      </x:c>
      <x:c r="G63" s="20" t="n">
        <x:v>1</x:v>
      </x:c>
      <x:c r="H63" s="20" t="inlineStr">
        <x:is>
          <x:t xml:space="preserve">SUPUESTO TECNICO</x:t>
        </x:is>
      </x:c>
      <x:c r="I63" s="20" t="inlineStr">
        <x:is>
          <x:t xml:space="preserve">TODO EL LOTE</x:t>
        </x:is>
      </x:c>
      <x:c r="J63" s="20" t="n">
        <x:v>0</x:v>
      </x:c>
      <x:c r="K63" s="20" t="inlineStr">
        <x:is>
          <x:t xml:space="preserve">Se repite el ciclo de curado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ac6db36100c141ab"/>
  </x:tableParts>
</x:worksheet>
</file>

<file path=xl/worksheets/sheet19.xml><?xml version="1.0" encoding="utf-8"?>
<x:worksheet xmlns:x="http://schemas.openxmlformats.org/spreadsheetml/2006/main">
  <x:sheetPr>
    <x:tabColor rgb="FF4B4B4B"/>
  </x:sheetPr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5" customWidth="1"/>
    <x:col min="2" max="2" width="44" customWidth="1"/>
    <x:col min="3" max="3" width="11" customWidth="1"/>
    <x:col min="4" max="4" width="42" customWidth="1"/>
    <x:col min="5" max="5" width="57" customWidth="1"/>
    <x:col min="6" max="6" width="21" customWidth="1"/>
    <x:col min="7" max="7" width="21" customWidth="1"/>
    <x:col min="8" max="8" width="18" customWidth="1"/>
    <x:col min="9" max="9" width="23" customWidth="1"/>
    <x:col min="10" max="10" width="29" customWidth="1"/>
    <x:col min="11" max="11" width="37" customWidth="1"/>
  </x:cols>
  <x:sheetData>
    <x:row r="1" ht="38" customHeight="1">
      <x:c r="A1" s="5" t="inlineStr">
        <x:is>
          <x:t xml:space="preserve">Pedido</x:t>
        </x:is>
      </x:c>
      <x:c r="B1" s="5" t="inlineStr">
        <x:is>
          <x:t xml:space="preserve">Producto</x:t>
        </x:is>
      </x:c>
      <x:c r="C1" s="5" t="inlineStr">
        <x:is>
          <x:t xml:space="preserve">Paso</x:t>
        </x:is>
      </x:c>
      <x:c r="D1" s="5" t="inlineStr">
        <x:is>
          <x:t xml:space="preserve">Operación</x:t>
        </x:is>
      </x:c>
      <x:c r="E1" s="5" t="inlineStr">
        <x:is>
          <x:t xml:space="preserve">Máquina</x:t>
        </x:is>
      </x:c>
      <x:c r="F1" s="5" t="inlineStr">
        <x:is>
          <x:t xml:space="preserve">Inicio</x:t>
        </x:is>
      </x:c>
      <x:c r="G1" s="5" t="inlineStr">
        <x:is>
          <x:t xml:space="preserve">Fin</x:t>
        </x:is>
      </x:c>
      <x:c r="H1" s="5" t="inlineStr">
        <x:is>
          <x:t xml:space="preserve">Duración h</x:t>
        </x:is>
      </x:c>
      <x:c r="I1" s="5" t="inlineStr">
        <x:is>
          <x:t xml:space="preserve">Fecha compromiso</x:t>
        </x:is>
      </x:c>
      <x:c r="J1" s="5" t="inlineStr">
        <x:is>
          <x:t xml:space="preserve">Regla de programación</x:t>
        </x:is>
      </x:c>
      <x:c r="K1" s="5" t="inlineStr">
        <x:is>
          <x:t xml:space="preserve">Clasificación</x:t>
        </x:is>
      </x:c>
    </x:row>
    <x:row r="2">
      <x:c r="A2" t="inlineStr">
        <x:is>
          <x:t xml:space="preserve">P001</x:t>
        </x:is>
      </x:c>
      <x:c r="B2" t="inlineStr">
        <x:is>
          <x:t xml:space="preserve">Minirack metálico con bandejas</x:t>
        </x:is>
      </x:c>
      <x:c r="C2" t="n">
        <x:v>1</x:v>
      </x:c>
      <x:c r="D2" t="inlineStr">
        <x:is>
          <x:t xml:space="preserve">Corte de planchas de acero</x:t>
        </x:is>
      </x:c>
      <x:c r="E2" t="inlineStr">
        <x:is>
          <x:t xml:space="preserve">Guillotina hidráulica para corte de planchas de acero</x:t>
        </x:is>
      </x:c>
      <x:c r="F2" s="35" t="n">
        <x:v>45660.33333333334</x:v>
      </x:c>
      <x:c r="G2" s="35" t="n">
        <x:v>45660.67461111111</x:v>
      </x:c>
      <x:c r="H2" t="n">
        <x:v>7.190666666666668</x:v>
      </x:c>
      <x:c r="I2" s="30" t="n">
        <x:v>45677</x:v>
      </x:c>
      <x:c r="J2" t="inlineStr">
        <x:is>
          <x:t xml:space="preserve">FIFO DEL ESCENARIO</x:t>
        </x:is>
      </x:c>
      <x:c r="K2" t="inlineStr">
        <x:is>
          <x:t xml:space="preserve">NO PROGRAMA HISTORICO</x:t>
        </x:is>
      </x:c>
    </x:row>
    <x:row r="3">
      <x:c r="A3" t="inlineStr">
        <x:is>
          <x:t xml:space="preserve">P001</x:t>
        </x:is>
      </x:c>
      <x:c r="B3" t="inlineStr">
        <x:is>
          <x:t xml:space="preserve">Minirack metálico con bandejas</x:t>
        </x:is>
      </x:c>
      <x:c r="C3" t="n">
        <x:v>2</x:v>
      </x:c>
      <x:c r="D3" t="inlineStr">
        <x:is>
          <x:t xml:space="preserve">Corte de tubos y perfiles</x:t>
        </x:is>
      </x:c>
      <x:c r="E3" t="inlineStr">
        <x:is>
          <x:t xml:space="preserve">Sierra de cinta para corte de tubos y perfiles</x:t>
        </x:is>
      </x:c>
      <x:c r="F3" s="35" t="n">
        <x:v>45660.67461111111</x:v>
      </x:c>
      <x:c r="G3" s="35" t="n">
        <x:v>45664.34005555556</x:v>
      </x:c>
      <x:c r="H3" t="n">
        <x:v>8.970666666666666</x:v>
      </x:c>
      <x:c r="I3" s="30" t="n">
        <x:v>45677</x:v>
      </x:c>
      <x:c r="J3" t="inlineStr">
        <x:is>
          <x:t xml:space="preserve">FIFO DEL ESCENARIO</x:t>
        </x:is>
      </x:c>
      <x:c r="K3" t="inlineStr">
        <x:is>
          <x:t xml:space="preserve">NO PROGRAMA HISTORICO</x:t>
        </x:is>
      </x:c>
    </x:row>
    <x:row r="4">
      <x:c r="A4" t="inlineStr">
        <x:is>
          <x:t xml:space="preserve">P001</x:t>
        </x:is>
      </x:c>
      <x:c r="B4" t="inlineStr">
        <x:is>
          <x:t xml:space="preserve">Minirack metálico con bandejas</x:t>
        </x:is>
      </x:c>
      <x:c r="C4" t="n">
        <x:v>3</x:v>
      </x:c>
      <x:c r="D4" t="inlineStr">
        <x:is>
          <x:t xml:space="preserve">Perforación</x:t>
        </x:is>
      </x:c>
      <x:c r="E4" t="inlineStr">
        <x:is>
          <x:t xml:space="preserve">Taladro de banco para perforación de acero</x:t>
        </x:is>
      </x:c>
      <x:c r="F4" s="35" t="n">
        <x:v>45664.34005555556</x:v>
      </x:c>
      <x:c r="G4" s="35" t="n">
        <x:v>45665.58894444445</x:v>
      </x:c>
      <x:c r="H4" t="n">
        <x:v>12.97333333333333</x:v>
      </x:c>
      <x:c r="I4" s="30" t="n">
        <x:v>45677</x:v>
      </x:c>
      <x:c r="J4" t="inlineStr">
        <x:is>
          <x:t xml:space="preserve">FIFO DEL ESCENARIO</x:t>
        </x:is>
      </x:c>
      <x:c r="K4" t="inlineStr">
        <x:is>
          <x:t xml:space="preserve">NO PROGRAMA HISTORICO</x:t>
        </x:is>
      </x:c>
    </x:row>
    <x:row r="5">
      <x:c r="A5" t="inlineStr">
        <x:is>
          <x:t xml:space="preserve">P001</x:t>
        </x:is>
      </x:c>
      <x:c r="B5" t="inlineStr">
        <x:is>
          <x:t xml:space="preserve">Minirack metálico con bandejas</x:t>
        </x:is>
      </x:c>
      <x:c r="C5" t="n">
        <x:v>4</x:v>
      </x:c>
      <x:c r="D5" t="inlineStr">
        <x:is>
          <x:t xml:space="preserve">Plegado</x:t>
        </x:is>
      </x:c>
      <x:c r="E5" t="inlineStr">
        <x:is>
          <x:t xml:space="preserve">Plegadora hidráulica de chapa metálica</x:t>
        </x:is>
      </x:c>
      <x:c r="F5" s="35" t="n">
        <x:v>45665.58894444445</x:v>
      </x:c>
      <x:c r="G5" s="35" t="n">
        <x:v>45667.39727777777</x:v>
      </x:c>
      <x:c r="H5" t="n">
        <x:v>12.4</x:v>
      </x:c>
      <x:c r="I5" s="30" t="n">
        <x:v>45677</x:v>
      </x:c>
      <x:c r="J5" t="inlineStr">
        <x:is>
          <x:t xml:space="preserve">FIFO DEL ESCENARIO</x:t>
        </x:is>
      </x:c>
      <x:c r="K5" t="inlineStr">
        <x:is>
          <x:t xml:space="preserve">NO PROGRAMA HISTORICO</x:t>
        </x:is>
      </x:c>
    </x:row>
    <x:row r="6">
      <x:c r="A6" t="inlineStr">
        <x:is>
          <x:t xml:space="preserve">P001</x:t>
        </x:is>
      </x:c>
      <x:c r="B6" t="inlineStr">
        <x:is>
          <x:t xml:space="preserve">Minirack metálico con bandejas</x:t>
        </x:is>
      </x:c>
      <x:c r="C6" t="n">
        <x:v>5</x:v>
      </x:c>
      <x:c r="D6" t="inlineStr">
        <x:is>
          <x:t xml:space="preserve">Soldadura</x:t>
        </x:is>
      </x:c>
      <x:c r="E6" t="inlineStr">
        <x:is>
          <x:t xml:space="preserve">Máquina de soldadura por arco MIG/MAG</x:t>
        </x:is>
      </x:c>
      <x:c r="F6" s="35" t="n">
        <x:v>45667.39727777777</x:v>
      </x:c>
      <x:c r="G6" s="35" t="n">
        <x:v>45671.39783333334</x:v>
      </x:c>
      <x:c r="H6" t="n">
        <x:v>16.01333333333333</x:v>
      </x:c>
      <x:c r="I6" s="30" t="n">
        <x:v>45677</x:v>
      </x:c>
      <x:c r="J6" t="inlineStr">
        <x:is>
          <x:t xml:space="preserve">FIFO DEL ESCENARIO</x:t>
        </x:is>
      </x:c>
      <x:c r="K6" t="inlineStr">
        <x:is>
          <x:t xml:space="preserve">NO PROGRAMA HISTORICO</x:t>
        </x:is>
      </x:c>
    </x:row>
    <x:row r="7">
      <x:c r="A7" t="inlineStr">
        <x:is>
          <x:t xml:space="preserve">P001</x:t>
        </x:is>
      </x:c>
      <x:c r="B7" t="inlineStr">
        <x:is>
          <x:t xml:space="preserve">Minirack metálico con bandejas</x:t>
        </x:is>
      </x:c>
      <x:c r="C7" t="n">
        <x:v>6</x:v>
      </x:c>
      <x:c r="D7" t="inlineStr">
        <x:is>
          <x:t xml:space="preserve">Desbarbado</x:t>
        </x:is>
      </x:c>
      <x:c r="E7" t="inlineStr">
        <x:is>
          <x:t xml:space="preserve">Mesa de desbarbado/esmerilado</x:t>
        </x:is>
      </x:c>
      <x:c r="F7" s="35" t="n">
        <x:v>45671.39783333334</x:v>
      </x:c>
      <x:c r="G7" s="35" t="n">
        <x:v>45672.41866666666</x:v>
      </x:c>
      <x:c r="H7" t="n">
        <x:v>8.5</x:v>
      </x:c>
      <x:c r="I7" s="30" t="n">
        <x:v>45677</x:v>
      </x:c>
      <x:c r="J7" t="inlineStr">
        <x:is>
          <x:t xml:space="preserve">FIFO DEL ESCENARIO</x:t>
        </x:is>
      </x:c>
      <x:c r="K7" t="inlineStr">
        <x:is>
          <x:t xml:space="preserve">NO PROGRAMA HISTORICO</x:t>
        </x:is>
      </x:c>
    </x:row>
    <x:row r="8">
      <x:c r="A8" t="inlineStr">
        <x:is>
          <x:t xml:space="preserve">P001</x:t>
        </x:is>
      </x:c>
      <x:c r="B8" t="inlineStr">
        <x:is>
          <x:t xml:space="preserve">Minirack metálico con bandejas</x:t>
        </x:is>
      </x:c>
      <x:c r="C8" t="n">
        <x:v>7</x:v>
      </x:c>
      <x:c r="D8" t="inlineStr">
        <x:is>
          <x:t xml:space="preserve">Preparación superficial</x:t>
        </x:is>
      </x:c>
      <x:c r="E8" t="inlineStr">
        <x:is>
          <x:t xml:space="preserve">Zona de preparación superficial</x:t>
        </x:is>
      </x:c>
      <x:c r="F8" s="35" t="n">
        <x:v>45672.41866666666</x:v>
      </x:c>
      <x:c r="G8" s="35" t="n">
        <x:v>45673.34137333334</x:v>
      </x:c>
      <x:c r="H8" t="n">
        <x:v>6.14496</x:v>
      </x:c>
      <x:c r="I8" s="30" t="n">
        <x:v>45677</x:v>
      </x:c>
      <x:c r="J8" t="inlineStr">
        <x:is>
          <x:t xml:space="preserve">FIFO DEL ESCENARIO</x:t>
        </x:is>
      </x:c>
      <x:c r="K8" t="inlineStr">
        <x:is>
          <x:t xml:space="preserve">NO PROGRAMA HISTORICO</x:t>
        </x:is>
      </x:c>
    </x:row>
    <x:row r="9">
      <x:c r="A9" t="inlineStr">
        <x:is>
          <x:t xml:space="preserve">P001</x:t>
        </x:is>
      </x:c>
      <x:c r="B9" t="inlineStr">
        <x:is>
          <x:t xml:space="preserve">Minirack metálico con bandejas</x:t>
        </x:is>
      </x:c>
      <x:c r="C9" t="n">
        <x:v>8</x:v>
      </x:c>
      <x:c r="D9" t="inlineStr">
        <x:is>
          <x:t xml:space="preserve">Aplicación electrostática de polvo</x:t>
        </x:is>
      </x:c>
      <x:c r="E9" t="inlineStr">
        <x:is>
          <x:t xml:space="preserve">Pistola manual de pintura electrostática en polvo</x:t>
        </x:is>
      </x:c>
      <x:c r="F9" s="35" t="n">
        <x:v>45673.34137333334</x:v>
      </x:c>
      <x:c r="G9" s="35" t="n">
        <x:v>45673.42487333333</x:v>
      </x:c>
      <x:c r="H9" t="n">
        <x:v>2.004</x:v>
      </x:c>
      <x:c r="I9" s="30" t="n">
        <x:v>45677</x:v>
      </x:c>
      <x:c r="J9" t="inlineStr">
        <x:is>
          <x:t xml:space="preserve">FIFO DEL ESCENARIO</x:t>
        </x:is>
      </x:c>
      <x:c r="K9" t="inlineStr">
        <x:is>
          <x:t xml:space="preserve">NO PROGRAMA HISTORICO</x:t>
        </x:is>
      </x:c>
    </x:row>
    <x:row r="10">
      <x:c r="A10" t="inlineStr">
        <x:is>
          <x:t xml:space="preserve">P001</x:t>
        </x:is>
      </x:c>
      <x:c r="B10" t="inlineStr">
        <x:is>
          <x:t xml:space="preserve">Minirack metálico con bandejas</x:t>
        </x:is>
      </x:c>
      <x:c r="C10" t="n">
        <x:v>9</x:v>
      </x:c>
      <x:c r="D10" t="inlineStr">
        <x:is>
          <x:t xml:space="preserve">Curado térmico en horno</x:t>
        </x:is>
      </x:c>
      <x:c r="E10" t="inlineStr">
        <x:is>
          <x:t xml:space="preserve">Horno de curado de pintura electrostática por lotes</x:t>
        </x:is>
      </x:c>
      <x:c r="F10" s="35" t="n">
        <x:v>45673.42487333333</x:v>
      </x:c>
      <x:c r="G10" s="35" t="n">
        <x:v>45673.48737333333</x:v>
      </x:c>
      <x:c r="H10" t="n">
        <x:v>1.5</x:v>
      </x:c>
      <x:c r="I10" s="30" t="n">
        <x:v>45677</x:v>
      </x:c>
      <x:c r="J10" t="inlineStr">
        <x:is>
          <x:t xml:space="preserve">FIFO DEL ESCENARIO</x:t>
        </x:is>
      </x:c>
      <x:c r="K10" t="inlineStr">
        <x:is>
          <x:t xml:space="preserve">NO PROGRAMA HISTORICO</x:t>
        </x:is>
      </x:c>
    </x:row>
    <x:row r="11">
      <x:c r="A11" t="inlineStr">
        <x:is>
          <x:t xml:space="preserve">P001</x:t>
        </x:is>
      </x:c>
      <x:c r="B11" t="inlineStr">
        <x:is>
          <x:t xml:space="preserve">Minirack metálico con bandejas</x:t>
        </x:is>
      </x:c>
      <x:c r="C11" t="n">
        <x:v>10</x:v>
      </x:c>
      <x:c r="D11" t="inlineStr">
        <x:is>
          <x:t xml:space="preserve">Colgado, traslado y enfriamiento</x:t>
        </x:is>
      </x:c>
      <x:c r="E11" t="inlineStr">
        <x:is>
          <x:t xml:space="preserve">Manipulación y enfriamiento de piezas</x:t>
        </x:is>
      </x:c>
      <x:c r="F11" s="35" t="n">
        <x:v>45673.48737333333</x:v>
      </x:c>
      <x:c r="G11" s="35" t="n">
        <x:v>45673.56256777778</x:v>
      </x:c>
      <x:c r="H11" t="n">
        <x:v>0.8046666666666666</x:v>
      </x:c>
      <x:c r="I11" s="30" t="n">
        <x:v>45677</x:v>
      </x:c>
      <x:c r="J11" t="inlineStr">
        <x:is>
          <x:t xml:space="preserve">FIFO DEL ESCENARIO</x:t>
        </x:is>
      </x:c>
      <x:c r="K11" t="inlineStr">
        <x:is>
          <x:t xml:space="preserve">NO PROGRAMA HISTORICO</x:t>
        </x:is>
      </x:c>
    </x:row>
    <x:row r="12">
      <x:c r="A12" t="inlineStr">
        <x:is>
          <x:t xml:space="preserve">P001</x:t>
        </x:is>
      </x:c>
      <x:c r="B12" t="inlineStr">
        <x:is>
          <x:t xml:space="preserve">Minirack metálico con bandejas</x:t>
        </x:is>
      </x:c>
      <x:c r="C12" t="n">
        <x:v>11</x:v>
      </x:c>
      <x:c r="D12" t="inlineStr">
        <x:is>
          <x:t xml:space="preserve">Ensamblaje</x:t>
        </x:is>
      </x:c>
      <x:c r="E12" t="inlineStr">
        <x:is>
          <x:t xml:space="preserve">Mesa de armado</x:t>
        </x:is>
      </x:c>
      <x:c r="F12" s="35" t="n">
        <x:v>45673.56256777778</x:v>
      </x:c>
      <x:c r="G12" s="35" t="n">
        <x:v>45677.36256777777</x:v>
      </x:c>
      <x:c r="H12" t="n">
        <x:v>12.2</x:v>
      </x:c>
      <x:c r="I12" s="30" t="n">
        <x:v>45677</x:v>
      </x:c>
      <x:c r="J12" t="inlineStr">
        <x:is>
          <x:t xml:space="preserve">FIFO DEL ESCENARIO</x:t>
        </x:is>
      </x:c>
      <x:c r="K12" t="inlineStr">
        <x:is>
          <x:t xml:space="preserve">NO PROGRAMA HISTORICO</x:t>
        </x:is>
      </x:c>
    </x:row>
    <x:row r="13">
      <x:c r="A13" t="inlineStr">
        <x:is>
          <x:t xml:space="preserve">P001</x:t>
        </x:is>
      </x:c>
      <x:c r="B13" t="inlineStr">
        <x:is>
          <x:t xml:space="preserve">Minirack metálico con bandejas</x:t>
        </x:is>
      </x:c>
      <x:c r="C13" t="n">
        <x:v>12</x:v>
      </x:c>
      <x:c r="D13" t="inlineStr">
        <x:is>
          <x:t xml:space="preserve">Inspección de calidad</x:t>
        </x:is>
      </x:c>
      <x:c r="E13" t="inlineStr">
        <x:is>
          <x:t xml:space="preserve">Área de inspección</x:t>
        </x:is>
      </x:c>
      <x:c r="F13" s="35" t="n">
        <x:v>45677.36256777777</x:v>
      </x:c>
      <x:c r="G13" s="35" t="n">
        <x:v>45677.39751222223</x:v>
      </x:c>
      <x:c r="H13" t="n">
        <x:v>0.8386666666666667</x:v>
      </x:c>
      <x:c r="I13" s="30" t="n">
        <x:v>45677</x:v>
      </x:c>
      <x:c r="J13" t="inlineStr">
        <x:is>
          <x:t xml:space="preserve">FIFO DEL ESCENARIO</x:t>
        </x:is>
      </x:c>
      <x:c r="K13" t="inlineStr">
        <x:is>
          <x:t xml:space="preserve">NO PROGRAMA HISTORICO</x:t>
        </x:is>
      </x:c>
    </x:row>
    <x:row r="14">
      <x:c r="A14" t="inlineStr">
        <x:is>
          <x:t xml:space="preserve">P001</x:t>
        </x:is>
      </x:c>
      <x:c r="B14" t="inlineStr">
        <x:is>
          <x:t xml:space="preserve">Minirack metálico con bandejas</x:t>
        </x:is>
      </x:c>
      <x:c r="C14" t="n">
        <x:v>13</x:v>
      </x:c>
      <x:c r="D14" t="inlineStr">
        <x:is>
          <x:t xml:space="preserve">Embalaje</x:t>
        </x:is>
      </x:c>
      <x:c r="E14" t="inlineStr">
        <x:is>
          <x:t xml:space="preserve">Zona de protección y embalaje</x:t>
        </x:is>
      </x:c>
      <x:c r="F14" s="35" t="n">
        <x:v>45677.39751222223</x:v>
      </x:c>
      <x:c r="G14" s="35" t="n">
        <x:v>45677.44445666666</x:v>
      </x:c>
      <x:c r="H14" t="n">
        <x:v>1.126666666666666</x:v>
      </x:c>
      <x:c r="I14" s="30" t="n">
        <x:v>45677</x:v>
      </x:c>
      <x:c r="J14" t="inlineStr">
        <x:is>
          <x:t xml:space="preserve">FIFO DEL ESCENARIO</x:t>
        </x:is>
      </x:c>
      <x:c r="K14" t="inlineStr">
        <x:is>
          <x:t xml:space="preserve">NO PROGRAMA HISTORICO</x:t>
        </x:is>
      </x:c>
    </x:row>
    <x:row r="15">
      <x:c r="A15" t="inlineStr">
        <x:is>
          <x:t xml:space="preserve">P003</x:t>
        </x:is>
      </x:c>
      <x:c r="B15" t="inlineStr">
        <x:is>
          <x:t xml:space="preserve">Góndola central comercial</x:t>
        </x:is>
      </x:c>
      <x:c r="C15" t="n">
        <x:v>1</x:v>
      </x:c>
      <x:c r="D15" t="inlineStr">
        <x:is>
          <x:t xml:space="preserve">Corte de planchas de acero</x:t>
        </x:is>
      </x:c>
      <x:c r="E15" t="inlineStr">
        <x:is>
          <x:t xml:space="preserve">Guillotina hidráulica para corte de planchas de acero</x:t>
        </x:is>
      </x:c>
      <x:c r="F15" s="35" t="n">
        <x:v>45660.67461111111</x:v>
      </x:c>
      <x:c r="G15" s="35" t="n">
        <x:v>45664.41118055556</x:v>
      </x:c>
      <x:c r="H15" t="n">
        <x:v>10.67766666666667</x:v>
      </x:c>
      <x:c r="I15" s="30" t="n">
        <x:v>45675</x:v>
      </x:c>
      <x:c r="J15" t="inlineStr">
        <x:is>
          <x:t xml:space="preserve">FIFO DEL ESCENARIO</x:t>
        </x:is>
      </x:c>
      <x:c r="K15" t="inlineStr">
        <x:is>
          <x:t xml:space="preserve">NO PROGRAMA HISTORICO</x:t>
        </x:is>
      </x:c>
    </x:row>
    <x:row r="16">
      <x:c r="A16" t="inlineStr">
        <x:is>
          <x:t xml:space="preserve">P003</x:t>
        </x:is>
      </x:c>
      <x:c r="B16" t="inlineStr">
        <x:is>
          <x:t xml:space="preserve">Góndola central comercial</x:t>
        </x:is>
      </x:c>
      <x:c r="C16" t="n">
        <x:v>2</x:v>
      </x:c>
      <x:c r="D16" t="inlineStr">
        <x:is>
          <x:t xml:space="preserve">Corte de tubos y perfiles</x:t>
        </x:is>
      </x:c>
      <x:c r="E16" t="inlineStr">
        <x:is>
          <x:t xml:space="preserve">Sierra de cinta para corte de tubos y perfiles</x:t>
        </x:is>
      </x:c>
      <x:c r="F16" s="35" t="n">
        <x:v>45664.41118055556</x:v>
      </x:c>
      <x:c r="G16" s="35" t="n">
        <x:v>45664.44580555556</x:v>
      </x:c>
      <x:c r="H16" t="n">
        <x:v>0.831</x:v>
      </x:c>
      <x:c r="I16" s="30" t="n">
        <x:v>45675</x:v>
      </x:c>
      <x:c r="J16" t="inlineStr">
        <x:is>
          <x:t xml:space="preserve">FIFO DEL ESCENARIO</x:t>
        </x:is>
      </x:c>
      <x:c r="K16" t="inlineStr">
        <x:is>
          <x:t xml:space="preserve">NO PROGRAMA HISTORICO</x:t>
        </x:is>
      </x:c>
    </x:row>
    <x:row r="17">
      <x:c r="A17" t="inlineStr">
        <x:is>
          <x:t xml:space="preserve">P003</x:t>
        </x:is>
      </x:c>
      <x:c r="B17" t="inlineStr">
        <x:is>
          <x:t xml:space="preserve">Góndola central comercial</x:t>
        </x:is>
      </x:c>
      <x:c r="C17" t="n">
        <x:v>3</x:v>
      </x:c>
      <x:c r="D17" t="inlineStr">
        <x:is>
          <x:t xml:space="preserve">Perforación</x:t>
        </x:is>
      </x:c>
      <x:c r="E17" t="inlineStr">
        <x:is>
          <x:t xml:space="preserve">Taladro de banco para perforación de acero</x:t>
        </x:is>
      </x:c>
      <x:c r="F17" s="35" t="n">
        <x:v>45665.58894444445</x:v>
      </x:c>
      <x:c r="G17" s="35" t="n">
        <x:v>45667.35908333334</x:v>
      </x:c>
      <x:c r="H17" t="n">
        <x:v>11.48333333333333</x:v>
      </x:c>
      <x:c r="I17" s="30" t="n">
        <x:v>45675</x:v>
      </x:c>
      <x:c r="J17" t="inlineStr">
        <x:is>
          <x:t xml:space="preserve">FIFO DEL ESCENARIO</x:t>
        </x:is>
      </x:c>
      <x:c r="K17" t="inlineStr">
        <x:is>
          <x:t xml:space="preserve">NO PROGRAMA HISTORICO</x:t>
        </x:is>
      </x:c>
    </x:row>
    <x:row r="18">
      <x:c r="A18" t="inlineStr">
        <x:is>
          <x:t xml:space="preserve">P003</x:t>
        </x:is>
      </x:c>
      <x:c r="B18" t="inlineStr">
        <x:is>
          <x:t xml:space="preserve">Góndola central comercial</x:t>
        </x:is>
      </x:c>
      <x:c r="C18" t="n">
        <x:v>4</x:v>
      </x:c>
      <x:c r="D18" t="inlineStr">
        <x:is>
          <x:t xml:space="preserve">Plegado</x:t>
        </x:is>
      </x:c>
      <x:c r="E18" t="inlineStr">
        <x:is>
          <x:t xml:space="preserve">Plegadora hidráulica de chapa metálica</x:t>
        </x:is>
      </x:c>
      <x:c r="F18" s="35" t="n">
        <x:v>45667.39727777777</x:v>
      </x:c>
      <x:c r="G18" s="35" t="n">
        <x:v>45672.35838888889</x:v>
      </x:c>
      <x:c r="H18" t="n">
        <x:v>23.06666666666667</x:v>
      </x:c>
      <x:c r="I18" s="30" t="n">
        <x:v>45675</x:v>
      </x:c>
      <x:c r="J18" t="inlineStr">
        <x:is>
          <x:t xml:space="preserve">FIFO DEL ESCENARIO</x:t>
        </x:is>
      </x:c>
      <x:c r="K18" t="inlineStr">
        <x:is>
          <x:t xml:space="preserve">NO PROGRAMA HISTORICO</x:t>
        </x:is>
      </x:c>
    </x:row>
    <x:row r="19">
      <x:c r="A19" t="inlineStr">
        <x:is>
          <x:t xml:space="preserve">P003</x:t>
        </x:is>
      </x:c>
      <x:c r="B19" t="inlineStr">
        <x:is>
          <x:t xml:space="preserve">Góndola central comercial</x:t>
        </x:is>
      </x:c>
      <x:c r="C19" t="n">
        <x:v>5</x:v>
      </x:c>
      <x:c r="D19" t="inlineStr">
        <x:is>
          <x:t xml:space="preserve">Desbarbado</x:t>
        </x:is>
      </x:c>
      <x:c r="E19" t="inlineStr">
        <x:is>
          <x:t xml:space="preserve">Mesa de desbarbado/esmerilado</x:t>
        </x:is>
      </x:c>
      <x:c r="F19" s="35" t="n">
        <x:v>45672.41866666666</x:v>
      </x:c>
      <x:c r="G19" s="35" t="n">
        <x:v>45673.33533333334</x:v>
      </x:c>
      <x:c r="H19" t="n">
        <x:v>6</x:v>
      </x:c>
      <x:c r="I19" s="30" t="n">
        <x:v>45675</x:v>
      </x:c>
      <x:c r="J19" t="inlineStr">
        <x:is>
          <x:t xml:space="preserve">FIFO DEL ESCENARIO</x:t>
        </x:is>
      </x:c>
      <x:c r="K19" t="inlineStr">
        <x:is>
          <x:t xml:space="preserve">NO PROGRAMA HISTORICO</x:t>
        </x:is>
      </x:c>
    </x:row>
    <x:row r="20">
      <x:c r="A20" t="inlineStr">
        <x:is>
          <x:t xml:space="preserve">P003</x:t>
        </x:is>
      </x:c>
      <x:c r="B20" t="inlineStr">
        <x:is>
          <x:t xml:space="preserve">Góndola central comercial</x:t>
        </x:is>
      </x:c>
      <x:c r="C20" t="n">
        <x:v>6</x:v>
      </x:c>
      <x:c r="D20" t="inlineStr">
        <x:is>
          <x:t xml:space="preserve">Preparación superficial</x:t>
        </x:is>
      </x:c>
      <x:c r="E20" t="inlineStr">
        <x:is>
          <x:t xml:space="preserve">Zona de preparación superficial</x:t>
        </x:is>
      </x:c>
      <x:c r="F20" s="35" t="n">
        <x:v>45673.34137333334</x:v>
      </x:c>
      <x:c r="G20" s="35" t="n">
        <x:v>45673.58415555555</x:v>
      </x:c>
      <x:c r="H20" t="n">
        <x:v>4.826773333333334</x:v>
      </x:c>
      <x:c r="I20" s="30" t="n">
        <x:v>45675</x:v>
      </x:c>
      <x:c r="J20" t="inlineStr">
        <x:is>
          <x:t xml:space="preserve">FIFO DEL ESCENARIO</x:t>
        </x:is>
      </x:c>
      <x:c r="K20" t="inlineStr">
        <x:is>
          <x:t xml:space="preserve">NO PROGRAMA HISTORICO</x:t>
        </x:is>
      </x:c>
    </x:row>
    <x:row r="21">
      <x:c r="A21" t="inlineStr">
        <x:is>
          <x:t xml:space="preserve">P003</x:t>
        </x:is>
      </x:c>
      <x:c r="B21" t="inlineStr">
        <x:is>
          <x:t xml:space="preserve">Góndola central comercial</x:t>
        </x:is>
      </x:c>
      <x:c r="C21" t="n">
        <x:v>7</x:v>
      </x:c>
      <x:c r="D21" t="inlineStr">
        <x:is>
          <x:t xml:space="preserve">Aplicación electrostática de polvo</x:t>
        </x:is>
      </x:c>
      <x:c r="E21" t="inlineStr">
        <x:is>
          <x:t xml:space="preserve">Pistola manual de pintura electrostática en polvo</x:t>
        </x:is>
      </x:c>
      <x:c r="F21" s="35" t="n">
        <x:v>45673.58415555555</x:v>
      </x:c>
      <x:c r="G21" s="35" t="n">
        <x:v>45673.63021111111</x:v>
      </x:c>
      <x:c r="H21" t="n">
        <x:v>1.105333333333333</x:v>
      </x:c>
      <x:c r="I21" s="30" t="n">
        <x:v>45675</x:v>
      </x:c>
      <x:c r="J21" t="inlineStr">
        <x:is>
          <x:t xml:space="preserve">FIFO DEL ESCENARIO</x:t>
        </x:is>
      </x:c>
      <x:c r="K21" t="inlineStr">
        <x:is>
          <x:t xml:space="preserve">NO PROGRAMA HISTORICO</x:t>
        </x:is>
      </x:c>
    </x:row>
    <x:row r="22">
      <x:c r="A22" t="inlineStr">
        <x:is>
          <x:t xml:space="preserve">P003</x:t>
        </x:is>
      </x:c>
      <x:c r="B22" t="inlineStr">
        <x:is>
          <x:t xml:space="preserve">Góndola central comercial</x:t>
        </x:is>
      </x:c>
      <x:c r="C22" t="n">
        <x:v>8</x:v>
      </x:c>
      <x:c r="D22" t="inlineStr">
        <x:is>
          <x:t xml:space="preserve">Curado térmico en horno</x:t>
        </x:is>
      </x:c>
      <x:c r="E22" t="inlineStr">
        <x:is>
          <x:t xml:space="preserve">Horno de curado de pintura electrostática por lotes</x:t>
        </x:is>
      </x:c>
      <x:c r="F22" s="35" t="n">
        <x:v>45673.63021111111</x:v>
      </x:c>
      <x:c r="G22" s="35" t="n">
        <x:v>45673.66146111111</x:v>
      </x:c>
      <x:c r="H22" t="n">
        <x:v>0.75</x:v>
      </x:c>
      <x:c r="I22" s="30" t="n">
        <x:v>45675</x:v>
      </x:c>
      <x:c r="J22" t="inlineStr">
        <x:is>
          <x:t xml:space="preserve">FIFO DEL ESCENARIO</x:t>
        </x:is>
      </x:c>
      <x:c r="K22" t="inlineStr">
        <x:is>
          <x:t xml:space="preserve">NO PROGRAMA HISTORICO</x:t>
        </x:is>
      </x:c>
    </x:row>
    <x:row r="23">
      <x:c r="A23" t="inlineStr">
        <x:is>
          <x:t xml:space="preserve">P003</x:t>
        </x:is>
      </x:c>
      <x:c r="B23" t="inlineStr">
        <x:is>
          <x:t xml:space="preserve">Góndola central comercial</x:t>
        </x:is>
      </x:c>
      <x:c r="C23" t="n">
        <x:v>9</x:v>
      </x:c>
      <x:c r="D23" t="inlineStr">
        <x:is>
          <x:t xml:space="preserve">Colgado, traslado y enfriamiento</x:t>
        </x:is>
      </x:c>
      <x:c r="E23" t="inlineStr">
        <x:is>
          <x:t xml:space="preserve">Manipulación y enfriamiento de piezas</x:t>
        </x:is>
      </x:c>
      <x:c r="F23" s="35" t="n">
        <x:v>45673.66146111111</x:v>
      </x:c>
      <x:c r="G23" s="35" t="n">
        <x:v>45673.67980138889</x:v>
      </x:c>
      <x:c r="H23" t="n">
        <x:v>0.4401666666666667</x:v>
      </x:c>
      <x:c r="I23" s="30" t="n">
        <x:v>45675</x:v>
      </x:c>
      <x:c r="J23" t="inlineStr">
        <x:is>
          <x:t xml:space="preserve">FIFO DEL ESCENARIO</x:t>
        </x:is>
      </x:c>
      <x:c r="K23" t="inlineStr">
        <x:is>
          <x:t xml:space="preserve">NO PROGRAMA HISTORICO</x:t>
        </x:is>
      </x:c>
    </x:row>
    <x:row r="24">
      <x:c r="A24" t="inlineStr">
        <x:is>
          <x:t xml:space="preserve">P003</x:t>
        </x:is>
      </x:c>
      <x:c r="B24" t="inlineStr">
        <x:is>
          <x:t xml:space="preserve">Góndola central comercial</x:t>
        </x:is>
      </x:c>
      <x:c r="C24" t="n">
        <x:v>10</x:v>
      </x:c>
      <x:c r="D24" t="inlineStr">
        <x:is>
          <x:t xml:space="preserve">Ensamblaje</x:t>
        </x:is>
      </x:c>
      <x:c r="E24" t="inlineStr">
        <x:is>
          <x:t xml:space="preserve">Mesa de armado</x:t>
        </x:is>
      </x:c>
      <x:c r="F24" s="35" t="n">
        <x:v>45677.36256777777</x:v>
      </x:c>
      <x:c r="G24" s="35" t="n">
        <x:v>45678.36881777778</x:v>
      </x:c>
      <x:c r="H24" t="n">
        <x:v>8.15</x:v>
      </x:c>
      <x:c r="I24" s="30" t="n">
        <x:v>45675</x:v>
      </x:c>
      <x:c r="J24" t="inlineStr">
        <x:is>
          <x:t xml:space="preserve">FIFO DEL ESCENARIO</x:t>
        </x:is>
      </x:c>
      <x:c r="K24" t="inlineStr">
        <x:is>
          <x:t xml:space="preserve">NO PROGRAMA HISTORICO</x:t>
        </x:is>
      </x:c>
    </x:row>
    <x:row r="25">
      <x:c r="A25" t="inlineStr">
        <x:is>
          <x:t xml:space="preserve">P003</x:t>
        </x:is>
      </x:c>
      <x:c r="B25" t="inlineStr">
        <x:is>
          <x:t xml:space="preserve">Góndola central comercial</x:t>
        </x:is>
      </x:c>
      <x:c r="C25" t="n">
        <x:v>11</x:v>
      </x:c>
      <x:c r="D25" t="inlineStr">
        <x:is>
          <x:t xml:space="preserve">Inspección de calidad</x:t>
        </x:is>
      </x:c>
      <x:c r="E25" t="inlineStr">
        <x:is>
          <x:t xml:space="preserve">Área de inspección</x:t>
        </x:is>
      </x:c>
      <x:c r="F25" s="35" t="n">
        <x:v>45678.36881777778</x:v>
      </x:c>
      <x:c r="G25" s="35" t="n">
        <x:v>45678.38863027778</x:v>
      </x:c>
      <x:c r="H25" t="n">
        <x:v>0.4755</x:v>
      </x:c>
      <x:c r="I25" s="30" t="n">
        <x:v>45675</x:v>
      </x:c>
      <x:c r="J25" t="inlineStr">
        <x:is>
          <x:t xml:space="preserve">FIFO DEL ESCENARIO</x:t>
        </x:is>
      </x:c>
      <x:c r="K25" t="inlineStr">
        <x:is>
          <x:t xml:space="preserve">NO PROGRAMA HISTORICO</x:t>
        </x:is>
      </x:c>
    </x:row>
    <x:row r="26">
      <x:c r="A26" t="inlineStr">
        <x:is>
          <x:t xml:space="preserve">P003</x:t>
        </x:is>
      </x:c>
      <x:c r="B26" t="inlineStr">
        <x:is>
          <x:t xml:space="preserve">Góndola central comercial</x:t>
        </x:is>
      </x:c>
      <x:c r="C26" t="n">
        <x:v>12</x:v>
      </x:c>
      <x:c r="D26" t="inlineStr">
        <x:is>
          <x:t xml:space="preserve">Embalaje</x:t>
        </x:is>
      </x:c>
      <x:c r="E26" t="inlineStr">
        <x:is>
          <x:t xml:space="preserve">Zona de protección y embalaje</x:t>
        </x:is>
      </x:c>
      <x:c r="F26" s="35" t="n">
        <x:v>45678.38863027778</x:v>
      </x:c>
      <x:c r="G26" s="35" t="n">
        <x:v>45678.41519972222</x:v>
      </x:c>
      <x:c r="H26" t="n">
        <x:v>0.6376666666666666</x:v>
      </x:c>
      <x:c r="I26" s="30" t="n">
        <x:v>45675</x:v>
      </x:c>
      <x:c r="J26" t="inlineStr">
        <x:is>
          <x:t xml:space="preserve">FIFO DEL ESCENARIO</x:t>
        </x:is>
      </x:c>
      <x:c r="K26" t="inlineStr">
        <x:is>
          <x:t xml:space="preserve">NO PROGRAMA HISTORICO</x:t>
        </x:is>
      </x:c>
    </x:row>
    <x:row r="27">
      <x:c r="A27" t="inlineStr">
        <x:is>
          <x:t xml:space="preserve">P005</x:t>
        </x:is>
      </x:c>
      <x:c r="B27" t="inlineStr">
        <x:is>
          <x:t xml:space="preserve">Locker de 4 puertas</x:t>
        </x:is>
      </x:c>
      <x:c r="C27" t="n">
        <x:v>1</x:v>
      </x:c>
      <x:c r="D27" t="inlineStr">
        <x:is>
          <x:t xml:space="preserve">Corte de planchas de acero</x:t>
        </x:is>
      </x:c>
      <x:c r="E27" t="inlineStr">
        <x:is>
          <x:t xml:space="preserve">Guillotina hidráulica para corte de planchas de acero</x:t>
        </x:is>
      </x:c>
      <x:c r="F27" s="35" t="n">
        <x:v>45664.41118055556</x:v>
      </x:c>
      <x:c r="G27" s="35" t="n">
        <x:v>45664.62609027778</x:v>
      </x:c>
      <x:c r="H27" t="n">
        <x:v>4.157833333333333</x:v>
      </x:c>
      <x:c r="I27" s="30" t="n">
        <x:v>45674</x:v>
      </x:c>
      <x:c r="J27" t="inlineStr">
        <x:is>
          <x:t xml:space="preserve">FIFO DEL ESCENARIO</x:t>
        </x:is>
      </x:c>
      <x:c r="K27" t="inlineStr">
        <x:is>
          <x:t xml:space="preserve">NO PROGRAMA HISTORICO</x:t>
        </x:is>
      </x:c>
    </x:row>
    <x:row r="28">
      <x:c r="A28" t="inlineStr">
        <x:is>
          <x:t xml:space="preserve">P005</x:t>
        </x:is>
      </x:c>
      <x:c r="B28" t="inlineStr">
        <x:is>
          <x:t xml:space="preserve">Locker de 4 puertas</x:t>
        </x:is>
      </x:c>
      <x:c r="C28" t="n">
        <x:v>2</x:v>
      </x:c>
      <x:c r="D28" t="inlineStr">
        <x:is>
          <x:t xml:space="preserve">Perforación</x:t>
        </x:is>
      </x:c>
      <x:c r="E28" t="inlineStr">
        <x:is>
          <x:t xml:space="preserve">Taladro de banco para perforación de acero</x:t>
        </x:is>
      </x:c>
      <x:c r="F28" s="35" t="n">
        <x:v>45667.35908333334</x:v>
      </x:c>
      <x:c r="G28" s="35" t="n">
        <x:v>45667.42769444444</x:v>
      </x:c>
      <x:c r="H28" t="n">
        <x:v>1.646666666666667</x:v>
      </x:c>
      <x:c r="I28" s="30" t="n">
        <x:v>45674</x:v>
      </x:c>
      <x:c r="J28" t="inlineStr">
        <x:is>
          <x:t xml:space="preserve">FIFO DEL ESCENARIO</x:t>
        </x:is>
      </x:c>
      <x:c r="K28" t="inlineStr">
        <x:is>
          <x:t xml:space="preserve">NO PROGRAMA HISTORICO</x:t>
        </x:is>
      </x:c>
    </x:row>
    <x:row r="29">
      <x:c r="A29" t="inlineStr">
        <x:is>
          <x:t xml:space="preserve">P005</x:t>
        </x:is>
      </x:c>
      <x:c r="B29" t="inlineStr">
        <x:is>
          <x:t xml:space="preserve">Locker de 4 puertas</x:t>
        </x:is>
      </x:c>
      <x:c r="C29" t="n">
        <x:v>3</x:v>
      </x:c>
      <x:c r="D29" t="inlineStr">
        <x:is>
          <x:t xml:space="preserve">Plegado</x:t>
        </x:is>
      </x:c>
      <x:c r="E29" t="inlineStr">
        <x:is>
          <x:t xml:space="preserve">Plegadora hidráulica de chapa metálica</x:t>
        </x:is>
      </x:c>
      <x:c r="F29" s="35" t="n">
        <x:v>45672.35838888889</x:v>
      </x:c>
      <x:c r="G29" s="35" t="n">
        <x:v>45673.46672222222</x:v>
      </x:c>
      <x:c r="H29" t="n">
        <x:v>10.6</x:v>
      </x:c>
      <x:c r="I29" s="30" t="n">
        <x:v>45674</x:v>
      </x:c>
      <x:c r="J29" t="inlineStr">
        <x:is>
          <x:t xml:space="preserve">FIFO DEL ESCENARIO</x:t>
        </x:is>
      </x:c>
      <x:c r="K29" t="inlineStr">
        <x:is>
          <x:t xml:space="preserve">NO PROGRAMA HISTORICO</x:t>
        </x:is>
      </x:c>
    </x:row>
    <x:row r="30">
      <x:c r="A30" t="inlineStr">
        <x:is>
          <x:t xml:space="preserve">P005</x:t>
        </x:is>
      </x:c>
      <x:c r="B30" t="inlineStr">
        <x:is>
          <x:t xml:space="preserve">Locker de 4 puertas</x:t>
        </x:is>
      </x:c>
      <x:c r="C30" t="n">
        <x:v>4</x:v>
      </x:c>
      <x:c r="D30" t="inlineStr">
        <x:is>
          <x:t xml:space="preserve">Desbarbado</x:t>
        </x:is>
      </x:c>
      <x:c r="E30" t="inlineStr">
        <x:is>
          <x:t xml:space="preserve">Mesa de desbarbado/esmerilado</x:t>
        </x:is>
      </x:c>
      <x:c r="F30" s="35" t="n">
        <x:v>45673.46672222222</x:v>
      </x:c>
      <x:c r="G30" s="35" t="n">
        <x:v>45673.58547222222</x:v>
      </x:c>
      <x:c r="H30" t="n">
        <x:v>1.85</x:v>
      </x:c>
      <x:c r="I30" s="30" t="n">
        <x:v>45674</x:v>
      </x:c>
      <x:c r="J30" t="inlineStr">
        <x:is>
          <x:t xml:space="preserve">FIFO DEL ESCENARIO</x:t>
        </x:is>
      </x:c>
      <x:c r="K30" t="inlineStr">
        <x:is>
          <x:t xml:space="preserve">NO PROGRAMA HISTORICO</x:t>
        </x:is>
      </x:c>
    </x:row>
    <x:row r="31">
      <x:c r="A31" t="inlineStr">
        <x:is>
          <x:t xml:space="preserve">P005</x:t>
        </x:is>
      </x:c>
      <x:c r="B31" t="inlineStr">
        <x:is>
          <x:t xml:space="preserve">Locker de 4 puertas</x:t>
        </x:is>
      </x:c>
      <x:c r="C31" t="n">
        <x:v>5</x:v>
      </x:c>
      <x:c r="D31" t="inlineStr">
        <x:is>
          <x:t xml:space="preserve">Preparación superficial</x:t>
        </x:is>
      </x:c>
      <x:c r="E31" t="inlineStr">
        <x:is>
          <x:t xml:space="preserve">Zona de preparación superficial</x:t>
        </x:is>
      </x:c>
      <x:c r="F31" s="35" t="n">
        <x:v>45673.58547222222</x:v>
      </x:c>
      <x:c r="G31" s="35" t="n">
        <x:v>45673.69932222222</x:v>
      </x:c>
      <x:c r="H31" t="n">
        <x:v>2.7324</x:v>
      </x:c>
      <x:c r="I31" s="30" t="n">
        <x:v>45674</x:v>
      </x:c>
      <x:c r="J31" t="inlineStr">
        <x:is>
          <x:t xml:space="preserve">FIFO DEL ESCENARIO</x:t>
        </x:is>
      </x:c>
      <x:c r="K31" t="inlineStr">
        <x:is>
          <x:t xml:space="preserve">NO PROGRAMA HISTORICO</x:t>
        </x:is>
      </x:c>
    </x:row>
    <x:row r="32">
      <x:c r="A32" t="inlineStr">
        <x:is>
          <x:t xml:space="preserve">P005</x:t>
        </x:is>
      </x:c>
      <x:c r="B32" t="inlineStr">
        <x:is>
          <x:t xml:space="preserve">Locker de 4 puertas</x:t>
        </x:is>
      </x:c>
      <x:c r="C32" t="n">
        <x:v>6</x:v>
      </x:c>
      <x:c r="D32" t="inlineStr">
        <x:is>
          <x:t xml:space="preserve">Aplicación electrostática de polvo</x:t>
        </x:is>
      </x:c>
      <x:c r="E32" t="inlineStr">
        <x:is>
          <x:t xml:space="preserve">Pistola manual de pintura electrostática en polvo</x:t>
        </x:is>
      </x:c>
      <x:c r="F32" s="35" t="n">
        <x:v>45673.69932222222</x:v>
      </x:c>
      <x:c r="G32" s="35" t="n">
        <x:v>45674.36111388889</x:v>
      </x:c>
      <x:c r="H32" t="n">
        <x:v>0.8830000000000001</x:v>
      </x:c>
      <x:c r="I32" s="30" t="n">
        <x:v>45674</x:v>
      </x:c>
      <x:c r="J32" t="inlineStr">
        <x:is>
          <x:t xml:space="preserve">FIFO DEL ESCENARIO</x:t>
        </x:is>
      </x:c>
      <x:c r="K32" t="inlineStr">
        <x:is>
          <x:t xml:space="preserve">NO PROGRAMA HISTORICO</x:t>
        </x:is>
      </x:c>
    </x:row>
    <x:row r="33">
      <x:c r="A33" t="inlineStr">
        <x:is>
          <x:t xml:space="preserve">P005</x:t>
        </x:is>
      </x:c>
      <x:c r="B33" t="inlineStr">
        <x:is>
          <x:t xml:space="preserve">Locker de 4 puertas</x:t>
        </x:is>
      </x:c>
      <x:c r="C33" t="n">
        <x:v>7</x:v>
      </x:c>
      <x:c r="D33" t="inlineStr">
        <x:is>
          <x:t xml:space="preserve">Curado térmico en horno</x:t>
        </x:is>
      </x:c>
      <x:c r="E33" t="inlineStr">
        <x:is>
          <x:t xml:space="preserve">Horno de curado de pintura electrostática por lotes</x:t>
        </x:is>
      </x:c>
      <x:c r="F33" s="35" t="n">
        <x:v>45674.36111388889</x:v>
      </x:c>
      <x:c r="G33" s="35" t="n">
        <x:v>45674.39236388889</x:v>
      </x:c>
      <x:c r="H33" t="n">
        <x:v>0.75</x:v>
      </x:c>
      <x:c r="I33" s="30" t="n">
        <x:v>45674</x:v>
      </x:c>
      <x:c r="J33" t="inlineStr">
        <x:is>
          <x:t xml:space="preserve">FIFO DEL ESCENARIO</x:t>
        </x:is>
      </x:c>
      <x:c r="K33" t="inlineStr">
        <x:is>
          <x:t xml:space="preserve">NO PROGRAMA HISTORICO</x:t>
        </x:is>
      </x:c>
    </x:row>
    <x:row r="34">
      <x:c r="A34" t="inlineStr">
        <x:is>
          <x:t xml:space="preserve">P005</x:t>
        </x:is>
      </x:c>
      <x:c r="B34" t="inlineStr">
        <x:is>
          <x:t xml:space="preserve">Locker de 4 puertas</x:t>
        </x:is>
      </x:c>
      <x:c r="C34" t="n">
        <x:v>8</x:v>
      </x:c>
      <x:c r="D34" t="inlineStr">
        <x:is>
          <x:t xml:space="preserve">Colgado, traslado y enfriamiento</x:t>
        </x:is>
      </x:c>
      <x:c r="E34" t="inlineStr">
        <x:is>
          <x:t xml:space="preserve">Manipulación y enfriamiento de piezas</x:t>
        </x:is>
      </x:c>
      <x:c r="F34" s="35" t="n">
        <x:v>45674.39236388889</x:v>
      </x:c>
      <x:c r="G34" s="35" t="n">
        <x:v>45674.40800277777</x:v>
      </x:c>
      <x:c r="H34" t="n">
        <x:v>0.3753333333333334</x:v>
      </x:c>
      <x:c r="I34" s="30" t="n">
        <x:v>45674</x:v>
      </x:c>
      <x:c r="J34" t="inlineStr">
        <x:is>
          <x:t xml:space="preserve">FIFO DEL ESCENARIO</x:t>
        </x:is>
      </x:c>
      <x:c r="K34" t="inlineStr">
        <x:is>
          <x:t xml:space="preserve">NO PROGRAMA HISTORICO</x:t>
        </x:is>
      </x:c>
    </x:row>
    <x:row r="35">
      <x:c r="A35" t="inlineStr">
        <x:is>
          <x:t xml:space="preserve">P005</x:t>
        </x:is>
      </x:c>
      <x:c r="B35" t="inlineStr">
        <x:is>
          <x:t xml:space="preserve">Locker de 4 puertas</x:t>
        </x:is>
      </x:c>
      <x:c r="C35" t="n">
        <x:v>9</x:v>
      </x:c>
      <x:c r="D35" t="inlineStr">
        <x:is>
          <x:t xml:space="preserve">Ensamblaje</x:t>
        </x:is>
      </x:c>
      <x:c r="E35" t="inlineStr">
        <x:is>
          <x:t xml:space="preserve">Mesa de armado</x:t>
        </x:is>
      </x:c>
      <x:c r="F35" s="35" t="n">
        <x:v>45678.36881777778</x:v>
      </x:c>
      <x:c r="G35" s="35" t="n">
        <x:v>45678.58965111111</x:v>
      </x:c>
      <x:c r="H35" t="n">
        <x:v>4.3</x:v>
      </x:c>
      <x:c r="I35" s="30" t="n">
        <x:v>45674</x:v>
      </x:c>
      <x:c r="J35" t="inlineStr">
        <x:is>
          <x:t xml:space="preserve">FIFO DEL ESCENARIO</x:t>
        </x:is>
      </x:c>
      <x:c r="K35" t="inlineStr">
        <x:is>
          <x:t xml:space="preserve">NO PROGRAMA HISTORICO</x:t>
        </x:is>
      </x:c>
    </x:row>
    <x:row r="36">
      <x:c r="A36" t="inlineStr">
        <x:is>
          <x:t xml:space="preserve">P005</x:t>
        </x:is>
      </x:c>
      <x:c r="B36" t="inlineStr">
        <x:is>
          <x:t xml:space="preserve">Locker de 4 puertas</x:t>
        </x:is>
      </x:c>
      <x:c r="C36" t="n">
        <x:v>10</x:v>
      </x:c>
      <x:c r="D36" t="inlineStr">
        <x:is>
          <x:t xml:space="preserve">Inspección de calidad</x:t>
        </x:is>
      </x:c>
      <x:c r="E36" t="inlineStr">
        <x:is>
          <x:t xml:space="preserve">Área de inspección</x:t>
        </x:is>
      </x:c>
      <x:c r="F36" s="35" t="n">
        <x:v>45678.58965111111</x:v>
      </x:c>
      <x:c r="G36" s="35" t="n">
        <x:v>45678.60570666667</x:v>
      </x:c>
      <x:c r="H36" t="n">
        <x:v>0.3853333333333334</x:v>
      </x:c>
      <x:c r="I36" s="30" t="n">
        <x:v>45674</x:v>
      </x:c>
      <x:c r="J36" t="inlineStr">
        <x:is>
          <x:t xml:space="preserve">FIFO DEL ESCENARIO</x:t>
        </x:is>
      </x:c>
      <x:c r="K36" t="inlineStr">
        <x:is>
          <x:t xml:space="preserve">NO PROGRAMA HISTORICO</x:t>
        </x:is>
      </x:c>
    </x:row>
    <x:row r="37">
      <x:c r="A37" t="inlineStr">
        <x:is>
          <x:t xml:space="preserve">P005</x:t>
        </x:is>
      </x:c>
      <x:c r="B37" t="inlineStr">
        <x:is>
          <x:t xml:space="preserve">Locker de 4 puertas</x:t>
        </x:is>
      </x:c>
      <x:c r="C37" t="n">
        <x:v>11</x:v>
      </x:c>
      <x:c r="D37" t="inlineStr">
        <x:is>
          <x:t xml:space="preserve">Embalaje</x:t>
        </x:is>
      </x:c>
      <x:c r="E37" t="inlineStr">
        <x:is>
          <x:t xml:space="preserve">Zona de protección y embalaje</x:t>
        </x:is>
      </x:c>
      <x:c r="F37" s="35" t="n">
        <x:v>45678.60570666667</x:v>
      </x:c>
      <x:c r="G37" s="35" t="n">
        <x:v>45678.62701222222</x:v>
      </x:c>
      <x:c r="H37" t="n">
        <x:v>0.5113333333333333</x:v>
      </x:c>
      <x:c r="I37" s="30" t="n">
        <x:v>45674</x:v>
      </x:c>
      <x:c r="J37" t="inlineStr">
        <x:is>
          <x:t xml:space="preserve">FIFO DEL ESCENARIO</x:t>
        </x:is>
      </x:c>
      <x:c r="K37" t="inlineStr">
        <x:is>
          <x:t xml:space="preserve">NO PROGRAMA HISTORICO</x:t>
        </x:is>
      </x:c>
    </x:row>
    <x:row r="38">
      <x:c r="A38" t="inlineStr">
        <x:is>
          <x:t xml:space="preserve">P007</x:t>
        </x:is>
      </x:c>
      <x:c r="B38" t="inlineStr">
        <x:is>
          <x:t xml:space="preserve">Armario metálico</x:t>
        </x:is>
      </x:c>
      <x:c r="C38" t="n">
        <x:v>1</x:v>
      </x:c>
      <x:c r="D38" t="inlineStr">
        <x:is>
          <x:t xml:space="preserve">Corte de planchas de acero</x:t>
        </x:is>
      </x:c>
      <x:c r="E38" t="inlineStr">
        <x:is>
          <x:t xml:space="preserve">Guillotina hidráulica para corte de planchas de acero</x:t>
        </x:is>
      </x:c>
      <x:c r="F38" s="35" t="n">
        <x:v>45664.62609027778</x:v>
      </x:c>
      <x:c r="G38" s="35" t="n">
        <x:v>45665.54525694445</x:v>
      </x:c>
      <x:c r="H38" t="n">
        <x:v>6.06</x:v>
      </x:c>
      <x:c r="I38" s="30" t="n">
        <x:v>45675</x:v>
      </x:c>
      <x:c r="J38" t="inlineStr">
        <x:is>
          <x:t xml:space="preserve">FIFO DEL ESCENARIO</x:t>
        </x:is>
      </x:c>
      <x:c r="K38" t="inlineStr">
        <x:is>
          <x:t xml:space="preserve">NO PROGRAMA HISTORICO</x:t>
        </x:is>
      </x:c>
    </x:row>
    <x:row r="39">
      <x:c r="A39" t="inlineStr">
        <x:is>
          <x:t xml:space="preserve">P007</x:t>
        </x:is>
      </x:c>
      <x:c r="B39" t="inlineStr">
        <x:is>
          <x:t xml:space="preserve">Armario metálico</x:t>
        </x:is>
      </x:c>
      <x:c r="C39" t="n">
        <x:v>2</x:v>
      </x:c>
      <x:c r="D39" t="inlineStr">
        <x:is>
          <x:t xml:space="preserve">Perforación</x:t>
        </x:is>
      </x:c>
      <x:c r="E39" t="inlineStr">
        <x:is>
          <x:t xml:space="preserve">Taladro de banco para perforación de acero</x:t>
        </x:is>
      </x:c>
      <x:c r="F39" s="35" t="n">
        <x:v>45667.42769444444</x:v>
      </x:c>
      <x:c r="G39" s="35" t="n">
        <x:v>45667.47491666667</x:v>
      </x:c>
      <x:c r="H39" t="n">
        <x:v>1.133333333333333</x:v>
      </x:c>
      <x:c r="I39" s="30" t="n">
        <x:v>45675</x:v>
      </x:c>
      <x:c r="J39" t="inlineStr">
        <x:is>
          <x:t xml:space="preserve">FIFO DEL ESCENARIO</x:t>
        </x:is>
      </x:c>
      <x:c r="K39" t="inlineStr">
        <x:is>
          <x:t xml:space="preserve">NO PROGRAMA HISTORICO</x:t>
        </x:is>
      </x:c>
    </x:row>
    <x:row r="40">
      <x:c r="A40" t="inlineStr">
        <x:is>
          <x:t xml:space="preserve">P007</x:t>
        </x:is>
      </x:c>
      <x:c r="B40" t="inlineStr">
        <x:is>
          <x:t xml:space="preserve">Armario metálico</x:t>
        </x:is>
      </x:c>
      <x:c r="C40" t="n">
        <x:v>3</x:v>
      </x:c>
      <x:c r="D40" t="inlineStr">
        <x:is>
          <x:t xml:space="preserve">Plegado</x:t>
        </x:is>
      </x:c>
      <x:c r="E40" t="inlineStr">
        <x:is>
          <x:t xml:space="preserve">Plegadora hidráulica de chapa metálica</x:t>
        </x:is>
      </x:c>
      <x:c r="F40" s="35" t="n">
        <x:v>45673.46672222222</x:v>
      </x:c>
      <x:c r="G40" s="35" t="n">
        <x:v>45677.40561111111</x:v>
      </x:c>
      <x:c r="H40" t="n">
        <x:v>14.53333333333333</x:v>
      </x:c>
      <x:c r="I40" s="30" t="n">
        <x:v>45675</x:v>
      </x:c>
      <x:c r="J40" t="inlineStr">
        <x:is>
          <x:t xml:space="preserve">FIFO DEL ESCENARIO</x:t>
        </x:is>
      </x:c>
      <x:c r="K40" t="inlineStr">
        <x:is>
          <x:t xml:space="preserve">NO PROGRAMA HISTORICO</x:t>
        </x:is>
      </x:c>
    </x:row>
    <x:row r="41">
      <x:c r="A41" t="inlineStr">
        <x:is>
          <x:t xml:space="preserve">P007</x:t>
        </x:is>
      </x:c>
      <x:c r="B41" t="inlineStr">
        <x:is>
          <x:t xml:space="preserve">Armario metálico</x:t>
        </x:is>
      </x:c>
      <x:c r="C41" t="n">
        <x:v>4</x:v>
      </x:c>
      <x:c r="D41" t="inlineStr">
        <x:is>
          <x:t xml:space="preserve">Desbarbado</x:t>
        </x:is>
      </x:c>
      <x:c r="E41" t="inlineStr">
        <x:is>
          <x:t xml:space="preserve">Mesa de desbarbado/esmerilado</x:t>
        </x:is>
      </x:c>
      <x:c r="F41" s="35" t="n">
        <x:v>45677.40561111111</x:v>
      </x:c>
      <x:c r="G41" s="35" t="n">
        <x:v>45677.55352777777</x:v>
      </x:c>
      <x:c r="H41" t="n">
        <x:v>2.55</x:v>
      </x:c>
      <x:c r="I41" s="30" t="n">
        <x:v>45675</x:v>
      </x:c>
      <x:c r="J41" t="inlineStr">
        <x:is>
          <x:t xml:space="preserve">FIFO DEL ESCENARIO</x:t>
        </x:is>
      </x:c>
      <x:c r="K41" t="inlineStr">
        <x:is>
          <x:t xml:space="preserve">NO PROGRAMA HISTORICO</x:t>
        </x:is>
      </x:c>
    </x:row>
    <x:row r="42">
      <x:c r="A42" t="inlineStr">
        <x:is>
          <x:t xml:space="preserve">P007</x:t>
        </x:is>
      </x:c>
      <x:c r="B42" t="inlineStr">
        <x:is>
          <x:t xml:space="preserve">Armario metálico</x:t>
        </x:is>
      </x:c>
      <x:c r="C42" t="n">
        <x:v>5</x:v>
      </x:c>
      <x:c r="D42" t="inlineStr">
        <x:is>
          <x:t xml:space="preserve">Preparación superficial</x:t>
        </x:is>
      </x:c>
      <x:c r="E42" t="inlineStr">
        <x:is>
          <x:t xml:space="preserve">Zona de preparación superficial</x:t>
        </x:is>
      </x:c>
      <x:c r="F42" s="35" t="n">
        <x:v>45677.55352777777</x:v>
      </x:c>
      <x:c r="G42" s="35" t="n">
        <x:v>45678.36125</x:v>
      </x:c>
      <x:c r="H42" t="n">
        <x:v>4.385333333333333</x:v>
      </x:c>
      <x:c r="I42" s="30" t="n">
        <x:v>45675</x:v>
      </x:c>
      <x:c r="J42" t="inlineStr">
        <x:is>
          <x:t xml:space="preserve">FIFO DEL ESCENARIO</x:t>
        </x:is>
      </x:c>
      <x:c r="K42" t="inlineStr">
        <x:is>
          <x:t xml:space="preserve">NO PROGRAMA HISTORICO</x:t>
        </x:is>
      </x:c>
    </x:row>
    <x:row r="43">
      <x:c r="A43" t="inlineStr">
        <x:is>
          <x:t xml:space="preserve">P007</x:t>
        </x:is>
      </x:c>
      <x:c r="B43" t="inlineStr">
        <x:is>
          <x:t xml:space="preserve">Armario metálico</x:t>
        </x:is>
      </x:c>
      <x:c r="C43" t="n">
        <x:v>6</x:v>
      </x:c>
      <x:c r="D43" t="inlineStr">
        <x:is>
          <x:t xml:space="preserve">Aplicación electrostática de polvo</x:t>
        </x:is>
      </x:c>
      <x:c r="E43" t="inlineStr">
        <x:is>
          <x:t xml:space="preserve">Pistola manual de pintura electrostática en polvo</x:t>
        </x:is>
      </x:c>
      <x:c r="F43" s="35" t="n">
        <x:v>45678.36125</x:v>
      </x:c>
      <x:c r="G43" s="35" t="n">
        <x:v>45678.41527777778</x:v>
      </x:c>
      <x:c r="H43" t="n">
        <x:v>1.296666666666667</x:v>
      </x:c>
      <x:c r="I43" s="30" t="n">
        <x:v>45675</x:v>
      </x:c>
      <x:c r="J43" t="inlineStr">
        <x:is>
          <x:t xml:space="preserve">FIFO DEL ESCENARIO</x:t>
        </x:is>
      </x:c>
      <x:c r="K43" t="inlineStr">
        <x:is>
          <x:t xml:space="preserve">NO PROGRAMA HISTORICO</x:t>
        </x:is>
      </x:c>
    </x:row>
    <x:row r="44">
      <x:c r="A44" t="inlineStr">
        <x:is>
          <x:t xml:space="preserve">P007</x:t>
        </x:is>
      </x:c>
      <x:c r="B44" t="inlineStr">
        <x:is>
          <x:t xml:space="preserve">Armario metálico</x:t>
        </x:is>
      </x:c>
      <x:c r="C44" t="n">
        <x:v>7</x:v>
      </x:c>
      <x:c r="D44" t="inlineStr">
        <x:is>
          <x:t xml:space="preserve">Curado térmico en horno</x:t>
        </x:is>
      </x:c>
      <x:c r="E44" t="inlineStr">
        <x:is>
          <x:t xml:space="preserve">Horno de curado de pintura electrostática por lotes</x:t>
        </x:is>
      </x:c>
      <x:c r="F44" s="35" t="n">
        <x:v>45678.41527777778</x:v>
      </x:c>
      <x:c r="G44" s="35" t="n">
        <x:v>45678.44652777778</x:v>
      </x:c>
      <x:c r="H44" t="n">
        <x:v>0.75</x:v>
      </x:c>
      <x:c r="I44" s="30" t="n">
        <x:v>45675</x:v>
      </x:c>
      <x:c r="J44" t="inlineStr">
        <x:is>
          <x:t xml:space="preserve">FIFO DEL ESCENARIO</x:t>
        </x:is>
      </x:c>
      <x:c r="K44" t="inlineStr">
        <x:is>
          <x:t xml:space="preserve">NO PROGRAMA HISTORICO</x:t>
        </x:is>
      </x:c>
    </x:row>
    <x:row r="45">
      <x:c r="A45" t="inlineStr">
        <x:is>
          <x:t xml:space="preserve">P007</x:t>
        </x:is>
      </x:c>
      <x:c r="B45" t="inlineStr">
        <x:is>
          <x:t xml:space="preserve">Armario metálico</x:t>
        </x:is>
      </x:c>
      <x:c r="C45" t="n">
        <x:v>8</x:v>
      </x:c>
      <x:c r="D45" t="inlineStr">
        <x:is>
          <x:t xml:space="preserve">Colgado, traslado y enfriamiento</x:t>
        </x:is>
      </x:c>
      <x:c r="E45" t="inlineStr">
        <x:is>
          <x:t xml:space="preserve">Manipulación y enfriamiento de piezas</x:t>
        </x:is>
      </x:c>
      <x:c r="F45" s="35" t="n">
        <x:v>45678.44652777778</x:v>
      </x:c>
      <x:c r="G45" s="35" t="n">
        <x:v>45678.46847222222</x:v>
      </x:c>
      <x:c r="H45" t="n">
        <x:v>0.5266666666666666</x:v>
      </x:c>
      <x:c r="I45" s="30" t="n">
        <x:v>45675</x:v>
      </x:c>
      <x:c r="J45" t="inlineStr">
        <x:is>
          <x:t xml:space="preserve">FIFO DEL ESCENARIO</x:t>
        </x:is>
      </x:c>
      <x:c r="K45" t="inlineStr">
        <x:is>
          <x:t xml:space="preserve">NO PROGRAMA HISTORICO</x:t>
        </x:is>
      </x:c>
    </x:row>
    <x:row r="46">
      <x:c r="A46" t="inlineStr">
        <x:is>
          <x:t xml:space="preserve">P007</x:t>
        </x:is>
      </x:c>
      <x:c r="B46" t="inlineStr">
        <x:is>
          <x:t xml:space="preserve">Armario metálico</x:t>
        </x:is>
      </x:c>
      <x:c r="C46" t="n">
        <x:v>9</x:v>
      </x:c>
      <x:c r="D46" t="inlineStr">
        <x:is>
          <x:t xml:space="preserve">Ensamblaje</x:t>
        </x:is>
      </x:c>
      <x:c r="E46" t="inlineStr">
        <x:is>
          <x:t xml:space="preserve">Mesa de armado</x:t>
        </x:is>
      </x:c>
      <x:c r="F46" s="35" t="n">
        <x:v>45678.58965111111</x:v>
      </x:c>
      <x:c r="G46" s="35" t="n">
        <x:v>45679.40631777778</x:v>
      </x:c>
      <x:c r="H46" t="n">
        <x:v>4.6</x:v>
      </x:c>
      <x:c r="I46" s="30" t="n">
        <x:v>45675</x:v>
      </x:c>
      <x:c r="J46" t="inlineStr">
        <x:is>
          <x:t xml:space="preserve">FIFO DEL ESCENARIO</x:t>
        </x:is>
      </x:c>
      <x:c r="K46" t="inlineStr">
        <x:is>
          <x:t xml:space="preserve">NO PROGRAMA HISTORICO</x:t>
        </x:is>
      </x:c>
    </x:row>
    <x:row r="47">
      <x:c r="A47" t="inlineStr">
        <x:is>
          <x:t xml:space="preserve">P007</x:t>
        </x:is>
      </x:c>
      <x:c r="B47" t="inlineStr">
        <x:is>
          <x:t xml:space="preserve">Armario metálico</x:t>
        </x:is>
      </x:c>
      <x:c r="C47" t="n">
        <x:v>10</x:v>
      </x:c>
      <x:c r="D47" t="inlineStr">
        <x:is>
          <x:t xml:space="preserve">Inspección de calidad</x:t>
        </x:is>
      </x:c>
      <x:c r="E47" t="inlineStr">
        <x:is>
          <x:t xml:space="preserve">Área de inspección</x:t>
        </x:is>
      </x:c>
      <x:c r="F47" s="35" t="n">
        <x:v>45679.40631777778</x:v>
      </x:c>
      <x:c r="G47" s="35" t="n">
        <x:v>45679.431665</x:v>
      </x:c>
      <x:c r="H47" t="n">
        <x:v>0.6083333333333333</x:v>
      </x:c>
      <x:c r="I47" s="30" t="n">
        <x:v>45675</x:v>
      </x:c>
      <x:c r="J47" t="inlineStr">
        <x:is>
          <x:t xml:space="preserve">FIFO DEL ESCENARIO</x:t>
        </x:is>
      </x:c>
      <x:c r="K47" t="inlineStr">
        <x:is>
          <x:t xml:space="preserve">NO PROGRAMA HISTORICO</x:t>
        </x:is>
      </x:c>
    </x:row>
    <x:row r="48">
      <x:c r="A48" t="inlineStr">
        <x:is>
          <x:t xml:space="preserve">P007</x:t>
        </x:is>
      </x:c>
      <x:c r="B48" t="inlineStr">
        <x:is>
          <x:t xml:space="preserve">Armario metálico</x:t>
        </x:is>
      </x:c>
      <x:c r="C48" t="n">
        <x:v>11</x:v>
      </x:c>
      <x:c r="D48" t="inlineStr">
        <x:is>
          <x:t xml:space="preserve">Embalaje</x:t>
        </x:is>
      </x:c>
      <x:c r="E48" t="inlineStr">
        <x:is>
          <x:t xml:space="preserve">Zona de protección y embalaje</x:t>
        </x:is>
      </x:c>
      <x:c r="F48" s="35" t="n">
        <x:v>45679.431665</x:v>
      </x:c>
      <x:c r="G48" s="35" t="n">
        <x:v>45679.46548444444</x:v>
      </x:c>
      <x:c r="H48" t="n">
        <x:v>0.8116666666666668</x:v>
      </x:c>
      <x:c r="I48" s="30" t="n">
        <x:v>45675</x:v>
      </x:c>
      <x:c r="J48" t="inlineStr">
        <x:is>
          <x:t xml:space="preserve">FIFO DEL ESCENARIO</x:t>
        </x:is>
      </x:c>
      <x:c r="K48" t="inlineStr">
        <x:is>
          <x:t xml:space="preserve">NO PROGRAMA HISTORICO</x:t>
        </x:is>
      </x:c>
    </x:row>
    <x:row r="49">
      <x:c r="A49" t="inlineStr">
        <x:is>
          <x:t xml:space="preserve">P002</x:t>
        </x:is>
      </x:c>
      <x:c r="B49" t="inlineStr">
        <x:is>
          <x:t xml:space="preserve">Estante reforzado modular</x:t>
        </x:is>
      </x:c>
      <x:c r="C49" t="n">
        <x:v>1</x:v>
      </x:c>
      <x:c r="D49" t="inlineStr">
        <x:is>
          <x:t xml:space="preserve">Corte de planchas de acero</x:t>
        </x:is>
      </x:c>
      <x:c r="E49" t="inlineStr">
        <x:is>
          <x:t xml:space="preserve">Guillotina hidráulica para corte de planchas de acero</x:t>
        </x:is>
      </x:c>
      <x:c r="F49" s="35" t="n">
        <x:v>45673.33333333334</x:v>
      </x:c>
      <x:c r="G49" s="35" t="n">
        <x:v>45673.69169444445</x:v>
      </x:c>
      <x:c r="H49" t="n">
        <x:v>7.600666666666667</x:v>
      </x:c>
      <x:c r="I49" s="30" t="n">
        <x:v>45691</x:v>
      </x:c>
      <x:c r="J49" t="inlineStr">
        <x:is>
          <x:t xml:space="preserve">FIFO DEL ESCENARIO</x:t>
        </x:is>
      </x:c>
      <x:c r="K49" t="inlineStr">
        <x:is>
          <x:t xml:space="preserve">NO PROGRAMA HISTORICO</x:t>
        </x:is>
      </x:c>
    </x:row>
    <x:row r="50">
      <x:c r="A50" t="inlineStr">
        <x:is>
          <x:t xml:space="preserve">P002</x:t>
        </x:is>
      </x:c>
      <x:c r="B50" t="inlineStr">
        <x:is>
          <x:t xml:space="preserve">Estante reforzado modular</x:t>
        </x:is>
      </x:c>
      <x:c r="C50" t="n">
        <x:v>2</x:v>
      </x:c>
      <x:c r="D50" t="inlineStr">
        <x:is>
          <x:t xml:space="preserve">Corte de tubos y perfiles</x:t>
        </x:is>
      </x:c>
      <x:c r="E50" t="inlineStr">
        <x:is>
          <x:t xml:space="preserve">Sierra de cinta para corte de tubos y perfiles</x:t>
        </x:is>
      </x:c>
      <x:c r="F50" s="35" t="n">
        <x:v>45673.69169444445</x:v>
      </x:c>
      <x:c r="G50" s="35" t="n">
        <x:v>45677.42780555556</x:v>
      </x:c>
      <x:c r="H50" t="n">
        <x:v>10.66666666666667</x:v>
      </x:c>
      <x:c r="I50" s="30" t="n">
        <x:v>45691</x:v>
      </x:c>
      <x:c r="J50" t="inlineStr">
        <x:is>
          <x:t xml:space="preserve">FIFO DEL ESCENARIO</x:t>
        </x:is>
      </x:c>
      <x:c r="K50" t="inlineStr">
        <x:is>
          <x:t xml:space="preserve">NO PROGRAMA HISTORICO</x:t>
        </x:is>
      </x:c>
    </x:row>
    <x:row r="51">
      <x:c r="A51" t="inlineStr">
        <x:is>
          <x:t xml:space="preserve">P002</x:t>
        </x:is>
      </x:c>
      <x:c r="B51" t="inlineStr">
        <x:is>
          <x:t xml:space="preserve">Estante reforzado modular</x:t>
        </x:is>
      </x:c>
      <x:c r="C51" t="n">
        <x:v>3</x:v>
      </x:c>
      <x:c r="D51" t="inlineStr">
        <x:is>
          <x:t xml:space="preserve">Perforación</x:t>
        </x:is>
      </x:c>
      <x:c r="E51" t="inlineStr">
        <x:is>
          <x:t xml:space="preserve">Taladro de banco para perforación de acero</x:t>
        </x:is>
      </x:c>
      <x:c r="F51" s="35" t="n">
        <x:v>45677.42780555556</x:v>
      </x:c>
      <x:c r="G51" s="35" t="n">
        <x:v>45679.45919444445</x:v>
      </x:c>
      <x:c r="H51" t="n">
        <x:v>16.75333333333333</x:v>
      </x:c>
      <x:c r="I51" s="30" t="n">
        <x:v>45691</x:v>
      </x:c>
      <x:c r="J51" t="inlineStr">
        <x:is>
          <x:t xml:space="preserve">FIFO DEL ESCENARIO</x:t>
        </x:is>
      </x:c>
      <x:c r="K51" t="inlineStr">
        <x:is>
          <x:t xml:space="preserve">NO PROGRAMA HISTORICO</x:t>
        </x:is>
      </x:c>
    </x:row>
    <x:row r="52">
      <x:c r="A52" t="inlineStr">
        <x:is>
          <x:t xml:space="preserve">P002</x:t>
        </x:is>
      </x:c>
      <x:c r="B52" t="inlineStr">
        <x:is>
          <x:t xml:space="preserve">Estante reforzado modular</x:t>
        </x:is>
      </x:c>
      <x:c r="C52" t="n">
        <x:v>4</x:v>
      </x:c>
      <x:c r="D52" t="inlineStr">
        <x:is>
          <x:t xml:space="preserve">Plegado</x:t>
        </x:is>
      </x:c>
      <x:c r="E52" t="inlineStr">
        <x:is>
          <x:t xml:space="preserve">Plegadora hidráulica de chapa metálica</x:t>
        </x:is>
      </x:c>
      <x:c r="F52" s="35" t="n">
        <x:v>45679.45919444445</x:v>
      </x:c>
      <x:c r="G52" s="35" t="n">
        <x:v>45681.38419444444</x:v>
      </x:c>
      <x:c r="H52" t="n">
        <x:v>14.2</x:v>
      </x:c>
      <x:c r="I52" s="30" t="n">
        <x:v>45691</x:v>
      </x:c>
      <x:c r="J52" t="inlineStr">
        <x:is>
          <x:t xml:space="preserve">FIFO DEL ESCENARIO</x:t>
        </x:is>
      </x:c>
      <x:c r="K52" t="inlineStr">
        <x:is>
          <x:t xml:space="preserve">NO PROGRAMA HISTORICO</x:t>
        </x:is>
      </x:c>
    </x:row>
    <x:row r="53">
      <x:c r="A53" t="inlineStr">
        <x:is>
          <x:t xml:space="preserve">P002</x:t>
        </x:is>
      </x:c>
      <x:c r="B53" t="inlineStr">
        <x:is>
          <x:t xml:space="preserve">Estante reforzado modular</x:t>
        </x:is>
      </x:c>
      <x:c r="C53" t="n">
        <x:v>5</x:v>
      </x:c>
      <x:c r="D53" t="inlineStr">
        <x:is>
          <x:t xml:space="preserve">Soldadura</x:t>
        </x:is>
      </x:c>
      <x:c r="E53" t="inlineStr">
        <x:is>
          <x:t xml:space="preserve">Máquina de soldadura por arco MIG/MAG</x:t>
        </x:is>
      </x:c>
      <x:c r="F53" s="35" t="n">
        <x:v>45681.38419444444</x:v>
      </x:c>
      <x:c r="G53" s="35" t="n">
        <x:v>45685.38475</x:v>
      </x:c>
      <x:c r="H53" t="n">
        <x:v>16.01333333333333</x:v>
      </x:c>
      <x:c r="I53" s="30" t="n">
        <x:v>45691</x:v>
      </x:c>
      <x:c r="J53" t="inlineStr">
        <x:is>
          <x:t xml:space="preserve">FIFO DEL ESCENARIO</x:t>
        </x:is>
      </x:c>
      <x:c r="K53" t="inlineStr">
        <x:is>
          <x:t xml:space="preserve">NO PROGRAMA HISTORICO</x:t>
        </x:is>
      </x:c>
    </x:row>
    <x:row r="54">
      <x:c r="A54" t="inlineStr">
        <x:is>
          <x:t xml:space="preserve">P002</x:t>
        </x:is>
      </x:c>
      <x:c r="B54" t="inlineStr">
        <x:is>
          <x:t xml:space="preserve">Estante reforzado modular</x:t>
        </x:is>
      </x:c>
      <x:c r="C54" t="n">
        <x:v>6</x:v>
      </x:c>
      <x:c r="D54" t="inlineStr">
        <x:is>
          <x:t xml:space="preserve">Desbarbado</x:t>
        </x:is>
      </x:c>
      <x:c r="E54" t="inlineStr">
        <x:is>
          <x:t xml:space="preserve">Mesa de desbarbado/esmerilado</x:t>
        </x:is>
      </x:c>
      <x:c r="F54" s="35" t="n">
        <x:v>45685.38475</x:v>
      </x:c>
      <x:c r="G54" s="35" t="n">
        <x:v>45686.46808333333</x:v>
      </x:c>
      <x:c r="H54" t="n">
        <x:v>10</x:v>
      </x:c>
      <x:c r="I54" s="30" t="n">
        <x:v>45691</x:v>
      </x:c>
      <x:c r="J54" t="inlineStr">
        <x:is>
          <x:t xml:space="preserve">FIFO DEL ESCENARIO</x:t>
        </x:is>
      </x:c>
      <x:c r="K54" t="inlineStr">
        <x:is>
          <x:t xml:space="preserve">NO PROGRAMA HISTORICO</x:t>
        </x:is>
      </x:c>
    </x:row>
    <x:row r="55">
      <x:c r="A55" t="inlineStr">
        <x:is>
          <x:t xml:space="preserve">P002</x:t>
        </x:is>
      </x:c>
      <x:c r="B55" t="inlineStr">
        <x:is>
          <x:t xml:space="preserve">Estante reforzado modular</x:t>
        </x:is>
      </x:c>
      <x:c r="C55" t="n">
        <x:v>7</x:v>
      </x:c>
      <x:c r="D55" t="inlineStr">
        <x:is>
          <x:t xml:space="preserve">Preparación superficial</x:t>
        </x:is>
      </x:c>
      <x:c r="E55" t="inlineStr">
        <x:is>
          <x:t xml:space="preserve">Zona de preparación superficial</x:t>
        </x:is>
      </x:c>
      <x:c r="F55" s="35" t="n">
        <x:v>45686.46808333333</x:v>
      </x:c>
      <x:c r="G55" s="35" t="n">
        <x:v>45687.41028333333</x:v>
      </x:c>
      <x:c r="H55" t="n">
        <x:v>6.612800000000001</x:v>
      </x:c>
      <x:c r="I55" s="30" t="n">
        <x:v>45691</x:v>
      </x:c>
      <x:c r="J55" t="inlineStr">
        <x:is>
          <x:t xml:space="preserve">FIFO DEL ESCENARIO</x:t>
        </x:is>
      </x:c>
      <x:c r="K55" t="inlineStr">
        <x:is>
          <x:t xml:space="preserve">NO PROGRAMA HISTORICO</x:t>
        </x:is>
      </x:c>
    </x:row>
    <x:row r="56">
      <x:c r="A56" t="inlineStr">
        <x:is>
          <x:t xml:space="preserve">P002</x:t>
        </x:is>
      </x:c>
      <x:c r="B56" t="inlineStr">
        <x:is>
          <x:t xml:space="preserve">Estante reforzado modular</x:t>
        </x:is>
      </x:c>
      <x:c r="C56" t="n">
        <x:v>8</x:v>
      </x:c>
      <x:c r="D56" t="inlineStr">
        <x:is>
          <x:t xml:space="preserve">Aplicación electrostática de polvo</x:t>
        </x:is>
      </x:c>
      <x:c r="E56" t="inlineStr">
        <x:is>
          <x:t xml:space="preserve">Pistola manual de pintura electrostática en polvo</x:t>
        </x:is>
      </x:c>
      <x:c r="F56" s="35" t="n">
        <x:v>45687.41028333333</x:v>
      </x:c>
      <x:c r="G56" s="35" t="n">
        <x:v>45687.49378333333</x:v>
      </x:c>
      <x:c r="H56" t="n">
        <x:v>2.004</x:v>
      </x:c>
      <x:c r="I56" s="30" t="n">
        <x:v>45691</x:v>
      </x:c>
      <x:c r="J56" t="inlineStr">
        <x:is>
          <x:t xml:space="preserve">FIFO DEL ESCENARIO</x:t>
        </x:is>
      </x:c>
      <x:c r="K56" t="inlineStr">
        <x:is>
          <x:t xml:space="preserve">NO PROGRAMA HISTORICO</x:t>
        </x:is>
      </x:c>
    </x:row>
    <x:row r="57">
      <x:c r="A57" t="inlineStr">
        <x:is>
          <x:t xml:space="preserve">P002</x:t>
        </x:is>
      </x:c>
      <x:c r="B57" t="inlineStr">
        <x:is>
          <x:t xml:space="preserve">Estante reforzado modular</x:t>
        </x:is>
      </x:c>
      <x:c r="C57" t="n">
        <x:v>9</x:v>
      </x:c>
      <x:c r="D57" t="inlineStr">
        <x:is>
          <x:t xml:space="preserve">Curado térmico en horno</x:t>
        </x:is>
      </x:c>
      <x:c r="E57" t="inlineStr">
        <x:is>
          <x:t xml:space="preserve">Horno de curado de pintura electrostática por lotes</x:t>
        </x:is>
      </x:c>
      <x:c r="F57" s="35" t="n">
        <x:v>45687.49378333333</x:v>
      </x:c>
      <x:c r="G57" s="35" t="n">
        <x:v>45687.59795</x:v>
      </x:c>
      <x:c r="H57" t="n">
        <x:v>1.5</x:v>
      </x:c>
      <x:c r="I57" s="30" t="n">
        <x:v>45691</x:v>
      </x:c>
      <x:c r="J57" t="inlineStr">
        <x:is>
          <x:t xml:space="preserve">FIFO DEL ESCENARIO</x:t>
        </x:is>
      </x:c>
      <x:c r="K57" t="inlineStr">
        <x:is>
          <x:t xml:space="preserve">NO PROGRAMA HISTORICO</x:t>
        </x:is>
      </x:c>
    </x:row>
    <x:row r="58">
      <x:c r="A58" t="inlineStr">
        <x:is>
          <x:t xml:space="preserve">P002</x:t>
        </x:is>
      </x:c>
      <x:c r="B58" t="inlineStr">
        <x:is>
          <x:t xml:space="preserve">Estante reforzado modular</x:t>
        </x:is>
      </x:c>
      <x:c r="C58" t="n">
        <x:v>10</x:v>
      </x:c>
      <x:c r="D58" t="inlineStr">
        <x:is>
          <x:t xml:space="preserve">Colgado, traslado y enfriamiento</x:t>
        </x:is>
      </x:c>
      <x:c r="E58" t="inlineStr">
        <x:is>
          <x:t xml:space="preserve">Manipulación y enfriamiento de piezas</x:t>
        </x:is>
      </x:c>
      <x:c r="F58" s="35" t="n">
        <x:v>45687.59795</x:v>
      </x:c>
      <x:c r="G58" s="35" t="n">
        <x:v>45687.63147777778</x:v>
      </x:c>
      <x:c r="H58" t="n">
        <x:v>0.8046666666666666</x:v>
      </x:c>
      <x:c r="I58" s="30" t="n">
        <x:v>45691</x:v>
      </x:c>
      <x:c r="J58" t="inlineStr">
        <x:is>
          <x:t xml:space="preserve">FIFO DEL ESCENARIO</x:t>
        </x:is>
      </x:c>
      <x:c r="K58" t="inlineStr">
        <x:is>
          <x:t xml:space="preserve">NO PROGRAMA HISTORICO</x:t>
        </x:is>
      </x:c>
    </x:row>
    <x:row r="59">
      <x:c r="A59" t="inlineStr">
        <x:is>
          <x:t xml:space="preserve">P002</x:t>
        </x:is>
      </x:c>
      <x:c r="B59" t="inlineStr">
        <x:is>
          <x:t xml:space="preserve">Estante reforzado modular</x:t>
        </x:is>
      </x:c>
      <x:c r="C59" t="n">
        <x:v>11</x:v>
      </x:c>
      <x:c r="D59" t="inlineStr">
        <x:is>
          <x:t xml:space="preserve">Ensamblaje</x:t>
        </x:is>
      </x:c>
      <x:c r="E59" t="inlineStr">
        <x:is>
          <x:t xml:space="preserve">Mesa de armado</x:t>
        </x:is>
      </x:c>
      <x:c r="F59" s="35" t="n">
        <x:v>45687.63147777778</x:v>
      </x:c>
      <x:c r="G59" s="35" t="n">
        <x:v>45691.45022777778</x:v>
      </x:c>
      <x:c r="H59" t="n">
        <x:v>12.65</x:v>
      </x:c>
      <x:c r="I59" s="30" t="n">
        <x:v>45691</x:v>
      </x:c>
      <x:c r="J59" t="inlineStr">
        <x:is>
          <x:t xml:space="preserve">FIFO DEL ESCENARIO</x:t>
        </x:is>
      </x:c>
      <x:c r="K59" t="inlineStr">
        <x:is>
          <x:t xml:space="preserve">NO PROGRAMA HISTORICO</x:t>
        </x:is>
      </x:c>
    </x:row>
    <x:row r="60">
      <x:c r="A60" t="inlineStr">
        <x:is>
          <x:t xml:space="preserve">P002</x:t>
        </x:is>
      </x:c>
      <x:c r="B60" t="inlineStr">
        <x:is>
          <x:t xml:space="preserve">Estante reforzado modular</x:t>
        </x:is>
      </x:c>
      <x:c r="C60" t="n">
        <x:v>12</x:v>
      </x:c>
      <x:c r="D60" t="inlineStr">
        <x:is>
          <x:t xml:space="preserve">Inspección de calidad</x:t>
        </x:is>
      </x:c>
      <x:c r="E60" t="inlineStr">
        <x:is>
          <x:t xml:space="preserve">Área de inspección</x:t>
        </x:is>
      </x:c>
      <x:c r="F60" s="35" t="n">
        <x:v>45691.45022777778</x:v>
      </x:c>
      <x:c r="G60" s="35" t="n">
        <x:v>45691.48517222222</x:v>
      </x:c>
      <x:c r="H60" t="n">
        <x:v>0.8386666666666667</x:v>
      </x:c>
      <x:c r="I60" s="30" t="n">
        <x:v>45691</x:v>
      </x:c>
      <x:c r="J60" t="inlineStr">
        <x:is>
          <x:t xml:space="preserve">FIFO DEL ESCENARIO</x:t>
        </x:is>
      </x:c>
      <x:c r="K60" t="inlineStr">
        <x:is>
          <x:t xml:space="preserve">NO PROGRAMA HISTORICO</x:t>
        </x:is>
      </x:c>
    </x:row>
    <x:row r="61">
      <x:c r="A61" t="inlineStr">
        <x:is>
          <x:t xml:space="preserve">P002</x:t>
        </x:is>
      </x:c>
      <x:c r="B61" t="inlineStr">
        <x:is>
          <x:t xml:space="preserve">Estante reforzado modular</x:t>
        </x:is>
      </x:c>
      <x:c r="C61" t="n">
        <x:v>13</x:v>
      </x:c>
      <x:c r="D61" t="inlineStr">
        <x:is>
          <x:t xml:space="preserve">Embalaje</x:t>
        </x:is>
      </x:c>
      <x:c r="E61" t="inlineStr">
        <x:is>
          <x:t xml:space="preserve">Zona de protección y embalaje</x:t>
        </x:is>
      </x:c>
      <x:c r="F61" s="35" t="n">
        <x:v>45691.48517222222</x:v>
      </x:c>
      <x:c r="G61" s="35" t="n">
        <x:v>45691.57378333333</x:v>
      </x:c>
      <x:c r="H61" t="n">
        <x:v>1.126666666666666</x:v>
      </x:c>
      <x:c r="I61" s="30" t="n">
        <x:v>45691</x:v>
      </x:c>
      <x:c r="J61" t="inlineStr">
        <x:is>
          <x:t xml:space="preserve">FIFO DEL ESCENARIO</x:t>
        </x:is>
      </x:c>
      <x:c r="K61" t="inlineStr">
        <x:is>
          <x:t xml:space="preserve">NO PROGRAMA HISTORICO</x:t>
        </x:is>
      </x:c>
    </x:row>
    <x:row r="62">
      <x:c r="A62" t="inlineStr">
        <x:is>
          <x:t xml:space="preserve">P004</x:t>
        </x:is>
      </x:c>
      <x:c r="B62" t="inlineStr">
        <x:is>
          <x:t xml:space="preserve">Góndola mural</x:t>
        </x:is>
      </x:c>
      <x:c r="C62" t="n">
        <x:v>1</x:v>
      </x:c>
      <x:c r="D62" t="inlineStr">
        <x:is>
          <x:t xml:space="preserve">Corte de planchas de acero</x:t>
        </x:is>
      </x:c>
      <x:c r="E62" t="inlineStr">
        <x:is>
          <x:t xml:space="preserve">Guillotina hidráulica para corte de planchas de acero</x:t>
        </x:is>
      </x:c>
      <x:c r="F62" s="35" t="n">
        <x:v>45673.69169444445</x:v>
      </x:c>
      <x:c r="G62" s="35" t="n">
        <x:v>45674.64087847222</x:v>
      </x:c>
      <x:c r="H62" t="n">
        <x:v>6.780416666666667</x:v>
      </x:c>
      <x:c r="I62" s="30" t="n">
        <x:v>45689</x:v>
      </x:c>
      <x:c r="J62" t="inlineStr">
        <x:is>
          <x:t xml:space="preserve">FIFO DEL ESCENARIO</x:t>
        </x:is>
      </x:c>
      <x:c r="K62" t="inlineStr">
        <x:is>
          <x:t xml:space="preserve">NO PROGRAMA HISTORICO</x:t>
        </x:is>
      </x:c>
    </x:row>
    <x:row r="63">
      <x:c r="A63" t="inlineStr">
        <x:is>
          <x:t xml:space="preserve">P004</x:t>
        </x:is>
      </x:c>
      <x:c r="B63" t="inlineStr">
        <x:is>
          <x:t xml:space="preserve">Góndola mural</x:t>
        </x:is>
      </x:c>
      <x:c r="C63" t="n">
        <x:v>2</x:v>
      </x:c>
      <x:c r="D63" t="inlineStr">
        <x:is>
          <x:t xml:space="preserve">Corte de tubos y perfiles</x:t>
        </x:is>
      </x:c>
      <x:c r="E63" t="inlineStr">
        <x:is>
          <x:t xml:space="preserve">Sierra de cinta para corte de tubos y perfiles</x:t>
        </x:is>
      </x:c>
      <x:c r="F63" s="35" t="n">
        <x:v>45677.42780555556</x:v>
      </x:c>
      <x:c r="G63" s="35" t="n">
        <x:v>45677.46388888889</x:v>
      </x:c>
      <x:c r="H63" t="n">
        <x:v>0.8659999999999999</x:v>
      </x:c>
      <x:c r="I63" s="30" t="n">
        <x:v>45689</x:v>
      </x:c>
      <x:c r="J63" t="inlineStr">
        <x:is>
          <x:t xml:space="preserve">FIFO DEL ESCENARIO</x:t>
        </x:is>
      </x:c>
      <x:c r="K63" t="inlineStr">
        <x:is>
          <x:t xml:space="preserve">NO PROGRAMA HISTORICO</x:t>
        </x:is>
      </x:c>
    </x:row>
    <x:row r="64">
      <x:c r="A64" t="inlineStr">
        <x:is>
          <x:t xml:space="preserve">P004</x:t>
        </x:is>
      </x:c>
      <x:c r="B64" t="inlineStr">
        <x:is>
          <x:t xml:space="preserve">Góndola mural</x:t>
        </x:is>
      </x:c>
      <x:c r="C64" t="n">
        <x:v>3</x:v>
      </x:c>
      <x:c r="D64" t="inlineStr">
        <x:is>
          <x:t xml:space="preserve">Perforación</x:t>
        </x:is>
      </x:c>
      <x:c r="E64" t="inlineStr">
        <x:is>
          <x:t xml:space="preserve">Taladro de banco para perforación de acero</x:t>
        </x:is>
      </x:c>
      <x:c r="F64" s="35" t="n">
        <x:v>45679.45919444445</x:v>
      </x:c>
      <x:c r="G64" s="35" t="n">
        <x:v>45680.4585</x:v>
      </x:c>
      <x:c r="H64" t="n">
        <x:v>7.983333333333333</x:v>
      </x:c>
      <x:c r="I64" s="30" t="n">
        <x:v>45689</x:v>
      </x:c>
      <x:c r="J64" t="inlineStr">
        <x:is>
          <x:t xml:space="preserve">FIFO DEL ESCENARIO</x:t>
        </x:is>
      </x:c>
      <x:c r="K64" t="inlineStr">
        <x:is>
          <x:t xml:space="preserve">NO PROGRAMA HISTORICO</x:t>
        </x:is>
      </x:c>
    </x:row>
    <x:row r="65">
      <x:c r="A65" t="inlineStr">
        <x:is>
          <x:t xml:space="preserve">P004</x:t>
        </x:is>
      </x:c>
      <x:c r="B65" t="inlineStr">
        <x:is>
          <x:t xml:space="preserve">Góndola mural</x:t>
        </x:is>
      </x:c>
      <x:c r="C65" t="n">
        <x:v>4</x:v>
      </x:c>
      <x:c r="D65" t="inlineStr">
        <x:is>
          <x:t xml:space="preserve">Plegado</x:t>
        </x:is>
      </x:c>
      <x:c r="E65" t="inlineStr">
        <x:is>
          <x:t xml:space="preserve">Plegadora hidráulica de chapa metálica</x:t>
        </x:is>
      </x:c>
      <x:c r="F65" s="35" t="n">
        <x:v>45681.38419444444</x:v>
      </x:c>
      <x:c r="G65" s="35" t="n">
        <x:v>45684.70363888889</x:v>
      </x:c>
      <x:c r="H65" t="n">
        <x:v>14.66666666666667</x:v>
      </x:c>
      <x:c r="I65" s="30" t="n">
        <x:v>45689</x:v>
      </x:c>
      <x:c r="J65" t="inlineStr">
        <x:is>
          <x:t xml:space="preserve">FIFO DEL ESCENARIO</x:t>
        </x:is>
      </x:c>
      <x:c r="K65" t="inlineStr">
        <x:is>
          <x:t xml:space="preserve">NO PROGRAMA HISTORICO</x:t>
        </x:is>
      </x:c>
    </x:row>
    <x:row r="66">
      <x:c r="A66" t="inlineStr">
        <x:is>
          <x:t xml:space="preserve">P004</x:t>
        </x:is>
      </x:c>
      <x:c r="B66" t="inlineStr">
        <x:is>
          <x:t xml:space="preserve">Góndola mural</x:t>
        </x:is>
      </x:c>
      <x:c r="C66" t="n">
        <x:v>5</x:v>
      </x:c>
      <x:c r="D66" t="inlineStr">
        <x:is>
          <x:t xml:space="preserve">Soldadura</x:t>
        </x:is>
      </x:c>
      <x:c r="E66" t="inlineStr">
        <x:is>
          <x:t xml:space="preserve">Máquina de soldadura por arco MIG/MAG</x:t>
        </x:is>
      </x:c>
      <x:c r="F66" s="35" t="n">
        <x:v>45685.38475</x:v>
      </x:c>
      <x:c r="G66" s="35" t="n">
        <x:v>45685.41891666667</x:v>
      </x:c>
      <x:c r="H66" t="n">
        <x:v>0.82</x:v>
      </x:c>
      <x:c r="I66" s="30" t="n">
        <x:v>45689</x:v>
      </x:c>
      <x:c r="J66" t="inlineStr">
        <x:is>
          <x:t xml:space="preserve">FIFO DEL ESCENARIO</x:t>
        </x:is>
      </x:c>
      <x:c r="K66" t="inlineStr">
        <x:is>
          <x:t xml:space="preserve">NO PROGRAMA HISTORICO</x:t>
        </x:is>
      </x:c>
    </x:row>
    <x:row r="67">
      <x:c r="A67" t="inlineStr">
        <x:is>
          <x:t xml:space="preserve">P004</x:t>
        </x:is>
      </x:c>
      <x:c r="B67" t="inlineStr">
        <x:is>
          <x:t xml:space="preserve">Góndola mural</x:t>
        </x:is>
      </x:c>
      <x:c r="C67" t="n">
        <x:v>6</x:v>
      </x:c>
      <x:c r="D67" t="inlineStr">
        <x:is>
          <x:t xml:space="preserve">Desbarbado</x:t>
        </x:is>
      </x:c>
      <x:c r="E67" t="inlineStr">
        <x:is>
          <x:t xml:space="preserve">Mesa de desbarbado/esmerilado</x:t>
        </x:is>
      </x:c>
      <x:c r="F67" s="35" t="n">
        <x:v>45686.46808333333</x:v>
      </x:c>
      <x:c r="G67" s="35" t="n">
        <x:v>45686.67225</x:v>
      </x:c>
      <x:c r="H67" t="n">
        <x:v>3.9</x:v>
      </x:c>
      <x:c r="I67" s="30" t="n">
        <x:v>45689</x:v>
      </x:c>
      <x:c r="J67" t="inlineStr">
        <x:is>
          <x:t xml:space="preserve">FIFO DEL ESCENARIO</x:t>
        </x:is>
      </x:c>
      <x:c r="K67" t="inlineStr">
        <x:is>
          <x:t xml:space="preserve">NO PROGRAMA HISTORICO</x:t>
        </x:is>
      </x:c>
    </x:row>
    <x:row r="68">
      <x:c r="A68" t="inlineStr">
        <x:is>
          <x:t xml:space="preserve">P004</x:t>
        </x:is>
      </x:c>
      <x:c r="B68" t="inlineStr">
        <x:is>
          <x:t xml:space="preserve">Góndola mural</x:t>
        </x:is>
      </x:c>
      <x:c r="C68" t="n">
        <x:v>7</x:v>
      </x:c>
      <x:c r="D68" t="inlineStr">
        <x:is>
          <x:t xml:space="preserve">Preparación superficial</x:t>
        </x:is>
      </x:c>
      <x:c r="E68" t="inlineStr">
        <x:is>
          <x:t xml:space="preserve">Zona de preparación superficial</x:t>
        </x:is>
      </x:c>
      <x:c r="F68" s="35" t="n">
        <x:v>45687.41028333333</x:v>
      </x:c>
      <x:c r="G68" s="35" t="n">
        <x:v>45687.58771277778</x:v>
      </x:c>
      <x:c r="H68" t="n">
        <x:v>3.258306666666666</x:v>
      </x:c>
      <x:c r="I68" s="30" t="n">
        <x:v>45689</x:v>
      </x:c>
      <x:c r="J68" t="inlineStr">
        <x:is>
          <x:t xml:space="preserve">FIFO DEL ESCENARIO</x:t>
        </x:is>
      </x:c>
      <x:c r="K68" t="inlineStr">
        <x:is>
          <x:t xml:space="preserve">NO PROGRAMA HISTORICO</x:t>
        </x:is>
      </x:c>
    </x:row>
    <x:row r="69">
      <x:c r="A69" t="inlineStr">
        <x:is>
          <x:t xml:space="preserve">P004</x:t>
        </x:is>
      </x:c>
      <x:c r="B69" t="inlineStr">
        <x:is>
          <x:t xml:space="preserve">Góndola mural</x:t>
        </x:is>
      </x:c>
      <x:c r="C69" t="n">
        <x:v>8</x:v>
      </x:c>
      <x:c r="D69" t="inlineStr">
        <x:is>
          <x:t xml:space="preserve">Aplicación electrostática de polvo</x:t>
        </x:is>
      </x:c>
      <x:c r="E69" t="inlineStr">
        <x:is>
          <x:t xml:space="preserve">Pistola manual de pintura electrostática en polvo</x:t>
        </x:is>
      </x:c>
      <x:c r="F69" s="35" t="n">
        <x:v>45687.58771277778</x:v>
      </x:c>
      <x:c r="G69" s="35" t="n">
        <x:v>45687.63172666667</x:v>
      </x:c>
      <x:c r="H69" t="n">
        <x:v>1.056333333333333</x:v>
      </x:c>
      <x:c r="I69" s="30" t="n">
        <x:v>45689</x:v>
      </x:c>
      <x:c r="J69" t="inlineStr">
        <x:is>
          <x:t xml:space="preserve">FIFO DEL ESCENARIO</x:t>
        </x:is>
      </x:c>
      <x:c r="K69" t="inlineStr">
        <x:is>
          <x:t xml:space="preserve">NO PROGRAMA HISTORICO</x:t>
        </x:is>
      </x:c>
    </x:row>
    <x:row r="70">
      <x:c r="A70" t="inlineStr">
        <x:is>
          <x:t xml:space="preserve">P004</x:t>
        </x:is>
      </x:c>
      <x:c r="B70" t="inlineStr">
        <x:is>
          <x:t xml:space="preserve">Góndola mural</x:t>
        </x:is>
      </x:c>
      <x:c r="C70" t="n">
        <x:v>9</x:v>
      </x:c>
      <x:c r="D70" t="inlineStr">
        <x:is>
          <x:t xml:space="preserve">Curado térmico en horno</x:t>
        </x:is>
      </x:c>
      <x:c r="E70" t="inlineStr">
        <x:is>
          <x:t xml:space="preserve">Horno de curado de pintura electrostática por lotes</x:t>
        </x:is>
      </x:c>
      <x:c r="F70" s="35" t="n">
        <x:v>45687.63172666667</x:v>
      </x:c>
      <x:c r="G70" s="35" t="n">
        <x:v>45687.66297666667</x:v>
      </x:c>
      <x:c r="H70" t="n">
        <x:v>0.75</x:v>
      </x:c>
      <x:c r="I70" s="30" t="n">
        <x:v>45689</x:v>
      </x:c>
      <x:c r="J70" t="inlineStr">
        <x:is>
          <x:t xml:space="preserve">FIFO DEL ESCENARIO</x:t>
        </x:is>
      </x:c>
      <x:c r="K70" t="inlineStr">
        <x:is>
          <x:t xml:space="preserve">NO PROGRAMA HISTORICO</x:t>
        </x:is>
      </x:c>
    </x:row>
    <x:row r="71">
      <x:c r="A71" t="inlineStr">
        <x:is>
          <x:t xml:space="preserve">P004</x:t>
        </x:is>
      </x:c>
      <x:c r="B71" t="inlineStr">
        <x:is>
          <x:t xml:space="preserve">Góndola mural</x:t>
        </x:is>
      </x:c>
      <x:c r="C71" t="n">
        <x:v>10</x:v>
      </x:c>
      <x:c r="D71" t="inlineStr">
        <x:is>
          <x:t xml:space="preserve">Colgado, traslado y enfriamiento</x:t>
        </x:is>
      </x:c>
      <x:c r="E71" t="inlineStr">
        <x:is>
          <x:t xml:space="preserve">Manipulación y enfriamiento de piezas</x:t>
        </x:is>
      </x:c>
      <x:c r="F71" s="35" t="n">
        <x:v>45687.66297666667</x:v>
      </x:c>
      <x:c r="G71" s="35" t="n">
        <x:v>45687.68087944444</x:v>
      </x:c>
      <x:c r="H71" t="n">
        <x:v>0.4296666666666667</x:v>
      </x:c>
      <x:c r="I71" s="30" t="n">
        <x:v>45689</x:v>
      </x:c>
      <x:c r="J71" t="inlineStr">
        <x:is>
          <x:t xml:space="preserve">FIFO DEL ESCENARIO</x:t>
        </x:is>
      </x:c>
      <x:c r="K71" t="inlineStr">
        <x:is>
          <x:t xml:space="preserve">NO PROGRAMA HISTORICO</x:t>
        </x:is>
      </x:c>
    </x:row>
    <x:row r="72">
      <x:c r="A72" t="inlineStr">
        <x:is>
          <x:t xml:space="preserve">P004</x:t>
        </x:is>
      </x:c>
      <x:c r="B72" t="inlineStr">
        <x:is>
          <x:t xml:space="preserve">Góndola mural</x:t>
        </x:is>
      </x:c>
      <x:c r="C72" t="n">
        <x:v>11</x:v>
      </x:c>
      <x:c r="D72" t="inlineStr">
        <x:is>
          <x:t xml:space="preserve">Ensamblaje</x:t>
        </x:is>
      </x:c>
      <x:c r="E72" t="inlineStr">
        <x:is>
          <x:t xml:space="preserve">Mesa de armado</x:t>
        </x:is>
      </x:c>
      <x:c r="F72" s="35" t="n">
        <x:v>45691.45022777778</x:v>
      </x:c>
      <x:c r="G72" s="35" t="n">
        <x:v>45692.35804027778</x:v>
      </x:c>
      <x:c r="H72" t="n">
        <x:v>5.7875</x:v>
      </x:c>
      <x:c r="I72" s="30" t="n">
        <x:v>45689</x:v>
      </x:c>
      <x:c r="J72" t="inlineStr">
        <x:is>
          <x:t xml:space="preserve">FIFO DEL ESCENARIO</x:t>
        </x:is>
      </x:c>
      <x:c r="K72" t="inlineStr">
        <x:is>
          <x:t xml:space="preserve">NO PROGRAMA HISTORICO</x:t>
        </x:is>
      </x:c>
    </x:row>
    <x:row r="73">
      <x:c r="A73" t="inlineStr">
        <x:is>
          <x:t xml:space="preserve">P004</x:t>
        </x:is>
      </x:c>
      <x:c r="B73" t="inlineStr">
        <x:is>
          <x:t xml:space="preserve">Góndola mural</x:t>
        </x:is>
      </x:c>
      <x:c r="C73" t="n">
        <x:v>12</x:v>
      </x:c>
      <x:c r="D73" t="inlineStr">
        <x:is>
          <x:t xml:space="preserve">Inspección de calidad</x:t>
        </x:is>
      </x:c>
      <x:c r="E73" t="inlineStr">
        <x:is>
          <x:t xml:space="preserve">Área de inspección</x:t>
        </x:is>
      </x:c>
      <x:c r="F73" s="35" t="n">
        <x:v>45692.35804027778</x:v>
      </x:c>
      <x:c r="G73" s="35" t="n">
        <x:v>45692.37726944444</x:v>
      </x:c>
      <x:c r="H73" t="n">
        <x:v>0.4615</x:v>
      </x:c>
      <x:c r="I73" s="30" t="n">
        <x:v>45689</x:v>
      </x:c>
      <x:c r="J73" t="inlineStr">
        <x:is>
          <x:t xml:space="preserve">FIFO DEL ESCENARIO</x:t>
        </x:is>
      </x:c>
      <x:c r="K73" t="inlineStr">
        <x:is>
          <x:t xml:space="preserve">NO PROGRAMA HISTORICO</x:t>
        </x:is>
      </x:c>
    </x:row>
    <x:row r="74">
      <x:c r="A74" t="inlineStr">
        <x:is>
          <x:t xml:space="preserve">P004</x:t>
        </x:is>
      </x:c>
      <x:c r="B74" t="inlineStr">
        <x:is>
          <x:t xml:space="preserve">Góndola mural</x:t>
        </x:is>
      </x:c>
      <x:c r="C74" t="n">
        <x:v>13</x:v>
      </x:c>
      <x:c r="D74" t="inlineStr">
        <x:is>
          <x:t xml:space="preserve">Embalaje</x:t>
        </x:is>
      </x:c>
      <x:c r="E74" t="inlineStr">
        <x:is>
          <x:t xml:space="preserve">Zona de protección y embalaje</x:t>
        </x:is>
      </x:c>
      <x:c r="F74" s="35" t="n">
        <x:v>45692.37726944444</x:v>
      </x:c>
      <x:c r="G74" s="35" t="n">
        <x:v>45692.40296388889</x:v>
      </x:c>
      <x:c r="H74" t="n">
        <x:v>0.6166666666666667</x:v>
      </x:c>
      <x:c r="I74" s="30" t="n">
        <x:v>45689</x:v>
      </x:c>
      <x:c r="J74" t="inlineStr">
        <x:is>
          <x:t xml:space="preserve">FIFO DEL ESCENARIO</x:t>
        </x:is>
      </x:c>
      <x:c r="K74" t="inlineStr">
        <x:is>
          <x:t xml:space="preserve">NO PROGRAMA HISTORICO</x:t>
        </x:is>
      </x:c>
    </x:row>
    <x:row r="75">
      <x:c r="A75" t="inlineStr">
        <x:is>
          <x:t xml:space="preserve">P006</x:t>
        </x:is>
      </x:c>
      <x:c r="B75" t="inlineStr">
        <x:is>
          <x:t xml:space="preserve">Locker de 6 puertas</x:t>
        </x:is>
      </x:c>
      <x:c r="C75" t="n">
        <x:v>1</x:v>
      </x:c>
      <x:c r="D75" t="inlineStr">
        <x:is>
          <x:t xml:space="preserve">Corte de planchas de acero</x:t>
        </x:is>
      </x:c>
      <x:c r="E75" t="inlineStr">
        <x:is>
          <x:t xml:space="preserve">Guillotina hidráulica para corte de planchas de acero</x:t>
        </x:is>
      </x:c>
      <x:c r="F75" s="35" t="n">
        <x:v>45674.64087847222</x:v>
      </x:c>
      <x:c r="G75" s="35" t="n">
        <x:v>45677.55118402778</x:v>
      </x:c>
      <x:c r="H75" t="n">
        <x:v>5.847333333333334</x:v>
      </x:c>
      <x:c r="I75" s="30" t="n">
        <x:v>45688</x:v>
      </x:c>
      <x:c r="J75" t="inlineStr">
        <x:is>
          <x:t xml:space="preserve">FIFO DEL ESCENARIO</x:t>
        </x:is>
      </x:c>
      <x:c r="K75" t="inlineStr">
        <x:is>
          <x:t xml:space="preserve">NO PROGRAMA HISTORICO</x:t>
        </x:is>
      </x:c>
    </x:row>
    <x:row r="76">
      <x:c r="A76" t="inlineStr">
        <x:is>
          <x:t xml:space="preserve">P006</x:t>
        </x:is>
      </x:c>
      <x:c r="B76" t="inlineStr">
        <x:is>
          <x:t xml:space="preserve">Locker de 6 puertas</x:t>
        </x:is>
      </x:c>
      <x:c r="C76" t="n">
        <x:v>2</x:v>
      </x:c>
      <x:c r="D76" t="inlineStr">
        <x:is>
          <x:t xml:space="preserve">Perforación</x:t>
        </x:is>
      </x:c>
      <x:c r="E76" t="inlineStr">
        <x:is>
          <x:t xml:space="preserve">Taladro de banco para perforación de acero</x:t>
        </x:is>
      </x:c>
      <x:c r="F76" s="35" t="n">
        <x:v>45680.4585</x:v>
      </x:c>
      <x:c r="G76" s="35" t="n">
        <x:v>45680.61961111111</x:v>
      </x:c>
      <x:c r="H76" t="n">
        <x:v>2.866666666666667</x:v>
      </x:c>
      <x:c r="I76" s="30" t="n">
        <x:v>45688</x:v>
      </x:c>
      <x:c r="J76" t="inlineStr">
        <x:is>
          <x:t xml:space="preserve">FIFO DEL ESCENARIO</x:t>
        </x:is>
      </x:c>
      <x:c r="K76" t="inlineStr">
        <x:is>
          <x:t xml:space="preserve">NO PROGRAMA HISTORICO</x:t>
        </x:is>
      </x:c>
    </x:row>
    <x:row r="77">
      <x:c r="A77" t="inlineStr">
        <x:is>
          <x:t xml:space="preserve">P006</x:t>
        </x:is>
      </x:c>
      <x:c r="B77" t="inlineStr">
        <x:is>
          <x:t xml:space="preserve">Locker de 6 puertas</x:t>
        </x:is>
      </x:c>
      <x:c r="C77" t="n">
        <x:v>3</x:v>
      </x:c>
      <x:c r="D77" t="inlineStr">
        <x:is>
          <x:t xml:space="preserve">Plegado</x:t>
        </x:is>
      </x:c>
      <x:c r="E77" t="inlineStr">
        <x:is>
          <x:t xml:space="preserve">Plegadora hidráulica de chapa metálica</x:t>
        </x:is>
      </x:c>
      <x:c r="F77" s="35" t="n">
        <x:v>45684.70363888889</x:v>
      </x:c>
      <x:c r="G77" s="35" t="n">
        <x:v>45686.66613888889</x:v>
      </x:c>
      <x:c r="H77" t="n">
        <x:v>15.1</x:v>
      </x:c>
      <x:c r="I77" s="30" t="n">
        <x:v>45688</x:v>
      </x:c>
      <x:c r="J77" t="inlineStr">
        <x:is>
          <x:t xml:space="preserve">FIFO DEL ESCENARIO</x:t>
        </x:is>
      </x:c>
      <x:c r="K77" t="inlineStr">
        <x:is>
          <x:t xml:space="preserve">NO PROGRAMA HISTORICO</x:t>
        </x:is>
      </x:c>
    </x:row>
    <x:row r="78">
      <x:c r="A78" t="inlineStr">
        <x:is>
          <x:t xml:space="preserve">P006</x:t>
        </x:is>
      </x:c>
      <x:c r="B78" t="inlineStr">
        <x:is>
          <x:t xml:space="preserve">Locker de 6 puertas</x:t>
        </x:is>
      </x:c>
      <x:c r="C78" t="n">
        <x:v>4</x:v>
      </x:c>
      <x:c r="D78" t="inlineStr">
        <x:is>
          <x:t xml:space="preserve">Desbarbado</x:t>
        </x:is>
      </x:c>
      <x:c r="E78" t="inlineStr">
        <x:is>
          <x:t xml:space="preserve">Mesa de desbarbado/esmerilado</x:t>
        </x:is>
      </x:c>
      <x:c r="F78" s="35" t="n">
        <x:v>45686.67225</x:v>
      </x:c>
      <x:c r="G78" s="35" t="n">
        <x:v>45687.40558333333</x:v>
      </x:c>
      <x:c r="H78" t="n">
        <x:v>2.6</x:v>
      </x:c>
      <x:c r="I78" s="30" t="n">
        <x:v>45688</x:v>
      </x:c>
      <x:c r="J78" t="inlineStr">
        <x:is>
          <x:t xml:space="preserve">FIFO DEL ESCENARIO</x:t>
        </x:is>
      </x:c>
      <x:c r="K78" t="inlineStr">
        <x:is>
          <x:t xml:space="preserve">NO PROGRAMA HISTORICO</x:t>
        </x:is>
      </x:c>
    </x:row>
    <x:row r="79">
      <x:c r="A79" t="inlineStr">
        <x:is>
          <x:t xml:space="preserve">P006</x:t>
        </x:is>
      </x:c>
      <x:c r="B79" t="inlineStr">
        <x:is>
          <x:t xml:space="preserve">Locker de 6 puertas</x:t>
        </x:is>
      </x:c>
      <x:c r="C79" t="n">
        <x:v>5</x:v>
      </x:c>
      <x:c r="D79" t="inlineStr">
        <x:is>
          <x:t xml:space="preserve">Preparación superficial</x:t>
        </x:is>
      </x:c>
      <x:c r="E79" t="inlineStr">
        <x:is>
          <x:t xml:space="preserve">Zona de preparación superficial</x:t>
        </x:is>
      </x:c>
      <x:c r="F79" s="35" t="n">
        <x:v>45687.58771277778</x:v>
      </x:c>
      <x:c r="G79" s="35" t="n">
        <x:v>45688.37324611111</x:v>
      </x:c>
      <x:c r="H79" t="n">
        <x:v>3.8528</x:v>
      </x:c>
      <x:c r="I79" s="30" t="n">
        <x:v>45688</x:v>
      </x:c>
      <x:c r="J79" t="inlineStr">
        <x:is>
          <x:t xml:space="preserve">FIFO DEL ESCENARIO</x:t>
        </x:is>
      </x:c>
      <x:c r="K79" t="inlineStr">
        <x:is>
          <x:t xml:space="preserve">NO PROGRAMA HISTORICO</x:t>
        </x:is>
      </x:c>
    </x:row>
    <x:row r="80">
      <x:c r="A80" t="inlineStr">
        <x:is>
          <x:t xml:space="preserve">P006</x:t>
        </x:is>
      </x:c>
      <x:c r="B80" t="inlineStr">
        <x:is>
          <x:t xml:space="preserve">Locker de 6 puertas</x:t>
        </x:is>
      </x:c>
      <x:c r="C80" t="n">
        <x:v>6</x:v>
      </x:c>
      <x:c r="D80" t="inlineStr">
        <x:is>
          <x:t xml:space="preserve">Aplicación electrostática de polvo</x:t>
        </x:is>
      </x:c>
      <x:c r="E80" t="inlineStr">
        <x:is>
          <x:t xml:space="preserve">Pistola manual de pintura electrostática en polvo</x:t>
        </x:is>
      </x:c>
      <x:c r="F80" s="35" t="n">
        <x:v>45688.37324611111</x:v>
      </x:c>
      <x:c r="G80" s="35" t="n">
        <x:v>45688.41003777778</x:v>
      </x:c>
      <x:c r="H80" t="n">
        <x:v>0.8830000000000001</x:v>
      </x:c>
      <x:c r="I80" s="30" t="n">
        <x:v>45688</x:v>
      </x:c>
      <x:c r="J80" t="inlineStr">
        <x:is>
          <x:t xml:space="preserve">FIFO DEL ESCENARIO</x:t>
        </x:is>
      </x:c>
      <x:c r="K80" t="inlineStr">
        <x:is>
          <x:t xml:space="preserve">NO PROGRAMA HISTORICO</x:t>
        </x:is>
      </x:c>
    </x:row>
    <x:row r="81">
      <x:c r="A81" t="inlineStr">
        <x:is>
          <x:t xml:space="preserve">P006</x:t>
        </x:is>
      </x:c>
      <x:c r="B81" t="inlineStr">
        <x:is>
          <x:t xml:space="preserve">Locker de 6 puertas</x:t>
        </x:is>
      </x:c>
      <x:c r="C81" t="n">
        <x:v>7</x:v>
      </x:c>
      <x:c r="D81" t="inlineStr">
        <x:is>
          <x:t xml:space="preserve">Curado térmico en horno</x:t>
        </x:is>
      </x:c>
      <x:c r="E81" t="inlineStr">
        <x:is>
          <x:t xml:space="preserve">Horno de curado de pintura electrostática por lotes</x:t>
        </x:is>
      </x:c>
      <x:c r="F81" s="35" t="n">
        <x:v>45688.41003777778</x:v>
      </x:c>
      <x:c r="G81" s="35" t="n">
        <x:v>45688.44128777778</x:v>
      </x:c>
      <x:c r="H81" t="n">
        <x:v>0.75</x:v>
      </x:c>
      <x:c r="I81" s="30" t="n">
        <x:v>45688</x:v>
      </x:c>
      <x:c r="J81" t="inlineStr">
        <x:is>
          <x:t xml:space="preserve">FIFO DEL ESCENARIO</x:t>
        </x:is>
      </x:c>
      <x:c r="K81" t="inlineStr">
        <x:is>
          <x:t xml:space="preserve">NO PROGRAMA HISTORICO</x:t>
        </x:is>
      </x:c>
    </x:row>
    <x:row r="82">
      <x:c r="A82" t="inlineStr">
        <x:is>
          <x:t xml:space="preserve">P006</x:t>
        </x:is>
      </x:c>
      <x:c r="B82" t="inlineStr">
        <x:is>
          <x:t xml:space="preserve">Locker de 6 puertas</x:t>
        </x:is>
      </x:c>
      <x:c r="C82" t="n">
        <x:v>8</x:v>
      </x:c>
      <x:c r="D82" t="inlineStr">
        <x:is>
          <x:t xml:space="preserve">Colgado, traslado y enfriamiento</x:t>
        </x:is>
      </x:c>
      <x:c r="E82" t="inlineStr">
        <x:is>
          <x:t xml:space="preserve">Manipulación y enfriamiento de piezas</x:t>
        </x:is>
      </x:c>
      <x:c r="F82" s="35" t="n">
        <x:v>45688.44128777778</x:v>
      </x:c>
      <x:c r="G82" s="35" t="n">
        <x:v>45688.45692666667</x:v>
      </x:c>
      <x:c r="H82" t="n">
        <x:v>0.3753333333333334</x:v>
      </x:c>
      <x:c r="I82" s="30" t="n">
        <x:v>45688</x:v>
      </x:c>
      <x:c r="J82" t="inlineStr">
        <x:is>
          <x:t xml:space="preserve">FIFO DEL ESCENARIO</x:t>
        </x:is>
      </x:c>
      <x:c r="K82" t="inlineStr">
        <x:is>
          <x:t xml:space="preserve">NO PROGRAMA HISTORICO</x:t>
        </x:is>
      </x:c>
    </x:row>
    <x:row r="83">
      <x:c r="A83" t="inlineStr">
        <x:is>
          <x:t xml:space="preserve">P006</x:t>
        </x:is>
      </x:c>
      <x:c r="B83" t="inlineStr">
        <x:is>
          <x:t xml:space="preserve">Locker de 6 puertas</x:t>
        </x:is>
      </x:c>
      <x:c r="C83" t="n">
        <x:v>9</x:v>
      </x:c>
      <x:c r="D83" t="inlineStr">
        <x:is>
          <x:t xml:space="preserve">Ensamblaje</x:t>
        </x:is>
      </x:c>
      <x:c r="E83" t="inlineStr">
        <x:is>
          <x:t xml:space="preserve">Mesa de armado</x:t>
        </x:is>
      </x:c>
      <x:c r="F83" s="35" t="n">
        <x:v>45692.35804027778</x:v>
      </x:c>
      <x:c r="G83" s="35" t="n">
        <x:v>45692.63824861111</x:v>
      </x:c>
      <x:c r="H83" t="n">
        <x:v>5.725</x:v>
      </x:c>
      <x:c r="I83" s="30" t="n">
        <x:v>45688</x:v>
      </x:c>
      <x:c r="J83" t="inlineStr">
        <x:is>
          <x:t xml:space="preserve">FIFO DEL ESCENARIO</x:t>
        </x:is>
      </x:c>
      <x:c r="K83" t="inlineStr">
        <x:is>
          <x:t xml:space="preserve">NO PROGRAMA HISTORICO</x:t>
        </x:is>
      </x:c>
    </x:row>
    <x:row r="84">
      <x:c r="A84" t="inlineStr">
        <x:is>
          <x:t xml:space="preserve">P006</x:t>
        </x:is>
      </x:c>
      <x:c r="B84" t="inlineStr">
        <x:is>
          <x:t xml:space="preserve">Locker de 6 puertas</x:t>
        </x:is>
      </x:c>
      <x:c r="C84" t="n">
        <x:v>10</x:v>
      </x:c>
      <x:c r="D84" t="inlineStr">
        <x:is>
          <x:t xml:space="preserve">Inspección de calidad</x:t>
        </x:is>
      </x:c>
      <x:c r="E84" t="inlineStr">
        <x:is>
          <x:t xml:space="preserve">Área de inspección</x:t>
        </x:is>
      </x:c>
      <x:c r="F84" s="35" t="n">
        <x:v>45692.63824861111</x:v>
      </x:c>
      <x:c r="G84" s="35" t="n">
        <x:v>45692.65430416667</x:v>
      </x:c>
      <x:c r="H84" t="n">
        <x:v>0.3853333333333334</x:v>
      </x:c>
      <x:c r="I84" s="30" t="n">
        <x:v>45688</x:v>
      </x:c>
      <x:c r="J84" t="inlineStr">
        <x:is>
          <x:t xml:space="preserve">FIFO DEL ESCENARIO</x:t>
        </x:is>
      </x:c>
      <x:c r="K84" t="inlineStr">
        <x:is>
          <x:t xml:space="preserve">NO PROGRAMA HISTORICO</x:t>
        </x:is>
      </x:c>
    </x:row>
    <x:row r="85">
      <x:c r="A85" t="inlineStr">
        <x:is>
          <x:t xml:space="preserve">P006</x:t>
        </x:is>
      </x:c>
      <x:c r="B85" t="inlineStr">
        <x:is>
          <x:t xml:space="preserve">Locker de 6 puertas</x:t>
        </x:is>
      </x:c>
      <x:c r="C85" t="n">
        <x:v>11</x:v>
      </x:c>
      <x:c r="D85" t="inlineStr">
        <x:is>
          <x:t xml:space="preserve">Embalaje</x:t>
        </x:is>
      </x:c>
      <x:c r="E85" t="inlineStr">
        <x:is>
          <x:t xml:space="preserve">Zona de protección y embalaje</x:t>
        </x:is>
      </x:c>
      <x:c r="F85" s="35" t="n">
        <x:v>45692.65430416667</x:v>
      </x:c>
      <x:c r="G85" s="35" t="n">
        <x:v>45692.67560972222</x:v>
      </x:c>
      <x:c r="H85" t="n">
        <x:v>0.5113333333333333</x:v>
      </x:c>
      <x:c r="I85" s="30" t="n">
        <x:v>45688</x:v>
      </x:c>
      <x:c r="J85" t="inlineStr">
        <x:is>
          <x:t xml:space="preserve">FIFO DEL ESCENARIO</x:t>
        </x:is>
      </x:c>
      <x:c r="K85" t="inlineStr">
        <x:is>
          <x:t xml:space="preserve">NO PROGRAMA HISTORICO</x:t>
        </x:is>
      </x:c>
    </x:row>
    <x:row r="86">
      <x:c r="A86" t="inlineStr">
        <x:is>
          <x:t xml:space="preserve">P008</x:t>
        </x:is>
      </x:c>
      <x:c r="B86" t="inlineStr">
        <x:is>
          <x:t xml:space="preserve">Estantería liviana metálica</x:t>
        </x:is>
      </x:c>
      <x:c r="C86" t="n">
        <x:v>1</x:v>
      </x:c>
      <x:c r="D86" t="inlineStr">
        <x:is>
          <x:t xml:space="preserve">Corte de planchas de acero</x:t>
        </x:is>
      </x:c>
      <x:c r="E86" t="inlineStr">
        <x:is>
          <x:t xml:space="preserve">Guillotina hidráulica para corte de planchas de acero</x:t>
        </x:is>
      </x:c>
      <x:c r="F86" s="35" t="n">
        <x:v>45677.55118402778</x:v>
      </x:c>
      <x:c r="G86" s="35" t="n">
        <x:v>45678.43118402778</x:v>
      </x:c>
      <x:c r="H86" t="n">
        <x:v>6.120000000000001</x:v>
      </x:c>
      <x:c r="I86" s="30" t="n">
        <x:v>45689</x:v>
      </x:c>
      <x:c r="J86" t="inlineStr">
        <x:is>
          <x:t xml:space="preserve">FIFO DEL ESCENARIO</x:t>
        </x:is>
      </x:c>
      <x:c r="K86" t="inlineStr">
        <x:is>
          <x:t xml:space="preserve">NO PROGRAMA HISTORICO</x:t>
        </x:is>
      </x:c>
    </x:row>
    <x:row r="87">
      <x:c r="A87" t="inlineStr">
        <x:is>
          <x:t xml:space="preserve">P008</x:t>
        </x:is>
      </x:c>
      <x:c r="B87" t="inlineStr">
        <x:is>
          <x:t xml:space="preserve">Estantería liviana metálica</x:t>
        </x:is>
      </x:c>
      <x:c r="C87" t="n">
        <x:v>2</x:v>
      </x:c>
      <x:c r="D87" t="inlineStr">
        <x:is>
          <x:t xml:space="preserve">Corte de tubos y perfiles</x:t>
        </x:is>
      </x:c>
      <x:c r="E87" t="inlineStr">
        <x:is>
          <x:t xml:space="preserve">Sierra de cinta para corte de tubos y perfiles</x:t>
        </x:is>
      </x:c>
      <x:c r="F87" s="35" t="n">
        <x:v>45678.43118402778</x:v>
      </x:c>
      <x:c r="G87" s="35" t="n">
        <x:v>45678.70257291666</x:v>
      </x:c>
      <x:c r="H87" t="n">
        <x:v>5.513333333333334</x:v>
      </x:c>
      <x:c r="I87" s="30" t="n">
        <x:v>45689</x:v>
      </x:c>
      <x:c r="J87" t="inlineStr">
        <x:is>
          <x:t xml:space="preserve">FIFO DEL ESCENARIO</x:t>
        </x:is>
      </x:c>
      <x:c r="K87" t="inlineStr">
        <x:is>
          <x:t xml:space="preserve">NO PROGRAMA HISTORICO</x:t>
        </x:is>
      </x:c>
    </x:row>
    <x:row r="88">
      <x:c r="A88" t="inlineStr">
        <x:is>
          <x:t xml:space="preserve">P008</x:t>
        </x:is>
      </x:c>
      <x:c r="B88" t="inlineStr">
        <x:is>
          <x:t xml:space="preserve">Estantería liviana metálica</x:t>
        </x:is>
      </x:c>
      <x:c r="C88" t="n">
        <x:v>3</x:v>
      </x:c>
      <x:c r="D88" t="inlineStr">
        <x:is>
          <x:t xml:space="preserve">Perforación</x:t>
        </x:is>
      </x:c>
      <x:c r="E88" t="inlineStr">
        <x:is>
          <x:t xml:space="preserve">Taladro de banco para perforación de acero</x:t>
        </x:is>
      </x:c>
      <x:c r="F88" s="35" t="n">
        <x:v>45680.61961111111</x:v>
      </x:c>
      <x:c r="G88" s="35" t="n">
        <x:v>45681.67377777777</x:v>
      </x:c>
      <x:c r="H88" t="n">
        <x:v>9.300000000000001</x:v>
      </x:c>
      <x:c r="I88" s="30" t="n">
        <x:v>45689</x:v>
      </x:c>
      <x:c r="J88" t="inlineStr">
        <x:is>
          <x:t xml:space="preserve">FIFO DEL ESCENARIO</x:t>
        </x:is>
      </x:c>
      <x:c r="K88" t="inlineStr">
        <x:is>
          <x:t xml:space="preserve">NO PROGRAMA HISTORICO</x:t>
        </x:is>
      </x:c>
    </x:row>
    <x:row r="89">
      <x:c r="A89" t="inlineStr">
        <x:is>
          <x:t xml:space="preserve">P008</x:t>
        </x:is>
      </x:c>
      <x:c r="B89" t="inlineStr">
        <x:is>
          <x:t xml:space="preserve">Estantería liviana metálica</x:t>
        </x:is>
      </x:c>
      <x:c r="C89" t="n">
        <x:v>4</x:v>
      </x:c>
      <x:c r="D89" t="inlineStr">
        <x:is>
          <x:t xml:space="preserve">Plegado</x:t>
        </x:is>
      </x:c>
      <x:c r="E89" t="inlineStr">
        <x:is>
          <x:t xml:space="preserve">Plegadora hidráulica de chapa metálica</x:t>
        </x:is>
      </x:c>
      <x:c r="F89" s="35" t="n">
        <x:v>45686.66613888889</x:v>
      </x:c>
      <x:c r="G89" s="35" t="n">
        <x:v>45688.59808333333</x:v>
      </x:c>
      <x:c r="H89" t="n">
        <x:v>14.36666666666667</x:v>
      </x:c>
      <x:c r="I89" s="30" t="n">
        <x:v>45689</x:v>
      </x:c>
      <x:c r="J89" t="inlineStr">
        <x:is>
          <x:t xml:space="preserve">FIFO DEL ESCENARIO</x:t>
        </x:is>
      </x:c>
      <x:c r="K89" t="inlineStr">
        <x:is>
          <x:t xml:space="preserve">NO PROGRAMA HISTORICO</x:t>
        </x:is>
      </x:c>
    </x:row>
    <x:row r="90">
      <x:c r="A90" t="inlineStr">
        <x:is>
          <x:t xml:space="preserve">P008</x:t>
        </x:is>
      </x:c>
      <x:c r="B90" t="inlineStr">
        <x:is>
          <x:t xml:space="preserve">Estantería liviana metálica</x:t>
        </x:is>
      </x:c>
      <x:c r="C90" t="n">
        <x:v>5</x:v>
      </x:c>
      <x:c r="D90" t="inlineStr">
        <x:is>
          <x:t xml:space="preserve">Desbarbado</x:t>
        </x:is>
      </x:c>
      <x:c r="E90" t="inlineStr">
        <x:is>
          <x:t xml:space="preserve">Mesa de desbarbado/esmerilado</x:t>
        </x:is>
      </x:c>
      <x:c r="F90" s="35" t="n">
        <x:v>45688.59808333333</x:v>
      </x:c>
      <x:c r="G90" s="35" t="n">
        <x:v>45691.48558333333</x:v>
      </x:c>
      <x:c r="H90" t="n">
        <x:v>6.3</x:v>
      </x:c>
      <x:c r="I90" s="30" t="n">
        <x:v>45689</x:v>
      </x:c>
      <x:c r="J90" t="inlineStr">
        <x:is>
          <x:t xml:space="preserve">FIFO DEL ESCENARIO</x:t>
        </x:is>
      </x:c>
      <x:c r="K90" t="inlineStr">
        <x:is>
          <x:t xml:space="preserve">NO PROGRAMA HISTORICO</x:t>
        </x:is>
      </x:c>
    </x:row>
    <x:row r="91">
      <x:c r="A91" t="inlineStr">
        <x:is>
          <x:t xml:space="preserve">P008</x:t>
        </x:is>
      </x:c>
      <x:c r="B91" t="inlineStr">
        <x:is>
          <x:t xml:space="preserve">Estantería liviana metálica</x:t>
        </x:is>
      </x:c>
      <x:c r="C91" t="n">
        <x:v>6</x:v>
      </x:c>
      <x:c r="D91" t="inlineStr">
        <x:is>
          <x:t xml:space="preserve">Preparación superficial</x:t>
        </x:is>
      </x:c>
      <x:c r="E91" t="inlineStr">
        <x:is>
          <x:t xml:space="preserve">Zona de preparación superficial</x:t>
        </x:is>
      </x:c>
      <x:c r="F91" s="35" t="n">
        <x:v>45691.48558333333</x:v>
      </x:c>
      <x:c r="G91" s="35" t="n">
        <x:v>45691.70138333333</x:v>
      </x:c>
      <x:c r="H91" t="n">
        <x:v>4.1792</x:v>
      </x:c>
      <x:c r="I91" s="30" t="n">
        <x:v>45689</x:v>
      </x:c>
      <x:c r="J91" t="inlineStr">
        <x:is>
          <x:t xml:space="preserve">FIFO DEL ESCENARIO</x:t>
        </x:is>
      </x:c>
      <x:c r="K91" t="inlineStr">
        <x:is>
          <x:t xml:space="preserve">NO PROGRAMA HISTORICO</x:t>
        </x:is>
      </x:c>
    </x:row>
    <x:row r="92">
      <x:c r="A92" t="inlineStr">
        <x:is>
          <x:t xml:space="preserve">P008</x:t>
        </x:is>
      </x:c>
      <x:c r="B92" t="inlineStr">
        <x:is>
          <x:t xml:space="preserve">Estantería liviana metálica</x:t>
        </x:is>
      </x:c>
      <x:c r="C92" t="n">
        <x:v>7</x:v>
      </x:c>
      <x:c r="D92" t="inlineStr">
        <x:is>
          <x:t xml:space="preserve">Aplicación electrostática de polvo</x:t>
        </x:is>
      </x:c>
      <x:c r="E92" t="inlineStr">
        <x:is>
          <x:t xml:space="preserve">Pistola manual de pintura electrostática en polvo</x:t>
        </x:is>
      </x:c>
      <x:c r="F92" s="35" t="n">
        <x:v>45691.70138333333</x:v>
      </x:c>
      <x:c r="G92" s="35" t="n">
        <x:v>45692.38041111111</x:v>
      </x:c>
      <x:c r="H92" t="n">
        <x:v>1.296666666666667</x:v>
      </x:c>
      <x:c r="I92" s="30" t="n">
        <x:v>45689</x:v>
      </x:c>
      <x:c r="J92" t="inlineStr">
        <x:is>
          <x:t xml:space="preserve">FIFO DEL ESCENARIO</x:t>
        </x:is>
      </x:c>
      <x:c r="K92" t="inlineStr">
        <x:is>
          <x:t xml:space="preserve">NO PROGRAMA HISTORICO</x:t>
        </x:is>
      </x:c>
    </x:row>
    <x:row r="93">
      <x:c r="A93" t="inlineStr">
        <x:is>
          <x:t xml:space="preserve">P008</x:t>
        </x:is>
      </x:c>
      <x:c r="B93" t="inlineStr">
        <x:is>
          <x:t xml:space="preserve">Estantería liviana metálica</x:t>
        </x:is>
      </x:c>
      <x:c r="C93" t="n">
        <x:v>8</x:v>
      </x:c>
      <x:c r="D93" t="inlineStr">
        <x:is>
          <x:t xml:space="preserve">Curado térmico en horno</x:t>
        </x:is>
      </x:c>
      <x:c r="E93" t="inlineStr">
        <x:is>
          <x:t xml:space="preserve">Horno de curado de pintura electrostática por lotes</x:t>
        </x:is>
      </x:c>
      <x:c r="F93" s="35" t="n">
        <x:v>45692.38041111111</x:v>
      </x:c>
      <x:c r="G93" s="35" t="n">
        <x:v>45692.41166111111</x:v>
      </x:c>
      <x:c r="H93" t="n">
        <x:v>0.75</x:v>
      </x:c>
      <x:c r="I93" s="30" t="n">
        <x:v>45689</x:v>
      </x:c>
      <x:c r="J93" t="inlineStr">
        <x:is>
          <x:t xml:space="preserve">FIFO DEL ESCENARIO</x:t>
        </x:is>
      </x:c>
      <x:c r="K93" t="inlineStr">
        <x:is>
          <x:t xml:space="preserve">NO PROGRAMA HISTORICO</x:t>
        </x:is>
      </x:c>
    </x:row>
    <x:row r="94">
      <x:c r="A94" t="inlineStr">
        <x:is>
          <x:t xml:space="preserve">P008</x:t>
        </x:is>
      </x:c>
      <x:c r="B94" t="inlineStr">
        <x:is>
          <x:t xml:space="preserve">Estantería liviana metálica</x:t>
        </x:is>
      </x:c>
      <x:c r="C94" t="n">
        <x:v>9</x:v>
      </x:c>
      <x:c r="D94" t="inlineStr">
        <x:is>
          <x:t xml:space="preserve">Colgado, traslado y enfriamiento</x:t>
        </x:is>
      </x:c>
      <x:c r="E94" t="inlineStr">
        <x:is>
          <x:t xml:space="preserve">Manipulación y enfriamiento de piezas</x:t>
        </x:is>
      </x:c>
      <x:c r="F94" s="35" t="n">
        <x:v>45692.41166111111</x:v>
      </x:c>
      <x:c r="G94" s="35" t="n">
        <x:v>45692.43360555555</x:v>
      </x:c>
      <x:c r="H94" t="n">
        <x:v>0.5266666666666666</x:v>
      </x:c>
      <x:c r="I94" s="30" t="n">
        <x:v>45689</x:v>
      </x:c>
      <x:c r="J94" t="inlineStr">
        <x:is>
          <x:t xml:space="preserve">FIFO DEL ESCENARIO</x:t>
        </x:is>
      </x:c>
      <x:c r="K94" t="inlineStr">
        <x:is>
          <x:t xml:space="preserve">NO PROGRAMA HISTORICO</x:t>
        </x:is>
      </x:c>
    </x:row>
    <x:row r="95">
      <x:c r="A95" t="inlineStr">
        <x:is>
          <x:t xml:space="preserve">P008</x:t>
        </x:is>
      </x:c>
      <x:c r="B95" t="inlineStr">
        <x:is>
          <x:t xml:space="preserve">Estantería liviana metálica</x:t>
        </x:is>
      </x:c>
      <x:c r="C95" t="n">
        <x:v>10</x:v>
      </x:c>
      <x:c r="D95" t="inlineStr">
        <x:is>
          <x:t xml:space="preserve">Ensamblaje</x:t>
        </x:is>
      </x:c>
      <x:c r="E95" t="inlineStr">
        <x:is>
          <x:t xml:space="preserve">Mesa de armado</x:t>
        </x:is>
      </x:c>
      <x:c r="F95" s="35" t="n">
        <x:v>45692.63824861111</x:v>
      </x:c>
      <x:c r="G95" s="35" t="n">
        <x:v>45694.36116527778</x:v>
      </x:c>
      <x:c r="H95" t="n">
        <x:v>10.35</x:v>
      </x:c>
      <x:c r="I95" s="30" t="n">
        <x:v>45689</x:v>
      </x:c>
      <x:c r="J95" t="inlineStr">
        <x:is>
          <x:t xml:space="preserve">FIFO DEL ESCENARIO</x:t>
        </x:is>
      </x:c>
      <x:c r="K95" t="inlineStr">
        <x:is>
          <x:t xml:space="preserve">NO PROGRAMA HISTORICO</x:t>
        </x:is>
      </x:c>
    </x:row>
    <x:row r="96">
      <x:c r="A96" t="inlineStr">
        <x:is>
          <x:t xml:space="preserve">P008</x:t>
        </x:is>
      </x:c>
      <x:c r="B96" t="inlineStr">
        <x:is>
          <x:t xml:space="preserve">Estantería liviana metálica</x:t>
        </x:is>
      </x:c>
      <x:c r="C96" t="n">
        <x:v>11</x:v>
      </x:c>
      <x:c r="D96" t="inlineStr">
        <x:is>
          <x:t xml:space="preserve">Inspección de calidad</x:t>
        </x:is>
      </x:c>
      <x:c r="E96" t="inlineStr">
        <x:is>
          <x:t xml:space="preserve">Área de inspección</x:t>
        </x:is>
      </x:c>
      <x:c r="F96" s="35" t="n">
        <x:v>45694.36116527778</x:v>
      </x:c>
      <x:c r="G96" s="35" t="n">
        <x:v>45694.3865125</x:v>
      </x:c>
      <x:c r="H96" t="n">
        <x:v>0.6083333333333333</x:v>
      </x:c>
      <x:c r="I96" s="30" t="n">
        <x:v>45689</x:v>
      </x:c>
      <x:c r="J96" t="inlineStr">
        <x:is>
          <x:t xml:space="preserve">FIFO DEL ESCENARIO</x:t>
        </x:is>
      </x:c>
      <x:c r="K96" t="inlineStr">
        <x:is>
          <x:t xml:space="preserve">NO PROGRAMA HISTORICO</x:t>
        </x:is>
      </x:c>
    </x:row>
    <x:row r="97">
      <x:c r="A97" t="inlineStr">
        <x:is>
          <x:t xml:space="preserve">P008</x:t>
        </x:is>
      </x:c>
      <x:c r="B97" t="inlineStr">
        <x:is>
          <x:t xml:space="preserve">Estantería liviana metálica</x:t>
        </x:is>
      </x:c>
      <x:c r="C97" t="n">
        <x:v>12</x:v>
      </x:c>
      <x:c r="D97" t="inlineStr">
        <x:is>
          <x:t xml:space="preserve">Embalaje</x:t>
        </x:is>
      </x:c>
      <x:c r="E97" t="inlineStr">
        <x:is>
          <x:t xml:space="preserve">Zona de protección y embalaje</x:t>
        </x:is>
      </x:c>
      <x:c r="F97" s="35" t="n">
        <x:v>45694.3865125</x:v>
      </x:c>
      <x:c r="G97" s="35" t="n">
        <x:v>45694.42033194444</x:v>
      </x:c>
      <x:c r="H97" t="n">
        <x:v>0.8116666666666668</x:v>
      </x:c>
      <x:c r="I97" s="30" t="n">
        <x:v>45689</x:v>
      </x:c>
      <x:c r="J97" t="inlineStr">
        <x:is>
          <x:t xml:space="preserve">FIFO DEL ESCENARIO</x:t>
        </x:is>
      </x:c>
      <x:c r="K97" t="inlineStr">
        <x:is>
          <x:t xml:space="preserve">NO PROGRAMA HISTORICO</x:t>
        </x:is>
      </x:c>
    </x:row>
    <x:row r="98">
      <x:c r="A98" t="inlineStr">
        <x:is>
          <x:t xml:space="preserve">P009</x:t>
        </x:is>
      </x:c>
      <x:c r="B98" t="inlineStr">
        <x:is>
          <x:t xml:space="preserve">Minirack metálico con bandejas</x:t>
        </x:is>
      </x:c>
      <x:c r="C98" t="n">
        <x:v>1</x:v>
      </x:c>
      <x:c r="D98" t="inlineStr">
        <x:is>
          <x:t xml:space="preserve">Corte de planchas de acero</x:t>
        </x:is>
      </x:c>
      <x:c r="E98" t="inlineStr">
        <x:is>
          <x:t xml:space="preserve">Guillotina hidráulica para corte de planchas de acero</x:t>
        </x:is>
      </x:c>
      <x:c r="F98" s="35" t="n">
        <x:v>45691.33333333334</x:v>
      </x:c>
      <x:c r="G98" s="35" t="n">
        <x:v>45691.67461111111</x:v>
      </x:c>
      <x:c r="H98" t="n">
        <x:v>7.190666666666668</x:v>
      </x:c>
      <x:c r="I98" s="30" t="n">
        <x:v>45708</x:v>
      </x:c>
      <x:c r="J98" t="inlineStr">
        <x:is>
          <x:t xml:space="preserve">FIFO DEL ESCENARIO</x:t>
        </x:is>
      </x:c>
      <x:c r="K98" t="inlineStr">
        <x:is>
          <x:t xml:space="preserve">NO PROGRAMA HISTORICO</x:t>
        </x:is>
      </x:c>
    </x:row>
    <x:row r="99">
      <x:c r="A99" t="inlineStr">
        <x:is>
          <x:t xml:space="preserve">P009</x:t>
        </x:is>
      </x:c>
      <x:c r="B99" t="inlineStr">
        <x:is>
          <x:t xml:space="preserve">Minirack metálico con bandejas</x:t>
        </x:is>
      </x:c>
      <x:c r="C99" t="n">
        <x:v>2</x:v>
      </x:c>
      <x:c r="D99" t="inlineStr">
        <x:is>
          <x:t xml:space="preserve">Corte de tubos y perfiles</x:t>
        </x:is>
      </x:c>
      <x:c r="E99" t="inlineStr">
        <x:is>
          <x:t xml:space="preserve">Sierra de cinta para corte de tubos y perfiles</x:t>
        </x:is>
      </x:c>
      <x:c r="F99" s="35" t="n">
        <x:v>45691.67461111111</x:v>
      </x:c>
      <x:c r="G99" s="35" t="n">
        <x:v>45693.34005555556</x:v>
      </x:c>
      <x:c r="H99" t="n">
        <x:v>8.970666666666666</x:v>
      </x:c>
      <x:c r="I99" s="30" t="n">
        <x:v>45708</x:v>
      </x:c>
      <x:c r="J99" t="inlineStr">
        <x:is>
          <x:t xml:space="preserve">FIFO DEL ESCENARIO</x:t>
        </x:is>
      </x:c>
      <x:c r="K99" t="inlineStr">
        <x:is>
          <x:t xml:space="preserve">NO PROGRAMA HISTORICO</x:t>
        </x:is>
      </x:c>
    </x:row>
    <x:row r="100">
      <x:c r="A100" t="inlineStr">
        <x:is>
          <x:t xml:space="preserve">P009</x:t>
        </x:is>
      </x:c>
      <x:c r="B100" t="inlineStr">
        <x:is>
          <x:t xml:space="preserve">Minirack metálico con bandejas</x:t>
        </x:is>
      </x:c>
      <x:c r="C100" t="n">
        <x:v>3</x:v>
      </x:c>
      <x:c r="D100" t="inlineStr">
        <x:is>
          <x:t xml:space="preserve">Perforación</x:t>
        </x:is>
      </x:c>
      <x:c r="E100" t="inlineStr">
        <x:is>
          <x:t xml:space="preserve">Taladro de banco para perforación de acero</x:t>
        </x:is>
      </x:c>
      <x:c r="F100" s="35" t="n">
        <x:v>45693.34005555556</x:v>
      </x:c>
      <x:c r="G100" s="35" t="n">
        <x:v>45694.58894444445</x:v>
      </x:c>
      <x:c r="H100" t="n">
        <x:v>12.97333333333333</x:v>
      </x:c>
      <x:c r="I100" s="30" t="n">
        <x:v>45708</x:v>
      </x:c>
      <x:c r="J100" t="inlineStr">
        <x:is>
          <x:t xml:space="preserve">FIFO DEL ESCENARIO</x:t>
        </x:is>
      </x:c>
      <x:c r="K100" t="inlineStr">
        <x:is>
          <x:t xml:space="preserve">NO PROGRAMA HISTORICO</x:t>
        </x:is>
      </x:c>
    </x:row>
    <x:row r="101">
      <x:c r="A101" t="inlineStr">
        <x:is>
          <x:t xml:space="preserve">P009</x:t>
        </x:is>
      </x:c>
      <x:c r="B101" t="inlineStr">
        <x:is>
          <x:t xml:space="preserve">Minirack metálico con bandejas</x:t>
        </x:is>
      </x:c>
      <x:c r="C101" t="n">
        <x:v>4</x:v>
      </x:c>
      <x:c r="D101" t="inlineStr">
        <x:is>
          <x:t xml:space="preserve">Plegado</x:t>
        </x:is>
      </x:c>
      <x:c r="E101" t="inlineStr">
        <x:is>
          <x:t xml:space="preserve">Plegadora hidráulica de chapa metálica</x:t>
        </x:is>
      </x:c>
      <x:c r="F101" s="35" t="n">
        <x:v>45694.58894444445</x:v>
      </x:c>
      <x:c r="G101" s="35" t="n">
        <x:v>45698.39727777777</x:v>
      </x:c>
      <x:c r="H101" t="n">
        <x:v>12.4</x:v>
      </x:c>
      <x:c r="I101" s="30" t="n">
        <x:v>45708</x:v>
      </x:c>
      <x:c r="J101" t="inlineStr">
        <x:is>
          <x:t xml:space="preserve">FIFO DEL ESCENARIO</x:t>
        </x:is>
      </x:c>
      <x:c r="K101" t="inlineStr">
        <x:is>
          <x:t xml:space="preserve">NO PROGRAMA HISTORICO</x:t>
        </x:is>
      </x:c>
    </x:row>
    <x:row r="102">
      <x:c r="A102" t="inlineStr">
        <x:is>
          <x:t xml:space="preserve">P009</x:t>
        </x:is>
      </x:c>
      <x:c r="B102" t="inlineStr">
        <x:is>
          <x:t xml:space="preserve">Minirack metálico con bandejas</x:t>
        </x:is>
      </x:c>
      <x:c r="C102" t="n">
        <x:v>5</x:v>
      </x:c>
      <x:c r="D102" t="inlineStr">
        <x:is>
          <x:t xml:space="preserve">Soldadura</x:t>
        </x:is>
      </x:c>
      <x:c r="E102" t="inlineStr">
        <x:is>
          <x:t xml:space="preserve">Máquina de soldadura por arco MIG/MAG</x:t>
        </x:is>
      </x:c>
      <x:c r="F102" s="35" t="n">
        <x:v>45698.39727777777</x:v>
      </x:c>
      <x:c r="G102" s="35" t="n">
        <x:v>45700.39783333334</x:v>
      </x:c>
      <x:c r="H102" t="n">
        <x:v>16.01333333333333</x:v>
      </x:c>
      <x:c r="I102" s="30" t="n">
        <x:v>45708</x:v>
      </x:c>
      <x:c r="J102" t="inlineStr">
        <x:is>
          <x:t xml:space="preserve">FIFO DEL ESCENARIO</x:t>
        </x:is>
      </x:c>
      <x:c r="K102" t="inlineStr">
        <x:is>
          <x:t xml:space="preserve">NO PROGRAMA HISTORICO</x:t>
        </x:is>
      </x:c>
    </x:row>
    <x:row r="103">
      <x:c r="A103" t="inlineStr">
        <x:is>
          <x:t xml:space="preserve">P009</x:t>
        </x:is>
      </x:c>
      <x:c r="B103" t="inlineStr">
        <x:is>
          <x:t xml:space="preserve">Minirack metálico con bandejas</x:t>
        </x:is>
      </x:c>
      <x:c r="C103" t="n">
        <x:v>6</x:v>
      </x:c>
      <x:c r="D103" t="inlineStr">
        <x:is>
          <x:t xml:space="preserve">Desbarbado</x:t>
        </x:is>
      </x:c>
      <x:c r="E103" t="inlineStr">
        <x:is>
          <x:t xml:space="preserve">Mesa de desbarbado/esmerilado</x:t>
        </x:is>
      </x:c>
      <x:c r="F103" s="35" t="n">
        <x:v>45700.39783333334</x:v>
      </x:c>
      <x:c r="G103" s="35" t="n">
        <x:v>45701.41866666666</x:v>
      </x:c>
      <x:c r="H103" t="n">
        <x:v>8.5</x:v>
      </x:c>
      <x:c r="I103" s="30" t="n">
        <x:v>45708</x:v>
      </x:c>
      <x:c r="J103" t="inlineStr">
        <x:is>
          <x:t xml:space="preserve">FIFO DEL ESCENARIO</x:t>
        </x:is>
      </x:c>
      <x:c r="K103" t="inlineStr">
        <x:is>
          <x:t xml:space="preserve">NO PROGRAMA HISTORICO</x:t>
        </x:is>
      </x:c>
    </x:row>
    <x:row r="104">
      <x:c r="A104" t="inlineStr">
        <x:is>
          <x:t xml:space="preserve">P009</x:t>
        </x:is>
      </x:c>
      <x:c r="B104" t="inlineStr">
        <x:is>
          <x:t xml:space="preserve">Minirack metálico con bandejas</x:t>
        </x:is>
      </x:c>
      <x:c r="C104" t="n">
        <x:v>7</x:v>
      </x:c>
      <x:c r="D104" t="inlineStr">
        <x:is>
          <x:t xml:space="preserve">Preparación superficial</x:t>
        </x:is>
      </x:c>
      <x:c r="E104" t="inlineStr">
        <x:is>
          <x:t xml:space="preserve">Zona de preparación superficial</x:t>
        </x:is>
      </x:c>
      <x:c r="F104" s="35" t="n">
        <x:v>45701.41866666666</x:v>
      </x:c>
      <x:c r="G104" s="35" t="n">
        <x:v>45702.34137333334</x:v>
      </x:c>
      <x:c r="H104" t="n">
        <x:v>6.14496</x:v>
      </x:c>
      <x:c r="I104" s="30" t="n">
        <x:v>45708</x:v>
      </x:c>
      <x:c r="J104" t="inlineStr">
        <x:is>
          <x:t xml:space="preserve">FIFO DEL ESCENARIO</x:t>
        </x:is>
      </x:c>
      <x:c r="K104" t="inlineStr">
        <x:is>
          <x:t xml:space="preserve">NO PROGRAMA HISTORICO</x:t>
        </x:is>
      </x:c>
    </x:row>
    <x:row r="105">
      <x:c r="A105" t="inlineStr">
        <x:is>
          <x:t xml:space="preserve">P009</x:t>
        </x:is>
      </x:c>
      <x:c r="B105" t="inlineStr">
        <x:is>
          <x:t xml:space="preserve">Minirack metálico con bandejas</x:t>
        </x:is>
      </x:c>
      <x:c r="C105" t="n">
        <x:v>8</x:v>
      </x:c>
      <x:c r="D105" t="inlineStr">
        <x:is>
          <x:t xml:space="preserve">Aplicación electrostática de polvo</x:t>
        </x:is>
      </x:c>
      <x:c r="E105" t="inlineStr">
        <x:is>
          <x:t xml:space="preserve">Pistola manual de pintura electrostática en polvo</x:t>
        </x:is>
      </x:c>
      <x:c r="F105" s="35" t="n">
        <x:v>45702.34137333334</x:v>
      </x:c>
      <x:c r="G105" s="35" t="n">
        <x:v>45702.42487333333</x:v>
      </x:c>
      <x:c r="H105" t="n">
        <x:v>2.004</x:v>
      </x:c>
      <x:c r="I105" s="30" t="n">
        <x:v>45708</x:v>
      </x:c>
      <x:c r="J105" t="inlineStr">
        <x:is>
          <x:t xml:space="preserve">FIFO DEL ESCENARIO</x:t>
        </x:is>
      </x:c>
      <x:c r="K105" t="inlineStr">
        <x:is>
          <x:t xml:space="preserve">NO PROGRAMA HISTORICO</x:t>
        </x:is>
      </x:c>
    </x:row>
    <x:row r="106">
      <x:c r="A106" t="inlineStr">
        <x:is>
          <x:t xml:space="preserve">P009</x:t>
        </x:is>
      </x:c>
      <x:c r="B106" t="inlineStr">
        <x:is>
          <x:t xml:space="preserve">Minirack metálico con bandejas</x:t>
        </x:is>
      </x:c>
      <x:c r="C106" t="n">
        <x:v>9</x:v>
      </x:c>
      <x:c r="D106" t="inlineStr">
        <x:is>
          <x:t xml:space="preserve">Curado térmico en horno</x:t>
        </x:is>
      </x:c>
      <x:c r="E106" t="inlineStr">
        <x:is>
          <x:t xml:space="preserve">Horno de curado de pintura electrostática por lotes</x:t>
        </x:is>
      </x:c>
      <x:c r="F106" s="35" t="n">
        <x:v>45702.42487333333</x:v>
      </x:c>
      <x:c r="G106" s="35" t="n">
        <x:v>45702.48737333333</x:v>
      </x:c>
      <x:c r="H106" t="n">
        <x:v>1.5</x:v>
      </x:c>
      <x:c r="I106" s="30" t="n">
        <x:v>45708</x:v>
      </x:c>
      <x:c r="J106" t="inlineStr">
        <x:is>
          <x:t xml:space="preserve">FIFO DEL ESCENARIO</x:t>
        </x:is>
      </x:c>
      <x:c r="K106" t="inlineStr">
        <x:is>
          <x:t xml:space="preserve">NO PROGRAMA HISTORICO</x:t>
        </x:is>
      </x:c>
    </x:row>
    <x:row r="107">
      <x:c r="A107" t="inlineStr">
        <x:is>
          <x:t xml:space="preserve">P009</x:t>
        </x:is>
      </x:c>
      <x:c r="B107" t="inlineStr">
        <x:is>
          <x:t xml:space="preserve">Minirack metálico con bandejas</x:t>
        </x:is>
      </x:c>
      <x:c r="C107" t="n">
        <x:v>10</x:v>
      </x:c>
      <x:c r="D107" t="inlineStr">
        <x:is>
          <x:t xml:space="preserve">Colgado, traslado y enfriamiento</x:t>
        </x:is>
      </x:c>
      <x:c r="E107" t="inlineStr">
        <x:is>
          <x:t xml:space="preserve">Manipulación y enfriamiento de piezas</x:t>
        </x:is>
      </x:c>
      <x:c r="F107" s="35" t="n">
        <x:v>45702.48737333333</x:v>
      </x:c>
      <x:c r="G107" s="35" t="n">
        <x:v>45702.56256777778</x:v>
      </x:c>
      <x:c r="H107" t="n">
        <x:v>0.8046666666666666</x:v>
      </x:c>
      <x:c r="I107" s="30" t="n">
        <x:v>45708</x:v>
      </x:c>
      <x:c r="J107" t="inlineStr">
        <x:is>
          <x:t xml:space="preserve">FIFO DEL ESCENARIO</x:t>
        </x:is>
      </x:c>
      <x:c r="K107" t="inlineStr">
        <x:is>
          <x:t xml:space="preserve">NO PROGRAMA HISTORICO</x:t>
        </x:is>
      </x:c>
    </x:row>
    <x:row r="108">
      <x:c r="A108" t="inlineStr">
        <x:is>
          <x:t xml:space="preserve">P009</x:t>
        </x:is>
      </x:c>
      <x:c r="B108" t="inlineStr">
        <x:is>
          <x:t xml:space="preserve">Minirack metálico con bandejas</x:t>
        </x:is>
      </x:c>
      <x:c r="C108" t="n">
        <x:v>11</x:v>
      </x:c>
      <x:c r="D108" t="inlineStr">
        <x:is>
          <x:t xml:space="preserve">Ensamblaje</x:t>
        </x:is>
      </x:c>
      <x:c r="E108" t="inlineStr">
        <x:is>
          <x:t xml:space="preserve">Mesa de armado</x:t>
        </x:is>
      </x:c>
      <x:c r="F108" s="35" t="n">
        <x:v>45702.56256777778</x:v>
      </x:c>
      <x:c r="G108" s="35" t="n">
        <x:v>45706.36256777777</x:v>
      </x:c>
      <x:c r="H108" t="n">
        <x:v>12.2</x:v>
      </x:c>
      <x:c r="I108" s="30" t="n">
        <x:v>45708</x:v>
      </x:c>
      <x:c r="J108" t="inlineStr">
        <x:is>
          <x:t xml:space="preserve">FIFO DEL ESCENARIO</x:t>
        </x:is>
      </x:c>
      <x:c r="K108" t="inlineStr">
        <x:is>
          <x:t xml:space="preserve">NO PROGRAMA HISTORICO</x:t>
        </x:is>
      </x:c>
    </x:row>
    <x:row r="109">
      <x:c r="A109" t="inlineStr">
        <x:is>
          <x:t xml:space="preserve">P009</x:t>
        </x:is>
      </x:c>
      <x:c r="B109" t="inlineStr">
        <x:is>
          <x:t xml:space="preserve">Minirack metálico con bandejas</x:t>
        </x:is>
      </x:c>
      <x:c r="C109" t="n">
        <x:v>12</x:v>
      </x:c>
      <x:c r="D109" t="inlineStr">
        <x:is>
          <x:t xml:space="preserve">Inspección de calidad</x:t>
        </x:is>
      </x:c>
      <x:c r="E109" t="inlineStr">
        <x:is>
          <x:t xml:space="preserve">Área de inspección</x:t>
        </x:is>
      </x:c>
      <x:c r="F109" s="35" t="n">
        <x:v>45706.36256777777</x:v>
      </x:c>
      <x:c r="G109" s="35" t="n">
        <x:v>45706.39751222223</x:v>
      </x:c>
      <x:c r="H109" t="n">
        <x:v>0.8386666666666667</x:v>
      </x:c>
      <x:c r="I109" s="30" t="n">
        <x:v>45708</x:v>
      </x:c>
      <x:c r="J109" t="inlineStr">
        <x:is>
          <x:t xml:space="preserve">FIFO DEL ESCENARIO</x:t>
        </x:is>
      </x:c>
      <x:c r="K109" t="inlineStr">
        <x:is>
          <x:t xml:space="preserve">NO PROGRAMA HISTORICO</x:t>
        </x:is>
      </x:c>
    </x:row>
    <x:row r="110">
      <x:c r="A110" t="inlineStr">
        <x:is>
          <x:t xml:space="preserve">P009</x:t>
        </x:is>
      </x:c>
      <x:c r="B110" t="inlineStr">
        <x:is>
          <x:t xml:space="preserve">Minirack metálico con bandejas</x:t>
        </x:is>
      </x:c>
      <x:c r="C110" t="n">
        <x:v>13</x:v>
      </x:c>
      <x:c r="D110" t="inlineStr">
        <x:is>
          <x:t xml:space="preserve">Embalaje</x:t>
        </x:is>
      </x:c>
      <x:c r="E110" t="inlineStr">
        <x:is>
          <x:t xml:space="preserve">Zona de protección y embalaje</x:t>
        </x:is>
      </x:c>
      <x:c r="F110" s="35" t="n">
        <x:v>45706.39751222223</x:v>
      </x:c>
      <x:c r="G110" s="35" t="n">
        <x:v>45706.44445666666</x:v>
      </x:c>
      <x:c r="H110" t="n">
        <x:v>1.126666666666666</x:v>
      </x:c>
      <x:c r="I110" s="30" t="n">
        <x:v>45708</x:v>
      </x:c>
      <x:c r="J110" t="inlineStr">
        <x:is>
          <x:t xml:space="preserve">FIFO DEL ESCENARIO</x:t>
        </x:is>
      </x:c>
      <x:c r="K110" t="inlineStr">
        <x:is>
          <x:t xml:space="preserve">NO PROGRAMA HISTORICO</x:t>
        </x:is>
      </x:c>
    </x:row>
    <x:row r="111">
      <x:c r="A111" t="inlineStr">
        <x:is>
          <x:t xml:space="preserve">P011</x:t>
        </x:is>
      </x:c>
      <x:c r="B111" t="inlineStr">
        <x:is>
          <x:t xml:space="preserve">Góndola central comercial</x:t>
        </x:is>
      </x:c>
      <x:c r="C111" t="n">
        <x:v>1</x:v>
      </x:c>
      <x:c r="D111" t="inlineStr">
        <x:is>
          <x:t xml:space="preserve">Corte de planchas de acero</x:t>
        </x:is>
      </x:c>
      <x:c r="E111" t="inlineStr">
        <x:is>
          <x:t xml:space="preserve">Guillotina hidráulica para corte de planchas de acero</x:t>
        </x:is>
      </x:c>
      <x:c r="F111" s="35" t="n">
        <x:v>45691.67461111111</x:v>
      </x:c>
      <x:c r="G111" s="35" t="n">
        <x:v>45693.41118055556</x:v>
      </x:c>
      <x:c r="H111" t="n">
        <x:v>10.67766666666667</x:v>
      </x:c>
      <x:c r="I111" s="30" t="n">
        <x:v>45706</x:v>
      </x:c>
      <x:c r="J111" t="inlineStr">
        <x:is>
          <x:t xml:space="preserve">FIFO DEL ESCENARIO</x:t>
        </x:is>
      </x:c>
      <x:c r="K111" t="inlineStr">
        <x:is>
          <x:t xml:space="preserve">NO PROGRAMA HISTORICO</x:t>
        </x:is>
      </x:c>
    </x:row>
    <x:row r="112">
      <x:c r="A112" t="inlineStr">
        <x:is>
          <x:t xml:space="preserve">P011</x:t>
        </x:is>
      </x:c>
      <x:c r="B112" t="inlineStr">
        <x:is>
          <x:t xml:space="preserve">Góndola central comercial</x:t>
        </x:is>
      </x:c>
      <x:c r="C112" t="n">
        <x:v>2</x:v>
      </x:c>
      <x:c r="D112" t="inlineStr">
        <x:is>
          <x:t xml:space="preserve">Corte de tubos y perfiles</x:t>
        </x:is>
      </x:c>
      <x:c r="E112" t="inlineStr">
        <x:is>
          <x:t xml:space="preserve">Sierra de cinta para corte de tubos y perfiles</x:t>
        </x:is>
      </x:c>
      <x:c r="F112" s="35" t="n">
        <x:v>45693.41118055556</x:v>
      </x:c>
      <x:c r="G112" s="35" t="n">
        <x:v>45693.44580555556</x:v>
      </x:c>
      <x:c r="H112" t="n">
        <x:v>0.831</x:v>
      </x:c>
      <x:c r="I112" s="30" t="n">
        <x:v>45706</x:v>
      </x:c>
      <x:c r="J112" t="inlineStr">
        <x:is>
          <x:t xml:space="preserve">FIFO DEL ESCENARIO</x:t>
        </x:is>
      </x:c>
      <x:c r="K112" t="inlineStr">
        <x:is>
          <x:t xml:space="preserve">NO PROGRAMA HISTORICO</x:t>
        </x:is>
      </x:c>
    </x:row>
    <x:row r="113">
      <x:c r="A113" t="inlineStr">
        <x:is>
          <x:t xml:space="preserve">P011</x:t>
        </x:is>
      </x:c>
      <x:c r="B113" t="inlineStr">
        <x:is>
          <x:t xml:space="preserve">Góndola central comercial</x:t>
        </x:is>
      </x:c>
      <x:c r="C113" t="n">
        <x:v>3</x:v>
      </x:c>
      <x:c r="D113" t="inlineStr">
        <x:is>
          <x:t xml:space="preserve">Perforación</x:t>
        </x:is>
      </x:c>
      <x:c r="E113" t="inlineStr">
        <x:is>
          <x:t xml:space="preserve">Taladro de banco para perforación de acero</x:t>
        </x:is>
      </x:c>
      <x:c r="F113" s="35" t="n">
        <x:v>45694.58894444445</x:v>
      </x:c>
      <x:c r="G113" s="35" t="n">
        <x:v>45698.35908333334</x:v>
      </x:c>
      <x:c r="H113" t="n">
        <x:v>11.48333333333333</x:v>
      </x:c>
      <x:c r="I113" s="30" t="n">
        <x:v>45706</x:v>
      </x:c>
      <x:c r="J113" t="inlineStr">
        <x:is>
          <x:t xml:space="preserve">FIFO DEL ESCENARIO</x:t>
        </x:is>
      </x:c>
      <x:c r="K113" t="inlineStr">
        <x:is>
          <x:t xml:space="preserve">NO PROGRAMA HISTORICO</x:t>
        </x:is>
      </x:c>
    </x:row>
    <x:row r="114">
      <x:c r="A114" t="inlineStr">
        <x:is>
          <x:t xml:space="preserve">P011</x:t>
        </x:is>
      </x:c>
      <x:c r="B114" t="inlineStr">
        <x:is>
          <x:t xml:space="preserve">Góndola central comercial</x:t>
        </x:is>
      </x:c>
      <x:c r="C114" t="n">
        <x:v>4</x:v>
      </x:c>
      <x:c r="D114" t="inlineStr">
        <x:is>
          <x:t xml:space="preserve">Plegado</x:t>
        </x:is>
      </x:c>
      <x:c r="E114" t="inlineStr">
        <x:is>
          <x:t xml:space="preserve">Plegadora hidráulica de chapa metálica</x:t>
        </x:is>
      </x:c>
      <x:c r="F114" s="35" t="n">
        <x:v>45698.39727777777</x:v>
      </x:c>
      <x:c r="G114" s="35" t="n">
        <x:v>45701.35838888889</x:v>
      </x:c>
      <x:c r="H114" t="n">
        <x:v>23.06666666666667</x:v>
      </x:c>
      <x:c r="I114" s="30" t="n">
        <x:v>45706</x:v>
      </x:c>
      <x:c r="J114" t="inlineStr">
        <x:is>
          <x:t xml:space="preserve">FIFO DEL ESCENARIO</x:t>
        </x:is>
      </x:c>
      <x:c r="K114" t="inlineStr">
        <x:is>
          <x:t xml:space="preserve">NO PROGRAMA HISTORICO</x:t>
        </x:is>
      </x:c>
    </x:row>
    <x:row r="115">
      <x:c r="A115" t="inlineStr">
        <x:is>
          <x:t xml:space="preserve">P011</x:t>
        </x:is>
      </x:c>
      <x:c r="B115" t="inlineStr">
        <x:is>
          <x:t xml:space="preserve">Góndola central comercial</x:t>
        </x:is>
      </x:c>
      <x:c r="C115" t="n">
        <x:v>5</x:v>
      </x:c>
      <x:c r="D115" t="inlineStr">
        <x:is>
          <x:t xml:space="preserve">Desbarbado</x:t>
        </x:is>
      </x:c>
      <x:c r="E115" t="inlineStr">
        <x:is>
          <x:t xml:space="preserve">Mesa de desbarbado/esmerilado</x:t>
        </x:is>
      </x:c>
      <x:c r="F115" s="35" t="n">
        <x:v>45701.41866666666</x:v>
      </x:c>
      <x:c r="G115" s="35" t="n">
        <x:v>45702.33533333334</x:v>
      </x:c>
      <x:c r="H115" t="n">
        <x:v>6</x:v>
      </x:c>
      <x:c r="I115" s="30" t="n">
        <x:v>45706</x:v>
      </x:c>
      <x:c r="J115" t="inlineStr">
        <x:is>
          <x:t xml:space="preserve">FIFO DEL ESCENARIO</x:t>
        </x:is>
      </x:c>
      <x:c r="K115" t="inlineStr">
        <x:is>
          <x:t xml:space="preserve">NO PROGRAMA HISTORICO</x:t>
        </x:is>
      </x:c>
    </x:row>
    <x:row r="116">
      <x:c r="A116" t="inlineStr">
        <x:is>
          <x:t xml:space="preserve">P011</x:t>
        </x:is>
      </x:c>
      <x:c r="B116" t="inlineStr">
        <x:is>
          <x:t xml:space="preserve">Góndola central comercial</x:t>
        </x:is>
      </x:c>
      <x:c r="C116" t="n">
        <x:v>6</x:v>
      </x:c>
      <x:c r="D116" t="inlineStr">
        <x:is>
          <x:t xml:space="preserve">Preparación superficial</x:t>
        </x:is>
      </x:c>
      <x:c r="E116" t="inlineStr">
        <x:is>
          <x:t xml:space="preserve">Zona de preparación superficial</x:t>
        </x:is>
      </x:c>
      <x:c r="F116" s="35" t="n">
        <x:v>45702.34137333334</x:v>
      </x:c>
      <x:c r="G116" s="35" t="n">
        <x:v>45702.58415555555</x:v>
      </x:c>
      <x:c r="H116" t="n">
        <x:v>4.826773333333334</x:v>
      </x:c>
      <x:c r="I116" s="30" t="n">
        <x:v>45706</x:v>
      </x:c>
      <x:c r="J116" t="inlineStr">
        <x:is>
          <x:t xml:space="preserve">FIFO DEL ESCENARIO</x:t>
        </x:is>
      </x:c>
      <x:c r="K116" t="inlineStr">
        <x:is>
          <x:t xml:space="preserve">NO PROGRAMA HISTORICO</x:t>
        </x:is>
      </x:c>
    </x:row>
    <x:row r="117">
      <x:c r="A117" t="inlineStr">
        <x:is>
          <x:t xml:space="preserve">P011</x:t>
        </x:is>
      </x:c>
      <x:c r="B117" t="inlineStr">
        <x:is>
          <x:t xml:space="preserve">Góndola central comercial</x:t>
        </x:is>
      </x:c>
      <x:c r="C117" t="n">
        <x:v>7</x:v>
      </x:c>
      <x:c r="D117" t="inlineStr">
        <x:is>
          <x:t xml:space="preserve">Aplicación electrostática de polvo</x:t>
        </x:is>
      </x:c>
      <x:c r="E117" t="inlineStr">
        <x:is>
          <x:t xml:space="preserve">Pistola manual de pintura electrostática en polvo</x:t>
        </x:is>
      </x:c>
      <x:c r="F117" s="35" t="n">
        <x:v>45702.58415555555</x:v>
      </x:c>
      <x:c r="G117" s="35" t="n">
        <x:v>45702.63021111111</x:v>
      </x:c>
      <x:c r="H117" t="n">
        <x:v>1.105333333333333</x:v>
      </x:c>
      <x:c r="I117" s="30" t="n">
        <x:v>45706</x:v>
      </x:c>
      <x:c r="J117" t="inlineStr">
        <x:is>
          <x:t xml:space="preserve">FIFO DEL ESCENARIO</x:t>
        </x:is>
      </x:c>
      <x:c r="K117" t="inlineStr">
        <x:is>
          <x:t xml:space="preserve">NO PROGRAMA HISTORICO</x:t>
        </x:is>
      </x:c>
    </x:row>
    <x:row r="118">
      <x:c r="A118" t="inlineStr">
        <x:is>
          <x:t xml:space="preserve">P011</x:t>
        </x:is>
      </x:c>
      <x:c r="B118" t="inlineStr">
        <x:is>
          <x:t xml:space="preserve">Góndola central comercial</x:t>
        </x:is>
      </x:c>
      <x:c r="C118" t="n">
        <x:v>8</x:v>
      </x:c>
      <x:c r="D118" t="inlineStr">
        <x:is>
          <x:t xml:space="preserve">Curado térmico en horno</x:t>
        </x:is>
      </x:c>
      <x:c r="E118" t="inlineStr">
        <x:is>
          <x:t xml:space="preserve">Horno de curado de pintura electrostática por lotes</x:t>
        </x:is>
      </x:c>
      <x:c r="F118" s="35" t="n">
        <x:v>45702.63021111111</x:v>
      </x:c>
      <x:c r="G118" s="35" t="n">
        <x:v>45702.66146111111</x:v>
      </x:c>
      <x:c r="H118" t="n">
        <x:v>0.75</x:v>
      </x:c>
      <x:c r="I118" s="30" t="n">
        <x:v>45706</x:v>
      </x:c>
      <x:c r="J118" t="inlineStr">
        <x:is>
          <x:t xml:space="preserve">FIFO DEL ESCENARIO</x:t>
        </x:is>
      </x:c>
      <x:c r="K118" t="inlineStr">
        <x:is>
          <x:t xml:space="preserve">NO PROGRAMA HISTORICO</x:t>
        </x:is>
      </x:c>
    </x:row>
    <x:row r="119">
      <x:c r="A119" t="inlineStr">
        <x:is>
          <x:t xml:space="preserve">P011</x:t>
        </x:is>
      </x:c>
      <x:c r="B119" t="inlineStr">
        <x:is>
          <x:t xml:space="preserve">Góndola central comercial</x:t>
        </x:is>
      </x:c>
      <x:c r="C119" t="n">
        <x:v>9</x:v>
      </x:c>
      <x:c r="D119" t="inlineStr">
        <x:is>
          <x:t xml:space="preserve">Colgado, traslado y enfriamiento</x:t>
        </x:is>
      </x:c>
      <x:c r="E119" t="inlineStr">
        <x:is>
          <x:t xml:space="preserve">Manipulación y enfriamiento de piezas</x:t>
        </x:is>
      </x:c>
      <x:c r="F119" s="35" t="n">
        <x:v>45702.66146111111</x:v>
      </x:c>
      <x:c r="G119" s="35" t="n">
        <x:v>45702.67980138889</x:v>
      </x:c>
      <x:c r="H119" t="n">
        <x:v>0.4401666666666667</x:v>
      </x:c>
      <x:c r="I119" s="30" t="n">
        <x:v>45706</x:v>
      </x:c>
      <x:c r="J119" t="inlineStr">
        <x:is>
          <x:t xml:space="preserve">FIFO DEL ESCENARIO</x:t>
        </x:is>
      </x:c>
      <x:c r="K119" t="inlineStr">
        <x:is>
          <x:t xml:space="preserve">NO PROGRAMA HISTORICO</x:t>
        </x:is>
      </x:c>
    </x:row>
    <x:row r="120">
      <x:c r="A120" t="inlineStr">
        <x:is>
          <x:t xml:space="preserve">P011</x:t>
        </x:is>
      </x:c>
      <x:c r="B120" t="inlineStr">
        <x:is>
          <x:t xml:space="preserve">Góndola central comercial</x:t>
        </x:is>
      </x:c>
      <x:c r="C120" t="n">
        <x:v>10</x:v>
      </x:c>
      <x:c r="D120" t="inlineStr">
        <x:is>
          <x:t xml:space="preserve">Ensamblaje</x:t>
        </x:is>
      </x:c>
      <x:c r="E120" t="inlineStr">
        <x:is>
          <x:t xml:space="preserve">Mesa de armado</x:t>
        </x:is>
      </x:c>
      <x:c r="F120" s="35" t="n">
        <x:v>45706.36256777777</x:v>
      </x:c>
      <x:c r="G120" s="35" t="n">
        <x:v>45707.36881777778</x:v>
      </x:c>
      <x:c r="H120" t="n">
        <x:v>8.15</x:v>
      </x:c>
      <x:c r="I120" s="30" t="n">
        <x:v>45706</x:v>
      </x:c>
      <x:c r="J120" t="inlineStr">
        <x:is>
          <x:t xml:space="preserve">FIFO DEL ESCENARIO</x:t>
        </x:is>
      </x:c>
      <x:c r="K120" t="inlineStr">
        <x:is>
          <x:t xml:space="preserve">NO PROGRAMA HISTORICO</x:t>
        </x:is>
      </x:c>
    </x:row>
    <x:row r="121">
      <x:c r="A121" t="inlineStr">
        <x:is>
          <x:t xml:space="preserve">P011</x:t>
        </x:is>
      </x:c>
      <x:c r="B121" t="inlineStr">
        <x:is>
          <x:t xml:space="preserve">Góndola central comercial</x:t>
        </x:is>
      </x:c>
      <x:c r="C121" t="n">
        <x:v>11</x:v>
      </x:c>
      <x:c r="D121" t="inlineStr">
        <x:is>
          <x:t xml:space="preserve">Inspección de calidad</x:t>
        </x:is>
      </x:c>
      <x:c r="E121" t="inlineStr">
        <x:is>
          <x:t xml:space="preserve">Área de inspección</x:t>
        </x:is>
      </x:c>
      <x:c r="F121" s="35" t="n">
        <x:v>45707.36881777778</x:v>
      </x:c>
      <x:c r="G121" s="35" t="n">
        <x:v>45707.38863027778</x:v>
      </x:c>
      <x:c r="H121" t="n">
        <x:v>0.4755</x:v>
      </x:c>
      <x:c r="I121" s="30" t="n">
        <x:v>45706</x:v>
      </x:c>
      <x:c r="J121" t="inlineStr">
        <x:is>
          <x:t xml:space="preserve">FIFO DEL ESCENARIO</x:t>
        </x:is>
      </x:c>
      <x:c r="K121" t="inlineStr">
        <x:is>
          <x:t xml:space="preserve">NO PROGRAMA HISTORICO</x:t>
        </x:is>
      </x:c>
    </x:row>
    <x:row r="122">
      <x:c r="A122" t="inlineStr">
        <x:is>
          <x:t xml:space="preserve">P011</x:t>
        </x:is>
      </x:c>
      <x:c r="B122" t="inlineStr">
        <x:is>
          <x:t xml:space="preserve">Góndola central comercial</x:t>
        </x:is>
      </x:c>
      <x:c r="C122" t="n">
        <x:v>12</x:v>
      </x:c>
      <x:c r="D122" t="inlineStr">
        <x:is>
          <x:t xml:space="preserve">Embalaje</x:t>
        </x:is>
      </x:c>
      <x:c r="E122" t="inlineStr">
        <x:is>
          <x:t xml:space="preserve">Zona de protección y embalaje</x:t>
        </x:is>
      </x:c>
      <x:c r="F122" s="35" t="n">
        <x:v>45707.38863027778</x:v>
      </x:c>
      <x:c r="G122" s="35" t="n">
        <x:v>45707.41519972222</x:v>
      </x:c>
      <x:c r="H122" t="n">
        <x:v>0.6376666666666666</x:v>
      </x:c>
      <x:c r="I122" s="30" t="n">
        <x:v>45706</x:v>
      </x:c>
      <x:c r="J122" t="inlineStr">
        <x:is>
          <x:t xml:space="preserve">FIFO DEL ESCENARIO</x:t>
        </x:is>
      </x:c>
      <x:c r="K122" t="inlineStr">
        <x:is>
          <x:t xml:space="preserve">NO PROGRAMA HISTORICO</x:t>
        </x:is>
      </x:c>
    </x:row>
    <x:row r="123">
      <x:c r="A123" t="inlineStr">
        <x:is>
          <x:t xml:space="preserve">P013</x:t>
        </x:is>
      </x:c>
      <x:c r="B123" t="inlineStr">
        <x:is>
          <x:t xml:space="preserve">Locker de 4 puertas</x:t>
        </x:is>
      </x:c>
      <x:c r="C123" t="n">
        <x:v>1</x:v>
      </x:c>
      <x:c r="D123" t="inlineStr">
        <x:is>
          <x:t xml:space="preserve">Corte de planchas de acero</x:t>
        </x:is>
      </x:c>
      <x:c r="E123" t="inlineStr">
        <x:is>
          <x:t xml:space="preserve">Guillotina hidráulica para corte de planchas de acero</x:t>
        </x:is>
      </x:c>
      <x:c r="F123" s="35" t="n">
        <x:v>45693.41118055556</x:v>
      </x:c>
      <x:c r="G123" s="35" t="n">
        <x:v>45693.59814236111</x:v>
      </x:c>
      <x:c r="H123" t="n">
        <x:v>3.487083333333333</x:v>
      </x:c>
      <x:c r="I123" s="30" t="n">
        <x:v>45705</x:v>
      </x:c>
      <x:c r="J123" t="inlineStr">
        <x:is>
          <x:t xml:space="preserve">FIFO DEL ESCENARIO</x:t>
        </x:is>
      </x:c>
      <x:c r="K123" t="inlineStr">
        <x:is>
          <x:t xml:space="preserve">NO PROGRAMA HISTORICO</x:t>
        </x:is>
      </x:c>
    </x:row>
    <x:row r="124">
      <x:c r="A124" t="inlineStr">
        <x:is>
          <x:t xml:space="preserve">P013</x:t>
        </x:is>
      </x:c>
      <x:c r="B124" t="inlineStr">
        <x:is>
          <x:t xml:space="preserve">Locker de 4 puertas</x:t>
        </x:is>
      </x:c>
      <x:c r="C124" t="n">
        <x:v>2</x:v>
      </x:c>
      <x:c r="D124" t="inlineStr">
        <x:is>
          <x:t xml:space="preserve">Perforación</x:t>
        </x:is>
      </x:c>
      <x:c r="E124" t="inlineStr">
        <x:is>
          <x:t xml:space="preserve">Taladro de banco para perforación de acero</x:t>
        </x:is>
      </x:c>
      <x:c r="F124" s="35" t="n">
        <x:v>45698.35908333334</x:v>
      </x:c>
      <x:c r="G124" s="35" t="n">
        <x:v>45698.41741666666</x:v>
      </x:c>
      <x:c r="H124" t="n">
        <x:v>1.4</x:v>
      </x:c>
      <x:c r="I124" s="30" t="n">
        <x:v>45705</x:v>
      </x:c>
      <x:c r="J124" t="inlineStr">
        <x:is>
          <x:t xml:space="preserve">FIFO DEL ESCENARIO</x:t>
        </x:is>
      </x:c>
      <x:c r="K124" t="inlineStr">
        <x:is>
          <x:t xml:space="preserve">NO PROGRAMA HISTORICO</x:t>
        </x:is>
      </x:c>
    </x:row>
    <x:row r="125">
      <x:c r="A125" t="inlineStr">
        <x:is>
          <x:t xml:space="preserve">P013</x:t>
        </x:is>
      </x:c>
      <x:c r="B125" t="inlineStr">
        <x:is>
          <x:t xml:space="preserve">Locker de 4 puertas</x:t>
        </x:is>
      </x:c>
      <x:c r="C125" t="n">
        <x:v>3</x:v>
      </x:c>
      <x:c r="D125" t="inlineStr">
        <x:is>
          <x:t xml:space="preserve">Plegado</x:t>
        </x:is>
      </x:c>
      <x:c r="E125" t="inlineStr">
        <x:is>
          <x:t xml:space="preserve">Plegadora hidráulica de chapa metálica</x:t>
        </x:is>
      </x:c>
      <x:c r="F125" s="35" t="n">
        <x:v>45701.35838888889</x:v>
      </x:c>
      <x:c r="G125" s="35" t="n">
        <x:v>45702.3945</x:v>
      </x:c>
      <x:c r="H125" t="n">
        <x:v>8.866666666666667</x:v>
      </x:c>
      <x:c r="I125" s="30" t="n">
        <x:v>45705</x:v>
      </x:c>
      <x:c r="J125" t="inlineStr">
        <x:is>
          <x:t xml:space="preserve">FIFO DEL ESCENARIO</x:t>
        </x:is>
      </x:c>
      <x:c r="K125" t="inlineStr">
        <x:is>
          <x:t xml:space="preserve">NO PROGRAMA HISTORICO</x:t>
        </x:is>
      </x:c>
    </x:row>
    <x:row r="126">
      <x:c r="A126" t="inlineStr">
        <x:is>
          <x:t xml:space="preserve">P013</x:t>
        </x:is>
      </x:c>
      <x:c r="B126" t="inlineStr">
        <x:is>
          <x:t xml:space="preserve">Locker de 4 puertas</x:t>
        </x:is>
      </x:c>
      <x:c r="C126" t="n">
        <x:v>4</x:v>
      </x:c>
      <x:c r="D126" t="inlineStr">
        <x:is>
          <x:t xml:space="preserve">Desbarbado</x:t>
        </x:is>
      </x:c>
      <x:c r="E126" t="inlineStr">
        <x:is>
          <x:t xml:space="preserve">Mesa de desbarbado/esmerilado</x:t>
        </x:is>
      </x:c>
      <x:c r="F126" s="35" t="n">
        <x:v>45702.3945</x:v>
      </x:c>
      <x:c r="G126" s="35" t="n">
        <x:v>45702.45908333334</x:v>
      </x:c>
      <x:c r="H126" t="n">
        <x:v>1.55</x:v>
      </x:c>
      <x:c r="I126" s="30" t="n">
        <x:v>45705</x:v>
      </x:c>
      <x:c r="J126" t="inlineStr">
        <x:is>
          <x:t xml:space="preserve">FIFO DEL ESCENARIO</x:t>
        </x:is>
      </x:c>
      <x:c r="K126" t="inlineStr">
        <x:is>
          <x:t xml:space="preserve">NO PROGRAMA HISTORICO</x:t>
        </x:is>
      </x:c>
    </x:row>
    <x:row r="127">
      <x:c r="A127" t="inlineStr">
        <x:is>
          <x:t xml:space="preserve">P013</x:t>
        </x:is>
      </x:c>
      <x:c r="B127" t="inlineStr">
        <x:is>
          <x:t xml:space="preserve">Locker de 4 puertas</x:t>
        </x:is>
      </x:c>
      <x:c r="C127" t="n">
        <x:v>5</x:v>
      </x:c>
      <x:c r="D127" t="inlineStr">
        <x:is>
          <x:t xml:space="preserve">Preparación superficial</x:t>
        </x:is>
      </x:c>
      <x:c r="E127" t="inlineStr">
        <x:is>
          <x:t xml:space="preserve">Zona de preparación superficial</x:t>
        </x:is>
      </x:c>
      <x:c r="F127" s="35" t="n">
        <x:v>45702.58415555555</x:v>
      </x:c>
      <x:c r="G127" s="35" t="n">
        <x:v>45702.679725</x:v>
      </x:c>
      <x:c r="H127" t="n">
        <x:v>2.293666666666667</x:v>
      </x:c>
      <x:c r="I127" s="30" t="n">
        <x:v>45705</x:v>
      </x:c>
      <x:c r="J127" t="inlineStr">
        <x:is>
          <x:t xml:space="preserve">FIFO DEL ESCENARIO</x:t>
        </x:is>
      </x:c>
      <x:c r="K127" t="inlineStr">
        <x:is>
          <x:t xml:space="preserve">NO PROGRAMA HISTORICO</x:t>
        </x:is>
      </x:c>
    </x:row>
    <x:row r="128">
      <x:c r="A128" t="inlineStr">
        <x:is>
          <x:t xml:space="preserve">P013</x:t>
        </x:is>
      </x:c>
      <x:c r="B128" t="inlineStr">
        <x:is>
          <x:t xml:space="preserve">Locker de 4 puertas</x:t>
        </x:is>
      </x:c>
      <x:c r="C128" t="n">
        <x:v>6</x:v>
      </x:c>
      <x:c r="D128" t="inlineStr">
        <x:is>
          <x:t xml:space="preserve">Aplicación electrostática de polvo</x:t>
        </x:is>
      </x:c>
      <x:c r="E128" t="inlineStr">
        <x:is>
          <x:t xml:space="preserve">Pistola manual de pintura electrostática en polvo</x:t>
        </x:is>
      </x:c>
      <x:c r="F128" s="35" t="n">
        <x:v>45702.679725</x:v>
      </x:c>
      <x:c r="G128" s="35" t="n">
        <x:v>45705.33677361111</x:v>
      </x:c>
      <x:c r="H128" t="n">
        <x:v>0.7691666666666667</x:v>
      </x:c>
      <x:c r="I128" s="30" t="n">
        <x:v>45705</x:v>
      </x:c>
      <x:c r="J128" t="inlineStr">
        <x:is>
          <x:t xml:space="preserve">FIFO DEL ESCENARIO</x:t>
        </x:is>
      </x:c>
      <x:c r="K128" t="inlineStr">
        <x:is>
          <x:t xml:space="preserve">NO PROGRAMA HISTORICO</x:t>
        </x:is>
      </x:c>
    </x:row>
    <x:row r="129">
      <x:c r="A129" t="inlineStr">
        <x:is>
          <x:t xml:space="preserve">P013</x:t>
        </x:is>
      </x:c>
      <x:c r="B129" t="inlineStr">
        <x:is>
          <x:t xml:space="preserve">Locker de 4 puertas</x:t>
        </x:is>
      </x:c>
      <x:c r="C129" t="n">
        <x:v>7</x:v>
      </x:c>
      <x:c r="D129" t="inlineStr">
        <x:is>
          <x:t xml:space="preserve">Curado térmico en horno</x:t>
        </x:is>
      </x:c>
      <x:c r="E129" t="inlineStr">
        <x:is>
          <x:t xml:space="preserve">Horno de curado de pintura electrostática por lotes</x:t>
        </x:is>
      </x:c>
      <x:c r="F129" s="35" t="n">
        <x:v>45705.33677361111</x:v>
      </x:c>
      <x:c r="G129" s="35" t="n">
        <x:v>45705.36802361111</x:v>
      </x:c>
      <x:c r="H129" t="n">
        <x:v>0.75</x:v>
      </x:c>
      <x:c r="I129" s="30" t="n">
        <x:v>45705</x:v>
      </x:c>
      <x:c r="J129" t="inlineStr">
        <x:is>
          <x:t xml:space="preserve">FIFO DEL ESCENARIO</x:t>
        </x:is>
      </x:c>
      <x:c r="K129" t="inlineStr">
        <x:is>
          <x:t xml:space="preserve">NO PROGRAMA HISTORICO</x:t>
        </x:is>
      </x:c>
    </x:row>
    <x:row r="130">
      <x:c r="A130" t="inlineStr">
        <x:is>
          <x:t xml:space="preserve">P013</x:t>
        </x:is>
      </x:c>
      <x:c r="B130" t="inlineStr">
        <x:is>
          <x:t xml:space="preserve">Locker de 4 puertas</x:t>
        </x:is>
      </x:c>
      <x:c r="C130" t="n">
        <x:v>8</x:v>
      </x:c>
      <x:c r="D130" t="inlineStr">
        <x:is>
          <x:t xml:space="preserve">Colgado, traslado y enfriamiento</x:t>
        </x:is>
      </x:c>
      <x:c r="E130" t="inlineStr">
        <x:is>
          <x:t xml:space="preserve">Manipulación y enfriamiento de piezas</x:t>
        </x:is>
      </x:c>
      <x:c r="F130" s="35" t="n">
        <x:v>45705.36802361111</x:v>
      </x:c>
      <x:c r="G130" s="35" t="n">
        <x:v>45705.38198194445</x:v>
      </x:c>
      <x:c r="H130" t="n">
        <x:v>0.335</x:v>
      </x:c>
      <x:c r="I130" s="30" t="n">
        <x:v>45705</x:v>
      </x:c>
      <x:c r="J130" t="inlineStr">
        <x:is>
          <x:t xml:space="preserve">FIFO DEL ESCENARIO</x:t>
        </x:is>
      </x:c>
      <x:c r="K130" t="inlineStr">
        <x:is>
          <x:t xml:space="preserve">NO PROGRAMA HISTORICO</x:t>
        </x:is>
      </x:c>
    </x:row>
    <x:row r="131">
      <x:c r="A131" t="inlineStr">
        <x:is>
          <x:t xml:space="preserve">P013</x:t>
        </x:is>
      </x:c>
      <x:c r="B131" t="inlineStr">
        <x:is>
          <x:t xml:space="preserve">Locker de 4 puertas</x:t>
        </x:is>
      </x:c>
      <x:c r="C131" t="n">
        <x:v>9</x:v>
      </x:c>
      <x:c r="D131" t="inlineStr">
        <x:is>
          <x:t xml:space="preserve">Ensamblaje</x:t>
        </x:is>
      </x:c>
      <x:c r="E131" t="inlineStr">
        <x:is>
          <x:t xml:space="preserve">Mesa de armado</x:t>
        </x:is>
      </x:c>
      <x:c r="F131" s="35" t="n">
        <x:v>45707.36881777778</x:v>
      </x:c>
      <x:c r="G131" s="35" t="n">
        <x:v>45707.56048444445</x:v>
      </x:c>
      <x:c r="H131" t="n">
        <x:v>3.6</x:v>
      </x:c>
      <x:c r="I131" s="30" t="n">
        <x:v>45705</x:v>
      </x:c>
      <x:c r="J131" t="inlineStr">
        <x:is>
          <x:t xml:space="preserve">FIFO DEL ESCENARIO</x:t>
        </x:is>
      </x:c>
      <x:c r="K131" t="inlineStr">
        <x:is>
          <x:t xml:space="preserve">NO PROGRAMA HISTORICO</x:t>
        </x:is>
      </x:c>
    </x:row>
    <x:row r="132">
      <x:c r="A132" t="inlineStr">
        <x:is>
          <x:t xml:space="preserve">P013</x:t>
        </x:is>
      </x:c>
      <x:c r="B132" t="inlineStr">
        <x:is>
          <x:t xml:space="preserve">Locker de 4 puertas</x:t>
        </x:is>
      </x:c>
      <x:c r="C132" t="n">
        <x:v>10</x:v>
      </x:c>
      <x:c r="D132" t="inlineStr">
        <x:is>
          <x:t xml:space="preserve">Inspección de calidad</x:t>
        </x:is>
      </x:c>
      <x:c r="E132" t="inlineStr">
        <x:is>
          <x:t xml:space="preserve">Área de inspección</x:t>
        </x:is>
      </x:c>
      <x:c r="F132" s="35" t="n">
        <x:v>45707.56048444445</x:v>
      </x:c>
      <x:c r="G132" s="35" t="n">
        <x:v>45707.57409555555</x:v>
      </x:c>
      <x:c r="H132" t="n">
        <x:v>0.3266666666666667</x:v>
      </x:c>
      <x:c r="I132" s="30" t="n">
        <x:v>45705</x:v>
      </x:c>
      <x:c r="J132" t="inlineStr">
        <x:is>
          <x:t xml:space="preserve">FIFO DEL ESCENARIO</x:t>
        </x:is>
      </x:c>
      <x:c r="K132" t="inlineStr">
        <x:is>
          <x:t xml:space="preserve">NO PROGRAMA HISTORICO</x:t>
        </x:is>
      </x:c>
    </x:row>
    <x:row r="133">
      <x:c r="A133" t="inlineStr">
        <x:is>
          <x:t xml:space="preserve">P013</x:t>
        </x:is>
      </x:c>
      <x:c r="B133" t="inlineStr">
        <x:is>
          <x:t xml:space="preserve">Locker de 4 puertas</x:t>
        </x:is>
      </x:c>
      <x:c r="C133" t="n">
        <x:v>11</x:v>
      </x:c>
      <x:c r="D133" t="inlineStr">
        <x:is>
          <x:t xml:space="preserve">Embalaje</x:t>
        </x:is>
      </x:c>
      <x:c r="E133" t="inlineStr">
        <x:is>
          <x:t xml:space="preserve">Zona de protección y embalaje</x:t>
        </x:is>
      </x:c>
      <x:c r="F133" s="35" t="n">
        <x:v>45707.57409555555</x:v>
      </x:c>
      <x:c r="G133" s="35" t="n">
        <x:v>45707.59208166667</x:v>
      </x:c>
      <x:c r="H133" t="n">
        <x:v>0.4316666666666667</x:v>
      </x:c>
      <x:c r="I133" s="30" t="n">
        <x:v>45705</x:v>
      </x:c>
      <x:c r="J133" t="inlineStr">
        <x:is>
          <x:t xml:space="preserve">FIFO DEL ESCENARIO</x:t>
        </x:is>
      </x:c>
      <x:c r="K133" t="inlineStr">
        <x:is>
          <x:t xml:space="preserve">NO PROGRAMA HISTORICO</x:t>
        </x:is>
      </x:c>
    </x:row>
    <x:row r="134">
      <x:c r="A134" t="inlineStr">
        <x:is>
          <x:t xml:space="preserve">P015</x:t>
        </x:is>
      </x:c>
      <x:c r="B134" t="inlineStr">
        <x:is>
          <x:t xml:space="preserve">Armario metálico</x:t>
        </x:is>
      </x:c>
      <x:c r="C134" t="n">
        <x:v>1</x:v>
      </x:c>
      <x:c r="D134" t="inlineStr">
        <x:is>
          <x:t xml:space="preserve">Corte de planchas de acero</x:t>
        </x:is>
      </x:c>
      <x:c r="E134" t="inlineStr">
        <x:is>
          <x:t xml:space="preserve">Guillotina hidráulica para corte de planchas de acero</x:t>
        </x:is>
      </x:c>
      <x:c r="F134" s="35" t="n">
        <x:v>45693.59814236111</x:v>
      </x:c>
      <x:c r="G134" s="35" t="n">
        <x:v>45694.47564236111</x:v>
      </x:c>
      <x:c r="H134" t="n">
        <x:v>6.06</x:v>
      </x:c>
      <x:c r="I134" s="30" t="n">
        <x:v>45706</x:v>
      </x:c>
      <x:c r="J134" t="inlineStr">
        <x:is>
          <x:t xml:space="preserve">FIFO DEL ESCENARIO</x:t>
        </x:is>
      </x:c>
      <x:c r="K134" t="inlineStr">
        <x:is>
          <x:t xml:space="preserve">NO PROGRAMA HISTORICO</x:t>
        </x:is>
      </x:c>
    </x:row>
    <x:row r="135">
      <x:c r="A135" t="inlineStr">
        <x:is>
          <x:t xml:space="preserve">P015</x:t>
        </x:is>
      </x:c>
      <x:c r="B135" t="inlineStr">
        <x:is>
          <x:t xml:space="preserve">Armario metálico</x:t>
        </x:is>
      </x:c>
      <x:c r="C135" t="n">
        <x:v>2</x:v>
      </x:c>
      <x:c r="D135" t="inlineStr">
        <x:is>
          <x:t xml:space="preserve">Perforación</x:t>
        </x:is>
      </x:c>
      <x:c r="E135" t="inlineStr">
        <x:is>
          <x:t xml:space="preserve">Taladro de banco para perforación de acero</x:t>
        </x:is>
      </x:c>
      <x:c r="F135" s="35" t="n">
        <x:v>45698.41741666666</x:v>
      </x:c>
      <x:c r="G135" s="35" t="n">
        <x:v>45698.46463888889</x:v>
      </x:c>
      <x:c r="H135" t="n">
        <x:v>1.133333333333333</x:v>
      </x:c>
      <x:c r="I135" s="30" t="n">
        <x:v>45706</x:v>
      </x:c>
      <x:c r="J135" t="inlineStr">
        <x:is>
          <x:t xml:space="preserve">FIFO DEL ESCENARIO</x:t>
        </x:is>
      </x:c>
      <x:c r="K135" t="inlineStr">
        <x:is>
          <x:t xml:space="preserve">NO PROGRAMA HISTORICO</x:t>
        </x:is>
      </x:c>
    </x:row>
    <x:row r="136">
      <x:c r="A136" t="inlineStr">
        <x:is>
          <x:t xml:space="preserve">P015</x:t>
        </x:is>
      </x:c>
      <x:c r="B136" t="inlineStr">
        <x:is>
          <x:t xml:space="preserve">Armario metálico</x:t>
        </x:is>
      </x:c>
      <x:c r="C136" t="n">
        <x:v>3</x:v>
      </x:c>
      <x:c r="D136" t="inlineStr">
        <x:is>
          <x:t xml:space="preserve">Plegado</x:t>
        </x:is>
      </x:c>
      <x:c r="E136" t="inlineStr">
        <x:is>
          <x:t xml:space="preserve">Plegadora hidráulica de chapa metálica</x:t>
        </x:is>
      </x:c>
      <x:c r="F136" s="35" t="n">
        <x:v>45702.3945</x:v>
      </x:c>
      <x:c r="G136" s="35" t="n">
        <x:v>45706.33338888889</x:v>
      </x:c>
      <x:c r="H136" t="n">
        <x:v>14.53333333333333</x:v>
      </x:c>
      <x:c r="I136" s="30" t="n">
        <x:v>45706</x:v>
      </x:c>
      <x:c r="J136" t="inlineStr">
        <x:is>
          <x:t xml:space="preserve">FIFO DEL ESCENARIO</x:t>
        </x:is>
      </x:c>
      <x:c r="K136" t="inlineStr">
        <x:is>
          <x:t xml:space="preserve">NO PROGRAMA HISTORICO</x:t>
        </x:is>
      </x:c>
    </x:row>
    <x:row r="137">
      <x:c r="A137" t="inlineStr">
        <x:is>
          <x:t xml:space="preserve">P015</x:t>
        </x:is>
      </x:c>
      <x:c r="B137" t="inlineStr">
        <x:is>
          <x:t xml:space="preserve">Armario metálico</x:t>
        </x:is>
      </x:c>
      <x:c r="C137" t="n">
        <x:v>4</x:v>
      </x:c>
      <x:c r="D137" t="inlineStr">
        <x:is>
          <x:t xml:space="preserve">Desbarbado</x:t>
        </x:is>
      </x:c>
      <x:c r="E137" t="inlineStr">
        <x:is>
          <x:t xml:space="preserve">Mesa de desbarbado/esmerilado</x:t>
        </x:is>
      </x:c>
      <x:c r="F137" s="35" t="n">
        <x:v>45706.33338888889</x:v>
      </x:c>
      <x:c r="G137" s="35" t="n">
        <x:v>45706.43963888889</x:v>
      </x:c>
      <x:c r="H137" t="n">
        <x:v>2.55</x:v>
      </x:c>
      <x:c r="I137" s="30" t="n">
        <x:v>45706</x:v>
      </x:c>
      <x:c r="J137" t="inlineStr">
        <x:is>
          <x:t xml:space="preserve">FIFO DEL ESCENARIO</x:t>
        </x:is>
      </x:c>
      <x:c r="K137" t="inlineStr">
        <x:is>
          <x:t xml:space="preserve">NO PROGRAMA HISTORICO</x:t>
        </x:is>
      </x:c>
    </x:row>
    <x:row r="138">
      <x:c r="A138" t="inlineStr">
        <x:is>
          <x:t xml:space="preserve">P015</x:t>
        </x:is>
      </x:c>
      <x:c r="B138" t="inlineStr">
        <x:is>
          <x:t xml:space="preserve">Armario metálico</x:t>
        </x:is>
      </x:c>
      <x:c r="C138" t="n">
        <x:v>5</x:v>
      </x:c>
      <x:c r="D138" t="inlineStr">
        <x:is>
          <x:t xml:space="preserve">Preparación superficial</x:t>
        </x:is>
      </x:c>
      <x:c r="E138" t="inlineStr">
        <x:is>
          <x:t xml:space="preserve">Zona de preparación superficial</x:t>
        </x:is>
      </x:c>
      <x:c r="F138" s="35" t="n">
        <x:v>45706.43963888889</x:v>
      </x:c>
      <x:c r="G138" s="35" t="n">
        <x:v>45706.66402777778</x:v>
      </x:c>
      <x:c r="H138" t="n">
        <x:v>4.385333333333333</x:v>
      </x:c>
      <x:c r="I138" s="30" t="n">
        <x:v>45706</x:v>
      </x:c>
      <x:c r="J138" t="inlineStr">
        <x:is>
          <x:t xml:space="preserve">FIFO DEL ESCENARIO</x:t>
        </x:is>
      </x:c>
      <x:c r="K138" t="inlineStr">
        <x:is>
          <x:t xml:space="preserve">NO PROGRAMA HISTORICO</x:t>
        </x:is>
      </x:c>
    </x:row>
    <x:row r="139">
      <x:c r="A139" t="inlineStr">
        <x:is>
          <x:t xml:space="preserve">P015</x:t>
        </x:is>
      </x:c>
      <x:c r="B139" t="inlineStr">
        <x:is>
          <x:t xml:space="preserve">Armario metálico</x:t>
        </x:is>
      </x:c>
      <x:c r="C139" t="n">
        <x:v>6</x:v>
      </x:c>
      <x:c r="D139" t="inlineStr">
        <x:is>
          <x:t xml:space="preserve">Aplicación electrostática de polvo</x:t>
        </x:is>
      </x:c>
      <x:c r="E139" t="inlineStr">
        <x:is>
          <x:t xml:space="preserve">Pistola manual de pintura electrostática en polvo</x:t>
        </x:is>
      </x:c>
      <x:c r="F139" s="35" t="n">
        <x:v>45706.66402777778</x:v>
      </x:c>
      <x:c r="G139" s="35" t="n">
        <x:v>45707.34305555555</x:v>
      </x:c>
      <x:c r="H139" t="n">
        <x:v>1.296666666666667</x:v>
      </x:c>
      <x:c r="I139" s="30" t="n">
        <x:v>45706</x:v>
      </x:c>
      <x:c r="J139" t="inlineStr">
        <x:is>
          <x:t xml:space="preserve">FIFO DEL ESCENARIO</x:t>
        </x:is>
      </x:c>
      <x:c r="K139" t="inlineStr">
        <x:is>
          <x:t xml:space="preserve">NO PROGRAMA HISTORICO</x:t>
        </x:is>
      </x:c>
    </x:row>
    <x:row r="140">
      <x:c r="A140" t="inlineStr">
        <x:is>
          <x:t xml:space="preserve">P015</x:t>
        </x:is>
      </x:c>
      <x:c r="B140" t="inlineStr">
        <x:is>
          <x:t xml:space="preserve">Armario metálico</x:t>
        </x:is>
      </x:c>
      <x:c r="C140" t="n">
        <x:v>7</x:v>
      </x:c>
      <x:c r="D140" t="inlineStr">
        <x:is>
          <x:t xml:space="preserve">Curado térmico en horno</x:t>
        </x:is>
      </x:c>
      <x:c r="E140" t="inlineStr">
        <x:is>
          <x:t xml:space="preserve">Horno de curado de pintura electrostática por lotes</x:t>
        </x:is>
      </x:c>
      <x:c r="F140" s="35" t="n">
        <x:v>45707.34305555555</x:v>
      </x:c>
      <x:c r="G140" s="35" t="n">
        <x:v>45707.37430555555</x:v>
      </x:c>
      <x:c r="H140" t="n">
        <x:v>0.75</x:v>
      </x:c>
      <x:c r="I140" s="30" t="n">
        <x:v>45706</x:v>
      </x:c>
      <x:c r="J140" t="inlineStr">
        <x:is>
          <x:t xml:space="preserve">FIFO DEL ESCENARIO</x:t>
        </x:is>
      </x:c>
      <x:c r="K140" t="inlineStr">
        <x:is>
          <x:t xml:space="preserve">NO PROGRAMA HISTORICO</x:t>
        </x:is>
      </x:c>
    </x:row>
    <x:row r="141">
      <x:c r="A141" t="inlineStr">
        <x:is>
          <x:t xml:space="preserve">P015</x:t>
        </x:is>
      </x:c>
      <x:c r="B141" t="inlineStr">
        <x:is>
          <x:t xml:space="preserve">Armario metálico</x:t>
        </x:is>
      </x:c>
      <x:c r="C141" t="n">
        <x:v>8</x:v>
      </x:c>
      <x:c r="D141" t="inlineStr">
        <x:is>
          <x:t xml:space="preserve">Colgado, traslado y enfriamiento</x:t>
        </x:is>
      </x:c>
      <x:c r="E141" t="inlineStr">
        <x:is>
          <x:t xml:space="preserve">Manipulación y enfriamiento de piezas</x:t>
        </x:is>
      </x:c>
      <x:c r="F141" s="35" t="n">
        <x:v>45707.37430555555</x:v>
      </x:c>
      <x:c r="G141" s="35" t="n">
        <x:v>45707.39625</x:v>
      </x:c>
      <x:c r="H141" t="n">
        <x:v>0.5266666666666666</x:v>
      </x:c>
      <x:c r="I141" s="30" t="n">
        <x:v>45706</x:v>
      </x:c>
      <x:c r="J141" t="inlineStr">
        <x:is>
          <x:t xml:space="preserve">FIFO DEL ESCENARIO</x:t>
        </x:is>
      </x:c>
      <x:c r="K141" t="inlineStr">
        <x:is>
          <x:t xml:space="preserve">NO PROGRAMA HISTORICO</x:t>
        </x:is>
      </x:c>
    </x:row>
    <x:row r="142">
      <x:c r="A142" t="inlineStr">
        <x:is>
          <x:t xml:space="preserve">P015</x:t>
        </x:is>
      </x:c>
      <x:c r="B142" t="inlineStr">
        <x:is>
          <x:t xml:space="preserve">Armario metálico</x:t>
        </x:is>
      </x:c>
      <x:c r="C142" t="n">
        <x:v>9</x:v>
      </x:c>
      <x:c r="D142" t="inlineStr">
        <x:is>
          <x:t xml:space="preserve">Ensamblaje</x:t>
        </x:is>
      </x:c>
      <x:c r="E142" t="inlineStr">
        <x:is>
          <x:t xml:space="preserve">Mesa de armado</x:t>
        </x:is>
      </x:c>
      <x:c r="F142" s="35" t="n">
        <x:v>45707.56048444445</x:v>
      </x:c>
      <x:c r="G142" s="35" t="n">
        <x:v>45708.37715111111</x:v>
      </x:c>
      <x:c r="H142" t="n">
        <x:v>4.6</x:v>
      </x:c>
      <x:c r="I142" s="30" t="n">
        <x:v>45706</x:v>
      </x:c>
      <x:c r="J142" t="inlineStr">
        <x:is>
          <x:t xml:space="preserve">FIFO DEL ESCENARIO</x:t>
        </x:is>
      </x:c>
      <x:c r="K142" t="inlineStr">
        <x:is>
          <x:t xml:space="preserve">NO PROGRAMA HISTORICO</x:t>
        </x:is>
      </x:c>
    </x:row>
    <x:row r="143">
      <x:c r="A143" t="inlineStr">
        <x:is>
          <x:t xml:space="preserve">P015</x:t>
        </x:is>
      </x:c>
      <x:c r="B143" t="inlineStr">
        <x:is>
          <x:t xml:space="preserve">Armario metálico</x:t>
        </x:is>
      </x:c>
      <x:c r="C143" t="n">
        <x:v>10</x:v>
      </x:c>
      <x:c r="D143" t="inlineStr">
        <x:is>
          <x:t xml:space="preserve">Inspección de calidad</x:t>
        </x:is>
      </x:c>
      <x:c r="E143" t="inlineStr">
        <x:is>
          <x:t xml:space="preserve">Área de inspección</x:t>
        </x:is>
      </x:c>
      <x:c r="F143" s="35" t="n">
        <x:v>45708.37715111111</x:v>
      </x:c>
      <x:c r="G143" s="35" t="n">
        <x:v>45708.40249833334</x:v>
      </x:c>
      <x:c r="H143" t="n">
        <x:v>0.6083333333333333</x:v>
      </x:c>
      <x:c r="I143" s="30" t="n">
        <x:v>45706</x:v>
      </x:c>
      <x:c r="J143" t="inlineStr">
        <x:is>
          <x:t xml:space="preserve">FIFO DEL ESCENARIO</x:t>
        </x:is>
      </x:c>
      <x:c r="K143" t="inlineStr">
        <x:is>
          <x:t xml:space="preserve">NO PROGRAMA HISTORICO</x:t>
        </x:is>
      </x:c>
    </x:row>
    <x:row r="144">
      <x:c r="A144" t="inlineStr">
        <x:is>
          <x:t xml:space="preserve">P015</x:t>
        </x:is>
      </x:c>
      <x:c r="B144" t="inlineStr">
        <x:is>
          <x:t xml:space="preserve">Armario metálico</x:t>
        </x:is>
      </x:c>
      <x:c r="C144" t="n">
        <x:v>11</x:v>
      </x:c>
      <x:c r="D144" t="inlineStr">
        <x:is>
          <x:t xml:space="preserve">Embalaje</x:t>
        </x:is>
      </x:c>
      <x:c r="E144" t="inlineStr">
        <x:is>
          <x:t xml:space="preserve">Zona de protección y embalaje</x:t>
        </x:is>
      </x:c>
      <x:c r="F144" s="35" t="n">
        <x:v>45708.40249833334</x:v>
      </x:c>
      <x:c r="G144" s="35" t="n">
        <x:v>45708.43631777778</x:v>
      </x:c>
      <x:c r="H144" t="n">
        <x:v>0.8116666666666668</x:v>
      </x:c>
      <x:c r="I144" s="30" t="n">
        <x:v>45706</x:v>
      </x:c>
      <x:c r="J144" t="inlineStr">
        <x:is>
          <x:t xml:space="preserve">FIFO DEL ESCENARIO</x:t>
        </x:is>
      </x:c>
      <x:c r="K144" t="inlineStr">
        <x:is>
          <x:t xml:space="preserve">NO PROGRAMA HISTORICO</x:t>
        </x:is>
      </x:c>
    </x:row>
    <x:row r="145">
      <x:c r="A145" t="inlineStr">
        <x:is>
          <x:t xml:space="preserve">P010</x:t>
        </x:is>
      </x:c>
      <x:c r="B145" t="inlineStr">
        <x:is>
          <x:t xml:space="preserve">Estante reforzado modular</x:t>
        </x:is>
      </x:c>
      <x:c r="C145" t="n">
        <x:v>1</x:v>
      </x:c>
      <x:c r="D145" t="inlineStr">
        <x:is>
          <x:t xml:space="preserve">Corte de planchas de acero</x:t>
        </x:is>
      </x:c>
      <x:c r="E145" t="inlineStr">
        <x:is>
          <x:t xml:space="preserve">Guillotina hidráulica para corte de planchas de acero</x:t>
        </x:is>
      </x:c>
      <x:c r="F145" s="35" t="n">
        <x:v>45705.33333333334</x:v>
      </x:c>
      <x:c r="G145" s="35" t="n">
        <x:v>45705.69169444445</x:v>
      </x:c>
      <x:c r="H145" t="n">
        <x:v>7.600666666666667</x:v>
      </x:c>
      <x:c r="I145" s="30" t="n">
        <x:v>45722</x:v>
      </x:c>
      <x:c r="J145" t="inlineStr">
        <x:is>
          <x:t xml:space="preserve">FIFO DEL ESCENARIO</x:t>
        </x:is>
      </x:c>
      <x:c r="K145" t="inlineStr">
        <x:is>
          <x:t xml:space="preserve">NO PROGRAMA HISTORICO</x:t>
        </x:is>
      </x:c>
    </x:row>
    <x:row r="146">
      <x:c r="A146" t="inlineStr">
        <x:is>
          <x:t xml:space="preserve">P010</x:t>
        </x:is>
      </x:c>
      <x:c r="B146" t="inlineStr">
        <x:is>
          <x:t xml:space="preserve">Estante reforzado modular</x:t>
        </x:is>
      </x:c>
      <x:c r="C146" t="n">
        <x:v>2</x:v>
      </x:c>
      <x:c r="D146" t="inlineStr">
        <x:is>
          <x:t xml:space="preserve">Corte de tubos y perfiles</x:t>
        </x:is>
      </x:c>
      <x:c r="E146" t="inlineStr">
        <x:is>
          <x:t xml:space="preserve">Sierra de cinta para corte de tubos y perfiles</x:t>
        </x:is>
      </x:c>
      <x:c r="F146" s="35" t="n">
        <x:v>45705.69169444445</x:v>
      </x:c>
      <x:c r="G146" s="35" t="n">
        <x:v>45707.42780555556</x:v>
      </x:c>
      <x:c r="H146" t="n">
        <x:v>10.66666666666667</x:v>
      </x:c>
      <x:c r="I146" s="30" t="n">
        <x:v>45722</x:v>
      </x:c>
      <x:c r="J146" t="inlineStr">
        <x:is>
          <x:t xml:space="preserve">FIFO DEL ESCENARIO</x:t>
        </x:is>
      </x:c>
      <x:c r="K146" t="inlineStr">
        <x:is>
          <x:t xml:space="preserve">NO PROGRAMA HISTORICO</x:t>
        </x:is>
      </x:c>
    </x:row>
    <x:row r="147">
      <x:c r="A147" t="inlineStr">
        <x:is>
          <x:t xml:space="preserve">P010</x:t>
        </x:is>
      </x:c>
      <x:c r="B147" t="inlineStr">
        <x:is>
          <x:t xml:space="preserve">Estante reforzado modular</x:t>
        </x:is>
      </x:c>
      <x:c r="C147" t="n">
        <x:v>3</x:v>
      </x:c>
      <x:c r="D147" t="inlineStr">
        <x:is>
          <x:t xml:space="preserve">Perforación</x:t>
        </x:is>
      </x:c>
      <x:c r="E147" t="inlineStr">
        <x:is>
          <x:t xml:space="preserve">Taladro de banco para perforación de acero</x:t>
        </x:is>
      </x:c>
      <x:c r="F147" s="35" t="n">
        <x:v>45707.42780555556</x:v>
      </x:c>
      <x:c r="G147" s="35" t="n">
        <x:v>45709.45919444445</x:v>
      </x:c>
      <x:c r="H147" t="n">
        <x:v>16.75333333333333</x:v>
      </x:c>
      <x:c r="I147" s="30" t="n">
        <x:v>45722</x:v>
      </x:c>
      <x:c r="J147" t="inlineStr">
        <x:is>
          <x:t xml:space="preserve">FIFO DEL ESCENARIO</x:t>
        </x:is>
      </x:c>
      <x:c r="K147" t="inlineStr">
        <x:is>
          <x:t xml:space="preserve">NO PROGRAMA HISTORICO</x:t>
        </x:is>
      </x:c>
    </x:row>
    <x:row r="148">
      <x:c r="A148" t="inlineStr">
        <x:is>
          <x:t xml:space="preserve">P010</x:t>
        </x:is>
      </x:c>
      <x:c r="B148" t="inlineStr">
        <x:is>
          <x:t xml:space="preserve">Estante reforzado modular</x:t>
        </x:is>
      </x:c>
      <x:c r="C148" t="n">
        <x:v>4</x:v>
      </x:c>
      <x:c r="D148" t="inlineStr">
        <x:is>
          <x:t xml:space="preserve">Plegado</x:t>
        </x:is>
      </x:c>
      <x:c r="E148" t="inlineStr">
        <x:is>
          <x:t xml:space="preserve">Plegadora hidráulica de chapa metálica</x:t>
        </x:is>
      </x:c>
      <x:c r="F148" s="35" t="n">
        <x:v>45709.45919444445</x:v>
      </x:c>
      <x:c r="G148" s="35" t="n">
        <x:v>45713.38419444444</x:v>
      </x:c>
      <x:c r="H148" t="n">
        <x:v>14.2</x:v>
      </x:c>
      <x:c r="I148" s="30" t="n">
        <x:v>45722</x:v>
      </x:c>
      <x:c r="J148" t="inlineStr">
        <x:is>
          <x:t xml:space="preserve">FIFO DEL ESCENARIO</x:t>
        </x:is>
      </x:c>
      <x:c r="K148" t="inlineStr">
        <x:is>
          <x:t xml:space="preserve">NO PROGRAMA HISTORICO</x:t>
        </x:is>
      </x:c>
    </x:row>
    <x:row r="149">
      <x:c r="A149" t="inlineStr">
        <x:is>
          <x:t xml:space="preserve">P010</x:t>
        </x:is>
      </x:c>
      <x:c r="B149" t="inlineStr">
        <x:is>
          <x:t xml:space="preserve">Estante reforzado modular</x:t>
        </x:is>
      </x:c>
      <x:c r="C149" t="n">
        <x:v>5</x:v>
      </x:c>
      <x:c r="D149" t="inlineStr">
        <x:is>
          <x:t xml:space="preserve">Soldadura</x:t>
        </x:is>
      </x:c>
      <x:c r="E149" t="inlineStr">
        <x:is>
          <x:t xml:space="preserve">Máquina de soldadura por arco MIG/MAG</x:t>
        </x:is>
      </x:c>
      <x:c r="F149" s="35" t="n">
        <x:v>45713.38419444444</x:v>
      </x:c>
      <x:c r="G149" s="35" t="n">
        <x:v>45715.38475</x:v>
      </x:c>
      <x:c r="H149" t="n">
        <x:v>16.01333333333333</x:v>
      </x:c>
      <x:c r="I149" s="30" t="n">
        <x:v>45722</x:v>
      </x:c>
      <x:c r="J149" t="inlineStr">
        <x:is>
          <x:t xml:space="preserve">FIFO DEL ESCENARIO</x:t>
        </x:is>
      </x:c>
      <x:c r="K149" t="inlineStr">
        <x:is>
          <x:t xml:space="preserve">NO PROGRAMA HISTORICO</x:t>
        </x:is>
      </x:c>
    </x:row>
    <x:row r="150">
      <x:c r="A150" t="inlineStr">
        <x:is>
          <x:t xml:space="preserve">P010</x:t>
        </x:is>
      </x:c>
      <x:c r="B150" t="inlineStr">
        <x:is>
          <x:t xml:space="preserve">Estante reforzado modular</x:t>
        </x:is>
      </x:c>
      <x:c r="C150" t="n">
        <x:v>6</x:v>
      </x:c>
      <x:c r="D150" t="inlineStr">
        <x:is>
          <x:t xml:space="preserve">Desbarbado</x:t>
        </x:is>
      </x:c>
      <x:c r="E150" t="inlineStr">
        <x:is>
          <x:t xml:space="preserve">Mesa de desbarbado/esmerilado</x:t>
        </x:is>
      </x:c>
      <x:c r="F150" s="35" t="n">
        <x:v>45715.38475</x:v>
      </x:c>
      <x:c r="G150" s="35" t="n">
        <x:v>45716.46808333333</x:v>
      </x:c>
      <x:c r="H150" t="n">
        <x:v>10</x:v>
      </x:c>
      <x:c r="I150" s="30" t="n">
        <x:v>45722</x:v>
      </x:c>
      <x:c r="J150" t="inlineStr">
        <x:is>
          <x:t xml:space="preserve">FIFO DEL ESCENARIO</x:t>
        </x:is>
      </x:c>
      <x:c r="K150" t="inlineStr">
        <x:is>
          <x:t xml:space="preserve">NO PROGRAMA HISTORICO</x:t>
        </x:is>
      </x:c>
    </x:row>
    <x:row r="151">
      <x:c r="A151" t="inlineStr">
        <x:is>
          <x:t xml:space="preserve">P010</x:t>
        </x:is>
      </x:c>
      <x:c r="B151" t="inlineStr">
        <x:is>
          <x:t xml:space="preserve">Estante reforzado modular</x:t>
        </x:is>
      </x:c>
      <x:c r="C151" t="n">
        <x:v>7</x:v>
      </x:c>
      <x:c r="D151" t="inlineStr">
        <x:is>
          <x:t xml:space="preserve">Preparación superficial</x:t>
        </x:is>
      </x:c>
      <x:c r="E151" t="inlineStr">
        <x:is>
          <x:t xml:space="preserve">Zona de preparación superficial</x:t>
        </x:is>
      </x:c>
      <x:c r="F151" s="35" t="n">
        <x:v>45716.46808333333</x:v>
      </x:c>
      <x:c r="G151" s="35" t="n">
        <x:v>45719.41028333333</x:v>
      </x:c>
      <x:c r="H151" t="n">
        <x:v>6.612800000000001</x:v>
      </x:c>
      <x:c r="I151" s="30" t="n">
        <x:v>45722</x:v>
      </x:c>
      <x:c r="J151" t="inlineStr">
        <x:is>
          <x:t xml:space="preserve">FIFO DEL ESCENARIO</x:t>
        </x:is>
      </x:c>
      <x:c r="K151" t="inlineStr">
        <x:is>
          <x:t xml:space="preserve">NO PROGRAMA HISTORICO</x:t>
        </x:is>
      </x:c>
    </x:row>
    <x:row r="152">
      <x:c r="A152" t="inlineStr">
        <x:is>
          <x:t xml:space="preserve">P010</x:t>
        </x:is>
      </x:c>
      <x:c r="B152" t="inlineStr">
        <x:is>
          <x:t xml:space="preserve">Estante reforzado modular</x:t>
        </x:is>
      </x:c>
      <x:c r="C152" t="n">
        <x:v>8</x:v>
      </x:c>
      <x:c r="D152" t="inlineStr">
        <x:is>
          <x:t xml:space="preserve">Aplicación electrostática de polvo</x:t>
        </x:is>
      </x:c>
      <x:c r="E152" t="inlineStr">
        <x:is>
          <x:t xml:space="preserve">Pistola manual de pintura electrostática en polvo</x:t>
        </x:is>
      </x:c>
      <x:c r="F152" s="35" t="n">
        <x:v>45719.41028333333</x:v>
      </x:c>
      <x:c r="G152" s="35" t="n">
        <x:v>45719.49378333333</x:v>
      </x:c>
      <x:c r="H152" t="n">
        <x:v>2.004</x:v>
      </x:c>
      <x:c r="I152" s="30" t="n">
        <x:v>45722</x:v>
      </x:c>
      <x:c r="J152" t="inlineStr">
        <x:is>
          <x:t xml:space="preserve">FIFO DEL ESCENARIO</x:t>
        </x:is>
      </x:c>
      <x:c r="K152" t="inlineStr">
        <x:is>
          <x:t xml:space="preserve">NO PROGRAMA HISTORICO</x:t>
        </x:is>
      </x:c>
    </x:row>
    <x:row r="153">
      <x:c r="A153" t="inlineStr">
        <x:is>
          <x:t xml:space="preserve">P010</x:t>
        </x:is>
      </x:c>
      <x:c r="B153" t="inlineStr">
        <x:is>
          <x:t xml:space="preserve">Estante reforzado modular</x:t>
        </x:is>
      </x:c>
      <x:c r="C153" t="n">
        <x:v>9</x:v>
      </x:c>
      <x:c r="D153" t="inlineStr">
        <x:is>
          <x:t xml:space="preserve">Curado térmico en horno</x:t>
        </x:is>
      </x:c>
      <x:c r="E153" t="inlineStr">
        <x:is>
          <x:t xml:space="preserve">Horno de curado de pintura electrostática por lotes</x:t>
        </x:is>
      </x:c>
      <x:c r="F153" s="35" t="n">
        <x:v>45719.49378333333</x:v>
      </x:c>
      <x:c r="G153" s="35" t="n">
        <x:v>45719.59795</x:v>
      </x:c>
      <x:c r="H153" t="n">
        <x:v>1.5</x:v>
      </x:c>
      <x:c r="I153" s="30" t="n">
        <x:v>45722</x:v>
      </x:c>
      <x:c r="J153" t="inlineStr">
        <x:is>
          <x:t xml:space="preserve">FIFO DEL ESCENARIO</x:t>
        </x:is>
      </x:c>
      <x:c r="K153" t="inlineStr">
        <x:is>
          <x:t xml:space="preserve">NO PROGRAMA HISTORICO</x:t>
        </x:is>
      </x:c>
    </x:row>
    <x:row r="154">
      <x:c r="A154" t="inlineStr">
        <x:is>
          <x:t xml:space="preserve">P010</x:t>
        </x:is>
      </x:c>
      <x:c r="B154" t="inlineStr">
        <x:is>
          <x:t xml:space="preserve">Estante reforzado modular</x:t>
        </x:is>
      </x:c>
      <x:c r="C154" t="n">
        <x:v>10</x:v>
      </x:c>
      <x:c r="D154" t="inlineStr">
        <x:is>
          <x:t xml:space="preserve">Colgado, traslado y enfriamiento</x:t>
        </x:is>
      </x:c>
      <x:c r="E154" t="inlineStr">
        <x:is>
          <x:t xml:space="preserve">Manipulación y enfriamiento de piezas</x:t>
        </x:is>
      </x:c>
      <x:c r="F154" s="35" t="n">
        <x:v>45719.59795</x:v>
      </x:c>
      <x:c r="G154" s="35" t="n">
        <x:v>45719.63147777778</x:v>
      </x:c>
      <x:c r="H154" t="n">
        <x:v>0.8046666666666666</x:v>
      </x:c>
      <x:c r="I154" s="30" t="n">
        <x:v>45722</x:v>
      </x:c>
      <x:c r="J154" t="inlineStr">
        <x:is>
          <x:t xml:space="preserve">FIFO DEL ESCENARIO</x:t>
        </x:is>
      </x:c>
      <x:c r="K154" t="inlineStr">
        <x:is>
          <x:t xml:space="preserve">NO PROGRAMA HISTORICO</x:t>
        </x:is>
      </x:c>
    </x:row>
    <x:row r="155">
      <x:c r="A155" t="inlineStr">
        <x:is>
          <x:t xml:space="preserve">P010</x:t>
        </x:is>
      </x:c>
      <x:c r="B155" t="inlineStr">
        <x:is>
          <x:t xml:space="preserve">Estante reforzado modular</x:t>
        </x:is>
      </x:c>
      <x:c r="C155" t="n">
        <x:v>11</x:v>
      </x:c>
      <x:c r="D155" t="inlineStr">
        <x:is>
          <x:t xml:space="preserve">Ensamblaje</x:t>
        </x:is>
      </x:c>
      <x:c r="E155" t="inlineStr">
        <x:is>
          <x:t xml:space="preserve">Mesa de armado</x:t>
        </x:is>
      </x:c>
      <x:c r="F155" s="35" t="n">
        <x:v>45719.63147777778</x:v>
      </x:c>
      <x:c r="G155" s="35" t="n">
        <x:v>45721.45022777778</x:v>
      </x:c>
      <x:c r="H155" t="n">
        <x:v>12.65</x:v>
      </x:c>
      <x:c r="I155" s="30" t="n">
        <x:v>45722</x:v>
      </x:c>
      <x:c r="J155" t="inlineStr">
        <x:is>
          <x:t xml:space="preserve">FIFO DEL ESCENARIO</x:t>
        </x:is>
      </x:c>
      <x:c r="K155" t="inlineStr">
        <x:is>
          <x:t xml:space="preserve">NO PROGRAMA HISTORICO</x:t>
        </x:is>
      </x:c>
    </x:row>
    <x:row r="156">
      <x:c r="A156" t="inlineStr">
        <x:is>
          <x:t xml:space="preserve">P010</x:t>
        </x:is>
      </x:c>
      <x:c r="B156" t="inlineStr">
        <x:is>
          <x:t xml:space="preserve">Estante reforzado modular</x:t>
        </x:is>
      </x:c>
      <x:c r="C156" t="n">
        <x:v>12</x:v>
      </x:c>
      <x:c r="D156" t="inlineStr">
        <x:is>
          <x:t xml:space="preserve">Inspección de calidad</x:t>
        </x:is>
      </x:c>
      <x:c r="E156" t="inlineStr">
        <x:is>
          <x:t xml:space="preserve">Área de inspección</x:t>
        </x:is>
      </x:c>
      <x:c r="F156" s="35" t="n">
        <x:v>45721.45022777778</x:v>
      </x:c>
      <x:c r="G156" s="35" t="n">
        <x:v>45721.48517222222</x:v>
      </x:c>
      <x:c r="H156" t="n">
        <x:v>0.8386666666666667</x:v>
      </x:c>
      <x:c r="I156" s="30" t="n">
        <x:v>45722</x:v>
      </x:c>
      <x:c r="J156" t="inlineStr">
        <x:is>
          <x:t xml:space="preserve">FIFO DEL ESCENARIO</x:t>
        </x:is>
      </x:c>
      <x:c r="K156" t="inlineStr">
        <x:is>
          <x:t xml:space="preserve">NO PROGRAMA HISTORICO</x:t>
        </x:is>
      </x:c>
    </x:row>
    <x:row r="157">
      <x:c r="A157" t="inlineStr">
        <x:is>
          <x:t xml:space="preserve">P010</x:t>
        </x:is>
      </x:c>
      <x:c r="B157" t="inlineStr">
        <x:is>
          <x:t xml:space="preserve">Estante reforzado modular</x:t>
        </x:is>
      </x:c>
      <x:c r="C157" t="n">
        <x:v>13</x:v>
      </x:c>
      <x:c r="D157" t="inlineStr">
        <x:is>
          <x:t xml:space="preserve">Embalaje</x:t>
        </x:is>
      </x:c>
      <x:c r="E157" t="inlineStr">
        <x:is>
          <x:t xml:space="preserve">Zona de protección y embalaje</x:t>
        </x:is>
      </x:c>
      <x:c r="F157" s="35" t="n">
        <x:v>45721.48517222222</x:v>
      </x:c>
      <x:c r="G157" s="35" t="n">
        <x:v>45721.57378333333</x:v>
      </x:c>
      <x:c r="H157" t="n">
        <x:v>1.126666666666666</x:v>
      </x:c>
      <x:c r="I157" s="30" t="n">
        <x:v>45722</x:v>
      </x:c>
      <x:c r="J157" t="inlineStr">
        <x:is>
          <x:t xml:space="preserve">FIFO DEL ESCENARIO</x:t>
        </x:is>
      </x:c>
      <x:c r="K157" t="inlineStr">
        <x:is>
          <x:t xml:space="preserve">NO PROGRAMA HISTORICO</x:t>
        </x:is>
      </x:c>
    </x:row>
    <x:row r="158">
      <x:c r="A158" t="inlineStr">
        <x:is>
          <x:t xml:space="preserve">P012</x:t>
        </x:is>
      </x:c>
      <x:c r="B158" t="inlineStr">
        <x:is>
          <x:t xml:space="preserve">Góndola mural</x:t>
        </x:is>
      </x:c>
      <x:c r="C158" t="n">
        <x:v>1</x:v>
      </x:c>
      <x:c r="D158" t="inlineStr">
        <x:is>
          <x:t xml:space="preserve">Corte de planchas de acero</x:t>
        </x:is>
      </x:c>
      <x:c r="E158" t="inlineStr">
        <x:is>
          <x:t xml:space="preserve">Guillotina hidráulica para corte de planchas de acero</x:t>
        </x:is>
      </x:c>
      <x:c r="F158" s="35" t="n">
        <x:v>45705.69169444445</x:v>
      </x:c>
      <x:c r="G158" s="35" t="n">
        <x:v>45706.64087847222</x:v>
      </x:c>
      <x:c r="H158" t="n">
        <x:v>6.780416666666667</x:v>
      </x:c>
      <x:c r="I158" s="30" t="n">
        <x:v>45720</x:v>
      </x:c>
      <x:c r="J158" t="inlineStr">
        <x:is>
          <x:t xml:space="preserve">FIFO DEL ESCENARIO</x:t>
        </x:is>
      </x:c>
      <x:c r="K158" t="inlineStr">
        <x:is>
          <x:t xml:space="preserve">NO PROGRAMA HISTORICO</x:t>
        </x:is>
      </x:c>
    </x:row>
    <x:row r="159">
      <x:c r="A159" t="inlineStr">
        <x:is>
          <x:t xml:space="preserve">P012</x:t>
        </x:is>
      </x:c>
      <x:c r="B159" t="inlineStr">
        <x:is>
          <x:t xml:space="preserve">Góndola mural</x:t>
        </x:is>
      </x:c>
      <x:c r="C159" t="n">
        <x:v>2</x:v>
      </x:c>
      <x:c r="D159" t="inlineStr">
        <x:is>
          <x:t xml:space="preserve">Corte de tubos y perfiles</x:t>
        </x:is>
      </x:c>
      <x:c r="E159" t="inlineStr">
        <x:is>
          <x:t xml:space="preserve">Sierra de cinta para corte de tubos y perfiles</x:t>
        </x:is>
      </x:c>
      <x:c r="F159" s="35" t="n">
        <x:v>45707.42780555556</x:v>
      </x:c>
      <x:c r="G159" s="35" t="n">
        <x:v>45707.46388888889</x:v>
      </x:c>
      <x:c r="H159" t="n">
        <x:v>0.8659999999999999</x:v>
      </x:c>
      <x:c r="I159" s="30" t="n">
        <x:v>45720</x:v>
      </x:c>
      <x:c r="J159" t="inlineStr">
        <x:is>
          <x:t xml:space="preserve">FIFO DEL ESCENARIO</x:t>
        </x:is>
      </x:c>
      <x:c r="K159" t="inlineStr">
        <x:is>
          <x:t xml:space="preserve">NO PROGRAMA HISTORICO</x:t>
        </x:is>
      </x:c>
    </x:row>
    <x:row r="160">
      <x:c r="A160" t="inlineStr">
        <x:is>
          <x:t xml:space="preserve">P012</x:t>
        </x:is>
      </x:c>
      <x:c r="B160" t="inlineStr">
        <x:is>
          <x:t xml:space="preserve">Góndola mural</x:t>
        </x:is>
      </x:c>
      <x:c r="C160" t="n">
        <x:v>3</x:v>
      </x:c>
      <x:c r="D160" t="inlineStr">
        <x:is>
          <x:t xml:space="preserve">Perforación</x:t>
        </x:is>
      </x:c>
      <x:c r="E160" t="inlineStr">
        <x:is>
          <x:t xml:space="preserve">Taladro de banco para perforación de acero</x:t>
        </x:is>
      </x:c>
      <x:c r="F160" s="35" t="n">
        <x:v>45709.45919444445</x:v>
      </x:c>
      <x:c r="G160" s="35" t="n">
        <x:v>45712.4585</x:v>
      </x:c>
      <x:c r="H160" t="n">
        <x:v>7.983333333333333</x:v>
      </x:c>
      <x:c r="I160" s="30" t="n">
        <x:v>45720</x:v>
      </x:c>
      <x:c r="J160" t="inlineStr">
        <x:is>
          <x:t xml:space="preserve">FIFO DEL ESCENARIO</x:t>
        </x:is>
      </x:c>
      <x:c r="K160" t="inlineStr">
        <x:is>
          <x:t xml:space="preserve">NO PROGRAMA HISTORICO</x:t>
        </x:is>
      </x:c>
    </x:row>
    <x:row r="161">
      <x:c r="A161" t="inlineStr">
        <x:is>
          <x:t xml:space="preserve">P012</x:t>
        </x:is>
      </x:c>
      <x:c r="B161" t="inlineStr">
        <x:is>
          <x:t xml:space="preserve">Góndola mural</x:t>
        </x:is>
      </x:c>
      <x:c r="C161" t="n">
        <x:v>4</x:v>
      </x:c>
      <x:c r="D161" t="inlineStr">
        <x:is>
          <x:t xml:space="preserve">Plegado</x:t>
        </x:is>
      </x:c>
      <x:c r="E161" t="inlineStr">
        <x:is>
          <x:t xml:space="preserve">Plegadora hidráulica de chapa metálica</x:t>
        </x:is>
      </x:c>
      <x:c r="F161" s="35" t="n">
        <x:v>45713.38419444444</x:v>
      </x:c>
      <x:c r="G161" s="35" t="n">
        <x:v>45714.70363888889</x:v>
      </x:c>
      <x:c r="H161" t="n">
        <x:v>14.66666666666667</x:v>
      </x:c>
      <x:c r="I161" s="30" t="n">
        <x:v>45720</x:v>
      </x:c>
      <x:c r="J161" t="inlineStr">
        <x:is>
          <x:t xml:space="preserve">FIFO DEL ESCENARIO</x:t>
        </x:is>
      </x:c>
      <x:c r="K161" t="inlineStr">
        <x:is>
          <x:t xml:space="preserve">NO PROGRAMA HISTORICO</x:t>
        </x:is>
      </x:c>
    </x:row>
    <x:row r="162">
      <x:c r="A162" t="inlineStr">
        <x:is>
          <x:t xml:space="preserve">P012</x:t>
        </x:is>
      </x:c>
      <x:c r="B162" t="inlineStr">
        <x:is>
          <x:t xml:space="preserve">Góndola mural</x:t>
        </x:is>
      </x:c>
      <x:c r="C162" t="n">
        <x:v>5</x:v>
      </x:c>
      <x:c r="D162" t="inlineStr">
        <x:is>
          <x:t xml:space="preserve">Soldadura</x:t>
        </x:is>
      </x:c>
      <x:c r="E162" t="inlineStr">
        <x:is>
          <x:t xml:space="preserve">Máquina de soldadura por arco MIG/MAG</x:t>
        </x:is>
      </x:c>
      <x:c r="F162" s="35" t="n">
        <x:v>45715.38475</x:v>
      </x:c>
      <x:c r="G162" s="35" t="n">
        <x:v>45715.41891666667</x:v>
      </x:c>
      <x:c r="H162" t="n">
        <x:v>0.82</x:v>
      </x:c>
      <x:c r="I162" s="30" t="n">
        <x:v>45720</x:v>
      </x:c>
      <x:c r="J162" t="inlineStr">
        <x:is>
          <x:t xml:space="preserve">FIFO DEL ESCENARIO</x:t>
        </x:is>
      </x:c>
      <x:c r="K162" t="inlineStr">
        <x:is>
          <x:t xml:space="preserve">NO PROGRAMA HISTORICO</x:t>
        </x:is>
      </x:c>
    </x:row>
    <x:row r="163">
      <x:c r="A163" t="inlineStr">
        <x:is>
          <x:t xml:space="preserve">P012</x:t>
        </x:is>
      </x:c>
      <x:c r="B163" t="inlineStr">
        <x:is>
          <x:t xml:space="preserve">Góndola mural</x:t>
        </x:is>
      </x:c>
      <x:c r="C163" t="n">
        <x:v>6</x:v>
      </x:c>
      <x:c r="D163" t="inlineStr">
        <x:is>
          <x:t xml:space="preserve">Desbarbado</x:t>
        </x:is>
      </x:c>
      <x:c r="E163" t="inlineStr">
        <x:is>
          <x:t xml:space="preserve">Mesa de desbarbado/esmerilado</x:t>
        </x:is>
      </x:c>
      <x:c r="F163" s="35" t="n">
        <x:v>45716.46808333333</x:v>
      </x:c>
      <x:c r="G163" s="35" t="n">
        <x:v>45716.67225</x:v>
      </x:c>
      <x:c r="H163" t="n">
        <x:v>3.9</x:v>
      </x:c>
      <x:c r="I163" s="30" t="n">
        <x:v>45720</x:v>
      </x:c>
      <x:c r="J163" t="inlineStr">
        <x:is>
          <x:t xml:space="preserve">FIFO DEL ESCENARIO</x:t>
        </x:is>
      </x:c>
      <x:c r="K163" t="inlineStr">
        <x:is>
          <x:t xml:space="preserve">NO PROGRAMA HISTORICO</x:t>
        </x:is>
      </x:c>
    </x:row>
    <x:row r="164">
      <x:c r="A164" t="inlineStr">
        <x:is>
          <x:t xml:space="preserve">P012</x:t>
        </x:is>
      </x:c>
      <x:c r="B164" t="inlineStr">
        <x:is>
          <x:t xml:space="preserve">Góndola mural</x:t>
        </x:is>
      </x:c>
      <x:c r="C164" t="n">
        <x:v>7</x:v>
      </x:c>
      <x:c r="D164" t="inlineStr">
        <x:is>
          <x:t xml:space="preserve">Preparación superficial</x:t>
        </x:is>
      </x:c>
      <x:c r="E164" t="inlineStr">
        <x:is>
          <x:t xml:space="preserve">Zona de preparación superficial</x:t>
        </x:is>
      </x:c>
      <x:c r="F164" s="35" t="n">
        <x:v>45719.41028333333</x:v>
      </x:c>
      <x:c r="G164" s="35" t="n">
        <x:v>45719.58771277778</x:v>
      </x:c>
      <x:c r="H164" t="n">
        <x:v>3.258306666666666</x:v>
      </x:c>
      <x:c r="I164" s="30" t="n">
        <x:v>45720</x:v>
      </x:c>
      <x:c r="J164" t="inlineStr">
        <x:is>
          <x:t xml:space="preserve">FIFO DEL ESCENARIO</x:t>
        </x:is>
      </x:c>
      <x:c r="K164" t="inlineStr">
        <x:is>
          <x:t xml:space="preserve">NO PROGRAMA HISTORICO</x:t>
        </x:is>
      </x:c>
    </x:row>
    <x:row r="165">
      <x:c r="A165" t="inlineStr">
        <x:is>
          <x:t xml:space="preserve">P012</x:t>
        </x:is>
      </x:c>
      <x:c r="B165" t="inlineStr">
        <x:is>
          <x:t xml:space="preserve">Góndola mural</x:t>
        </x:is>
      </x:c>
      <x:c r="C165" t="n">
        <x:v>8</x:v>
      </x:c>
      <x:c r="D165" t="inlineStr">
        <x:is>
          <x:t xml:space="preserve">Aplicación electrostática de polvo</x:t>
        </x:is>
      </x:c>
      <x:c r="E165" t="inlineStr">
        <x:is>
          <x:t xml:space="preserve">Pistola manual de pintura electrostática en polvo</x:t>
        </x:is>
      </x:c>
      <x:c r="F165" s="35" t="n">
        <x:v>45719.58771277778</x:v>
      </x:c>
      <x:c r="G165" s="35" t="n">
        <x:v>45719.63172666667</x:v>
      </x:c>
      <x:c r="H165" t="n">
        <x:v>1.056333333333333</x:v>
      </x:c>
      <x:c r="I165" s="30" t="n">
        <x:v>45720</x:v>
      </x:c>
      <x:c r="J165" t="inlineStr">
        <x:is>
          <x:t xml:space="preserve">FIFO DEL ESCENARIO</x:t>
        </x:is>
      </x:c>
      <x:c r="K165" t="inlineStr">
        <x:is>
          <x:t xml:space="preserve">NO PROGRAMA HISTORICO</x:t>
        </x:is>
      </x:c>
    </x:row>
    <x:row r="166">
      <x:c r="A166" t="inlineStr">
        <x:is>
          <x:t xml:space="preserve">P012</x:t>
        </x:is>
      </x:c>
      <x:c r="B166" t="inlineStr">
        <x:is>
          <x:t xml:space="preserve">Góndola mural</x:t>
        </x:is>
      </x:c>
      <x:c r="C166" t="n">
        <x:v>9</x:v>
      </x:c>
      <x:c r="D166" t="inlineStr">
        <x:is>
          <x:t xml:space="preserve">Curado térmico en horno</x:t>
        </x:is>
      </x:c>
      <x:c r="E166" t="inlineStr">
        <x:is>
          <x:t xml:space="preserve">Horno de curado de pintura electrostática por lotes</x:t>
        </x:is>
      </x:c>
      <x:c r="F166" s="35" t="n">
        <x:v>45719.63172666667</x:v>
      </x:c>
      <x:c r="G166" s="35" t="n">
        <x:v>45719.66297666667</x:v>
      </x:c>
      <x:c r="H166" t="n">
        <x:v>0.75</x:v>
      </x:c>
      <x:c r="I166" s="30" t="n">
        <x:v>45720</x:v>
      </x:c>
      <x:c r="J166" t="inlineStr">
        <x:is>
          <x:t xml:space="preserve">FIFO DEL ESCENARIO</x:t>
        </x:is>
      </x:c>
      <x:c r="K166" t="inlineStr">
        <x:is>
          <x:t xml:space="preserve">NO PROGRAMA HISTORICO</x:t>
        </x:is>
      </x:c>
    </x:row>
    <x:row r="167">
      <x:c r="A167" t="inlineStr">
        <x:is>
          <x:t xml:space="preserve">P012</x:t>
        </x:is>
      </x:c>
      <x:c r="B167" t="inlineStr">
        <x:is>
          <x:t xml:space="preserve">Góndola mural</x:t>
        </x:is>
      </x:c>
      <x:c r="C167" t="n">
        <x:v>10</x:v>
      </x:c>
      <x:c r="D167" t="inlineStr">
        <x:is>
          <x:t xml:space="preserve">Colgado, traslado y enfriamiento</x:t>
        </x:is>
      </x:c>
      <x:c r="E167" t="inlineStr">
        <x:is>
          <x:t xml:space="preserve">Manipulación y enfriamiento de piezas</x:t>
        </x:is>
      </x:c>
      <x:c r="F167" s="35" t="n">
        <x:v>45719.66297666667</x:v>
      </x:c>
      <x:c r="G167" s="35" t="n">
        <x:v>45719.68087944444</x:v>
      </x:c>
      <x:c r="H167" t="n">
        <x:v>0.4296666666666667</x:v>
      </x:c>
      <x:c r="I167" s="30" t="n">
        <x:v>45720</x:v>
      </x:c>
      <x:c r="J167" t="inlineStr">
        <x:is>
          <x:t xml:space="preserve">FIFO DEL ESCENARIO</x:t>
        </x:is>
      </x:c>
      <x:c r="K167" t="inlineStr">
        <x:is>
          <x:t xml:space="preserve">NO PROGRAMA HISTORICO</x:t>
        </x:is>
      </x:c>
    </x:row>
    <x:row r="168">
      <x:c r="A168" t="inlineStr">
        <x:is>
          <x:t xml:space="preserve">P012</x:t>
        </x:is>
      </x:c>
      <x:c r="B168" t="inlineStr">
        <x:is>
          <x:t xml:space="preserve">Góndola mural</x:t>
        </x:is>
      </x:c>
      <x:c r="C168" t="n">
        <x:v>11</x:v>
      </x:c>
      <x:c r="D168" t="inlineStr">
        <x:is>
          <x:t xml:space="preserve">Ensamblaje</x:t>
        </x:is>
      </x:c>
      <x:c r="E168" t="inlineStr">
        <x:is>
          <x:t xml:space="preserve">Mesa de armado</x:t>
        </x:is>
      </x:c>
      <x:c r="F168" s="35" t="n">
        <x:v>45721.45022777778</x:v>
      </x:c>
      <x:c r="G168" s="35" t="n">
        <x:v>45722.35804027778</x:v>
      </x:c>
      <x:c r="H168" t="n">
        <x:v>5.7875</x:v>
      </x:c>
      <x:c r="I168" s="30" t="n">
        <x:v>45720</x:v>
      </x:c>
      <x:c r="J168" t="inlineStr">
        <x:is>
          <x:t xml:space="preserve">FIFO DEL ESCENARIO</x:t>
        </x:is>
      </x:c>
      <x:c r="K168" t="inlineStr">
        <x:is>
          <x:t xml:space="preserve">NO PROGRAMA HISTORICO</x:t>
        </x:is>
      </x:c>
    </x:row>
    <x:row r="169">
      <x:c r="A169" t="inlineStr">
        <x:is>
          <x:t xml:space="preserve">P012</x:t>
        </x:is>
      </x:c>
      <x:c r="B169" t="inlineStr">
        <x:is>
          <x:t xml:space="preserve">Góndola mural</x:t>
        </x:is>
      </x:c>
      <x:c r="C169" t="n">
        <x:v>12</x:v>
      </x:c>
      <x:c r="D169" t="inlineStr">
        <x:is>
          <x:t xml:space="preserve">Inspección de calidad</x:t>
        </x:is>
      </x:c>
      <x:c r="E169" t="inlineStr">
        <x:is>
          <x:t xml:space="preserve">Área de inspección</x:t>
        </x:is>
      </x:c>
      <x:c r="F169" s="35" t="n">
        <x:v>45722.35804027778</x:v>
      </x:c>
      <x:c r="G169" s="35" t="n">
        <x:v>45722.37726944444</x:v>
      </x:c>
      <x:c r="H169" t="n">
        <x:v>0.4615</x:v>
      </x:c>
      <x:c r="I169" s="30" t="n">
        <x:v>45720</x:v>
      </x:c>
      <x:c r="J169" t="inlineStr">
        <x:is>
          <x:t xml:space="preserve">FIFO DEL ESCENARIO</x:t>
        </x:is>
      </x:c>
      <x:c r="K169" t="inlineStr">
        <x:is>
          <x:t xml:space="preserve">NO PROGRAMA HISTORICO</x:t>
        </x:is>
      </x:c>
    </x:row>
    <x:row r="170">
      <x:c r="A170" t="inlineStr">
        <x:is>
          <x:t xml:space="preserve">P012</x:t>
        </x:is>
      </x:c>
      <x:c r="B170" t="inlineStr">
        <x:is>
          <x:t xml:space="preserve">Góndola mural</x:t>
        </x:is>
      </x:c>
      <x:c r="C170" t="n">
        <x:v>13</x:v>
      </x:c>
      <x:c r="D170" t="inlineStr">
        <x:is>
          <x:t xml:space="preserve">Embalaje</x:t>
        </x:is>
      </x:c>
      <x:c r="E170" t="inlineStr">
        <x:is>
          <x:t xml:space="preserve">Zona de protección y embalaje</x:t>
        </x:is>
      </x:c>
      <x:c r="F170" s="35" t="n">
        <x:v>45722.37726944444</x:v>
      </x:c>
      <x:c r="G170" s="35" t="n">
        <x:v>45722.40296388889</x:v>
      </x:c>
      <x:c r="H170" t="n">
        <x:v>0.6166666666666667</x:v>
      </x:c>
      <x:c r="I170" s="30" t="n">
        <x:v>45720</x:v>
      </x:c>
      <x:c r="J170" t="inlineStr">
        <x:is>
          <x:t xml:space="preserve">FIFO DEL ESCENARIO</x:t>
        </x:is>
      </x:c>
      <x:c r="K170" t="inlineStr">
        <x:is>
          <x:t xml:space="preserve">NO PROGRAMA HISTORICO</x:t>
        </x:is>
      </x:c>
    </x:row>
    <x:row r="171">
      <x:c r="A171" t="inlineStr">
        <x:is>
          <x:t xml:space="preserve">P014</x:t>
        </x:is>
      </x:c>
      <x:c r="B171" t="inlineStr">
        <x:is>
          <x:t xml:space="preserve">Locker de 6 puertas</x:t>
        </x:is>
      </x:c>
      <x:c r="C171" t="n">
        <x:v>1</x:v>
      </x:c>
      <x:c r="D171" t="inlineStr">
        <x:is>
          <x:t xml:space="preserve">Corte de planchas de acero</x:t>
        </x:is>
      </x:c>
      <x:c r="E171" t="inlineStr">
        <x:is>
          <x:t xml:space="preserve">Guillotina hidráulica para corte de planchas de acero</x:t>
        </x:is>
      </x:c>
      <x:c r="F171" s="35" t="n">
        <x:v>45706.64087847222</x:v>
      </x:c>
      <x:c r="G171" s="35" t="n">
        <x:v>45707.55118402778</x:v>
      </x:c>
      <x:c r="H171" t="n">
        <x:v>5.847333333333334</x:v>
      </x:c>
      <x:c r="I171" s="30" t="n">
        <x:v>45719</x:v>
      </x:c>
      <x:c r="J171" t="inlineStr">
        <x:is>
          <x:t xml:space="preserve">FIFO DEL ESCENARIO</x:t>
        </x:is>
      </x:c>
      <x:c r="K171" t="inlineStr">
        <x:is>
          <x:t xml:space="preserve">NO PROGRAMA HISTORICO</x:t>
        </x:is>
      </x:c>
    </x:row>
    <x:row r="172">
      <x:c r="A172" t="inlineStr">
        <x:is>
          <x:t xml:space="preserve">P014</x:t>
        </x:is>
      </x:c>
      <x:c r="B172" t="inlineStr">
        <x:is>
          <x:t xml:space="preserve">Locker de 6 puertas</x:t>
        </x:is>
      </x:c>
      <x:c r="C172" t="n">
        <x:v>2</x:v>
      </x:c>
      <x:c r="D172" t="inlineStr">
        <x:is>
          <x:t xml:space="preserve">Perforación</x:t>
        </x:is>
      </x:c>
      <x:c r="E172" t="inlineStr">
        <x:is>
          <x:t xml:space="preserve">Taladro de banco para perforación de acero</x:t>
        </x:is>
      </x:c>
      <x:c r="F172" s="35" t="n">
        <x:v>45712.4585</x:v>
      </x:c>
      <x:c r="G172" s="35" t="n">
        <x:v>45712.61961111111</x:v>
      </x:c>
      <x:c r="H172" t="n">
        <x:v>2.866666666666667</x:v>
      </x:c>
      <x:c r="I172" s="30" t="n">
        <x:v>45719</x:v>
      </x:c>
      <x:c r="J172" t="inlineStr">
        <x:is>
          <x:t xml:space="preserve">FIFO DEL ESCENARIO</x:t>
        </x:is>
      </x:c>
      <x:c r="K172" t="inlineStr">
        <x:is>
          <x:t xml:space="preserve">NO PROGRAMA HISTORICO</x:t>
        </x:is>
      </x:c>
    </x:row>
    <x:row r="173">
      <x:c r="A173" t="inlineStr">
        <x:is>
          <x:t xml:space="preserve">P014</x:t>
        </x:is>
      </x:c>
      <x:c r="B173" t="inlineStr">
        <x:is>
          <x:t xml:space="preserve">Locker de 6 puertas</x:t>
        </x:is>
      </x:c>
      <x:c r="C173" t="n">
        <x:v>3</x:v>
      </x:c>
      <x:c r="D173" t="inlineStr">
        <x:is>
          <x:t xml:space="preserve">Plegado</x:t>
        </x:is>
      </x:c>
      <x:c r="E173" t="inlineStr">
        <x:is>
          <x:t xml:space="preserve">Plegadora hidráulica de chapa metálica</x:t>
        </x:is>
      </x:c>
      <x:c r="F173" s="35" t="n">
        <x:v>45714.70363888889</x:v>
      </x:c>
      <x:c r="G173" s="35" t="n">
        <x:v>45716.66613888889</x:v>
      </x:c>
      <x:c r="H173" t="n">
        <x:v>15.1</x:v>
      </x:c>
      <x:c r="I173" s="30" t="n">
        <x:v>45719</x:v>
      </x:c>
      <x:c r="J173" t="inlineStr">
        <x:is>
          <x:t xml:space="preserve">FIFO DEL ESCENARIO</x:t>
        </x:is>
      </x:c>
      <x:c r="K173" t="inlineStr">
        <x:is>
          <x:t xml:space="preserve">NO PROGRAMA HISTORICO</x:t>
        </x:is>
      </x:c>
    </x:row>
    <x:row r="174">
      <x:c r="A174" t="inlineStr">
        <x:is>
          <x:t xml:space="preserve">P014</x:t>
        </x:is>
      </x:c>
      <x:c r="B174" t="inlineStr">
        <x:is>
          <x:t xml:space="preserve">Locker de 6 puertas</x:t>
        </x:is>
      </x:c>
      <x:c r="C174" t="n">
        <x:v>4</x:v>
      </x:c>
      <x:c r="D174" t="inlineStr">
        <x:is>
          <x:t xml:space="preserve">Desbarbado</x:t>
        </x:is>
      </x:c>
      <x:c r="E174" t="inlineStr">
        <x:is>
          <x:t xml:space="preserve">Mesa de desbarbado/esmerilado</x:t>
        </x:is>
      </x:c>
      <x:c r="F174" s="35" t="n">
        <x:v>45716.67225</x:v>
      </x:c>
      <x:c r="G174" s="35" t="n">
        <x:v>45719.40558333333</x:v>
      </x:c>
      <x:c r="H174" t="n">
        <x:v>2.6</x:v>
      </x:c>
      <x:c r="I174" s="30" t="n">
        <x:v>45719</x:v>
      </x:c>
      <x:c r="J174" t="inlineStr">
        <x:is>
          <x:t xml:space="preserve">FIFO DEL ESCENARIO</x:t>
        </x:is>
      </x:c>
      <x:c r="K174" t="inlineStr">
        <x:is>
          <x:t xml:space="preserve">NO PROGRAMA HISTORICO</x:t>
        </x:is>
      </x:c>
    </x:row>
    <x:row r="175">
      <x:c r="A175" t="inlineStr">
        <x:is>
          <x:t xml:space="preserve">P014</x:t>
        </x:is>
      </x:c>
      <x:c r="B175" t="inlineStr">
        <x:is>
          <x:t xml:space="preserve">Locker de 6 puertas</x:t>
        </x:is>
      </x:c>
      <x:c r="C175" t="n">
        <x:v>5</x:v>
      </x:c>
      <x:c r="D175" t="inlineStr">
        <x:is>
          <x:t xml:space="preserve">Preparación superficial</x:t>
        </x:is>
      </x:c>
      <x:c r="E175" t="inlineStr">
        <x:is>
          <x:t xml:space="preserve">Zona de preparación superficial</x:t>
        </x:is>
      </x:c>
      <x:c r="F175" s="35" t="n">
        <x:v>45719.58771277778</x:v>
      </x:c>
      <x:c r="G175" s="35" t="n">
        <x:v>45720.37324611111</x:v>
      </x:c>
      <x:c r="H175" t="n">
        <x:v>3.8528</x:v>
      </x:c>
      <x:c r="I175" s="30" t="n">
        <x:v>45719</x:v>
      </x:c>
      <x:c r="J175" t="inlineStr">
        <x:is>
          <x:t xml:space="preserve">FIFO DEL ESCENARIO</x:t>
        </x:is>
      </x:c>
      <x:c r="K175" t="inlineStr">
        <x:is>
          <x:t xml:space="preserve">NO PROGRAMA HISTORICO</x:t>
        </x:is>
      </x:c>
    </x:row>
    <x:row r="176">
      <x:c r="A176" t="inlineStr">
        <x:is>
          <x:t xml:space="preserve">P014</x:t>
        </x:is>
      </x:c>
      <x:c r="B176" t="inlineStr">
        <x:is>
          <x:t xml:space="preserve">Locker de 6 puertas</x:t>
        </x:is>
      </x:c>
      <x:c r="C176" t="n">
        <x:v>6</x:v>
      </x:c>
      <x:c r="D176" t="inlineStr">
        <x:is>
          <x:t xml:space="preserve">Aplicación electrostática de polvo</x:t>
        </x:is>
      </x:c>
      <x:c r="E176" t="inlineStr">
        <x:is>
          <x:t xml:space="preserve">Pistola manual de pintura electrostática en polvo</x:t>
        </x:is>
      </x:c>
      <x:c r="F176" s="35" t="n">
        <x:v>45720.37324611111</x:v>
      </x:c>
      <x:c r="G176" s="35" t="n">
        <x:v>45720.41003777778</x:v>
      </x:c>
      <x:c r="H176" t="n">
        <x:v>0.8830000000000001</x:v>
      </x:c>
      <x:c r="I176" s="30" t="n">
        <x:v>45719</x:v>
      </x:c>
      <x:c r="J176" t="inlineStr">
        <x:is>
          <x:t xml:space="preserve">FIFO DEL ESCENARIO</x:t>
        </x:is>
      </x:c>
      <x:c r="K176" t="inlineStr">
        <x:is>
          <x:t xml:space="preserve">NO PROGRAMA HISTORICO</x:t>
        </x:is>
      </x:c>
    </x:row>
    <x:row r="177">
      <x:c r="A177" t="inlineStr">
        <x:is>
          <x:t xml:space="preserve">P014</x:t>
        </x:is>
      </x:c>
      <x:c r="B177" t="inlineStr">
        <x:is>
          <x:t xml:space="preserve">Locker de 6 puertas</x:t>
        </x:is>
      </x:c>
      <x:c r="C177" t="n">
        <x:v>7</x:v>
      </x:c>
      <x:c r="D177" t="inlineStr">
        <x:is>
          <x:t xml:space="preserve">Curado térmico en horno</x:t>
        </x:is>
      </x:c>
      <x:c r="E177" t="inlineStr">
        <x:is>
          <x:t xml:space="preserve">Horno de curado de pintura electrostática por lotes</x:t>
        </x:is>
      </x:c>
      <x:c r="F177" s="35" t="n">
        <x:v>45720.41003777778</x:v>
      </x:c>
      <x:c r="G177" s="35" t="n">
        <x:v>45720.44128777778</x:v>
      </x:c>
      <x:c r="H177" t="n">
        <x:v>0.75</x:v>
      </x:c>
      <x:c r="I177" s="30" t="n">
        <x:v>45719</x:v>
      </x:c>
      <x:c r="J177" t="inlineStr">
        <x:is>
          <x:t xml:space="preserve">FIFO DEL ESCENARIO</x:t>
        </x:is>
      </x:c>
      <x:c r="K177" t="inlineStr">
        <x:is>
          <x:t xml:space="preserve">NO PROGRAMA HISTORICO</x:t>
        </x:is>
      </x:c>
    </x:row>
    <x:row r="178">
      <x:c r="A178" t="inlineStr">
        <x:is>
          <x:t xml:space="preserve">P014</x:t>
        </x:is>
      </x:c>
      <x:c r="B178" t="inlineStr">
        <x:is>
          <x:t xml:space="preserve">Locker de 6 puertas</x:t>
        </x:is>
      </x:c>
      <x:c r="C178" t="n">
        <x:v>8</x:v>
      </x:c>
      <x:c r="D178" t="inlineStr">
        <x:is>
          <x:t xml:space="preserve">Colgado, traslado y enfriamiento</x:t>
        </x:is>
      </x:c>
      <x:c r="E178" t="inlineStr">
        <x:is>
          <x:t xml:space="preserve">Manipulación y enfriamiento de piezas</x:t>
        </x:is>
      </x:c>
      <x:c r="F178" s="35" t="n">
        <x:v>45720.44128777778</x:v>
      </x:c>
      <x:c r="G178" s="35" t="n">
        <x:v>45720.45692666667</x:v>
      </x:c>
      <x:c r="H178" t="n">
        <x:v>0.3753333333333334</x:v>
      </x:c>
      <x:c r="I178" s="30" t="n">
        <x:v>45719</x:v>
      </x:c>
      <x:c r="J178" t="inlineStr">
        <x:is>
          <x:t xml:space="preserve">FIFO DEL ESCENARIO</x:t>
        </x:is>
      </x:c>
      <x:c r="K178" t="inlineStr">
        <x:is>
          <x:t xml:space="preserve">NO PROGRAMA HISTORICO</x:t>
        </x:is>
      </x:c>
    </x:row>
    <x:row r="179">
      <x:c r="A179" t="inlineStr">
        <x:is>
          <x:t xml:space="preserve">P014</x:t>
        </x:is>
      </x:c>
      <x:c r="B179" t="inlineStr">
        <x:is>
          <x:t xml:space="preserve">Locker de 6 puertas</x:t>
        </x:is>
      </x:c>
      <x:c r="C179" t="n">
        <x:v>9</x:v>
      </x:c>
      <x:c r="D179" t="inlineStr">
        <x:is>
          <x:t xml:space="preserve">Ensamblaje</x:t>
        </x:is>
      </x:c>
      <x:c r="E179" t="inlineStr">
        <x:is>
          <x:t xml:space="preserve">Mesa de armado</x:t>
        </x:is>
      </x:c>
      <x:c r="F179" s="35" t="n">
        <x:v>45722.35804027778</x:v>
      </x:c>
      <x:c r="G179" s="35" t="n">
        <x:v>45722.63824861111</x:v>
      </x:c>
      <x:c r="H179" t="n">
        <x:v>5.725</x:v>
      </x:c>
      <x:c r="I179" s="30" t="n">
        <x:v>45719</x:v>
      </x:c>
      <x:c r="J179" t="inlineStr">
        <x:is>
          <x:t xml:space="preserve">FIFO DEL ESCENARIO</x:t>
        </x:is>
      </x:c>
      <x:c r="K179" t="inlineStr">
        <x:is>
          <x:t xml:space="preserve">NO PROGRAMA HISTORICO</x:t>
        </x:is>
      </x:c>
    </x:row>
    <x:row r="180">
      <x:c r="A180" t="inlineStr">
        <x:is>
          <x:t xml:space="preserve">P014</x:t>
        </x:is>
      </x:c>
      <x:c r="B180" t="inlineStr">
        <x:is>
          <x:t xml:space="preserve">Locker de 6 puertas</x:t>
        </x:is>
      </x:c>
      <x:c r="C180" t="n">
        <x:v>10</x:v>
      </x:c>
      <x:c r="D180" t="inlineStr">
        <x:is>
          <x:t xml:space="preserve">Inspección de calidad</x:t>
        </x:is>
      </x:c>
      <x:c r="E180" t="inlineStr">
        <x:is>
          <x:t xml:space="preserve">Área de inspección</x:t>
        </x:is>
      </x:c>
      <x:c r="F180" s="35" t="n">
        <x:v>45722.63824861111</x:v>
      </x:c>
      <x:c r="G180" s="35" t="n">
        <x:v>45722.65430416667</x:v>
      </x:c>
      <x:c r="H180" t="n">
        <x:v>0.3853333333333334</x:v>
      </x:c>
      <x:c r="I180" s="30" t="n">
        <x:v>45719</x:v>
      </x:c>
      <x:c r="J180" t="inlineStr">
        <x:is>
          <x:t xml:space="preserve">FIFO DEL ESCENARIO</x:t>
        </x:is>
      </x:c>
      <x:c r="K180" t="inlineStr">
        <x:is>
          <x:t xml:space="preserve">NO PROGRAMA HISTORICO</x:t>
        </x:is>
      </x:c>
    </x:row>
    <x:row r="181">
      <x:c r="A181" t="inlineStr">
        <x:is>
          <x:t xml:space="preserve">P014</x:t>
        </x:is>
      </x:c>
      <x:c r="B181" t="inlineStr">
        <x:is>
          <x:t xml:space="preserve">Locker de 6 puertas</x:t>
        </x:is>
      </x:c>
      <x:c r="C181" t="n">
        <x:v>11</x:v>
      </x:c>
      <x:c r="D181" t="inlineStr">
        <x:is>
          <x:t xml:space="preserve">Embalaje</x:t>
        </x:is>
      </x:c>
      <x:c r="E181" t="inlineStr">
        <x:is>
          <x:t xml:space="preserve">Zona de protección y embalaje</x:t>
        </x:is>
      </x:c>
      <x:c r="F181" s="35" t="n">
        <x:v>45722.65430416667</x:v>
      </x:c>
      <x:c r="G181" s="35" t="n">
        <x:v>45722.67560972222</x:v>
      </x:c>
      <x:c r="H181" t="n">
        <x:v>0.5113333333333333</x:v>
      </x:c>
      <x:c r="I181" s="30" t="n">
        <x:v>45719</x:v>
      </x:c>
      <x:c r="J181" t="inlineStr">
        <x:is>
          <x:t xml:space="preserve">FIFO DEL ESCENARIO</x:t>
        </x:is>
      </x:c>
      <x:c r="K181" t="inlineStr">
        <x:is>
          <x:t xml:space="preserve">NO PROGRAMA HISTORICO</x:t>
        </x:is>
      </x:c>
    </x:row>
    <x:row r="182">
      <x:c r="A182" t="inlineStr">
        <x:is>
          <x:t xml:space="preserve">P016</x:t>
        </x:is>
      </x:c>
      <x:c r="B182" t="inlineStr">
        <x:is>
          <x:t xml:space="preserve">Estantería liviana metálica</x:t>
        </x:is>
      </x:c>
      <x:c r="C182" t="n">
        <x:v>1</x:v>
      </x:c>
      <x:c r="D182" t="inlineStr">
        <x:is>
          <x:t xml:space="preserve">Corte de planchas de acero</x:t>
        </x:is>
      </x:c>
      <x:c r="E182" t="inlineStr">
        <x:is>
          <x:t xml:space="preserve">Guillotina hidráulica para corte de planchas de acero</x:t>
        </x:is>
      </x:c>
      <x:c r="F182" s="35" t="n">
        <x:v>45707.55118402778</x:v>
      </x:c>
      <x:c r="G182" s="35" t="n">
        <x:v>45708.43118402778</x:v>
      </x:c>
      <x:c r="H182" t="n">
        <x:v>6.120000000000001</x:v>
      </x:c>
      <x:c r="I182" s="30" t="n">
        <x:v>45720</x:v>
      </x:c>
      <x:c r="J182" t="inlineStr">
        <x:is>
          <x:t xml:space="preserve">FIFO DEL ESCENARIO</x:t>
        </x:is>
      </x:c>
      <x:c r="K182" t="inlineStr">
        <x:is>
          <x:t xml:space="preserve">NO PROGRAMA HISTORICO</x:t>
        </x:is>
      </x:c>
    </x:row>
    <x:row r="183">
      <x:c r="A183" t="inlineStr">
        <x:is>
          <x:t xml:space="preserve">P016</x:t>
        </x:is>
      </x:c>
      <x:c r="B183" t="inlineStr">
        <x:is>
          <x:t xml:space="preserve">Estantería liviana metálica</x:t>
        </x:is>
      </x:c>
      <x:c r="C183" t="n">
        <x:v>2</x:v>
      </x:c>
      <x:c r="D183" t="inlineStr">
        <x:is>
          <x:t xml:space="preserve">Corte de tubos y perfiles</x:t>
        </x:is>
      </x:c>
      <x:c r="E183" t="inlineStr">
        <x:is>
          <x:t xml:space="preserve">Sierra de cinta para corte de tubos y perfiles</x:t>
        </x:is>
      </x:c>
      <x:c r="F183" s="35" t="n">
        <x:v>45708.43118402778</x:v>
      </x:c>
      <x:c r="G183" s="35" t="n">
        <x:v>45708.70257291666</x:v>
      </x:c>
      <x:c r="H183" t="n">
        <x:v>5.513333333333334</x:v>
      </x:c>
      <x:c r="I183" s="30" t="n">
        <x:v>45720</x:v>
      </x:c>
      <x:c r="J183" t="inlineStr">
        <x:is>
          <x:t xml:space="preserve">FIFO DEL ESCENARIO</x:t>
        </x:is>
      </x:c>
      <x:c r="K183" t="inlineStr">
        <x:is>
          <x:t xml:space="preserve">NO PROGRAMA HISTORICO</x:t>
        </x:is>
      </x:c>
    </x:row>
    <x:row r="184">
      <x:c r="A184" t="inlineStr">
        <x:is>
          <x:t xml:space="preserve">P016</x:t>
        </x:is>
      </x:c>
      <x:c r="B184" t="inlineStr">
        <x:is>
          <x:t xml:space="preserve">Estantería liviana metálica</x:t>
        </x:is>
      </x:c>
      <x:c r="C184" t="n">
        <x:v>3</x:v>
      </x:c>
      <x:c r="D184" t="inlineStr">
        <x:is>
          <x:t xml:space="preserve">Perforación</x:t>
        </x:is>
      </x:c>
      <x:c r="E184" t="inlineStr">
        <x:is>
          <x:t xml:space="preserve">Taladro de banco para perforación de acero</x:t>
        </x:is>
      </x:c>
      <x:c r="F184" s="35" t="n">
        <x:v>45712.61961111111</x:v>
      </x:c>
      <x:c r="G184" s="35" t="n">
        <x:v>45713.67377777777</x:v>
      </x:c>
      <x:c r="H184" t="n">
        <x:v>9.300000000000001</x:v>
      </x:c>
      <x:c r="I184" s="30" t="n">
        <x:v>45720</x:v>
      </x:c>
      <x:c r="J184" t="inlineStr">
        <x:is>
          <x:t xml:space="preserve">FIFO DEL ESCENARIO</x:t>
        </x:is>
      </x:c>
      <x:c r="K184" t="inlineStr">
        <x:is>
          <x:t xml:space="preserve">NO PROGRAMA HISTORICO</x:t>
        </x:is>
      </x:c>
    </x:row>
    <x:row r="185">
      <x:c r="A185" t="inlineStr">
        <x:is>
          <x:t xml:space="preserve">P016</x:t>
        </x:is>
      </x:c>
      <x:c r="B185" t="inlineStr">
        <x:is>
          <x:t xml:space="preserve">Estantería liviana metálica</x:t>
        </x:is>
      </x:c>
      <x:c r="C185" t="n">
        <x:v>4</x:v>
      </x:c>
      <x:c r="D185" t="inlineStr">
        <x:is>
          <x:t xml:space="preserve">Plegado</x:t>
        </x:is>
      </x:c>
      <x:c r="E185" t="inlineStr">
        <x:is>
          <x:t xml:space="preserve">Plegadora hidráulica de chapa metálica</x:t>
        </x:is>
      </x:c>
      <x:c r="F185" s="35" t="n">
        <x:v>45716.66613888889</x:v>
      </x:c>
      <x:c r="G185" s="35" t="n">
        <x:v>45720.59808333333</x:v>
      </x:c>
      <x:c r="H185" t="n">
        <x:v>14.36666666666667</x:v>
      </x:c>
      <x:c r="I185" s="30" t="n">
        <x:v>45720</x:v>
      </x:c>
      <x:c r="J185" t="inlineStr">
        <x:is>
          <x:t xml:space="preserve">FIFO DEL ESCENARIO</x:t>
        </x:is>
      </x:c>
      <x:c r="K185" t="inlineStr">
        <x:is>
          <x:t xml:space="preserve">NO PROGRAMA HISTORICO</x:t>
        </x:is>
      </x:c>
    </x:row>
    <x:row r="186">
      <x:c r="A186" t="inlineStr">
        <x:is>
          <x:t xml:space="preserve">P016</x:t>
        </x:is>
      </x:c>
      <x:c r="B186" t="inlineStr">
        <x:is>
          <x:t xml:space="preserve">Estantería liviana metálica</x:t>
        </x:is>
      </x:c>
      <x:c r="C186" t="n">
        <x:v>5</x:v>
      </x:c>
      <x:c r="D186" t="inlineStr">
        <x:is>
          <x:t xml:space="preserve">Desbarbado</x:t>
        </x:is>
      </x:c>
      <x:c r="E186" t="inlineStr">
        <x:is>
          <x:t xml:space="preserve">Mesa de desbarbado/esmerilado</x:t>
        </x:is>
      </x:c>
      <x:c r="F186" s="35" t="n">
        <x:v>45720.59808333333</x:v>
      </x:c>
      <x:c r="G186" s="35" t="n">
        <x:v>45721.48558333333</x:v>
      </x:c>
      <x:c r="H186" t="n">
        <x:v>6.3</x:v>
      </x:c>
      <x:c r="I186" s="30" t="n">
        <x:v>45720</x:v>
      </x:c>
      <x:c r="J186" t="inlineStr">
        <x:is>
          <x:t xml:space="preserve">FIFO DEL ESCENARIO</x:t>
        </x:is>
      </x:c>
      <x:c r="K186" t="inlineStr">
        <x:is>
          <x:t xml:space="preserve">NO PROGRAMA HISTORICO</x:t>
        </x:is>
      </x:c>
    </x:row>
    <x:row r="187">
      <x:c r="A187" t="inlineStr">
        <x:is>
          <x:t xml:space="preserve">P016</x:t>
        </x:is>
      </x:c>
      <x:c r="B187" t="inlineStr">
        <x:is>
          <x:t xml:space="preserve">Estantería liviana metálica</x:t>
        </x:is>
      </x:c>
      <x:c r="C187" t="n">
        <x:v>6</x:v>
      </x:c>
      <x:c r="D187" t="inlineStr">
        <x:is>
          <x:t xml:space="preserve">Preparación superficial</x:t>
        </x:is>
      </x:c>
      <x:c r="E187" t="inlineStr">
        <x:is>
          <x:t xml:space="preserve">Zona de preparación superficial</x:t>
        </x:is>
      </x:c>
      <x:c r="F187" s="35" t="n">
        <x:v>45721.48558333333</x:v>
      </x:c>
      <x:c r="G187" s="35" t="n">
        <x:v>45721.70138333333</x:v>
      </x:c>
      <x:c r="H187" t="n">
        <x:v>4.1792</x:v>
      </x:c>
      <x:c r="I187" s="30" t="n">
        <x:v>45720</x:v>
      </x:c>
      <x:c r="J187" t="inlineStr">
        <x:is>
          <x:t xml:space="preserve">FIFO DEL ESCENARIO</x:t>
        </x:is>
      </x:c>
      <x:c r="K187" t="inlineStr">
        <x:is>
          <x:t xml:space="preserve">NO PROGRAMA HISTORICO</x:t>
        </x:is>
      </x:c>
    </x:row>
    <x:row r="188">
      <x:c r="A188" t="inlineStr">
        <x:is>
          <x:t xml:space="preserve">P016</x:t>
        </x:is>
      </x:c>
      <x:c r="B188" t="inlineStr">
        <x:is>
          <x:t xml:space="preserve">Estantería liviana metálica</x:t>
        </x:is>
      </x:c>
      <x:c r="C188" t="n">
        <x:v>7</x:v>
      </x:c>
      <x:c r="D188" t="inlineStr">
        <x:is>
          <x:t xml:space="preserve">Aplicación electrostática de polvo</x:t>
        </x:is>
      </x:c>
      <x:c r="E188" t="inlineStr">
        <x:is>
          <x:t xml:space="preserve">Pistola manual de pintura electrostática en polvo</x:t>
        </x:is>
      </x:c>
      <x:c r="F188" s="35" t="n">
        <x:v>45721.70138333333</x:v>
      </x:c>
      <x:c r="G188" s="35" t="n">
        <x:v>45722.38041111111</x:v>
      </x:c>
      <x:c r="H188" t="n">
        <x:v>1.296666666666667</x:v>
      </x:c>
      <x:c r="I188" s="30" t="n">
        <x:v>45720</x:v>
      </x:c>
      <x:c r="J188" t="inlineStr">
        <x:is>
          <x:t xml:space="preserve">FIFO DEL ESCENARIO</x:t>
        </x:is>
      </x:c>
      <x:c r="K188" t="inlineStr">
        <x:is>
          <x:t xml:space="preserve">NO PROGRAMA HISTORICO</x:t>
        </x:is>
      </x:c>
    </x:row>
    <x:row r="189">
      <x:c r="A189" t="inlineStr">
        <x:is>
          <x:t xml:space="preserve">P016</x:t>
        </x:is>
      </x:c>
      <x:c r="B189" t="inlineStr">
        <x:is>
          <x:t xml:space="preserve">Estantería liviana metálica</x:t>
        </x:is>
      </x:c>
      <x:c r="C189" t="n">
        <x:v>8</x:v>
      </x:c>
      <x:c r="D189" t="inlineStr">
        <x:is>
          <x:t xml:space="preserve">Curado térmico en horno</x:t>
        </x:is>
      </x:c>
      <x:c r="E189" t="inlineStr">
        <x:is>
          <x:t xml:space="preserve">Horno de curado de pintura electrostática por lotes</x:t>
        </x:is>
      </x:c>
      <x:c r="F189" s="35" t="n">
        <x:v>45722.38041111111</x:v>
      </x:c>
      <x:c r="G189" s="35" t="n">
        <x:v>45722.41166111111</x:v>
      </x:c>
      <x:c r="H189" t="n">
        <x:v>0.75</x:v>
      </x:c>
      <x:c r="I189" s="30" t="n">
        <x:v>45720</x:v>
      </x:c>
      <x:c r="J189" t="inlineStr">
        <x:is>
          <x:t xml:space="preserve">FIFO DEL ESCENARIO</x:t>
        </x:is>
      </x:c>
      <x:c r="K189" t="inlineStr">
        <x:is>
          <x:t xml:space="preserve">NO PROGRAMA HISTORICO</x:t>
        </x:is>
      </x:c>
    </x:row>
    <x:row r="190">
      <x:c r="A190" t="inlineStr">
        <x:is>
          <x:t xml:space="preserve">P016</x:t>
        </x:is>
      </x:c>
      <x:c r="B190" t="inlineStr">
        <x:is>
          <x:t xml:space="preserve">Estantería liviana metálica</x:t>
        </x:is>
      </x:c>
      <x:c r="C190" t="n">
        <x:v>9</x:v>
      </x:c>
      <x:c r="D190" t="inlineStr">
        <x:is>
          <x:t xml:space="preserve">Colgado, traslado y enfriamiento</x:t>
        </x:is>
      </x:c>
      <x:c r="E190" t="inlineStr">
        <x:is>
          <x:t xml:space="preserve">Manipulación y enfriamiento de piezas</x:t>
        </x:is>
      </x:c>
      <x:c r="F190" s="35" t="n">
        <x:v>45722.41166111111</x:v>
      </x:c>
      <x:c r="G190" s="35" t="n">
        <x:v>45722.43360555555</x:v>
      </x:c>
      <x:c r="H190" t="n">
        <x:v>0.5266666666666666</x:v>
      </x:c>
      <x:c r="I190" s="30" t="n">
        <x:v>45720</x:v>
      </x:c>
      <x:c r="J190" t="inlineStr">
        <x:is>
          <x:t xml:space="preserve">FIFO DEL ESCENARIO</x:t>
        </x:is>
      </x:c>
      <x:c r="K190" t="inlineStr">
        <x:is>
          <x:t xml:space="preserve">NO PROGRAMA HISTORICO</x:t>
        </x:is>
      </x:c>
    </x:row>
    <x:row r="191">
      <x:c r="A191" t="inlineStr">
        <x:is>
          <x:t xml:space="preserve">P016</x:t>
        </x:is>
      </x:c>
      <x:c r="B191" t="inlineStr">
        <x:is>
          <x:t xml:space="preserve">Estantería liviana metálica</x:t>
        </x:is>
      </x:c>
      <x:c r="C191" t="n">
        <x:v>10</x:v>
      </x:c>
      <x:c r="D191" t="inlineStr">
        <x:is>
          <x:t xml:space="preserve">Ensamblaje</x:t>
        </x:is>
      </x:c>
      <x:c r="E191" t="inlineStr">
        <x:is>
          <x:t xml:space="preserve">Mesa de armado</x:t>
        </x:is>
      </x:c>
      <x:c r="F191" s="35" t="n">
        <x:v>45722.63824861111</x:v>
      </x:c>
      <x:c r="G191" s="35" t="n">
        <x:v>45726.36116527778</x:v>
      </x:c>
      <x:c r="H191" t="n">
        <x:v>10.35</x:v>
      </x:c>
      <x:c r="I191" s="30" t="n">
        <x:v>45720</x:v>
      </x:c>
      <x:c r="J191" t="inlineStr">
        <x:is>
          <x:t xml:space="preserve">FIFO DEL ESCENARIO</x:t>
        </x:is>
      </x:c>
      <x:c r="K191" t="inlineStr">
        <x:is>
          <x:t xml:space="preserve">NO PROGRAMA HISTORICO</x:t>
        </x:is>
      </x:c>
    </x:row>
    <x:row r="192">
      <x:c r="A192" t="inlineStr">
        <x:is>
          <x:t xml:space="preserve">P016</x:t>
        </x:is>
      </x:c>
      <x:c r="B192" t="inlineStr">
        <x:is>
          <x:t xml:space="preserve">Estantería liviana metálica</x:t>
        </x:is>
      </x:c>
      <x:c r="C192" t="n">
        <x:v>11</x:v>
      </x:c>
      <x:c r="D192" t="inlineStr">
        <x:is>
          <x:t xml:space="preserve">Inspección de calidad</x:t>
        </x:is>
      </x:c>
      <x:c r="E192" t="inlineStr">
        <x:is>
          <x:t xml:space="preserve">Área de inspección</x:t>
        </x:is>
      </x:c>
      <x:c r="F192" s="35" t="n">
        <x:v>45726.36116527778</x:v>
      </x:c>
      <x:c r="G192" s="35" t="n">
        <x:v>45726.3865125</x:v>
      </x:c>
      <x:c r="H192" t="n">
        <x:v>0.6083333333333333</x:v>
      </x:c>
      <x:c r="I192" s="30" t="n">
        <x:v>45720</x:v>
      </x:c>
      <x:c r="J192" t="inlineStr">
        <x:is>
          <x:t xml:space="preserve">FIFO DEL ESCENARIO</x:t>
        </x:is>
      </x:c>
      <x:c r="K192" t="inlineStr">
        <x:is>
          <x:t xml:space="preserve">NO PROGRAMA HISTORICO</x:t>
        </x:is>
      </x:c>
    </x:row>
    <x:row r="193">
      <x:c r="A193" t="inlineStr">
        <x:is>
          <x:t xml:space="preserve">P016</x:t>
        </x:is>
      </x:c>
      <x:c r="B193" t="inlineStr">
        <x:is>
          <x:t xml:space="preserve">Estantería liviana metálica</x:t>
        </x:is>
      </x:c>
      <x:c r="C193" t="n">
        <x:v>12</x:v>
      </x:c>
      <x:c r="D193" t="inlineStr">
        <x:is>
          <x:t xml:space="preserve">Embalaje</x:t>
        </x:is>
      </x:c>
      <x:c r="E193" t="inlineStr">
        <x:is>
          <x:t xml:space="preserve">Zona de protección y embalaje</x:t>
        </x:is>
      </x:c>
      <x:c r="F193" s="35" t="n">
        <x:v>45726.3865125</x:v>
      </x:c>
      <x:c r="G193" s="35" t="n">
        <x:v>45726.42033194444</x:v>
      </x:c>
      <x:c r="H193" t="n">
        <x:v>0.8116666666666668</x:v>
      </x:c>
      <x:c r="I193" s="30" t="n">
        <x:v>45720</x:v>
      </x:c>
      <x:c r="J193" t="inlineStr">
        <x:is>
          <x:t xml:space="preserve">FIFO DEL ESCENARIO</x:t>
        </x:is>
      </x:c>
      <x:c r="K193" t="inlineStr">
        <x:is>
          <x:t xml:space="preserve">NO PROGRAMA HISTORICO</x:t>
        </x:is>
      </x:c>
    </x:row>
    <x:row r="194">
      <x:c r="A194" t="inlineStr">
        <x:is>
          <x:t xml:space="preserve">P017</x:t>
        </x:is>
      </x:c>
      <x:c r="B194" t="inlineStr">
        <x:is>
          <x:t xml:space="preserve">Minirack metálico con bandejas</x:t>
        </x:is>
      </x:c>
      <x:c r="C194" t="n">
        <x:v>1</x:v>
      </x:c>
      <x:c r="D194" t="inlineStr">
        <x:is>
          <x:t xml:space="preserve">Corte de planchas de acero</x:t>
        </x:is>
      </x:c>
      <x:c r="E194" t="inlineStr">
        <x:is>
          <x:t xml:space="preserve">Guillotina hidráulica para corte de planchas de acero</x:t>
        </x:is>
      </x:c>
      <x:c r="F194" s="35" t="n">
        <x:v>45719.33333333334</x:v>
      </x:c>
      <x:c r="G194" s="35" t="n">
        <x:v>45719.67461111111</x:v>
      </x:c>
      <x:c r="H194" t="n">
        <x:v>7.190666666666668</x:v>
      </x:c>
      <x:c r="I194" s="30" t="n">
        <x:v>45736</x:v>
      </x:c>
      <x:c r="J194" t="inlineStr">
        <x:is>
          <x:t xml:space="preserve">FIFO DEL ESCENARIO</x:t>
        </x:is>
      </x:c>
      <x:c r="K194" t="inlineStr">
        <x:is>
          <x:t xml:space="preserve">NO PROGRAMA HISTORICO</x:t>
        </x:is>
      </x:c>
    </x:row>
    <x:row r="195">
      <x:c r="A195" t="inlineStr">
        <x:is>
          <x:t xml:space="preserve">P017</x:t>
        </x:is>
      </x:c>
      <x:c r="B195" t="inlineStr">
        <x:is>
          <x:t xml:space="preserve">Minirack metálico con bandejas</x:t>
        </x:is>
      </x:c>
      <x:c r="C195" t="n">
        <x:v>2</x:v>
      </x:c>
      <x:c r="D195" t="inlineStr">
        <x:is>
          <x:t xml:space="preserve">Corte de tubos y perfiles</x:t>
        </x:is>
      </x:c>
      <x:c r="E195" t="inlineStr">
        <x:is>
          <x:t xml:space="preserve">Sierra de cinta para corte de tubos y perfiles</x:t>
        </x:is>
      </x:c>
      <x:c r="F195" s="35" t="n">
        <x:v>45719.67461111111</x:v>
      </x:c>
      <x:c r="G195" s="35" t="n">
        <x:v>45721.34005555556</x:v>
      </x:c>
      <x:c r="H195" t="n">
        <x:v>8.970666666666666</x:v>
      </x:c>
      <x:c r="I195" s="30" t="n">
        <x:v>45736</x:v>
      </x:c>
      <x:c r="J195" t="inlineStr">
        <x:is>
          <x:t xml:space="preserve">FIFO DEL ESCENARIO</x:t>
        </x:is>
      </x:c>
      <x:c r="K195" t="inlineStr">
        <x:is>
          <x:t xml:space="preserve">NO PROGRAMA HISTORICO</x:t>
        </x:is>
      </x:c>
    </x:row>
    <x:row r="196">
      <x:c r="A196" t="inlineStr">
        <x:is>
          <x:t xml:space="preserve">P017</x:t>
        </x:is>
      </x:c>
      <x:c r="B196" t="inlineStr">
        <x:is>
          <x:t xml:space="preserve">Minirack metálico con bandejas</x:t>
        </x:is>
      </x:c>
      <x:c r="C196" t="n">
        <x:v>3</x:v>
      </x:c>
      <x:c r="D196" t="inlineStr">
        <x:is>
          <x:t xml:space="preserve">Perforación</x:t>
        </x:is>
      </x:c>
      <x:c r="E196" t="inlineStr">
        <x:is>
          <x:t xml:space="preserve">Taladro de banco para perforación de acero</x:t>
        </x:is>
      </x:c>
      <x:c r="F196" s="35" t="n">
        <x:v>45721.34005555556</x:v>
      </x:c>
      <x:c r="G196" s="35" t="n">
        <x:v>45722.58894444445</x:v>
      </x:c>
      <x:c r="H196" t="n">
        <x:v>12.97333333333333</x:v>
      </x:c>
      <x:c r="I196" s="30" t="n">
        <x:v>45736</x:v>
      </x:c>
      <x:c r="J196" t="inlineStr">
        <x:is>
          <x:t xml:space="preserve">FIFO DEL ESCENARIO</x:t>
        </x:is>
      </x:c>
      <x:c r="K196" t="inlineStr">
        <x:is>
          <x:t xml:space="preserve">NO PROGRAMA HISTORICO</x:t>
        </x:is>
      </x:c>
    </x:row>
    <x:row r="197">
      <x:c r="A197" t="inlineStr">
        <x:is>
          <x:t xml:space="preserve">P017</x:t>
        </x:is>
      </x:c>
      <x:c r="B197" t="inlineStr">
        <x:is>
          <x:t xml:space="preserve">Minirack metálico con bandejas</x:t>
        </x:is>
      </x:c>
      <x:c r="C197" t="n">
        <x:v>4</x:v>
      </x:c>
      <x:c r="D197" t="inlineStr">
        <x:is>
          <x:t xml:space="preserve">Plegado</x:t>
        </x:is>
      </x:c>
      <x:c r="E197" t="inlineStr">
        <x:is>
          <x:t xml:space="preserve">Plegadora hidráulica de chapa metálica</x:t>
        </x:is>
      </x:c>
      <x:c r="F197" s="35" t="n">
        <x:v>45722.58894444445</x:v>
      </x:c>
      <x:c r="G197" s="35" t="n">
        <x:v>45726.39727777777</x:v>
      </x:c>
      <x:c r="H197" t="n">
        <x:v>12.4</x:v>
      </x:c>
      <x:c r="I197" s="30" t="n">
        <x:v>45736</x:v>
      </x:c>
      <x:c r="J197" t="inlineStr">
        <x:is>
          <x:t xml:space="preserve">FIFO DEL ESCENARIO</x:t>
        </x:is>
      </x:c>
      <x:c r="K197" t="inlineStr">
        <x:is>
          <x:t xml:space="preserve">NO PROGRAMA HISTORICO</x:t>
        </x:is>
      </x:c>
    </x:row>
    <x:row r="198">
      <x:c r="A198" t="inlineStr">
        <x:is>
          <x:t xml:space="preserve">P017</x:t>
        </x:is>
      </x:c>
      <x:c r="B198" t="inlineStr">
        <x:is>
          <x:t xml:space="preserve">Minirack metálico con bandejas</x:t>
        </x:is>
      </x:c>
      <x:c r="C198" t="n">
        <x:v>5</x:v>
      </x:c>
      <x:c r="D198" t="inlineStr">
        <x:is>
          <x:t xml:space="preserve">Soldadura</x:t>
        </x:is>
      </x:c>
      <x:c r="E198" t="inlineStr">
        <x:is>
          <x:t xml:space="preserve">Máquina de soldadura por arco MIG/MAG</x:t>
        </x:is>
      </x:c>
      <x:c r="F198" s="35" t="n">
        <x:v>45726.39727777777</x:v>
      </x:c>
      <x:c r="G198" s="35" t="n">
        <x:v>45728.39783333334</x:v>
      </x:c>
      <x:c r="H198" t="n">
        <x:v>16.01333333333333</x:v>
      </x:c>
      <x:c r="I198" s="30" t="n">
        <x:v>45736</x:v>
      </x:c>
      <x:c r="J198" t="inlineStr">
        <x:is>
          <x:t xml:space="preserve">FIFO DEL ESCENARIO</x:t>
        </x:is>
      </x:c>
      <x:c r="K198" t="inlineStr">
        <x:is>
          <x:t xml:space="preserve">NO PROGRAMA HISTORICO</x:t>
        </x:is>
      </x:c>
    </x:row>
    <x:row r="199">
      <x:c r="A199" t="inlineStr">
        <x:is>
          <x:t xml:space="preserve">P017</x:t>
        </x:is>
      </x:c>
      <x:c r="B199" t="inlineStr">
        <x:is>
          <x:t xml:space="preserve">Minirack metálico con bandejas</x:t>
        </x:is>
      </x:c>
      <x:c r="C199" t="n">
        <x:v>6</x:v>
      </x:c>
      <x:c r="D199" t="inlineStr">
        <x:is>
          <x:t xml:space="preserve">Desbarbado</x:t>
        </x:is>
      </x:c>
      <x:c r="E199" t="inlineStr">
        <x:is>
          <x:t xml:space="preserve">Mesa de desbarbado/esmerilado</x:t>
        </x:is>
      </x:c>
      <x:c r="F199" s="35" t="n">
        <x:v>45728.39783333334</x:v>
      </x:c>
      <x:c r="G199" s="35" t="n">
        <x:v>45729.41866666666</x:v>
      </x:c>
      <x:c r="H199" t="n">
        <x:v>8.5</x:v>
      </x:c>
      <x:c r="I199" s="30" t="n">
        <x:v>45736</x:v>
      </x:c>
      <x:c r="J199" t="inlineStr">
        <x:is>
          <x:t xml:space="preserve">FIFO DEL ESCENARIO</x:t>
        </x:is>
      </x:c>
      <x:c r="K199" t="inlineStr">
        <x:is>
          <x:t xml:space="preserve">NO PROGRAMA HISTORICO</x:t>
        </x:is>
      </x:c>
    </x:row>
    <x:row r="200">
      <x:c r="A200" t="inlineStr">
        <x:is>
          <x:t xml:space="preserve">P017</x:t>
        </x:is>
      </x:c>
      <x:c r="B200" t="inlineStr">
        <x:is>
          <x:t xml:space="preserve">Minirack metálico con bandejas</x:t>
        </x:is>
      </x:c>
      <x:c r="C200" t="n">
        <x:v>7</x:v>
      </x:c>
      <x:c r="D200" t="inlineStr">
        <x:is>
          <x:t xml:space="preserve">Preparación superficial</x:t>
        </x:is>
      </x:c>
      <x:c r="E200" t="inlineStr">
        <x:is>
          <x:t xml:space="preserve">Zona de preparación superficial</x:t>
        </x:is>
      </x:c>
      <x:c r="F200" s="35" t="n">
        <x:v>45729.41866666666</x:v>
      </x:c>
      <x:c r="G200" s="35" t="n">
        <x:v>45730.34137333334</x:v>
      </x:c>
      <x:c r="H200" t="n">
        <x:v>6.14496</x:v>
      </x:c>
      <x:c r="I200" s="30" t="n">
        <x:v>45736</x:v>
      </x:c>
      <x:c r="J200" t="inlineStr">
        <x:is>
          <x:t xml:space="preserve">FIFO DEL ESCENARIO</x:t>
        </x:is>
      </x:c>
      <x:c r="K200" t="inlineStr">
        <x:is>
          <x:t xml:space="preserve">NO PROGRAMA HISTORICO</x:t>
        </x:is>
      </x:c>
    </x:row>
    <x:row r="201">
      <x:c r="A201" t="inlineStr">
        <x:is>
          <x:t xml:space="preserve">P017</x:t>
        </x:is>
      </x:c>
      <x:c r="B201" t="inlineStr">
        <x:is>
          <x:t xml:space="preserve">Minirack metálico con bandejas</x:t>
        </x:is>
      </x:c>
      <x:c r="C201" t="n">
        <x:v>8</x:v>
      </x:c>
      <x:c r="D201" t="inlineStr">
        <x:is>
          <x:t xml:space="preserve">Aplicación electrostática de polvo</x:t>
        </x:is>
      </x:c>
      <x:c r="E201" t="inlineStr">
        <x:is>
          <x:t xml:space="preserve">Pistola manual de pintura electrostática en polvo</x:t>
        </x:is>
      </x:c>
      <x:c r="F201" s="35" t="n">
        <x:v>45730.34137333334</x:v>
      </x:c>
      <x:c r="G201" s="35" t="n">
        <x:v>45730.42487333333</x:v>
      </x:c>
      <x:c r="H201" t="n">
        <x:v>2.004</x:v>
      </x:c>
      <x:c r="I201" s="30" t="n">
        <x:v>45736</x:v>
      </x:c>
      <x:c r="J201" t="inlineStr">
        <x:is>
          <x:t xml:space="preserve">FIFO DEL ESCENARIO</x:t>
        </x:is>
      </x:c>
      <x:c r="K201" t="inlineStr">
        <x:is>
          <x:t xml:space="preserve">NO PROGRAMA HISTORICO</x:t>
        </x:is>
      </x:c>
    </x:row>
    <x:row r="202">
      <x:c r="A202" t="inlineStr">
        <x:is>
          <x:t xml:space="preserve">P017</x:t>
        </x:is>
      </x:c>
      <x:c r="B202" t="inlineStr">
        <x:is>
          <x:t xml:space="preserve">Minirack metálico con bandejas</x:t>
        </x:is>
      </x:c>
      <x:c r="C202" t="n">
        <x:v>9</x:v>
      </x:c>
      <x:c r="D202" t="inlineStr">
        <x:is>
          <x:t xml:space="preserve">Curado térmico en horno</x:t>
        </x:is>
      </x:c>
      <x:c r="E202" t="inlineStr">
        <x:is>
          <x:t xml:space="preserve">Horno de curado de pintura electrostática por lotes</x:t>
        </x:is>
      </x:c>
      <x:c r="F202" s="35" t="n">
        <x:v>45730.42487333333</x:v>
      </x:c>
      <x:c r="G202" s="35" t="n">
        <x:v>45730.48737333333</x:v>
      </x:c>
      <x:c r="H202" t="n">
        <x:v>1.5</x:v>
      </x:c>
      <x:c r="I202" s="30" t="n">
        <x:v>45736</x:v>
      </x:c>
      <x:c r="J202" t="inlineStr">
        <x:is>
          <x:t xml:space="preserve">FIFO DEL ESCENARIO</x:t>
        </x:is>
      </x:c>
      <x:c r="K202" t="inlineStr">
        <x:is>
          <x:t xml:space="preserve">NO PROGRAMA HISTORICO</x:t>
        </x:is>
      </x:c>
    </x:row>
    <x:row r="203">
      <x:c r="A203" t="inlineStr">
        <x:is>
          <x:t xml:space="preserve">P017</x:t>
        </x:is>
      </x:c>
      <x:c r="B203" t="inlineStr">
        <x:is>
          <x:t xml:space="preserve">Minirack metálico con bandejas</x:t>
        </x:is>
      </x:c>
      <x:c r="C203" t="n">
        <x:v>10</x:v>
      </x:c>
      <x:c r="D203" t="inlineStr">
        <x:is>
          <x:t xml:space="preserve">Colgado, traslado y enfriamiento</x:t>
        </x:is>
      </x:c>
      <x:c r="E203" t="inlineStr">
        <x:is>
          <x:t xml:space="preserve">Manipulación y enfriamiento de piezas</x:t>
        </x:is>
      </x:c>
      <x:c r="F203" s="35" t="n">
        <x:v>45730.48737333333</x:v>
      </x:c>
      <x:c r="G203" s="35" t="n">
        <x:v>45730.56256777778</x:v>
      </x:c>
      <x:c r="H203" t="n">
        <x:v>0.8046666666666666</x:v>
      </x:c>
      <x:c r="I203" s="30" t="n">
        <x:v>45736</x:v>
      </x:c>
      <x:c r="J203" t="inlineStr">
        <x:is>
          <x:t xml:space="preserve">FIFO DEL ESCENARIO</x:t>
        </x:is>
      </x:c>
      <x:c r="K203" t="inlineStr">
        <x:is>
          <x:t xml:space="preserve">NO PROGRAMA HISTORICO</x:t>
        </x:is>
      </x:c>
    </x:row>
    <x:row r="204">
      <x:c r="A204" t="inlineStr">
        <x:is>
          <x:t xml:space="preserve">P017</x:t>
        </x:is>
      </x:c>
      <x:c r="B204" t="inlineStr">
        <x:is>
          <x:t xml:space="preserve">Minirack metálico con bandejas</x:t>
        </x:is>
      </x:c>
      <x:c r="C204" t="n">
        <x:v>11</x:v>
      </x:c>
      <x:c r="D204" t="inlineStr">
        <x:is>
          <x:t xml:space="preserve">Ensamblaje</x:t>
        </x:is>
      </x:c>
      <x:c r="E204" t="inlineStr">
        <x:is>
          <x:t xml:space="preserve">Mesa de armado</x:t>
        </x:is>
      </x:c>
      <x:c r="F204" s="35" t="n">
        <x:v>45730.56256777778</x:v>
      </x:c>
      <x:c r="G204" s="35" t="n">
        <x:v>45734.36256777777</x:v>
      </x:c>
      <x:c r="H204" t="n">
        <x:v>12.2</x:v>
      </x:c>
      <x:c r="I204" s="30" t="n">
        <x:v>45736</x:v>
      </x:c>
      <x:c r="J204" t="inlineStr">
        <x:is>
          <x:t xml:space="preserve">FIFO DEL ESCENARIO</x:t>
        </x:is>
      </x:c>
      <x:c r="K204" t="inlineStr">
        <x:is>
          <x:t xml:space="preserve">NO PROGRAMA HISTORICO</x:t>
        </x:is>
      </x:c>
    </x:row>
    <x:row r="205">
      <x:c r="A205" t="inlineStr">
        <x:is>
          <x:t xml:space="preserve">P017</x:t>
        </x:is>
      </x:c>
      <x:c r="B205" t="inlineStr">
        <x:is>
          <x:t xml:space="preserve">Minirack metálico con bandejas</x:t>
        </x:is>
      </x:c>
      <x:c r="C205" t="n">
        <x:v>12</x:v>
      </x:c>
      <x:c r="D205" t="inlineStr">
        <x:is>
          <x:t xml:space="preserve">Inspección de calidad</x:t>
        </x:is>
      </x:c>
      <x:c r="E205" t="inlineStr">
        <x:is>
          <x:t xml:space="preserve">Área de inspección</x:t>
        </x:is>
      </x:c>
      <x:c r="F205" s="35" t="n">
        <x:v>45734.36256777777</x:v>
      </x:c>
      <x:c r="G205" s="35" t="n">
        <x:v>45734.39751222223</x:v>
      </x:c>
      <x:c r="H205" t="n">
        <x:v>0.8386666666666667</x:v>
      </x:c>
      <x:c r="I205" s="30" t="n">
        <x:v>45736</x:v>
      </x:c>
      <x:c r="J205" t="inlineStr">
        <x:is>
          <x:t xml:space="preserve">FIFO DEL ESCENARIO</x:t>
        </x:is>
      </x:c>
      <x:c r="K205" t="inlineStr">
        <x:is>
          <x:t xml:space="preserve">NO PROGRAMA HISTORICO</x:t>
        </x:is>
      </x:c>
    </x:row>
    <x:row r="206">
      <x:c r="A206" t="inlineStr">
        <x:is>
          <x:t xml:space="preserve">P017</x:t>
        </x:is>
      </x:c>
      <x:c r="B206" t="inlineStr">
        <x:is>
          <x:t xml:space="preserve">Minirack metálico con bandejas</x:t>
        </x:is>
      </x:c>
      <x:c r="C206" t="n">
        <x:v>13</x:v>
      </x:c>
      <x:c r="D206" t="inlineStr">
        <x:is>
          <x:t xml:space="preserve">Embalaje</x:t>
        </x:is>
      </x:c>
      <x:c r="E206" t="inlineStr">
        <x:is>
          <x:t xml:space="preserve">Zona de protección y embalaje</x:t>
        </x:is>
      </x:c>
      <x:c r="F206" s="35" t="n">
        <x:v>45734.39751222223</x:v>
      </x:c>
      <x:c r="G206" s="35" t="n">
        <x:v>45734.44445666666</x:v>
      </x:c>
      <x:c r="H206" t="n">
        <x:v>1.126666666666666</x:v>
      </x:c>
      <x:c r="I206" s="30" t="n">
        <x:v>45736</x:v>
      </x:c>
      <x:c r="J206" t="inlineStr">
        <x:is>
          <x:t xml:space="preserve">FIFO DEL ESCENARIO</x:t>
        </x:is>
      </x:c>
      <x:c r="K206" t="inlineStr">
        <x:is>
          <x:t xml:space="preserve">NO PROGRAMA HISTORICO</x:t>
        </x:is>
      </x:c>
    </x:row>
    <x:row r="207">
      <x:c r="A207" t="inlineStr">
        <x:is>
          <x:t xml:space="preserve">P019</x:t>
        </x:is>
      </x:c>
      <x:c r="B207" t="inlineStr">
        <x:is>
          <x:t xml:space="preserve">Góndola central comercial</x:t>
        </x:is>
      </x:c>
      <x:c r="C207" t="n">
        <x:v>1</x:v>
      </x:c>
      <x:c r="D207" t="inlineStr">
        <x:is>
          <x:t xml:space="preserve">Corte de planchas de acero</x:t>
        </x:is>
      </x:c>
      <x:c r="E207" t="inlineStr">
        <x:is>
          <x:t xml:space="preserve">Guillotina hidráulica para corte de planchas de acero</x:t>
        </x:is>
      </x:c>
      <x:c r="F207" s="35" t="n">
        <x:v>45719.67461111111</x:v>
      </x:c>
      <x:c r="G207" s="35" t="n">
        <x:v>45721.34841666667</x:v>
      </x:c>
      <x:c r="H207" t="n">
        <x:v>9.171333333333333</x:v>
      </x:c>
      <x:c r="I207" s="30" t="n">
        <x:v>45734</x:v>
      </x:c>
      <x:c r="J207" t="inlineStr">
        <x:is>
          <x:t xml:space="preserve">FIFO DEL ESCENARIO</x:t>
        </x:is>
      </x:c>
      <x:c r="K207" t="inlineStr">
        <x:is>
          <x:t xml:space="preserve">NO PROGRAMA HISTORICO</x:t>
        </x:is>
      </x:c>
    </x:row>
    <x:row r="208">
      <x:c r="A208" t="inlineStr">
        <x:is>
          <x:t xml:space="preserve">P019</x:t>
        </x:is>
      </x:c>
      <x:c r="B208" t="inlineStr">
        <x:is>
          <x:t xml:space="preserve">Góndola central comercial</x:t>
        </x:is>
      </x:c>
      <x:c r="C208" t="n">
        <x:v>2</x:v>
      </x:c>
      <x:c r="D208" t="inlineStr">
        <x:is>
          <x:t xml:space="preserve">Corte de tubos y perfiles</x:t>
        </x:is>
      </x:c>
      <x:c r="E208" t="inlineStr">
        <x:is>
          <x:t xml:space="preserve">Sierra de cinta para corte de tubos y perfiles</x:t>
        </x:is>
      </x:c>
      <x:c r="F208" s="35" t="n">
        <x:v>45721.34841666667</x:v>
      </x:c>
      <x:c r="G208" s="35" t="n">
        <x:v>45721.37888888889</x:v>
      </x:c>
      <x:c r="H208" t="n">
        <x:v>0.7313333333333333</x:v>
      </x:c>
      <x:c r="I208" s="30" t="n">
        <x:v>45734</x:v>
      </x:c>
      <x:c r="J208" t="inlineStr">
        <x:is>
          <x:t xml:space="preserve">FIFO DEL ESCENARIO</x:t>
        </x:is>
      </x:c>
      <x:c r="K208" t="inlineStr">
        <x:is>
          <x:t xml:space="preserve">NO PROGRAMA HISTORICO</x:t>
        </x:is>
      </x:c>
    </x:row>
    <x:row r="209">
      <x:c r="A209" t="inlineStr">
        <x:is>
          <x:t xml:space="preserve">P019</x:t>
        </x:is>
      </x:c>
      <x:c r="B209" t="inlineStr">
        <x:is>
          <x:t xml:space="preserve">Góndola central comercial</x:t>
        </x:is>
      </x:c>
      <x:c r="C209" t="n">
        <x:v>3</x:v>
      </x:c>
      <x:c r="D209" t="inlineStr">
        <x:is>
          <x:t xml:space="preserve">Perforación</x:t>
        </x:is>
      </x:c>
      <x:c r="E209" t="inlineStr">
        <x:is>
          <x:t xml:space="preserve">Taladro de banco para perforación de acero</x:t>
        </x:is>
      </x:c>
      <x:c r="F209" s="35" t="n">
        <x:v>45722.58894444445</x:v>
      </x:c>
      <x:c r="G209" s="35" t="n">
        <x:v>45723.66672222222</x:v>
      </x:c>
      <x:c r="H209" t="n">
        <x:v>9.866666666666667</x:v>
      </x:c>
      <x:c r="I209" s="30" t="n">
        <x:v>45734</x:v>
      </x:c>
      <x:c r="J209" t="inlineStr">
        <x:is>
          <x:t xml:space="preserve">FIFO DEL ESCENARIO</x:t>
        </x:is>
      </x:c>
      <x:c r="K209" t="inlineStr">
        <x:is>
          <x:t xml:space="preserve">NO PROGRAMA HISTORICO</x:t>
        </x:is>
      </x:c>
    </x:row>
    <x:row r="210">
      <x:c r="A210" t="inlineStr">
        <x:is>
          <x:t xml:space="preserve">P019</x:t>
        </x:is>
      </x:c>
      <x:c r="B210" t="inlineStr">
        <x:is>
          <x:t xml:space="preserve">Góndola central comercial</x:t>
        </x:is>
      </x:c>
      <x:c r="C210" t="n">
        <x:v>4</x:v>
      </x:c>
      <x:c r="D210" t="inlineStr">
        <x:is>
          <x:t xml:space="preserve">Plegado</x:t>
        </x:is>
      </x:c>
      <x:c r="E210" t="inlineStr">
        <x:is>
          <x:t xml:space="preserve">Plegadora hidráulica de chapa metálica</x:t>
        </x:is>
      </x:c>
      <x:c r="F210" s="35" t="n">
        <x:v>45726.39727777777</x:v>
      </x:c>
      <x:c r="G210" s="35" t="n">
        <x:v>45728.59727777778</x:v>
      </x:c>
      <x:c r="H210" t="n">
        <x:v>19.8</x:v>
      </x:c>
      <x:c r="I210" s="30" t="n">
        <x:v>45734</x:v>
      </x:c>
      <x:c r="J210" t="inlineStr">
        <x:is>
          <x:t xml:space="preserve">FIFO DEL ESCENARIO</x:t>
        </x:is>
      </x:c>
      <x:c r="K210" t="inlineStr">
        <x:is>
          <x:t xml:space="preserve">NO PROGRAMA HISTORICO</x:t>
        </x:is>
      </x:c>
    </x:row>
    <x:row r="211">
      <x:c r="A211" t="inlineStr">
        <x:is>
          <x:t xml:space="preserve">P019</x:t>
        </x:is>
      </x:c>
      <x:c r="B211" t="inlineStr">
        <x:is>
          <x:t xml:space="preserve">Góndola central comercial</x:t>
        </x:is>
      </x:c>
      <x:c r="C211" t="n">
        <x:v>5</x:v>
      </x:c>
      <x:c r="D211" t="inlineStr">
        <x:is>
          <x:t xml:space="preserve">Desbarbado</x:t>
        </x:is>
      </x:c>
      <x:c r="E211" t="inlineStr">
        <x:is>
          <x:t xml:space="preserve">Mesa de desbarbado/esmerilado</x:t>
        </x:is>
      </x:c>
      <x:c r="F211" s="35" t="n">
        <x:v>45729.41866666666</x:v>
      </x:c>
      <x:c r="G211" s="35" t="n">
        <x:v>45729.67491666666</x:v>
      </x:c>
      <x:c r="H211" t="n">
        <x:v>5.15</x:v>
      </x:c>
      <x:c r="I211" s="30" t="n">
        <x:v>45734</x:v>
      </x:c>
      <x:c r="J211" t="inlineStr">
        <x:is>
          <x:t xml:space="preserve">FIFO DEL ESCENARIO</x:t>
        </x:is>
      </x:c>
      <x:c r="K211" t="inlineStr">
        <x:is>
          <x:t xml:space="preserve">NO PROGRAMA HISTORICO</x:t>
        </x:is>
      </x:c>
    </x:row>
    <x:row r="212">
      <x:c r="A212" t="inlineStr">
        <x:is>
          <x:t xml:space="preserve">P019</x:t>
        </x:is>
      </x:c>
      <x:c r="B212" t="inlineStr">
        <x:is>
          <x:t xml:space="preserve">Góndola central comercial</x:t>
        </x:is>
      </x:c>
      <x:c r="C212" t="n">
        <x:v>6</x:v>
      </x:c>
      <x:c r="D212" t="inlineStr">
        <x:is>
          <x:t xml:space="preserve">Preparación superficial</x:t>
        </x:is>
      </x:c>
      <x:c r="E212" t="inlineStr">
        <x:is>
          <x:t xml:space="preserve">Zona de preparación superficial</x:t>
        </x:is>
      </x:c>
      <x:c r="F212" s="35" t="n">
        <x:v>45730.34137333334</x:v>
      </x:c>
      <x:c r="G212" s="35" t="n">
        <x:v>45730.55602</x:v>
      </x:c>
      <x:c r="H212" t="n">
        <x:v>4.151520000000001</x:v>
      </x:c>
      <x:c r="I212" s="30" t="n">
        <x:v>45734</x:v>
      </x:c>
      <x:c r="J212" t="inlineStr">
        <x:is>
          <x:t xml:space="preserve">FIFO DEL ESCENARIO</x:t>
        </x:is>
      </x:c>
      <x:c r="K212" t="inlineStr">
        <x:is>
          <x:t xml:space="preserve">NO PROGRAMA HISTORICO</x:t>
        </x:is>
      </x:c>
    </x:row>
    <x:row r="213">
      <x:c r="A213" t="inlineStr">
        <x:is>
          <x:t xml:space="preserve">P019</x:t>
        </x:is>
      </x:c>
      <x:c r="B213" t="inlineStr">
        <x:is>
          <x:t xml:space="preserve">Góndola central comercial</x:t>
        </x:is>
      </x:c>
      <x:c r="C213" t="n">
        <x:v>7</x:v>
      </x:c>
      <x:c r="D213" t="inlineStr">
        <x:is>
          <x:t xml:space="preserve">Aplicación electrostática de polvo</x:t>
        </x:is>
      </x:c>
      <x:c r="E213" t="inlineStr">
        <x:is>
          <x:t xml:space="preserve">Pistola manual de pintura electrostática en polvo</x:t>
        </x:is>
      </x:c>
      <x:c r="F213" s="35" t="n">
        <x:v>45730.55602</x:v>
      </x:c>
      <x:c r="G213" s="35" t="n">
        <x:v>45730.59668666666</x:v>
      </x:c>
      <x:c r="H213" t="n">
        <x:v>0.9760000000000001</x:v>
      </x:c>
      <x:c r="I213" s="30" t="n">
        <x:v>45734</x:v>
      </x:c>
      <x:c r="J213" t="inlineStr">
        <x:is>
          <x:t xml:space="preserve">FIFO DEL ESCENARIO</x:t>
        </x:is>
      </x:c>
      <x:c r="K213" t="inlineStr">
        <x:is>
          <x:t xml:space="preserve">NO PROGRAMA HISTORICO</x:t>
        </x:is>
      </x:c>
    </x:row>
    <x:row r="214">
      <x:c r="A214" t="inlineStr">
        <x:is>
          <x:t xml:space="preserve">P019</x:t>
        </x:is>
      </x:c>
      <x:c r="B214" t="inlineStr">
        <x:is>
          <x:t xml:space="preserve">Góndola central comercial</x:t>
        </x:is>
      </x:c>
      <x:c r="C214" t="n">
        <x:v>8</x:v>
      </x:c>
      <x:c r="D214" t="inlineStr">
        <x:is>
          <x:t xml:space="preserve">Curado térmico en horno</x:t>
        </x:is>
      </x:c>
      <x:c r="E214" t="inlineStr">
        <x:is>
          <x:t xml:space="preserve">Horno de curado de pintura electrostática por lotes</x:t>
        </x:is>
      </x:c>
      <x:c r="F214" s="35" t="n">
        <x:v>45730.59668666666</x:v>
      </x:c>
      <x:c r="G214" s="35" t="n">
        <x:v>45730.62793666666</x:v>
      </x:c>
      <x:c r="H214" t="n">
        <x:v>0.75</x:v>
      </x:c>
      <x:c r="I214" s="30" t="n">
        <x:v>45734</x:v>
      </x:c>
      <x:c r="J214" t="inlineStr">
        <x:is>
          <x:t xml:space="preserve">FIFO DEL ESCENARIO</x:t>
        </x:is>
      </x:c>
      <x:c r="K214" t="inlineStr">
        <x:is>
          <x:t xml:space="preserve">NO PROGRAMA HISTORICO</x:t>
        </x:is>
      </x:c>
    </x:row>
    <x:row r="215">
      <x:c r="A215" t="inlineStr">
        <x:is>
          <x:t xml:space="preserve">P019</x:t>
        </x:is>
      </x:c>
      <x:c r="B215" t="inlineStr">
        <x:is>
          <x:t xml:space="preserve">Góndola central comercial</x:t>
        </x:is>
      </x:c>
      <x:c r="C215" t="n">
        <x:v>9</x:v>
      </x:c>
      <x:c r="D215" t="inlineStr">
        <x:is>
          <x:t xml:space="preserve">Colgado, traslado y enfriamiento</x:t>
        </x:is>
      </x:c>
      <x:c r="E215" t="inlineStr">
        <x:is>
          <x:t xml:space="preserve">Manipulación y enfriamiento de piezas</x:t>
        </x:is>
      </x:c>
      <x:c r="F215" s="35" t="n">
        <x:v>45730.62793666666</x:v>
      </x:c>
      <x:c r="G215" s="35" t="n">
        <x:v>45730.64445055556</x:v>
      </x:c>
      <x:c r="H215" t="n">
        <x:v>0.3963333333333334</x:v>
      </x:c>
      <x:c r="I215" s="30" t="n">
        <x:v>45734</x:v>
      </x:c>
      <x:c r="J215" t="inlineStr">
        <x:is>
          <x:t xml:space="preserve">FIFO DEL ESCENARIO</x:t>
        </x:is>
      </x:c>
      <x:c r="K215" t="inlineStr">
        <x:is>
          <x:t xml:space="preserve">NO PROGRAMA HISTORICO</x:t>
        </x:is>
      </x:c>
    </x:row>
    <x:row r="216">
      <x:c r="A216" t="inlineStr">
        <x:is>
          <x:t xml:space="preserve">P019</x:t>
        </x:is>
      </x:c>
      <x:c r="B216" t="inlineStr">
        <x:is>
          <x:t xml:space="preserve">Góndola central comercial</x:t>
        </x:is>
      </x:c>
      <x:c r="C216" t="n">
        <x:v>10</x:v>
      </x:c>
      <x:c r="D216" t="inlineStr">
        <x:is>
          <x:t xml:space="preserve">Ensamblaje</x:t>
        </x:is>
      </x:c>
      <x:c r="E216" t="inlineStr">
        <x:is>
          <x:t xml:space="preserve">Mesa de armado</x:t>
        </x:is>
      </x:c>
      <x:c r="F216" s="35" t="n">
        <x:v>45734.36256777777</x:v>
      </x:c>
      <x:c r="G216" s="35" t="n">
        <x:v>45734.69590111111</x:v>
      </x:c>
      <x:c r="H216" t="n">
        <x:v>7</x:v>
      </x:c>
      <x:c r="I216" s="30" t="n">
        <x:v>45734</x:v>
      </x:c>
      <x:c r="J216" t="inlineStr">
        <x:is>
          <x:t xml:space="preserve">FIFO DEL ESCENARIO</x:t>
        </x:is>
      </x:c>
      <x:c r="K216" t="inlineStr">
        <x:is>
          <x:t xml:space="preserve">NO PROGRAMA HISTORICO</x:t>
        </x:is>
      </x:c>
    </x:row>
    <x:row r="217">
      <x:c r="A217" t="inlineStr">
        <x:is>
          <x:t xml:space="preserve">P019</x:t>
        </x:is>
      </x:c>
      <x:c r="B217" t="inlineStr">
        <x:is>
          <x:t xml:space="preserve">Góndola central comercial</x:t>
        </x:is>
      </x:c>
      <x:c r="C217" t="n">
        <x:v>11</x:v>
      </x:c>
      <x:c r="D217" t="inlineStr">
        <x:is>
          <x:t xml:space="preserve">Inspección de calidad</x:t>
        </x:is>
      </x:c>
      <x:c r="E217" t="inlineStr">
        <x:is>
          <x:t xml:space="preserve">Área de inspección</x:t>
        </x:is>
      </x:c>
      <x:c r="F217" s="35" t="n">
        <x:v>45734.69590111111</x:v>
      </x:c>
      <x:c r="G217" s="35" t="n">
        <x:v>45735.33808166667</x:v>
      </x:c>
      <x:c r="H217" t="n">
        <x:v>0.4123333333333334</x:v>
      </x:c>
      <x:c r="I217" s="30" t="n">
        <x:v>45734</x:v>
      </x:c>
      <x:c r="J217" t="inlineStr">
        <x:is>
          <x:t xml:space="preserve">FIFO DEL ESCENARIO</x:t>
        </x:is>
      </x:c>
      <x:c r="K217" t="inlineStr">
        <x:is>
          <x:t xml:space="preserve">NO PROGRAMA HISTORICO</x:t>
        </x:is>
      </x:c>
    </x:row>
    <x:row r="218">
      <x:c r="A218" t="inlineStr">
        <x:is>
          <x:t xml:space="preserve">P019</x:t>
        </x:is>
      </x:c>
      <x:c r="B218" t="inlineStr">
        <x:is>
          <x:t xml:space="preserve">Góndola central comercial</x:t>
        </x:is>
      </x:c>
      <x:c r="C218" t="n">
        <x:v>12</x:v>
      </x:c>
      <x:c r="D218" t="inlineStr">
        <x:is>
          <x:t xml:space="preserve">Embalaje</x:t>
        </x:is>
      </x:c>
      <x:c r="E218" t="inlineStr">
        <x:is>
          <x:t xml:space="preserve">Zona de protección y embalaje</x:t>
        </x:is>
      </x:c>
      <x:c r="F218" s="35" t="n">
        <x:v>45735.33808166667</x:v>
      </x:c>
      <x:c r="G218" s="35" t="n">
        <x:v>45735.36105388889</x:v>
      </x:c>
      <x:c r="H218" t="n">
        <x:v>0.5513333333333333</x:v>
      </x:c>
      <x:c r="I218" s="30" t="n">
        <x:v>45734</x:v>
      </x:c>
      <x:c r="J218" t="inlineStr">
        <x:is>
          <x:t xml:space="preserve">FIFO DEL ESCENARIO</x:t>
        </x:is>
      </x:c>
      <x:c r="K218" t="inlineStr">
        <x:is>
          <x:t xml:space="preserve">NO PROGRAMA HISTORICO</x:t>
        </x:is>
      </x:c>
    </x:row>
    <x:row r="219">
      <x:c r="A219" t="inlineStr">
        <x:is>
          <x:t xml:space="preserve">P021</x:t>
        </x:is>
      </x:c>
      <x:c r="B219" t="inlineStr">
        <x:is>
          <x:t xml:space="preserve">Locker de 4 puertas</x:t>
        </x:is>
      </x:c>
      <x:c r="C219" t="n">
        <x:v>1</x:v>
      </x:c>
      <x:c r="D219" t="inlineStr">
        <x:is>
          <x:t xml:space="preserve">Corte de planchas de acero</x:t>
        </x:is>
      </x:c>
      <x:c r="E219" t="inlineStr">
        <x:is>
          <x:t xml:space="preserve">Guillotina hidráulica para corte de planchas de acero</x:t>
        </x:is>
      </x:c>
      <x:c r="F219" s="35" t="n">
        <x:v>45721.34841666667</x:v>
      </x:c>
      <x:c r="G219" s="35" t="n">
        <x:v>45721.49371180555</x:v>
      </x:c>
      <x:c r="H219" t="n">
        <x:v>3.487083333333333</x:v>
      </x:c>
      <x:c r="I219" s="30" t="n">
        <x:v>45733</x:v>
      </x:c>
      <x:c r="J219" t="inlineStr">
        <x:is>
          <x:t xml:space="preserve">FIFO DEL ESCENARIO</x:t>
        </x:is>
      </x:c>
      <x:c r="K219" t="inlineStr">
        <x:is>
          <x:t xml:space="preserve">NO PROGRAMA HISTORICO</x:t>
        </x:is>
      </x:c>
    </x:row>
    <x:row r="220">
      <x:c r="A220" t="inlineStr">
        <x:is>
          <x:t xml:space="preserve">P021</x:t>
        </x:is>
      </x:c>
      <x:c r="B220" t="inlineStr">
        <x:is>
          <x:t xml:space="preserve">Locker de 4 puertas</x:t>
        </x:is>
      </x:c>
      <x:c r="C220" t="n">
        <x:v>2</x:v>
      </x:c>
      <x:c r="D220" t="inlineStr">
        <x:is>
          <x:t xml:space="preserve">Perforación</x:t>
        </x:is>
      </x:c>
      <x:c r="E220" t="inlineStr">
        <x:is>
          <x:t xml:space="preserve">Taladro de banco para perforación de acero</x:t>
        </x:is>
      </x:c>
      <x:c r="F220" s="35" t="n">
        <x:v>45723.66672222222</x:v>
      </x:c>
      <x:c r="G220" s="35" t="n">
        <x:v>45726.35005555556</x:v>
      </x:c>
      <x:c r="H220" t="n">
        <x:v>1.4</x:v>
      </x:c>
      <x:c r="I220" s="30" t="n">
        <x:v>45733</x:v>
      </x:c>
      <x:c r="J220" t="inlineStr">
        <x:is>
          <x:t xml:space="preserve">FIFO DEL ESCENARIO</x:t>
        </x:is>
      </x:c>
      <x:c r="K220" t="inlineStr">
        <x:is>
          <x:t xml:space="preserve">NO PROGRAMA HISTORICO</x:t>
        </x:is>
      </x:c>
    </x:row>
    <x:row r="221">
      <x:c r="A221" t="inlineStr">
        <x:is>
          <x:t xml:space="preserve">P021</x:t>
        </x:is>
      </x:c>
      <x:c r="B221" t="inlineStr">
        <x:is>
          <x:t xml:space="preserve">Locker de 4 puertas</x:t>
        </x:is>
      </x:c>
      <x:c r="C221" t="n">
        <x:v>3</x:v>
      </x:c>
      <x:c r="D221" t="inlineStr">
        <x:is>
          <x:t xml:space="preserve">Plegado</x:t>
        </x:is>
      </x:c>
      <x:c r="E221" t="inlineStr">
        <x:is>
          <x:t xml:space="preserve">Plegadora hidráulica de chapa metálica</x:t>
        </x:is>
      </x:c>
      <x:c r="F221" s="35" t="n">
        <x:v>45728.59727777778</x:v>
      </x:c>
      <x:c r="G221" s="35" t="n">
        <x:v>45729.63338888889</x:v>
      </x:c>
      <x:c r="H221" t="n">
        <x:v>8.866666666666667</x:v>
      </x:c>
      <x:c r="I221" s="30" t="n">
        <x:v>45733</x:v>
      </x:c>
      <x:c r="J221" t="inlineStr">
        <x:is>
          <x:t xml:space="preserve">FIFO DEL ESCENARIO</x:t>
        </x:is>
      </x:c>
      <x:c r="K221" t="inlineStr">
        <x:is>
          <x:t xml:space="preserve">NO PROGRAMA HISTORICO</x:t>
        </x:is>
      </x:c>
    </x:row>
    <x:row r="222">
      <x:c r="A222" t="inlineStr">
        <x:is>
          <x:t xml:space="preserve">P021</x:t>
        </x:is>
      </x:c>
      <x:c r="B222" t="inlineStr">
        <x:is>
          <x:t xml:space="preserve">Locker de 4 puertas</x:t>
        </x:is>
      </x:c>
      <x:c r="C222" t="n">
        <x:v>4</x:v>
      </x:c>
      <x:c r="D222" t="inlineStr">
        <x:is>
          <x:t xml:space="preserve">Desbarbado</x:t>
        </x:is>
      </x:c>
      <x:c r="E222" t="inlineStr">
        <x:is>
          <x:t xml:space="preserve">Mesa de desbarbado/esmerilado</x:t>
        </x:is>
      </x:c>
      <x:c r="F222" s="35" t="n">
        <x:v>45729.67491666666</x:v>
      </x:c>
      <x:c r="G222" s="35" t="n">
        <x:v>45730.3645</x:v>
      </x:c>
      <x:c r="H222" t="n">
        <x:v>1.55</x:v>
      </x:c>
      <x:c r="I222" s="30" t="n">
        <x:v>45733</x:v>
      </x:c>
      <x:c r="J222" t="inlineStr">
        <x:is>
          <x:t xml:space="preserve">FIFO DEL ESCENARIO</x:t>
        </x:is>
      </x:c>
      <x:c r="K222" t="inlineStr">
        <x:is>
          <x:t xml:space="preserve">NO PROGRAMA HISTORICO</x:t>
        </x:is>
      </x:c>
    </x:row>
    <x:row r="223">
      <x:c r="A223" t="inlineStr">
        <x:is>
          <x:t xml:space="preserve">P021</x:t>
        </x:is>
      </x:c>
      <x:c r="B223" t="inlineStr">
        <x:is>
          <x:t xml:space="preserve">Locker de 4 puertas</x:t>
        </x:is>
      </x:c>
      <x:c r="C223" t="n">
        <x:v>5</x:v>
      </x:c>
      <x:c r="D223" t="inlineStr">
        <x:is>
          <x:t xml:space="preserve">Preparación superficial</x:t>
        </x:is>
      </x:c>
      <x:c r="E223" t="inlineStr">
        <x:is>
          <x:t xml:space="preserve">Zona de preparación superficial</x:t>
        </x:is>
      </x:c>
      <x:c r="F223" s="35" t="n">
        <x:v>45730.55602</x:v>
      </x:c>
      <x:c r="G223" s="35" t="n">
        <x:v>45730.65158944445</x:v>
      </x:c>
      <x:c r="H223" t="n">
        <x:v>2.293666666666667</x:v>
      </x:c>
      <x:c r="I223" s="30" t="n">
        <x:v>45733</x:v>
      </x:c>
      <x:c r="J223" t="inlineStr">
        <x:is>
          <x:t xml:space="preserve">FIFO DEL ESCENARIO</x:t>
        </x:is>
      </x:c>
      <x:c r="K223" t="inlineStr">
        <x:is>
          <x:t xml:space="preserve">NO PROGRAMA HISTORICO</x:t>
        </x:is>
      </x:c>
    </x:row>
    <x:row r="224">
      <x:c r="A224" t="inlineStr">
        <x:is>
          <x:t xml:space="preserve">P021</x:t>
        </x:is>
      </x:c>
      <x:c r="B224" t="inlineStr">
        <x:is>
          <x:t xml:space="preserve">Locker de 4 puertas</x:t>
        </x:is>
      </x:c>
      <x:c r="C224" t="n">
        <x:v>6</x:v>
      </x:c>
      <x:c r="D224" t="inlineStr">
        <x:is>
          <x:t xml:space="preserve">Aplicación electrostática de polvo</x:t>
        </x:is>
      </x:c>
      <x:c r="E224" t="inlineStr">
        <x:is>
          <x:t xml:space="preserve">Pistola manual de pintura electrostática en polvo</x:t>
        </x:is>
      </x:c>
      <x:c r="F224" s="35" t="n">
        <x:v>45730.65158944445</x:v>
      </x:c>
      <x:c r="G224" s="35" t="n">
        <x:v>45730.68363805555</x:v>
      </x:c>
      <x:c r="H224" t="n">
        <x:v>0.7691666666666667</x:v>
      </x:c>
      <x:c r="I224" s="30" t="n">
        <x:v>45733</x:v>
      </x:c>
      <x:c r="J224" t="inlineStr">
        <x:is>
          <x:t xml:space="preserve">FIFO DEL ESCENARIO</x:t>
        </x:is>
      </x:c>
      <x:c r="K224" t="inlineStr">
        <x:is>
          <x:t xml:space="preserve">NO PROGRAMA HISTORICO</x:t>
        </x:is>
      </x:c>
    </x:row>
    <x:row r="225">
      <x:c r="A225" t="inlineStr">
        <x:is>
          <x:t xml:space="preserve">P021</x:t>
        </x:is>
      </x:c>
      <x:c r="B225" t="inlineStr">
        <x:is>
          <x:t xml:space="preserve">Locker de 4 puertas</x:t>
        </x:is>
      </x:c>
      <x:c r="C225" t="n">
        <x:v>7</x:v>
      </x:c>
      <x:c r="D225" t="inlineStr">
        <x:is>
          <x:t xml:space="preserve">Curado térmico en horno</x:t>
        </x:is>
      </x:c>
      <x:c r="E225" t="inlineStr">
        <x:is>
          <x:t xml:space="preserve">Horno de curado de pintura electrostática por lotes</x:t>
        </x:is>
      </x:c>
      <x:c r="F225" s="35" t="n">
        <x:v>45730.68363805555</x:v>
      </x:c>
      <x:c r="G225" s="35" t="n">
        <x:v>45733.33988805555</x:v>
      </x:c>
      <x:c r="H225" t="n">
        <x:v>0.75</x:v>
      </x:c>
      <x:c r="I225" s="30" t="n">
        <x:v>45733</x:v>
      </x:c>
      <x:c r="J225" t="inlineStr">
        <x:is>
          <x:t xml:space="preserve">FIFO DEL ESCENARIO</x:t>
        </x:is>
      </x:c>
      <x:c r="K225" t="inlineStr">
        <x:is>
          <x:t xml:space="preserve">NO PROGRAMA HISTORICO</x:t>
        </x:is>
      </x:c>
    </x:row>
    <x:row r="226">
      <x:c r="A226" t="inlineStr">
        <x:is>
          <x:t xml:space="preserve">P021</x:t>
        </x:is>
      </x:c>
      <x:c r="B226" t="inlineStr">
        <x:is>
          <x:t xml:space="preserve">Locker de 4 puertas</x:t>
        </x:is>
      </x:c>
      <x:c r="C226" t="n">
        <x:v>8</x:v>
      </x:c>
      <x:c r="D226" t="inlineStr">
        <x:is>
          <x:t xml:space="preserve">Colgado, traslado y enfriamiento</x:t>
        </x:is>
      </x:c>
      <x:c r="E226" t="inlineStr">
        <x:is>
          <x:t xml:space="preserve">Manipulación y enfriamiento de piezas</x:t>
        </x:is>
      </x:c>
      <x:c r="F226" s="35" t="n">
        <x:v>45733.33988805555</x:v>
      </x:c>
      <x:c r="G226" s="35" t="n">
        <x:v>45733.35384638889</x:v>
      </x:c>
      <x:c r="H226" t="n">
        <x:v>0.335</x:v>
      </x:c>
      <x:c r="I226" s="30" t="n">
        <x:v>45733</x:v>
      </x:c>
      <x:c r="J226" t="inlineStr">
        <x:is>
          <x:t xml:space="preserve">FIFO DEL ESCENARIO</x:t>
        </x:is>
      </x:c>
      <x:c r="K226" t="inlineStr">
        <x:is>
          <x:t xml:space="preserve">NO PROGRAMA HISTORICO</x:t>
        </x:is>
      </x:c>
    </x:row>
    <x:row r="227">
      <x:c r="A227" t="inlineStr">
        <x:is>
          <x:t xml:space="preserve">P021</x:t>
        </x:is>
      </x:c>
      <x:c r="B227" t="inlineStr">
        <x:is>
          <x:t xml:space="preserve">Locker de 4 puertas</x:t>
        </x:is>
      </x:c>
      <x:c r="C227" t="n">
        <x:v>9</x:v>
      </x:c>
      <x:c r="D227" t="inlineStr">
        <x:is>
          <x:t xml:space="preserve">Ensamblaje</x:t>
        </x:is>
      </x:c>
      <x:c r="E227" t="inlineStr">
        <x:is>
          <x:t xml:space="preserve">Mesa de armado</x:t>
        </x:is>
      </x:c>
      <x:c r="F227" s="35" t="n">
        <x:v>45734.69590111111</x:v>
      </x:c>
      <x:c r="G227" s="35" t="n">
        <x:v>45735.47090111111</x:v>
      </x:c>
      <x:c r="H227" t="n">
        <x:v>3.6</x:v>
      </x:c>
      <x:c r="I227" s="30" t="n">
        <x:v>45733</x:v>
      </x:c>
      <x:c r="J227" t="inlineStr">
        <x:is>
          <x:t xml:space="preserve">FIFO DEL ESCENARIO</x:t>
        </x:is>
      </x:c>
      <x:c r="K227" t="inlineStr">
        <x:is>
          <x:t xml:space="preserve">NO PROGRAMA HISTORICO</x:t>
        </x:is>
      </x:c>
    </x:row>
    <x:row r="228">
      <x:c r="A228" t="inlineStr">
        <x:is>
          <x:t xml:space="preserve">P021</x:t>
        </x:is>
      </x:c>
      <x:c r="B228" t="inlineStr">
        <x:is>
          <x:t xml:space="preserve">Locker de 4 puertas</x:t>
        </x:is>
      </x:c>
      <x:c r="C228" t="n">
        <x:v>10</x:v>
      </x:c>
      <x:c r="D228" t="inlineStr">
        <x:is>
          <x:t xml:space="preserve">Inspección de calidad</x:t>
        </x:is>
      </x:c>
      <x:c r="E228" t="inlineStr">
        <x:is>
          <x:t xml:space="preserve">Área de inspección</x:t>
        </x:is>
      </x:c>
      <x:c r="F228" s="35" t="n">
        <x:v>45735.47090111111</x:v>
      </x:c>
      <x:c r="G228" s="35" t="n">
        <x:v>45735.48451222223</x:v>
      </x:c>
      <x:c r="H228" t="n">
        <x:v>0.3266666666666667</x:v>
      </x:c>
      <x:c r="I228" s="30" t="n">
        <x:v>45733</x:v>
      </x:c>
      <x:c r="J228" t="inlineStr">
        <x:is>
          <x:t xml:space="preserve">FIFO DEL ESCENARIO</x:t>
        </x:is>
      </x:c>
      <x:c r="K228" t="inlineStr">
        <x:is>
          <x:t xml:space="preserve">NO PROGRAMA HISTORICO</x:t>
        </x:is>
      </x:c>
    </x:row>
    <x:row r="229">
      <x:c r="A229" t="inlineStr">
        <x:is>
          <x:t xml:space="preserve">P021</x:t>
        </x:is>
      </x:c>
      <x:c r="B229" t="inlineStr">
        <x:is>
          <x:t xml:space="preserve">Locker de 4 puertas</x:t>
        </x:is>
      </x:c>
      <x:c r="C229" t="n">
        <x:v>11</x:v>
      </x:c>
      <x:c r="D229" t="inlineStr">
        <x:is>
          <x:t xml:space="preserve">Embalaje</x:t>
        </x:is>
      </x:c>
      <x:c r="E229" t="inlineStr">
        <x:is>
          <x:t xml:space="preserve">Zona de protección y embalaje</x:t>
        </x:is>
      </x:c>
      <x:c r="F229" s="35" t="n">
        <x:v>45735.48451222223</x:v>
      </x:c>
      <x:c r="G229" s="35" t="n">
        <x:v>45735.544165</x:v>
      </x:c>
      <x:c r="H229" t="n">
        <x:v>0.4316666666666667</x:v>
      </x:c>
      <x:c r="I229" s="30" t="n">
        <x:v>45733</x:v>
      </x:c>
      <x:c r="J229" t="inlineStr">
        <x:is>
          <x:t xml:space="preserve">FIFO DEL ESCENARIO</x:t>
        </x:is>
      </x:c>
      <x:c r="K229" t="inlineStr">
        <x:is>
          <x:t xml:space="preserve">NO PROGRAMA HISTORICO</x:t>
        </x:is>
      </x:c>
    </x:row>
    <x:row r="230">
      <x:c r="A230" t="inlineStr">
        <x:is>
          <x:t xml:space="preserve">P023</x:t>
        </x:is>
      </x:c>
      <x:c r="B230" t="inlineStr">
        <x:is>
          <x:t xml:space="preserve">Armario metálico</x:t>
        </x:is>
      </x:c>
      <x:c r="C230" t="n">
        <x:v>1</x:v>
      </x:c>
      <x:c r="D230" t="inlineStr">
        <x:is>
          <x:t xml:space="preserve">Corte de planchas de acero</x:t>
        </x:is>
      </x:c>
      <x:c r="E230" t="inlineStr">
        <x:is>
          <x:t xml:space="preserve">Guillotina hidráulica para corte de planchas de acero</x:t>
        </x:is>
      </x:c>
      <x:c r="F230" s="35" t="n">
        <x:v>45721.49371180555</x:v>
      </x:c>
      <x:c r="G230" s="35" t="n">
        <x:v>45722.41287847222</x:v>
      </x:c>
      <x:c r="H230" t="n">
        <x:v>6.06</x:v>
      </x:c>
      <x:c r="I230" s="30" t="n">
        <x:v>45734</x:v>
      </x:c>
      <x:c r="J230" t="inlineStr">
        <x:is>
          <x:t xml:space="preserve">FIFO DEL ESCENARIO</x:t>
        </x:is>
      </x:c>
      <x:c r="K230" t="inlineStr">
        <x:is>
          <x:t xml:space="preserve">NO PROGRAMA HISTORICO</x:t>
        </x:is>
      </x:c>
    </x:row>
    <x:row r="231">
      <x:c r="A231" t="inlineStr">
        <x:is>
          <x:t xml:space="preserve">P023</x:t>
        </x:is>
      </x:c>
      <x:c r="B231" t="inlineStr">
        <x:is>
          <x:t xml:space="preserve">Armario metálico</x:t>
        </x:is>
      </x:c>
      <x:c r="C231" t="n">
        <x:v>2</x:v>
      </x:c>
      <x:c r="D231" t="inlineStr">
        <x:is>
          <x:t xml:space="preserve">Perforación</x:t>
        </x:is>
      </x:c>
      <x:c r="E231" t="inlineStr">
        <x:is>
          <x:t xml:space="preserve">Taladro de banco para perforación de acero</x:t>
        </x:is>
      </x:c>
      <x:c r="F231" s="35" t="n">
        <x:v>45726.35005555556</x:v>
      </x:c>
      <x:c r="G231" s="35" t="n">
        <x:v>45726.39727777777</x:v>
      </x:c>
      <x:c r="H231" t="n">
        <x:v>1.133333333333333</x:v>
      </x:c>
      <x:c r="I231" s="30" t="n">
        <x:v>45734</x:v>
      </x:c>
      <x:c r="J231" t="inlineStr">
        <x:is>
          <x:t xml:space="preserve">FIFO DEL ESCENARIO</x:t>
        </x:is>
      </x:c>
      <x:c r="K231" t="inlineStr">
        <x:is>
          <x:t xml:space="preserve">NO PROGRAMA HISTORICO</x:t>
        </x:is>
      </x:c>
    </x:row>
    <x:row r="232">
      <x:c r="A232" t="inlineStr">
        <x:is>
          <x:t xml:space="preserve">P023</x:t>
        </x:is>
      </x:c>
      <x:c r="B232" t="inlineStr">
        <x:is>
          <x:t xml:space="preserve">Armario metálico</x:t>
        </x:is>
      </x:c>
      <x:c r="C232" t="n">
        <x:v>3</x:v>
      </x:c>
      <x:c r="D232" t="inlineStr">
        <x:is>
          <x:t xml:space="preserve">Plegado</x:t>
        </x:is>
      </x:c>
      <x:c r="E232" t="inlineStr">
        <x:is>
          <x:t xml:space="preserve">Plegadora hidráulica de chapa metálica</x:t>
        </x:is>
      </x:c>
      <x:c r="F232" s="35" t="n">
        <x:v>45729.63338888889</x:v>
      </x:c>
      <x:c r="G232" s="35" t="n">
        <x:v>45733.57227777778</x:v>
      </x:c>
      <x:c r="H232" t="n">
        <x:v>14.53333333333333</x:v>
      </x:c>
      <x:c r="I232" s="30" t="n">
        <x:v>45734</x:v>
      </x:c>
      <x:c r="J232" t="inlineStr">
        <x:is>
          <x:t xml:space="preserve">FIFO DEL ESCENARIO</x:t>
        </x:is>
      </x:c>
      <x:c r="K232" t="inlineStr">
        <x:is>
          <x:t xml:space="preserve">NO PROGRAMA HISTORICO</x:t>
        </x:is>
      </x:c>
    </x:row>
    <x:row r="233">
      <x:c r="A233" t="inlineStr">
        <x:is>
          <x:t xml:space="preserve">P023</x:t>
        </x:is>
      </x:c>
      <x:c r="B233" t="inlineStr">
        <x:is>
          <x:t xml:space="preserve">Armario metálico</x:t>
        </x:is>
      </x:c>
      <x:c r="C233" t="n">
        <x:v>4</x:v>
      </x:c>
      <x:c r="D233" t="inlineStr">
        <x:is>
          <x:t xml:space="preserve">Desbarbado</x:t>
        </x:is>
      </x:c>
      <x:c r="E233" t="inlineStr">
        <x:is>
          <x:t xml:space="preserve">Mesa de desbarbado/esmerilado</x:t>
        </x:is>
      </x:c>
      <x:c r="F233" s="35" t="n">
        <x:v>45733.57227777778</x:v>
      </x:c>
      <x:c r="G233" s="35" t="n">
        <x:v>45733.67852777777</x:v>
      </x:c>
      <x:c r="H233" t="n">
        <x:v>2.55</x:v>
      </x:c>
      <x:c r="I233" s="30" t="n">
        <x:v>45734</x:v>
      </x:c>
      <x:c r="J233" t="inlineStr">
        <x:is>
          <x:t xml:space="preserve">FIFO DEL ESCENARIO</x:t>
        </x:is>
      </x:c>
      <x:c r="K233" t="inlineStr">
        <x:is>
          <x:t xml:space="preserve">NO PROGRAMA HISTORICO</x:t>
        </x:is>
      </x:c>
    </x:row>
    <x:row r="234">
      <x:c r="A234" t="inlineStr">
        <x:is>
          <x:t xml:space="preserve">P023</x:t>
        </x:is>
      </x:c>
      <x:c r="B234" t="inlineStr">
        <x:is>
          <x:t xml:space="preserve">Armario metálico</x:t>
        </x:is>
      </x:c>
      <x:c r="C234" t="n">
        <x:v>5</x:v>
      </x:c>
      <x:c r="D234" t="inlineStr">
        <x:is>
          <x:t xml:space="preserve">Preparación superficial</x:t>
        </x:is>
      </x:c>
      <x:c r="E234" t="inlineStr">
        <x:is>
          <x:t xml:space="preserve">Zona de preparación superficial</x:t>
        </x:is>
      </x:c>
      <x:c r="F234" s="35" t="n">
        <x:v>45733.67852777777</x:v>
      </x:c>
      <x:c r="G234" s="35" t="n">
        <x:v>45734.48625</x:v>
      </x:c>
      <x:c r="H234" t="n">
        <x:v>4.385333333333333</x:v>
      </x:c>
      <x:c r="I234" s="30" t="n">
        <x:v>45734</x:v>
      </x:c>
      <x:c r="J234" t="inlineStr">
        <x:is>
          <x:t xml:space="preserve">FIFO DEL ESCENARIO</x:t>
        </x:is>
      </x:c>
      <x:c r="K234" t="inlineStr">
        <x:is>
          <x:t xml:space="preserve">NO PROGRAMA HISTORICO</x:t>
        </x:is>
      </x:c>
    </x:row>
    <x:row r="235">
      <x:c r="A235" t="inlineStr">
        <x:is>
          <x:t xml:space="preserve">P023</x:t>
        </x:is>
      </x:c>
      <x:c r="B235" t="inlineStr">
        <x:is>
          <x:t xml:space="preserve">Armario metálico</x:t>
        </x:is>
      </x:c>
      <x:c r="C235" t="n">
        <x:v>6</x:v>
      </x:c>
      <x:c r="D235" t="inlineStr">
        <x:is>
          <x:t xml:space="preserve">Aplicación electrostática de polvo</x:t>
        </x:is>
      </x:c>
      <x:c r="E235" t="inlineStr">
        <x:is>
          <x:t xml:space="preserve">Pistola manual de pintura electrostática en polvo</x:t>
        </x:is>
      </x:c>
      <x:c r="F235" s="35" t="n">
        <x:v>45734.48625</x:v>
      </x:c>
      <x:c r="G235" s="35" t="n">
        <x:v>45734.58194444444</x:v>
      </x:c>
      <x:c r="H235" t="n">
        <x:v>1.296666666666667</x:v>
      </x:c>
      <x:c r="I235" s="30" t="n">
        <x:v>45734</x:v>
      </x:c>
      <x:c r="J235" t="inlineStr">
        <x:is>
          <x:t xml:space="preserve">FIFO DEL ESCENARIO</x:t>
        </x:is>
      </x:c>
      <x:c r="K235" t="inlineStr">
        <x:is>
          <x:t xml:space="preserve">NO PROGRAMA HISTORICO</x:t>
        </x:is>
      </x:c>
    </x:row>
    <x:row r="236">
      <x:c r="A236" t="inlineStr">
        <x:is>
          <x:t xml:space="preserve">P023</x:t>
        </x:is>
      </x:c>
      <x:c r="B236" t="inlineStr">
        <x:is>
          <x:t xml:space="preserve">Armario metálico</x:t>
        </x:is>
      </x:c>
      <x:c r="C236" t="n">
        <x:v>7</x:v>
      </x:c>
      <x:c r="D236" t="inlineStr">
        <x:is>
          <x:t xml:space="preserve">Curado térmico en horno</x:t>
        </x:is>
      </x:c>
      <x:c r="E236" t="inlineStr">
        <x:is>
          <x:t xml:space="preserve">Horno de curado de pintura electrostática por lotes</x:t>
        </x:is>
      </x:c>
      <x:c r="F236" s="35" t="n">
        <x:v>45734.58194444444</x:v>
      </x:c>
      <x:c r="G236" s="35" t="n">
        <x:v>45734.61319444444</x:v>
      </x:c>
      <x:c r="H236" t="n">
        <x:v>0.75</x:v>
      </x:c>
      <x:c r="I236" s="30" t="n">
        <x:v>45734</x:v>
      </x:c>
      <x:c r="J236" t="inlineStr">
        <x:is>
          <x:t xml:space="preserve">FIFO DEL ESCENARIO</x:t>
        </x:is>
      </x:c>
      <x:c r="K236" t="inlineStr">
        <x:is>
          <x:t xml:space="preserve">NO PROGRAMA HISTORICO</x:t>
        </x:is>
      </x:c>
    </x:row>
    <x:row r="237">
      <x:c r="A237" t="inlineStr">
        <x:is>
          <x:t xml:space="preserve">P023</x:t>
        </x:is>
      </x:c>
      <x:c r="B237" t="inlineStr">
        <x:is>
          <x:t xml:space="preserve">Armario metálico</x:t>
        </x:is>
      </x:c>
      <x:c r="C237" t="n">
        <x:v>8</x:v>
      </x:c>
      <x:c r="D237" t="inlineStr">
        <x:is>
          <x:t xml:space="preserve">Colgado, traslado y enfriamiento</x:t>
        </x:is>
      </x:c>
      <x:c r="E237" t="inlineStr">
        <x:is>
          <x:t xml:space="preserve">Manipulación y enfriamiento de piezas</x:t>
        </x:is>
      </x:c>
      <x:c r="F237" s="35" t="n">
        <x:v>45734.61319444444</x:v>
      </x:c>
      <x:c r="G237" s="35" t="n">
        <x:v>45734.63513888889</x:v>
      </x:c>
      <x:c r="H237" t="n">
        <x:v>0.5266666666666666</x:v>
      </x:c>
      <x:c r="I237" s="30" t="n">
        <x:v>45734</x:v>
      </x:c>
      <x:c r="J237" t="inlineStr">
        <x:is>
          <x:t xml:space="preserve">FIFO DEL ESCENARIO</x:t>
        </x:is>
      </x:c>
      <x:c r="K237" t="inlineStr">
        <x:is>
          <x:t xml:space="preserve">NO PROGRAMA HISTORICO</x:t>
        </x:is>
      </x:c>
    </x:row>
    <x:row r="238">
      <x:c r="A238" t="inlineStr">
        <x:is>
          <x:t xml:space="preserve">P023</x:t>
        </x:is>
      </x:c>
      <x:c r="B238" t="inlineStr">
        <x:is>
          <x:t xml:space="preserve">Armario metálico</x:t>
        </x:is>
      </x:c>
      <x:c r="C238" t="n">
        <x:v>9</x:v>
      </x:c>
      <x:c r="D238" t="inlineStr">
        <x:is>
          <x:t xml:space="preserve">Ensamblaje</x:t>
        </x:is>
      </x:c>
      <x:c r="E238" t="inlineStr">
        <x:is>
          <x:t xml:space="preserve">Mesa de armado</x:t>
        </x:is>
      </x:c>
      <x:c r="F238" s="35" t="n">
        <x:v>45735.47090111111</x:v>
      </x:c>
      <x:c r="G238" s="35" t="n">
        <x:v>45735.70423444444</x:v>
      </x:c>
      <x:c r="H238" t="n">
        <x:v>4.6</x:v>
      </x:c>
      <x:c r="I238" s="30" t="n">
        <x:v>45734</x:v>
      </x:c>
      <x:c r="J238" t="inlineStr">
        <x:is>
          <x:t xml:space="preserve">FIFO DEL ESCENARIO</x:t>
        </x:is>
      </x:c>
      <x:c r="K238" t="inlineStr">
        <x:is>
          <x:t xml:space="preserve">NO PROGRAMA HISTORICO</x:t>
        </x:is>
      </x:c>
    </x:row>
    <x:row r="239">
      <x:c r="A239" t="inlineStr">
        <x:is>
          <x:t xml:space="preserve">P023</x:t>
        </x:is>
      </x:c>
      <x:c r="B239" t="inlineStr">
        <x:is>
          <x:t xml:space="preserve">Armario metálico</x:t>
        </x:is>
      </x:c>
      <x:c r="C239" t="n">
        <x:v>10</x:v>
      </x:c>
      <x:c r="D239" t="inlineStr">
        <x:is>
          <x:t xml:space="preserve">Inspección de calidad</x:t>
        </x:is>
      </x:c>
      <x:c r="E239" t="inlineStr">
        <x:is>
          <x:t xml:space="preserve">Área de inspección</x:t>
        </x:is>
      </x:c>
      <x:c r="F239" s="35" t="n">
        <x:v>45735.70423444444</x:v>
      </x:c>
      <x:c r="G239" s="35" t="n">
        <x:v>45736.35458166667</x:v>
      </x:c>
      <x:c r="H239" t="n">
        <x:v>0.6083333333333333</x:v>
      </x:c>
      <x:c r="I239" s="30" t="n">
        <x:v>45734</x:v>
      </x:c>
      <x:c r="J239" t="inlineStr">
        <x:is>
          <x:t xml:space="preserve">FIFO DEL ESCENARIO</x:t>
        </x:is>
      </x:c>
      <x:c r="K239" t="inlineStr">
        <x:is>
          <x:t xml:space="preserve">NO PROGRAMA HISTORICO</x:t>
        </x:is>
      </x:c>
    </x:row>
    <x:row r="240">
      <x:c r="A240" t="inlineStr">
        <x:is>
          <x:t xml:space="preserve">P023</x:t>
        </x:is>
      </x:c>
      <x:c r="B240" t="inlineStr">
        <x:is>
          <x:t xml:space="preserve">Armario metálico</x:t>
        </x:is>
      </x:c>
      <x:c r="C240" t="n">
        <x:v>11</x:v>
      </x:c>
      <x:c r="D240" t="inlineStr">
        <x:is>
          <x:t xml:space="preserve">Embalaje</x:t>
        </x:is>
      </x:c>
      <x:c r="E240" t="inlineStr">
        <x:is>
          <x:t xml:space="preserve">Zona de protección y embalaje</x:t>
        </x:is>
      </x:c>
      <x:c r="F240" s="35" t="n">
        <x:v>45736.35458166667</x:v>
      </x:c>
      <x:c r="G240" s="35" t="n">
        <x:v>45736.38840111111</x:v>
      </x:c>
      <x:c r="H240" t="n">
        <x:v>0.8116666666666668</x:v>
      </x:c>
      <x:c r="I240" s="30" t="n">
        <x:v>45734</x:v>
      </x:c>
      <x:c r="J240" t="inlineStr">
        <x:is>
          <x:t xml:space="preserve">FIFO DEL ESCENARIO</x:t>
        </x:is>
      </x:c>
      <x:c r="K240" t="inlineStr">
        <x:is>
          <x:t xml:space="preserve">NO PROGRAMA HISTORICO</x:t>
        </x:is>
      </x:c>
    </x:row>
    <x:row r="241">
      <x:c r="A241" t="inlineStr">
        <x:is>
          <x:t xml:space="preserve">P018</x:t>
        </x:is>
      </x:c>
      <x:c r="B241" t="inlineStr">
        <x:is>
          <x:t xml:space="preserve">Estante reforzado modular</x:t>
        </x:is>
      </x:c>
      <x:c r="C241" t="n">
        <x:v>1</x:v>
      </x:c>
      <x:c r="D241" t="inlineStr">
        <x:is>
          <x:t xml:space="preserve">Corte de planchas de acero</x:t>
        </x:is>
      </x:c>
      <x:c r="E241" t="inlineStr">
        <x:is>
          <x:t xml:space="preserve">Guillotina hidráulica para corte de planchas de acero</x:t>
        </x:is>
      </x:c>
      <x:c r="F241" s="35" t="n">
        <x:v>45733.33333333334</x:v>
      </x:c>
      <x:c r="G241" s="35" t="n">
        <x:v>45733.69169444445</x:v>
      </x:c>
      <x:c r="H241" t="n">
        <x:v>7.600666666666667</x:v>
      </x:c>
      <x:c r="I241" s="30" t="n">
        <x:v>45750</x:v>
      </x:c>
      <x:c r="J241" t="inlineStr">
        <x:is>
          <x:t xml:space="preserve">FIFO DEL ESCENARIO</x:t>
        </x:is>
      </x:c>
      <x:c r="K241" t="inlineStr">
        <x:is>
          <x:t xml:space="preserve">NO PROGRAMA HISTORICO</x:t>
        </x:is>
      </x:c>
    </x:row>
    <x:row r="242">
      <x:c r="A242" t="inlineStr">
        <x:is>
          <x:t xml:space="preserve">P018</x:t>
        </x:is>
      </x:c>
      <x:c r="B242" t="inlineStr">
        <x:is>
          <x:t xml:space="preserve">Estante reforzado modular</x:t>
        </x:is>
      </x:c>
      <x:c r="C242" t="n">
        <x:v>2</x:v>
      </x:c>
      <x:c r="D242" t="inlineStr">
        <x:is>
          <x:t xml:space="preserve">Corte de tubos y perfiles</x:t>
        </x:is>
      </x:c>
      <x:c r="E242" t="inlineStr">
        <x:is>
          <x:t xml:space="preserve">Sierra de cinta para corte de tubos y perfiles</x:t>
        </x:is>
      </x:c>
      <x:c r="F242" s="35" t="n">
        <x:v>45733.69169444445</x:v>
      </x:c>
      <x:c r="G242" s="35" t="n">
        <x:v>45735.42780555556</x:v>
      </x:c>
      <x:c r="H242" t="n">
        <x:v>10.66666666666667</x:v>
      </x:c>
      <x:c r="I242" s="30" t="n">
        <x:v>45750</x:v>
      </x:c>
      <x:c r="J242" t="inlineStr">
        <x:is>
          <x:t xml:space="preserve">FIFO DEL ESCENARIO</x:t>
        </x:is>
      </x:c>
      <x:c r="K242" t="inlineStr">
        <x:is>
          <x:t xml:space="preserve">NO PROGRAMA HISTORICO</x:t>
        </x:is>
      </x:c>
    </x:row>
    <x:row r="243">
      <x:c r="A243" t="inlineStr">
        <x:is>
          <x:t xml:space="preserve">P018</x:t>
        </x:is>
      </x:c>
      <x:c r="B243" t="inlineStr">
        <x:is>
          <x:t xml:space="preserve">Estante reforzado modular</x:t>
        </x:is>
      </x:c>
      <x:c r="C243" t="n">
        <x:v>3</x:v>
      </x:c>
      <x:c r="D243" t="inlineStr">
        <x:is>
          <x:t xml:space="preserve">Perforación</x:t>
        </x:is>
      </x:c>
      <x:c r="E243" t="inlineStr">
        <x:is>
          <x:t xml:space="preserve">Taladro de banco para perforación de acero</x:t>
        </x:is>
      </x:c>
      <x:c r="F243" s="35" t="n">
        <x:v>45735.42780555556</x:v>
      </x:c>
      <x:c r="G243" s="35" t="n">
        <x:v>45737.45919444445</x:v>
      </x:c>
      <x:c r="H243" t="n">
        <x:v>16.75333333333333</x:v>
      </x:c>
      <x:c r="I243" s="30" t="n">
        <x:v>45750</x:v>
      </x:c>
      <x:c r="J243" t="inlineStr">
        <x:is>
          <x:t xml:space="preserve">FIFO DEL ESCENARIO</x:t>
        </x:is>
      </x:c>
      <x:c r="K243" t="inlineStr">
        <x:is>
          <x:t xml:space="preserve">NO PROGRAMA HISTORICO</x:t>
        </x:is>
      </x:c>
    </x:row>
    <x:row r="244">
      <x:c r="A244" t="inlineStr">
        <x:is>
          <x:t xml:space="preserve">P018</x:t>
        </x:is>
      </x:c>
      <x:c r="B244" t="inlineStr">
        <x:is>
          <x:t xml:space="preserve">Estante reforzado modular</x:t>
        </x:is>
      </x:c>
      <x:c r="C244" t="n">
        <x:v>4</x:v>
      </x:c>
      <x:c r="D244" t="inlineStr">
        <x:is>
          <x:t xml:space="preserve">Plegado</x:t>
        </x:is>
      </x:c>
      <x:c r="E244" t="inlineStr">
        <x:is>
          <x:t xml:space="preserve">Plegadora hidráulica de chapa metálica</x:t>
        </x:is>
      </x:c>
      <x:c r="F244" s="35" t="n">
        <x:v>45737.45919444445</x:v>
      </x:c>
      <x:c r="G244" s="35" t="n">
        <x:v>45741.38419444444</x:v>
      </x:c>
      <x:c r="H244" t="n">
        <x:v>14.2</x:v>
      </x:c>
      <x:c r="I244" s="30" t="n">
        <x:v>45750</x:v>
      </x:c>
      <x:c r="J244" t="inlineStr">
        <x:is>
          <x:t xml:space="preserve">FIFO DEL ESCENARIO</x:t>
        </x:is>
      </x:c>
      <x:c r="K244" t="inlineStr">
        <x:is>
          <x:t xml:space="preserve">NO PROGRAMA HISTORICO</x:t>
        </x:is>
      </x:c>
    </x:row>
    <x:row r="245">
      <x:c r="A245" t="inlineStr">
        <x:is>
          <x:t xml:space="preserve">P018</x:t>
        </x:is>
      </x:c>
      <x:c r="B245" t="inlineStr">
        <x:is>
          <x:t xml:space="preserve">Estante reforzado modular</x:t>
        </x:is>
      </x:c>
      <x:c r="C245" t="n">
        <x:v>5</x:v>
      </x:c>
      <x:c r="D245" t="inlineStr">
        <x:is>
          <x:t xml:space="preserve">Soldadura</x:t>
        </x:is>
      </x:c>
      <x:c r="E245" t="inlineStr">
        <x:is>
          <x:t xml:space="preserve">Máquina de soldadura por arco MIG/MAG</x:t>
        </x:is>
      </x:c>
      <x:c r="F245" s="35" t="n">
        <x:v>45741.38419444444</x:v>
      </x:c>
      <x:c r="G245" s="35" t="n">
        <x:v>45743.38475</x:v>
      </x:c>
      <x:c r="H245" t="n">
        <x:v>16.01333333333333</x:v>
      </x:c>
      <x:c r="I245" s="30" t="n">
        <x:v>45750</x:v>
      </x:c>
      <x:c r="J245" t="inlineStr">
        <x:is>
          <x:t xml:space="preserve">FIFO DEL ESCENARIO</x:t>
        </x:is>
      </x:c>
      <x:c r="K245" t="inlineStr">
        <x:is>
          <x:t xml:space="preserve">NO PROGRAMA HISTORICO</x:t>
        </x:is>
      </x:c>
    </x:row>
    <x:row r="246">
      <x:c r="A246" t="inlineStr">
        <x:is>
          <x:t xml:space="preserve">P018</x:t>
        </x:is>
      </x:c>
      <x:c r="B246" t="inlineStr">
        <x:is>
          <x:t xml:space="preserve">Estante reforzado modular</x:t>
        </x:is>
      </x:c>
      <x:c r="C246" t="n">
        <x:v>6</x:v>
      </x:c>
      <x:c r="D246" t="inlineStr">
        <x:is>
          <x:t xml:space="preserve">Desbarbado</x:t>
        </x:is>
      </x:c>
      <x:c r="E246" t="inlineStr">
        <x:is>
          <x:t xml:space="preserve">Mesa de desbarbado/esmerilado</x:t>
        </x:is>
      </x:c>
      <x:c r="F246" s="35" t="n">
        <x:v>45743.38475</x:v>
      </x:c>
      <x:c r="G246" s="35" t="n">
        <x:v>45744.46808333333</x:v>
      </x:c>
      <x:c r="H246" t="n">
        <x:v>10</x:v>
      </x:c>
      <x:c r="I246" s="30" t="n">
        <x:v>45750</x:v>
      </x:c>
      <x:c r="J246" t="inlineStr">
        <x:is>
          <x:t xml:space="preserve">FIFO DEL ESCENARIO</x:t>
        </x:is>
      </x:c>
      <x:c r="K246" t="inlineStr">
        <x:is>
          <x:t xml:space="preserve">NO PROGRAMA HISTORICO</x:t>
        </x:is>
      </x:c>
    </x:row>
    <x:row r="247">
      <x:c r="A247" t="inlineStr">
        <x:is>
          <x:t xml:space="preserve">P018</x:t>
        </x:is>
      </x:c>
      <x:c r="B247" t="inlineStr">
        <x:is>
          <x:t xml:space="preserve">Estante reforzado modular</x:t>
        </x:is>
      </x:c>
      <x:c r="C247" t="n">
        <x:v>7</x:v>
      </x:c>
      <x:c r="D247" t="inlineStr">
        <x:is>
          <x:t xml:space="preserve">Preparación superficial</x:t>
        </x:is>
      </x:c>
      <x:c r="E247" t="inlineStr">
        <x:is>
          <x:t xml:space="preserve">Zona de preparación superficial</x:t>
        </x:is>
      </x:c>
      <x:c r="F247" s="35" t="n">
        <x:v>45744.46808333333</x:v>
      </x:c>
      <x:c r="G247" s="35" t="n">
        <x:v>45747.41028333333</x:v>
      </x:c>
      <x:c r="H247" t="n">
        <x:v>6.612800000000001</x:v>
      </x:c>
      <x:c r="I247" s="30" t="n">
        <x:v>45750</x:v>
      </x:c>
      <x:c r="J247" t="inlineStr">
        <x:is>
          <x:t xml:space="preserve">FIFO DEL ESCENARIO</x:t>
        </x:is>
      </x:c>
      <x:c r="K247" t="inlineStr">
        <x:is>
          <x:t xml:space="preserve">NO PROGRAMA HISTORICO</x:t>
        </x:is>
      </x:c>
    </x:row>
    <x:row r="248">
      <x:c r="A248" t="inlineStr">
        <x:is>
          <x:t xml:space="preserve">P018</x:t>
        </x:is>
      </x:c>
      <x:c r="B248" t="inlineStr">
        <x:is>
          <x:t xml:space="preserve">Estante reforzado modular</x:t>
        </x:is>
      </x:c>
      <x:c r="C248" t="n">
        <x:v>8</x:v>
      </x:c>
      <x:c r="D248" t="inlineStr">
        <x:is>
          <x:t xml:space="preserve">Aplicación electrostática de polvo</x:t>
        </x:is>
      </x:c>
      <x:c r="E248" t="inlineStr">
        <x:is>
          <x:t xml:space="preserve">Pistola manual de pintura electrostática en polvo</x:t>
        </x:is>
      </x:c>
      <x:c r="F248" s="35" t="n">
        <x:v>45747.41028333333</x:v>
      </x:c>
      <x:c r="G248" s="35" t="n">
        <x:v>45747.49378333333</x:v>
      </x:c>
      <x:c r="H248" t="n">
        <x:v>2.004</x:v>
      </x:c>
      <x:c r="I248" s="30" t="n">
        <x:v>45750</x:v>
      </x:c>
      <x:c r="J248" t="inlineStr">
        <x:is>
          <x:t xml:space="preserve">FIFO DEL ESCENARIO</x:t>
        </x:is>
      </x:c>
      <x:c r="K248" t="inlineStr">
        <x:is>
          <x:t xml:space="preserve">NO PROGRAMA HISTORICO</x:t>
        </x:is>
      </x:c>
    </x:row>
    <x:row r="249">
      <x:c r="A249" t="inlineStr">
        <x:is>
          <x:t xml:space="preserve">P018</x:t>
        </x:is>
      </x:c>
      <x:c r="B249" t="inlineStr">
        <x:is>
          <x:t xml:space="preserve">Estante reforzado modular</x:t>
        </x:is>
      </x:c>
      <x:c r="C249" t="n">
        <x:v>9</x:v>
      </x:c>
      <x:c r="D249" t="inlineStr">
        <x:is>
          <x:t xml:space="preserve">Curado térmico en horno</x:t>
        </x:is>
      </x:c>
      <x:c r="E249" t="inlineStr">
        <x:is>
          <x:t xml:space="preserve">Horno de curado de pintura electrostática por lotes</x:t>
        </x:is>
      </x:c>
      <x:c r="F249" s="35" t="n">
        <x:v>45747.49378333333</x:v>
      </x:c>
      <x:c r="G249" s="35" t="n">
        <x:v>45747.59795</x:v>
      </x:c>
      <x:c r="H249" t="n">
        <x:v>1.5</x:v>
      </x:c>
      <x:c r="I249" s="30" t="n">
        <x:v>45750</x:v>
      </x:c>
      <x:c r="J249" t="inlineStr">
        <x:is>
          <x:t xml:space="preserve">FIFO DEL ESCENARIO</x:t>
        </x:is>
      </x:c>
      <x:c r="K249" t="inlineStr">
        <x:is>
          <x:t xml:space="preserve">NO PROGRAMA HISTORICO</x:t>
        </x:is>
      </x:c>
    </x:row>
    <x:row r="250">
      <x:c r="A250" t="inlineStr">
        <x:is>
          <x:t xml:space="preserve">P018</x:t>
        </x:is>
      </x:c>
      <x:c r="B250" t="inlineStr">
        <x:is>
          <x:t xml:space="preserve">Estante reforzado modular</x:t>
        </x:is>
      </x:c>
      <x:c r="C250" t="n">
        <x:v>10</x:v>
      </x:c>
      <x:c r="D250" t="inlineStr">
        <x:is>
          <x:t xml:space="preserve">Colgado, traslado y enfriamiento</x:t>
        </x:is>
      </x:c>
      <x:c r="E250" t="inlineStr">
        <x:is>
          <x:t xml:space="preserve">Manipulación y enfriamiento de piezas</x:t>
        </x:is>
      </x:c>
      <x:c r="F250" s="35" t="n">
        <x:v>45747.59795</x:v>
      </x:c>
      <x:c r="G250" s="35" t="n">
        <x:v>45747.63147777778</x:v>
      </x:c>
      <x:c r="H250" t="n">
        <x:v>0.8046666666666666</x:v>
      </x:c>
      <x:c r="I250" s="30" t="n">
        <x:v>45750</x:v>
      </x:c>
      <x:c r="J250" t="inlineStr">
        <x:is>
          <x:t xml:space="preserve">FIFO DEL ESCENARIO</x:t>
        </x:is>
      </x:c>
      <x:c r="K250" t="inlineStr">
        <x:is>
          <x:t xml:space="preserve">NO PROGRAMA HISTORICO</x:t>
        </x:is>
      </x:c>
    </x:row>
    <x:row r="251">
      <x:c r="A251" t="inlineStr">
        <x:is>
          <x:t xml:space="preserve">P018</x:t>
        </x:is>
      </x:c>
      <x:c r="B251" t="inlineStr">
        <x:is>
          <x:t xml:space="preserve">Estante reforzado modular</x:t>
        </x:is>
      </x:c>
      <x:c r="C251" t="n">
        <x:v>11</x:v>
      </x:c>
      <x:c r="D251" t="inlineStr">
        <x:is>
          <x:t xml:space="preserve">Ensamblaje</x:t>
        </x:is>
      </x:c>
      <x:c r="E251" t="inlineStr">
        <x:is>
          <x:t xml:space="preserve">Mesa de armado</x:t>
        </x:is>
      </x:c>
      <x:c r="F251" s="35" t="n">
        <x:v>45747.63147777778</x:v>
      </x:c>
      <x:c r="G251" s="35" t="n">
        <x:v>45749.45022777778</x:v>
      </x:c>
      <x:c r="H251" t="n">
        <x:v>12.65</x:v>
      </x:c>
      <x:c r="I251" s="30" t="n">
        <x:v>45750</x:v>
      </x:c>
      <x:c r="J251" t="inlineStr">
        <x:is>
          <x:t xml:space="preserve">FIFO DEL ESCENARIO</x:t>
        </x:is>
      </x:c>
      <x:c r="K251" t="inlineStr">
        <x:is>
          <x:t xml:space="preserve">NO PROGRAMA HISTORICO</x:t>
        </x:is>
      </x:c>
    </x:row>
    <x:row r="252">
      <x:c r="A252" t="inlineStr">
        <x:is>
          <x:t xml:space="preserve">P018</x:t>
        </x:is>
      </x:c>
      <x:c r="B252" t="inlineStr">
        <x:is>
          <x:t xml:space="preserve">Estante reforzado modular</x:t>
        </x:is>
      </x:c>
      <x:c r="C252" t="n">
        <x:v>12</x:v>
      </x:c>
      <x:c r="D252" t="inlineStr">
        <x:is>
          <x:t xml:space="preserve">Inspección de calidad</x:t>
        </x:is>
      </x:c>
      <x:c r="E252" t="inlineStr">
        <x:is>
          <x:t xml:space="preserve">Área de inspección</x:t>
        </x:is>
      </x:c>
      <x:c r="F252" s="35" t="n">
        <x:v>45749.45022777778</x:v>
      </x:c>
      <x:c r="G252" s="35" t="n">
        <x:v>45749.48517222222</x:v>
      </x:c>
      <x:c r="H252" t="n">
        <x:v>0.8386666666666667</x:v>
      </x:c>
      <x:c r="I252" s="30" t="n">
        <x:v>45750</x:v>
      </x:c>
      <x:c r="J252" t="inlineStr">
        <x:is>
          <x:t xml:space="preserve">FIFO DEL ESCENARIO</x:t>
        </x:is>
      </x:c>
      <x:c r="K252" t="inlineStr">
        <x:is>
          <x:t xml:space="preserve">NO PROGRAMA HISTORICO</x:t>
        </x:is>
      </x:c>
    </x:row>
    <x:row r="253">
      <x:c r="A253" t="inlineStr">
        <x:is>
          <x:t xml:space="preserve">P018</x:t>
        </x:is>
      </x:c>
      <x:c r="B253" t="inlineStr">
        <x:is>
          <x:t xml:space="preserve">Estante reforzado modular</x:t>
        </x:is>
      </x:c>
      <x:c r="C253" t="n">
        <x:v>13</x:v>
      </x:c>
      <x:c r="D253" t="inlineStr">
        <x:is>
          <x:t xml:space="preserve">Embalaje</x:t>
        </x:is>
      </x:c>
      <x:c r="E253" t="inlineStr">
        <x:is>
          <x:t xml:space="preserve">Zona de protección y embalaje</x:t>
        </x:is>
      </x:c>
      <x:c r="F253" s="35" t="n">
        <x:v>45749.48517222222</x:v>
      </x:c>
      <x:c r="G253" s="35" t="n">
        <x:v>45749.57378333333</x:v>
      </x:c>
      <x:c r="H253" t="n">
        <x:v>1.126666666666666</x:v>
      </x:c>
      <x:c r="I253" s="30" t="n">
        <x:v>45750</x:v>
      </x:c>
      <x:c r="J253" t="inlineStr">
        <x:is>
          <x:t xml:space="preserve">FIFO DEL ESCENARIO</x:t>
        </x:is>
      </x:c>
      <x:c r="K253" t="inlineStr">
        <x:is>
          <x:t xml:space="preserve">NO PROGRAMA HISTORICO</x:t>
        </x:is>
      </x:c>
    </x:row>
    <x:row r="254">
      <x:c r="A254" t="inlineStr">
        <x:is>
          <x:t xml:space="preserve">P020</x:t>
        </x:is>
      </x:c>
      <x:c r="B254" t="inlineStr">
        <x:is>
          <x:t xml:space="preserve">Góndola mural</x:t>
        </x:is>
      </x:c>
      <x:c r="C254" t="n">
        <x:v>1</x:v>
      </x:c>
      <x:c r="D254" t="inlineStr">
        <x:is>
          <x:t xml:space="preserve">Corte de planchas de acero</x:t>
        </x:is>
      </x:c>
      <x:c r="E254" t="inlineStr">
        <x:is>
          <x:t xml:space="preserve">Guillotina hidráulica para corte de planchas de acero</x:t>
        </x:is>
      </x:c>
      <x:c r="F254" s="35" t="n">
        <x:v>45733.69169444445</x:v>
      </x:c>
      <x:c r="G254" s="35" t="n">
        <x:v>45734.64087847222</x:v>
      </x:c>
      <x:c r="H254" t="n">
        <x:v>6.780416666666667</x:v>
      </x:c>
      <x:c r="I254" s="30" t="n">
        <x:v>45748</x:v>
      </x:c>
      <x:c r="J254" t="inlineStr">
        <x:is>
          <x:t xml:space="preserve">FIFO DEL ESCENARIO</x:t>
        </x:is>
      </x:c>
      <x:c r="K254" t="inlineStr">
        <x:is>
          <x:t xml:space="preserve">NO PROGRAMA HISTORICO</x:t>
        </x:is>
      </x:c>
    </x:row>
    <x:row r="255">
      <x:c r="A255" t="inlineStr">
        <x:is>
          <x:t xml:space="preserve">P020</x:t>
        </x:is>
      </x:c>
      <x:c r="B255" t="inlineStr">
        <x:is>
          <x:t xml:space="preserve">Góndola mural</x:t>
        </x:is>
      </x:c>
      <x:c r="C255" t="n">
        <x:v>2</x:v>
      </x:c>
      <x:c r="D255" t="inlineStr">
        <x:is>
          <x:t xml:space="preserve">Corte de tubos y perfiles</x:t>
        </x:is>
      </x:c>
      <x:c r="E255" t="inlineStr">
        <x:is>
          <x:t xml:space="preserve">Sierra de cinta para corte de tubos y perfiles</x:t>
        </x:is>
      </x:c>
      <x:c r="F255" s="35" t="n">
        <x:v>45735.42780555556</x:v>
      </x:c>
      <x:c r="G255" s="35" t="n">
        <x:v>45735.46388888889</x:v>
      </x:c>
      <x:c r="H255" t="n">
        <x:v>0.8659999999999999</x:v>
      </x:c>
      <x:c r="I255" s="30" t="n">
        <x:v>45748</x:v>
      </x:c>
      <x:c r="J255" t="inlineStr">
        <x:is>
          <x:t xml:space="preserve">FIFO DEL ESCENARIO</x:t>
        </x:is>
      </x:c>
      <x:c r="K255" t="inlineStr">
        <x:is>
          <x:t xml:space="preserve">NO PROGRAMA HISTORICO</x:t>
        </x:is>
      </x:c>
    </x:row>
    <x:row r="256">
      <x:c r="A256" t="inlineStr">
        <x:is>
          <x:t xml:space="preserve">P020</x:t>
        </x:is>
      </x:c>
      <x:c r="B256" t="inlineStr">
        <x:is>
          <x:t xml:space="preserve">Góndola mural</x:t>
        </x:is>
      </x:c>
      <x:c r="C256" t="n">
        <x:v>3</x:v>
      </x:c>
      <x:c r="D256" t="inlineStr">
        <x:is>
          <x:t xml:space="preserve">Perforación</x:t>
        </x:is>
      </x:c>
      <x:c r="E256" t="inlineStr">
        <x:is>
          <x:t xml:space="preserve">Taladro de banco para perforación de acero</x:t>
        </x:is>
      </x:c>
      <x:c r="F256" s="35" t="n">
        <x:v>45737.45919444445</x:v>
      </x:c>
      <x:c r="G256" s="35" t="n">
        <x:v>45740.4585</x:v>
      </x:c>
      <x:c r="H256" t="n">
        <x:v>7.983333333333333</x:v>
      </x:c>
      <x:c r="I256" s="30" t="n">
        <x:v>45748</x:v>
      </x:c>
      <x:c r="J256" t="inlineStr">
        <x:is>
          <x:t xml:space="preserve">FIFO DEL ESCENARIO</x:t>
        </x:is>
      </x:c>
      <x:c r="K256" t="inlineStr">
        <x:is>
          <x:t xml:space="preserve">NO PROGRAMA HISTORICO</x:t>
        </x:is>
      </x:c>
    </x:row>
    <x:row r="257">
      <x:c r="A257" t="inlineStr">
        <x:is>
          <x:t xml:space="preserve">P020</x:t>
        </x:is>
      </x:c>
      <x:c r="B257" t="inlineStr">
        <x:is>
          <x:t xml:space="preserve">Góndola mural</x:t>
        </x:is>
      </x:c>
      <x:c r="C257" t="n">
        <x:v>4</x:v>
      </x:c>
      <x:c r="D257" t="inlineStr">
        <x:is>
          <x:t xml:space="preserve">Plegado</x:t>
        </x:is>
      </x:c>
      <x:c r="E257" t="inlineStr">
        <x:is>
          <x:t xml:space="preserve">Plegadora hidráulica de chapa metálica</x:t>
        </x:is>
      </x:c>
      <x:c r="F257" s="35" t="n">
        <x:v>45741.38419444444</x:v>
      </x:c>
      <x:c r="G257" s="35" t="n">
        <x:v>45742.70363888889</x:v>
      </x:c>
      <x:c r="H257" t="n">
        <x:v>14.66666666666667</x:v>
      </x:c>
      <x:c r="I257" s="30" t="n">
        <x:v>45748</x:v>
      </x:c>
      <x:c r="J257" t="inlineStr">
        <x:is>
          <x:t xml:space="preserve">FIFO DEL ESCENARIO</x:t>
        </x:is>
      </x:c>
      <x:c r="K257" t="inlineStr">
        <x:is>
          <x:t xml:space="preserve">NO PROGRAMA HISTORICO</x:t>
        </x:is>
      </x:c>
    </x:row>
    <x:row r="258">
      <x:c r="A258" t="inlineStr">
        <x:is>
          <x:t xml:space="preserve">P020</x:t>
        </x:is>
      </x:c>
      <x:c r="B258" t="inlineStr">
        <x:is>
          <x:t xml:space="preserve">Góndola mural</x:t>
        </x:is>
      </x:c>
      <x:c r="C258" t="n">
        <x:v>5</x:v>
      </x:c>
      <x:c r="D258" t="inlineStr">
        <x:is>
          <x:t xml:space="preserve">Soldadura</x:t>
        </x:is>
      </x:c>
      <x:c r="E258" t="inlineStr">
        <x:is>
          <x:t xml:space="preserve">Máquina de soldadura por arco MIG/MAG</x:t>
        </x:is>
      </x:c>
      <x:c r="F258" s="35" t="n">
        <x:v>45743.38475</x:v>
      </x:c>
      <x:c r="G258" s="35" t="n">
        <x:v>45743.41891666667</x:v>
      </x:c>
      <x:c r="H258" t="n">
        <x:v>0.82</x:v>
      </x:c>
      <x:c r="I258" s="30" t="n">
        <x:v>45748</x:v>
      </x:c>
      <x:c r="J258" t="inlineStr">
        <x:is>
          <x:t xml:space="preserve">FIFO DEL ESCENARIO</x:t>
        </x:is>
      </x:c>
      <x:c r="K258" t="inlineStr">
        <x:is>
          <x:t xml:space="preserve">NO PROGRAMA HISTORICO</x:t>
        </x:is>
      </x:c>
    </x:row>
    <x:row r="259">
      <x:c r="A259" t="inlineStr">
        <x:is>
          <x:t xml:space="preserve">P020</x:t>
        </x:is>
      </x:c>
      <x:c r="B259" t="inlineStr">
        <x:is>
          <x:t xml:space="preserve">Góndola mural</x:t>
        </x:is>
      </x:c>
      <x:c r="C259" t="n">
        <x:v>6</x:v>
      </x:c>
      <x:c r="D259" t="inlineStr">
        <x:is>
          <x:t xml:space="preserve">Desbarbado</x:t>
        </x:is>
      </x:c>
      <x:c r="E259" t="inlineStr">
        <x:is>
          <x:t xml:space="preserve">Mesa de desbarbado/esmerilado</x:t>
        </x:is>
      </x:c>
      <x:c r="F259" s="35" t="n">
        <x:v>45744.46808333333</x:v>
      </x:c>
      <x:c r="G259" s="35" t="n">
        <x:v>45744.67225</x:v>
      </x:c>
      <x:c r="H259" t="n">
        <x:v>3.9</x:v>
      </x:c>
      <x:c r="I259" s="30" t="n">
        <x:v>45748</x:v>
      </x:c>
      <x:c r="J259" t="inlineStr">
        <x:is>
          <x:t xml:space="preserve">FIFO DEL ESCENARIO</x:t>
        </x:is>
      </x:c>
      <x:c r="K259" t="inlineStr">
        <x:is>
          <x:t xml:space="preserve">NO PROGRAMA HISTORICO</x:t>
        </x:is>
      </x:c>
    </x:row>
    <x:row r="260">
      <x:c r="A260" t="inlineStr">
        <x:is>
          <x:t xml:space="preserve">P020</x:t>
        </x:is>
      </x:c>
      <x:c r="B260" t="inlineStr">
        <x:is>
          <x:t xml:space="preserve">Góndola mural</x:t>
        </x:is>
      </x:c>
      <x:c r="C260" t="n">
        <x:v>7</x:v>
      </x:c>
      <x:c r="D260" t="inlineStr">
        <x:is>
          <x:t xml:space="preserve">Preparación superficial</x:t>
        </x:is>
      </x:c>
      <x:c r="E260" t="inlineStr">
        <x:is>
          <x:t xml:space="preserve">Zona de preparación superficial</x:t>
        </x:is>
      </x:c>
      <x:c r="F260" s="35" t="n">
        <x:v>45747.41028333333</x:v>
      </x:c>
      <x:c r="G260" s="35" t="n">
        <x:v>45747.58771277778</x:v>
      </x:c>
      <x:c r="H260" t="n">
        <x:v>3.258306666666666</x:v>
      </x:c>
      <x:c r="I260" s="30" t="n">
        <x:v>45748</x:v>
      </x:c>
      <x:c r="J260" t="inlineStr">
        <x:is>
          <x:t xml:space="preserve">FIFO DEL ESCENARIO</x:t>
        </x:is>
      </x:c>
      <x:c r="K260" t="inlineStr">
        <x:is>
          <x:t xml:space="preserve">NO PROGRAMA HISTORICO</x:t>
        </x:is>
      </x:c>
    </x:row>
    <x:row r="261">
      <x:c r="A261" t="inlineStr">
        <x:is>
          <x:t xml:space="preserve">P020</x:t>
        </x:is>
      </x:c>
      <x:c r="B261" t="inlineStr">
        <x:is>
          <x:t xml:space="preserve">Góndola mural</x:t>
        </x:is>
      </x:c>
      <x:c r="C261" t="n">
        <x:v>8</x:v>
      </x:c>
      <x:c r="D261" t="inlineStr">
        <x:is>
          <x:t xml:space="preserve">Aplicación electrostática de polvo</x:t>
        </x:is>
      </x:c>
      <x:c r="E261" t="inlineStr">
        <x:is>
          <x:t xml:space="preserve">Pistola manual de pintura electrostática en polvo</x:t>
        </x:is>
      </x:c>
      <x:c r="F261" s="35" t="n">
        <x:v>45747.58771277778</x:v>
      </x:c>
      <x:c r="G261" s="35" t="n">
        <x:v>45747.63172666667</x:v>
      </x:c>
      <x:c r="H261" t="n">
        <x:v>1.056333333333333</x:v>
      </x:c>
      <x:c r="I261" s="30" t="n">
        <x:v>45748</x:v>
      </x:c>
      <x:c r="J261" t="inlineStr">
        <x:is>
          <x:t xml:space="preserve">FIFO DEL ESCENARIO</x:t>
        </x:is>
      </x:c>
      <x:c r="K261" t="inlineStr">
        <x:is>
          <x:t xml:space="preserve">NO PROGRAMA HISTORICO</x:t>
        </x:is>
      </x:c>
    </x:row>
    <x:row r="262">
      <x:c r="A262" t="inlineStr">
        <x:is>
          <x:t xml:space="preserve">P020</x:t>
        </x:is>
      </x:c>
      <x:c r="B262" t="inlineStr">
        <x:is>
          <x:t xml:space="preserve">Góndola mural</x:t>
        </x:is>
      </x:c>
      <x:c r="C262" t="n">
        <x:v>9</x:v>
      </x:c>
      <x:c r="D262" t="inlineStr">
        <x:is>
          <x:t xml:space="preserve">Curado térmico en horno</x:t>
        </x:is>
      </x:c>
      <x:c r="E262" t="inlineStr">
        <x:is>
          <x:t xml:space="preserve">Horno de curado de pintura electrostática por lotes</x:t>
        </x:is>
      </x:c>
      <x:c r="F262" s="35" t="n">
        <x:v>45747.63172666667</x:v>
      </x:c>
      <x:c r="G262" s="35" t="n">
        <x:v>45747.66297666667</x:v>
      </x:c>
      <x:c r="H262" t="n">
        <x:v>0.75</x:v>
      </x:c>
      <x:c r="I262" s="30" t="n">
        <x:v>45748</x:v>
      </x:c>
      <x:c r="J262" t="inlineStr">
        <x:is>
          <x:t xml:space="preserve">FIFO DEL ESCENARIO</x:t>
        </x:is>
      </x:c>
      <x:c r="K262" t="inlineStr">
        <x:is>
          <x:t xml:space="preserve">NO PROGRAMA HISTORICO</x:t>
        </x:is>
      </x:c>
    </x:row>
    <x:row r="263">
      <x:c r="A263" t="inlineStr">
        <x:is>
          <x:t xml:space="preserve">P020</x:t>
        </x:is>
      </x:c>
      <x:c r="B263" t="inlineStr">
        <x:is>
          <x:t xml:space="preserve">Góndola mural</x:t>
        </x:is>
      </x:c>
      <x:c r="C263" t="n">
        <x:v>10</x:v>
      </x:c>
      <x:c r="D263" t="inlineStr">
        <x:is>
          <x:t xml:space="preserve">Colgado, traslado y enfriamiento</x:t>
        </x:is>
      </x:c>
      <x:c r="E263" t="inlineStr">
        <x:is>
          <x:t xml:space="preserve">Manipulación y enfriamiento de piezas</x:t>
        </x:is>
      </x:c>
      <x:c r="F263" s="35" t="n">
        <x:v>45747.66297666667</x:v>
      </x:c>
      <x:c r="G263" s="35" t="n">
        <x:v>45747.68087944444</x:v>
      </x:c>
      <x:c r="H263" t="n">
        <x:v>0.4296666666666667</x:v>
      </x:c>
      <x:c r="I263" s="30" t="n">
        <x:v>45748</x:v>
      </x:c>
      <x:c r="J263" t="inlineStr">
        <x:is>
          <x:t xml:space="preserve">FIFO DEL ESCENARIO</x:t>
        </x:is>
      </x:c>
      <x:c r="K263" t="inlineStr">
        <x:is>
          <x:t xml:space="preserve">NO PROGRAMA HISTORICO</x:t>
        </x:is>
      </x:c>
    </x:row>
    <x:row r="264">
      <x:c r="A264" t="inlineStr">
        <x:is>
          <x:t xml:space="preserve">P020</x:t>
        </x:is>
      </x:c>
      <x:c r="B264" t="inlineStr">
        <x:is>
          <x:t xml:space="preserve">Góndola mural</x:t>
        </x:is>
      </x:c>
      <x:c r="C264" t="n">
        <x:v>11</x:v>
      </x:c>
      <x:c r="D264" t="inlineStr">
        <x:is>
          <x:t xml:space="preserve">Ensamblaje</x:t>
        </x:is>
      </x:c>
      <x:c r="E264" t="inlineStr">
        <x:is>
          <x:t xml:space="preserve">Mesa de armado</x:t>
        </x:is>
      </x:c>
      <x:c r="F264" s="35" t="n">
        <x:v>45749.45022777778</x:v>
      </x:c>
      <x:c r="G264" s="35" t="n">
        <x:v>45750.35804027778</x:v>
      </x:c>
      <x:c r="H264" t="n">
        <x:v>5.7875</x:v>
      </x:c>
      <x:c r="I264" s="30" t="n">
        <x:v>45748</x:v>
      </x:c>
      <x:c r="J264" t="inlineStr">
        <x:is>
          <x:t xml:space="preserve">FIFO DEL ESCENARIO</x:t>
        </x:is>
      </x:c>
      <x:c r="K264" t="inlineStr">
        <x:is>
          <x:t xml:space="preserve">NO PROGRAMA HISTORICO</x:t>
        </x:is>
      </x:c>
    </x:row>
    <x:row r="265">
      <x:c r="A265" t="inlineStr">
        <x:is>
          <x:t xml:space="preserve">P020</x:t>
        </x:is>
      </x:c>
      <x:c r="B265" t="inlineStr">
        <x:is>
          <x:t xml:space="preserve">Góndola mural</x:t>
        </x:is>
      </x:c>
      <x:c r="C265" t="n">
        <x:v>12</x:v>
      </x:c>
      <x:c r="D265" t="inlineStr">
        <x:is>
          <x:t xml:space="preserve">Inspección de calidad</x:t>
        </x:is>
      </x:c>
      <x:c r="E265" t="inlineStr">
        <x:is>
          <x:t xml:space="preserve">Área de inspección</x:t>
        </x:is>
      </x:c>
      <x:c r="F265" s="35" t="n">
        <x:v>45750.35804027778</x:v>
      </x:c>
      <x:c r="G265" s="35" t="n">
        <x:v>45750.37726944444</x:v>
      </x:c>
      <x:c r="H265" t="n">
        <x:v>0.4615</x:v>
      </x:c>
      <x:c r="I265" s="30" t="n">
        <x:v>45748</x:v>
      </x:c>
      <x:c r="J265" t="inlineStr">
        <x:is>
          <x:t xml:space="preserve">FIFO DEL ESCENARIO</x:t>
        </x:is>
      </x:c>
      <x:c r="K265" t="inlineStr">
        <x:is>
          <x:t xml:space="preserve">NO PROGRAMA HISTORICO</x:t>
        </x:is>
      </x:c>
    </x:row>
    <x:row r="266">
      <x:c r="A266" t="inlineStr">
        <x:is>
          <x:t xml:space="preserve">P020</x:t>
        </x:is>
      </x:c>
      <x:c r="B266" t="inlineStr">
        <x:is>
          <x:t xml:space="preserve">Góndola mural</x:t>
        </x:is>
      </x:c>
      <x:c r="C266" t="n">
        <x:v>13</x:v>
      </x:c>
      <x:c r="D266" t="inlineStr">
        <x:is>
          <x:t xml:space="preserve">Embalaje</x:t>
        </x:is>
      </x:c>
      <x:c r="E266" t="inlineStr">
        <x:is>
          <x:t xml:space="preserve">Zona de protección y embalaje</x:t>
        </x:is>
      </x:c>
      <x:c r="F266" s="35" t="n">
        <x:v>45750.37726944444</x:v>
      </x:c>
      <x:c r="G266" s="35" t="n">
        <x:v>45750.40296388889</x:v>
      </x:c>
      <x:c r="H266" t="n">
        <x:v>0.6166666666666667</x:v>
      </x:c>
      <x:c r="I266" s="30" t="n">
        <x:v>45748</x:v>
      </x:c>
      <x:c r="J266" t="inlineStr">
        <x:is>
          <x:t xml:space="preserve">FIFO DEL ESCENARIO</x:t>
        </x:is>
      </x:c>
      <x:c r="K266" t="inlineStr">
        <x:is>
          <x:t xml:space="preserve">NO PROGRAMA HISTORICO</x:t>
        </x:is>
      </x:c>
    </x:row>
    <x:row r="267">
      <x:c r="A267" t="inlineStr">
        <x:is>
          <x:t xml:space="preserve">P022</x:t>
        </x:is>
      </x:c>
      <x:c r="B267" t="inlineStr">
        <x:is>
          <x:t xml:space="preserve">Locker de 6 puertas</x:t>
        </x:is>
      </x:c>
      <x:c r="C267" t="n">
        <x:v>1</x:v>
      </x:c>
      <x:c r="D267" t="inlineStr">
        <x:is>
          <x:t xml:space="preserve">Corte de planchas de acero</x:t>
        </x:is>
      </x:c>
      <x:c r="E267" t="inlineStr">
        <x:is>
          <x:t xml:space="preserve">Guillotina hidráulica para corte de planchas de acero</x:t>
        </x:is>
      </x:c>
      <x:c r="F267" s="35" t="n">
        <x:v>45734.64087847222</x:v>
      </x:c>
      <x:c r="G267" s="35" t="n">
        <x:v>45735.55118402778</x:v>
      </x:c>
      <x:c r="H267" t="n">
        <x:v>5.847333333333334</x:v>
      </x:c>
      <x:c r="I267" s="30" t="n">
        <x:v>45747</x:v>
      </x:c>
      <x:c r="J267" t="inlineStr">
        <x:is>
          <x:t xml:space="preserve">FIFO DEL ESCENARIO</x:t>
        </x:is>
      </x:c>
      <x:c r="K267" t="inlineStr">
        <x:is>
          <x:t xml:space="preserve">NO PROGRAMA HISTORICO</x:t>
        </x:is>
      </x:c>
    </x:row>
    <x:row r="268">
      <x:c r="A268" t="inlineStr">
        <x:is>
          <x:t xml:space="preserve">P022</x:t>
        </x:is>
      </x:c>
      <x:c r="B268" t="inlineStr">
        <x:is>
          <x:t xml:space="preserve">Locker de 6 puertas</x:t>
        </x:is>
      </x:c>
      <x:c r="C268" t="n">
        <x:v>2</x:v>
      </x:c>
      <x:c r="D268" t="inlineStr">
        <x:is>
          <x:t xml:space="preserve">Perforación</x:t>
        </x:is>
      </x:c>
      <x:c r="E268" t="inlineStr">
        <x:is>
          <x:t xml:space="preserve">Taladro de banco para perforación de acero</x:t>
        </x:is>
      </x:c>
      <x:c r="F268" s="35" t="n">
        <x:v>45740.4585</x:v>
      </x:c>
      <x:c r="G268" s="35" t="n">
        <x:v>45740.61961111111</x:v>
      </x:c>
      <x:c r="H268" t="n">
        <x:v>2.866666666666667</x:v>
      </x:c>
      <x:c r="I268" s="30" t="n">
        <x:v>45747</x:v>
      </x:c>
      <x:c r="J268" t="inlineStr">
        <x:is>
          <x:t xml:space="preserve">FIFO DEL ESCENARIO</x:t>
        </x:is>
      </x:c>
      <x:c r="K268" t="inlineStr">
        <x:is>
          <x:t xml:space="preserve">NO PROGRAMA HISTORICO</x:t>
        </x:is>
      </x:c>
    </x:row>
    <x:row r="269">
      <x:c r="A269" t="inlineStr">
        <x:is>
          <x:t xml:space="preserve">P022</x:t>
        </x:is>
      </x:c>
      <x:c r="B269" t="inlineStr">
        <x:is>
          <x:t xml:space="preserve">Locker de 6 puertas</x:t>
        </x:is>
      </x:c>
      <x:c r="C269" t="n">
        <x:v>3</x:v>
      </x:c>
      <x:c r="D269" t="inlineStr">
        <x:is>
          <x:t xml:space="preserve">Plegado</x:t>
        </x:is>
      </x:c>
      <x:c r="E269" t="inlineStr">
        <x:is>
          <x:t xml:space="preserve">Plegadora hidráulica de chapa metálica</x:t>
        </x:is>
      </x:c>
      <x:c r="F269" s="35" t="n">
        <x:v>45742.70363888889</x:v>
      </x:c>
      <x:c r="G269" s="35" t="n">
        <x:v>45744.66613888889</x:v>
      </x:c>
      <x:c r="H269" t="n">
        <x:v>15.1</x:v>
      </x:c>
      <x:c r="I269" s="30" t="n">
        <x:v>45747</x:v>
      </x:c>
      <x:c r="J269" t="inlineStr">
        <x:is>
          <x:t xml:space="preserve">FIFO DEL ESCENARIO</x:t>
        </x:is>
      </x:c>
      <x:c r="K269" t="inlineStr">
        <x:is>
          <x:t xml:space="preserve">NO PROGRAMA HISTORICO</x:t>
        </x:is>
      </x:c>
    </x:row>
    <x:row r="270">
      <x:c r="A270" t="inlineStr">
        <x:is>
          <x:t xml:space="preserve">P022</x:t>
        </x:is>
      </x:c>
      <x:c r="B270" t="inlineStr">
        <x:is>
          <x:t xml:space="preserve">Locker de 6 puertas</x:t>
        </x:is>
      </x:c>
      <x:c r="C270" t="n">
        <x:v>4</x:v>
      </x:c>
      <x:c r="D270" t="inlineStr">
        <x:is>
          <x:t xml:space="preserve">Desbarbado</x:t>
        </x:is>
      </x:c>
      <x:c r="E270" t="inlineStr">
        <x:is>
          <x:t xml:space="preserve">Mesa de desbarbado/esmerilado</x:t>
        </x:is>
      </x:c>
      <x:c r="F270" s="35" t="n">
        <x:v>45744.67225</x:v>
      </x:c>
      <x:c r="G270" s="35" t="n">
        <x:v>45747.40558333333</x:v>
      </x:c>
      <x:c r="H270" t="n">
        <x:v>2.6</x:v>
      </x:c>
      <x:c r="I270" s="30" t="n">
        <x:v>45747</x:v>
      </x:c>
      <x:c r="J270" t="inlineStr">
        <x:is>
          <x:t xml:space="preserve">FIFO DEL ESCENARIO</x:t>
        </x:is>
      </x:c>
      <x:c r="K270" t="inlineStr">
        <x:is>
          <x:t xml:space="preserve">NO PROGRAMA HISTORICO</x:t>
        </x:is>
      </x:c>
    </x:row>
    <x:row r="271">
      <x:c r="A271" t="inlineStr">
        <x:is>
          <x:t xml:space="preserve">P022</x:t>
        </x:is>
      </x:c>
      <x:c r="B271" t="inlineStr">
        <x:is>
          <x:t xml:space="preserve">Locker de 6 puertas</x:t>
        </x:is>
      </x:c>
      <x:c r="C271" t="n">
        <x:v>5</x:v>
      </x:c>
      <x:c r="D271" t="inlineStr">
        <x:is>
          <x:t xml:space="preserve">Preparación superficial</x:t>
        </x:is>
      </x:c>
      <x:c r="E271" t="inlineStr">
        <x:is>
          <x:t xml:space="preserve">Zona de preparación superficial</x:t>
        </x:is>
      </x:c>
      <x:c r="F271" s="35" t="n">
        <x:v>45747.58771277778</x:v>
      </x:c>
      <x:c r="G271" s="35" t="n">
        <x:v>45748.37324611111</x:v>
      </x:c>
      <x:c r="H271" t="n">
        <x:v>3.8528</x:v>
      </x:c>
      <x:c r="I271" s="30" t="n">
        <x:v>45747</x:v>
      </x:c>
      <x:c r="J271" t="inlineStr">
        <x:is>
          <x:t xml:space="preserve">FIFO DEL ESCENARIO</x:t>
        </x:is>
      </x:c>
      <x:c r="K271" t="inlineStr">
        <x:is>
          <x:t xml:space="preserve">NO PROGRAMA HISTORICO</x:t>
        </x:is>
      </x:c>
    </x:row>
    <x:row r="272">
      <x:c r="A272" t="inlineStr">
        <x:is>
          <x:t xml:space="preserve">P022</x:t>
        </x:is>
      </x:c>
      <x:c r="B272" t="inlineStr">
        <x:is>
          <x:t xml:space="preserve">Locker de 6 puertas</x:t>
        </x:is>
      </x:c>
      <x:c r="C272" t="n">
        <x:v>6</x:v>
      </x:c>
      <x:c r="D272" t="inlineStr">
        <x:is>
          <x:t xml:space="preserve">Aplicación electrostática de polvo</x:t>
        </x:is>
      </x:c>
      <x:c r="E272" t="inlineStr">
        <x:is>
          <x:t xml:space="preserve">Pistola manual de pintura electrostática en polvo</x:t>
        </x:is>
      </x:c>
      <x:c r="F272" s="35" t="n">
        <x:v>45748.37324611111</x:v>
      </x:c>
      <x:c r="G272" s="35" t="n">
        <x:v>45748.41003777778</x:v>
      </x:c>
      <x:c r="H272" t="n">
        <x:v>0.8830000000000001</x:v>
      </x:c>
      <x:c r="I272" s="30" t="n">
        <x:v>45747</x:v>
      </x:c>
      <x:c r="J272" t="inlineStr">
        <x:is>
          <x:t xml:space="preserve">FIFO DEL ESCENARIO</x:t>
        </x:is>
      </x:c>
      <x:c r="K272" t="inlineStr">
        <x:is>
          <x:t xml:space="preserve">NO PROGRAMA HISTORICO</x:t>
        </x:is>
      </x:c>
    </x:row>
    <x:row r="273">
      <x:c r="A273" t="inlineStr">
        <x:is>
          <x:t xml:space="preserve">P022</x:t>
        </x:is>
      </x:c>
      <x:c r="B273" t="inlineStr">
        <x:is>
          <x:t xml:space="preserve">Locker de 6 puertas</x:t>
        </x:is>
      </x:c>
      <x:c r="C273" t="n">
        <x:v>7</x:v>
      </x:c>
      <x:c r="D273" t="inlineStr">
        <x:is>
          <x:t xml:space="preserve">Curado térmico en horno</x:t>
        </x:is>
      </x:c>
      <x:c r="E273" t="inlineStr">
        <x:is>
          <x:t xml:space="preserve">Horno de curado de pintura electrostática por lotes</x:t>
        </x:is>
      </x:c>
      <x:c r="F273" s="35" t="n">
        <x:v>45748.41003777778</x:v>
      </x:c>
      <x:c r="G273" s="35" t="n">
        <x:v>45748.44128777778</x:v>
      </x:c>
      <x:c r="H273" t="n">
        <x:v>0.75</x:v>
      </x:c>
      <x:c r="I273" s="30" t="n">
        <x:v>45747</x:v>
      </x:c>
      <x:c r="J273" t="inlineStr">
        <x:is>
          <x:t xml:space="preserve">FIFO DEL ESCENARIO</x:t>
        </x:is>
      </x:c>
      <x:c r="K273" t="inlineStr">
        <x:is>
          <x:t xml:space="preserve">NO PROGRAMA HISTORICO</x:t>
        </x:is>
      </x:c>
    </x:row>
    <x:row r="274">
      <x:c r="A274" t="inlineStr">
        <x:is>
          <x:t xml:space="preserve">P022</x:t>
        </x:is>
      </x:c>
      <x:c r="B274" t="inlineStr">
        <x:is>
          <x:t xml:space="preserve">Locker de 6 puertas</x:t>
        </x:is>
      </x:c>
      <x:c r="C274" t="n">
        <x:v>8</x:v>
      </x:c>
      <x:c r="D274" t="inlineStr">
        <x:is>
          <x:t xml:space="preserve">Colgado, traslado y enfriamiento</x:t>
        </x:is>
      </x:c>
      <x:c r="E274" t="inlineStr">
        <x:is>
          <x:t xml:space="preserve">Manipulación y enfriamiento de piezas</x:t>
        </x:is>
      </x:c>
      <x:c r="F274" s="35" t="n">
        <x:v>45748.44128777778</x:v>
      </x:c>
      <x:c r="G274" s="35" t="n">
        <x:v>45748.45692666667</x:v>
      </x:c>
      <x:c r="H274" t="n">
        <x:v>0.3753333333333334</x:v>
      </x:c>
      <x:c r="I274" s="30" t="n">
        <x:v>45747</x:v>
      </x:c>
      <x:c r="J274" t="inlineStr">
        <x:is>
          <x:t xml:space="preserve">FIFO DEL ESCENARIO</x:t>
        </x:is>
      </x:c>
      <x:c r="K274" t="inlineStr">
        <x:is>
          <x:t xml:space="preserve">NO PROGRAMA HISTORICO</x:t>
        </x:is>
      </x:c>
    </x:row>
    <x:row r="275">
      <x:c r="A275" t="inlineStr">
        <x:is>
          <x:t xml:space="preserve">P022</x:t>
        </x:is>
      </x:c>
      <x:c r="B275" t="inlineStr">
        <x:is>
          <x:t xml:space="preserve">Locker de 6 puertas</x:t>
        </x:is>
      </x:c>
      <x:c r="C275" t="n">
        <x:v>9</x:v>
      </x:c>
      <x:c r="D275" t="inlineStr">
        <x:is>
          <x:t xml:space="preserve">Ensamblaje</x:t>
        </x:is>
      </x:c>
      <x:c r="E275" t="inlineStr">
        <x:is>
          <x:t xml:space="preserve">Mesa de armado</x:t>
        </x:is>
      </x:c>
      <x:c r="F275" s="35" t="n">
        <x:v>45750.35804027778</x:v>
      </x:c>
      <x:c r="G275" s="35" t="n">
        <x:v>45750.63824861111</x:v>
      </x:c>
      <x:c r="H275" t="n">
        <x:v>5.725</x:v>
      </x:c>
      <x:c r="I275" s="30" t="n">
        <x:v>45747</x:v>
      </x:c>
      <x:c r="J275" t="inlineStr">
        <x:is>
          <x:t xml:space="preserve">FIFO DEL ESCENARIO</x:t>
        </x:is>
      </x:c>
      <x:c r="K275" t="inlineStr">
        <x:is>
          <x:t xml:space="preserve">NO PROGRAMA HISTORICO</x:t>
        </x:is>
      </x:c>
    </x:row>
    <x:row r="276">
      <x:c r="A276" t="inlineStr">
        <x:is>
          <x:t xml:space="preserve">P022</x:t>
        </x:is>
      </x:c>
      <x:c r="B276" t="inlineStr">
        <x:is>
          <x:t xml:space="preserve">Locker de 6 puertas</x:t>
        </x:is>
      </x:c>
      <x:c r="C276" t="n">
        <x:v>10</x:v>
      </x:c>
      <x:c r="D276" t="inlineStr">
        <x:is>
          <x:t xml:space="preserve">Inspección de calidad</x:t>
        </x:is>
      </x:c>
      <x:c r="E276" t="inlineStr">
        <x:is>
          <x:t xml:space="preserve">Área de inspección</x:t>
        </x:is>
      </x:c>
      <x:c r="F276" s="35" t="n">
        <x:v>45750.63824861111</x:v>
      </x:c>
      <x:c r="G276" s="35" t="n">
        <x:v>45750.65430416667</x:v>
      </x:c>
      <x:c r="H276" t="n">
        <x:v>0.3853333333333334</x:v>
      </x:c>
      <x:c r="I276" s="30" t="n">
        <x:v>45747</x:v>
      </x:c>
      <x:c r="J276" t="inlineStr">
        <x:is>
          <x:t xml:space="preserve">FIFO DEL ESCENARIO</x:t>
        </x:is>
      </x:c>
      <x:c r="K276" t="inlineStr">
        <x:is>
          <x:t xml:space="preserve">NO PROGRAMA HISTORICO</x:t>
        </x:is>
      </x:c>
    </x:row>
    <x:row r="277">
      <x:c r="A277" t="inlineStr">
        <x:is>
          <x:t xml:space="preserve">P022</x:t>
        </x:is>
      </x:c>
      <x:c r="B277" t="inlineStr">
        <x:is>
          <x:t xml:space="preserve">Locker de 6 puertas</x:t>
        </x:is>
      </x:c>
      <x:c r="C277" t="n">
        <x:v>11</x:v>
      </x:c>
      <x:c r="D277" t="inlineStr">
        <x:is>
          <x:t xml:space="preserve">Embalaje</x:t>
        </x:is>
      </x:c>
      <x:c r="E277" t="inlineStr">
        <x:is>
          <x:t xml:space="preserve">Zona de protección y embalaje</x:t>
        </x:is>
      </x:c>
      <x:c r="F277" s="35" t="n">
        <x:v>45750.65430416667</x:v>
      </x:c>
      <x:c r="G277" s="35" t="n">
        <x:v>45750.67560972222</x:v>
      </x:c>
      <x:c r="H277" t="n">
        <x:v>0.5113333333333333</x:v>
      </x:c>
      <x:c r="I277" s="30" t="n">
        <x:v>45747</x:v>
      </x:c>
      <x:c r="J277" t="inlineStr">
        <x:is>
          <x:t xml:space="preserve">FIFO DEL ESCENARIO</x:t>
        </x:is>
      </x:c>
      <x:c r="K277" t="inlineStr">
        <x:is>
          <x:t xml:space="preserve">NO PROGRAMA HISTORICO</x:t>
        </x:is>
      </x:c>
    </x:row>
    <x:row r="278">
      <x:c r="A278" t="inlineStr">
        <x:is>
          <x:t xml:space="preserve">P024</x:t>
        </x:is>
      </x:c>
      <x:c r="B278" t="inlineStr">
        <x:is>
          <x:t xml:space="preserve">Estantería liviana metálica</x:t>
        </x:is>
      </x:c>
      <x:c r="C278" t="n">
        <x:v>1</x:v>
      </x:c>
      <x:c r="D278" t="inlineStr">
        <x:is>
          <x:t xml:space="preserve">Corte de planchas de acero</x:t>
        </x:is>
      </x:c>
      <x:c r="E278" t="inlineStr">
        <x:is>
          <x:t xml:space="preserve">Guillotina hidráulica para corte de planchas de acero</x:t>
        </x:is>
      </x:c>
      <x:c r="F278" s="35" t="n">
        <x:v>45735.55118402778</x:v>
      </x:c>
      <x:c r="G278" s="35" t="n">
        <x:v>45736.43118402778</x:v>
      </x:c>
      <x:c r="H278" t="n">
        <x:v>6.120000000000001</x:v>
      </x:c>
      <x:c r="I278" s="30" t="n">
        <x:v>45748</x:v>
      </x:c>
      <x:c r="J278" t="inlineStr">
        <x:is>
          <x:t xml:space="preserve">FIFO DEL ESCENARIO</x:t>
        </x:is>
      </x:c>
      <x:c r="K278" t="inlineStr">
        <x:is>
          <x:t xml:space="preserve">NO PROGRAMA HISTORICO</x:t>
        </x:is>
      </x:c>
    </x:row>
    <x:row r="279">
      <x:c r="A279" t="inlineStr">
        <x:is>
          <x:t xml:space="preserve">P024</x:t>
        </x:is>
      </x:c>
      <x:c r="B279" t="inlineStr">
        <x:is>
          <x:t xml:space="preserve">Estantería liviana metálica</x:t>
        </x:is>
      </x:c>
      <x:c r="C279" t="n">
        <x:v>2</x:v>
      </x:c>
      <x:c r="D279" t="inlineStr">
        <x:is>
          <x:t xml:space="preserve">Corte de tubos y perfiles</x:t>
        </x:is>
      </x:c>
      <x:c r="E279" t="inlineStr">
        <x:is>
          <x:t xml:space="preserve">Sierra de cinta para corte de tubos y perfiles</x:t>
        </x:is>
      </x:c>
      <x:c r="F279" s="35" t="n">
        <x:v>45736.43118402778</x:v>
      </x:c>
      <x:c r="G279" s="35" t="n">
        <x:v>45736.70257291666</x:v>
      </x:c>
      <x:c r="H279" t="n">
        <x:v>5.513333333333334</x:v>
      </x:c>
      <x:c r="I279" s="30" t="n">
        <x:v>45748</x:v>
      </x:c>
      <x:c r="J279" t="inlineStr">
        <x:is>
          <x:t xml:space="preserve">FIFO DEL ESCENARIO</x:t>
        </x:is>
      </x:c>
      <x:c r="K279" t="inlineStr">
        <x:is>
          <x:t xml:space="preserve">NO PROGRAMA HISTORICO</x:t>
        </x:is>
      </x:c>
    </x:row>
    <x:row r="280">
      <x:c r="A280" t="inlineStr">
        <x:is>
          <x:t xml:space="preserve">P024</x:t>
        </x:is>
      </x:c>
      <x:c r="B280" t="inlineStr">
        <x:is>
          <x:t xml:space="preserve">Estantería liviana metálica</x:t>
        </x:is>
      </x:c>
      <x:c r="C280" t="n">
        <x:v>3</x:v>
      </x:c>
      <x:c r="D280" t="inlineStr">
        <x:is>
          <x:t xml:space="preserve">Perforación</x:t>
        </x:is>
      </x:c>
      <x:c r="E280" t="inlineStr">
        <x:is>
          <x:t xml:space="preserve">Taladro de banco para perforación de acero</x:t>
        </x:is>
      </x:c>
      <x:c r="F280" s="35" t="n">
        <x:v>45740.61961111111</x:v>
      </x:c>
      <x:c r="G280" s="35" t="n">
        <x:v>45741.67377777777</x:v>
      </x:c>
      <x:c r="H280" t="n">
        <x:v>9.300000000000001</x:v>
      </x:c>
      <x:c r="I280" s="30" t="n">
        <x:v>45748</x:v>
      </x:c>
      <x:c r="J280" t="inlineStr">
        <x:is>
          <x:t xml:space="preserve">FIFO DEL ESCENARIO</x:t>
        </x:is>
      </x:c>
      <x:c r="K280" t="inlineStr">
        <x:is>
          <x:t xml:space="preserve">NO PROGRAMA HISTORICO</x:t>
        </x:is>
      </x:c>
    </x:row>
    <x:row r="281">
      <x:c r="A281" t="inlineStr">
        <x:is>
          <x:t xml:space="preserve">P024</x:t>
        </x:is>
      </x:c>
      <x:c r="B281" t="inlineStr">
        <x:is>
          <x:t xml:space="preserve">Estantería liviana metálica</x:t>
        </x:is>
      </x:c>
      <x:c r="C281" t="n">
        <x:v>4</x:v>
      </x:c>
      <x:c r="D281" t="inlineStr">
        <x:is>
          <x:t xml:space="preserve">Plegado</x:t>
        </x:is>
      </x:c>
      <x:c r="E281" t="inlineStr">
        <x:is>
          <x:t xml:space="preserve">Plegadora hidráulica de chapa metálica</x:t>
        </x:is>
      </x:c>
      <x:c r="F281" s="35" t="n">
        <x:v>45744.66613888889</x:v>
      </x:c>
      <x:c r="G281" s="35" t="n">
        <x:v>45748.59808333333</x:v>
      </x:c>
      <x:c r="H281" t="n">
        <x:v>14.36666666666667</x:v>
      </x:c>
      <x:c r="I281" s="30" t="n">
        <x:v>45748</x:v>
      </x:c>
      <x:c r="J281" t="inlineStr">
        <x:is>
          <x:t xml:space="preserve">FIFO DEL ESCENARIO</x:t>
        </x:is>
      </x:c>
      <x:c r="K281" t="inlineStr">
        <x:is>
          <x:t xml:space="preserve">NO PROGRAMA HISTORICO</x:t>
        </x:is>
      </x:c>
    </x:row>
    <x:row r="282">
      <x:c r="A282" t="inlineStr">
        <x:is>
          <x:t xml:space="preserve">P024</x:t>
        </x:is>
      </x:c>
      <x:c r="B282" t="inlineStr">
        <x:is>
          <x:t xml:space="preserve">Estantería liviana metálica</x:t>
        </x:is>
      </x:c>
      <x:c r="C282" t="n">
        <x:v>5</x:v>
      </x:c>
      <x:c r="D282" t="inlineStr">
        <x:is>
          <x:t xml:space="preserve">Desbarbado</x:t>
        </x:is>
      </x:c>
      <x:c r="E282" t="inlineStr">
        <x:is>
          <x:t xml:space="preserve">Mesa de desbarbado/esmerilado</x:t>
        </x:is>
      </x:c>
      <x:c r="F282" s="35" t="n">
        <x:v>45748.59808333333</x:v>
      </x:c>
      <x:c r="G282" s="35" t="n">
        <x:v>45749.48558333333</x:v>
      </x:c>
      <x:c r="H282" t="n">
        <x:v>6.3</x:v>
      </x:c>
      <x:c r="I282" s="30" t="n">
        <x:v>45748</x:v>
      </x:c>
      <x:c r="J282" t="inlineStr">
        <x:is>
          <x:t xml:space="preserve">FIFO DEL ESCENARIO</x:t>
        </x:is>
      </x:c>
      <x:c r="K282" t="inlineStr">
        <x:is>
          <x:t xml:space="preserve">NO PROGRAMA HISTORICO</x:t>
        </x:is>
      </x:c>
    </x:row>
    <x:row r="283">
      <x:c r="A283" t="inlineStr">
        <x:is>
          <x:t xml:space="preserve">P024</x:t>
        </x:is>
      </x:c>
      <x:c r="B283" t="inlineStr">
        <x:is>
          <x:t xml:space="preserve">Estantería liviana metálica</x:t>
        </x:is>
      </x:c>
      <x:c r="C283" t="n">
        <x:v>6</x:v>
      </x:c>
      <x:c r="D283" t="inlineStr">
        <x:is>
          <x:t xml:space="preserve">Preparación superficial</x:t>
        </x:is>
      </x:c>
      <x:c r="E283" t="inlineStr">
        <x:is>
          <x:t xml:space="preserve">Zona de preparación superficial</x:t>
        </x:is>
      </x:c>
      <x:c r="F283" s="35" t="n">
        <x:v>45749.48558333333</x:v>
      </x:c>
      <x:c r="G283" s="35" t="n">
        <x:v>45749.70138333333</x:v>
      </x:c>
      <x:c r="H283" t="n">
        <x:v>4.1792</x:v>
      </x:c>
      <x:c r="I283" s="30" t="n">
        <x:v>45748</x:v>
      </x:c>
      <x:c r="J283" t="inlineStr">
        <x:is>
          <x:t xml:space="preserve">FIFO DEL ESCENARIO</x:t>
        </x:is>
      </x:c>
      <x:c r="K283" t="inlineStr">
        <x:is>
          <x:t xml:space="preserve">NO PROGRAMA HISTORICO</x:t>
        </x:is>
      </x:c>
    </x:row>
    <x:row r="284">
      <x:c r="A284" t="inlineStr">
        <x:is>
          <x:t xml:space="preserve">P024</x:t>
        </x:is>
      </x:c>
      <x:c r="B284" t="inlineStr">
        <x:is>
          <x:t xml:space="preserve">Estantería liviana metálica</x:t>
        </x:is>
      </x:c>
      <x:c r="C284" t="n">
        <x:v>7</x:v>
      </x:c>
      <x:c r="D284" t="inlineStr">
        <x:is>
          <x:t xml:space="preserve">Aplicación electrostática de polvo</x:t>
        </x:is>
      </x:c>
      <x:c r="E284" t="inlineStr">
        <x:is>
          <x:t xml:space="preserve">Pistola manual de pintura electrostática en polvo</x:t>
        </x:is>
      </x:c>
      <x:c r="F284" s="35" t="n">
        <x:v>45749.70138333333</x:v>
      </x:c>
      <x:c r="G284" s="35" t="n">
        <x:v>45750.38041111111</x:v>
      </x:c>
      <x:c r="H284" t="n">
        <x:v>1.296666666666667</x:v>
      </x:c>
      <x:c r="I284" s="30" t="n">
        <x:v>45748</x:v>
      </x:c>
      <x:c r="J284" t="inlineStr">
        <x:is>
          <x:t xml:space="preserve">FIFO DEL ESCENARIO</x:t>
        </x:is>
      </x:c>
      <x:c r="K284" t="inlineStr">
        <x:is>
          <x:t xml:space="preserve">NO PROGRAMA HISTORICO</x:t>
        </x:is>
      </x:c>
    </x:row>
    <x:row r="285">
      <x:c r="A285" t="inlineStr">
        <x:is>
          <x:t xml:space="preserve">P024</x:t>
        </x:is>
      </x:c>
      <x:c r="B285" t="inlineStr">
        <x:is>
          <x:t xml:space="preserve">Estantería liviana metálica</x:t>
        </x:is>
      </x:c>
      <x:c r="C285" t="n">
        <x:v>8</x:v>
      </x:c>
      <x:c r="D285" t="inlineStr">
        <x:is>
          <x:t xml:space="preserve">Curado térmico en horno</x:t>
        </x:is>
      </x:c>
      <x:c r="E285" t="inlineStr">
        <x:is>
          <x:t xml:space="preserve">Horno de curado de pintura electrostática por lotes</x:t>
        </x:is>
      </x:c>
      <x:c r="F285" s="35" t="n">
        <x:v>45750.38041111111</x:v>
      </x:c>
      <x:c r="G285" s="35" t="n">
        <x:v>45750.41166111111</x:v>
      </x:c>
      <x:c r="H285" t="n">
        <x:v>0.75</x:v>
      </x:c>
      <x:c r="I285" s="30" t="n">
        <x:v>45748</x:v>
      </x:c>
      <x:c r="J285" t="inlineStr">
        <x:is>
          <x:t xml:space="preserve">FIFO DEL ESCENARIO</x:t>
        </x:is>
      </x:c>
      <x:c r="K285" t="inlineStr">
        <x:is>
          <x:t xml:space="preserve">NO PROGRAMA HISTORICO</x:t>
        </x:is>
      </x:c>
    </x:row>
    <x:row r="286">
      <x:c r="A286" t="inlineStr">
        <x:is>
          <x:t xml:space="preserve">P024</x:t>
        </x:is>
      </x:c>
      <x:c r="B286" t="inlineStr">
        <x:is>
          <x:t xml:space="preserve">Estantería liviana metálica</x:t>
        </x:is>
      </x:c>
      <x:c r="C286" t="n">
        <x:v>9</x:v>
      </x:c>
      <x:c r="D286" t="inlineStr">
        <x:is>
          <x:t xml:space="preserve">Colgado, traslado y enfriamiento</x:t>
        </x:is>
      </x:c>
      <x:c r="E286" t="inlineStr">
        <x:is>
          <x:t xml:space="preserve">Manipulación y enfriamiento de piezas</x:t>
        </x:is>
      </x:c>
      <x:c r="F286" s="35" t="n">
        <x:v>45750.41166111111</x:v>
      </x:c>
      <x:c r="G286" s="35" t="n">
        <x:v>45750.43360555555</x:v>
      </x:c>
      <x:c r="H286" t="n">
        <x:v>0.5266666666666666</x:v>
      </x:c>
      <x:c r="I286" s="30" t="n">
        <x:v>45748</x:v>
      </x:c>
      <x:c r="J286" t="inlineStr">
        <x:is>
          <x:t xml:space="preserve">FIFO DEL ESCENARIO</x:t>
        </x:is>
      </x:c>
      <x:c r="K286" t="inlineStr">
        <x:is>
          <x:t xml:space="preserve">NO PROGRAMA HISTORICO</x:t>
        </x:is>
      </x:c>
    </x:row>
    <x:row r="287">
      <x:c r="A287" t="inlineStr">
        <x:is>
          <x:t xml:space="preserve">P024</x:t>
        </x:is>
      </x:c>
      <x:c r="B287" t="inlineStr">
        <x:is>
          <x:t xml:space="preserve">Estantería liviana metálica</x:t>
        </x:is>
      </x:c>
      <x:c r="C287" t="n">
        <x:v>10</x:v>
      </x:c>
      <x:c r="D287" t="inlineStr">
        <x:is>
          <x:t xml:space="preserve">Ensamblaje</x:t>
        </x:is>
      </x:c>
      <x:c r="E287" t="inlineStr">
        <x:is>
          <x:t xml:space="preserve">Mesa de armado</x:t>
        </x:is>
      </x:c>
      <x:c r="F287" s="35" t="n">
        <x:v>45750.63824861111</x:v>
      </x:c>
      <x:c r="G287" s="35" t="n">
        <x:v>45754.36116527778</x:v>
      </x:c>
      <x:c r="H287" t="n">
        <x:v>10.35</x:v>
      </x:c>
      <x:c r="I287" s="30" t="n">
        <x:v>45748</x:v>
      </x:c>
      <x:c r="J287" t="inlineStr">
        <x:is>
          <x:t xml:space="preserve">FIFO DEL ESCENARIO</x:t>
        </x:is>
      </x:c>
      <x:c r="K287" t="inlineStr">
        <x:is>
          <x:t xml:space="preserve">NO PROGRAMA HISTORICO</x:t>
        </x:is>
      </x:c>
    </x:row>
    <x:row r="288">
      <x:c r="A288" t="inlineStr">
        <x:is>
          <x:t xml:space="preserve">P024</x:t>
        </x:is>
      </x:c>
      <x:c r="B288" t="inlineStr">
        <x:is>
          <x:t xml:space="preserve">Estantería liviana metálica</x:t>
        </x:is>
      </x:c>
      <x:c r="C288" t="n">
        <x:v>11</x:v>
      </x:c>
      <x:c r="D288" t="inlineStr">
        <x:is>
          <x:t xml:space="preserve">Inspección de calidad</x:t>
        </x:is>
      </x:c>
      <x:c r="E288" t="inlineStr">
        <x:is>
          <x:t xml:space="preserve">Área de inspección</x:t>
        </x:is>
      </x:c>
      <x:c r="F288" s="35" t="n">
        <x:v>45754.36116527778</x:v>
      </x:c>
      <x:c r="G288" s="35" t="n">
        <x:v>45754.3865125</x:v>
      </x:c>
      <x:c r="H288" t="n">
        <x:v>0.6083333333333333</x:v>
      </x:c>
      <x:c r="I288" s="30" t="n">
        <x:v>45748</x:v>
      </x:c>
      <x:c r="J288" t="inlineStr">
        <x:is>
          <x:t xml:space="preserve">FIFO DEL ESCENARIO</x:t>
        </x:is>
      </x:c>
      <x:c r="K288" t="inlineStr">
        <x:is>
          <x:t xml:space="preserve">NO PROGRAMA HISTORICO</x:t>
        </x:is>
      </x:c>
    </x:row>
    <x:row r="289">
      <x:c r="A289" t="inlineStr">
        <x:is>
          <x:t xml:space="preserve">P024</x:t>
        </x:is>
      </x:c>
      <x:c r="B289" t="inlineStr">
        <x:is>
          <x:t xml:space="preserve">Estantería liviana metálica</x:t>
        </x:is>
      </x:c>
      <x:c r="C289" t="n">
        <x:v>12</x:v>
      </x:c>
      <x:c r="D289" t="inlineStr">
        <x:is>
          <x:t xml:space="preserve">Embalaje</x:t>
        </x:is>
      </x:c>
      <x:c r="E289" t="inlineStr">
        <x:is>
          <x:t xml:space="preserve">Zona de protección y embalaje</x:t>
        </x:is>
      </x:c>
      <x:c r="F289" s="35" t="n">
        <x:v>45754.3865125</x:v>
      </x:c>
      <x:c r="G289" s="35" t="n">
        <x:v>45754.42033194444</x:v>
      </x:c>
      <x:c r="H289" t="n">
        <x:v>0.8116666666666668</x:v>
      </x:c>
      <x:c r="I289" s="30" t="n">
        <x:v>45748</x:v>
      </x:c>
      <x:c r="J289" t="inlineStr">
        <x:is>
          <x:t xml:space="preserve">FIFO DEL ESCENARIO</x:t>
        </x:is>
      </x:c>
      <x:c r="K289" t="inlineStr">
        <x:is>
          <x:t xml:space="preserve">NO PROGRAMA HISTORICO</x:t>
        </x:is>
      </x:c>
    </x:row>
    <x:row r="290">
      <x:c r="A290" t="inlineStr">
        <x:is>
          <x:t xml:space="preserve">P025</x:t>
        </x:is>
      </x:c>
      <x:c r="B290" t="inlineStr">
        <x:is>
          <x:t xml:space="preserve">Minirack metálico con bandejas</x:t>
        </x:is>
      </x:c>
      <x:c r="C290" t="n">
        <x:v>1</x:v>
      </x:c>
      <x:c r="D290" t="inlineStr">
        <x:is>
          <x:t xml:space="preserve">Corte de planchas de acero</x:t>
        </x:is>
      </x:c>
      <x:c r="E290" t="inlineStr">
        <x:is>
          <x:t xml:space="preserve">Guillotina hidráulica para corte de planchas de acero</x:t>
        </x:is>
      </x:c>
      <x:c r="F290" s="35" t="n">
        <x:v>45750.33333333334</x:v>
      </x:c>
      <x:c r="G290" s="35" t="n">
        <x:v>45750.67461111111</x:v>
      </x:c>
      <x:c r="H290" t="n">
        <x:v>7.190666666666668</x:v>
      </x:c>
      <x:c r="I290" s="30" t="n">
        <x:v>45767</x:v>
      </x:c>
      <x:c r="J290" t="inlineStr">
        <x:is>
          <x:t xml:space="preserve">FIFO DEL ESCENARIO</x:t>
        </x:is>
      </x:c>
      <x:c r="K290" t="inlineStr">
        <x:is>
          <x:t xml:space="preserve">NO PROGRAMA HISTORICO</x:t>
        </x:is>
      </x:c>
    </x:row>
    <x:row r="291">
      <x:c r="A291" t="inlineStr">
        <x:is>
          <x:t xml:space="preserve">P025</x:t>
        </x:is>
      </x:c>
      <x:c r="B291" t="inlineStr">
        <x:is>
          <x:t xml:space="preserve">Minirack metálico con bandejas</x:t>
        </x:is>
      </x:c>
      <x:c r="C291" t="n">
        <x:v>2</x:v>
      </x:c>
      <x:c r="D291" t="inlineStr">
        <x:is>
          <x:t xml:space="preserve">Corte de tubos y perfiles</x:t>
        </x:is>
      </x:c>
      <x:c r="E291" t="inlineStr">
        <x:is>
          <x:t xml:space="preserve">Sierra de cinta para corte de tubos y perfiles</x:t>
        </x:is>
      </x:c>
      <x:c r="F291" s="35" t="n">
        <x:v>45750.67461111111</x:v>
      </x:c>
      <x:c r="G291" s="35" t="n">
        <x:v>45754.34005555556</x:v>
      </x:c>
      <x:c r="H291" t="n">
        <x:v>8.970666666666666</x:v>
      </x:c>
      <x:c r="I291" s="30" t="n">
        <x:v>45767</x:v>
      </x:c>
      <x:c r="J291" t="inlineStr">
        <x:is>
          <x:t xml:space="preserve">FIFO DEL ESCENARIO</x:t>
        </x:is>
      </x:c>
      <x:c r="K291" t="inlineStr">
        <x:is>
          <x:t xml:space="preserve">NO PROGRAMA HISTORICO</x:t>
        </x:is>
      </x:c>
    </x:row>
    <x:row r="292">
      <x:c r="A292" t="inlineStr">
        <x:is>
          <x:t xml:space="preserve">P025</x:t>
        </x:is>
      </x:c>
      <x:c r="B292" t="inlineStr">
        <x:is>
          <x:t xml:space="preserve">Minirack metálico con bandejas</x:t>
        </x:is>
      </x:c>
      <x:c r="C292" t="n">
        <x:v>3</x:v>
      </x:c>
      <x:c r="D292" t="inlineStr">
        <x:is>
          <x:t xml:space="preserve">Perforación</x:t>
        </x:is>
      </x:c>
      <x:c r="E292" t="inlineStr">
        <x:is>
          <x:t xml:space="preserve">Taladro de banco para perforación de acero</x:t>
        </x:is>
      </x:c>
      <x:c r="F292" s="35" t="n">
        <x:v>45754.34005555556</x:v>
      </x:c>
      <x:c r="G292" s="35" t="n">
        <x:v>45755.58894444445</x:v>
      </x:c>
      <x:c r="H292" t="n">
        <x:v>12.97333333333333</x:v>
      </x:c>
      <x:c r="I292" s="30" t="n">
        <x:v>45767</x:v>
      </x:c>
      <x:c r="J292" t="inlineStr">
        <x:is>
          <x:t xml:space="preserve">FIFO DEL ESCENARIO</x:t>
        </x:is>
      </x:c>
      <x:c r="K292" t="inlineStr">
        <x:is>
          <x:t xml:space="preserve">NO PROGRAMA HISTORICO</x:t>
        </x:is>
      </x:c>
    </x:row>
    <x:row r="293">
      <x:c r="A293" t="inlineStr">
        <x:is>
          <x:t xml:space="preserve">P025</x:t>
        </x:is>
      </x:c>
      <x:c r="B293" t="inlineStr">
        <x:is>
          <x:t xml:space="preserve">Minirack metálico con bandejas</x:t>
        </x:is>
      </x:c>
      <x:c r="C293" t="n">
        <x:v>4</x:v>
      </x:c>
      <x:c r="D293" t="inlineStr">
        <x:is>
          <x:t xml:space="preserve">Plegado</x:t>
        </x:is>
      </x:c>
      <x:c r="E293" t="inlineStr">
        <x:is>
          <x:t xml:space="preserve">Plegadora hidráulica de chapa metálica</x:t>
        </x:is>
      </x:c>
      <x:c r="F293" s="35" t="n">
        <x:v>45755.58894444445</x:v>
      </x:c>
      <x:c r="G293" s="35" t="n">
        <x:v>45757.39727777777</x:v>
      </x:c>
      <x:c r="H293" t="n">
        <x:v>12.4</x:v>
      </x:c>
      <x:c r="I293" s="30" t="n">
        <x:v>45767</x:v>
      </x:c>
      <x:c r="J293" t="inlineStr">
        <x:is>
          <x:t xml:space="preserve">FIFO DEL ESCENARIO</x:t>
        </x:is>
      </x:c>
      <x:c r="K293" t="inlineStr">
        <x:is>
          <x:t xml:space="preserve">NO PROGRAMA HISTORICO</x:t>
        </x:is>
      </x:c>
    </x:row>
    <x:row r="294">
      <x:c r="A294" t="inlineStr">
        <x:is>
          <x:t xml:space="preserve">P025</x:t>
        </x:is>
      </x:c>
      <x:c r="B294" t="inlineStr">
        <x:is>
          <x:t xml:space="preserve">Minirack metálico con bandejas</x:t>
        </x:is>
      </x:c>
      <x:c r="C294" t="n">
        <x:v>5</x:v>
      </x:c>
      <x:c r="D294" t="inlineStr">
        <x:is>
          <x:t xml:space="preserve">Soldadura</x:t>
        </x:is>
      </x:c>
      <x:c r="E294" t="inlineStr">
        <x:is>
          <x:t xml:space="preserve">Máquina de soldadura por arco MIG/MAG</x:t>
        </x:is>
      </x:c>
      <x:c r="F294" s="35" t="n">
        <x:v>45757.39727777777</x:v>
      </x:c>
      <x:c r="G294" s="35" t="n">
        <x:v>45761.39783333334</x:v>
      </x:c>
      <x:c r="H294" t="n">
        <x:v>16.01333333333333</x:v>
      </x:c>
      <x:c r="I294" s="30" t="n">
        <x:v>45767</x:v>
      </x:c>
      <x:c r="J294" t="inlineStr">
        <x:is>
          <x:t xml:space="preserve">FIFO DEL ESCENARIO</x:t>
        </x:is>
      </x:c>
      <x:c r="K294" t="inlineStr">
        <x:is>
          <x:t xml:space="preserve">NO PROGRAMA HISTORICO</x:t>
        </x:is>
      </x:c>
    </x:row>
    <x:row r="295">
      <x:c r="A295" t="inlineStr">
        <x:is>
          <x:t xml:space="preserve">P025</x:t>
        </x:is>
      </x:c>
      <x:c r="B295" t="inlineStr">
        <x:is>
          <x:t xml:space="preserve">Minirack metálico con bandejas</x:t>
        </x:is>
      </x:c>
      <x:c r="C295" t="n">
        <x:v>6</x:v>
      </x:c>
      <x:c r="D295" t="inlineStr">
        <x:is>
          <x:t xml:space="preserve">Desbarbado</x:t>
        </x:is>
      </x:c>
      <x:c r="E295" t="inlineStr">
        <x:is>
          <x:t xml:space="preserve">Mesa de desbarbado/esmerilado</x:t>
        </x:is>
      </x:c>
      <x:c r="F295" s="35" t="n">
        <x:v>45761.39783333334</x:v>
      </x:c>
      <x:c r="G295" s="35" t="n">
        <x:v>45762.41866666666</x:v>
      </x:c>
      <x:c r="H295" t="n">
        <x:v>8.5</x:v>
      </x:c>
      <x:c r="I295" s="30" t="n">
        <x:v>45767</x:v>
      </x:c>
      <x:c r="J295" t="inlineStr">
        <x:is>
          <x:t xml:space="preserve">FIFO DEL ESCENARIO</x:t>
        </x:is>
      </x:c>
      <x:c r="K295" t="inlineStr">
        <x:is>
          <x:t xml:space="preserve">NO PROGRAMA HISTORICO</x:t>
        </x:is>
      </x:c>
    </x:row>
    <x:row r="296">
      <x:c r="A296" t="inlineStr">
        <x:is>
          <x:t xml:space="preserve">P025</x:t>
        </x:is>
      </x:c>
      <x:c r="B296" t="inlineStr">
        <x:is>
          <x:t xml:space="preserve">Minirack metálico con bandejas</x:t>
        </x:is>
      </x:c>
      <x:c r="C296" t="n">
        <x:v>7</x:v>
      </x:c>
      <x:c r="D296" t="inlineStr">
        <x:is>
          <x:t xml:space="preserve">Preparación superficial</x:t>
        </x:is>
      </x:c>
      <x:c r="E296" t="inlineStr">
        <x:is>
          <x:t xml:space="preserve">Zona de preparación superficial</x:t>
        </x:is>
      </x:c>
      <x:c r="F296" s="35" t="n">
        <x:v>45762.41866666666</x:v>
      </x:c>
      <x:c r="G296" s="35" t="n">
        <x:v>45763.34137333334</x:v>
      </x:c>
      <x:c r="H296" t="n">
        <x:v>6.14496</x:v>
      </x:c>
      <x:c r="I296" s="30" t="n">
        <x:v>45767</x:v>
      </x:c>
      <x:c r="J296" t="inlineStr">
        <x:is>
          <x:t xml:space="preserve">FIFO DEL ESCENARIO</x:t>
        </x:is>
      </x:c>
      <x:c r="K296" t="inlineStr">
        <x:is>
          <x:t xml:space="preserve">NO PROGRAMA HISTORICO</x:t>
        </x:is>
      </x:c>
    </x:row>
    <x:row r="297">
      <x:c r="A297" t="inlineStr">
        <x:is>
          <x:t xml:space="preserve">P025</x:t>
        </x:is>
      </x:c>
      <x:c r="B297" t="inlineStr">
        <x:is>
          <x:t xml:space="preserve">Minirack metálico con bandejas</x:t>
        </x:is>
      </x:c>
      <x:c r="C297" t="n">
        <x:v>8</x:v>
      </x:c>
      <x:c r="D297" t="inlineStr">
        <x:is>
          <x:t xml:space="preserve">Aplicación electrostática de polvo</x:t>
        </x:is>
      </x:c>
      <x:c r="E297" t="inlineStr">
        <x:is>
          <x:t xml:space="preserve">Pistola manual de pintura electrostática en polvo</x:t>
        </x:is>
      </x:c>
      <x:c r="F297" s="35" t="n">
        <x:v>45763.34137333334</x:v>
      </x:c>
      <x:c r="G297" s="35" t="n">
        <x:v>45763.42487333333</x:v>
      </x:c>
      <x:c r="H297" t="n">
        <x:v>2.004</x:v>
      </x:c>
      <x:c r="I297" s="30" t="n">
        <x:v>45767</x:v>
      </x:c>
      <x:c r="J297" t="inlineStr">
        <x:is>
          <x:t xml:space="preserve">FIFO DEL ESCENARIO</x:t>
        </x:is>
      </x:c>
      <x:c r="K297" t="inlineStr">
        <x:is>
          <x:t xml:space="preserve">NO PROGRAMA HISTORICO</x:t>
        </x:is>
      </x:c>
    </x:row>
    <x:row r="298">
      <x:c r="A298" t="inlineStr">
        <x:is>
          <x:t xml:space="preserve">P025</x:t>
        </x:is>
      </x:c>
      <x:c r="B298" t="inlineStr">
        <x:is>
          <x:t xml:space="preserve">Minirack metálico con bandejas</x:t>
        </x:is>
      </x:c>
      <x:c r="C298" t="n">
        <x:v>9</x:v>
      </x:c>
      <x:c r="D298" t="inlineStr">
        <x:is>
          <x:t xml:space="preserve">Curado térmico en horno</x:t>
        </x:is>
      </x:c>
      <x:c r="E298" t="inlineStr">
        <x:is>
          <x:t xml:space="preserve">Horno de curado de pintura electrostática por lotes</x:t>
        </x:is>
      </x:c>
      <x:c r="F298" s="35" t="n">
        <x:v>45763.42487333333</x:v>
      </x:c>
      <x:c r="G298" s="35" t="n">
        <x:v>45763.48737333333</x:v>
      </x:c>
      <x:c r="H298" t="n">
        <x:v>1.5</x:v>
      </x:c>
      <x:c r="I298" s="30" t="n">
        <x:v>45767</x:v>
      </x:c>
      <x:c r="J298" t="inlineStr">
        <x:is>
          <x:t xml:space="preserve">FIFO DEL ESCENARIO</x:t>
        </x:is>
      </x:c>
      <x:c r="K298" t="inlineStr">
        <x:is>
          <x:t xml:space="preserve">NO PROGRAMA HISTORICO</x:t>
        </x:is>
      </x:c>
    </x:row>
    <x:row r="299">
      <x:c r="A299" t="inlineStr">
        <x:is>
          <x:t xml:space="preserve">P025</x:t>
        </x:is>
      </x:c>
      <x:c r="B299" t="inlineStr">
        <x:is>
          <x:t xml:space="preserve">Minirack metálico con bandejas</x:t>
        </x:is>
      </x:c>
      <x:c r="C299" t="n">
        <x:v>10</x:v>
      </x:c>
      <x:c r="D299" t="inlineStr">
        <x:is>
          <x:t xml:space="preserve">Colgado, traslado y enfriamiento</x:t>
        </x:is>
      </x:c>
      <x:c r="E299" t="inlineStr">
        <x:is>
          <x:t xml:space="preserve">Manipulación y enfriamiento de piezas</x:t>
        </x:is>
      </x:c>
      <x:c r="F299" s="35" t="n">
        <x:v>45763.48737333333</x:v>
      </x:c>
      <x:c r="G299" s="35" t="n">
        <x:v>45763.56256777778</x:v>
      </x:c>
      <x:c r="H299" t="n">
        <x:v>0.8046666666666666</x:v>
      </x:c>
      <x:c r="I299" s="30" t="n">
        <x:v>45767</x:v>
      </x:c>
      <x:c r="J299" t="inlineStr">
        <x:is>
          <x:t xml:space="preserve">FIFO DEL ESCENARIO</x:t>
        </x:is>
      </x:c>
      <x:c r="K299" t="inlineStr">
        <x:is>
          <x:t xml:space="preserve">NO PROGRAMA HISTORICO</x:t>
        </x:is>
      </x:c>
    </x:row>
    <x:row r="300">
      <x:c r="A300" t="inlineStr">
        <x:is>
          <x:t xml:space="preserve">P025</x:t>
        </x:is>
      </x:c>
      <x:c r="B300" t="inlineStr">
        <x:is>
          <x:t xml:space="preserve">Minirack metálico con bandejas</x:t>
        </x:is>
      </x:c>
      <x:c r="C300" t="n">
        <x:v>11</x:v>
      </x:c>
      <x:c r="D300" t="inlineStr">
        <x:is>
          <x:t xml:space="preserve">Ensamblaje</x:t>
        </x:is>
      </x:c>
      <x:c r="E300" t="inlineStr">
        <x:is>
          <x:t xml:space="preserve">Mesa de armado</x:t>
        </x:is>
      </x:c>
      <x:c r="F300" s="35" t="n">
        <x:v>45763.56256777778</x:v>
      </x:c>
      <x:c r="G300" s="35" t="n">
        <x:v>45765.36256777777</x:v>
      </x:c>
      <x:c r="H300" t="n">
        <x:v>12.2</x:v>
      </x:c>
      <x:c r="I300" s="30" t="n">
        <x:v>45767</x:v>
      </x:c>
      <x:c r="J300" t="inlineStr">
        <x:is>
          <x:t xml:space="preserve">FIFO DEL ESCENARIO</x:t>
        </x:is>
      </x:c>
      <x:c r="K300" t="inlineStr">
        <x:is>
          <x:t xml:space="preserve">NO PROGRAMA HISTORICO</x:t>
        </x:is>
      </x:c>
    </x:row>
    <x:row r="301">
      <x:c r="A301" t="inlineStr">
        <x:is>
          <x:t xml:space="preserve">P025</x:t>
        </x:is>
      </x:c>
      <x:c r="B301" t="inlineStr">
        <x:is>
          <x:t xml:space="preserve">Minirack metálico con bandejas</x:t>
        </x:is>
      </x:c>
      <x:c r="C301" t="n">
        <x:v>12</x:v>
      </x:c>
      <x:c r="D301" t="inlineStr">
        <x:is>
          <x:t xml:space="preserve">Inspección de calidad</x:t>
        </x:is>
      </x:c>
      <x:c r="E301" t="inlineStr">
        <x:is>
          <x:t xml:space="preserve">Área de inspección</x:t>
        </x:is>
      </x:c>
      <x:c r="F301" s="35" t="n">
        <x:v>45765.36256777777</x:v>
      </x:c>
      <x:c r="G301" s="35" t="n">
        <x:v>45765.39751222223</x:v>
      </x:c>
      <x:c r="H301" t="n">
        <x:v>0.8386666666666667</x:v>
      </x:c>
      <x:c r="I301" s="30" t="n">
        <x:v>45767</x:v>
      </x:c>
      <x:c r="J301" t="inlineStr">
        <x:is>
          <x:t xml:space="preserve">FIFO DEL ESCENARIO</x:t>
        </x:is>
      </x:c>
      <x:c r="K301" t="inlineStr">
        <x:is>
          <x:t xml:space="preserve">NO PROGRAMA HISTORICO</x:t>
        </x:is>
      </x:c>
    </x:row>
    <x:row r="302">
      <x:c r="A302" t="inlineStr">
        <x:is>
          <x:t xml:space="preserve">P025</x:t>
        </x:is>
      </x:c>
      <x:c r="B302" t="inlineStr">
        <x:is>
          <x:t xml:space="preserve">Minirack metálico con bandejas</x:t>
        </x:is>
      </x:c>
      <x:c r="C302" t="n">
        <x:v>13</x:v>
      </x:c>
      <x:c r="D302" t="inlineStr">
        <x:is>
          <x:t xml:space="preserve">Embalaje</x:t>
        </x:is>
      </x:c>
      <x:c r="E302" t="inlineStr">
        <x:is>
          <x:t xml:space="preserve">Zona de protección y embalaje</x:t>
        </x:is>
      </x:c>
      <x:c r="F302" s="35" t="n">
        <x:v>45765.39751222223</x:v>
      </x:c>
      <x:c r="G302" s="35" t="n">
        <x:v>45765.44445666666</x:v>
      </x:c>
      <x:c r="H302" t="n">
        <x:v>1.126666666666666</x:v>
      </x:c>
      <x:c r="I302" s="30" t="n">
        <x:v>45767</x:v>
      </x:c>
      <x:c r="J302" t="inlineStr">
        <x:is>
          <x:t xml:space="preserve">FIFO DEL ESCENARIO</x:t>
        </x:is>
      </x:c>
      <x:c r="K302" t="inlineStr">
        <x:is>
          <x:t xml:space="preserve">NO PROGRAMA HISTORICO</x:t>
        </x:is>
      </x:c>
    </x:row>
    <x:row r="303">
      <x:c r="A303" t="inlineStr">
        <x:is>
          <x:t xml:space="preserve">P027</x:t>
        </x:is>
      </x:c>
      <x:c r="B303" t="inlineStr">
        <x:is>
          <x:t xml:space="preserve">Góndola central comercial</x:t>
        </x:is>
      </x:c>
      <x:c r="C303" t="n">
        <x:v>1</x:v>
      </x:c>
      <x:c r="D303" t="inlineStr">
        <x:is>
          <x:t xml:space="preserve">Corte de planchas de acero</x:t>
        </x:is>
      </x:c>
      <x:c r="E303" t="inlineStr">
        <x:is>
          <x:t xml:space="preserve">Guillotina hidráulica para corte de planchas de acero</x:t>
        </x:is>
      </x:c>
      <x:c r="F303" s="35" t="n">
        <x:v>45750.67461111111</x:v>
      </x:c>
      <x:c r="G303" s="35" t="n">
        <x:v>45754.34841666667</x:v>
      </x:c>
      <x:c r="H303" t="n">
        <x:v>9.171333333333333</x:v>
      </x:c>
      <x:c r="I303" s="30" t="n">
        <x:v>45765</x:v>
      </x:c>
      <x:c r="J303" t="inlineStr">
        <x:is>
          <x:t xml:space="preserve">FIFO DEL ESCENARIO</x:t>
        </x:is>
      </x:c>
      <x:c r="K303" t="inlineStr">
        <x:is>
          <x:t xml:space="preserve">NO PROGRAMA HISTORICO</x:t>
        </x:is>
      </x:c>
    </x:row>
    <x:row r="304">
      <x:c r="A304" t="inlineStr">
        <x:is>
          <x:t xml:space="preserve">P027</x:t>
        </x:is>
      </x:c>
      <x:c r="B304" t="inlineStr">
        <x:is>
          <x:t xml:space="preserve">Góndola central comercial</x:t>
        </x:is>
      </x:c>
      <x:c r="C304" t="n">
        <x:v>2</x:v>
      </x:c>
      <x:c r="D304" t="inlineStr">
        <x:is>
          <x:t xml:space="preserve">Corte de tubos y perfiles</x:t>
        </x:is>
      </x:c>
      <x:c r="E304" t="inlineStr">
        <x:is>
          <x:t xml:space="preserve">Sierra de cinta para corte de tubos y perfiles</x:t>
        </x:is>
      </x:c>
      <x:c r="F304" s="35" t="n">
        <x:v>45754.34841666667</x:v>
      </x:c>
      <x:c r="G304" s="35" t="n">
        <x:v>45754.37888888889</x:v>
      </x:c>
      <x:c r="H304" t="n">
        <x:v>0.7313333333333333</x:v>
      </x:c>
      <x:c r="I304" s="30" t="n">
        <x:v>45765</x:v>
      </x:c>
      <x:c r="J304" t="inlineStr">
        <x:is>
          <x:t xml:space="preserve">FIFO DEL ESCENARIO</x:t>
        </x:is>
      </x:c>
      <x:c r="K304" t="inlineStr">
        <x:is>
          <x:t xml:space="preserve">NO PROGRAMA HISTORICO</x:t>
        </x:is>
      </x:c>
    </x:row>
    <x:row r="305">
      <x:c r="A305" t="inlineStr">
        <x:is>
          <x:t xml:space="preserve">P027</x:t>
        </x:is>
      </x:c>
      <x:c r="B305" t="inlineStr">
        <x:is>
          <x:t xml:space="preserve">Góndola central comercial</x:t>
        </x:is>
      </x:c>
      <x:c r="C305" t="n">
        <x:v>3</x:v>
      </x:c>
      <x:c r="D305" t="inlineStr">
        <x:is>
          <x:t xml:space="preserve">Perforación</x:t>
        </x:is>
      </x:c>
      <x:c r="E305" t="inlineStr">
        <x:is>
          <x:t xml:space="preserve">Taladro de banco para perforación de acero</x:t>
        </x:is>
      </x:c>
      <x:c r="F305" s="35" t="n">
        <x:v>45755.58894444445</x:v>
      </x:c>
      <x:c r="G305" s="35" t="n">
        <x:v>45756.66672222222</x:v>
      </x:c>
      <x:c r="H305" t="n">
        <x:v>9.866666666666667</x:v>
      </x:c>
      <x:c r="I305" s="30" t="n">
        <x:v>45765</x:v>
      </x:c>
      <x:c r="J305" t="inlineStr">
        <x:is>
          <x:t xml:space="preserve">FIFO DEL ESCENARIO</x:t>
        </x:is>
      </x:c>
      <x:c r="K305" t="inlineStr">
        <x:is>
          <x:t xml:space="preserve">NO PROGRAMA HISTORICO</x:t>
        </x:is>
      </x:c>
    </x:row>
    <x:row r="306">
      <x:c r="A306" t="inlineStr">
        <x:is>
          <x:t xml:space="preserve">P027</x:t>
        </x:is>
      </x:c>
      <x:c r="B306" t="inlineStr">
        <x:is>
          <x:t xml:space="preserve">Góndola central comercial</x:t>
        </x:is>
      </x:c>
      <x:c r="C306" t="n">
        <x:v>4</x:v>
      </x:c>
      <x:c r="D306" t="inlineStr">
        <x:is>
          <x:t xml:space="preserve">Plegado</x:t>
        </x:is>
      </x:c>
      <x:c r="E306" t="inlineStr">
        <x:is>
          <x:t xml:space="preserve">Plegadora hidráulica de chapa metálica</x:t>
        </x:is>
      </x:c>
      <x:c r="F306" s="35" t="n">
        <x:v>45757.39727777777</x:v>
      </x:c>
      <x:c r="G306" s="35" t="n">
        <x:v>45761.59727777778</x:v>
      </x:c>
      <x:c r="H306" t="n">
        <x:v>19.8</x:v>
      </x:c>
      <x:c r="I306" s="30" t="n">
        <x:v>45765</x:v>
      </x:c>
      <x:c r="J306" t="inlineStr">
        <x:is>
          <x:t xml:space="preserve">FIFO DEL ESCENARIO</x:t>
        </x:is>
      </x:c>
      <x:c r="K306" t="inlineStr">
        <x:is>
          <x:t xml:space="preserve">NO PROGRAMA HISTORICO</x:t>
        </x:is>
      </x:c>
    </x:row>
    <x:row r="307">
      <x:c r="A307" t="inlineStr">
        <x:is>
          <x:t xml:space="preserve">P027</x:t>
        </x:is>
      </x:c>
      <x:c r="B307" t="inlineStr">
        <x:is>
          <x:t xml:space="preserve">Góndola central comercial</x:t>
        </x:is>
      </x:c>
      <x:c r="C307" t="n">
        <x:v>5</x:v>
      </x:c>
      <x:c r="D307" t="inlineStr">
        <x:is>
          <x:t xml:space="preserve">Desbarbado</x:t>
        </x:is>
      </x:c>
      <x:c r="E307" t="inlineStr">
        <x:is>
          <x:t xml:space="preserve">Mesa de desbarbado/esmerilado</x:t>
        </x:is>
      </x:c>
      <x:c r="F307" s="35" t="n">
        <x:v>45762.41866666666</x:v>
      </x:c>
      <x:c r="G307" s="35" t="n">
        <x:v>45762.67491666666</x:v>
      </x:c>
      <x:c r="H307" t="n">
        <x:v>5.15</x:v>
      </x:c>
      <x:c r="I307" s="30" t="n">
        <x:v>45765</x:v>
      </x:c>
      <x:c r="J307" t="inlineStr">
        <x:is>
          <x:t xml:space="preserve">FIFO DEL ESCENARIO</x:t>
        </x:is>
      </x:c>
      <x:c r="K307" t="inlineStr">
        <x:is>
          <x:t xml:space="preserve">NO PROGRAMA HISTORICO</x:t>
        </x:is>
      </x:c>
    </x:row>
    <x:row r="308">
      <x:c r="A308" t="inlineStr">
        <x:is>
          <x:t xml:space="preserve">P027</x:t>
        </x:is>
      </x:c>
      <x:c r="B308" t="inlineStr">
        <x:is>
          <x:t xml:space="preserve">Góndola central comercial</x:t>
        </x:is>
      </x:c>
      <x:c r="C308" t="n">
        <x:v>6</x:v>
      </x:c>
      <x:c r="D308" t="inlineStr">
        <x:is>
          <x:t xml:space="preserve">Preparación superficial</x:t>
        </x:is>
      </x:c>
      <x:c r="E308" t="inlineStr">
        <x:is>
          <x:t xml:space="preserve">Zona de preparación superficial</x:t>
        </x:is>
      </x:c>
      <x:c r="F308" s="35" t="n">
        <x:v>45763.34137333334</x:v>
      </x:c>
      <x:c r="G308" s="35" t="n">
        <x:v>45763.55602</x:v>
      </x:c>
      <x:c r="H308" t="n">
        <x:v>4.151520000000001</x:v>
      </x:c>
      <x:c r="I308" s="30" t="n">
        <x:v>45765</x:v>
      </x:c>
      <x:c r="J308" t="inlineStr">
        <x:is>
          <x:t xml:space="preserve">FIFO DEL ESCENARIO</x:t>
        </x:is>
      </x:c>
      <x:c r="K308" t="inlineStr">
        <x:is>
          <x:t xml:space="preserve">NO PROGRAMA HISTORICO</x:t>
        </x:is>
      </x:c>
    </x:row>
    <x:row r="309">
      <x:c r="A309" t="inlineStr">
        <x:is>
          <x:t xml:space="preserve">P027</x:t>
        </x:is>
      </x:c>
      <x:c r="B309" t="inlineStr">
        <x:is>
          <x:t xml:space="preserve">Góndola central comercial</x:t>
        </x:is>
      </x:c>
      <x:c r="C309" t="n">
        <x:v>7</x:v>
      </x:c>
      <x:c r="D309" t="inlineStr">
        <x:is>
          <x:t xml:space="preserve">Aplicación electrostática de polvo</x:t>
        </x:is>
      </x:c>
      <x:c r="E309" t="inlineStr">
        <x:is>
          <x:t xml:space="preserve">Pistola manual de pintura electrostática en polvo</x:t>
        </x:is>
      </x:c>
      <x:c r="F309" s="35" t="n">
        <x:v>45763.55602</x:v>
      </x:c>
      <x:c r="G309" s="35" t="n">
        <x:v>45763.59668666666</x:v>
      </x:c>
      <x:c r="H309" t="n">
        <x:v>0.9760000000000001</x:v>
      </x:c>
      <x:c r="I309" s="30" t="n">
        <x:v>45765</x:v>
      </x:c>
      <x:c r="J309" t="inlineStr">
        <x:is>
          <x:t xml:space="preserve">FIFO DEL ESCENARIO</x:t>
        </x:is>
      </x:c>
      <x:c r="K309" t="inlineStr">
        <x:is>
          <x:t xml:space="preserve">NO PROGRAMA HISTORICO</x:t>
        </x:is>
      </x:c>
    </x:row>
    <x:row r="310">
      <x:c r="A310" t="inlineStr">
        <x:is>
          <x:t xml:space="preserve">P027</x:t>
        </x:is>
      </x:c>
      <x:c r="B310" t="inlineStr">
        <x:is>
          <x:t xml:space="preserve">Góndola central comercial</x:t>
        </x:is>
      </x:c>
      <x:c r="C310" t="n">
        <x:v>8</x:v>
      </x:c>
      <x:c r="D310" t="inlineStr">
        <x:is>
          <x:t xml:space="preserve">Curado térmico en horno</x:t>
        </x:is>
      </x:c>
      <x:c r="E310" t="inlineStr">
        <x:is>
          <x:t xml:space="preserve">Horno de curado de pintura electrostática por lotes</x:t>
        </x:is>
      </x:c>
      <x:c r="F310" s="35" t="n">
        <x:v>45763.59668666666</x:v>
      </x:c>
      <x:c r="G310" s="35" t="n">
        <x:v>45763.62793666666</x:v>
      </x:c>
      <x:c r="H310" t="n">
        <x:v>0.75</x:v>
      </x:c>
      <x:c r="I310" s="30" t="n">
        <x:v>45765</x:v>
      </x:c>
      <x:c r="J310" t="inlineStr">
        <x:is>
          <x:t xml:space="preserve">FIFO DEL ESCENARIO</x:t>
        </x:is>
      </x:c>
      <x:c r="K310" t="inlineStr">
        <x:is>
          <x:t xml:space="preserve">NO PROGRAMA HISTORICO</x:t>
        </x:is>
      </x:c>
    </x:row>
    <x:row r="311">
      <x:c r="A311" t="inlineStr">
        <x:is>
          <x:t xml:space="preserve">P027</x:t>
        </x:is>
      </x:c>
      <x:c r="B311" t="inlineStr">
        <x:is>
          <x:t xml:space="preserve">Góndola central comercial</x:t>
        </x:is>
      </x:c>
      <x:c r="C311" t="n">
        <x:v>9</x:v>
      </x:c>
      <x:c r="D311" t="inlineStr">
        <x:is>
          <x:t xml:space="preserve">Colgado, traslado y enfriamiento</x:t>
        </x:is>
      </x:c>
      <x:c r="E311" t="inlineStr">
        <x:is>
          <x:t xml:space="preserve">Manipulación y enfriamiento de piezas</x:t>
        </x:is>
      </x:c>
      <x:c r="F311" s="35" t="n">
        <x:v>45763.62793666666</x:v>
      </x:c>
      <x:c r="G311" s="35" t="n">
        <x:v>45763.64445055556</x:v>
      </x:c>
      <x:c r="H311" t="n">
        <x:v>0.3963333333333334</x:v>
      </x:c>
      <x:c r="I311" s="30" t="n">
        <x:v>45765</x:v>
      </x:c>
      <x:c r="J311" t="inlineStr">
        <x:is>
          <x:t xml:space="preserve">FIFO DEL ESCENARIO</x:t>
        </x:is>
      </x:c>
      <x:c r="K311" t="inlineStr">
        <x:is>
          <x:t xml:space="preserve">NO PROGRAMA HISTORICO</x:t>
        </x:is>
      </x:c>
    </x:row>
    <x:row r="312">
      <x:c r="A312" t="inlineStr">
        <x:is>
          <x:t xml:space="preserve">P027</x:t>
        </x:is>
      </x:c>
      <x:c r="B312" t="inlineStr">
        <x:is>
          <x:t xml:space="preserve">Góndola central comercial</x:t>
        </x:is>
      </x:c>
      <x:c r="C312" t="n">
        <x:v>10</x:v>
      </x:c>
      <x:c r="D312" t="inlineStr">
        <x:is>
          <x:t xml:space="preserve">Ensamblaje</x:t>
        </x:is>
      </x:c>
      <x:c r="E312" t="inlineStr">
        <x:is>
          <x:t xml:space="preserve">Mesa de armado</x:t>
        </x:is>
      </x:c>
      <x:c r="F312" s="35" t="n">
        <x:v>45765.36256777777</x:v>
      </x:c>
      <x:c r="G312" s="35" t="n">
        <x:v>45765.69590111111</x:v>
      </x:c>
      <x:c r="H312" t="n">
        <x:v>7</x:v>
      </x:c>
      <x:c r="I312" s="30" t="n">
        <x:v>45765</x:v>
      </x:c>
      <x:c r="J312" t="inlineStr">
        <x:is>
          <x:t xml:space="preserve">FIFO DEL ESCENARIO</x:t>
        </x:is>
      </x:c>
      <x:c r="K312" t="inlineStr">
        <x:is>
          <x:t xml:space="preserve">NO PROGRAMA HISTORICO</x:t>
        </x:is>
      </x:c>
    </x:row>
    <x:row r="313">
      <x:c r="A313" t="inlineStr">
        <x:is>
          <x:t xml:space="preserve">P027</x:t>
        </x:is>
      </x:c>
      <x:c r="B313" t="inlineStr">
        <x:is>
          <x:t xml:space="preserve">Góndola central comercial</x:t>
        </x:is>
      </x:c>
      <x:c r="C313" t="n">
        <x:v>11</x:v>
      </x:c>
      <x:c r="D313" t="inlineStr">
        <x:is>
          <x:t xml:space="preserve">Inspección de calidad</x:t>
        </x:is>
      </x:c>
      <x:c r="E313" t="inlineStr">
        <x:is>
          <x:t xml:space="preserve">Área de inspección</x:t>
        </x:is>
      </x:c>
      <x:c r="F313" s="35" t="n">
        <x:v>45765.69590111111</x:v>
      </x:c>
      <x:c r="G313" s="35" t="n">
        <x:v>45768.33808166667</x:v>
      </x:c>
      <x:c r="H313" t="n">
        <x:v>0.4123333333333334</x:v>
      </x:c>
      <x:c r="I313" s="30" t="n">
        <x:v>45765</x:v>
      </x:c>
      <x:c r="J313" t="inlineStr">
        <x:is>
          <x:t xml:space="preserve">FIFO DEL ESCENARIO</x:t>
        </x:is>
      </x:c>
      <x:c r="K313" t="inlineStr">
        <x:is>
          <x:t xml:space="preserve">NO PROGRAMA HISTORICO</x:t>
        </x:is>
      </x:c>
    </x:row>
    <x:row r="314">
      <x:c r="A314" t="inlineStr">
        <x:is>
          <x:t xml:space="preserve">P027</x:t>
        </x:is>
      </x:c>
      <x:c r="B314" t="inlineStr">
        <x:is>
          <x:t xml:space="preserve">Góndola central comercial</x:t>
        </x:is>
      </x:c>
      <x:c r="C314" t="n">
        <x:v>12</x:v>
      </x:c>
      <x:c r="D314" t="inlineStr">
        <x:is>
          <x:t xml:space="preserve">Embalaje</x:t>
        </x:is>
      </x:c>
      <x:c r="E314" t="inlineStr">
        <x:is>
          <x:t xml:space="preserve">Zona de protección y embalaje</x:t>
        </x:is>
      </x:c>
      <x:c r="F314" s="35" t="n">
        <x:v>45768.33808166667</x:v>
      </x:c>
      <x:c r="G314" s="35" t="n">
        <x:v>45768.36105388889</x:v>
      </x:c>
      <x:c r="H314" t="n">
        <x:v>0.5513333333333333</x:v>
      </x:c>
      <x:c r="I314" s="30" t="n">
        <x:v>45765</x:v>
      </x:c>
      <x:c r="J314" t="inlineStr">
        <x:is>
          <x:t xml:space="preserve">FIFO DEL ESCENARIO</x:t>
        </x:is>
      </x:c>
      <x:c r="K314" t="inlineStr">
        <x:is>
          <x:t xml:space="preserve">NO PROGRAMA HISTORICO</x:t>
        </x:is>
      </x:c>
    </x:row>
    <x:row r="315">
      <x:c r="A315" t="inlineStr">
        <x:is>
          <x:t xml:space="preserve">P029</x:t>
        </x:is>
      </x:c>
      <x:c r="B315" t="inlineStr">
        <x:is>
          <x:t xml:space="preserve">Locker de 4 puertas</x:t>
        </x:is>
      </x:c>
      <x:c r="C315" t="n">
        <x:v>1</x:v>
      </x:c>
      <x:c r="D315" t="inlineStr">
        <x:is>
          <x:t xml:space="preserve">Corte de planchas de acero</x:t>
        </x:is>
      </x:c>
      <x:c r="E315" t="inlineStr">
        <x:is>
          <x:t xml:space="preserve">Guillotina hidráulica para corte de planchas de acero</x:t>
        </x:is>
      </x:c>
      <x:c r="F315" s="35" t="n">
        <x:v>45754.34841666667</x:v>
      </x:c>
      <x:c r="G315" s="35" t="n">
        <x:v>45754.49371180555</x:v>
      </x:c>
      <x:c r="H315" t="n">
        <x:v>3.487083333333333</x:v>
      </x:c>
      <x:c r="I315" s="30" t="n">
        <x:v>45764</x:v>
      </x:c>
      <x:c r="J315" t="inlineStr">
        <x:is>
          <x:t xml:space="preserve">FIFO DEL ESCENARIO</x:t>
        </x:is>
      </x:c>
      <x:c r="K315" t="inlineStr">
        <x:is>
          <x:t xml:space="preserve">NO PROGRAMA HISTORICO</x:t>
        </x:is>
      </x:c>
    </x:row>
    <x:row r="316">
      <x:c r="A316" t="inlineStr">
        <x:is>
          <x:t xml:space="preserve">P029</x:t>
        </x:is>
      </x:c>
      <x:c r="B316" t="inlineStr">
        <x:is>
          <x:t xml:space="preserve">Locker de 4 puertas</x:t>
        </x:is>
      </x:c>
      <x:c r="C316" t="n">
        <x:v>2</x:v>
      </x:c>
      <x:c r="D316" t="inlineStr">
        <x:is>
          <x:t xml:space="preserve">Perforación</x:t>
        </x:is>
      </x:c>
      <x:c r="E316" t="inlineStr">
        <x:is>
          <x:t xml:space="preserve">Taladro de banco para perforación de acero</x:t>
        </x:is>
      </x:c>
      <x:c r="F316" s="35" t="n">
        <x:v>45756.66672222222</x:v>
      </x:c>
      <x:c r="G316" s="35" t="n">
        <x:v>45757.35005555556</x:v>
      </x:c>
      <x:c r="H316" t="n">
        <x:v>1.4</x:v>
      </x:c>
      <x:c r="I316" s="30" t="n">
        <x:v>45764</x:v>
      </x:c>
      <x:c r="J316" t="inlineStr">
        <x:is>
          <x:t xml:space="preserve">FIFO DEL ESCENARIO</x:t>
        </x:is>
      </x:c>
      <x:c r="K316" t="inlineStr">
        <x:is>
          <x:t xml:space="preserve">NO PROGRAMA HISTORICO</x:t>
        </x:is>
      </x:c>
    </x:row>
    <x:row r="317">
      <x:c r="A317" t="inlineStr">
        <x:is>
          <x:t xml:space="preserve">P029</x:t>
        </x:is>
      </x:c>
      <x:c r="B317" t="inlineStr">
        <x:is>
          <x:t xml:space="preserve">Locker de 4 puertas</x:t>
        </x:is>
      </x:c>
      <x:c r="C317" t="n">
        <x:v>3</x:v>
      </x:c>
      <x:c r="D317" t="inlineStr">
        <x:is>
          <x:t xml:space="preserve">Plegado</x:t>
        </x:is>
      </x:c>
      <x:c r="E317" t="inlineStr">
        <x:is>
          <x:t xml:space="preserve">Plegadora hidráulica de chapa metálica</x:t>
        </x:is>
      </x:c>
      <x:c r="F317" s="35" t="n">
        <x:v>45761.59727777778</x:v>
      </x:c>
      <x:c r="G317" s="35" t="n">
        <x:v>45762.63338888889</x:v>
      </x:c>
      <x:c r="H317" t="n">
        <x:v>8.866666666666667</x:v>
      </x:c>
      <x:c r="I317" s="30" t="n">
        <x:v>45764</x:v>
      </x:c>
      <x:c r="J317" t="inlineStr">
        <x:is>
          <x:t xml:space="preserve">FIFO DEL ESCENARIO</x:t>
        </x:is>
      </x:c>
      <x:c r="K317" t="inlineStr">
        <x:is>
          <x:t xml:space="preserve">NO PROGRAMA HISTORICO</x:t>
        </x:is>
      </x:c>
    </x:row>
    <x:row r="318">
      <x:c r="A318" t="inlineStr">
        <x:is>
          <x:t xml:space="preserve">P029</x:t>
        </x:is>
      </x:c>
      <x:c r="B318" t="inlineStr">
        <x:is>
          <x:t xml:space="preserve">Locker de 4 puertas</x:t>
        </x:is>
      </x:c>
      <x:c r="C318" t="n">
        <x:v>4</x:v>
      </x:c>
      <x:c r="D318" t="inlineStr">
        <x:is>
          <x:t xml:space="preserve">Desbarbado</x:t>
        </x:is>
      </x:c>
      <x:c r="E318" t="inlineStr">
        <x:is>
          <x:t xml:space="preserve">Mesa de desbarbado/esmerilado</x:t>
        </x:is>
      </x:c>
      <x:c r="F318" s="35" t="n">
        <x:v>45762.67491666666</x:v>
      </x:c>
      <x:c r="G318" s="35" t="n">
        <x:v>45763.3645</x:v>
      </x:c>
      <x:c r="H318" t="n">
        <x:v>1.55</x:v>
      </x:c>
      <x:c r="I318" s="30" t="n">
        <x:v>45764</x:v>
      </x:c>
      <x:c r="J318" t="inlineStr">
        <x:is>
          <x:t xml:space="preserve">FIFO DEL ESCENARIO</x:t>
        </x:is>
      </x:c>
      <x:c r="K318" t="inlineStr">
        <x:is>
          <x:t xml:space="preserve">NO PROGRAMA HISTORICO</x:t>
        </x:is>
      </x:c>
    </x:row>
    <x:row r="319">
      <x:c r="A319" t="inlineStr">
        <x:is>
          <x:t xml:space="preserve">P029</x:t>
        </x:is>
      </x:c>
      <x:c r="B319" t="inlineStr">
        <x:is>
          <x:t xml:space="preserve">Locker de 4 puertas</x:t>
        </x:is>
      </x:c>
      <x:c r="C319" t="n">
        <x:v>5</x:v>
      </x:c>
      <x:c r="D319" t="inlineStr">
        <x:is>
          <x:t xml:space="preserve">Preparación superficial</x:t>
        </x:is>
      </x:c>
      <x:c r="E319" t="inlineStr">
        <x:is>
          <x:t xml:space="preserve">Zona de preparación superficial</x:t>
        </x:is>
      </x:c>
      <x:c r="F319" s="35" t="n">
        <x:v>45763.55602</x:v>
      </x:c>
      <x:c r="G319" s="35" t="n">
        <x:v>45763.65158944445</x:v>
      </x:c>
      <x:c r="H319" t="n">
        <x:v>2.293666666666667</x:v>
      </x:c>
      <x:c r="I319" s="30" t="n">
        <x:v>45764</x:v>
      </x:c>
      <x:c r="J319" t="inlineStr">
        <x:is>
          <x:t xml:space="preserve">FIFO DEL ESCENARIO</x:t>
        </x:is>
      </x:c>
      <x:c r="K319" t="inlineStr">
        <x:is>
          <x:t xml:space="preserve">NO PROGRAMA HISTORICO</x:t>
        </x:is>
      </x:c>
    </x:row>
    <x:row r="320">
      <x:c r="A320" t="inlineStr">
        <x:is>
          <x:t xml:space="preserve">P029</x:t>
        </x:is>
      </x:c>
      <x:c r="B320" t="inlineStr">
        <x:is>
          <x:t xml:space="preserve">Locker de 4 puertas</x:t>
        </x:is>
      </x:c>
      <x:c r="C320" t="n">
        <x:v>6</x:v>
      </x:c>
      <x:c r="D320" t="inlineStr">
        <x:is>
          <x:t xml:space="preserve">Aplicación electrostática de polvo</x:t>
        </x:is>
      </x:c>
      <x:c r="E320" t="inlineStr">
        <x:is>
          <x:t xml:space="preserve">Pistola manual de pintura electrostática en polvo</x:t>
        </x:is>
      </x:c>
      <x:c r="F320" s="35" t="n">
        <x:v>45763.65158944445</x:v>
      </x:c>
      <x:c r="G320" s="35" t="n">
        <x:v>45763.68363805555</x:v>
      </x:c>
      <x:c r="H320" t="n">
        <x:v>0.7691666666666667</x:v>
      </x:c>
      <x:c r="I320" s="30" t="n">
        <x:v>45764</x:v>
      </x:c>
      <x:c r="J320" t="inlineStr">
        <x:is>
          <x:t xml:space="preserve">FIFO DEL ESCENARIO</x:t>
        </x:is>
      </x:c>
      <x:c r="K320" t="inlineStr">
        <x:is>
          <x:t xml:space="preserve">NO PROGRAMA HISTORICO</x:t>
        </x:is>
      </x:c>
    </x:row>
    <x:row r="321">
      <x:c r="A321" t="inlineStr">
        <x:is>
          <x:t xml:space="preserve">P029</x:t>
        </x:is>
      </x:c>
      <x:c r="B321" t="inlineStr">
        <x:is>
          <x:t xml:space="preserve">Locker de 4 puertas</x:t>
        </x:is>
      </x:c>
      <x:c r="C321" t="n">
        <x:v>7</x:v>
      </x:c>
      <x:c r="D321" t="inlineStr">
        <x:is>
          <x:t xml:space="preserve">Curado térmico en horno</x:t>
        </x:is>
      </x:c>
      <x:c r="E321" t="inlineStr">
        <x:is>
          <x:t xml:space="preserve">Horno de curado de pintura electrostática por lotes</x:t>
        </x:is>
      </x:c>
      <x:c r="F321" s="35" t="n">
        <x:v>45763.68363805555</x:v>
      </x:c>
      <x:c r="G321" s="35" t="n">
        <x:v>45764.33988805555</x:v>
      </x:c>
      <x:c r="H321" t="n">
        <x:v>0.75</x:v>
      </x:c>
      <x:c r="I321" s="30" t="n">
        <x:v>45764</x:v>
      </x:c>
      <x:c r="J321" t="inlineStr">
        <x:is>
          <x:t xml:space="preserve">FIFO DEL ESCENARIO</x:t>
        </x:is>
      </x:c>
      <x:c r="K321" t="inlineStr">
        <x:is>
          <x:t xml:space="preserve">NO PROGRAMA HISTORICO</x:t>
        </x:is>
      </x:c>
    </x:row>
    <x:row r="322">
      <x:c r="A322" t="inlineStr">
        <x:is>
          <x:t xml:space="preserve">P029</x:t>
        </x:is>
      </x:c>
      <x:c r="B322" t="inlineStr">
        <x:is>
          <x:t xml:space="preserve">Locker de 4 puertas</x:t>
        </x:is>
      </x:c>
      <x:c r="C322" t="n">
        <x:v>8</x:v>
      </x:c>
      <x:c r="D322" t="inlineStr">
        <x:is>
          <x:t xml:space="preserve">Colgado, traslado y enfriamiento</x:t>
        </x:is>
      </x:c>
      <x:c r="E322" t="inlineStr">
        <x:is>
          <x:t xml:space="preserve">Manipulación y enfriamiento de piezas</x:t>
        </x:is>
      </x:c>
      <x:c r="F322" s="35" t="n">
        <x:v>45764.33988805555</x:v>
      </x:c>
      <x:c r="G322" s="35" t="n">
        <x:v>45764.35384638889</x:v>
      </x:c>
      <x:c r="H322" t="n">
        <x:v>0.335</x:v>
      </x:c>
      <x:c r="I322" s="30" t="n">
        <x:v>45764</x:v>
      </x:c>
      <x:c r="J322" t="inlineStr">
        <x:is>
          <x:t xml:space="preserve">FIFO DEL ESCENARIO</x:t>
        </x:is>
      </x:c>
      <x:c r="K322" t="inlineStr">
        <x:is>
          <x:t xml:space="preserve">NO PROGRAMA HISTORICO</x:t>
        </x:is>
      </x:c>
    </x:row>
    <x:row r="323">
      <x:c r="A323" t="inlineStr">
        <x:is>
          <x:t xml:space="preserve">P029</x:t>
        </x:is>
      </x:c>
      <x:c r="B323" t="inlineStr">
        <x:is>
          <x:t xml:space="preserve">Locker de 4 puertas</x:t>
        </x:is>
      </x:c>
      <x:c r="C323" t="n">
        <x:v>9</x:v>
      </x:c>
      <x:c r="D323" t="inlineStr">
        <x:is>
          <x:t xml:space="preserve">Ensamblaje</x:t>
        </x:is>
      </x:c>
      <x:c r="E323" t="inlineStr">
        <x:is>
          <x:t xml:space="preserve">Mesa de armado</x:t>
        </x:is>
      </x:c>
      <x:c r="F323" s="35" t="n">
        <x:v>45765.69590111111</x:v>
      </x:c>
      <x:c r="G323" s="35" t="n">
        <x:v>45768.47090111111</x:v>
      </x:c>
      <x:c r="H323" t="n">
        <x:v>3.6</x:v>
      </x:c>
      <x:c r="I323" s="30" t="n">
        <x:v>45764</x:v>
      </x:c>
      <x:c r="J323" t="inlineStr">
        <x:is>
          <x:t xml:space="preserve">FIFO DEL ESCENARIO</x:t>
        </x:is>
      </x:c>
      <x:c r="K323" t="inlineStr">
        <x:is>
          <x:t xml:space="preserve">NO PROGRAMA HISTORICO</x:t>
        </x:is>
      </x:c>
    </x:row>
    <x:row r="324">
      <x:c r="A324" t="inlineStr">
        <x:is>
          <x:t xml:space="preserve">P029</x:t>
        </x:is>
      </x:c>
      <x:c r="B324" t="inlineStr">
        <x:is>
          <x:t xml:space="preserve">Locker de 4 puertas</x:t>
        </x:is>
      </x:c>
      <x:c r="C324" t="n">
        <x:v>10</x:v>
      </x:c>
      <x:c r="D324" t="inlineStr">
        <x:is>
          <x:t xml:space="preserve">Inspección de calidad</x:t>
        </x:is>
      </x:c>
      <x:c r="E324" t="inlineStr">
        <x:is>
          <x:t xml:space="preserve">Área de inspección</x:t>
        </x:is>
      </x:c>
      <x:c r="F324" s="35" t="n">
        <x:v>45768.47090111111</x:v>
      </x:c>
      <x:c r="G324" s="35" t="n">
        <x:v>45768.48451222223</x:v>
      </x:c>
      <x:c r="H324" t="n">
        <x:v>0.3266666666666667</x:v>
      </x:c>
      <x:c r="I324" s="30" t="n">
        <x:v>45764</x:v>
      </x:c>
      <x:c r="J324" t="inlineStr">
        <x:is>
          <x:t xml:space="preserve">FIFO DEL ESCENARIO</x:t>
        </x:is>
      </x:c>
      <x:c r="K324" t="inlineStr">
        <x:is>
          <x:t xml:space="preserve">NO PROGRAMA HISTORICO</x:t>
        </x:is>
      </x:c>
    </x:row>
    <x:row r="325">
      <x:c r="A325" t="inlineStr">
        <x:is>
          <x:t xml:space="preserve">P029</x:t>
        </x:is>
      </x:c>
      <x:c r="B325" t="inlineStr">
        <x:is>
          <x:t xml:space="preserve">Locker de 4 puertas</x:t>
        </x:is>
      </x:c>
      <x:c r="C325" t="n">
        <x:v>11</x:v>
      </x:c>
      <x:c r="D325" t="inlineStr">
        <x:is>
          <x:t xml:space="preserve">Embalaje</x:t>
        </x:is>
      </x:c>
      <x:c r="E325" t="inlineStr">
        <x:is>
          <x:t xml:space="preserve">Zona de protección y embalaje</x:t>
        </x:is>
      </x:c>
      <x:c r="F325" s="35" t="n">
        <x:v>45768.48451222223</x:v>
      </x:c>
      <x:c r="G325" s="35" t="n">
        <x:v>45768.544165</x:v>
      </x:c>
      <x:c r="H325" t="n">
        <x:v>0.4316666666666667</x:v>
      </x:c>
      <x:c r="I325" s="30" t="n">
        <x:v>45764</x:v>
      </x:c>
      <x:c r="J325" t="inlineStr">
        <x:is>
          <x:t xml:space="preserve">FIFO DEL ESCENARIO</x:t>
        </x:is>
      </x:c>
      <x:c r="K325" t="inlineStr">
        <x:is>
          <x:t xml:space="preserve">NO PROGRAMA HISTORICO</x:t>
        </x:is>
      </x:c>
    </x:row>
    <x:row r="326">
      <x:c r="A326" t="inlineStr">
        <x:is>
          <x:t xml:space="preserve">P031</x:t>
        </x:is>
      </x:c>
      <x:c r="B326" t="inlineStr">
        <x:is>
          <x:t xml:space="preserve">Armario metálico</x:t>
        </x:is>
      </x:c>
      <x:c r="C326" t="n">
        <x:v>1</x:v>
      </x:c>
      <x:c r="D326" t="inlineStr">
        <x:is>
          <x:t xml:space="preserve">Corte de planchas de acero</x:t>
        </x:is>
      </x:c>
      <x:c r="E326" t="inlineStr">
        <x:is>
          <x:t xml:space="preserve">Guillotina hidráulica para corte de planchas de acero</x:t>
        </x:is>
      </x:c>
      <x:c r="F326" s="35" t="n">
        <x:v>45754.49371180555</x:v>
      </x:c>
      <x:c r="G326" s="35" t="n">
        <x:v>45755.41287847222</x:v>
      </x:c>
      <x:c r="H326" t="n">
        <x:v>6.06</x:v>
      </x:c>
      <x:c r="I326" s="30" t="n">
        <x:v>45765</x:v>
      </x:c>
      <x:c r="J326" t="inlineStr">
        <x:is>
          <x:t xml:space="preserve">FIFO DEL ESCENARIO</x:t>
        </x:is>
      </x:c>
      <x:c r="K326" t="inlineStr">
        <x:is>
          <x:t xml:space="preserve">NO PROGRAMA HISTORICO</x:t>
        </x:is>
      </x:c>
    </x:row>
    <x:row r="327">
      <x:c r="A327" t="inlineStr">
        <x:is>
          <x:t xml:space="preserve">P031</x:t>
        </x:is>
      </x:c>
      <x:c r="B327" t="inlineStr">
        <x:is>
          <x:t xml:space="preserve">Armario metálico</x:t>
        </x:is>
      </x:c>
      <x:c r="C327" t="n">
        <x:v>2</x:v>
      </x:c>
      <x:c r="D327" t="inlineStr">
        <x:is>
          <x:t xml:space="preserve">Perforación</x:t>
        </x:is>
      </x:c>
      <x:c r="E327" t="inlineStr">
        <x:is>
          <x:t xml:space="preserve">Taladro de banco para perforación de acero</x:t>
        </x:is>
      </x:c>
      <x:c r="F327" s="35" t="n">
        <x:v>45757.35005555556</x:v>
      </x:c>
      <x:c r="G327" s="35" t="n">
        <x:v>45757.39727777777</x:v>
      </x:c>
      <x:c r="H327" t="n">
        <x:v>1.133333333333333</x:v>
      </x:c>
      <x:c r="I327" s="30" t="n">
        <x:v>45765</x:v>
      </x:c>
      <x:c r="J327" t="inlineStr">
        <x:is>
          <x:t xml:space="preserve">FIFO DEL ESCENARIO</x:t>
        </x:is>
      </x:c>
      <x:c r="K327" t="inlineStr">
        <x:is>
          <x:t xml:space="preserve">NO PROGRAMA HISTORICO</x:t>
        </x:is>
      </x:c>
    </x:row>
    <x:row r="328">
      <x:c r="A328" t="inlineStr">
        <x:is>
          <x:t xml:space="preserve">P031</x:t>
        </x:is>
      </x:c>
      <x:c r="B328" t="inlineStr">
        <x:is>
          <x:t xml:space="preserve">Armario metálico</x:t>
        </x:is>
      </x:c>
      <x:c r="C328" t="n">
        <x:v>3</x:v>
      </x:c>
      <x:c r="D328" t="inlineStr">
        <x:is>
          <x:t xml:space="preserve">Plegado</x:t>
        </x:is>
      </x:c>
      <x:c r="E328" t="inlineStr">
        <x:is>
          <x:t xml:space="preserve">Plegadora hidráulica de chapa metálica</x:t>
        </x:is>
      </x:c>
      <x:c r="F328" s="35" t="n">
        <x:v>45762.63338888889</x:v>
      </x:c>
      <x:c r="G328" s="35" t="n">
        <x:v>45764.57227777778</x:v>
      </x:c>
      <x:c r="H328" t="n">
        <x:v>14.53333333333333</x:v>
      </x:c>
      <x:c r="I328" s="30" t="n">
        <x:v>45765</x:v>
      </x:c>
      <x:c r="J328" t="inlineStr">
        <x:is>
          <x:t xml:space="preserve">FIFO DEL ESCENARIO</x:t>
        </x:is>
      </x:c>
      <x:c r="K328" t="inlineStr">
        <x:is>
          <x:t xml:space="preserve">NO PROGRAMA HISTORICO</x:t>
        </x:is>
      </x:c>
    </x:row>
    <x:row r="329">
      <x:c r="A329" t="inlineStr">
        <x:is>
          <x:t xml:space="preserve">P031</x:t>
        </x:is>
      </x:c>
      <x:c r="B329" t="inlineStr">
        <x:is>
          <x:t xml:space="preserve">Armario metálico</x:t>
        </x:is>
      </x:c>
      <x:c r="C329" t="n">
        <x:v>4</x:v>
      </x:c>
      <x:c r="D329" t="inlineStr">
        <x:is>
          <x:t xml:space="preserve">Desbarbado</x:t>
        </x:is>
      </x:c>
      <x:c r="E329" t="inlineStr">
        <x:is>
          <x:t xml:space="preserve">Mesa de desbarbado/esmerilado</x:t>
        </x:is>
      </x:c>
      <x:c r="F329" s="35" t="n">
        <x:v>45764.57227777778</x:v>
      </x:c>
      <x:c r="G329" s="35" t="n">
        <x:v>45764.67852777777</x:v>
      </x:c>
      <x:c r="H329" t="n">
        <x:v>2.55</x:v>
      </x:c>
      <x:c r="I329" s="30" t="n">
        <x:v>45765</x:v>
      </x:c>
      <x:c r="J329" t="inlineStr">
        <x:is>
          <x:t xml:space="preserve">FIFO DEL ESCENARIO</x:t>
        </x:is>
      </x:c>
      <x:c r="K329" t="inlineStr">
        <x:is>
          <x:t xml:space="preserve">NO PROGRAMA HISTORICO</x:t>
        </x:is>
      </x:c>
    </x:row>
    <x:row r="330">
      <x:c r="A330" t="inlineStr">
        <x:is>
          <x:t xml:space="preserve">P031</x:t>
        </x:is>
      </x:c>
      <x:c r="B330" t="inlineStr">
        <x:is>
          <x:t xml:space="preserve">Armario metálico</x:t>
        </x:is>
      </x:c>
      <x:c r="C330" t="n">
        <x:v>5</x:v>
      </x:c>
      <x:c r="D330" t="inlineStr">
        <x:is>
          <x:t xml:space="preserve">Preparación superficial</x:t>
        </x:is>
      </x:c>
      <x:c r="E330" t="inlineStr">
        <x:is>
          <x:t xml:space="preserve">Zona de preparación superficial</x:t>
        </x:is>
      </x:c>
      <x:c r="F330" s="35" t="n">
        <x:v>45764.67852777777</x:v>
      </x:c>
      <x:c r="G330" s="35" t="n">
        <x:v>45765.48625</x:v>
      </x:c>
      <x:c r="H330" t="n">
        <x:v>4.385333333333333</x:v>
      </x:c>
      <x:c r="I330" s="30" t="n">
        <x:v>45765</x:v>
      </x:c>
      <x:c r="J330" t="inlineStr">
        <x:is>
          <x:t xml:space="preserve">FIFO DEL ESCENARIO</x:t>
        </x:is>
      </x:c>
      <x:c r="K330" t="inlineStr">
        <x:is>
          <x:t xml:space="preserve">NO PROGRAMA HISTORICO</x:t>
        </x:is>
      </x:c>
    </x:row>
    <x:row r="331">
      <x:c r="A331" t="inlineStr">
        <x:is>
          <x:t xml:space="preserve">P031</x:t>
        </x:is>
      </x:c>
      <x:c r="B331" t="inlineStr">
        <x:is>
          <x:t xml:space="preserve">Armario metálico</x:t>
        </x:is>
      </x:c>
      <x:c r="C331" t="n">
        <x:v>6</x:v>
      </x:c>
      <x:c r="D331" t="inlineStr">
        <x:is>
          <x:t xml:space="preserve">Aplicación electrostática de polvo</x:t>
        </x:is>
      </x:c>
      <x:c r="E331" t="inlineStr">
        <x:is>
          <x:t xml:space="preserve">Pistola manual de pintura electrostática en polvo</x:t>
        </x:is>
      </x:c>
      <x:c r="F331" s="35" t="n">
        <x:v>45765.48625</x:v>
      </x:c>
      <x:c r="G331" s="35" t="n">
        <x:v>45765.58194444444</x:v>
      </x:c>
      <x:c r="H331" t="n">
        <x:v>1.296666666666667</x:v>
      </x:c>
      <x:c r="I331" s="30" t="n">
        <x:v>45765</x:v>
      </x:c>
      <x:c r="J331" t="inlineStr">
        <x:is>
          <x:t xml:space="preserve">FIFO DEL ESCENARIO</x:t>
        </x:is>
      </x:c>
      <x:c r="K331" t="inlineStr">
        <x:is>
          <x:t xml:space="preserve">NO PROGRAMA HISTORICO</x:t>
        </x:is>
      </x:c>
    </x:row>
    <x:row r="332">
      <x:c r="A332" t="inlineStr">
        <x:is>
          <x:t xml:space="preserve">P031</x:t>
        </x:is>
      </x:c>
      <x:c r="B332" t="inlineStr">
        <x:is>
          <x:t xml:space="preserve">Armario metálico</x:t>
        </x:is>
      </x:c>
      <x:c r="C332" t="n">
        <x:v>7</x:v>
      </x:c>
      <x:c r="D332" t="inlineStr">
        <x:is>
          <x:t xml:space="preserve">Curado térmico en horno</x:t>
        </x:is>
      </x:c>
      <x:c r="E332" t="inlineStr">
        <x:is>
          <x:t xml:space="preserve">Horno de curado de pintura electrostática por lotes</x:t>
        </x:is>
      </x:c>
      <x:c r="F332" s="35" t="n">
        <x:v>45765.58194444444</x:v>
      </x:c>
      <x:c r="G332" s="35" t="n">
        <x:v>45765.61319444444</x:v>
      </x:c>
      <x:c r="H332" t="n">
        <x:v>0.75</x:v>
      </x:c>
      <x:c r="I332" s="30" t="n">
        <x:v>45765</x:v>
      </x:c>
      <x:c r="J332" t="inlineStr">
        <x:is>
          <x:t xml:space="preserve">FIFO DEL ESCENARIO</x:t>
        </x:is>
      </x:c>
      <x:c r="K332" t="inlineStr">
        <x:is>
          <x:t xml:space="preserve">NO PROGRAMA HISTORICO</x:t>
        </x:is>
      </x:c>
    </x:row>
    <x:row r="333">
      <x:c r="A333" t="inlineStr">
        <x:is>
          <x:t xml:space="preserve">P031</x:t>
        </x:is>
      </x:c>
      <x:c r="B333" t="inlineStr">
        <x:is>
          <x:t xml:space="preserve">Armario metálico</x:t>
        </x:is>
      </x:c>
      <x:c r="C333" t="n">
        <x:v>8</x:v>
      </x:c>
      <x:c r="D333" t="inlineStr">
        <x:is>
          <x:t xml:space="preserve">Colgado, traslado y enfriamiento</x:t>
        </x:is>
      </x:c>
      <x:c r="E333" t="inlineStr">
        <x:is>
          <x:t xml:space="preserve">Manipulación y enfriamiento de piezas</x:t>
        </x:is>
      </x:c>
      <x:c r="F333" s="35" t="n">
        <x:v>45765.61319444444</x:v>
      </x:c>
      <x:c r="G333" s="35" t="n">
        <x:v>45765.63513888889</x:v>
      </x:c>
      <x:c r="H333" t="n">
        <x:v>0.5266666666666666</x:v>
      </x:c>
      <x:c r="I333" s="30" t="n">
        <x:v>45765</x:v>
      </x:c>
      <x:c r="J333" t="inlineStr">
        <x:is>
          <x:t xml:space="preserve">FIFO DEL ESCENARIO</x:t>
        </x:is>
      </x:c>
      <x:c r="K333" t="inlineStr">
        <x:is>
          <x:t xml:space="preserve">NO PROGRAMA HISTORICO</x:t>
        </x:is>
      </x:c>
    </x:row>
    <x:row r="334">
      <x:c r="A334" t="inlineStr">
        <x:is>
          <x:t xml:space="preserve">P031</x:t>
        </x:is>
      </x:c>
      <x:c r="B334" t="inlineStr">
        <x:is>
          <x:t xml:space="preserve">Armario metálico</x:t>
        </x:is>
      </x:c>
      <x:c r="C334" t="n">
        <x:v>9</x:v>
      </x:c>
      <x:c r="D334" t="inlineStr">
        <x:is>
          <x:t xml:space="preserve">Ensamblaje</x:t>
        </x:is>
      </x:c>
      <x:c r="E334" t="inlineStr">
        <x:is>
          <x:t xml:space="preserve">Mesa de armado</x:t>
        </x:is>
      </x:c>
      <x:c r="F334" s="35" t="n">
        <x:v>45768.47090111111</x:v>
      </x:c>
      <x:c r="G334" s="35" t="n">
        <x:v>45768.70423444444</x:v>
      </x:c>
      <x:c r="H334" t="n">
        <x:v>4.6</x:v>
      </x:c>
      <x:c r="I334" s="30" t="n">
        <x:v>45765</x:v>
      </x:c>
      <x:c r="J334" t="inlineStr">
        <x:is>
          <x:t xml:space="preserve">FIFO DEL ESCENARIO</x:t>
        </x:is>
      </x:c>
      <x:c r="K334" t="inlineStr">
        <x:is>
          <x:t xml:space="preserve">NO PROGRAMA HISTORICO</x:t>
        </x:is>
      </x:c>
    </x:row>
    <x:row r="335">
      <x:c r="A335" t="inlineStr">
        <x:is>
          <x:t xml:space="preserve">P031</x:t>
        </x:is>
      </x:c>
      <x:c r="B335" t="inlineStr">
        <x:is>
          <x:t xml:space="preserve">Armario metálico</x:t>
        </x:is>
      </x:c>
      <x:c r="C335" t="n">
        <x:v>10</x:v>
      </x:c>
      <x:c r="D335" t="inlineStr">
        <x:is>
          <x:t xml:space="preserve">Inspección de calidad</x:t>
        </x:is>
      </x:c>
      <x:c r="E335" t="inlineStr">
        <x:is>
          <x:t xml:space="preserve">Área de inspección</x:t>
        </x:is>
      </x:c>
      <x:c r="F335" s="35" t="n">
        <x:v>45768.70423444444</x:v>
      </x:c>
      <x:c r="G335" s="35" t="n">
        <x:v>45769.35458166667</x:v>
      </x:c>
      <x:c r="H335" t="n">
        <x:v>0.6083333333333333</x:v>
      </x:c>
      <x:c r="I335" s="30" t="n">
        <x:v>45765</x:v>
      </x:c>
      <x:c r="J335" t="inlineStr">
        <x:is>
          <x:t xml:space="preserve">FIFO DEL ESCENARIO</x:t>
        </x:is>
      </x:c>
      <x:c r="K335" t="inlineStr">
        <x:is>
          <x:t xml:space="preserve">NO PROGRAMA HISTORICO</x:t>
        </x:is>
      </x:c>
    </x:row>
    <x:row r="336">
      <x:c r="A336" t="inlineStr">
        <x:is>
          <x:t xml:space="preserve">P031</x:t>
        </x:is>
      </x:c>
      <x:c r="B336" t="inlineStr">
        <x:is>
          <x:t xml:space="preserve">Armario metálico</x:t>
        </x:is>
      </x:c>
      <x:c r="C336" t="n">
        <x:v>11</x:v>
      </x:c>
      <x:c r="D336" t="inlineStr">
        <x:is>
          <x:t xml:space="preserve">Embalaje</x:t>
        </x:is>
      </x:c>
      <x:c r="E336" t="inlineStr">
        <x:is>
          <x:t xml:space="preserve">Zona de protección y embalaje</x:t>
        </x:is>
      </x:c>
      <x:c r="F336" s="35" t="n">
        <x:v>45769.35458166667</x:v>
      </x:c>
      <x:c r="G336" s="35" t="n">
        <x:v>45769.38840111111</x:v>
      </x:c>
      <x:c r="H336" t="n">
        <x:v>0.8116666666666668</x:v>
      </x:c>
      <x:c r="I336" s="30" t="n">
        <x:v>45765</x:v>
      </x:c>
      <x:c r="J336" t="inlineStr">
        <x:is>
          <x:t xml:space="preserve">FIFO DEL ESCENARIO</x:t>
        </x:is>
      </x:c>
      <x:c r="K336" t="inlineStr">
        <x:is>
          <x:t xml:space="preserve">NO PROGRAMA HISTORICO</x:t>
        </x:is>
      </x:c>
    </x:row>
    <x:row r="337">
      <x:c r="A337" t="inlineStr">
        <x:is>
          <x:t xml:space="preserve">P026</x:t>
        </x:is>
      </x:c>
      <x:c r="B337" t="inlineStr">
        <x:is>
          <x:t xml:space="preserve">Estante reforzado modular</x:t>
        </x:is>
      </x:c>
      <x:c r="C337" t="n">
        <x:v>1</x:v>
      </x:c>
      <x:c r="D337" t="inlineStr">
        <x:is>
          <x:t xml:space="preserve">Corte de planchas de acero</x:t>
        </x:is>
      </x:c>
      <x:c r="E337" t="inlineStr">
        <x:is>
          <x:t xml:space="preserve">Guillotina hidráulica para corte de planchas de acero</x:t>
        </x:is>
      </x:c>
      <x:c r="F337" s="35" t="n">
        <x:v>45763.33333333334</x:v>
      </x:c>
      <x:c r="G337" s="35" t="n">
        <x:v>45763.69169444445</x:v>
      </x:c>
      <x:c r="H337" t="n">
        <x:v>7.600666666666667</x:v>
      </x:c>
      <x:c r="I337" s="30" t="n">
        <x:v>45781</x:v>
      </x:c>
      <x:c r="J337" t="inlineStr">
        <x:is>
          <x:t xml:space="preserve">FIFO DEL ESCENARIO</x:t>
        </x:is>
      </x:c>
      <x:c r="K337" t="inlineStr">
        <x:is>
          <x:t xml:space="preserve">NO PROGRAMA HISTORICO</x:t>
        </x:is>
      </x:c>
    </x:row>
    <x:row r="338">
      <x:c r="A338" t="inlineStr">
        <x:is>
          <x:t xml:space="preserve">P026</x:t>
        </x:is>
      </x:c>
      <x:c r="B338" t="inlineStr">
        <x:is>
          <x:t xml:space="preserve">Estante reforzado modular</x:t>
        </x:is>
      </x:c>
      <x:c r="C338" t="n">
        <x:v>2</x:v>
      </x:c>
      <x:c r="D338" t="inlineStr">
        <x:is>
          <x:t xml:space="preserve">Corte de tubos y perfiles</x:t>
        </x:is>
      </x:c>
      <x:c r="E338" t="inlineStr">
        <x:is>
          <x:t xml:space="preserve">Sierra de cinta para corte de tubos y perfiles</x:t>
        </x:is>
      </x:c>
      <x:c r="F338" s="35" t="n">
        <x:v>45763.69169444445</x:v>
      </x:c>
      <x:c r="G338" s="35" t="n">
        <x:v>45765.42780555556</x:v>
      </x:c>
      <x:c r="H338" t="n">
        <x:v>10.66666666666667</x:v>
      </x:c>
      <x:c r="I338" s="30" t="n">
        <x:v>45781</x:v>
      </x:c>
      <x:c r="J338" t="inlineStr">
        <x:is>
          <x:t xml:space="preserve">FIFO DEL ESCENARIO</x:t>
        </x:is>
      </x:c>
      <x:c r="K338" t="inlineStr">
        <x:is>
          <x:t xml:space="preserve">NO PROGRAMA HISTORICO</x:t>
        </x:is>
      </x:c>
    </x:row>
    <x:row r="339">
      <x:c r="A339" t="inlineStr">
        <x:is>
          <x:t xml:space="preserve">P026</x:t>
        </x:is>
      </x:c>
      <x:c r="B339" t="inlineStr">
        <x:is>
          <x:t xml:space="preserve">Estante reforzado modular</x:t>
        </x:is>
      </x:c>
      <x:c r="C339" t="n">
        <x:v>3</x:v>
      </x:c>
      <x:c r="D339" t="inlineStr">
        <x:is>
          <x:t xml:space="preserve">Perforación</x:t>
        </x:is>
      </x:c>
      <x:c r="E339" t="inlineStr">
        <x:is>
          <x:t xml:space="preserve">Taladro de banco para perforación de acero</x:t>
        </x:is>
      </x:c>
      <x:c r="F339" s="35" t="n">
        <x:v>45765.42780555556</x:v>
      </x:c>
      <x:c r="G339" s="35" t="n">
        <x:v>45769.45919444445</x:v>
      </x:c>
      <x:c r="H339" t="n">
        <x:v>16.75333333333333</x:v>
      </x:c>
      <x:c r="I339" s="30" t="n">
        <x:v>45781</x:v>
      </x:c>
      <x:c r="J339" t="inlineStr">
        <x:is>
          <x:t xml:space="preserve">FIFO DEL ESCENARIO</x:t>
        </x:is>
      </x:c>
      <x:c r="K339" t="inlineStr">
        <x:is>
          <x:t xml:space="preserve">NO PROGRAMA HISTORICO</x:t>
        </x:is>
      </x:c>
    </x:row>
    <x:row r="340">
      <x:c r="A340" t="inlineStr">
        <x:is>
          <x:t xml:space="preserve">P026</x:t>
        </x:is>
      </x:c>
      <x:c r="B340" t="inlineStr">
        <x:is>
          <x:t xml:space="preserve">Estante reforzado modular</x:t>
        </x:is>
      </x:c>
      <x:c r="C340" t="n">
        <x:v>4</x:v>
      </x:c>
      <x:c r="D340" t="inlineStr">
        <x:is>
          <x:t xml:space="preserve">Plegado</x:t>
        </x:is>
      </x:c>
      <x:c r="E340" t="inlineStr">
        <x:is>
          <x:t xml:space="preserve">Plegadora hidráulica de chapa metálica</x:t>
        </x:is>
      </x:c>
      <x:c r="F340" s="35" t="n">
        <x:v>45769.45919444445</x:v>
      </x:c>
      <x:c r="G340" s="35" t="n">
        <x:v>45771.38419444444</x:v>
      </x:c>
      <x:c r="H340" t="n">
        <x:v>14.2</x:v>
      </x:c>
      <x:c r="I340" s="30" t="n">
        <x:v>45781</x:v>
      </x:c>
      <x:c r="J340" t="inlineStr">
        <x:is>
          <x:t xml:space="preserve">FIFO DEL ESCENARIO</x:t>
        </x:is>
      </x:c>
      <x:c r="K340" t="inlineStr">
        <x:is>
          <x:t xml:space="preserve">NO PROGRAMA HISTORICO</x:t>
        </x:is>
      </x:c>
    </x:row>
    <x:row r="341">
      <x:c r="A341" t="inlineStr">
        <x:is>
          <x:t xml:space="preserve">P026</x:t>
        </x:is>
      </x:c>
      <x:c r="B341" t="inlineStr">
        <x:is>
          <x:t xml:space="preserve">Estante reforzado modular</x:t>
        </x:is>
      </x:c>
      <x:c r="C341" t="n">
        <x:v>5</x:v>
      </x:c>
      <x:c r="D341" t="inlineStr">
        <x:is>
          <x:t xml:space="preserve">Soldadura</x:t>
        </x:is>
      </x:c>
      <x:c r="E341" t="inlineStr">
        <x:is>
          <x:t xml:space="preserve">Máquina de soldadura por arco MIG/MAG</x:t>
        </x:is>
      </x:c>
      <x:c r="F341" s="35" t="n">
        <x:v>45771.38419444444</x:v>
      </x:c>
      <x:c r="G341" s="35" t="n">
        <x:v>45775.38475</x:v>
      </x:c>
      <x:c r="H341" t="n">
        <x:v>16.01333333333333</x:v>
      </x:c>
      <x:c r="I341" s="30" t="n">
        <x:v>45781</x:v>
      </x:c>
      <x:c r="J341" t="inlineStr">
        <x:is>
          <x:t xml:space="preserve">FIFO DEL ESCENARIO</x:t>
        </x:is>
      </x:c>
      <x:c r="K341" t="inlineStr">
        <x:is>
          <x:t xml:space="preserve">NO PROGRAMA HISTORICO</x:t>
        </x:is>
      </x:c>
    </x:row>
    <x:row r="342">
      <x:c r="A342" t="inlineStr">
        <x:is>
          <x:t xml:space="preserve">P026</x:t>
        </x:is>
      </x:c>
      <x:c r="B342" t="inlineStr">
        <x:is>
          <x:t xml:space="preserve">Estante reforzado modular</x:t>
        </x:is>
      </x:c>
      <x:c r="C342" t="n">
        <x:v>6</x:v>
      </x:c>
      <x:c r="D342" t="inlineStr">
        <x:is>
          <x:t xml:space="preserve">Desbarbado</x:t>
        </x:is>
      </x:c>
      <x:c r="E342" t="inlineStr">
        <x:is>
          <x:t xml:space="preserve">Mesa de desbarbado/esmerilado</x:t>
        </x:is>
      </x:c>
      <x:c r="F342" s="35" t="n">
        <x:v>45775.38475</x:v>
      </x:c>
      <x:c r="G342" s="35" t="n">
        <x:v>45776.46808333333</x:v>
      </x:c>
      <x:c r="H342" t="n">
        <x:v>10</x:v>
      </x:c>
      <x:c r="I342" s="30" t="n">
        <x:v>45781</x:v>
      </x:c>
      <x:c r="J342" t="inlineStr">
        <x:is>
          <x:t xml:space="preserve">FIFO DEL ESCENARIO</x:t>
        </x:is>
      </x:c>
      <x:c r="K342" t="inlineStr">
        <x:is>
          <x:t xml:space="preserve">NO PROGRAMA HISTORICO</x:t>
        </x:is>
      </x:c>
    </x:row>
    <x:row r="343">
      <x:c r="A343" t="inlineStr">
        <x:is>
          <x:t xml:space="preserve">P026</x:t>
        </x:is>
      </x:c>
      <x:c r="B343" t="inlineStr">
        <x:is>
          <x:t xml:space="preserve">Estante reforzado modular</x:t>
        </x:is>
      </x:c>
      <x:c r="C343" t="n">
        <x:v>7</x:v>
      </x:c>
      <x:c r="D343" t="inlineStr">
        <x:is>
          <x:t xml:space="preserve">Preparación superficial</x:t>
        </x:is>
      </x:c>
      <x:c r="E343" t="inlineStr">
        <x:is>
          <x:t xml:space="preserve">Zona de preparación superficial</x:t>
        </x:is>
      </x:c>
      <x:c r="F343" s="35" t="n">
        <x:v>45776.46808333333</x:v>
      </x:c>
      <x:c r="G343" s="35" t="n">
        <x:v>45777.41028333333</x:v>
      </x:c>
      <x:c r="H343" t="n">
        <x:v>6.612800000000001</x:v>
      </x:c>
      <x:c r="I343" s="30" t="n">
        <x:v>45781</x:v>
      </x:c>
      <x:c r="J343" t="inlineStr">
        <x:is>
          <x:t xml:space="preserve">FIFO DEL ESCENARIO</x:t>
        </x:is>
      </x:c>
      <x:c r="K343" t="inlineStr">
        <x:is>
          <x:t xml:space="preserve">NO PROGRAMA HISTORICO</x:t>
        </x:is>
      </x:c>
    </x:row>
    <x:row r="344">
      <x:c r="A344" t="inlineStr">
        <x:is>
          <x:t xml:space="preserve">P026</x:t>
        </x:is>
      </x:c>
      <x:c r="B344" t="inlineStr">
        <x:is>
          <x:t xml:space="preserve">Estante reforzado modular</x:t>
        </x:is>
      </x:c>
      <x:c r="C344" t="n">
        <x:v>8</x:v>
      </x:c>
      <x:c r="D344" t="inlineStr">
        <x:is>
          <x:t xml:space="preserve">Aplicación electrostática de polvo</x:t>
        </x:is>
      </x:c>
      <x:c r="E344" t="inlineStr">
        <x:is>
          <x:t xml:space="preserve">Pistola manual de pintura electrostática en polvo</x:t>
        </x:is>
      </x:c>
      <x:c r="F344" s="35" t="n">
        <x:v>45777.41028333333</x:v>
      </x:c>
      <x:c r="G344" s="35" t="n">
        <x:v>45777.49378333333</x:v>
      </x:c>
      <x:c r="H344" t="n">
        <x:v>2.004</x:v>
      </x:c>
      <x:c r="I344" s="30" t="n">
        <x:v>45781</x:v>
      </x:c>
      <x:c r="J344" t="inlineStr">
        <x:is>
          <x:t xml:space="preserve">FIFO DEL ESCENARIO</x:t>
        </x:is>
      </x:c>
      <x:c r="K344" t="inlineStr">
        <x:is>
          <x:t xml:space="preserve">NO PROGRAMA HISTORICO</x:t>
        </x:is>
      </x:c>
    </x:row>
    <x:row r="345">
      <x:c r="A345" t="inlineStr">
        <x:is>
          <x:t xml:space="preserve">P026</x:t>
        </x:is>
      </x:c>
      <x:c r="B345" t="inlineStr">
        <x:is>
          <x:t xml:space="preserve">Estante reforzado modular</x:t>
        </x:is>
      </x:c>
      <x:c r="C345" t="n">
        <x:v>9</x:v>
      </x:c>
      <x:c r="D345" t="inlineStr">
        <x:is>
          <x:t xml:space="preserve">Curado térmico en horno</x:t>
        </x:is>
      </x:c>
      <x:c r="E345" t="inlineStr">
        <x:is>
          <x:t xml:space="preserve">Horno de curado de pintura electrostática por lotes</x:t>
        </x:is>
      </x:c>
      <x:c r="F345" s="35" t="n">
        <x:v>45777.49378333333</x:v>
      </x:c>
      <x:c r="G345" s="35" t="n">
        <x:v>45777.59795</x:v>
      </x:c>
      <x:c r="H345" t="n">
        <x:v>1.5</x:v>
      </x:c>
      <x:c r="I345" s="30" t="n">
        <x:v>45781</x:v>
      </x:c>
      <x:c r="J345" t="inlineStr">
        <x:is>
          <x:t xml:space="preserve">FIFO DEL ESCENARIO</x:t>
        </x:is>
      </x:c>
      <x:c r="K345" t="inlineStr">
        <x:is>
          <x:t xml:space="preserve">NO PROGRAMA HISTORICO</x:t>
        </x:is>
      </x:c>
    </x:row>
    <x:row r="346">
      <x:c r="A346" t="inlineStr">
        <x:is>
          <x:t xml:space="preserve">P026</x:t>
        </x:is>
      </x:c>
      <x:c r="B346" t="inlineStr">
        <x:is>
          <x:t xml:space="preserve">Estante reforzado modular</x:t>
        </x:is>
      </x:c>
      <x:c r="C346" t="n">
        <x:v>10</x:v>
      </x:c>
      <x:c r="D346" t="inlineStr">
        <x:is>
          <x:t xml:space="preserve">Colgado, traslado y enfriamiento</x:t>
        </x:is>
      </x:c>
      <x:c r="E346" t="inlineStr">
        <x:is>
          <x:t xml:space="preserve">Manipulación y enfriamiento de piezas</x:t>
        </x:is>
      </x:c>
      <x:c r="F346" s="35" t="n">
        <x:v>45777.59795</x:v>
      </x:c>
      <x:c r="G346" s="35" t="n">
        <x:v>45777.63147777778</x:v>
      </x:c>
      <x:c r="H346" t="n">
        <x:v>0.8046666666666666</x:v>
      </x:c>
      <x:c r="I346" s="30" t="n">
        <x:v>45781</x:v>
      </x:c>
      <x:c r="J346" t="inlineStr">
        <x:is>
          <x:t xml:space="preserve">FIFO DEL ESCENARIO</x:t>
        </x:is>
      </x:c>
      <x:c r="K346" t="inlineStr">
        <x:is>
          <x:t xml:space="preserve">NO PROGRAMA HISTORICO</x:t>
        </x:is>
      </x:c>
    </x:row>
    <x:row r="347">
      <x:c r="A347" t="inlineStr">
        <x:is>
          <x:t xml:space="preserve">P026</x:t>
        </x:is>
      </x:c>
      <x:c r="B347" t="inlineStr">
        <x:is>
          <x:t xml:space="preserve">Estante reforzado modular</x:t>
        </x:is>
      </x:c>
      <x:c r="C347" t="n">
        <x:v>11</x:v>
      </x:c>
      <x:c r="D347" t="inlineStr">
        <x:is>
          <x:t xml:space="preserve">Ensamblaje</x:t>
        </x:is>
      </x:c>
      <x:c r="E347" t="inlineStr">
        <x:is>
          <x:t xml:space="preserve">Mesa de armado</x:t>
        </x:is>
      </x:c>
      <x:c r="F347" s="35" t="n">
        <x:v>45777.63147777778</x:v>
      </x:c>
      <x:c r="G347" s="35" t="n">
        <x:v>45779.45022777778</x:v>
      </x:c>
      <x:c r="H347" t="n">
        <x:v>12.65</x:v>
      </x:c>
      <x:c r="I347" s="30" t="n">
        <x:v>45781</x:v>
      </x:c>
      <x:c r="J347" t="inlineStr">
        <x:is>
          <x:t xml:space="preserve">FIFO DEL ESCENARIO</x:t>
        </x:is>
      </x:c>
      <x:c r="K347" t="inlineStr">
        <x:is>
          <x:t xml:space="preserve">NO PROGRAMA HISTORICO</x:t>
        </x:is>
      </x:c>
    </x:row>
    <x:row r="348">
      <x:c r="A348" t="inlineStr">
        <x:is>
          <x:t xml:space="preserve">P026</x:t>
        </x:is>
      </x:c>
      <x:c r="B348" t="inlineStr">
        <x:is>
          <x:t xml:space="preserve">Estante reforzado modular</x:t>
        </x:is>
      </x:c>
      <x:c r="C348" t="n">
        <x:v>12</x:v>
      </x:c>
      <x:c r="D348" t="inlineStr">
        <x:is>
          <x:t xml:space="preserve">Inspección de calidad</x:t>
        </x:is>
      </x:c>
      <x:c r="E348" t="inlineStr">
        <x:is>
          <x:t xml:space="preserve">Área de inspección</x:t>
        </x:is>
      </x:c>
      <x:c r="F348" s="35" t="n">
        <x:v>45779.45022777778</x:v>
      </x:c>
      <x:c r="G348" s="35" t="n">
        <x:v>45779.48517222222</x:v>
      </x:c>
      <x:c r="H348" t="n">
        <x:v>0.8386666666666667</x:v>
      </x:c>
      <x:c r="I348" s="30" t="n">
        <x:v>45781</x:v>
      </x:c>
      <x:c r="J348" t="inlineStr">
        <x:is>
          <x:t xml:space="preserve">FIFO DEL ESCENARIO</x:t>
        </x:is>
      </x:c>
      <x:c r="K348" t="inlineStr">
        <x:is>
          <x:t xml:space="preserve">NO PROGRAMA HISTORICO</x:t>
        </x:is>
      </x:c>
    </x:row>
    <x:row r="349">
      <x:c r="A349" t="inlineStr">
        <x:is>
          <x:t xml:space="preserve">P026</x:t>
        </x:is>
      </x:c>
      <x:c r="B349" t="inlineStr">
        <x:is>
          <x:t xml:space="preserve">Estante reforzado modular</x:t>
        </x:is>
      </x:c>
      <x:c r="C349" t="n">
        <x:v>13</x:v>
      </x:c>
      <x:c r="D349" t="inlineStr">
        <x:is>
          <x:t xml:space="preserve">Embalaje</x:t>
        </x:is>
      </x:c>
      <x:c r="E349" t="inlineStr">
        <x:is>
          <x:t xml:space="preserve">Zona de protección y embalaje</x:t>
        </x:is>
      </x:c>
      <x:c r="F349" s="35" t="n">
        <x:v>45779.48517222222</x:v>
      </x:c>
      <x:c r="G349" s="35" t="n">
        <x:v>45779.57378333333</x:v>
      </x:c>
      <x:c r="H349" t="n">
        <x:v>1.126666666666666</x:v>
      </x:c>
      <x:c r="I349" s="30" t="n">
        <x:v>45781</x:v>
      </x:c>
      <x:c r="J349" t="inlineStr">
        <x:is>
          <x:t xml:space="preserve">FIFO DEL ESCENARIO</x:t>
        </x:is>
      </x:c>
      <x:c r="K349" t="inlineStr">
        <x:is>
          <x:t xml:space="preserve">NO PROGRAMA HISTORICO</x:t>
        </x:is>
      </x:c>
    </x:row>
    <x:row r="350">
      <x:c r="A350" t="inlineStr">
        <x:is>
          <x:t xml:space="preserve">P028</x:t>
        </x:is>
      </x:c>
      <x:c r="B350" t="inlineStr">
        <x:is>
          <x:t xml:space="preserve">Góndola mural</x:t>
        </x:is>
      </x:c>
      <x:c r="C350" t="n">
        <x:v>1</x:v>
      </x:c>
      <x:c r="D350" t="inlineStr">
        <x:is>
          <x:t xml:space="preserve">Corte de planchas de acero</x:t>
        </x:is>
      </x:c>
      <x:c r="E350" t="inlineStr">
        <x:is>
          <x:t xml:space="preserve">Guillotina hidráulica para corte de planchas de acero</x:t>
        </x:is>
      </x:c>
      <x:c r="F350" s="35" t="n">
        <x:v>45763.69169444445</x:v>
      </x:c>
      <x:c r="G350" s="35" t="n">
        <x:v>45764.64087847222</x:v>
      </x:c>
      <x:c r="H350" t="n">
        <x:v>6.780416666666667</x:v>
      </x:c>
      <x:c r="I350" s="30" t="n">
        <x:v>45779</x:v>
      </x:c>
      <x:c r="J350" t="inlineStr">
        <x:is>
          <x:t xml:space="preserve">FIFO DEL ESCENARIO</x:t>
        </x:is>
      </x:c>
      <x:c r="K350" t="inlineStr">
        <x:is>
          <x:t xml:space="preserve">NO PROGRAMA HISTORICO</x:t>
        </x:is>
      </x:c>
    </x:row>
    <x:row r="351">
      <x:c r="A351" t="inlineStr">
        <x:is>
          <x:t xml:space="preserve">P028</x:t>
        </x:is>
      </x:c>
      <x:c r="B351" t="inlineStr">
        <x:is>
          <x:t xml:space="preserve">Góndola mural</x:t>
        </x:is>
      </x:c>
      <x:c r="C351" t="n">
        <x:v>2</x:v>
      </x:c>
      <x:c r="D351" t="inlineStr">
        <x:is>
          <x:t xml:space="preserve">Corte de tubos y perfiles</x:t>
        </x:is>
      </x:c>
      <x:c r="E351" t="inlineStr">
        <x:is>
          <x:t xml:space="preserve">Sierra de cinta para corte de tubos y perfiles</x:t>
        </x:is>
      </x:c>
      <x:c r="F351" s="35" t="n">
        <x:v>45765.42780555556</x:v>
      </x:c>
      <x:c r="G351" s="35" t="n">
        <x:v>45765.46388888889</x:v>
      </x:c>
      <x:c r="H351" t="n">
        <x:v>0.8659999999999999</x:v>
      </x:c>
      <x:c r="I351" s="30" t="n">
        <x:v>45779</x:v>
      </x:c>
      <x:c r="J351" t="inlineStr">
        <x:is>
          <x:t xml:space="preserve">FIFO DEL ESCENARIO</x:t>
        </x:is>
      </x:c>
      <x:c r="K351" t="inlineStr">
        <x:is>
          <x:t xml:space="preserve">NO PROGRAMA HISTORICO</x:t>
        </x:is>
      </x:c>
    </x:row>
    <x:row r="352">
      <x:c r="A352" t="inlineStr">
        <x:is>
          <x:t xml:space="preserve">P028</x:t>
        </x:is>
      </x:c>
      <x:c r="B352" t="inlineStr">
        <x:is>
          <x:t xml:space="preserve">Góndola mural</x:t>
        </x:is>
      </x:c>
      <x:c r="C352" t="n">
        <x:v>3</x:v>
      </x:c>
      <x:c r="D352" t="inlineStr">
        <x:is>
          <x:t xml:space="preserve">Perforación</x:t>
        </x:is>
      </x:c>
      <x:c r="E352" t="inlineStr">
        <x:is>
          <x:t xml:space="preserve">Taladro de banco para perforación de acero</x:t>
        </x:is>
      </x:c>
      <x:c r="F352" s="35" t="n">
        <x:v>45769.45919444445</x:v>
      </x:c>
      <x:c r="G352" s="35" t="n">
        <x:v>45770.4585</x:v>
      </x:c>
      <x:c r="H352" t="n">
        <x:v>7.983333333333333</x:v>
      </x:c>
      <x:c r="I352" s="30" t="n">
        <x:v>45779</x:v>
      </x:c>
      <x:c r="J352" t="inlineStr">
        <x:is>
          <x:t xml:space="preserve">FIFO DEL ESCENARIO</x:t>
        </x:is>
      </x:c>
      <x:c r="K352" t="inlineStr">
        <x:is>
          <x:t xml:space="preserve">NO PROGRAMA HISTORICO</x:t>
        </x:is>
      </x:c>
    </x:row>
    <x:row r="353">
      <x:c r="A353" t="inlineStr">
        <x:is>
          <x:t xml:space="preserve">P028</x:t>
        </x:is>
      </x:c>
      <x:c r="B353" t="inlineStr">
        <x:is>
          <x:t xml:space="preserve">Góndola mural</x:t>
        </x:is>
      </x:c>
      <x:c r="C353" t="n">
        <x:v>4</x:v>
      </x:c>
      <x:c r="D353" t="inlineStr">
        <x:is>
          <x:t xml:space="preserve">Plegado</x:t>
        </x:is>
      </x:c>
      <x:c r="E353" t="inlineStr">
        <x:is>
          <x:t xml:space="preserve">Plegadora hidráulica de chapa metálica</x:t>
        </x:is>
      </x:c>
      <x:c r="F353" s="35" t="n">
        <x:v>45771.38419444444</x:v>
      </x:c>
      <x:c r="G353" s="35" t="n">
        <x:v>45772.70363888889</x:v>
      </x:c>
      <x:c r="H353" t="n">
        <x:v>14.66666666666667</x:v>
      </x:c>
      <x:c r="I353" s="30" t="n">
        <x:v>45779</x:v>
      </x:c>
      <x:c r="J353" t="inlineStr">
        <x:is>
          <x:t xml:space="preserve">FIFO DEL ESCENARIO</x:t>
        </x:is>
      </x:c>
      <x:c r="K353" t="inlineStr">
        <x:is>
          <x:t xml:space="preserve">NO PROGRAMA HISTORICO</x:t>
        </x:is>
      </x:c>
    </x:row>
    <x:row r="354">
      <x:c r="A354" t="inlineStr">
        <x:is>
          <x:t xml:space="preserve">P028</x:t>
        </x:is>
      </x:c>
      <x:c r="B354" t="inlineStr">
        <x:is>
          <x:t xml:space="preserve">Góndola mural</x:t>
        </x:is>
      </x:c>
      <x:c r="C354" t="n">
        <x:v>5</x:v>
      </x:c>
      <x:c r="D354" t="inlineStr">
        <x:is>
          <x:t xml:space="preserve">Soldadura</x:t>
        </x:is>
      </x:c>
      <x:c r="E354" t="inlineStr">
        <x:is>
          <x:t xml:space="preserve">Máquina de soldadura por arco MIG/MAG</x:t>
        </x:is>
      </x:c>
      <x:c r="F354" s="35" t="n">
        <x:v>45775.38475</x:v>
      </x:c>
      <x:c r="G354" s="35" t="n">
        <x:v>45775.41891666667</x:v>
      </x:c>
      <x:c r="H354" t="n">
        <x:v>0.82</x:v>
      </x:c>
      <x:c r="I354" s="30" t="n">
        <x:v>45779</x:v>
      </x:c>
      <x:c r="J354" t="inlineStr">
        <x:is>
          <x:t xml:space="preserve">FIFO DEL ESCENARIO</x:t>
        </x:is>
      </x:c>
      <x:c r="K354" t="inlineStr">
        <x:is>
          <x:t xml:space="preserve">NO PROGRAMA HISTORICO</x:t>
        </x:is>
      </x:c>
    </x:row>
    <x:row r="355">
      <x:c r="A355" t="inlineStr">
        <x:is>
          <x:t xml:space="preserve">P028</x:t>
        </x:is>
      </x:c>
      <x:c r="B355" t="inlineStr">
        <x:is>
          <x:t xml:space="preserve">Góndola mural</x:t>
        </x:is>
      </x:c>
      <x:c r="C355" t="n">
        <x:v>6</x:v>
      </x:c>
      <x:c r="D355" t="inlineStr">
        <x:is>
          <x:t xml:space="preserve">Desbarbado</x:t>
        </x:is>
      </x:c>
      <x:c r="E355" t="inlineStr">
        <x:is>
          <x:t xml:space="preserve">Mesa de desbarbado/esmerilado</x:t>
        </x:is>
      </x:c>
      <x:c r="F355" s="35" t="n">
        <x:v>45776.46808333333</x:v>
      </x:c>
      <x:c r="G355" s="35" t="n">
        <x:v>45776.67225</x:v>
      </x:c>
      <x:c r="H355" t="n">
        <x:v>3.9</x:v>
      </x:c>
      <x:c r="I355" s="30" t="n">
        <x:v>45779</x:v>
      </x:c>
      <x:c r="J355" t="inlineStr">
        <x:is>
          <x:t xml:space="preserve">FIFO DEL ESCENARIO</x:t>
        </x:is>
      </x:c>
      <x:c r="K355" t="inlineStr">
        <x:is>
          <x:t xml:space="preserve">NO PROGRAMA HISTORICO</x:t>
        </x:is>
      </x:c>
    </x:row>
    <x:row r="356">
      <x:c r="A356" t="inlineStr">
        <x:is>
          <x:t xml:space="preserve">P028</x:t>
        </x:is>
      </x:c>
      <x:c r="B356" t="inlineStr">
        <x:is>
          <x:t xml:space="preserve">Góndola mural</x:t>
        </x:is>
      </x:c>
      <x:c r="C356" t="n">
        <x:v>7</x:v>
      </x:c>
      <x:c r="D356" t="inlineStr">
        <x:is>
          <x:t xml:space="preserve">Preparación superficial</x:t>
        </x:is>
      </x:c>
      <x:c r="E356" t="inlineStr">
        <x:is>
          <x:t xml:space="preserve">Zona de preparación superficial</x:t>
        </x:is>
      </x:c>
      <x:c r="F356" s="35" t="n">
        <x:v>45777.41028333333</x:v>
      </x:c>
      <x:c r="G356" s="35" t="n">
        <x:v>45777.58771277778</x:v>
      </x:c>
      <x:c r="H356" t="n">
        <x:v>3.258306666666666</x:v>
      </x:c>
      <x:c r="I356" s="30" t="n">
        <x:v>45779</x:v>
      </x:c>
      <x:c r="J356" t="inlineStr">
        <x:is>
          <x:t xml:space="preserve">FIFO DEL ESCENARIO</x:t>
        </x:is>
      </x:c>
      <x:c r="K356" t="inlineStr">
        <x:is>
          <x:t xml:space="preserve">NO PROGRAMA HISTORICO</x:t>
        </x:is>
      </x:c>
    </x:row>
    <x:row r="357">
      <x:c r="A357" t="inlineStr">
        <x:is>
          <x:t xml:space="preserve">P028</x:t>
        </x:is>
      </x:c>
      <x:c r="B357" t="inlineStr">
        <x:is>
          <x:t xml:space="preserve">Góndola mural</x:t>
        </x:is>
      </x:c>
      <x:c r="C357" t="n">
        <x:v>8</x:v>
      </x:c>
      <x:c r="D357" t="inlineStr">
        <x:is>
          <x:t xml:space="preserve">Aplicación electrostática de polvo</x:t>
        </x:is>
      </x:c>
      <x:c r="E357" t="inlineStr">
        <x:is>
          <x:t xml:space="preserve">Pistola manual de pintura electrostática en polvo</x:t>
        </x:is>
      </x:c>
      <x:c r="F357" s="35" t="n">
        <x:v>45777.58771277778</x:v>
      </x:c>
      <x:c r="G357" s="35" t="n">
        <x:v>45777.63172666667</x:v>
      </x:c>
      <x:c r="H357" t="n">
        <x:v>1.056333333333333</x:v>
      </x:c>
      <x:c r="I357" s="30" t="n">
        <x:v>45779</x:v>
      </x:c>
      <x:c r="J357" t="inlineStr">
        <x:is>
          <x:t xml:space="preserve">FIFO DEL ESCENARIO</x:t>
        </x:is>
      </x:c>
      <x:c r="K357" t="inlineStr">
        <x:is>
          <x:t xml:space="preserve">NO PROGRAMA HISTORICO</x:t>
        </x:is>
      </x:c>
    </x:row>
    <x:row r="358">
      <x:c r="A358" t="inlineStr">
        <x:is>
          <x:t xml:space="preserve">P028</x:t>
        </x:is>
      </x:c>
      <x:c r="B358" t="inlineStr">
        <x:is>
          <x:t xml:space="preserve">Góndola mural</x:t>
        </x:is>
      </x:c>
      <x:c r="C358" t="n">
        <x:v>9</x:v>
      </x:c>
      <x:c r="D358" t="inlineStr">
        <x:is>
          <x:t xml:space="preserve">Curado térmico en horno</x:t>
        </x:is>
      </x:c>
      <x:c r="E358" t="inlineStr">
        <x:is>
          <x:t xml:space="preserve">Horno de curado de pintura electrostática por lotes</x:t>
        </x:is>
      </x:c>
      <x:c r="F358" s="35" t="n">
        <x:v>45777.63172666667</x:v>
      </x:c>
      <x:c r="G358" s="35" t="n">
        <x:v>45777.66297666667</x:v>
      </x:c>
      <x:c r="H358" t="n">
        <x:v>0.75</x:v>
      </x:c>
      <x:c r="I358" s="30" t="n">
        <x:v>45779</x:v>
      </x:c>
      <x:c r="J358" t="inlineStr">
        <x:is>
          <x:t xml:space="preserve">FIFO DEL ESCENARIO</x:t>
        </x:is>
      </x:c>
      <x:c r="K358" t="inlineStr">
        <x:is>
          <x:t xml:space="preserve">NO PROGRAMA HISTORICO</x:t>
        </x:is>
      </x:c>
    </x:row>
    <x:row r="359">
      <x:c r="A359" t="inlineStr">
        <x:is>
          <x:t xml:space="preserve">P028</x:t>
        </x:is>
      </x:c>
      <x:c r="B359" t="inlineStr">
        <x:is>
          <x:t xml:space="preserve">Góndola mural</x:t>
        </x:is>
      </x:c>
      <x:c r="C359" t="n">
        <x:v>10</x:v>
      </x:c>
      <x:c r="D359" t="inlineStr">
        <x:is>
          <x:t xml:space="preserve">Colgado, traslado y enfriamiento</x:t>
        </x:is>
      </x:c>
      <x:c r="E359" t="inlineStr">
        <x:is>
          <x:t xml:space="preserve">Manipulación y enfriamiento de piezas</x:t>
        </x:is>
      </x:c>
      <x:c r="F359" s="35" t="n">
        <x:v>45777.66297666667</x:v>
      </x:c>
      <x:c r="G359" s="35" t="n">
        <x:v>45777.68087944444</x:v>
      </x:c>
      <x:c r="H359" t="n">
        <x:v>0.4296666666666667</x:v>
      </x:c>
      <x:c r="I359" s="30" t="n">
        <x:v>45779</x:v>
      </x:c>
      <x:c r="J359" t="inlineStr">
        <x:is>
          <x:t xml:space="preserve">FIFO DEL ESCENARIO</x:t>
        </x:is>
      </x:c>
      <x:c r="K359" t="inlineStr">
        <x:is>
          <x:t xml:space="preserve">NO PROGRAMA HISTORICO</x:t>
        </x:is>
      </x:c>
    </x:row>
    <x:row r="360">
      <x:c r="A360" t="inlineStr">
        <x:is>
          <x:t xml:space="preserve">P028</x:t>
        </x:is>
      </x:c>
      <x:c r="B360" t="inlineStr">
        <x:is>
          <x:t xml:space="preserve">Góndola mural</x:t>
        </x:is>
      </x:c>
      <x:c r="C360" t="n">
        <x:v>11</x:v>
      </x:c>
      <x:c r="D360" t="inlineStr">
        <x:is>
          <x:t xml:space="preserve">Ensamblaje</x:t>
        </x:is>
      </x:c>
      <x:c r="E360" t="inlineStr">
        <x:is>
          <x:t xml:space="preserve">Mesa de armado</x:t>
        </x:is>
      </x:c>
      <x:c r="F360" s="35" t="n">
        <x:v>45779.45022777778</x:v>
      </x:c>
      <x:c r="G360" s="35" t="n">
        <x:v>45782.35804027778</x:v>
      </x:c>
      <x:c r="H360" t="n">
        <x:v>5.7875</x:v>
      </x:c>
      <x:c r="I360" s="30" t="n">
        <x:v>45779</x:v>
      </x:c>
      <x:c r="J360" t="inlineStr">
        <x:is>
          <x:t xml:space="preserve">FIFO DEL ESCENARIO</x:t>
        </x:is>
      </x:c>
      <x:c r="K360" t="inlineStr">
        <x:is>
          <x:t xml:space="preserve">NO PROGRAMA HISTORICO</x:t>
        </x:is>
      </x:c>
    </x:row>
    <x:row r="361">
      <x:c r="A361" t="inlineStr">
        <x:is>
          <x:t xml:space="preserve">P028</x:t>
        </x:is>
      </x:c>
      <x:c r="B361" t="inlineStr">
        <x:is>
          <x:t xml:space="preserve">Góndola mural</x:t>
        </x:is>
      </x:c>
      <x:c r="C361" t="n">
        <x:v>12</x:v>
      </x:c>
      <x:c r="D361" t="inlineStr">
        <x:is>
          <x:t xml:space="preserve">Inspección de calidad</x:t>
        </x:is>
      </x:c>
      <x:c r="E361" t="inlineStr">
        <x:is>
          <x:t xml:space="preserve">Área de inspección</x:t>
        </x:is>
      </x:c>
      <x:c r="F361" s="35" t="n">
        <x:v>45782.35804027778</x:v>
      </x:c>
      <x:c r="G361" s="35" t="n">
        <x:v>45782.37726944444</x:v>
      </x:c>
      <x:c r="H361" t="n">
        <x:v>0.4615</x:v>
      </x:c>
      <x:c r="I361" s="30" t="n">
        <x:v>45779</x:v>
      </x:c>
      <x:c r="J361" t="inlineStr">
        <x:is>
          <x:t xml:space="preserve">FIFO DEL ESCENARIO</x:t>
        </x:is>
      </x:c>
      <x:c r="K361" t="inlineStr">
        <x:is>
          <x:t xml:space="preserve">NO PROGRAMA HISTORICO</x:t>
        </x:is>
      </x:c>
    </x:row>
    <x:row r="362">
      <x:c r="A362" t="inlineStr">
        <x:is>
          <x:t xml:space="preserve">P028</x:t>
        </x:is>
      </x:c>
      <x:c r="B362" t="inlineStr">
        <x:is>
          <x:t xml:space="preserve">Góndola mural</x:t>
        </x:is>
      </x:c>
      <x:c r="C362" t="n">
        <x:v>13</x:v>
      </x:c>
      <x:c r="D362" t="inlineStr">
        <x:is>
          <x:t xml:space="preserve">Embalaje</x:t>
        </x:is>
      </x:c>
      <x:c r="E362" t="inlineStr">
        <x:is>
          <x:t xml:space="preserve">Zona de protección y embalaje</x:t>
        </x:is>
      </x:c>
      <x:c r="F362" s="35" t="n">
        <x:v>45782.37726944444</x:v>
      </x:c>
      <x:c r="G362" s="35" t="n">
        <x:v>45782.40296388889</x:v>
      </x:c>
      <x:c r="H362" t="n">
        <x:v>0.6166666666666667</x:v>
      </x:c>
      <x:c r="I362" s="30" t="n">
        <x:v>45779</x:v>
      </x:c>
      <x:c r="J362" t="inlineStr">
        <x:is>
          <x:t xml:space="preserve">FIFO DEL ESCENARIO</x:t>
        </x:is>
      </x:c>
      <x:c r="K362" t="inlineStr">
        <x:is>
          <x:t xml:space="preserve">NO PROGRAMA HISTORICO</x:t>
        </x:is>
      </x:c>
    </x:row>
    <x:row r="363">
      <x:c r="A363" t="inlineStr">
        <x:is>
          <x:t xml:space="preserve">P030</x:t>
        </x:is>
      </x:c>
      <x:c r="B363" t="inlineStr">
        <x:is>
          <x:t xml:space="preserve">Locker de 6 puertas</x:t>
        </x:is>
      </x:c>
      <x:c r="C363" t="n">
        <x:v>1</x:v>
      </x:c>
      <x:c r="D363" t="inlineStr">
        <x:is>
          <x:t xml:space="preserve">Corte de planchas de acero</x:t>
        </x:is>
      </x:c>
      <x:c r="E363" t="inlineStr">
        <x:is>
          <x:t xml:space="preserve">Guillotina hidráulica para corte de planchas de acero</x:t>
        </x:is>
      </x:c>
      <x:c r="F363" s="35" t="n">
        <x:v>45764.64087847222</x:v>
      </x:c>
      <x:c r="G363" s="35" t="n">
        <x:v>45765.55118402778</x:v>
      </x:c>
      <x:c r="H363" t="n">
        <x:v>5.847333333333334</x:v>
      </x:c>
      <x:c r="I363" s="30" t="n">
        <x:v>45778</x:v>
      </x:c>
      <x:c r="J363" t="inlineStr">
        <x:is>
          <x:t xml:space="preserve">FIFO DEL ESCENARIO</x:t>
        </x:is>
      </x:c>
      <x:c r="K363" t="inlineStr">
        <x:is>
          <x:t xml:space="preserve">NO PROGRAMA HISTORICO</x:t>
        </x:is>
      </x:c>
    </x:row>
    <x:row r="364">
      <x:c r="A364" t="inlineStr">
        <x:is>
          <x:t xml:space="preserve">P030</x:t>
        </x:is>
      </x:c>
      <x:c r="B364" t="inlineStr">
        <x:is>
          <x:t xml:space="preserve">Locker de 6 puertas</x:t>
        </x:is>
      </x:c>
      <x:c r="C364" t="n">
        <x:v>2</x:v>
      </x:c>
      <x:c r="D364" t="inlineStr">
        <x:is>
          <x:t xml:space="preserve">Perforación</x:t>
        </x:is>
      </x:c>
      <x:c r="E364" t="inlineStr">
        <x:is>
          <x:t xml:space="preserve">Taladro de banco para perforación de acero</x:t>
        </x:is>
      </x:c>
      <x:c r="F364" s="35" t="n">
        <x:v>45770.4585</x:v>
      </x:c>
      <x:c r="G364" s="35" t="n">
        <x:v>45770.61961111111</x:v>
      </x:c>
      <x:c r="H364" t="n">
        <x:v>2.866666666666667</x:v>
      </x:c>
      <x:c r="I364" s="30" t="n">
        <x:v>45778</x:v>
      </x:c>
      <x:c r="J364" t="inlineStr">
        <x:is>
          <x:t xml:space="preserve">FIFO DEL ESCENARIO</x:t>
        </x:is>
      </x:c>
      <x:c r="K364" t="inlineStr">
        <x:is>
          <x:t xml:space="preserve">NO PROGRAMA HISTORICO</x:t>
        </x:is>
      </x:c>
    </x:row>
    <x:row r="365">
      <x:c r="A365" t="inlineStr">
        <x:is>
          <x:t xml:space="preserve">P030</x:t>
        </x:is>
      </x:c>
      <x:c r="B365" t="inlineStr">
        <x:is>
          <x:t xml:space="preserve">Locker de 6 puertas</x:t>
        </x:is>
      </x:c>
      <x:c r="C365" t="n">
        <x:v>3</x:v>
      </x:c>
      <x:c r="D365" t="inlineStr">
        <x:is>
          <x:t xml:space="preserve">Plegado</x:t>
        </x:is>
      </x:c>
      <x:c r="E365" t="inlineStr">
        <x:is>
          <x:t xml:space="preserve">Plegadora hidráulica de chapa metálica</x:t>
        </x:is>
      </x:c>
      <x:c r="F365" s="35" t="n">
        <x:v>45772.70363888889</x:v>
      </x:c>
      <x:c r="G365" s="35" t="n">
        <x:v>45776.66613888889</x:v>
      </x:c>
      <x:c r="H365" t="n">
        <x:v>15.1</x:v>
      </x:c>
      <x:c r="I365" s="30" t="n">
        <x:v>45778</x:v>
      </x:c>
      <x:c r="J365" t="inlineStr">
        <x:is>
          <x:t xml:space="preserve">FIFO DEL ESCENARIO</x:t>
        </x:is>
      </x:c>
      <x:c r="K365" t="inlineStr">
        <x:is>
          <x:t xml:space="preserve">NO PROGRAMA HISTORICO</x:t>
        </x:is>
      </x:c>
    </x:row>
    <x:row r="366">
      <x:c r="A366" t="inlineStr">
        <x:is>
          <x:t xml:space="preserve">P030</x:t>
        </x:is>
      </x:c>
      <x:c r="B366" t="inlineStr">
        <x:is>
          <x:t xml:space="preserve">Locker de 6 puertas</x:t>
        </x:is>
      </x:c>
      <x:c r="C366" t="n">
        <x:v>4</x:v>
      </x:c>
      <x:c r="D366" t="inlineStr">
        <x:is>
          <x:t xml:space="preserve">Desbarbado</x:t>
        </x:is>
      </x:c>
      <x:c r="E366" t="inlineStr">
        <x:is>
          <x:t xml:space="preserve">Mesa de desbarbado/esmerilado</x:t>
        </x:is>
      </x:c>
      <x:c r="F366" s="35" t="n">
        <x:v>45776.67225</x:v>
      </x:c>
      <x:c r="G366" s="35" t="n">
        <x:v>45777.40558333333</x:v>
      </x:c>
      <x:c r="H366" t="n">
        <x:v>2.6</x:v>
      </x:c>
      <x:c r="I366" s="30" t="n">
        <x:v>45778</x:v>
      </x:c>
      <x:c r="J366" t="inlineStr">
        <x:is>
          <x:t xml:space="preserve">FIFO DEL ESCENARIO</x:t>
        </x:is>
      </x:c>
      <x:c r="K366" t="inlineStr">
        <x:is>
          <x:t xml:space="preserve">NO PROGRAMA HISTORICO</x:t>
        </x:is>
      </x:c>
    </x:row>
    <x:row r="367">
      <x:c r="A367" t="inlineStr">
        <x:is>
          <x:t xml:space="preserve">P030</x:t>
        </x:is>
      </x:c>
      <x:c r="B367" t="inlineStr">
        <x:is>
          <x:t xml:space="preserve">Locker de 6 puertas</x:t>
        </x:is>
      </x:c>
      <x:c r="C367" t="n">
        <x:v>5</x:v>
      </x:c>
      <x:c r="D367" t="inlineStr">
        <x:is>
          <x:t xml:space="preserve">Preparación superficial</x:t>
        </x:is>
      </x:c>
      <x:c r="E367" t="inlineStr">
        <x:is>
          <x:t xml:space="preserve">Zona de preparación superficial</x:t>
        </x:is>
      </x:c>
      <x:c r="F367" s="35" t="n">
        <x:v>45777.58771277778</x:v>
      </x:c>
      <x:c r="G367" s="35" t="n">
        <x:v>45778.37324611111</x:v>
      </x:c>
      <x:c r="H367" t="n">
        <x:v>3.8528</x:v>
      </x:c>
      <x:c r="I367" s="30" t="n">
        <x:v>45778</x:v>
      </x:c>
      <x:c r="J367" t="inlineStr">
        <x:is>
          <x:t xml:space="preserve">FIFO DEL ESCENARIO</x:t>
        </x:is>
      </x:c>
      <x:c r="K367" t="inlineStr">
        <x:is>
          <x:t xml:space="preserve">NO PROGRAMA HISTORICO</x:t>
        </x:is>
      </x:c>
    </x:row>
    <x:row r="368">
      <x:c r="A368" t="inlineStr">
        <x:is>
          <x:t xml:space="preserve">P030</x:t>
        </x:is>
      </x:c>
      <x:c r="B368" t="inlineStr">
        <x:is>
          <x:t xml:space="preserve">Locker de 6 puertas</x:t>
        </x:is>
      </x:c>
      <x:c r="C368" t="n">
        <x:v>6</x:v>
      </x:c>
      <x:c r="D368" t="inlineStr">
        <x:is>
          <x:t xml:space="preserve">Aplicación electrostática de polvo</x:t>
        </x:is>
      </x:c>
      <x:c r="E368" t="inlineStr">
        <x:is>
          <x:t xml:space="preserve">Pistola manual de pintura electrostática en polvo</x:t>
        </x:is>
      </x:c>
      <x:c r="F368" s="35" t="n">
        <x:v>45778.37324611111</x:v>
      </x:c>
      <x:c r="G368" s="35" t="n">
        <x:v>45778.41003777778</x:v>
      </x:c>
      <x:c r="H368" t="n">
        <x:v>0.8830000000000001</x:v>
      </x:c>
      <x:c r="I368" s="30" t="n">
        <x:v>45778</x:v>
      </x:c>
      <x:c r="J368" t="inlineStr">
        <x:is>
          <x:t xml:space="preserve">FIFO DEL ESCENARIO</x:t>
        </x:is>
      </x:c>
      <x:c r="K368" t="inlineStr">
        <x:is>
          <x:t xml:space="preserve">NO PROGRAMA HISTORICO</x:t>
        </x:is>
      </x:c>
    </x:row>
    <x:row r="369">
      <x:c r="A369" t="inlineStr">
        <x:is>
          <x:t xml:space="preserve">P030</x:t>
        </x:is>
      </x:c>
      <x:c r="B369" t="inlineStr">
        <x:is>
          <x:t xml:space="preserve">Locker de 6 puertas</x:t>
        </x:is>
      </x:c>
      <x:c r="C369" t="n">
        <x:v>7</x:v>
      </x:c>
      <x:c r="D369" t="inlineStr">
        <x:is>
          <x:t xml:space="preserve">Curado térmico en horno</x:t>
        </x:is>
      </x:c>
      <x:c r="E369" t="inlineStr">
        <x:is>
          <x:t xml:space="preserve">Horno de curado de pintura electrostática por lotes</x:t>
        </x:is>
      </x:c>
      <x:c r="F369" s="35" t="n">
        <x:v>45778.41003777778</x:v>
      </x:c>
      <x:c r="G369" s="35" t="n">
        <x:v>45778.44128777778</x:v>
      </x:c>
      <x:c r="H369" t="n">
        <x:v>0.75</x:v>
      </x:c>
      <x:c r="I369" s="30" t="n">
        <x:v>45778</x:v>
      </x:c>
      <x:c r="J369" t="inlineStr">
        <x:is>
          <x:t xml:space="preserve">FIFO DEL ESCENARIO</x:t>
        </x:is>
      </x:c>
      <x:c r="K369" t="inlineStr">
        <x:is>
          <x:t xml:space="preserve">NO PROGRAMA HISTORICO</x:t>
        </x:is>
      </x:c>
    </x:row>
    <x:row r="370">
      <x:c r="A370" t="inlineStr">
        <x:is>
          <x:t xml:space="preserve">P030</x:t>
        </x:is>
      </x:c>
      <x:c r="B370" t="inlineStr">
        <x:is>
          <x:t xml:space="preserve">Locker de 6 puertas</x:t>
        </x:is>
      </x:c>
      <x:c r="C370" t="n">
        <x:v>8</x:v>
      </x:c>
      <x:c r="D370" t="inlineStr">
        <x:is>
          <x:t xml:space="preserve">Colgado, traslado y enfriamiento</x:t>
        </x:is>
      </x:c>
      <x:c r="E370" t="inlineStr">
        <x:is>
          <x:t xml:space="preserve">Manipulación y enfriamiento de piezas</x:t>
        </x:is>
      </x:c>
      <x:c r="F370" s="35" t="n">
        <x:v>45778.44128777778</x:v>
      </x:c>
      <x:c r="G370" s="35" t="n">
        <x:v>45778.45692666667</x:v>
      </x:c>
      <x:c r="H370" t="n">
        <x:v>0.3753333333333334</x:v>
      </x:c>
      <x:c r="I370" s="30" t="n">
        <x:v>45778</x:v>
      </x:c>
      <x:c r="J370" t="inlineStr">
        <x:is>
          <x:t xml:space="preserve">FIFO DEL ESCENARIO</x:t>
        </x:is>
      </x:c>
      <x:c r="K370" t="inlineStr">
        <x:is>
          <x:t xml:space="preserve">NO PROGRAMA HISTORICO</x:t>
        </x:is>
      </x:c>
    </x:row>
    <x:row r="371">
      <x:c r="A371" t="inlineStr">
        <x:is>
          <x:t xml:space="preserve">P030</x:t>
        </x:is>
      </x:c>
      <x:c r="B371" t="inlineStr">
        <x:is>
          <x:t xml:space="preserve">Locker de 6 puertas</x:t>
        </x:is>
      </x:c>
      <x:c r="C371" t="n">
        <x:v>9</x:v>
      </x:c>
      <x:c r="D371" t="inlineStr">
        <x:is>
          <x:t xml:space="preserve">Ensamblaje</x:t>
        </x:is>
      </x:c>
      <x:c r="E371" t="inlineStr">
        <x:is>
          <x:t xml:space="preserve">Mesa de armado</x:t>
        </x:is>
      </x:c>
      <x:c r="F371" s="35" t="n">
        <x:v>45782.35804027778</x:v>
      </x:c>
      <x:c r="G371" s="35" t="n">
        <x:v>45782.63824861111</x:v>
      </x:c>
      <x:c r="H371" t="n">
        <x:v>5.725</x:v>
      </x:c>
      <x:c r="I371" s="30" t="n">
        <x:v>45778</x:v>
      </x:c>
      <x:c r="J371" t="inlineStr">
        <x:is>
          <x:t xml:space="preserve">FIFO DEL ESCENARIO</x:t>
        </x:is>
      </x:c>
      <x:c r="K371" t="inlineStr">
        <x:is>
          <x:t xml:space="preserve">NO PROGRAMA HISTORICO</x:t>
        </x:is>
      </x:c>
    </x:row>
    <x:row r="372">
      <x:c r="A372" t="inlineStr">
        <x:is>
          <x:t xml:space="preserve">P030</x:t>
        </x:is>
      </x:c>
      <x:c r="B372" t="inlineStr">
        <x:is>
          <x:t xml:space="preserve">Locker de 6 puertas</x:t>
        </x:is>
      </x:c>
      <x:c r="C372" t="n">
        <x:v>10</x:v>
      </x:c>
      <x:c r="D372" t="inlineStr">
        <x:is>
          <x:t xml:space="preserve">Inspección de calidad</x:t>
        </x:is>
      </x:c>
      <x:c r="E372" t="inlineStr">
        <x:is>
          <x:t xml:space="preserve">Área de inspección</x:t>
        </x:is>
      </x:c>
      <x:c r="F372" s="35" t="n">
        <x:v>45782.63824861111</x:v>
      </x:c>
      <x:c r="G372" s="35" t="n">
        <x:v>45782.65430416667</x:v>
      </x:c>
      <x:c r="H372" t="n">
        <x:v>0.3853333333333334</x:v>
      </x:c>
      <x:c r="I372" s="30" t="n">
        <x:v>45778</x:v>
      </x:c>
      <x:c r="J372" t="inlineStr">
        <x:is>
          <x:t xml:space="preserve">FIFO DEL ESCENARIO</x:t>
        </x:is>
      </x:c>
      <x:c r="K372" t="inlineStr">
        <x:is>
          <x:t xml:space="preserve">NO PROGRAMA HISTORICO</x:t>
        </x:is>
      </x:c>
    </x:row>
    <x:row r="373">
      <x:c r="A373" t="inlineStr">
        <x:is>
          <x:t xml:space="preserve">P030</x:t>
        </x:is>
      </x:c>
      <x:c r="B373" t="inlineStr">
        <x:is>
          <x:t xml:space="preserve">Locker de 6 puertas</x:t>
        </x:is>
      </x:c>
      <x:c r="C373" t="n">
        <x:v>11</x:v>
      </x:c>
      <x:c r="D373" t="inlineStr">
        <x:is>
          <x:t xml:space="preserve">Embalaje</x:t>
        </x:is>
      </x:c>
      <x:c r="E373" t="inlineStr">
        <x:is>
          <x:t xml:space="preserve">Zona de protección y embalaje</x:t>
        </x:is>
      </x:c>
      <x:c r="F373" s="35" t="n">
        <x:v>45782.65430416667</x:v>
      </x:c>
      <x:c r="G373" s="35" t="n">
        <x:v>45782.67560972222</x:v>
      </x:c>
      <x:c r="H373" t="n">
        <x:v>0.5113333333333333</x:v>
      </x:c>
      <x:c r="I373" s="30" t="n">
        <x:v>45778</x:v>
      </x:c>
      <x:c r="J373" t="inlineStr">
        <x:is>
          <x:t xml:space="preserve">FIFO DEL ESCENARIO</x:t>
        </x:is>
      </x:c>
      <x:c r="K373" t="inlineStr">
        <x:is>
          <x:t xml:space="preserve">NO PROGRAMA HISTORICO</x:t>
        </x:is>
      </x:c>
    </x:row>
    <x:row r="374">
      <x:c r="A374" t="inlineStr">
        <x:is>
          <x:t xml:space="preserve">P032</x:t>
        </x:is>
      </x:c>
      <x:c r="B374" t="inlineStr">
        <x:is>
          <x:t xml:space="preserve">Estantería liviana metálica</x:t>
        </x:is>
      </x:c>
      <x:c r="C374" t="n">
        <x:v>1</x:v>
      </x:c>
      <x:c r="D374" t="inlineStr">
        <x:is>
          <x:t xml:space="preserve">Corte de planchas de acero</x:t>
        </x:is>
      </x:c>
      <x:c r="E374" t="inlineStr">
        <x:is>
          <x:t xml:space="preserve">Guillotina hidráulica para corte de planchas de acero</x:t>
        </x:is>
      </x:c>
      <x:c r="F374" s="35" t="n">
        <x:v>45765.55118402778</x:v>
      </x:c>
      <x:c r="G374" s="35" t="n">
        <x:v>45768.43118402778</x:v>
      </x:c>
      <x:c r="H374" t="n">
        <x:v>6.120000000000001</x:v>
      </x:c>
      <x:c r="I374" s="30" t="n">
        <x:v>45779</x:v>
      </x:c>
      <x:c r="J374" t="inlineStr">
        <x:is>
          <x:t xml:space="preserve">FIFO DEL ESCENARIO</x:t>
        </x:is>
      </x:c>
      <x:c r="K374" t="inlineStr">
        <x:is>
          <x:t xml:space="preserve">NO PROGRAMA HISTORICO</x:t>
        </x:is>
      </x:c>
    </x:row>
    <x:row r="375">
      <x:c r="A375" t="inlineStr">
        <x:is>
          <x:t xml:space="preserve">P032</x:t>
        </x:is>
      </x:c>
      <x:c r="B375" t="inlineStr">
        <x:is>
          <x:t xml:space="preserve">Estantería liviana metálica</x:t>
        </x:is>
      </x:c>
      <x:c r="C375" t="n">
        <x:v>2</x:v>
      </x:c>
      <x:c r="D375" t="inlineStr">
        <x:is>
          <x:t xml:space="preserve">Corte de tubos y perfiles</x:t>
        </x:is>
      </x:c>
      <x:c r="E375" t="inlineStr">
        <x:is>
          <x:t xml:space="preserve">Sierra de cinta para corte de tubos y perfiles</x:t>
        </x:is>
      </x:c>
      <x:c r="F375" s="35" t="n">
        <x:v>45768.43118402778</x:v>
      </x:c>
      <x:c r="G375" s="35" t="n">
        <x:v>45768.70257291666</x:v>
      </x:c>
      <x:c r="H375" t="n">
        <x:v>5.513333333333334</x:v>
      </x:c>
      <x:c r="I375" s="30" t="n">
        <x:v>45779</x:v>
      </x:c>
      <x:c r="J375" t="inlineStr">
        <x:is>
          <x:t xml:space="preserve">FIFO DEL ESCENARIO</x:t>
        </x:is>
      </x:c>
      <x:c r="K375" t="inlineStr">
        <x:is>
          <x:t xml:space="preserve">NO PROGRAMA HISTORICO</x:t>
        </x:is>
      </x:c>
    </x:row>
    <x:row r="376">
      <x:c r="A376" t="inlineStr">
        <x:is>
          <x:t xml:space="preserve">P032</x:t>
        </x:is>
      </x:c>
      <x:c r="B376" t="inlineStr">
        <x:is>
          <x:t xml:space="preserve">Estantería liviana metálica</x:t>
        </x:is>
      </x:c>
      <x:c r="C376" t="n">
        <x:v>3</x:v>
      </x:c>
      <x:c r="D376" t="inlineStr">
        <x:is>
          <x:t xml:space="preserve">Perforación</x:t>
        </x:is>
      </x:c>
      <x:c r="E376" t="inlineStr">
        <x:is>
          <x:t xml:space="preserve">Taladro de banco para perforación de acero</x:t>
        </x:is>
      </x:c>
      <x:c r="F376" s="35" t="n">
        <x:v>45770.61961111111</x:v>
      </x:c>
      <x:c r="G376" s="35" t="n">
        <x:v>45771.67377777777</x:v>
      </x:c>
      <x:c r="H376" t="n">
        <x:v>9.300000000000001</x:v>
      </x:c>
      <x:c r="I376" s="30" t="n">
        <x:v>45779</x:v>
      </x:c>
      <x:c r="J376" t="inlineStr">
        <x:is>
          <x:t xml:space="preserve">FIFO DEL ESCENARIO</x:t>
        </x:is>
      </x:c>
      <x:c r="K376" t="inlineStr">
        <x:is>
          <x:t xml:space="preserve">NO PROGRAMA HISTORICO</x:t>
        </x:is>
      </x:c>
    </x:row>
    <x:row r="377">
      <x:c r="A377" t="inlineStr">
        <x:is>
          <x:t xml:space="preserve">P032</x:t>
        </x:is>
      </x:c>
      <x:c r="B377" t="inlineStr">
        <x:is>
          <x:t xml:space="preserve">Estantería liviana metálica</x:t>
        </x:is>
      </x:c>
      <x:c r="C377" t="n">
        <x:v>4</x:v>
      </x:c>
      <x:c r="D377" t="inlineStr">
        <x:is>
          <x:t xml:space="preserve">Plegado</x:t>
        </x:is>
      </x:c>
      <x:c r="E377" t="inlineStr">
        <x:is>
          <x:t xml:space="preserve">Plegadora hidráulica de chapa metálica</x:t>
        </x:is>
      </x:c>
      <x:c r="F377" s="35" t="n">
        <x:v>45776.66613888889</x:v>
      </x:c>
      <x:c r="G377" s="35" t="n">
        <x:v>45778.59808333333</x:v>
      </x:c>
      <x:c r="H377" t="n">
        <x:v>14.36666666666667</x:v>
      </x:c>
      <x:c r="I377" s="30" t="n">
        <x:v>45779</x:v>
      </x:c>
      <x:c r="J377" t="inlineStr">
        <x:is>
          <x:t xml:space="preserve">FIFO DEL ESCENARIO</x:t>
        </x:is>
      </x:c>
      <x:c r="K377" t="inlineStr">
        <x:is>
          <x:t xml:space="preserve">NO PROGRAMA HISTORICO</x:t>
        </x:is>
      </x:c>
    </x:row>
    <x:row r="378">
      <x:c r="A378" t="inlineStr">
        <x:is>
          <x:t xml:space="preserve">P032</x:t>
        </x:is>
      </x:c>
      <x:c r="B378" t="inlineStr">
        <x:is>
          <x:t xml:space="preserve">Estantería liviana metálica</x:t>
        </x:is>
      </x:c>
      <x:c r="C378" t="n">
        <x:v>5</x:v>
      </x:c>
      <x:c r="D378" t="inlineStr">
        <x:is>
          <x:t xml:space="preserve">Desbarbado</x:t>
        </x:is>
      </x:c>
      <x:c r="E378" t="inlineStr">
        <x:is>
          <x:t xml:space="preserve">Mesa de desbarbado/esmerilado</x:t>
        </x:is>
      </x:c>
      <x:c r="F378" s="35" t="n">
        <x:v>45778.59808333333</x:v>
      </x:c>
      <x:c r="G378" s="35" t="n">
        <x:v>45779.48558333333</x:v>
      </x:c>
      <x:c r="H378" t="n">
        <x:v>6.3</x:v>
      </x:c>
      <x:c r="I378" s="30" t="n">
        <x:v>45779</x:v>
      </x:c>
      <x:c r="J378" t="inlineStr">
        <x:is>
          <x:t xml:space="preserve">FIFO DEL ESCENARIO</x:t>
        </x:is>
      </x:c>
      <x:c r="K378" t="inlineStr">
        <x:is>
          <x:t xml:space="preserve">NO PROGRAMA HISTORICO</x:t>
        </x:is>
      </x:c>
    </x:row>
    <x:row r="379">
      <x:c r="A379" t="inlineStr">
        <x:is>
          <x:t xml:space="preserve">P032</x:t>
        </x:is>
      </x:c>
      <x:c r="B379" t="inlineStr">
        <x:is>
          <x:t xml:space="preserve">Estantería liviana metálica</x:t>
        </x:is>
      </x:c>
      <x:c r="C379" t="n">
        <x:v>6</x:v>
      </x:c>
      <x:c r="D379" t="inlineStr">
        <x:is>
          <x:t xml:space="preserve">Preparación superficial</x:t>
        </x:is>
      </x:c>
      <x:c r="E379" t="inlineStr">
        <x:is>
          <x:t xml:space="preserve">Zona de preparación superficial</x:t>
        </x:is>
      </x:c>
      <x:c r="F379" s="35" t="n">
        <x:v>45779.48558333333</x:v>
      </x:c>
      <x:c r="G379" s="35" t="n">
        <x:v>45779.70138333333</x:v>
      </x:c>
      <x:c r="H379" t="n">
        <x:v>4.1792</x:v>
      </x:c>
      <x:c r="I379" s="30" t="n">
        <x:v>45779</x:v>
      </x:c>
      <x:c r="J379" t="inlineStr">
        <x:is>
          <x:t xml:space="preserve">FIFO DEL ESCENARIO</x:t>
        </x:is>
      </x:c>
      <x:c r="K379" t="inlineStr">
        <x:is>
          <x:t xml:space="preserve">NO PROGRAMA HISTORICO</x:t>
        </x:is>
      </x:c>
    </x:row>
    <x:row r="380">
      <x:c r="A380" t="inlineStr">
        <x:is>
          <x:t xml:space="preserve">P032</x:t>
        </x:is>
      </x:c>
      <x:c r="B380" t="inlineStr">
        <x:is>
          <x:t xml:space="preserve">Estantería liviana metálica</x:t>
        </x:is>
      </x:c>
      <x:c r="C380" t="n">
        <x:v>7</x:v>
      </x:c>
      <x:c r="D380" t="inlineStr">
        <x:is>
          <x:t xml:space="preserve">Aplicación electrostática de polvo</x:t>
        </x:is>
      </x:c>
      <x:c r="E380" t="inlineStr">
        <x:is>
          <x:t xml:space="preserve">Pistola manual de pintura electrostática en polvo</x:t>
        </x:is>
      </x:c>
      <x:c r="F380" s="35" t="n">
        <x:v>45779.70138333333</x:v>
      </x:c>
      <x:c r="G380" s="35" t="n">
        <x:v>45782.38041111111</x:v>
      </x:c>
      <x:c r="H380" t="n">
        <x:v>1.296666666666667</x:v>
      </x:c>
      <x:c r="I380" s="30" t="n">
        <x:v>45779</x:v>
      </x:c>
      <x:c r="J380" t="inlineStr">
        <x:is>
          <x:t xml:space="preserve">FIFO DEL ESCENARIO</x:t>
        </x:is>
      </x:c>
      <x:c r="K380" t="inlineStr">
        <x:is>
          <x:t xml:space="preserve">NO PROGRAMA HISTORICO</x:t>
        </x:is>
      </x:c>
    </x:row>
    <x:row r="381">
      <x:c r="A381" t="inlineStr">
        <x:is>
          <x:t xml:space="preserve">P032</x:t>
        </x:is>
      </x:c>
      <x:c r="B381" t="inlineStr">
        <x:is>
          <x:t xml:space="preserve">Estantería liviana metálica</x:t>
        </x:is>
      </x:c>
      <x:c r="C381" t="n">
        <x:v>8</x:v>
      </x:c>
      <x:c r="D381" t="inlineStr">
        <x:is>
          <x:t xml:space="preserve">Curado térmico en horno</x:t>
        </x:is>
      </x:c>
      <x:c r="E381" t="inlineStr">
        <x:is>
          <x:t xml:space="preserve">Horno de curado de pintura electrostática por lotes</x:t>
        </x:is>
      </x:c>
      <x:c r="F381" s="35" t="n">
        <x:v>45782.38041111111</x:v>
      </x:c>
      <x:c r="G381" s="35" t="n">
        <x:v>45782.41166111111</x:v>
      </x:c>
      <x:c r="H381" t="n">
        <x:v>0.75</x:v>
      </x:c>
      <x:c r="I381" s="30" t="n">
        <x:v>45779</x:v>
      </x:c>
      <x:c r="J381" t="inlineStr">
        <x:is>
          <x:t xml:space="preserve">FIFO DEL ESCENARIO</x:t>
        </x:is>
      </x:c>
      <x:c r="K381" t="inlineStr">
        <x:is>
          <x:t xml:space="preserve">NO PROGRAMA HISTORICO</x:t>
        </x:is>
      </x:c>
    </x:row>
    <x:row r="382">
      <x:c r="A382" t="inlineStr">
        <x:is>
          <x:t xml:space="preserve">P032</x:t>
        </x:is>
      </x:c>
      <x:c r="B382" t="inlineStr">
        <x:is>
          <x:t xml:space="preserve">Estantería liviana metálica</x:t>
        </x:is>
      </x:c>
      <x:c r="C382" t="n">
        <x:v>9</x:v>
      </x:c>
      <x:c r="D382" t="inlineStr">
        <x:is>
          <x:t xml:space="preserve">Colgado, traslado y enfriamiento</x:t>
        </x:is>
      </x:c>
      <x:c r="E382" t="inlineStr">
        <x:is>
          <x:t xml:space="preserve">Manipulación y enfriamiento de piezas</x:t>
        </x:is>
      </x:c>
      <x:c r="F382" s="35" t="n">
        <x:v>45782.41166111111</x:v>
      </x:c>
      <x:c r="G382" s="35" t="n">
        <x:v>45782.43360555555</x:v>
      </x:c>
      <x:c r="H382" t="n">
        <x:v>0.5266666666666666</x:v>
      </x:c>
      <x:c r="I382" s="30" t="n">
        <x:v>45779</x:v>
      </x:c>
      <x:c r="J382" t="inlineStr">
        <x:is>
          <x:t xml:space="preserve">FIFO DEL ESCENARIO</x:t>
        </x:is>
      </x:c>
      <x:c r="K382" t="inlineStr">
        <x:is>
          <x:t xml:space="preserve">NO PROGRAMA HISTORICO</x:t>
        </x:is>
      </x:c>
    </x:row>
    <x:row r="383">
      <x:c r="A383" t="inlineStr">
        <x:is>
          <x:t xml:space="preserve">P032</x:t>
        </x:is>
      </x:c>
      <x:c r="B383" t="inlineStr">
        <x:is>
          <x:t xml:space="preserve">Estantería liviana metálica</x:t>
        </x:is>
      </x:c>
      <x:c r="C383" t="n">
        <x:v>10</x:v>
      </x:c>
      <x:c r="D383" t="inlineStr">
        <x:is>
          <x:t xml:space="preserve">Ensamblaje</x:t>
        </x:is>
      </x:c>
      <x:c r="E383" t="inlineStr">
        <x:is>
          <x:t xml:space="preserve">Mesa de armado</x:t>
        </x:is>
      </x:c>
      <x:c r="F383" s="35" t="n">
        <x:v>45782.63824861111</x:v>
      </x:c>
      <x:c r="G383" s="35" t="n">
        <x:v>45784.36116527778</x:v>
      </x:c>
      <x:c r="H383" t="n">
        <x:v>10.35</x:v>
      </x:c>
      <x:c r="I383" s="30" t="n">
        <x:v>45779</x:v>
      </x:c>
      <x:c r="J383" t="inlineStr">
        <x:is>
          <x:t xml:space="preserve">FIFO DEL ESCENARIO</x:t>
        </x:is>
      </x:c>
      <x:c r="K383" t="inlineStr">
        <x:is>
          <x:t xml:space="preserve">NO PROGRAMA HISTORICO</x:t>
        </x:is>
      </x:c>
    </x:row>
    <x:row r="384">
      <x:c r="A384" t="inlineStr">
        <x:is>
          <x:t xml:space="preserve">P032</x:t>
        </x:is>
      </x:c>
      <x:c r="B384" t="inlineStr">
        <x:is>
          <x:t xml:space="preserve">Estantería liviana metálica</x:t>
        </x:is>
      </x:c>
      <x:c r="C384" t="n">
        <x:v>11</x:v>
      </x:c>
      <x:c r="D384" t="inlineStr">
        <x:is>
          <x:t xml:space="preserve">Inspección de calidad</x:t>
        </x:is>
      </x:c>
      <x:c r="E384" t="inlineStr">
        <x:is>
          <x:t xml:space="preserve">Área de inspección</x:t>
        </x:is>
      </x:c>
      <x:c r="F384" s="35" t="n">
        <x:v>45784.36116527778</x:v>
      </x:c>
      <x:c r="G384" s="35" t="n">
        <x:v>45784.3865125</x:v>
      </x:c>
      <x:c r="H384" t="n">
        <x:v>0.6083333333333333</x:v>
      </x:c>
      <x:c r="I384" s="30" t="n">
        <x:v>45779</x:v>
      </x:c>
      <x:c r="J384" t="inlineStr">
        <x:is>
          <x:t xml:space="preserve">FIFO DEL ESCENARIO</x:t>
        </x:is>
      </x:c>
      <x:c r="K384" t="inlineStr">
        <x:is>
          <x:t xml:space="preserve">NO PROGRAMA HISTORICO</x:t>
        </x:is>
      </x:c>
    </x:row>
    <x:row r="385">
      <x:c r="A385" t="inlineStr">
        <x:is>
          <x:t xml:space="preserve">P032</x:t>
        </x:is>
      </x:c>
      <x:c r="B385" t="inlineStr">
        <x:is>
          <x:t xml:space="preserve">Estantería liviana metálica</x:t>
        </x:is>
      </x:c>
      <x:c r="C385" t="n">
        <x:v>12</x:v>
      </x:c>
      <x:c r="D385" t="inlineStr">
        <x:is>
          <x:t xml:space="preserve">Embalaje</x:t>
        </x:is>
      </x:c>
      <x:c r="E385" t="inlineStr">
        <x:is>
          <x:t xml:space="preserve">Zona de protección y embalaje</x:t>
        </x:is>
      </x:c>
      <x:c r="F385" s="35" t="n">
        <x:v>45784.3865125</x:v>
      </x:c>
      <x:c r="G385" s="35" t="n">
        <x:v>45784.42033194444</x:v>
      </x:c>
      <x:c r="H385" t="n">
        <x:v>0.8116666666666668</x:v>
      </x:c>
      <x:c r="I385" s="30" t="n">
        <x:v>45779</x:v>
      </x:c>
      <x:c r="J385" t="inlineStr">
        <x:is>
          <x:t xml:space="preserve">FIFO DEL ESCENARIO</x:t>
        </x:is>
      </x:c>
      <x:c r="K385" t="inlineStr">
        <x:is>
          <x:t xml:space="preserve">NO PROGRAMA HISTORICO</x:t>
        </x:is>
      </x:c>
    </x:row>
    <x:row r="386">
      <x:c r="A386" t="inlineStr">
        <x:is>
          <x:t xml:space="preserve">P033</x:t>
        </x:is>
      </x:c>
      <x:c r="B386" t="inlineStr">
        <x:is>
          <x:t xml:space="preserve">Minirack metálico con bandejas</x:t>
        </x:is>
      </x:c>
      <x:c r="C386" t="n">
        <x:v>1</x:v>
      </x:c>
      <x:c r="D386" t="inlineStr">
        <x:is>
          <x:t xml:space="preserve">Corte de planchas de acero</x:t>
        </x:is>
      </x:c>
      <x:c r="E386" t="inlineStr">
        <x:is>
          <x:t xml:space="preserve">Guillotina hidráulica para corte de planchas de acero</x:t>
        </x:is>
      </x:c>
      <x:c r="F386" s="35" t="n">
        <x:v>45782.33333333334</x:v>
      </x:c>
      <x:c r="G386" s="35" t="n">
        <x:v>45782.67461111111</x:v>
      </x:c>
      <x:c r="H386" t="n">
        <x:v>7.190666666666668</x:v>
      </x:c>
      <x:c r="I386" s="30" t="n">
        <x:v>45797</x:v>
      </x:c>
      <x:c r="J386" t="inlineStr">
        <x:is>
          <x:t xml:space="preserve">FIFO DEL ESCENARIO</x:t>
        </x:is>
      </x:c>
      <x:c r="K386" t="inlineStr">
        <x:is>
          <x:t xml:space="preserve">NO PROGRAMA HISTORICO</x:t>
        </x:is>
      </x:c>
    </x:row>
    <x:row r="387">
      <x:c r="A387" t="inlineStr">
        <x:is>
          <x:t xml:space="preserve">P033</x:t>
        </x:is>
      </x:c>
      <x:c r="B387" t="inlineStr">
        <x:is>
          <x:t xml:space="preserve">Minirack metálico con bandejas</x:t>
        </x:is>
      </x:c>
      <x:c r="C387" t="n">
        <x:v>2</x:v>
      </x:c>
      <x:c r="D387" t="inlineStr">
        <x:is>
          <x:t xml:space="preserve">Corte de tubos y perfiles</x:t>
        </x:is>
      </x:c>
      <x:c r="E387" t="inlineStr">
        <x:is>
          <x:t xml:space="preserve">Sierra de cinta para corte de tubos y perfiles</x:t>
        </x:is>
      </x:c>
      <x:c r="F387" s="35" t="n">
        <x:v>45782.67461111111</x:v>
      </x:c>
      <x:c r="G387" s="35" t="n">
        <x:v>45784.34005555556</x:v>
      </x:c>
      <x:c r="H387" t="n">
        <x:v>8.970666666666666</x:v>
      </x:c>
      <x:c r="I387" s="30" t="n">
        <x:v>45797</x:v>
      </x:c>
      <x:c r="J387" t="inlineStr">
        <x:is>
          <x:t xml:space="preserve">FIFO DEL ESCENARIO</x:t>
        </x:is>
      </x:c>
      <x:c r="K387" t="inlineStr">
        <x:is>
          <x:t xml:space="preserve">NO PROGRAMA HISTORICO</x:t>
        </x:is>
      </x:c>
    </x:row>
    <x:row r="388">
      <x:c r="A388" t="inlineStr">
        <x:is>
          <x:t xml:space="preserve">P033</x:t>
        </x:is>
      </x:c>
      <x:c r="B388" t="inlineStr">
        <x:is>
          <x:t xml:space="preserve">Minirack metálico con bandejas</x:t>
        </x:is>
      </x:c>
      <x:c r="C388" t="n">
        <x:v>3</x:v>
      </x:c>
      <x:c r="D388" t="inlineStr">
        <x:is>
          <x:t xml:space="preserve">Perforación</x:t>
        </x:is>
      </x:c>
      <x:c r="E388" t="inlineStr">
        <x:is>
          <x:t xml:space="preserve">Taladro de banco para perforación de acero</x:t>
        </x:is>
      </x:c>
      <x:c r="F388" s="35" t="n">
        <x:v>45784.34005555556</x:v>
      </x:c>
      <x:c r="G388" s="35" t="n">
        <x:v>45785.58894444445</x:v>
      </x:c>
      <x:c r="H388" t="n">
        <x:v>12.97333333333333</x:v>
      </x:c>
      <x:c r="I388" s="30" t="n">
        <x:v>45797</x:v>
      </x:c>
      <x:c r="J388" t="inlineStr">
        <x:is>
          <x:t xml:space="preserve">FIFO DEL ESCENARIO</x:t>
        </x:is>
      </x:c>
      <x:c r="K388" t="inlineStr">
        <x:is>
          <x:t xml:space="preserve">NO PROGRAMA HISTORICO</x:t>
        </x:is>
      </x:c>
    </x:row>
    <x:row r="389">
      <x:c r="A389" t="inlineStr">
        <x:is>
          <x:t xml:space="preserve">P033</x:t>
        </x:is>
      </x:c>
      <x:c r="B389" t="inlineStr">
        <x:is>
          <x:t xml:space="preserve">Minirack metálico con bandejas</x:t>
        </x:is>
      </x:c>
      <x:c r="C389" t="n">
        <x:v>4</x:v>
      </x:c>
      <x:c r="D389" t="inlineStr">
        <x:is>
          <x:t xml:space="preserve">Plegado</x:t>
        </x:is>
      </x:c>
      <x:c r="E389" t="inlineStr">
        <x:is>
          <x:t xml:space="preserve">Plegadora hidráulica de chapa metálica</x:t>
        </x:is>
      </x:c>
      <x:c r="F389" s="35" t="n">
        <x:v>45785.58894444445</x:v>
      </x:c>
      <x:c r="G389" s="35" t="n">
        <x:v>45789.39727777777</x:v>
      </x:c>
      <x:c r="H389" t="n">
        <x:v>12.4</x:v>
      </x:c>
      <x:c r="I389" s="30" t="n">
        <x:v>45797</x:v>
      </x:c>
      <x:c r="J389" t="inlineStr">
        <x:is>
          <x:t xml:space="preserve">FIFO DEL ESCENARIO</x:t>
        </x:is>
      </x:c>
      <x:c r="K389" t="inlineStr">
        <x:is>
          <x:t xml:space="preserve">NO PROGRAMA HISTORICO</x:t>
        </x:is>
      </x:c>
    </x:row>
    <x:row r="390">
      <x:c r="A390" t="inlineStr">
        <x:is>
          <x:t xml:space="preserve">P033</x:t>
        </x:is>
      </x:c>
      <x:c r="B390" t="inlineStr">
        <x:is>
          <x:t xml:space="preserve">Minirack metálico con bandejas</x:t>
        </x:is>
      </x:c>
      <x:c r="C390" t="n">
        <x:v>5</x:v>
      </x:c>
      <x:c r="D390" t="inlineStr">
        <x:is>
          <x:t xml:space="preserve">Soldadura</x:t>
        </x:is>
      </x:c>
      <x:c r="E390" t="inlineStr">
        <x:is>
          <x:t xml:space="preserve">Máquina de soldadura por arco MIG/MAG</x:t>
        </x:is>
      </x:c>
      <x:c r="F390" s="35" t="n">
        <x:v>45789.39727777777</x:v>
      </x:c>
      <x:c r="G390" s="35" t="n">
        <x:v>45791.39783333334</x:v>
      </x:c>
      <x:c r="H390" t="n">
        <x:v>16.01333333333333</x:v>
      </x:c>
      <x:c r="I390" s="30" t="n">
        <x:v>45797</x:v>
      </x:c>
      <x:c r="J390" t="inlineStr">
        <x:is>
          <x:t xml:space="preserve">FIFO DEL ESCENARIO</x:t>
        </x:is>
      </x:c>
      <x:c r="K390" t="inlineStr">
        <x:is>
          <x:t xml:space="preserve">NO PROGRAMA HISTORICO</x:t>
        </x:is>
      </x:c>
    </x:row>
    <x:row r="391">
      <x:c r="A391" t="inlineStr">
        <x:is>
          <x:t xml:space="preserve">P033</x:t>
        </x:is>
      </x:c>
      <x:c r="B391" t="inlineStr">
        <x:is>
          <x:t xml:space="preserve">Minirack metálico con bandejas</x:t>
        </x:is>
      </x:c>
      <x:c r="C391" t="n">
        <x:v>6</x:v>
      </x:c>
      <x:c r="D391" t="inlineStr">
        <x:is>
          <x:t xml:space="preserve">Desbarbado</x:t>
        </x:is>
      </x:c>
      <x:c r="E391" t="inlineStr">
        <x:is>
          <x:t xml:space="preserve">Mesa de desbarbado/esmerilado</x:t>
        </x:is>
      </x:c>
      <x:c r="F391" s="35" t="n">
        <x:v>45791.39783333334</x:v>
      </x:c>
      <x:c r="G391" s="35" t="n">
        <x:v>45792.41866666666</x:v>
      </x:c>
      <x:c r="H391" t="n">
        <x:v>8.5</x:v>
      </x:c>
      <x:c r="I391" s="30" t="n">
        <x:v>45797</x:v>
      </x:c>
      <x:c r="J391" t="inlineStr">
        <x:is>
          <x:t xml:space="preserve">FIFO DEL ESCENARIO</x:t>
        </x:is>
      </x:c>
      <x:c r="K391" t="inlineStr">
        <x:is>
          <x:t xml:space="preserve">NO PROGRAMA HISTORICO</x:t>
        </x:is>
      </x:c>
    </x:row>
    <x:row r="392">
      <x:c r="A392" t="inlineStr">
        <x:is>
          <x:t xml:space="preserve">P033</x:t>
        </x:is>
      </x:c>
      <x:c r="B392" t="inlineStr">
        <x:is>
          <x:t xml:space="preserve">Minirack metálico con bandejas</x:t>
        </x:is>
      </x:c>
      <x:c r="C392" t="n">
        <x:v>7</x:v>
      </x:c>
      <x:c r="D392" t="inlineStr">
        <x:is>
          <x:t xml:space="preserve">Preparación superficial</x:t>
        </x:is>
      </x:c>
      <x:c r="E392" t="inlineStr">
        <x:is>
          <x:t xml:space="preserve">Zona de preparación superficial</x:t>
        </x:is>
      </x:c>
      <x:c r="F392" s="35" t="n">
        <x:v>45792.41866666666</x:v>
      </x:c>
      <x:c r="G392" s="35" t="n">
        <x:v>45793.34137333334</x:v>
      </x:c>
      <x:c r="H392" t="n">
        <x:v>6.14496</x:v>
      </x:c>
      <x:c r="I392" s="30" t="n">
        <x:v>45797</x:v>
      </x:c>
      <x:c r="J392" t="inlineStr">
        <x:is>
          <x:t xml:space="preserve">FIFO DEL ESCENARIO</x:t>
        </x:is>
      </x:c>
      <x:c r="K392" t="inlineStr">
        <x:is>
          <x:t xml:space="preserve">NO PROGRAMA HISTORICO</x:t>
        </x:is>
      </x:c>
    </x:row>
    <x:row r="393">
      <x:c r="A393" t="inlineStr">
        <x:is>
          <x:t xml:space="preserve">P033</x:t>
        </x:is>
      </x:c>
      <x:c r="B393" t="inlineStr">
        <x:is>
          <x:t xml:space="preserve">Minirack metálico con bandejas</x:t>
        </x:is>
      </x:c>
      <x:c r="C393" t="n">
        <x:v>8</x:v>
      </x:c>
      <x:c r="D393" t="inlineStr">
        <x:is>
          <x:t xml:space="preserve">Aplicación electrostática de polvo</x:t>
        </x:is>
      </x:c>
      <x:c r="E393" t="inlineStr">
        <x:is>
          <x:t xml:space="preserve">Pistola manual de pintura electrostática en polvo</x:t>
        </x:is>
      </x:c>
      <x:c r="F393" s="35" t="n">
        <x:v>45793.34137333334</x:v>
      </x:c>
      <x:c r="G393" s="35" t="n">
        <x:v>45793.42487333333</x:v>
      </x:c>
      <x:c r="H393" t="n">
        <x:v>2.004</x:v>
      </x:c>
      <x:c r="I393" s="30" t="n">
        <x:v>45797</x:v>
      </x:c>
      <x:c r="J393" t="inlineStr">
        <x:is>
          <x:t xml:space="preserve">FIFO DEL ESCENARIO</x:t>
        </x:is>
      </x:c>
      <x:c r="K393" t="inlineStr">
        <x:is>
          <x:t xml:space="preserve">NO PROGRAMA HISTORICO</x:t>
        </x:is>
      </x:c>
    </x:row>
    <x:row r="394">
      <x:c r="A394" t="inlineStr">
        <x:is>
          <x:t xml:space="preserve">P033</x:t>
        </x:is>
      </x:c>
      <x:c r="B394" t="inlineStr">
        <x:is>
          <x:t xml:space="preserve">Minirack metálico con bandejas</x:t>
        </x:is>
      </x:c>
      <x:c r="C394" t="n">
        <x:v>9</x:v>
      </x:c>
      <x:c r="D394" t="inlineStr">
        <x:is>
          <x:t xml:space="preserve">Curado térmico en horno</x:t>
        </x:is>
      </x:c>
      <x:c r="E394" t="inlineStr">
        <x:is>
          <x:t xml:space="preserve">Horno de curado de pintura electrostática por lotes</x:t>
        </x:is>
      </x:c>
      <x:c r="F394" s="35" t="n">
        <x:v>45793.42487333333</x:v>
      </x:c>
      <x:c r="G394" s="35" t="n">
        <x:v>45793.48737333333</x:v>
      </x:c>
      <x:c r="H394" t="n">
        <x:v>1.5</x:v>
      </x:c>
      <x:c r="I394" s="30" t="n">
        <x:v>45797</x:v>
      </x:c>
      <x:c r="J394" t="inlineStr">
        <x:is>
          <x:t xml:space="preserve">FIFO DEL ESCENARIO</x:t>
        </x:is>
      </x:c>
      <x:c r="K394" t="inlineStr">
        <x:is>
          <x:t xml:space="preserve">NO PROGRAMA HISTORICO</x:t>
        </x:is>
      </x:c>
    </x:row>
    <x:row r="395">
      <x:c r="A395" t="inlineStr">
        <x:is>
          <x:t xml:space="preserve">P033</x:t>
        </x:is>
      </x:c>
      <x:c r="B395" t="inlineStr">
        <x:is>
          <x:t xml:space="preserve">Minirack metálico con bandejas</x:t>
        </x:is>
      </x:c>
      <x:c r="C395" t="n">
        <x:v>10</x:v>
      </x:c>
      <x:c r="D395" t="inlineStr">
        <x:is>
          <x:t xml:space="preserve">Colgado, traslado y enfriamiento</x:t>
        </x:is>
      </x:c>
      <x:c r="E395" t="inlineStr">
        <x:is>
          <x:t xml:space="preserve">Manipulación y enfriamiento de piezas</x:t>
        </x:is>
      </x:c>
      <x:c r="F395" s="35" t="n">
        <x:v>45793.48737333333</x:v>
      </x:c>
      <x:c r="G395" s="35" t="n">
        <x:v>45793.56256777778</x:v>
      </x:c>
      <x:c r="H395" t="n">
        <x:v>0.8046666666666666</x:v>
      </x:c>
      <x:c r="I395" s="30" t="n">
        <x:v>45797</x:v>
      </x:c>
      <x:c r="J395" t="inlineStr">
        <x:is>
          <x:t xml:space="preserve">FIFO DEL ESCENARIO</x:t>
        </x:is>
      </x:c>
      <x:c r="K395" t="inlineStr">
        <x:is>
          <x:t xml:space="preserve">NO PROGRAMA HISTORICO</x:t>
        </x:is>
      </x:c>
    </x:row>
    <x:row r="396">
      <x:c r="A396" t="inlineStr">
        <x:is>
          <x:t xml:space="preserve">P033</x:t>
        </x:is>
      </x:c>
      <x:c r="B396" t="inlineStr">
        <x:is>
          <x:t xml:space="preserve">Minirack metálico con bandejas</x:t>
        </x:is>
      </x:c>
      <x:c r="C396" t="n">
        <x:v>11</x:v>
      </x:c>
      <x:c r="D396" t="inlineStr">
        <x:is>
          <x:t xml:space="preserve">Ensamblaje</x:t>
        </x:is>
      </x:c>
      <x:c r="E396" t="inlineStr">
        <x:is>
          <x:t xml:space="preserve">Mesa de armado</x:t>
        </x:is>
      </x:c>
      <x:c r="F396" s="35" t="n">
        <x:v>45793.56256777778</x:v>
      </x:c>
      <x:c r="G396" s="35" t="n">
        <x:v>45797.36256777777</x:v>
      </x:c>
      <x:c r="H396" t="n">
        <x:v>12.2</x:v>
      </x:c>
      <x:c r="I396" s="30" t="n">
        <x:v>45797</x:v>
      </x:c>
      <x:c r="J396" t="inlineStr">
        <x:is>
          <x:t xml:space="preserve">FIFO DEL ESCENARIO</x:t>
        </x:is>
      </x:c>
      <x:c r="K396" t="inlineStr">
        <x:is>
          <x:t xml:space="preserve">NO PROGRAMA HISTORICO</x:t>
        </x:is>
      </x:c>
    </x:row>
    <x:row r="397">
      <x:c r="A397" t="inlineStr">
        <x:is>
          <x:t xml:space="preserve">P033</x:t>
        </x:is>
      </x:c>
      <x:c r="B397" t="inlineStr">
        <x:is>
          <x:t xml:space="preserve">Minirack metálico con bandejas</x:t>
        </x:is>
      </x:c>
      <x:c r="C397" t="n">
        <x:v>12</x:v>
      </x:c>
      <x:c r="D397" t="inlineStr">
        <x:is>
          <x:t xml:space="preserve">Inspección de calidad</x:t>
        </x:is>
      </x:c>
      <x:c r="E397" t="inlineStr">
        <x:is>
          <x:t xml:space="preserve">Área de inspección</x:t>
        </x:is>
      </x:c>
      <x:c r="F397" s="35" t="n">
        <x:v>45797.36256777777</x:v>
      </x:c>
      <x:c r="G397" s="35" t="n">
        <x:v>45797.39751222223</x:v>
      </x:c>
      <x:c r="H397" t="n">
        <x:v>0.8386666666666667</x:v>
      </x:c>
      <x:c r="I397" s="30" t="n">
        <x:v>45797</x:v>
      </x:c>
      <x:c r="J397" t="inlineStr">
        <x:is>
          <x:t xml:space="preserve">FIFO DEL ESCENARIO</x:t>
        </x:is>
      </x:c>
      <x:c r="K397" t="inlineStr">
        <x:is>
          <x:t xml:space="preserve">NO PROGRAMA HISTORICO</x:t>
        </x:is>
      </x:c>
    </x:row>
    <x:row r="398">
      <x:c r="A398" t="inlineStr">
        <x:is>
          <x:t xml:space="preserve">P033</x:t>
        </x:is>
      </x:c>
      <x:c r="B398" t="inlineStr">
        <x:is>
          <x:t xml:space="preserve">Minirack metálico con bandejas</x:t>
        </x:is>
      </x:c>
      <x:c r="C398" t="n">
        <x:v>13</x:v>
      </x:c>
      <x:c r="D398" t="inlineStr">
        <x:is>
          <x:t xml:space="preserve">Embalaje</x:t>
        </x:is>
      </x:c>
      <x:c r="E398" t="inlineStr">
        <x:is>
          <x:t xml:space="preserve">Zona de protección y embalaje</x:t>
        </x:is>
      </x:c>
      <x:c r="F398" s="35" t="n">
        <x:v>45797.39751222223</x:v>
      </x:c>
      <x:c r="G398" s="35" t="n">
        <x:v>45797.44445666666</x:v>
      </x:c>
      <x:c r="H398" t="n">
        <x:v>1.126666666666666</x:v>
      </x:c>
      <x:c r="I398" s="30" t="n">
        <x:v>45797</x:v>
      </x:c>
      <x:c r="J398" t="inlineStr">
        <x:is>
          <x:t xml:space="preserve">FIFO DEL ESCENARIO</x:t>
        </x:is>
      </x:c>
      <x:c r="K398" t="inlineStr">
        <x:is>
          <x:t xml:space="preserve">NO PROGRAMA HISTORICO</x:t>
        </x:is>
      </x:c>
    </x:row>
    <x:row r="399">
      <x:c r="A399" t="inlineStr">
        <x:is>
          <x:t xml:space="preserve">P035</x:t>
        </x:is>
      </x:c>
      <x:c r="B399" t="inlineStr">
        <x:is>
          <x:t xml:space="preserve">Góndola central comercial</x:t>
        </x:is>
      </x:c>
      <x:c r="C399" t="n">
        <x:v>1</x:v>
      </x:c>
      <x:c r="D399" t="inlineStr">
        <x:is>
          <x:t xml:space="preserve">Corte de planchas de acero</x:t>
        </x:is>
      </x:c>
      <x:c r="E399" t="inlineStr">
        <x:is>
          <x:t xml:space="preserve">Guillotina hidráulica para corte de planchas de acero</x:t>
        </x:is>
      </x:c>
      <x:c r="F399" s="35" t="n">
        <x:v>45782.67461111111</x:v>
      </x:c>
      <x:c r="G399" s="35" t="n">
        <x:v>45784.34841666667</x:v>
      </x:c>
      <x:c r="H399" t="n">
        <x:v>9.171333333333333</x:v>
      </x:c>
      <x:c r="I399" s="30" t="n">
        <x:v>45795</x:v>
      </x:c>
      <x:c r="J399" t="inlineStr">
        <x:is>
          <x:t xml:space="preserve">FIFO DEL ESCENARIO</x:t>
        </x:is>
      </x:c>
      <x:c r="K399" t="inlineStr">
        <x:is>
          <x:t xml:space="preserve">NO PROGRAMA HISTORICO</x:t>
        </x:is>
      </x:c>
    </x:row>
    <x:row r="400">
      <x:c r="A400" t="inlineStr">
        <x:is>
          <x:t xml:space="preserve">P035</x:t>
        </x:is>
      </x:c>
      <x:c r="B400" t="inlineStr">
        <x:is>
          <x:t xml:space="preserve">Góndola central comercial</x:t>
        </x:is>
      </x:c>
      <x:c r="C400" t="n">
        <x:v>2</x:v>
      </x:c>
      <x:c r="D400" t="inlineStr">
        <x:is>
          <x:t xml:space="preserve">Corte de tubos y perfiles</x:t>
        </x:is>
      </x:c>
      <x:c r="E400" t="inlineStr">
        <x:is>
          <x:t xml:space="preserve">Sierra de cinta para corte de tubos y perfiles</x:t>
        </x:is>
      </x:c>
      <x:c r="F400" s="35" t="n">
        <x:v>45784.34841666667</x:v>
      </x:c>
      <x:c r="G400" s="35" t="n">
        <x:v>45784.37888888889</x:v>
      </x:c>
      <x:c r="H400" t="n">
        <x:v>0.7313333333333333</x:v>
      </x:c>
      <x:c r="I400" s="30" t="n">
        <x:v>45795</x:v>
      </x:c>
      <x:c r="J400" t="inlineStr">
        <x:is>
          <x:t xml:space="preserve">FIFO DEL ESCENARIO</x:t>
        </x:is>
      </x:c>
      <x:c r="K400" t="inlineStr">
        <x:is>
          <x:t xml:space="preserve">NO PROGRAMA HISTORICO</x:t>
        </x:is>
      </x:c>
    </x:row>
    <x:row r="401">
      <x:c r="A401" t="inlineStr">
        <x:is>
          <x:t xml:space="preserve">P035</x:t>
        </x:is>
      </x:c>
      <x:c r="B401" t="inlineStr">
        <x:is>
          <x:t xml:space="preserve">Góndola central comercial</x:t>
        </x:is>
      </x:c>
      <x:c r="C401" t="n">
        <x:v>3</x:v>
      </x:c>
      <x:c r="D401" t="inlineStr">
        <x:is>
          <x:t xml:space="preserve">Perforación</x:t>
        </x:is>
      </x:c>
      <x:c r="E401" t="inlineStr">
        <x:is>
          <x:t xml:space="preserve">Taladro de banco para perforación de acero</x:t>
        </x:is>
      </x:c>
      <x:c r="F401" s="35" t="n">
        <x:v>45785.58894444445</x:v>
      </x:c>
      <x:c r="G401" s="35" t="n">
        <x:v>45786.66672222222</x:v>
      </x:c>
      <x:c r="H401" t="n">
        <x:v>9.866666666666667</x:v>
      </x:c>
      <x:c r="I401" s="30" t="n">
        <x:v>45795</x:v>
      </x:c>
      <x:c r="J401" t="inlineStr">
        <x:is>
          <x:t xml:space="preserve">FIFO DEL ESCENARIO</x:t>
        </x:is>
      </x:c>
      <x:c r="K401" t="inlineStr">
        <x:is>
          <x:t xml:space="preserve">NO PROGRAMA HISTORICO</x:t>
        </x:is>
      </x:c>
    </x:row>
    <x:row r="402">
      <x:c r="A402" t="inlineStr">
        <x:is>
          <x:t xml:space="preserve">P035</x:t>
        </x:is>
      </x:c>
      <x:c r="B402" t="inlineStr">
        <x:is>
          <x:t xml:space="preserve">Góndola central comercial</x:t>
        </x:is>
      </x:c>
      <x:c r="C402" t="n">
        <x:v>4</x:v>
      </x:c>
      <x:c r="D402" t="inlineStr">
        <x:is>
          <x:t xml:space="preserve">Plegado</x:t>
        </x:is>
      </x:c>
      <x:c r="E402" t="inlineStr">
        <x:is>
          <x:t xml:space="preserve">Plegadora hidráulica de chapa metálica</x:t>
        </x:is>
      </x:c>
      <x:c r="F402" s="35" t="n">
        <x:v>45789.39727777777</x:v>
      </x:c>
      <x:c r="G402" s="35" t="n">
        <x:v>45791.59727777778</x:v>
      </x:c>
      <x:c r="H402" t="n">
        <x:v>19.8</x:v>
      </x:c>
      <x:c r="I402" s="30" t="n">
        <x:v>45795</x:v>
      </x:c>
      <x:c r="J402" t="inlineStr">
        <x:is>
          <x:t xml:space="preserve">FIFO DEL ESCENARIO</x:t>
        </x:is>
      </x:c>
      <x:c r="K402" t="inlineStr">
        <x:is>
          <x:t xml:space="preserve">NO PROGRAMA HISTORICO</x:t>
        </x:is>
      </x:c>
    </x:row>
    <x:row r="403">
      <x:c r="A403" t="inlineStr">
        <x:is>
          <x:t xml:space="preserve">P035</x:t>
        </x:is>
      </x:c>
      <x:c r="B403" t="inlineStr">
        <x:is>
          <x:t xml:space="preserve">Góndola central comercial</x:t>
        </x:is>
      </x:c>
      <x:c r="C403" t="n">
        <x:v>5</x:v>
      </x:c>
      <x:c r="D403" t="inlineStr">
        <x:is>
          <x:t xml:space="preserve">Desbarbado</x:t>
        </x:is>
      </x:c>
      <x:c r="E403" t="inlineStr">
        <x:is>
          <x:t xml:space="preserve">Mesa de desbarbado/esmerilado</x:t>
        </x:is>
      </x:c>
      <x:c r="F403" s="35" t="n">
        <x:v>45792.41866666666</x:v>
      </x:c>
      <x:c r="G403" s="35" t="n">
        <x:v>45792.67491666666</x:v>
      </x:c>
      <x:c r="H403" t="n">
        <x:v>5.15</x:v>
      </x:c>
      <x:c r="I403" s="30" t="n">
        <x:v>45795</x:v>
      </x:c>
      <x:c r="J403" t="inlineStr">
        <x:is>
          <x:t xml:space="preserve">FIFO DEL ESCENARIO</x:t>
        </x:is>
      </x:c>
      <x:c r="K403" t="inlineStr">
        <x:is>
          <x:t xml:space="preserve">NO PROGRAMA HISTORICO</x:t>
        </x:is>
      </x:c>
    </x:row>
    <x:row r="404">
      <x:c r="A404" t="inlineStr">
        <x:is>
          <x:t xml:space="preserve">P035</x:t>
        </x:is>
      </x:c>
      <x:c r="B404" t="inlineStr">
        <x:is>
          <x:t xml:space="preserve">Góndola central comercial</x:t>
        </x:is>
      </x:c>
      <x:c r="C404" t="n">
        <x:v>6</x:v>
      </x:c>
      <x:c r="D404" t="inlineStr">
        <x:is>
          <x:t xml:space="preserve">Preparación superficial</x:t>
        </x:is>
      </x:c>
      <x:c r="E404" t="inlineStr">
        <x:is>
          <x:t xml:space="preserve">Zona de preparación superficial</x:t>
        </x:is>
      </x:c>
      <x:c r="F404" s="35" t="n">
        <x:v>45793.34137333334</x:v>
      </x:c>
      <x:c r="G404" s="35" t="n">
        <x:v>45793.55602</x:v>
      </x:c>
      <x:c r="H404" t="n">
        <x:v>4.151520000000001</x:v>
      </x:c>
      <x:c r="I404" s="30" t="n">
        <x:v>45795</x:v>
      </x:c>
      <x:c r="J404" t="inlineStr">
        <x:is>
          <x:t xml:space="preserve">FIFO DEL ESCENARIO</x:t>
        </x:is>
      </x:c>
      <x:c r="K404" t="inlineStr">
        <x:is>
          <x:t xml:space="preserve">NO PROGRAMA HISTORICO</x:t>
        </x:is>
      </x:c>
    </x:row>
    <x:row r="405">
      <x:c r="A405" t="inlineStr">
        <x:is>
          <x:t xml:space="preserve">P035</x:t>
        </x:is>
      </x:c>
      <x:c r="B405" t="inlineStr">
        <x:is>
          <x:t xml:space="preserve">Góndola central comercial</x:t>
        </x:is>
      </x:c>
      <x:c r="C405" t="n">
        <x:v>7</x:v>
      </x:c>
      <x:c r="D405" t="inlineStr">
        <x:is>
          <x:t xml:space="preserve">Aplicación electrostática de polvo</x:t>
        </x:is>
      </x:c>
      <x:c r="E405" t="inlineStr">
        <x:is>
          <x:t xml:space="preserve">Pistola manual de pintura electrostática en polvo</x:t>
        </x:is>
      </x:c>
      <x:c r="F405" s="35" t="n">
        <x:v>45793.55602</x:v>
      </x:c>
      <x:c r="G405" s="35" t="n">
        <x:v>45793.59668666666</x:v>
      </x:c>
      <x:c r="H405" t="n">
        <x:v>0.9760000000000001</x:v>
      </x:c>
      <x:c r="I405" s="30" t="n">
        <x:v>45795</x:v>
      </x:c>
      <x:c r="J405" t="inlineStr">
        <x:is>
          <x:t xml:space="preserve">FIFO DEL ESCENARIO</x:t>
        </x:is>
      </x:c>
      <x:c r="K405" t="inlineStr">
        <x:is>
          <x:t xml:space="preserve">NO PROGRAMA HISTORICO</x:t>
        </x:is>
      </x:c>
    </x:row>
    <x:row r="406">
      <x:c r="A406" t="inlineStr">
        <x:is>
          <x:t xml:space="preserve">P035</x:t>
        </x:is>
      </x:c>
      <x:c r="B406" t="inlineStr">
        <x:is>
          <x:t xml:space="preserve">Góndola central comercial</x:t>
        </x:is>
      </x:c>
      <x:c r="C406" t="n">
        <x:v>8</x:v>
      </x:c>
      <x:c r="D406" t="inlineStr">
        <x:is>
          <x:t xml:space="preserve">Curado térmico en horno</x:t>
        </x:is>
      </x:c>
      <x:c r="E406" t="inlineStr">
        <x:is>
          <x:t xml:space="preserve">Horno de curado de pintura electrostática por lotes</x:t>
        </x:is>
      </x:c>
      <x:c r="F406" s="35" t="n">
        <x:v>45793.59668666666</x:v>
      </x:c>
      <x:c r="G406" s="35" t="n">
        <x:v>45793.62793666666</x:v>
      </x:c>
      <x:c r="H406" t="n">
        <x:v>0.75</x:v>
      </x:c>
      <x:c r="I406" s="30" t="n">
        <x:v>45795</x:v>
      </x:c>
      <x:c r="J406" t="inlineStr">
        <x:is>
          <x:t xml:space="preserve">FIFO DEL ESCENARIO</x:t>
        </x:is>
      </x:c>
      <x:c r="K406" t="inlineStr">
        <x:is>
          <x:t xml:space="preserve">NO PROGRAMA HISTORICO</x:t>
        </x:is>
      </x:c>
    </x:row>
    <x:row r="407">
      <x:c r="A407" t="inlineStr">
        <x:is>
          <x:t xml:space="preserve">P035</x:t>
        </x:is>
      </x:c>
      <x:c r="B407" t="inlineStr">
        <x:is>
          <x:t xml:space="preserve">Góndola central comercial</x:t>
        </x:is>
      </x:c>
      <x:c r="C407" t="n">
        <x:v>9</x:v>
      </x:c>
      <x:c r="D407" t="inlineStr">
        <x:is>
          <x:t xml:space="preserve">Colgado, traslado y enfriamiento</x:t>
        </x:is>
      </x:c>
      <x:c r="E407" t="inlineStr">
        <x:is>
          <x:t xml:space="preserve">Manipulación y enfriamiento de piezas</x:t>
        </x:is>
      </x:c>
      <x:c r="F407" s="35" t="n">
        <x:v>45793.62793666666</x:v>
      </x:c>
      <x:c r="G407" s="35" t="n">
        <x:v>45793.64445055556</x:v>
      </x:c>
      <x:c r="H407" t="n">
        <x:v>0.3963333333333334</x:v>
      </x:c>
      <x:c r="I407" s="30" t="n">
        <x:v>45795</x:v>
      </x:c>
      <x:c r="J407" t="inlineStr">
        <x:is>
          <x:t xml:space="preserve">FIFO DEL ESCENARIO</x:t>
        </x:is>
      </x:c>
      <x:c r="K407" t="inlineStr">
        <x:is>
          <x:t xml:space="preserve">NO PROGRAMA HISTORICO</x:t>
        </x:is>
      </x:c>
    </x:row>
    <x:row r="408">
      <x:c r="A408" t="inlineStr">
        <x:is>
          <x:t xml:space="preserve">P035</x:t>
        </x:is>
      </x:c>
      <x:c r="B408" t="inlineStr">
        <x:is>
          <x:t xml:space="preserve">Góndola central comercial</x:t>
        </x:is>
      </x:c>
      <x:c r="C408" t="n">
        <x:v>10</x:v>
      </x:c>
      <x:c r="D408" t="inlineStr">
        <x:is>
          <x:t xml:space="preserve">Ensamblaje</x:t>
        </x:is>
      </x:c>
      <x:c r="E408" t="inlineStr">
        <x:is>
          <x:t xml:space="preserve">Mesa de armado</x:t>
        </x:is>
      </x:c>
      <x:c r="F408" s="35" t="n">
        <x:v>45797.36256777777</x:v>
      </x:c>
      <x:c r="G408" s="35" t="n">
        <x:v>45797.69590111111</x:v>
      </x:c>
      <x:c r="H408" t="n">
        <x:v>7</x:v>
      </x:c>
      <x:c r="I408" s="30" t="n">
        <x:v>45795</x:v>
      </x:c>
      <x:c r="J408" t="inlineStr">
        <x:is>
          <x:t xml:space="preserve">FIFO DEL ESCENARIO</x:t>
        </x:is>
      </x:c>
      <x:c r="K408" t="inlineStr">
        <x:is>
          <x:t xml:space="preserve">NO PROGRAMA HISTORICO</x:t>
        </x:is>
      </x:c>
    </x:row>
    <x:row r="409">
      <x:c r="A409" t="inlineStr">
        <x:is>
          <x:t xml:space="preserve">P035</x:t>
        </x:is>
      </x:c>
      <x:c r="B409" t="inlineStr">
        <x:is>
          <x:t xml:space="preserve">Góndola central comercial</x:t>
        </x:is>
      </x:c>
      <x:c r="C409" t="n">
        <x:v>11</x:v>
      </x:c>
      <x:c r="D409" t="inlineStr">
        <x:is>
          <x:t xml:space="preserve">Inspección de calidad</x:t>
        </x:is>
      </x:c>
      <x:c r="E409" t="inlineStr">
        <x:is>
          <x:t xml:space="preserve">Área de inspección</x:t>
        </x:is>
      </x:c>
      <x:c r="F409" s="35" t="n">
        <x:v>45797.69590111111</x:v>
      </x:c>
      <x:c r="G409" s="35" t="n">
        <x:v>45798.33808166667</x:v>
      </x:c>
      <x:c r="H409" t="n">
        <x:v>0.4123333333333334</x:v>
      </x:c>
      <x:c r="I409" s="30" t="n">
        <x:v>45795</x:v>
      </x:c>
      <x:c r="J409" t="inlineStr">
        <x:is>
          <x:t xml:space="preserve">FIFO DEL ESCENARIO</x:t>
        </x:is>
      </x:c>
      <x:c r="K409" t="inlineStr">
        <x:is>
          <x:t xml:space="preserve">NO PROGRAMA HISTORICO</x:t>
        </x:is>
      </x:c>
    </x:row>
    <x:row r="410">
      <x:c r="A410" t="inlineStr">
        <x:is>
          <x:t xml:space="preserve">P035</x:t>
        </x:is>
      </x:c>
      <x:c r="B410" t="inlineStr">
        <x:is>
          <x:t xml:space="preserve">Góndola central comercial</x:t>
        </x:is>
      </x:c>
      <x:c r="C410" t="n">
        <x:v>12</x:v>
      </x:c>
      <x:c r="D410" t="inlineStr">
        <x:is>
          <x:t xml:space="preserve">Embalaje</x:t>
        </x:is>
      </x:c>
      <x:c r="E410" t="inlineStr">
        <x:is>
          <x:t xml:space="preserve">Zona de protección y embalaje</x:t>
        </x:is>
      </x:c>
      <x:c r="F410" s="35" t="n">
        <x:v>45798.33808166667</x:v>
      </x:c>
      <x:c r="G410" s="35" t="n">
        <x:v>45798.36105388889</x:v>
      </x:c>
      <x:c r="H410" t="n">
        <x:v>0.5513333333333333</x:v>
      </x:c>
      <x:c r="I410" s="30" t="n">
        <x:v>45795</x:v>
      </x:c>
      <x:c r="J410" t="inlineStr">
        <x:is>
          <x:t xml:space="preserve">FIFO DEL ESCENARIO</x:t>
        </x:is>
      </x:c>
      <x:c r="K410" t="inlineStr">
        <x:is>
          <x:t xml:space="preserve">NO PROGRAMA HISTORICO</x:t>
        </x:is>
      </x:c>
    </x:row>
    <x:row r="411">
      <x:c r="A411" t="inlineStr">
        <x:is>
          <x:t xml:space="preserve">P037</x:t>
        </x:is>
      </x:c>
      <x:c r="B411" t="inlineStr">
        <x:is>
          <x:t xml:space="preserve">Locker de 4 puertas</x:t>
        </x:is>
      </x:c>
      <x:c r="C411" t="n">
        <x:v>1</x:v>
      </x:c>
      <x:c r="D411" t="inlineStr">
        <x:is>
          <x:t xml:space="preserve">Corte de planchas de acero</x:t>
        </x:is>
      </x:c>
      <x:c r="E411" t="inlineStr">
        <x:is>
          <x:t xml:space="preserve">Guillotina hidráulica para corte de planchas de acero</x:t>
        </x:is>
      </x:c>
      <x:c r="F411" s="35" t="n">
        <x:v>45784.34841666667</x:v>
      </x:c>
      <x:c r="G411" s="35" t="n">
        <x:v>45784.49371180555</x:v>
      </x:c>
      <x:c r="H411" t="n">
        <x:v>3.487083333333333</x:v>
      </x:c>
      <x:c r="I411" s="30" t="n">
        <x:v>45794</x:v>
      </x:c>
      <x:c r="J411" t="inlineStr">
        <x:is>
          <x:t xml:space="preserve">FIFO DEL ESCENARIO</x:t>
        </x:is>
      </x:c>
      <x:c r="K411" t="inlineStr">
        <x:is>
          <x:t xml:space="preserve">NO PROGRAMA HISTORICO</x:t>
        </x:is>
      </x:c>
    </x:row>
    <x:row r="412">
      <x:c r="A412" t="inlineStr">
        <x:is>
          <x:t xml:space="preserve">P037</x:t>
        </x:is>
      </x:c>
      <x:c r="B412" t="inlineStr">
        <x:is>
          <x:t xml:space="preserve">Locker de 4 puertas</x:t>
        </x:is>
      </x:c>
      <x:c r="C412" t="n">
        <x:v>2</x:v>
      </x:c>
      <x:c r="D412" t="inlineStr">
        <x:is>
          <x:t xml:space="preserve">Perforación</x:t>
        </x:is>
      </x:c>
      <x:c r="E412" t="inlineStr">
        <x:is>
          <x:t xml:space="preserve">Taladro de banco para perforación de acero</x:t>
        </x:is>
      </x:c>
      <x:c r="F412" s="35" t="n">
        <x:v>45786.66672222222</x:v>
      </x:c>
      <x:c r="G412" s="35" t="n">
        <x:v>45789.35005555556</x:v>
      </x:c>
      <x:c r="H412" t="n">
        <x:v>1.4</x:v>
      </x:c>
      <x:c r="I412" s="30" t="n">
        <x:v>45794</x:v>
      </x:c>
      <x:c r="J412" t="inlineStr">
        <x:is>
          <x:t xml:space="preserve">FIFO DEL ESCENARIO</x:t>
        </x:is>
      </x:c>
      <x:c r="K412" t="inlineStr">
        <x:is>
          <x:t xml:space="preserve">NO PROGRAMA HISTORICO</x:t>
        </x:is>
      </x:c>
    </x:row>
    <x:row r="413">
      <x:c r="A413" t="inlineStr">
        <x:is>
          <x:t xml:space="preserve">P037</x:t>
        </x:is>
      </x:c>
      <x:c r="B413" t="inlineStr">
        <x:is>
          <x:t xml:space="preserve">Locker de 4 puertas</x:t>
        </x:is>
      </x:c>
      <x:c r="C413" t="n">
        <x:v>3</x:v>
      </x:c>
      <x:c r="D413" t="inlineStr">
        <x:is>
          <x:t xml:space="preserve">Plegado</x:t>
        </x:is>
      </x:c>
      <x:c r="E413" t="inlineStr">
        <x:is>
          <x:t xml:space="preserve">Plegadora hidráulica de chapa metálica</x:t>
        </x:is>
      </x:c>
      <x:c r="F413" s="35" t="n">
        <x:v>45791.59727777778</x:v>
      </x:c>
      <x:c r="G413" s="35" t="n">
        <x:v>45792.63338888889</x:v>
      </x:c>
      <x:c r="H413" t="n">
        <x:v>8.866666666666667</x:v>
      </x:c>
      <x:c r="I413" s="30" t="n">
        <x:v>45794</x:v>
      </x:c>
      <x:c r="J413" t="inlineStr">
        <x:is>
          <x:t xml:space="preserve">FIFO DEL ESCENARIO</x:t>
        </x:is>
      </x:c>
      <x:c r="K413" t="inlineStr">
        <x:is>
          <x:t xml:space="preserve">NO PROGRAMA HISTORICO</x:t>
        </x:is>
      </x:c>
    </x:row>
    <x:row r="414">
      <x:c r="A414" t="inlineStr">
        <x:is>
          <x:t xml:space="preserve">P037</x:t>
        </x:is>
      </x:c>
      <x:c r="B414" t="inlineStr">
        <x:is>
          <x:t xml:space="preserve">Locker de 4 puertas</x:t>
        </x:is>
      </x:c>
      <x:c r="C414" t="n">
        <x:v>4</x:v>
      </x:c>
      <x:c r="D414" t="inlineStr">
        <x:is>
          <x:t xml:space="preserve">Desbarbado</x:t>
        </x:is>
      </x:c>
      <x:c r="E414" t="inlineStr">
        <x:is>
          <x:t xml:space="preserve">Mesa de desbarbado/esmerilado</x:t>
        </x:is>
      </x:c>
      <x:c r="F414" s="35" t="n">
        <x:v>45792.67491666666</x:v>
      </x:c>
      <x:c r="G414" s="35" t="n">
        <x:v>45793.3645</x:v>
      </x:c>
      <x:c r="H414" t="n">
        <x:v>1.55</x:v>
      </x:c>
      <x:c r="I414" s="30" t="n">
        <x:v>45794</x:v>
      </x:c>
      <x:c r="J414" t="inlineStr">
        <x:is>
          <x:t xml:space="preserve">FIFO DEL ESCENARIO</x:t>
        </x:is>
      </x:c>
      <x:c r="K414" t="inlineStr">
        <x:is>
          <x:t xml:space="preserve">NO PROGRAMA HISTORICO</x:t>
        </x:is>
      </x:c>
    </x:row>
    <x:row r="415">
      <x:c r="A415" t="inlineStr">
        <x:is>
          <x:t xml:space="preserve">P037</x:t>
        </x:is>
      </x:c>
      <x:c r="B415" t="inlineStr">
        <x:is>
          <x:t xml:space="preserve">Locker de 4 puertas</x:t>
        </x:is>
      </x:c>
      <x:c r="C415" t="n">
        <x:v>5</x:v>
      </x:c>
      <x:c r="D415" t="inlineStr">
        <x:is>
          <x:t xml:space="preserve">Preparación superficial</x:t>
        </x:is>
      </x:c>
      <x:c r="E415" t="inlineStr">
        <x:is>
          <x:t xml:space="preserve">Zona de preparación superficial</x:t>
        </x:is>
      </x:c>
      <x:c r="F415" s="35" t="n">
        <x:v>45793.55602</x:v>
      </x:c>
      <x:c r="G415" s="35" t="n">
        <x:v>45793.65158944445</x:v>
      </x:c>
      <x:c r="H415" t="n">
        <x:v>2.293666666666667</x:v>
      </x:c>
      <x:c r="I415" s="30" t="n">
        <x:v>45794</x:v>
      </x:c>
      <x:c r="J415" t="inlineStr">
        <x:is>
          <x:t xml:space="preserve">FIFO DEL ESCENARIO</x:t>
        </x:is>
      </x:c>
      <x:c r="K415" t="inlineStr">
        <x:is>
          <x:t xml:space="preserve">NO PROGRAMA HISTORICO</x:t>
        </x:is>
      </x:c>
    </x:row>
    <x:row r="416">
      <x:c r="A416" t="inlineStr">
        <x:is>
          <x:t xml:space="preserve">P037</x:t>
        </x:is>
      </x:c>
      <x:c r="B416" t="inlineStr">
        <x:is>
          <x:t xml:space="preserve">Locker de 4 puertas</x:t>
        </x:is>
      </x:c>
      <x:c r="C416" t="n">
        <x:v>6</x:v>
      </x:c>
      <x:c r="D416" t="inlineStr">
        <x:is>
          <x:t xml:space="preserve">Aplicación electrostática de polvo</x:t>
        </x:is>
      </x:c>
      <x:c r="E416" t="inlineStr">
        <x:is>
          <x:t xml:space="preserve">Pistola manual de pintura electrostática en polvo</x:t>
        </x:is>
      </x:c>
      <x:c r="F416" s="35" t="n">
        <x:v>45793.65158944445</x:v>
      </x:c>
      <x:c r="G416" s="35" t="n">
        <x:v>45793.68363805555</x:v>
      </x:c>
      <x:c r="H416" t="n">
        <x:v>0.7691666666666667</x:v>
      </x:c>
      <x:c r="I416" s="30" t="n">
        <x:v>45794</x:v>
      </x:c>
      <x:c r="J416" t="inlineStr">
        <x:is>
          <x:t xml:space="preserve">FIFO DEL ESCENARIO</x:t>
        </x:is>
      </x:c>
      <x:c r="K416" t="inlineStr">
        <x:is>
          <x:t xml:space="preserve">NO PROGRAMA HISTORICO</x:t>
        </x:is>
      </x:c>
    </x:row>
    <x:row r="417">
      <x:c r="A417" t="inlineStr">
        <x:is>
          <x:t xml:space="preserve">P037</x:t>
        </x:is>
      </x:c>
      <x:c r="B417" t="inlineStr">
        <x:is>
          <x:t xml:space="preserve">Locker de 4 puertas</x:t>
        </x:is>
      </x:c>
      <x:c r="C417" t="n">
        <x:v>7</x:v>
      </x:c>
      <x:c r="D417" t="inlineStr">
        <x:is>
          <x:t xml:space="preserve">Curado térmico en horno</x:t>
        </x:is>
      </x:c>
      <x:c r="E417" t="inlineStr">
        <x:is>
          <x:t xml:space="preserve">Horno de curado de pintura electrostática por lotes</x:t>
        </x:is>
      </x:c>
      <x:c r="F417" s="35" t="n">
        <x:v>45793.68363805555</x:v>
      </x:c>
      <x:c r="G417" s="35" t="n">
        <x:v>45796.33988805555</x:v>
      </x:c>
      <x:c r="H417" t="n">
        <x:v>0.75</x:v>
      </x:c>
      <x:c r="I417" s="30" t="n">
        <x:v>45794</x:v>
      </x:c>
      <x:c r="J417" t="inlineStr">
        <x:is>
          <x:t xml:space="preserve">FIFO DEL ESCENARIO</x:t>
        </x:is>
      </x:c>
      <x:c r="K417" t="inlineStr">
        <x:is>
          <x:t xml:space="preserve">NO PROGRAMA HISTORICO</x:t>
        </x:is>
      </x:c>
    </x:row>
    <x:row r="418">
      <x:c r="A418" t="inlineStr">
        <x:is>
          <x:t xml:space="preserve">P037</x:t>
        </x:is>
      </x:c>
      <x:c r="B418" t="inlineStr">
        <x:is>
          <x:t xml:space="preserve">Locker de 4 puertas</x:t>
        </x:is>
      </x:c>
      <x:c r="C418" t="n">
        <x:v>8</x:v>
      </x:c>
      <x:c r="D418" t="inlineStr">
        <x:is>
          <x:t xml:space="preserve">Colgado, traslado y enfriamiento</x:t>
        </x:is>
      </x:c>
      <x:c r="E418" t="inlineStr">
        <x:is>
          <x:t xml:space="preserve">Manipulación y enfriamiento de piezas</x:t>
        </x:is>
      </x:c>
      <x:c r="F418" s="35" t="n">
        <x:v>45796.33988805555</x:v>
      </x:c>
      <x:c r="G418" s="35" t="n">
        <x:v>45796.35384638889</x:v>
      </x:c>
      <x:c r="H418" t="n">
        <x:v>0.335</x:v>
      </x:c>
      <x:c r="I418" s="30" t="n">
        <x:v>45794</x:v>
      </x:c>
      <x:c r="J418" t="inlineStr">
        <x:is>
          <x:t xml:space="preserve">FIFO DEL ESCENARIO</x:t>
        </x:is>
      </x:c>
      <x:c r="K418" t="inlineStr">
        <x:is>
          <x:t xml:space="preserve">NO PROGRAMA HISTORICO</x:t>
        </x:is>
      </x:c>
    </x:row>
    <x:row r="419">
      <x:c r="A419" t="inlineStr">
        <x:is>
          <x:t xml:space="preserve">P037</x:t>
        </x:is>
      </x:c>
      <x:c r="B419" t="inlineStr">
        <x:is>
          <x:t xml:space="preserve">Locker de 4 puertas</x:t>
        </x:is>
      </x:c>
      <x:c r="C419" t="n">
        <x:v>9</x:v>
      </x:c>
      <x:c r="D419" t="inlineStr">
        <x:is>
          <x:t xml:space="preserve">Ensamblaje</x:t>
        </x:is>
      </x:c>
      <x:c r="E419" t="inlineStr">
        <x:is>
          <x:t xml:space="preserve">Mesa de armado</x:t>
        </x:is>
      </x:c>
      <x:c r="F419" s="35" t="n">
        <x:v>45797.69590111111</x:v>
      </x:c>
      <x:c r="G419" s="35" t="n">
        <x:v>45798.47090111111</x:v>
      </x:c>
      <x:c r="H419" t="n">
        <x:v>3.6</x:v>
      </x:c>
      <x:c r="I419" s="30" t="n">
        <x:v>45794</x:v>
      </x:c>
      <x:c r="J419" t="inlineStr">
        <x:is>
          <x:t xml:space="preserve">FIFO DEL ESCENARIO</x:t>
        </x:is>
      </x:c>
      <x:c r="K419" t="inlineStr">
        <x:is>
          <x:t xml:space="preserve">NO PROGRAMA HISTORICO</x:t>
        </x:is>
      </x:c>
    </x:row>
    <x:row r="420">
      <x:c r="A420" t="inlineStr">
        <x:is>
          <x:t xml:space="preserve">P037</x:t>
        </x:is>
      </x:c>
      <x:c r="B420" t="inlineStr">
        <x:is>
          <x:t xml:space="preserve">Locker de 4 puertas</x:t>
        </x:is>
      </x:c>
      <x:c r="C420" t="n">
        <x:v>10</x:v>
      </x:c>
      <x:c r="D420" t="inlineStr">
        <x:is>
          <x:t xml:space="preserve">Inspección de calidad</x:t>
        </x:is>
      </x:c>
      <x:c r="E420" t="inlineStr">
        <x:is>
          <x:t xml:space="preserve">Área de inspección</x:t>
        </x:is>
      </x:c>
      <x:c r="F420" s="35" t="n">
        <x:v>45798.47090111111</x:v>
      </x:c>
      <x:c r="G420" s="35" t="n">
        <x:v>45798.48451222223</x:v>
      </x:c>
      <x:c r="H420" t="n">
        <x:v>0.3266666666666667</x:v>
      </x:c>
      <x:c r="I420" s="30" t="n">
        <x:v>45794</x:v>
      </x:c>
      <x:c r="J420" t="inlineStr">
        <x:is>
          <x:t xml:space="preserve">FIFO DEL ESCENARIO</x:t>
        </x:is>
      </x:c>
      <x:c r="K420" t="inlineStr">
        <x:is>
          <x:t xml:space="preserve">NO PROGRAMA HISTORICO</x:t>
        </x:is>
      </x:c>
    </x:row>
    <x:row r="421">
      <x:c r="A421" t="inlineStr">
        <x:is>
          <x:t xml:space="preserve">P037</x:t>
        </x:is>
      </x:c>
      <x:c r="B421" t="inlineStr">
        <x:is>
          <x:t xml:space="preserve">Locker de 4 puertas</x:t>
        </x:is>
      </x:c>
      <x:c r="C421" t="n">
        <x:v>11</x:v>
      </x:c>
      <x:c r="D421" t="inlineStr">
        <x:is>
          <x:t xml:space="preserve">Embalaje</x:t>
        </x:is>
      </x:c>
      <x:c r="E421" t="inlineStr">
        <x:is>
          <x:t xml:space="preserve">Zona de protección y embalaje</x:t>
        </x:is>
      </x:c>
      <x:c r="F421" s="35" t="n">
        <x:v>45798.48451222223</x:v>
      </x:c>
      <x:c r="G421" s="35" t="n">
        <x:v>45798.544165</x:v>
      </x:c>
      <x:c r="H421" t="n">
        <x:v>0.4316666666666667</x:v>
      </x:c>
      <x:c r="I421" s="30" t="n">
        <x:v>45794</x:v>
      </x:c>
      <x:c r="J421" t="inlineStr">
        <x:is>
          <x:t xml:space="preserve">FIFO DEL ESCENARIO</x:t>
        </x:is>
      </x:c>
      <x:c r="K421" t="inlineStr">
        <x:is>
          <x:t xml:space="preserve">NO PROGRAMA HISTORICO</x:t>
        </x:is>
      </x:c>
    </x:row>
    <x:row r="422">
      <x:c r="A422" t="inlineStr">
        <x:is>
          <x:t xml:space="preserve">P039</x:t>
        </x:is>
      </x:c>
      <x:c r="B422" t="inlineStr">
        <x:is>
          <x:t xml:space="preserve">Armario metálico</x:t>
        </x:is>
      </x:c>
      <x:c r="C422" t="n">
        <x:v>1</x:v>
      </x:c>
      <x:c r="D422" t="inlineStr">
        <x:is>
          <x:t xml:space="preserve">Corte de planchas de acero</x:t>
        </x:is>
      </x:c>
      <x:c r="E422" t="inlineStr">
        <x:is>
          <x:t xml:space="preserve">Guillotina hidráulica para corte de planchas de acero</x:t>
        </x:is>
      </x:c>
      <x:c r="F422" s="35" t="n">
        <x:v>45784.49371180555</x:v>
      </x:c>
      <x:c r="G422" s="35" t="n">
        <x:v>45785.41287847222</x:v>
      </x:c>
      <x:c r="H422" t="n">
        <x:v>6.06</x:v>
      </x:c>
      <x:c r="I422" s="30" t="n">
        <x:v>45795</x:v>
      </x:c>
      <x:c r="J422" t="inlineStr">
        <x:is>
          <x:t xml:space="preserve">FIFO DEL ESCENARIO</x:t>
        </x:is>
      </x:c>
      <x:c r="K422" t="inlineStr">
        <x:is>
          <x:t xml:space="preserve">NO PROGRAMA HISTORICO</x:t>
        </x:is>
      </x:c>
    </x:row>
    <x:row r="423">
      <x:c r="A423" t="inlineStr">
        <x:is>
          <x:t xml:space="preserve">P039</x:t>
        </x:is>
      </x:c>
      <x:c r="B423" t="inlineStr">
        <x:is>
          <x:t xml:space="preserve">Armario metálico</x:t>
        </x:is>
      </x:c>
      <x:c r="C423" t="n">
        <x:v>2</x:v>
      </x:c>
      <x:c r="D423" t="inlineStr">
        <x:is>
          <x:t xml:space="preserve">Perforación</x:t>
        </x:is>
      </x:c>
      <x:c r="E423" t="inlineStr">
        <x:is>
          <x:t xml:space="preserve">Taladro de banco para perforación de acero</x:t>
        </x:is>
      </x:c>
      <x:c r="F423" s="35" t="n">
        <x:v>45789.35005555556</x:v>
      </x:c>
      <x:c r="G423" s="35" t="n">
        <x:v>45789.39727777777</x:v>
      </x:c>
      <x:c r="H423" t="n">
        <x:v>1.133333333333333</x:v>
      </x:c>
      <x:c r="I423" s="30" t="n">
        <x:v>45795</x:v>
      </x:c>
      <x:c r="J423" t="inlineStr">
        <x:is>
          <x:t xml:space="preserve">FIFO DEL ESCENARIO</x:t>
        </x:is>
      </x:c>
      <x:c r="K423" t="inlineStr">
        <x:is>
          <x:t xml:space="preserve">NO PROGRAMA HISTORICO</x:t>
        </x:is>
      </x:c>
    </x:row>
    <x:row r="424">
      <x:c r="A424" t="inlineStr">
        <x:is>
          <x:t xml:space="preserve">P039</x:t>
        </x:is>
      </x:c>
      <x:c r="B424" t="inlineStr">
        <x:is>
          <x:t xml:space="preserve">Armario metálico</x:t>
        </x:is>
      </x:c>
      <x:c r="C424" t="n">
        <x:v>3</x:v>
      </x:c>
      <x:c r="D424" t="inlineStr">
        <x:is>
          <x:t xml:space="preserve">Plegado</x:t>
        </x:is>
      </x:c>
      <x:c r="E424" t="inlineStr">
        <x:is>
          <x:t xml:space="preserve">Plegadora hidráulica de chapa metálica</x:t>
        </x:is>
      </x:c>
      <x:c r="F424" s="35" t="n">
        <x:v>45792.63338888889</x:v>
      </x:c>
      <x:c r="G424" s="35" t="n">
        <x:v>45796.57227777778</x:v>
      </x:c>
      <x:c r="H424" t="n">
        <x:v>14.53333333333333</x:v>
      </x:c>
      <x:c r="I424" s="30" t="n">
        <x:v>45795</x:v>
      </x:c>
      <x:c r="J424" t="inlineStr">
        <x:is>
          <x:t xml:space="preserve">FIFO DEL ESCENARIO</x:t>
        </x:is>
      </x:c>
      <x:c r="K424" t="inlineStr">
        <x:is>
          <x:t xml:space="preserve">NO PROGRAMA HISTORICO</x:t>
        </x:is>
      </x:c>
    </x:row>
    <x:row r="425">
      <x:c r="A425" t="inlineStr">
        <x:is>
          <x:t xml:space="preserve">P039</x:t>
        </x:is>
      </x:c>
      <x:c r="B425" t="inlineStr">
        <x:is>
          <x:t xml:space="preserve">Armario metálico</x:t>
        </x:is>
      </x:c>
      <x:c r="C425" t="n">
        <x:v>4</x:v>
      </x:c>
      <x:c r="D425" t="inlineStr">
        <x:is>
          <x:t xml:space="preserve">Desbarbado</x:t>
        </x:is>
      </x:c>
      <x:c r="E425" t="inlineStr">
        <x:is>
          <x:t xml:space="preserve">Mesa de desbarbado/esmerilado</x:t>
        </x:is>
      </x:c>
      <x:c r="F425" s="35" t="n">
        <x:v>45796.57227777778</x:v>
      </x:c>
      <x:c r="G425" s="35" t="n">
        <x:v>45796.67852777777</x:v>
      </x:c>
      <x:c r="H425" t="n">
        <x:v>2.55</x:v>
      </x:c>
      <x:c r="I425" s="30" t="n">
        <x:v>45795</x:v>
      </x:c>
      <x:c r="J425" t="inlineStr">
        <x:is>
          <x:t xml:space="preserve">FIFO DEL ESCENARIO</x:t>
        </x:is>
      </x:c>
      <x:c r="K425" t="inlineStr">
        <x:is>
          <x:t xml:space="preserve">NO PROGRAMA HISTORICO</x:t>
        </x:is>
      </x:c>
    </x:row>
    <x:row r="426">
      <x:c r="A426" t="inlineStr">
        <x:is>
          <x:t xml:space="preserve">P039</x:t>
        </x:is>
      </x:c>
      <x:c r="B426" t="inlineStr">
        <x:is>
          <x:t xml:space="preserve">Armario metálico</x:t>
        </x:is>
      </x:c>
      <x:c r="C426" t="n">
        <x:v>5</x:v>
      </x:c>
      <x:c r="D426" t="inlineStr">
        <x:is>
          <x:t xml:space="preserve">Preparación superficial</x:t>
        </x:is>
      </x:c>
      <x:c r="E426" t="inlineStr">
        <x:is>
          <x:t xml:space="preserve">Zona de preparación superficial</x:t>
        </x:is>
      </x:c>
      <x:c r="F426" s="35" t="n">
        <x:v>45796.67852777777</x:v>
      </x:c>
      <x:c r="G426" s="35" t="n">
        <x:v>45797.48625</x:v>
      </x:c>
      <x:c r="H426" t="n">
        <x:v>4.385333333333333</x:v>
      </x:c>
      <x:c r="I426" s="30" t="n">
        <x:v>45795</x:v>
      </x:c>
      <x:c r="J426" t="inlineStr">
        <x:is>
          <x:t xml:space="preserve">FIFO DEL ESCENARIO</x:t>
        </x:is>
      </x:c>
      <x:c r="K426" t="inlineStr">
        <x:is>
          <x:t xml:space="preserve">NO PROGRAMA HISTORICO</x:t>
        </x:is>
      </x:c>
    </x:row>
    <x:row r="427">
      <x:c r="A427" t="inlineStr">
        <x:is>
          <x:t xml:space="preserve">P039</x:t>
        </x:is>
      </x:c>
      <x:c r="B427" t="inlineStr">
        <x:is>
          <x:t xml:space="preserve">Armario metálico</x:t>
        </x:is>
      </x:c>
      <x:c r="C427" t="n">
        <x:v>6</x:v>
      </x:c>
      <x:c r="D427" t="inlineStr">
        <x:is>
          <x:t xml:space="preserve">Aplicación electrostática de polvo</x:t>
        </x:is>
      </x:c>
      <x:c r="E427" t="inlineStr">
        <x:is>
          <x:t xml:space="preserve">Pistola manual de pintura electrostática en polvo</x:t>
        </x:is>
      </x:c>
      <x:c r="F427" s="35" t="n">
        <x:v>45797.48625</x:v>
      </x:c>
      <x:c r="G427" s="35" t="n">
        <x:v>45797.58194444444</x:v>
      </x:c>
      <x:c r="H427" t="n">
        <x:v>1.296666666666667</x:v>
      </x:c>
      <x:c r="I427" s="30" t="n">
        <x:v>45795</x:v>
      </x:c>
      <x:c r="J427" t="inlineStr">
        <x:is>
          <x:t xml:space="preserve">FIFO DEL ESCENARIO</x:t>
        </x:is>
      </x:c>
      <x:c r="K427" t="inlineStr">
        <x:is>
          <x:t xml:space="preserve">NO PROGRAMA HISTORICO</x:t>
        </x:is>
      </x:c>
    </x:row>
    <x:row r="428">
      <x:c r="A428" t="inlineStr">
        <x:is>
          <x:t xml:space="preserve">P039</x:t>
        </x:is>
      </x:c>
      <x:c r="B428" t="inlineStr">
        <x:is>
          <x:t xml:space="preserve">Armario metálico</x:t>
        </x:is>
      </x:c>
      <x:c r="C428" t="n">
        <x:v>7</x:v>
      </x:c>
      <x:c r="D428" t="inlineStr">
        <x:is>
          <x:t xml:space="preserve">Curado térmico en horno</x:t>
        </x:is>
      </x:c>
      <x:c r="E428" t="inlineStr">
        <x:is>
          <x:t xml:space="preserve">Horno de curado de pintura electrostática por lotes</x:t>
        </x:is>
      </x:c>
      <x:c r="F428" s="35" t="n">
        <x:v>45797.58194444444</x:v>
      </x:c>
      <x:c r="G428" s="35" t="n">
        <x:v>45797.61319444444</x:v>
      </x:c>
      <x:c r="H428" t="n">
        <x:v>0.75</x:v>
      </x:c>
      <x:c r="I428" s="30" t="n">
        <x:v>45795</x:v>
      </x:c>
      <x:c r="J428" t="inlineStr">
        <x:is>
          <x:t xml:space="preserve">FIFO DEL ESCENARIO</x:t>
        </x:is>
      </x:c>
      <x:c r="K428" t="inlineStr">
        <x:is>
          <x:t xml:space="preserve">NO PROGRAMA HISTORICO</x:t>
        </x:is>
      </x:c>
    </x:row>
    <x:row r="429">
      <x:c r="A429" t="inlineStr">
        <x:is>
          <x:t xml:space="preserve">P039</x:t>
        </x:is>
      </x:c>
      <x:c r="B429" t="inlineStr">
        <x:is>
          <x:t xml:space="preserve">Armario metálico</x:t>
        </x:is>
      </x:c>
      <x:c r="C429" t="n">
        <x:v>8</x:v>
      </x:c>
      <x:c r="D429" t="inlineStr">
        <x:is>
          <x:t xml:space="preserve">Colgado, traslado y enfriamiento</x:t>
        </x:is>
      </x:c>
      <x:c r="E429" t="inlineStr">
        <x:is>
          <x:t xml:space="preserve">Manipulación y enfriamiento de piezas</x:t>
        </x:is>
      </x:c>
      <x:c r="F429" s="35" t="n">
        <x:v>45797.61319444444</x:v>
      </x:c>
      <x:c r="G429" s="35" t="n">
        <x:v>45797.63513888889</x:v>
      </x:c>
      <x:c r="H429" t="n">
        <x:v>0.5266666666666666</x:v>
      </x:c>
      <x:c r="I429" s="30" t="n">
        <x:v>45795</x:v>
      </x:c>
      <x:c r="J429" t="inlineStr">
        <x:is>
          <x:t xml:space="preserve">FIFO DEL ESCENARIO</x:t>
        </x:is>
      </x:c>
      <x:c r="K429" t="inlineStr">
        <x:is>
          <x:t xml:space="preserve">NO PROGRAMA HISTORICO</x:t>
        </x:is>
      </x:c>
    </x:row>
    <x:row r="430">
      <x:c r="A430" t="inlineStr">
        <x:is>
          <x:t xml:space="preserve">P039</x:t>
        </x:is>
      </x:c>
      <x:c r="B430" t="inlineStr">
        <x:is>
          <x:t xml:space="preserve">Armario metálico</x:t>
        </x:is>
      </x:c>
      <x:c r="C430" t="n">
        <x:v>9</x:v>
      </x:c>
      <x:c r="D430" t="inlineStr">
        <x:is>
          <x:t xml:space="preserve">Ensamblaje</x:t>
        </x:is>
      </x:c>
      <x:c r="E430" t="inlineStr">
        <x:is>
          <x:t xml:space="preserve">Mesa de armado</x:t>
        </x:is>
      </x:c>
      <x:c r="F430" s="35" t="n">
        <x:v>45798.47090111111</x:v>
      </x:c>
      <x:c r="G430" s="35" t="n">
        <x:v>45798.70423444444</x:v>
      </x:c>
      <x:c r="H430" t="n">
        <x:v>4.6</x:v>
      </x:c>
      <x:c r="I430" s="30" t="n">
        <x:v>45795</x:v>
      </x:c>
      <x:c r="J430" t="inlineStr">
        <x:is>
          <x:t xml:space="preserve">FIFO DEL ESCENARIO</x:t>
        </x:is>
      </x:c>
      <x:c r="K430" t="inlineStr">
        <x:is>
          <x:t xml:space="preserve">NO PROGRAMA HISTORICO</x:t>
        </x:is>
      </x:c>
    </x:row>
    <x:row r="431">
      <x:c r="A431" t="inlineStr">
        <x:is>
          <x:t xml:space="preserve">P039</x:t>
        </x:is>
      </x:c>
      <x:c r="B431" t="inlineStr">
        <x:is>
          <x:t xml:space="preserve">Armario metálico</x:t>
        </x:is>
      </x:c>
      <x:c r="C431" t="n">
        <x:v>10</x:v>
      </x:c>
      <x:c r="D431" t="inlineStr">
        <x:is>
          <x:t xml:space="preserve">Inspección de calidad</x:t>
        </x:is>
      </x:c>
      <x:c r="E431" t="inlineStr">
        <x:is>
          <x:t xml:space="preserve">Área de inspección</x:t>
        </x:is>
      </x:c>
      <x:c r="F431" s="35" t="n">
        <x:v>45798.70423444444</x:v>
      </x:c>
      <x:c r="G431" s="35" t="n">
        <x:v>45799.35458166667</x:v>
      </x:c>
      <x:c r="H431" t="n">
        <x:v>0.6083333333333333</x:v>
      </x:c>
      <x:c r="I431" s="30" t="n">
        <x:v>45795</x:v>
      </x:c>
      <x:c r="J431" t="inlineStr">
        <x:is>
          <x:t xml:space="preserve">FIFO DEL ESCENARIO</x:t>
        </x:is>
      </x:c>
      <x:c r="K431" t="inlineStr">
        <x:is>
          <x:t xml:space="preserve">NO PROGRAMA HISTORICO</x:t>
        </x:is>
      </x:c>
    </x:row>
    <x:row r="432">
      <x:c r="A432" t="inlineStr">
        <x:is>
          <x:t xml:space="preserve">P039</x:t>
        </x:is>
      </x:c>
      <x:c r="B432" t="inlineStr">
        <x:is>
          <x:t xml:space="preserve">Armario metálico</x:t>
        </x:is>
      </x:c>
      <x:c r="C432" t="n">
        <x:v>11</x:v>
      </x:c>
      <x:c r="D432" t="inlineStr">
        <x:is>
          <x:t xml:space="preserve">Embalaje</x:t>
        </x:is>
      </x:c>
      <x:c r="E432" t="inlineStr">
        <x:is>
          <x:t xml:space="preserve">Zona de protección y embalaje</x:t>
        </x:is>
      </x:c>
      <x:c r="F432" s="35" t="n">
        <x:v>45799.35458166667</x:v>
      </x:c>
      <x:c r="G432" s="35" t="n">
        <x:v>45799.38840111111</x:v>
      </x:c>
      <x:c r="H432" t="n">
        <x:v>0.8116666666666668</x:v>
      </x:c>
      <x:c r="I432" s="30" t="n">
        <x:v>45795</x:v>
      </x:c>
      <x:c r="J432" t="inlineStr">
        <x:is>
          <x:t xml:space="preserve">FIFO DEL ESCENARIO</x:t>
        </x:is>
      </x:c>
      <x:c r="K432" t="inlineStr">
        <x:is>
          <x:t xml:space="preserve">NO PROGRAMA HISTORICO</x:t>
        </x:is>
      </x:c>
    </x:row>
    <x:row r="433">
      <x:c r="A433" t="inlineStr">
        <x:is>
          <x:t xml:space="preserve">P034</x:t>
        </x:is>
      </x:c>
      <x:c r="B433" t="inlineStr">
        <x:is>
          <x:t xml:space="preserve">Estante reforzado modular</x:t>
        </x:is>
      </x:c>
      <x:c r="C433" t="n">
        <x:v>1</x:v>
      </x:c>
      <x:c r="D433" t="inlineStr">
        <x:is>
          <x:t xml:space="preserve">Corte de planchas de acero</x:t>
        </x:is>
      </x:c>
      <x:c r="E433" t="inlineStr">
        <x:is>
          <x:t xml:space="preserve">Guillotina hidráulica para corte de planchas de acero</x:t>
        </x:is>
      </x:c>
      <x:c r="F433" s="35" t="n">
        <x:v>45793.33333333334</x:v>
      </x:c>
      <x:c r="G433" s="35" t="n">
        <x:v>45793.69169444445</x:v>
      </x:c>
      <x:c r="H433" t="n">
        <x:v>7.600666666666667</x:v>
      </x:c>
      <x:c r="I433" s="30" t="n">
        <x:v>45811</x:v>
      </x:c>
      <x:c r="J433" t="inlineStr">
        <x:is>
          <x:t xml:space="preserve">FIFO DEL ESCENARIO</x:t>
        </x:is>
      </x:c>
      <x:c r="K433" t="inlineStr">
        <x:is>
          <x:t xml:space="preserve">NO PROGRAMA HISTORICO</x:t>
        </x:is>
      </x:c>
    </x:row>
    <x:row r="434">
      <x:c r="A434" t="inlineStr">
        <x:is>
          <x:t xml:space="preserve">P034</x:t>
        </x:is>
      </x:c>
      <x:c r="B434" t="inlineStr">
        <x:is>
          <x:t xml:space="preserve">Estante reforzado modular</x:t>
        </x:is>
      </x:c>
      <x:c r="C434" t="n">
        <x:v>2</x:v>
      </x:c>
      <x:c r="D434" t="inlineStr">
        <x:is>
          <x:t xml:space="preserve">Corte de tubos y perfiles</x:t>
        </x:is>
      </x:c>
      <x:c r="E434" t="inlineStr">
        <x:is>
          <x:t xml:space="preserve">Sierra de cinta para corte de tubos y perfiles</x:t>
        </x:is>
      </x:c>
      <x:c r="F434" s="35" t="n">
        <x:v>45793.69169444445</x:v>
      </x:c>
      <x:c r="G434" s="35" t="n">
        <x:v>45797.42780555556</x:v>
      </x:c>
      <x:c r="H434" t="n">
        <x:v>10.66666666666667</x:v>
      </x:c>
      <x:c r="I434" s="30" t="n">
        <x:v>45811</x:v>
      </x:c>
      <x:c r="J434" t="inlineStr">
        <x:is>
          <x:t xml:space="preserve">FIFO DEL ESCENARIO</x:t>
        </x:is>
      </x:c>
      <x:c r="K434" t="inlineStr">
        <x:is>
          <x:t xml:space="preserve">NO PROGRAMA HISTORICO</x:t>
        </x:is>
      </x:c>
    </x:row>
    <x:row r="435">
      <x:c r="A435" t="inlineStr">
        <x:is>
          <x:t xml:space="preserve">P034</x:t>
        </x:is>
      </x:c>
      <x:c r="B435" t="inlineStr">
        <x:is>
          <x:t xml:space="preserve">Estante reforzado modular</x:t>
        </x:is>
      </x:c>
      <x:c r="C435" t="n">
        <x:v>3</x:v>
      </x:c>
      <x:c r="D435" t="inlineStr">
        <x:is>
          <x:t xml:space="preserve">Perforación</x:t>
        </x:is>
      </x:c>
      <x:c r="E435" t="inlineStr">
        <x:is>
          <x:t xml:space="preserve">Taladro de banco para perforación de acero</x:t>
        </x:is>
      </x:c>
      <x:c r="F435" s="35" t="n">
        <x:v>45797.42780555556</x:v>
      </x:c>
      <x:c r="G435" s="35" t="n">
        <x:v>45799.45919444445</x:v>
      </x:c>
      <x:c r="H435" t="n">
        <x:v>16.75333333333333</x:v>
      </x:c>
      <x:c r="I435" s="30" t="n">
        <x:v>45811</x:v>
      </x:c>
      <x:c r="J435" t="inlineStr">
        <x:is>
          <x:t xml:space="preserve">FIFO DEL ESCENARIO</x:t>
        </x:is>
      </x:c>
      <x:c r="K435" t="inlineStr">
        <x:is>
          <x:t xml:space="preserve">NO PROGRAMA HISTORICO</x:t>
        </x:is>
      </x:c>
    </x:row>
    <x:row r="436">
      <x:c r="A436" t="inlineStr">
        <x:is>
          <x:t xml:space="preserve">P034</x:t>
        </x:is>
      </x:c>
      <x:c r="B436" t="inlineStr">
        <x:is>
          <x:t xml:space="preserve">Estante reforzado modular</x:t>
        </x:is>
      </x:c>
      <x:c r="C436" t="n">
        <x:v>4</x:v>
      </x:c>
      <x:c r="D436" t="inlineStr">
        <x:is>
          <x:t xml:space="preserve">Plegado</x:t>
        </x:is>
      </x:c>
      <x:c r="E436" t="inlineStr">
        <x:is>
          <x:t xml:space="preserve">Plegadora hidráulica de chapa metálica</x:t>
        </x:is>
      </x:c>
      <x:c r="F436" s="35" t="n">
        <x:v>45799.45919444445</x:v>
      </x:c>
      <x:c r="G436" s="35" t="n">
        <x:v>45803.38419444444</x:v>
      </x:c>
      <x:c r="H436" t="n">
        <x:v>14.2</x:v>
      </x:c>
      <x:c r="I436" s="30" t="n">
        <x:v>45811</x:v>
      </x:c>
      <x:c r="J436" t="inlineStr">
        <x:is>
          <x:t xml:space="preserve">FIFO DEL ESCENARIO</x:t>
        </x:is>
      </x:c>
      <x:c r="K436" t="inlineStr">
        <x:is>
          <x:t xml:space="preserve">NO PROGRAMA HISTORICO</x:t>
        </x:is>
      </x:c>
    </x:row>
    <x:row r="437">
      <x:c r="A437" t="inlineStr">
        <x:is>
          <x:t xml:space="preserve">P034</x:t>
        </x:is>
      </x:c>
      <x:c r="B437" t="inlineStr">
        <x:is>
          <x:t xml:space="preserve">Estante reforzado modular</x:t>
        </x:is>
      </x:c>
      <x:c r="C437" t="n">
        <x:v>5</x:v>
      </x:c>
      <x:c r="D437" t="inlineStr">
        <x:is>
          <x:t xml:space="preserve">Soldadura</x:t>
        </x:is>
      </x:c>
      <x:c r="E437" t="inlineStr">
        <x:is>
          <x:t xml:space="preserve">Máquina de soldadura por arco MIG/MAG</x:t>
        </x:is>
      </x:c>
      <x:c r="F437" s="35" t="n">
        <x:v>45803.38419444444</x:v>
      </x:c>
      <x:c r="G437" s="35" t="n">
        <x:v>45805.38475</x:v>
      </x:c>
      <x:c r="H437" t="n">
        <x:v>16.01333333333333</x:v>
      </x:c>
      <x:c r="I437" s="30" t="n">
        <x:v>45811</x:v>
      </x:c>
      <x:c r="J437" t="inlineStr">
        <x:is>
          <x:t xml:space="preserve">FIFO DEL ESCENARIO</x:t>
        </x:is>
      </x:c>
      <x:c r="K437" t="inlineStr">
        <x:is>
          <x:t xml:space="preserve">NO PROGRAMA HISTORICO</x:t>
        </x:is>
      </x:c>
    </x:row>
    <x:row r="438">
      <x:c r="A438" t="inlineStr">
        <x:is>
          <x:t xml:space="preserve">P034</x:t>
        </x:is>
      </x:c>
      <x:c r="B438" t="inlineStr">
        <x:is>
          <x:t xml:space="preserve">Estante reforzado modular</x:t>
        </x:is>
      </x:c>
      <x:c r="C438" t="n">
        <x:v>6</x:v>
      </x:c>
      <x:c r="D438" t="inlineStr">
        <x:is>
          <x:t xml:space="preserve">Desbarbado</x:t>
        </x:is>
      </x:c>
      <x:c r="E438" t="inlineStr">
        <x:is>
          <x:t xml:space="preserve">Mesa de desbarbado/esmerilado</x:t>
        </x:is>
      </x:c>
      <x:c r="F438" s="35" t="n">
        <x:v>45805.38475</x:v>
      </x:c>
      <x:c r="G438" s="35" t="n">
        <x:v>45806.46808333333</x:v>
      </x:c>
      <x:c r="H438" t="n">
        <x:v>10</x:v>
      </x:c>
      <x:c r="I438" s="30" t="n">
        <x:v>45811</x:v>
      </x:c>
      <x:c r="J438" t="inlineStr">
        <x:is>
          <x:t xml:space="preserve">FIFO DEL ESCENARIO</x:t>
        </x:is>
      </x:c>
      <x:c r="K438" t="inlineStr">
        <x:is>
          <x:t xml:space="preserve">NO PROGRAMA HISTORICO</x:t>
        </x:is>
      </x:c>
    </x:row>
    <x:row r="439">
      <x:c r="A439" t="inlineStr">
        <x:is>
          <x:t xml:space="preserve">P034</x:t>
        </x:is>
      </x:c>
      <x:c r="B439" t="inlineStr">
        <x:is>
          <x:t xml:space="preserve">Estante reforzado modular</x:t>
        </x:is>
      </x:c>
      <x:c r="C439" t="n">
        <x:v>7</x:v>
      </x:c>
      <x:c r="D439" t="inlineStr">
        <x:is>
          <x:t xml:space="preserve">Preparación superficial</x:t>
        </x:is>
      </x:c>
      <x:c r="E439" t="inlineStr">
        <x:is>
          <x:t xml:space="preserve">Zona de preparación superficial</x:t>
        </x:is>
      </x:c>
      <x:c r="F439" s="35" t="n">
        <x:v>45806.46808333333</x:v>
      </x:c>
      <x:c r="G439" s="35" t="n">
        <x:v>45807.41028333333</x:v>
      </x:c>
      <x:c r="H439" t="n">
        <x:v>6.612800000000001</x:v>
      </x:c>
      <x:c r="I439" s="30" t="n">
        <x:v>45811</x:v>
      </x:c>
      <x:c r="J439" t="inlineStr">
        <x:is>
          <x:t xml:space="preserve">FIFO DEL ESCENARIO</x:t>
        </x:is>
      </x:c>
      <x:c r="K439" t="inlineStr">
        <x:is>
          <x:t xml:space="preserve">NO PROGRAMA HISTORICO</x:t>
        </x:is>
      </x:c>
    </x:row>
    <x:row r="440">
      <x:c r="A440" t="inlineStr">
        <x:is>
          <x:t xml:space="preserve">P034</x:t>
        </x:is>
      </x:c>
      <x:c r="B440" t="inlineStr">
        <x:is>
          <x:t xml:space="preserve">Estante reforzado modular</x:t>
        </x:is>
      </x:c>
      <x:c r="C440" t="n">
        <x:v>8</x:v>
      </x:c>
      <x:c r="D440" t="inlineStr">
        <x:is>
          <x:t xml:space="preserve">Aplicación electrostática de polvo</x:t>
        </x:is>
      </x:c>
      <x:c r="E440" t="inlineStr">
        <x:is>
          <x:t xml:space="preserve">Pistola manual de pintura electrostática en polvo</x:t>
        </x:is>
      </x:c>
      <x:c r="F440" s="35" t="n">
        <x:v>45807.41028333333</x:v>
      </x:c>
      <x:c r="G440" s="35" t="n">
        <x:v>45807.49378333333</x:v>
      </x:c>
      <x:c r="H440" t="n">
        <x:v>2.004</x:v>
      </x:c>
      <x:c r="I440" s="30" t="n">
        <x:v>45811</x:v>
      </x:c>
      <x:c r="J440" t="inlineStr">
        <x:is>
          <x:t xml:space="preserve">FIFO DEL ESCENARIO</x:t>
        </x:is>
      </x:c>
      <x:c r="K440" t="inlineStr">
        <x:is>
          <x:t xml:space="preserve">NO PROGRAMA HISTORICO</x:t>
        </x:is>
      </x:c>
    </x:row>
    <x:row r="441">
      <x:c r="A441" t="inlineStr">
        <x:is>
          <x:t xml:space="preserve">P034</x:t>
        </x:is>
      </x:c>
      <x:c r="B441" t="inlineStr">
        <x:is>
          <x:t xml:space="preserve">Estante reforzado modular</x:t>
        </x:is>
      </x:c>
      <x:c r="C441" t="n">
        <x:v>9</x:v>
      </x:c>
      <x:c r="D441" t="inlineStr">
        <x:is>
          <x:t xml:space="preserve">Curado térmico en horno</x:t>
        </x:is>
      </x:c>
      <x:c r="E441" t="inlineStr">
        <x:is>
          <x:t xml:space="preserve">Horno de curado de pintura electrostática por lotes</x:t>
        </x:is>
      </x:c>
      <x:c r="F441" s="35" t="n">
        <x:v>45807.49378333333</x:v>
      </x:c>
      <x:c r="G441" s="35" t="n">
        <x:v>45807.59795</x:v>
      </x:c>
      <x:c r="H441" t="n">
        <x:v>1.5</x:v>
      </x:c>
      <x:c r="I441" s="30" t="n">
        <x:v>45811</x:v>
      </x:c>
      <x:c r="J441" t="inlineStr">
        <x:is>
          <x:t xml:space="preserve">FIFO DEL ESCENARIO</x:t>
        </x:is>
      </x:c>
      <x:c r="K441" t="inlineStr">
        <x:is>
          <x:t xml:space="preserve">NO PROGRAMA HISTORICO</x:t>
        </x:is>
      </x:c>
    </x:row>
    <x:row r="442">
      <x:c r="A442" t="inlineStr">
        <x:is>
          <x:t xml:space="preserve">P034</x:t>
        </x:is>
      </x:c>
      <x:c r="B442" t="inlineStr">
        <x:is>
          <x:t xml:space="preserve">Estante reforzado modular</x:t>
        </x:is>
      </x:c>
      <x:c r="C442" t="n">
        <x:v>10</x:v>
      </x:c>
      <x:c r="D442" t="inlineStr">
        <x:is>
          <x:t xml:space="preserve">Colgado, traslado y enfriamiento</x:t>
        </x:is>
      </x:c>
      <x:c r="E442" t="inlineStr">
        <x:is>
          <x:t xml:space="preserve">Manipulación y enfriamiento de piezas</x:t>
        </x:is>
      </x:c>
      <x:c r="F442" s="35" t="n">
        <x:v>45807.59795</x:v>
      </x:c>
      <x:c r="G442" s="35" t="n">
        <x:v>45807.63147777778</x:v>
      </x:c>
      <x:c r="H442" t="n">
        <x:v>0.8046666666666666</x:v>
      </x:c>
      <x:c r="I442" s="30" t="n">
        <x:v>45811</x:v>
      </x:c>
      <x:c r="J442" t="inlineStr">
        <x:is>
          <x:t xml:space="preserve">FIFO DEL ESCENARIO</x:t>
        </x:is>
      </x:c>
      <x:c r="K442" t="inlineStr">
        <x:is>
          <x:t xml:space="preserve">NO PROGRAMA HISTORICO</x:t>
        </x:is>
      </x:c>
    </x:row>
    <x:row r="443">
      <x:c r="A443" t="inlineStr">
        <x:is>
          <x:t xml:space="preserve">P034</x:t>
        </x:is>
      </x:c>
      <x:c r="B443" t="inlineStr">
        <x:is>
          <x:t xml:space="preserve">Estante reforzado modular</x:t>
        </x:is>
      </x:c>
      <x:c r="C443" t="n">
        <x:v>11</x:v>
      </x:c>
      <x:c r="D443" t="inlineStr">
        <x:is>
          <x:t xml:space="preserve">Ensamblaje</x:t>
        </x:is>
      </x:c>
      <x:c r="E443" t="inlineStr">
        <x:is>
          <x:t xml:space="preserve">Mesa de armado</x:t>
        </x:is>
      </x:c>
      <x:c r="F443" s="35" t="n">
        <x:v>45807.63147777778</x:v>
      </x:c>
      <x:c r="G443" s="35" t="n">
        <x:v>45811.45022777778</x:v>
      </x:c>
      <x:c r="H443" t="n">
        <x:v>12.65</x:v>
      </x:c>
      <x:c r="I443" s="30" t="n">
        <x:v>45811</x:v>
      </x:c>
      <x:c r="J443" t="inlineStr">
        <x:is>
          <x:t xml:space="preserve">FIFO DEL ESCENARIO</x:t>
        </x:is>
      </x:c>
      <x:c r="K443" t="inlineStr">
        <x:is>
          <x:t xml:space="preserve">NO PROGRAMA HISTORICO</x:t>
        </x:is>
      </x:c>
    </x:row>
    <x:row r="444">
      <x:c r="A444" t="inlineStr">
        <x:is>
          <x:t xml:space="preserve">P034</x:t>
        </x:is>
      </x:c>
      <x:c r="B444" t="inlineStr">
        <x:is>
          <x:t xml:space="preserve">Estante reforzado modular</x:t>
        </x:is>
      </x:c>
      <x:c r="C444" t="n">
        <x:v>12</x:v>
      </x:c>
      <x:c r="D444" t="inlineStr">
        <x:is>
          <x:t xml:space="preserve">Inspección de calidad</x:t>
        </x:is>
      </x:c>
      <x:c r="E444" t="inlineStr">
        <x:is>
          <x:t xml:space="preserve">Área de inspección</x:t>
        </x:is>
      </x:c>
      <x:c r="F444" s="35" t="n">
        <x:v>45811.45022777778</x:v>
      </x:c>
      <x:c r="G444" s="35" t="n">
        <x:v>45811.48517222222</x:v>
      </x:c>
      <x:c r="H444" t="n">
        <x:v>0.8386666666666667</x:v>
      </x:c>
      <x:c r="I444" s="30" t="n">
        <x:v>45811</x:v>
      </x:c>
      <x:c r="J444" t="inlineStr">
        <x:is>
          <x:t xml:space="preserve">FIFO DEL ESCENARIO</x:t>
        </x:is>
      </x:c>
      <x:c r="K444" t="inlineStr">
        <x:is>
          <x:t xml:space="preserve">NO PROGRAMA HISTORICO</x:t>
        </x:is>
      </x:c>
    </x:row>
    <x:row r="445">
      <x:c r="A445" t="inlineStr">
        <x:is>
          <x:t xml:space="preserve">P034</x:t>
        </x:is>
      </x:c>
      <x:c r="B445" t="inlineStr">
        <x:is>
          <x:t xml:space="preserve">Estante reforzado modular</x:t>
        </x:is>
      </x:c>
      <x:c r="C445" t="n">
        <x:v>13</x:v>
      </x:c>
      <x:c r="D445" t="inlineStr">
        <x:is>
          <x:t xml:space="preserve">Embalaje</x:t>
        </x:is>
      </x:c>
      <x:c r="E445" t="inlineStr">
        <x:is>
          <x:t xml:space="preserve">Zona de protección y embalaje</x:t>
        </x:is>
      </x:c>
      <x:c r="F445" s="35" t="n">
        <x:v>45811.48517222222</x:v>
      </x:c>
      <x:c r="G445" s="35" t="n">
        <x:v>45811.57378333333</x:v>
      </x:c>
      <x:c r="H445" t="n">
        <x:v>1.126666666666666</x:v>
      </x:c>
      <x:c r="I445" s="30" t="n">
        <x:v>45811</x:v>
      </x:c>
      <x:c r="J445" t="inlineStr">
        <x:is>
          <x:t xml:space="preserve">FIFO DEL ESCENARIO</x:t>
        </x:is>
      </x:c>
      <x:c r="K445" t="inlineStr">
        <x:is>
          <x:t xml:space="preserve">NO PROGRAMA HISTORICO</x:t>
        </x:is>
      </x:c>
    </x:row>
    <x:row r="446">
      <x:c r="A446" t="inlineStr">
        <x:is>
          <x:t xml:space="preserve">P036</x:t>
        </x:is>
      </x:c>
      <x:c r="B446" t="inlineStr">
        <x:is>
          <x:t xml:space="preserve">Góndola mural</x:t>
        </x:is>
      </x:c>
      <x:c r="C446" t="n">
        <x:v>1</x:v>
      </x:c>
      <x:c r="D446" t="inlineStr">
        <x:is>
          <x:t xml:space="preserve">Corte de planchas de acero</x:t>
        </x:is>
      </x:c>
      <x:c r="E446" t="inlineStr">
        <x:is>
          <x:t xml:space="preserve">Guillotina hidráulica para corte de planchas de acero</x:t>
        </x:is>
      </x:c>
      <x:c r="F446" s="35" t="n">
        <x:v>45793.69169444445</x:v>
      </x:c>
      <x:c r="G446" s="35" t="n">
        <x:v>45796.64087847222</x:v>
      </x:c>
      <x:c r="H446" t="n">
        <x:v>6.780416666666667</x:v>
      </x:c>
      <x:c r="I446" s="30" t="n">
        <x:v>45809</x:v>
      </x:c>
      <x:c r="J446" t="inlineStr">
        <x:is>
          <x:t xml:space="preserve">FIFO DEL ESCENARIO</x:t>
        </x:is>
      </x:c>
      <x:c r="K446" t="inlineStr">
        <x:is>
          <x:t xml:space="preserve">NO PROGRAMA HISTORICO</x:t>
        </x:is>
      </x:c>
    </x:row>
    <x:row r="447">
      <x:c r="A447" t="inlineStr">
        <x:is>
          <x:t xml:space="preserve">P036</x:t>
        </x:is>
      </x:c>
      <x:c r="B447" t="inlineStr">
        <x:is>
          <x:t xml:space="preserve">Góndola mural</x:t>
        </x:is>
      </x:c>
      <x:c r="C447" t="n">
        <x:v>2</x:v>
      </x:c>
      <x:c r="D447" t="inlineStr">
        <x:is>
          <x:t xml:space="preserve">Corte de tubos y perfiles</x:t>
        </x:is>
      </x:c>
      <x:c r="E447" t="inlineStr">
        <x:is>
          <x:t xml:space="preserve">Sierra de cinta para corte de tubos y perfiles</x:t>
        </x:is>
      </x:c>
      <x:c r="F447" s="35" t="n">
        <x:v>45797.42780555556</x:v>
      </x:c>
      <x:c r="G447" s="35" t="n">
        <x:v>45797.46388888889</x:v>
      </x:c>
      <x:c r="H447" t="n">
        <x:v>0.8659999999999999</x:v>
      </x:c>
      <x:c r="I447" s="30" t="n">
        <x:v>45809</x:v>
      </x:c>
      <x:c r="J447" t="inlineStr">
        <x:is>
          <x:t xml:space="preserve">FIFO DEL ESCENARIO</x:t>
        </x:is>
      </x:c>
      <x:c r="K447" t="inlineStr">
        <x:is>
          <x:t xml:space="preserve">NO PROGRAMA HISTORICO</x:t>
        </x:is>
      </x:c>
    </x:row>
    <x:row r="448">
      <x:c r="A448" t="inlineStr">
        <x:is>
          <x:t xml:space="preserve">P036</x:t>
        </x:is>
      </x:c>
      <x:c r="B448" t="inlineStr">
        <x:is>
          <x:t xml:space="preserve">Góndola mural</x:t>
        </x:is>
      </x:c>
      <x:c r="C448" t="n">
        <x:v>3</x:v>
      </x:c>
      <x:c r="D448" t="inlineStr">
        <x:is>
          <x:t xml:space="preserve">Perforación</x:t>
        </x:is>
      </x:c>
      <x:c r="E448" t="inlineStr">
        <x:is>
          <x:t xml:space="preserve">Taladro de banco para perforación de acero</x:t>
        </x:is>
      </x:c>
      <x:c r="F448" s="35" t="n">
        <x:v>45799.45919444445</x:v>
      </x:c>
      <x:c r="G448" s="35" t="n">
        <x:v>45800.4585</x:v>
      </x:c>
      <x:c r="H448" t="n">
        <x:v>7.983333333333333</x:v>
      </x:c>
      <x:c r="I448" s="30" t="n">
        <x:v>45809</x:v>
      </x:c>
      <x:c r="J448" t="inlineStr">
        <x:is>
          <x:t xml:space="preserve">FIFO DEL ESCENARIO</x:t>
        </x:is>
      </x:c>
      <x:c r="K448" t="inlineStr">
        <x:is>
          <x:t xml:space="preserve">NO PROGRAMA HISTORICO</x:t>
        </x:is>
      </x:c>
    </x:row>
    <x:row r="449">
      <x:c r="A449" t="inlineStr">
        <x:is>
          <x:t xml:space="preserve">P036</x:t>
        </x:is>
      </x:c>
      <x:c r="B449" t="inlineStr">
        <x:is>
          <x:t xml:space="preserve">Góndola mural</x:t>
        </x:is>
      </x:c>
      <x:c r="C449" t="n">
        <x:v>4</x:v>
      </x:c>
      <x:c r="D449" t="inlineStr">
        <x:is>
          <x:t xml:space="preserve">Plegado</x:t>
        </x:is>
      </x:c>
      <x:c r="E449" t="inlineStr">
        <x:is>
          <x:t xml:space="preserve">Plegadora hidráulica de chapa metálica</x:t>
        </x:is>
      </x:c>
      <x:c r="F449" s="35" t="n">
        <x:v>45803.38419444444</x:v>
      </x:c>
      <x:c r="G449" s="35" t="n">
        <x:v>45804.70363888889</x:v>
      </x:c>
      <x:c r="H449" t="n">
        <x:v>14.66666666666667</x:v>
      </x:c>
      <x:c r="I449" s="30" t="n">
        <x:v>45809</x:v>
      </x:c>
      <x:c r="J449" t="inlineStr">
        <x:is>
          <x:t xml:space="preserve">FIFO DEL ESCENARIO</x:t>
        </x:is>
      </x:c>
      <x:c r="K449" t="inlineStr">
        <x:is>
          <x:t xml:space="preserve">NO PROGRAMA HISTORICO</x:t>
        </x:is>
      </x:c>
    </x:row>
    <x:row r="450">
      <x:c r="A450" t="inlineStr">
        <x:is>
          <x:t xml:space="preserve">P036</x:t>
        </x:is>
      </x:c>
      <x:c r="B450" t="inlineStr">
        <x:is>
          <x:t xml:space="preserve">Góndola mural</x:t>
        </x:is>
      </x:c>
      <x:c r="C450" t="n">
        <x:v>5</x:v>
      </x:c>
      <x:c r="D450" t="inlineStr">
        <x:is>
          <x:t xml:space="preserve">Soldadura</x:t>
        </x:is>
      </x:c>
      <x:c r="E450" t="inlineStr">
        <x:is>
          <x:t xml:space="preserve">Máquina de soldadura por arco MIG/MAG</x:t>
        </x:is>
      </x:c>
      <x:c r="F450" s="35" t="n">
        <x:v>45805.38475</x:v>
      </x:c>
      <x:c r="G450" s="35" t="n">
        <x:v>45805.41891666667</x:v>
      </x:c>
      <x:c r="H450" t="n">
        <x:v>0.82</x:v>
      </x:c>
      <x:c r="I450" s="30" t="n">
        <x:v>45809</x:v>
      </x:c>
      <x:c r="J450" t="inlineStr">
        <x:is>
          <x:t xml:space="preserve">FIFO DEL ESCENARIO</x:t>
        </x:is>
      </x:c>
      <x:c r="K450" t="inlineStr">
        <x:is>
          <x:t xml:space="preserve">NO PROGRAMA HISTORICO</x:t>
        </x:is>
      </x:c>
    </x:row>
    <x:row r="451">
      <x:c r="A451" t="inlineStr">
        <x:is>
          <x:t xml:space="preserve">P036</x:t>
        </x:is>
      </x:c>
      <x:c r="B451" t="inlineStr">
        <x:is>
          <x:t xml:space="preserve">Góndola mural</x:t>
        </x:is>
      </x:c>
      <x:c r="C451" t="n">
        <x:v>6</x:v>
      </x:c>
      <x:c r="D451" t="inlineStr">
        <x:is>
          <x:t xml:space="preserve">Desbarbado</x:t>
        </x:is>
      </x:c>
      <x:c r="E451" t="inlineStr">
        <x:is>
          <x:t xml:space="preserve">Mesa de desbarbado/esmerilado</x:t>
        </x:is>
      </x:c>
      <x:c r="F451" s="35" t="n">
        <x:v>45806.46808333333</x:v>
      </x:c>
      <x:c r="G451" s="35" t="n">
        <x:v>45806.67225</x:v>
      </x:c>
      <x:c r="H451" t="n">
        <x:v>3.9</x:v>
      </x:c>
      <x:c r="I451" s="30" t="n">
        <x:v>45809</x:v>
      </x:c>
      <x:c r="J451" t="inlineStr">
        <x:is>
          <x:t xml:space="preserve">FIFO DEL ESCENARIO</x:t>
        </x:is>
      </x:c>
      <x:c r="K451" t="inlineStr">
        <x:is>
          <x:t xml:space="preserve">NO PROGRAMA HISTORICO</x:t>
        </x:is>
      </x:c>
    </x:row>
    <x:row r="452">
      <x:c r="A452" t="inlineStr">
        <x:is>
          <x:t xml:space="preserve">P036</x:t>
        </x:is>
      </x:c>
      <x:c r="B452" t="inlineStr">
        <x:is>
          <x:t xml:space="preserve">Góndola mural</x:t>
        </x:is>
      </x:c>
      <x:c r="C452" t="n">
        <x:v>7</x:v>
      </x:c>
      <x:c r="D452" t="inlineStr">
        <x:is>
          <x:t xml:space="preserve">Preparación superficial</x:t>
        </x:is>
      </x:c>
      <x:c r="E452" t="inlineStr">
        <x:is>
          <x:t xml:space="preserve">Zona de preparación superficial</x:t>
        </x:is>
      </x:c>
      <x:c r="F452" s="35" t="n">
        <x:v>45807.41028333333</x:v>
      </x:c>
      <x:c r="G452" s="35" t="n">
        <x:v>45807.58771277778</x:v>
      </x:c>
      <x:c r="H452" t="n">
        <x:v>3.258306666666666</x:v>
      </x:c>
      <x:c r="I452" s="30" t="n">
        <x:v>45809</x:v>
      </x:c>
      <x:c r="J452" t="inlineStr">
        <x:is>
          <x:t xml:space="preserve">FIFO DEL ESCENARIO</x:t>
        </x:is>
      </x:c>
      <x:c r="K452" t="inlineStr">
        <x:is>
          <x:t xml:space="preserve">NO PROGRAMA HISTORICO</x:t>
        </x:is>
      </x:c>
    </x:row>
    <x:row r="453">
      <x:c r="A453" t="inlineStr">
        <x:is>
          <x:t xml:space="preserve">P036</x:t>
        </x:is>
      </x:c>
      <x:c r="B453" t="inlineStr">
        <x:is>
          <x:t xml:space="preserve">Góndola mural</x:t>
        </x:is>
      </x:c>
      <x:c r="C453" t="n">
        <x:v>8</x:v>
      </x:c>
      <x:c r="D453" t="inlineStr">
        <x:is>
          <x:t xml:space="preserve">Aplicación electrostática de polvo</x:t>
        </x:is>
      </x:c>
      <x:c r="E453" t="inlineStr">
        <x:is>
          <x:t xml:space="preserve">Pistola manual de pintura electrostática en polvo</x:t>
        </x:is>
      </x:c>
      <x:c r="F453" s="35" t="n">
        <x:v>45807.58771277778</x:v>
      </x:c>
      <x:c r="G453" s="35" t="n">
        <x:v>45807.63172666667</x:v>
      </x:c>
      <x:c r="H453" t="n">
        <x:v>1.056333333333333</x:v>
      </x:c>
      <x:c r="I453" s="30" t="n">
        <x:v>45809</x:v>
      </x:c>
      <x:c r="J453" t="inlineStr">
        <x:is>
          <x:t xml:space="preserve">FIFO DEL ESCENARIO</x:t>
        </x:is>
      </x:c>
      <x:c r="K453" t="inlineStr">
        <x:is>
          <x:t xml:space="preserve">NO PROGRAMA HISTORICO</x:t>
        </x:is>
      </x:c>
    </x:row>
    <x:row r="454">
      <x:c r="A454" t="inlineStr">
        <x:is>
          <x:t xml:space="preserve">P036</x:t>
        </x:is>
      </x:c>
      <x:c r="B454" t="inlineStr">
        <x:is>
          <x:t xml:space="preserve">Góndola mural</x:t>
        </x:is>
      </x:c>
      <x:c r="C454" t="n">
        <x:v>9</x:v>
      </x:c>
      <x:c r="D454" t="inlineStr">
        <x:is>
          <x:t xml:space="preserve">Curado térmico en horno</x:t>
        </x:is>
      </x:c>
      <x:c r="E454" t="inlineStr">
        <x:is>
          <x:t xml:space="preserve">Horno de curado de pintura electrostática por lotes</x:t>
        </x:is>
      </x:c>
      <x:c r="F454" s="35" t="n">
        <x:v>45807.63172666667</x:v>
      </x:c>
      <x:c r="G454" s="35" t="n">
        <x:v>45807.66297666667</x:v>
      </x:c>
      <x:c r="H454" t="n">
        <x:v>0.75</x:v>
      </x:c>
      <x:c r="I454" s="30" t="n">
        <x:v>45809</x:v>
      </x:c>
      <x:c r="J454" t="inlineStr">
        <x:is>
          <x:t xml:space="preserve">FIFO DEL ESCENARIO</x:t>
        </x:is>
      </x:c>
      <x:c r="K454" t="inlineStr">
        <x:is>
          <x:t xml:space="preserve">NO PROGRAMA HISTORICO</x:t>
        </x:is>
      </x:c>
    </x:row>
    <x:row r="455">
      <x:c r="A455" t="inlineStr">
        <x:is>
          <x:t xml:space="preserve">P036</x:t>
        </x:is>
      </x:c>
      <x:c r="B455" t="inlineStr">
        <x:is>
          <x:t xml:space="preserve">Góndola mural</x:t>
        </x:is>
      </x:c>
      <x:c r="C455" t="n">
        <x:v>10</x:v>
      </x:c>
      <x:c r="D455" t="inlineStr">
        <x:is>
          <x:t xml:space="preserve">Colgado, traslado y enfriamiento</x:t>
        </x:is>
      </x:c>
      <x:c r="E455" t="inlineStr">
        <x:is>
          <x:t xml:space="preserve">Manipulación y enfriamiento de piezas</x:t>
        </x:is>
      </x:c>
      <x:c r="F455" s="35" t="n">
        <x:v>45807.66297666667</x:v>
      </x:c>
      <x:c r="G455" s="35" t="n">
        <x:v>45807.68087944444</x:v>
      </x:c>
      <x:c r="H455" t="n">
        <x:v>0.4296666666666667</x:v>
      </x:c>
      <x:c r="I455" s="30" t="n">
        <x:v>45809</x:v>
      </x:c>
      <x:c r="J455" t="inlineStr">
        <x:is>
          <x:t xml:space="preserve">FIFO DEL ESCENARIO</x:t>
        </x:is>
      </x:c>
      <x:c r="K455" t="inlineStr">
        <x:is>
          <x:t xml:space="preserve">NO PROGRAMA HISTORICO</x:t>
        </x:is>
      </x:c>
    </x:row>
    <x:row r="456">
      <x:c r="A456" t="inlineStr">
        <x:is>
          <x:t xml:space="preserve">P036</x:t>
        </x:is>
      </x:c>
      <x:c r="B456" t="inlineStr">
        <x:is>
          <x:t xml:space="preserve">Góndola mural</x:t>
        </x:is>
      </x:c>
      <x:c r="C456" t="n">
        <x:v>11</x:v>
      </x:c>
      <x:c r="D456" t="inlineStr">
        <x:is>
          <x:t xml:space="preserve">Ensamblaje</x:t>
        </x:is>
      </x:c>
      <x:c r="E456" t="inlineStr">
        <x:is>
          <x:t xml:space="preserve">Mesa de armado</x:t>
        </x:is>
      </x:c>
      <x:c r="F456" s="35" t="n">
        <x:v>45811.45022777778</x:v>
      </x:c>
      <x:c r="G456" s="35" t="n">
        <x:v>45812.35804027778</x:v>
      </x:c>
      <x:c r="H456" t="n">
        <x:v>5.7875</x:v>
      </x:c>
      <x:c r="I456" s="30" t="n">
        <x:v>45809</x:v>
      </x:c>
      <x:c r="J456" t="inlineStr">
        <x:is>
          <x:t xml:space="preserve">FIFO DEL ESCENARIO</x:t>
        </x:is>
      </x:c>
      <x:c r="K456" t="inlineStr">
        <x:is>
          <x:t xml:space="preserve">NO PROGRAMA HISTORICO</x:t>
        </x:is>
      </x:c>
    </x:row>
    <x:row r="457">
      <x:c r="A457" t="inlineStr">
        <x:is>
          <x:t xml:space="preserve">P036</x:t>
        </x:is>
      </x:c>
      <x:c r="B457" t="inlineStr">
        <x:is>
          <x:t xml:space="preserve">Góndola mural</x:t>
        </x:is>
      </x:c>
      <x:c r="C457" t="n">
        <x:v>12</x:v>
      </x:c>
      <x:c r="D457" t="inlineStr">
        <x:is>
          <x:t xml:space="preserve">Inspección de calidad</x:t>
        </x:is>
      </x:c>
      <x:c r="E457" t="inlineStr">
        <x:is>
          <x:t xml:space="preserve">Área de inspección</x:t>
        </x:is>
      </x:c>
      <x:c r="F457" s="35" t="n">
        <x:v>45812.35804027778</x:v>
      </x:c>
      <x:c r="G457" s="35" t="n">
        <x:v>45812.37726944444</x:v>
      </x:c>
      <x:c r="H457" t="n">
        <x:v>0.4615</x:v>
      </x:c>
      <x:c r="I457" s="30" t="n">
        <x:v>45809</x:v>
      </x:c>
      <x:c r="J457" t="inlineStr">
        <x:is>
          <x:t xml:space="preserve">FIFO DEL ESCENARIO</x:t>
        </x:is>
      </x:c>
      <x:c r="K457" t="inlineStr">
        <x:is>
          <x:t xml:space="preserve">NO PROGRAMA HISTORICO</x:t>
        </x:is>
      </x:c>
    </x:row>
    <x:row r="458">
      <x:c r="A458" t="inlineStr">
        <x:is>
          <x:t xml:space="preserve">P036</x:t>
        </x:is>
      </x:c>
      <x:c r="B458" t="inlineStr">
        <x:is>
          <x:t xml:space="preserve">Góndola mural</x:t>
        </x:is>
      </x:c>
      <x:c r="C458" t="n">
        <x:v>13</x:v>
      </x:c>
      <x:c r="D458" t="inlineStr">
        <x:is>
          <x:t xml:space="preserve">Embalaje</x:t>
        </x:is>
      </x:c>
      <x:c r="E458" t="inlineStr">
        <x:is>
          <x:t xml:space="preserve">Zona de protección y embalaje</x:t>
        </x:is>
      </x:c>
      <x:c r="F458" s="35" t="n">
        <x:v>45812.37726944444</x:v>
      </x:c>
      <x:c r="G458" s="35" t="n">
        <x:v>45812.40296388889</x:v>
      </x:c>
      <x:c r="H458" t="n">
        <x:v>0.6166666666666667</x:v>
      </x:c>
      <x:c r="I458" s="30" t="n">
        <x:v>45809</x:v>
      </x:c>
      <x:c r="J458" t="inlineStr">
        <x:is>
          <x:t xml:space="preserve">FIFO DEL ESCENARIO</x:t>
        </x:is>
      </x:c>
      <x:c r="K458" t="inlineStr">
        <x:is>
          <x:t xml:space="preserve">NO PROGRAMA HISTORICO</x:t>
        </x:is>
      </x:c>
    </x:row>
    <x:row r="459">
      <x:c r="A459" t="inlineStr">
        <x:is>
          <x:t xml:space="preserve">P038</x:t>
        </x:is>
      </x:c>
      <x:c r="B459" t="inlineStr">
        <x:is>
          <x:t xml:space="preserve">Locker de 6 puertas</x:t>
        </x:is>
      </x:c>
      <x:c r="C459" t="n">
        <x:v>1</x:v>
      </x:c>
      <x:c r="D459" t="inlineStr">
        <x:is>
          <x:t xml:space="preserve">Corte de planchas de acero</x:t>
        </x:is>
      </x:c>
      <x:c r="E459" t="inlineStr">
        <x:is>
          <x:t xml:space="preserve">Guillotina hidráulica para corte de planchas de acero</x:t>
        </x:is>
      </x:c>
      <x:c r="F459" s="35" t="n">
        <x:v>45796.64087847222</x:v>
      </x:c>
      <x:c r="G459" s="35" t="n">
        <x:v>45797.55118402778</x:v>
      </x:c>
      <x:c r="H459" t="n">
        <x:v>5.847333333333334</x:v>
      </x:c>
      <x:c r="I459" s="30" t="n">
        <x:v>45808</x:v>
      </x:c>
      <x:c r="J459" t="inlineStr">
        <x:is>
          <x:t xml:space="preserve">FIFO DEL ESCENARIO</x:t>
        </x:is>
      </x:c>
      <x:c r="K459" t="inlineStr">
        <x:is>
          <x:t xml:space="preserve">NO PROGRAMA HISTORICO</x:t>
        </x:is>
      </x:c>
    </x:row>
    <x:row r="460">
      <x:c r="A460" t="inlineStr">
        <x:is>
          <x:t xml:space="preserve">P038</x:t>
        </x:is>
      </x:c>
      <x:c r="B460" t="inlineStr">
        <x:is>
          <x:t xml:space="preserve">Locker de 6 puertas</x:t>
        </x:is>
      </x:c>
      <x:c r="C460" t="n">
        <x:v>2</x:v>
      </x:c>
      <x:c r="D460" t="inlineStr">
        <x:is>
          <x:t xml:space="preserve">Perforación</x:t>
        </x:is>
      </x:c>
      <x:c r="E460" t="inlineStr">
        <x:is>
          <x:t xml:space="preserve">Taladro de banco para perforación de acero</x:t>
        </x:is>
      </x:c>
      <x:c r="F460" s="35" t="n">
        <x:v>45800.4585</x:v>
      </x:c>
      <x:c r="G460" s="35" t="n">
        <x:v>45800.61961111111</x:v>
      </x:c>
      <x:c r="H460" t="n">
        <x:v>2.866666666666667</x:v>
      </x:c>
      <x:c r="I460" s="30" t="n">
        <x:v>45808</x:v>
      </x:c>
      <x:c r="J460" t="inlineStr">
        <x:is>
          <x:t xml:space="preserve">FIFO DEL ESCENARIO</x:t>
        </x:is>
      </x:c>
      <x:c r="K460" t="inlineStr">
        <x:is>
          <x:t xml:space="preserve">NO PROGRAMA HISTORICO</x:t>
        </x:is>
      </x:c>
    </x:row>
    <x:row r="461">
      <x:c r="A461" t="inlineStr">
        <x:is>
          <x:t xml:space="preserve">P038</x:t>
        </x:is>
      </x:c>
      <x:c r="B461" t="inlineStr">
        <x:is>
          <x:t xml:space="preserve">Locker de 6 puertas</x:t>
        </x:is>
      </x:c>
      <x:c r="C461" t="n">
        <x:v>3</x:v>
      </x:c>
      <x:c r="D461" t="inlineStr">
        <x:is>
          <x:t xml:space="preserve">Plegado</x:t>
        </x:is>
      </x:c>
      <x:c r="E461" t="inlineStr">
        <x:is>
          <x:t xml:space="preserve">Plegadora hidráulica de chapa metálica</x:t>
        </x:is>
      </x:c>
      <x:c r="F461" s="35" t="n">
        <x:v>45804.70363888889</x:v>
      </x:c>
      <x:c r="G461" s="35" t="n">
        <x:v>45806.66613888889</x:v>
      </x:c>
      <x:c r="H461" t="n">
        <x:v>15.1</x:v>
      </x:c>
      <x:c r="I461" s="30" t="n">
        <x:v>45808</x:v>
      </x:c>
      <x:c r="J461" t="inlineStr">
        <x:is>
          <x:t xml:space="preserve">FIFO DEL ESCENARIO</x:t>
        </x:is>
      </x:c>
      <x:c r="K461" t="inlineStr">
        <x:is>
          <x:t xml:space="preserve">NO PROGRAMA HISTORICO</x:t>
        </x:is>
      </x:c>
    </x:row>
    <x:row r="462">
      <x:c r="A462" t="inlineStr">
        <x:is>
          <x:t xml:space="preserve">P038</x:t>
        </x:is>
      </x:c>
      <x:c r="B462" t="inlineStr">
        <x:is>
          <x:t xml:space="preserve">Locker de 6 puertas</x:t>
        </x:is>
      </x:c>
      <x:c r="C462" t="n">
        <x:v>4</x:v>
      </x:c>
      <x:c r="D462" t="inlineStr">
        <x:is>
          <x:t xml:space="preserve">Desbarbado</x:t>
        </x:is>
      </x:c>
      <x:c r="E462" t="inlineStr">
        <x:is>
          <x:t xml:space="preserve">Mesa de desbarbado/esmerilado</x:t>
        </x:is>
      </x:c>
      <x:c r="F462" s="35" t="n">
        <x:v>45806.67225</x:v>
      </x:c>
      <x:c r="G462" s="35" t="n">
        <x:v>45807.40558333333</x:v>
      </x:c>
      <x:c r="H462" t="n">
        <x:v>2.6</x:v>
      </x:c>
      <x:c r="I462" s="30" t="n">
        <x:v>45808</x:v>
      </x:c>
      <x:c r="J462" t="inlineStr">
        <x:is>
          <x:t xml:space="preserve">FIFO DEL ESCENARIO</x:t>
        </x:is>
      </x:c>
      <x:c r="K462" t="inlineStr">
        <x:is>
          <x:t xml:space="preserve">NO PROGRAMA HISTORICO</x:t>
        </x:is>
      </x:c>
    </x:row>
    <x:row r="463">
      <x:c r="A463" t="inlineStr">
        <x:is>
          <x:t xml:space="preserve">P038</x:t>
        </x:is>
      </x:c>
      <x:c r="B463" t="inlineStr">
        <x:is>
          <x:t xml:space="preserve">Locker de 6 puertas</x:t>
        </x:is>
      </x:c>
      <x:c r="C463" t="n">
        <x:v>5</x:v>
      </x:c>
      <x:c r="D463" t="inlineStr">
        <x:is>
          <x:t xml:space="preserve">Preparación superficial</x:t>
        </x:is>
      </x:c>
      <x:c r="E463" t="inlineStr">
        <x:is>
          <x:t xml:space="preserve">Zona de preparación superficial</x:t>
        </x:is>
      </x:c>
      <x:c r="F463" s="35" t="n">
        <x:v>45807.58771277778</x:v>
      </x:c>
      <x:c r="G463" s="35" t="n">
        <x:v>45810.37324611111</x:v>
      </x:c>
      <x:c r="H463" t="n">
        <x:v>3.8528</x:v>
      </x:c>
      <x:c r="I463" s="30" t="n">
        <x:v>45808</x:v>
      </x:c>
      <x:c r="J463" t="inlineStr">
        <x:is>
          <x:t xml:space="preserve">FIFO DEL ESCENARIO</x:t>
        </x:is>
      </x:c>
      <x:c r="K463" t="inlineStr">
        <x:is>
          <x:t xml:space="preserve">NO PROGRAMA HISTORICO</x:t>
        </x:is>
      </x:c>
    </x:row>
    <x:row r="464">
      <x:c r="A464" t="inlineStr">
        <x:is>
          <x:t xml:space="preserve">P038</x:t>
        </x:is>
      </x:c>
      <x:c r="B464" t="inlineStr">
        <x:is>
          <x:t xml:space="preserve">Locker de 6 puertas</x:t>
        </x:is>
      </x:c>
      <x:c r="C464" t="n">
        <x:v>6</x:v>
      </x:c>
      <x:c r="D464" t="inlineStr">
        <x:is>
          <x:t xml:space="preserve">Aplicación electrostática de polvo</x:t>
        </x:is>
      </x:c>
      <x:c r="E464" t="inlineStr">
        <x:is>
          <x:t xml:space="preserve">Pistola manual de pintura electrostática en polvo</x:t>
        </x:is>
      </x:c>
      <x:c r="F464" s="35" t="n">
        <x:v>45810.37324611111</x:v>
      </x:c>
      <x:c r="G464" s="35" t="n">
        <x:v>45810.41003777778</x:v>
      </x:c>
      <x:c r="H464" t="n">
        <x:v>0.8830000000000001</x:v>
      </x:c>
      <x:c r="I464" s="30" t="n">
        <x:v>45808</x:v>
      </x:c>
      <x:c r="J464" t="inlineStr">
        <x:is>
          <x:t xml:space="preserve">FIFO DEL ESCENARIO</x:t>
        </x:is>
      </x:c>
      <x:c r="K464" t="inlineStr">
        <x:is>
          <x:t xml:space="preserve">NO PROGRAMA HISTORICO</x:t>
        </x:is>
      </x:c>
    </x:row>
    <x:row r="465">
      <x:c r="A465" t="inlineStr">
        <x:is>
          <x:t xml:space="preserve">P038</x:t>
        </x:is>
      </x:c>
      <x:c r="B465" t="inlineStr">
        <x:is>
          <x:t xml:space="preserve">Locker de 6 puertas</x:t>
        </x:is>
      </x:c>
      <x:c r="C465" t="n">
        <x:v>7</x:v>
      </x:c>
      <x:c r="D465" t="inlineStr">
        <x:is>
          <x:t xml:space="preserve">Curado térmico en horno</x:t>
        </x:is>
      </x:c>
      <x:c r="E465" t="inlineStr">
        <x:is>
          <x:t xml:space="preserve">Horno de curado de pintura electrostática por lotes</x:t>
        </x:is>
      </x:c>
      <x:c r="F465" s="35" t="n">
        <x:v>45810.41003777778</x:v>
      </x:c>
      <x:c r="G465" s="35" t="n">
        <x:v>45810.44128777778</x:v>
      </x:c>
      <x:c r="H465" t="n">
        <x:v>0.75</x:v>
      </x:c>
      <x:c r="I465" s="30" t="n">
        <x:v>45808</x:v>
      </x:c>
      <x:c r="J465" t="inlineStr">
        <x:is>
          <x:t xml:space="preserve">FIFO DEL ESCENARIO</x:t>
        </x:is>
      </x:c>
      <x:c r="K465" t="inlineStr">
        <x:is>
          <x:t xml:space="preserve">NO PROGRAMA HISTORICO</x:t>
        </x:is>
      </x:c>
    </x:row>
    <x:row r="466">
      <x:c r="A466" t="inlineStr">
        <x:is>
          <x:t xml:space="preserve">P038</x:t>
        </x:is>
      </x:c>
      <x:c r="B466" t="inlineStr">
        <x:is>
          <x:t xml:space="preserve">Locker de 6 puertas</x:t>
        </x:is>
      </x:c>
      <x:c r="C466" t="n">
        <x:v>8</x:v>
      </x:c>
      <x:c r="D466" t="inlineStr">
        <x:is>
          <x:t xml:space="preserve">Colgado, traslado y enfriamiento</x:t>
        </x:is>
      </x:c>
      <x:c r="E466" t="inlineStr">
        <x:is>
          <x:t xml:space="preserve">Manipulación y enfriamiento de piezas</x:t>
        </x:is>
      </x:c>
      <x:c r="F466" s="35" t="n">
        <x:v>45810.44128777778</x:v>
      </x:c>
      <x:c r="G466" s="35" t="n">
        <x:v>45810.45692666667</x:v>
      </x:c>
      <x:c r="H466" t="n">
        <x:v>0.3753333333333334</x:v>
      </x:c>
      <x:c r="I466" s="30" t="n">
        <x:v>45808</x:v>
      </x:c>
      <x:c r="J466" t="inlineStr">
        <x:is>
          <x:t xml:space="preserve">FIFO DEL ESCENARIO</x:t>
        </x:is>
      </x:c>
      <x:c r="K466" t="inlineStr">
        <x:is>
          <x:t xml:space="preserve">NO PROGRAMA HISTORICO</x:t>
        </x:is>
      </x:c>
    </x:row>
    <x:row r="467">
      <x:c r="A467" t="inlineStr">
        <x:is>
          <x:t xml:space="preserve">P038</x:t>
        </x:is>
      </x:c>
      <x:c r="B467" t="inlineStr">
        <x:is>
          <x:t xml:space="preserve">Locker de 6 puertas</x:t>
        </x:is>
      </x:c>
      <x:c r="C467" t="n">
        <x:v>9</x:v>
      </x:c>
      <x:c r="D467" t="inlineStr">
        <x:is>
          <x:t xml:space="preserve">Ensamblaje</x:t>
        </x:is>
      </x:c>
      <x:c r="E467" t="inlineStr">
        <x:is>
          <x:t xml:space="preserve">Mesa de armado</x:t>
        </x:is>
      </x:c>
      <x:c r="F467" s="35" t="n">
        <x:v>45812.35804027778</x:v>
      </x:c>
      <x:c r="G467" s="35" t="n">
        <x:v>45812.63824861111</x:v>
      </x:c>
      <x:c r="H467" t="n">
        <x:v>5.725</x:v>
      </x:c>
      <x:c r="I467" s="30" t="n">
        <x:v>45808</x:v>
      </x:c>
      <x:c r="J467" t="inlineStr">
        <x:is>
          <x:t xml:space="preserve">FIFO DEL ESCENARIO</x:t>
        </x:is>
      </x:c>
      <x:c r="K467" t="inlineStr">
        <x:is>
          <x:t xml:space="preserve">NO PROGRAMA HISTORICO</x:t>
        </x:is>
      </x:c>
    </x:row>
    <x:row r="468">
      <x:c r="A468" t="inlineStr">
        <x:is>
          <x:t xml:space="preserve">P038</x:t>
        </x:is>
      </x:c>
      <x:c r="B468" t="inlineStr">
        <x:is>
          <x:t xml:space="preserve">Locker de 6 puertas</x:t>
        </x:is>
      </x:c>
      <x:c r="C468" t="n">
        <x:v>10</x:v>
      </x:c>
      <x:c r="D468" t="inlineStr">
        <x:is>
          <x:t xml:space="preserve">Inspección de calidad</x:t>
        </x:is>
      </x:c>
      <x:c r="E468" t="inlineStr">
        <x:is>
          <x:t xml:space="preserve">Área de inspección</x:t>
        </x:is>
      </x:c>
      <x:c r="F468" s="35" t="n">
        <x:v>45812.63824861111</x:v>
      </x:c>
      <x:c r="G468" s="35" t="n">
        <x:v>45812.65430416667</x:v>
      </x:c>
      <x:c r="H468" t="n">
        <x:v>0.3853333333333334</x:v>
      </x:c>
      <x:c r="I468" s="30" t="n">
        <x:v>45808</x:v>
      </x:c>
      <x:c r="J468" t="inlineStr">
        <x:is>
          <x:t xml:space="preserve">FIFO DEL ESCENARIO</x:t>
        </x:is>
      </x:c>
      <x:c r="K468" t="inlineStr">
        <x:is>
          <x:t xml:space="preserve">NO PROGRAMA HISTORICO</x:t>
        </x:is>
      </x:c>
    </x:row>
    <x:row r="469">
      <x:c r="A469" t="inlineStr">
        <x:is>
          <x:t xml:space="preserve">P038</x:t>
        </x:is>
      </x:c>
      <x:c r="B469" t="inlineStr">
        <x:is>
          <x:t xml:space="preserve">Locker de 6 puertas</x:t>
        </x:is>
      </x:c>
      <x:c r="C469" t="n">
        <x:v>11</x:v>
      </x:c>
      <x:c r="D469" t="inlineStr">
        <x:is>
          <x:t xml:space="preserve">Embalaje</x:t>
        </x:is>
      </x:c>
      <x:c r="E469" t="inlineStr">
        <x:is>
          <x:t xml:space="preserve">Zona de protección y embalaje</x:t>
        </x:is>
      </x:c>
      <x:c r="F469" s="35" t="n">
        <x:v>45812.65430416667</x:v>
      </x:c>
      <x:c r="G469" s="35" t="n">
        <x:v>45812.67560972222</x:v>
      </x:c>
      <x:c r="H469" t="n">
        <x:v>0.5113333333333333</x:v>
      </x:c>
      <x:c r="I469" s="30" t="n">
        <x:v>45808</x:v>
      </x:c>
      <x:c r="J469" t="inlineStr">
        <x:is>
          <x:t xml:space="preserve">FIFO DEL ESCENARIO</x:t>
        </x:is>
      </x:c>
      <x:c r="K469" t="inlineStr">
        <x:is>
          <x:t xml:space="preserve">NO PROGRAMA HISTORICO</x:t>
        </x:is>
      </x:c>
    </x:row>
    <x:row r="470">
      <x:c r="A470" t="inlineStr">
        <x:is>
          <x:t xml:space="preserve">P040</x:t>
        </x:is>
      </x:c>
      <x:c r="B470" t="inlineStr">
        <x:is>
          <x:t xml:space="preserve">Estantería liviana metálica</x:t>
        </x:is>
      </x:c>
      <x:c r="C470" t="n">
        <x:v>1</x:v>
      </x:c>
      <x:c r="D470" t="inlineStr">
        <x:is>
          <x:t xml:space="preserve">Corte de planchas de acero</x:t>
        </x:is>
      </x:c>
      <x:c r="E470" t="inlineStr">
        <x:is>
          <x:t xml:space="preserve">Guillotina hidráulica para corte de planchas de acero</x:t>
        </x:is>
      </x:c>
      <x:c r="F470" s="35" t="n">
        <x:v>45797.55118402778</x:v>
      </x:c>
      <x:c r="G470" s="35" t="n">
        <x:v>45798.43118402778</x:v>
      </x:c>
      <x:c r="H470" t="n">
        <x:v>6.120000000000001</x:v>
      </x:c>
      <x:c r="I470" s="30" t="n">
        <x:v>45809</x:v>
      </x:c>
      <x:c r="J470" t="inlineStr">
        <x:is>
          <x:t xml:space="preserve">FIFO DEL ESCENARIO</x:t>
        </x:is>
      </x:c>
      <x:c r="K470" t="inlineStr">
        <x:is>
          <x:t xml:space="preserve">NO PROGRAMA HISTORICO</x:t>
        </x:is>
      </x:c>
    </x:row>
    <x:row r="471">
      <x:c r="A471" t="inlineStr">
        <x:is>
          <x:t xml:space="preserve">P040</x:t>
        </x:is>
      </x:c>
      <x:c r="B471" t="inlineStr">
        <x:is>
          <x:t xml:space="preserve">Estantería liviana metálica</x:t>
        </x:is>
      </x:c>
      <x:c r="C471" t="n">
        <x:v>2</x:v>
      </x:c>
      <x:c r="D471" t="inlineStr">
        <x:is>
          <x:t xml:space="preserve">Corte de tubos y perfiles</x:t>
        </x:is>
      </x:c>
      <x:c r="E471" t="inlineStr">
        <x:is>
          <x:t xml:space="preserve">Sierra de cinta para corte de tubos y perfiles</x:t>
        </x:is>
      </x:c>
      <x:c r="F471" s="35" t="n">
        <x:v>45798.43118402778</x:v>
      </x:c>
      <x:c r="G471" s="35" t="n">
        <x:v>45798.70257291666</x:v>
      </x:c>
      <x:c r="H471" t="n">
        <x:v>5.513333333333334</x:v>
      </x:c>
      <x:c r="I471" s="30" t="n">
        <x:v>45809</x:v>
      </x:c>
      <x:c r="J471" t="inlineStr">
        <x:is>
          <x:t xml:space="preserve">FIFO DEL ESCENARIO</x:t>
        </x:is>
      </x:c>
      <x:c r="K471" t="inlineStr">
        <x:is>
          <x:t xml:space="preserve">NO PROGRAMA HISTORICO</x:t>
        </x:is>
      </x:c>
    </x:row>
    <x:row r="472">
      <x:c r="A472" t="inlineStr">
        <x:is>
          <x:t xml:space="preserve">P040</x:t>
        </x:is>
      </x:c>
      <x:c r="B472" t="inlineStr">
        <x:is>
          <x:t xml:space="preserve">Estantería liviana metálica</x:t>
        </x:is>
      </x:c>
      <x:c r="C472" t="n">
        <x:v>3</x:v>
      </x:c>
      <x:c r="D472" t="inlineStr">
        <x:is>
          <x:t xml:space="preserve">Perforación</x:t>
        </x:is>
      </x:c>
      <x:c r="E472" t="inlineStr">
        <x:is>
          <x:t xml:space="preserve">Taladro de banco para perforación de acero</x:t>
        </x:is>
      </x:c>
      <x:c r="F472" s="35" t="n">
        <x:v>45800.61961111111</x:v>
      </x:c>
      <x:c r="G472" s="35" t="n">
        <x:v>45803.67377777777</x:v>
      </x:c>
      <x:c r="H472" t="n">
        <x:v>9.300000000000001</x:v>
      </x:c>
      <x:c r="I472" s="30" t="n">
        <x:v>45809</x:v>
      </x:c>
      <x:c r="J472" t="inlineStr">
        <x:is>
          <x:t xml:space="preserve">FIFO DEL ESCENARIO</x:t>
        </x:is>
      </x:c>
      <x:c r="K472" t="inlineStr">
        <x:is>
          <x:t xml:space="preserve">NO PROGRAMA HISTORICO</x:t>
        </x:is>
      </x:c>
    </x:row>
    <x:row r="473">
      <x:c r="A473" t="inlineStr">
        <x:is>
          <x:t xml:space="preserve">P040</x:t>
        </x:is>
      </x:c>
      <x:c r="B473" t="inlineStr">
        <x:is>
          <x:t xml:space="preserve">Estantería liviana metálica</x:t>
        </x:is>
      </x:c>
      <x:c r="C473" t="n">
        <x:v>4</x:v>
      </x:c>
      <x:c r="D473" t="inlineStr">
        <x:is>
          <x:t xml:space="preserve">Plegado</x:t>
        </x:is>
      </x:c>
      <x:c r="E473" t="inlineStr">
        <x:is>
          <x:t xml:space="preserve">Plegadora hidráulica de chapa metálica</x:t>
        </x:is>
      </x:c>
      <x:c r="F473" s="35" t="n">
        <x:v>45806.66613888889</x:v>
      </x:c>
      <x:c r="G473" s="35" t="n">
        <x:v>45810.59808333333</x:v>
      </x:c>
      <x:c r="H473" t="n">
        <x:v>14.36666666666667</x:v>
      </x:c>
      <x:c r="I473" s="30" t="n">
        <x:v>45809</x:v>
      </x:c>
      <x:c r="J473" t="inlineStr">
        <x:is>
          <x:t xml:space="preserve">FIFO DEL ESCENARIO</x:t>
        </x:is>
      </x:c>
      <x:c r="K473" t="inlineStr">
        <x:is>
          <x:t xml:space="preserve">NO PROGRAMA HISTORICO</x:t>
        </x:is>
      </x:c>
    </x:row>
    <x:row r="474">
      <x:c r="A474" t="inlineStr">
        <x:is>
          <x:t xml:space="preserve">P040</x:t>
        </x:is>
      </x:c>
      <x:c r="B474" t="inlineStr">
        <x:is>
          <x:t xml:space="preserve">Estantería liviana metálica</x:t>
        </x:is>
      </x:c>
      <x:c r="C474" t="n">
        <x:v>5</x:v>
      </x:c>
      <x:c r="D474" t="inlineStr">
        <x:is>
          <x:t xml:space="preserve">Desbarbado</x:t>
        </x:is>
      </x:c>
      <x:c r="E474" t="inlineStr">
        <x:is>
          <x:t xml:space="preserve">Mesa de desbarbado/esmerilado</x:t>
        </x:is>
      </x:c>
      <x:c r="F474" s="35" t="n">
        <x:v>45810.59808333333</x:v>
      </x:c>
      <x:c r="G474" s="35" t="n">
        <x:v>45811.48558333333</x:v>
      </x:c>
      <x:c r="H474" t="n">
        <x:v>6.3</x:v>
      </x:c>
      <x:c r="I474" s="30" t="n">
        <x:v>45809</x:v>
      </x:c>
      <x:c r="J474" t="inlineStr">
        <x:is>
          <x:t xml:space="preserve">FIFO DEL ESCENARIO</x:t>
        </x:is>
      </x:c>
      <x:c r="K474" t="inlineStr">
        <x:is>
          <x:t xml:space="preserve">NO PROGRAMA HISTORICO</x:t>
        </x:is>
      </x:c>
    </x:row>
    <x:row r="475">
      <x:c r="A475" t="inlineStr">
        <x:is>
          <x:t xml:space="preserve">P040</x:t>
        </x:is>
      </x:c>
      <x:c r="B475" t="inlineStr">
        <x:is>
          <x:t xml:space="preserve">Estantería liviana metálica</x:t>
        </x:is>
      </x:c>
      <x:c r="C475" t="n">
        <x:v>6</x:v>
      </x:c>
      <x:c r="D475" t="inlineStr">
        <x:is>
          <x:t xml:space="preserve">Preparación superficial</x:t>
        </x:is>
      </x:c>
      <x:c r="E475" t="inlineStr">
        <x:is>
          <x:t xml:space="preserve">Zona de preparación superficial</x:t>
        </x:is>
      </x:c>
      <x:c r="F475" s="35" t="n">
        <x:v>45811.48558333333</x:v>
      </x:c>
      <x:c r="G475" s="35" t="n">
        <x:v>45811.70138333333</x:v>
      </x:c>
      <x:c r="H475" t="n">
        <x:v>4.1792</x:v>
      </x:c>
      <x:c r="I475" s="30" t="n">
        <x:v>45809</x:v>
      </x:c>
      <x:c r="J475" t="inlineStr">
        <x:is>
          <x:t xml:space="preserve">FIFO DEL ESCENARIO</x:t>
        </x:is>
      </x:c>
      <x:c r="K475" t="inlineStr">
        <x:is>
          <x:t xml:space="preserve">NO PROGRAMA HISTORICO</x:t>
        </x:is>
      </x:c>
    </x:row>
    <x:row r="476">
      <x:c r="A476" t="inlineStr">
        <x:is>
          <x:t xml:space="preserve">P040</x:t>
        </x:is>
      </x:c>
      <x:c r="B476" t="inlineStr">
        <x:is>
          <x:t xml:space="preserve">Estantería liviana metálica</x:t>
        </x:is>
      </x:c>
      <x:c r="C476" t="n">
        <x:v>7</x:v>
      </x:c>
      <x:c r="D476" t="inlineStr">
        <x:is>
          <x:t xml:space="preserve">Aplicación electrostática de polvo</x:t>
        </x:is>
      </x:c>
      <x:c r="E476" t="inlineStr">
        <x:is>
          <x:t xml:space="preserve">Pistola manual de pintura electrostática en polvo</x:t>
        </x:is>
      </x:c>
      <x:c r="F476" s="35" t="n">
        <x:v>45811.70138333333</x:v>
      </x:c>
      <x:c r="G476" s="35" t="n">
        <x:v>45812.38041111111</x:v>
      </x:c>
      <x:c r="H476" t="n">
        <x:v>1.296666666666667</x:v>
      </x:c>
      <x:c r="I476" s="30" t="n">
        <x:v>45809</x:v>
      </x:c>
      <x:c r="J476" t="inlineStr">
        <x:is>
          <x:t xml:space="preserve">FIFO DEL ESCENARIO</x:t>
        </x:is>
      </x:c>
      <x:c r="K476" t="inlineStr">
        <x:is>
          <x:t xml:space="preserve">NO PROGRAMA HISTORICO</x:t>
        </x:is>
      </x:c>
    </x:row>
    <x:row r="477">
      <x:c r="A477" t="inlineStr">
        <x:is>
          <x:t xml:space="preserve">P040</x:t>
        </x:is>
      </x:c>
      <x:c r="B477" t="inlineStr">
        <x:is>
          <x:t xml:space="preserve">Estantería liviana metálica</x:t>
        </x:is>
      </x:c>
      <x:c r="C477" t="n">
        <x:v>8</x:v>
      </x:c>
      <x:c r="D477" t="inlineStr">
        <x:is>
          <x:t xml:space="preserve">Curado térmico en horno</x:t>
        </x:is>
      </x:c>
      <x:c r="E477" t="inlineStr">
        <x:is>
          <x:t xml:space="preserve">Horno de curado de pintura electrostática por lotes</x:t>
        </x:is>
      </x:c>
      <x:c r="F477" s="35" t="n">
        <x:v>45812.38041111111</x:v>
      </x:c>
      <x:c r="G477" s="35" t="n">
        <x:v>45812.41166111111</x:v>
      </x:c>
      <x:c r="H477" t="n">
        <x:v>0.75</x:v>
      </x:c>
      <x:c r="I477" s="30" t="n">
        <x:v>45809</x:v>
      </x:c>
      <x:c r="J477" t="inlineStr">
        <x:is>
          <x:t xml:space="preserve">FIFO DEL ESCENARIO</x:t>
        </x:is>
      </x:c>
      <x:c r="K477" t="inlineStr">
        <x:is>
          <x:t xml:space="preserve">NO PROGRAMA HISTORICO</x:t>
        </x:is>
      </x:c>
    </x:row>
    <x:row r="478">
      <x:c r="A478" t="inlineStr">
        <x:is>
          <x:t xml:space="preserve">P040</x:t>
        </x:is>
      </x:c>
      <x:c r="B478" t="inlineStr">
        <x:is>
          <x:t xml:space="preserve">Estantería liviana metálica</x:t>
        </x:is>
      </x:c>
      <x:c r="C478" t="n">
        <x:v>9</x:v>
      </x:c>
      <x:c r="D478" t="inlineStr">
        <x:is>
          <x:t xml:space="preserve">Colgado, traslado y enfriamiento</x:t>
        </x:is>
      </x:c>
      <x:c r="E478" t="inlineStr">
        <x:is>
          <x:t xml:space="preserve">Manipulación y enfriamiento de piezas</x:t>
        </x:is>
      </x:c>
      <x:c r="F478" s="35" t="n">
        <x:v>45812.41166111111</x:v>
      </x:c>
      <x:c r="G478" s="35" t="n">
        <x:v>45812.43360555555</x:v>
      </x:c>
      <x:c r="H478" t="n">
        <x:v>0.5266666666666666</x:v>
      </x:c>
      <x:c r="I478" s="30" t="n">
        <x:v>45809</x:v>
      </x:c>
      <x:c r="J478" t="inlineStr">
        <x:is>
          <x:t xml:space="preserve">FIFO DEL ESCENARIO</x:t>
        </x:is>
      </x:c>
      <x:c r="K478" t="inlineStr">
        <x:is>
          <x:t xml:space="preserve">NO PROGRAMA HISTORICO</x:t>
        </x:is>
      </x:c>
    </x:row>
    <x:row r="479">
      <x:c r="A479" t="inlineStr">
        <x:is>
          <x:t xml:space="preserve">P040</x:t>
        </x:is>
      </x:c>
      <x:c r="B479" t="inlineStr">
        <x:is>
          <x:t xml:space="preserve">Estantería liviana metálica</x:t>
        </x:is>
      </x:c>
      <x:c r="C479" t="n">
        <x:v>10</x:v>
      </x:c>
      <x:c r="D479" t="inlineStr">
        <x:is>
          <x:t xml:space="preserve">Ensamblaje</x:t>
        </x:is>
      </x:c>
      <x:c r="E479" t="inlineStr">
        <x:is>
          <x:t xml:space="preserve">Mesa de armado</x:t>
        </x:is>
      </x:c>
      <x:c r="F479" s="35" t="n">
        <x:v>45812.63824861111</x:v>
      </x:c>
      <x:c r="G479" s="35" t="n">
        <x:v>45814.36116527778</x:v>
      </x:c>
      <x:c r="H479" t="n">
        <x:v>10.35</x:v>
      </x:c>
      <x:c r="I479" s="30" t="n">
        <x:v>45809</x:v>
      </x:c>
      <x:c r="J479" t="inlineStr">
        <x:is>
          <x:t xml:space="preserve">FIFO DEL ESCENARIO</x:t>
        </x:is>
      </x:c>
      <x:c r="K479" t="inlineStr">
        <x:is>
          <x:t xml:space="preserve">NO PROGRAMA HISTORICO</x:t>
        </x:is>
      </x:c>
    </x:row>
    <x:row r="480">
      <x:c r="A480" t="inlineStr">
        <x:is>
          <x:t xml:space="preserve">P040</x:t>
        </x:is>
      </x:c>
      <x:c r="B480" t="inlineStr">
        <x:is>
          <x:t xml:space="preserve">Estantería liviana metálica</x:t>
        </x:is>
      </x:c>
      <x:c r="C480" t="n">
        <x:v>11</x:v>
      </x:c>
      <x:c r="D480" t="inlineStr">
        <x:is>
          <x:t xml:space="preserve">Inspección de calidad</x:t>
        </x:is>
      </x:c>
      <x:c r="E480" t="inlineStr">
        <x:is>
          <x:t xml:space="preserve">Área de inspección</x:t>
        </x:is>
      </x:c>
      <x:c r="F480" s="35" t="n">
        <x:v>45814.36116527778</x:v>
      </x:c>
      <x:c r="G480" s="35" t="n">
        <x:v>45814.3865125</x:v>
      </x:c>
      <x:c r="H480" t="n">
        <x:v>0.6083333333333333</x:v>
      </x:c>
      <x:c r="I480" s="30" t="n">
        <x:v>45809</x:v>
      </x:c>
      <x:c r="J480" t="inlineStr">
        <x:is>
          <x:t xml:space="preserve">FIFO DEL ESCENARIO</x:t>
        </x:is>
      </x:c>
      <x:c r="K480" t="inlineStr">
        <x:is>
          <x:t xml:space="preserve">NO PROGRAMA HISTORICO</x:t>
        </x:is>
      </x:c>
    </x:row>
    <x:row r="481">
      <x:c r="A481" t="inlineStr">
        <x:is>
          <x:t xml:space="preserve">P040</x:t>
        </x:is>
      </x:c>
      <x:c r="B481" t="inlineStr">
        <x:is>
          <x:t xml:space="preserve">Estantería liviana metálica</x:t>
        </x:is>
      </x:c>
      <x:c r="C481" t="n">
        <x:v>12</x:v>
      </x:c>
      <x:c r="D481" t="inlineStr">
        <x:is>
          <x:t xml:space="preserve">Embalaje</x:t>
        </x:is>
      </x:c>
      <x:c r="E481" t="inlineStr">
        <x:is>
          <x:t xml:space="preserve">Zona de protección y embalaje</x:t>
        </x:is>
      </x:c>
      <x:c r="F481" s="35" t="n">
        <x:v>45814.3865125</x:v>
      </x:c>
      <x:c r="G481" s="35" t="n">
        <x:v>45814.42033194444</x:v>
      </x:c>
      <x:c r="H481" t="n">
        <x:v>0.8116666666666668</x:v>
      </x:c>
      <x:c r="I481" s="30" t="n">
        <x:v>45809</x:v>
      </x:c>
      <x:c r="J481" t="inlineStr">
        <x:is>
          <x:t xml:space="preserve">FIFO DEL ESCENARIO</x:t>
        </x:is>
      </x:c>
      <x:c r="K481" t="inlineStr">
        <x:is>
          <x:t xml:space="preserve">NO PROGRAMA HISTORICO</x:t>
        </x:is>
      </x:c>
    </x:row>
    <x:row r="482">
      <x:c r="A482" t="inlineStr">
        <x:is>
          <x:t xml:space="preserve">P041</x:t>
        </x:is>
      </x:c>
      <x:c r="B482" t="inlineStr">
        <x:is>
          <x:t xml:space="preserve">Minirack metálico con bandejas</x:t>
        </x:is>
      </x:c>
      <x:c r="C482" t="n">
        <x:v>1</x:v>
      </x:c>
      <x:c r="D482" t="inlineStr">
        <x:is>
          <x:t xml:space="preserve">Corte de planchas de acero</x:t>
        </x:is>
      </x:c>
      <x:c r="E482" t="inlineStr">
        <x:is>
          <x:t xml:space="preserve">Guillotina hidráulica para corte de planchas de acero</x:t>
        </x:is>
      </x:c>
      <x:c r="F482" s="35" t="n">
        <x:v>45811.33333333334</x:v>
      </x:c>
      <x:c r="G482" s="35" t="n">
        <x:v>45811.69865277778</x:v>
      </x:c>
      <x:c r="H482" t="n">
        <x:v>7.767666666666668</x:v>
      </x:c>
      <x:c r="I482" s="30" t="n">
        <x:v>45828</x:v>
      </x:c>
      <x:c r="J482" t="inlineStr">
        <x:is>
          <x:t xml:space="preserve">FIFO DEL ESCENARIO</x:t>
        </x:is>
      </x:c>
      <x:c r="K482" t="inlineStr">
        <x:is>
          <x:t xml:space="preserve">NO PROGRAMA HISTORICO</x:t>
        </x:is>
      </x:c>
    </x:row>
    <x:row r="483">
      <x:c r="A483" t="inlineStr">
        <x:is>
          <x:t xml:space="preserve">P041</x:t>
        </x:is>
      </x:c>
      <x:c r="B483" t="inlineStr">
        <x:is>
          <x:t xml:space="preserve">Minirack metálico con bandejas</x:t>
        </x:is>
      </x:c>
      <x:c r="C483" t="n">
        <x:v>2</x:v>
      </x:c>
      <x:c r="D483" t="inlineStr">
        <x:is>
          <x:t xml:space="preserve">Corte de tubos y perfiles</x:t>
        </x:is>
      </x:c>
      <x:c r="E483" t="inlineStr">
        <x:is>
          <x:t xml:space="preserve">Sierra de cinta para corte de tubos y perfiles</x:t>
        </x:is>
      </x:c>
      <x:c r="F483" s="35" t="n">
        <x:v>45811.69865277778</x:v>
      </x:c>
      <x:c r="G483" s="35" t="n">
        <x:v>45813.39431944444</x:v>
      </x:c>
      <x:c r="H483" t="n">
        <x:v>9.696</x:v>
      </x:c>
      <x:c r="I483" s="30" t="n">
        <x:v>45828</x:v>
      </x:c>
      <x:c r="J483" t="inlineStr">
        <x:is>
          <x:t xml:space="preserve">FIFO DEL ESCENARIO</x:t>
        </x:is>
      </x:c>
      <x:c r="K483" t="inlineStr">
        <x:is>
          <x:t xml:space="preserve">NO PROGRAMA HISTORICO</x:t>
        </x:is>
      </x:c>
    </x:row>
    <x:row r="484">
      <x:c r="A484" t="inlineStr">
        <x:is>
          <x:t xml:space="preserve">P041</x:t>
        </x:is>
      </x:c>
      <x:c r="B484" t="inlineStr">
        <x:is>
          <x:t xml:space="preserve">Minirack metálico con bandejas</x:t>
        </x:is>
      </x:c>
      <x:c r="C484" t="n">
        <x:v>3</x:v>
      </x:c>
      <x:c r="D484" t="inlineStr">
        <x:is>
          <x:t xml:space="preserve">Perforación</x:t>
        </x:is>
      </x:c>
      <x:c r="E484" t="inlineStr">
        <x:is>
          <x:t xml:space="preserve">Taladro de banco para perforación de acero</x:t>
        </x:is>
      </x:c>
      <x:c r="F484" s="35" t="n">
        <x:v>45813.39431944444</x:v>
      </x:c>
      <x:c r="G484" s="35" t="n">
        <x:v>45814.68709722222</x:v>
      </x:c>
      <x:c r="H484" t="n">
        <x:v>14.02666666666667</x:v>
      </x:c>
      <x:c r="I484" s="30" t="n">
        <x:v>45828</x:v>
      </x:c>
      <x:c r="J484" t="inlineStr">
        <x:is>
          <x:t xml:space="preserve">FIFO DEL ESCENARIO</x:t>
        </x:is>
      </x:c>
      <x:c r="K484" t="inlineStr">
        <x:is>
          <x:t xml:space="preserve">NO PROGRAMA HISTORICO</x:t>
        </x:is>
      </x:c>
    </x:row>
    <x:row r="485">
      <x:c r="A485" t="inlineStr">
        <x:is>
          <x:t xml:space="preserve">P041</x:t>
        </x:is>
      </x:c>
      <x:c r="B485" t="inlineStr">
        <x:is>
          <x:t xml:space="preserve">Minirack metálico con bandejas</x:t>
        </x:is>
      </x:c>
      <x:c r="C485" t="n">
        <x:v>4</x:v>
      </x:c>
      <x:c r="D485" t="inlineStr">
        <x:is>
          <x:t xml:space="preserve">Plegado</x:t>
        </x:is>
      </x:c>
      <x:c r="E485" t="inlineStr">
        <x:is>
          <x:t xml:space="preserve">Plegadora hidráulica de chapa metálica</x:t>
        </x:is>
      </x:c>
      <x:c r="F485" s="35" t="n">
        <x:v>45814.68709722222</x:v>
      </x:c>
      <x:c r="G485" s="35" t="n">
        <x:v>45818.57876388889</x:v>
      </x:c>
      <x:c r="H485" t="n">
        <x:v>13.4</x:v>
      </x:c>
      <x:c r="I485" s="30" t="n">
        <x:v>45828</x:v>
      </x:c>
      <x:c r="J485" t="inlineStr">
        <x:is>
          <x:t xml:space="preserve">FIFO DEL ESCENARIO</x:t>
        </x:is>
      </x:c>
      <x:c r="K485" t="inlineStr">
        <x:is>
          <x:t xml:space="preserve">NO PROGRAMA HISTORICO</x:t>
        </x:is>
      </x:c>
    </x:row>
    <x:row r="486">
      <x:c r="A486" t="inlineStr">
        <x:is>
          <x:t xml:space="preserve">P041</x:t>
        </x:is>
      </x:c>
      <x:c r="B486" t="inlineStr">
        <x:is>
          <x:t xml:space="preserve">Minirack metálico con bandejas</x:t>
        </x:is>
      </x:c>
      <x:c r="C486" t="n">
        <x:v>5</x:v>
      </x:c>
      <x:c r="D486" t="inlineStr">
        <x:is>
          <x:t xml:space="preserve">Soldadura</x:t>
        </x:is>
      </x:c>
      <x:c r="E486" t="inlineStr">
        <x:is>
          <x:t xml:space="preserve">Máquina de soldadura por arco MIG/MAG</x:t>
        </x:is>
      </x:c>
      <x:c r="F486" s="35" t="n">
        <x:v>45818.57876388889</x:v>
      </x:c>
      <x:c r="G486" s="35" t="n">
        <x:v>45820.63376388889</x:v>
      </x:c>
      <x:c r="H486" t="n">
        <x:v>17.32</x:v>
      </x:c>
      <x:c r="I486" s="30" t="n">
        <x:v>45828</x:v>
      </x:c>
      <x:c r="J486" t="inlineStr">
        <x:is>
          <x:t xml:space="preserve">FIFO DEL ESCENARIO</x:t>
        </x:is>
      </x:c>
      <x:c r="K486" t="inlineStr">
        <x:is>
          <x:t xml:space="preserve">NO PROGRAMA HISTORICO</x:t>
        </x:is>
      </x:c>
    </x:row>
    <x:row r="487">
      <x:c r="A487" t="inlineStr">
        <x:is>
          <x:t xml:space="preserve">P041</x:t>
        </x:is>
      </x:c>
      <x:c r="B487" t="inlineStr">
        <x:is>
          <x:t xml:space="preserve">Minirack metálico con bandejas</x:t>
        </x:is>
      </x:c>
      <x:c r="C487" t="n">
        <x:v>6</x:v>
      </x:c>
      <x:c r="D487" t="inlineStr">
        <x:is>
          <x:t xml:space="preserve">Desbarbado</x:t>
        </x:is>
      </x:c>
      <x:c r="E487" t="inlineStr">
        <x:is>
          <x:t xml:space="preserve">Mesa de desbarbado/esmerilado</x:t>
        </x:is>
      </x:c>
      <x:c r="F487" s="35" t="n">
        <x:v>45820.63376388889</x:v>
      </x:c>
      <x:c r="G487" s="35" t="n">
        <x:v>45821.68376388889</x:v>
      </x:c>
      <x:c r="H487" t="n">
        <x:v>9.199999999999999</x:v>
      </x:c>
      <x:c r="I487" s="30" t="n">
        <x:v>45828</x:v>
      </x:c>
      <x:c r="J487" t="inlineStr">
        <x:is>
          <x:t xml:space="preserve">FIFO DEL ESCENARIO</x:t>
        </x:is>
      </x:c>
      <x:c r="K487" t="inlineStr">
        <x:is>
          <x:t xml:space="preserve">NO PROGRAMA HISTORICO</x:t>
        </x:is>
      </x:c>
    </x:row>
    <x:row r="488">
      <x:c r="A488" t="inlineStr">
        <x:is>
          <x:t xml:space="preserve">P041</x:t>
        </x:is>
      </x:c>
      <x:c r="B488" t="inlineStr">
        <x:is>
          <x:t xml:space="preserve">Minirack metálico con bandejas</x:t>
        </x:is>
      </x:c>
      <x:c r="C488" t="n">
        <x:v>7</x:v>
      </x:c>
      <x:c r="D488" t="inlineStr">
        <x:is>
          <x:t xml:space="preserve">Preparación superficial</x:t>
        </x:is>
      </x:c>
      <x:c r="E488" t="inlineStr">
        <x:is>
          <x:t xml:space="preserve">Zona de preparación superficial</x:t>
        </x:is>
      </x:c>
      <x:c r="F488" s="35" t="n">
        <x:v>45821.68376388889</x:v>
      </x:c>
      <x:c r="G488" s="35" t="n">
        <x:v>45824.62711277778</x:v>
      </x:c>
      <x:c r="H488" t="n">
        <x:v>6.640373333333334</x:v>
      </x:c>
      <x:c r="I488" s="30" t="n">
        <x:v>45828</x:v>
      </x:c>
      <x:c r="J488" t="inlineStr">
        <x:is>
          <x:t xml:space="preserve">FIFO DEL ESCENARIO</x:t>
        </x:is>
      </x:c>
      <x:c r="K488" t="inlineStr">
        <x:is>
          <x:t xml:space="preserve">NO PROGRAMA HISTORICO</x:t>
        </x:is>
      </x:c>
    </x:row>
    <x:row r="489">
      <x:c r="A489" t="inlineStr">
        <x:is>
          <x:t xml:space="preserve">P041</x:t>
        </x:is>
      </x:c>
      <x:c r="B489" t="inlineStr">
        <x:is>
          <x:t xml:space="preserve">Minirack metálico con bandejas</x:t>
        </x:is>
      </x:c>
      <x:c r="C489" t="n">
        <x:v>8</x:v>
      </x:c>
      <x:c r="D489" t="inlineStr">
        <x:is>
          <x:t xml:space="preserve">Aplicación electrostática de polvo</x:t>
        </x:is>
      </x:c>
      <x:c r="E489" t="inlineStr">
        <x:is>
          <x:t xml:space="preserve">Pistola manual de pintura electrostática en polvo</x:t>
        </x:is>
      </x:c>
      <x:c r="F489" s="35" t="n">
        <x:v>45824.62711277778</x:v>
      </x:c>
      <x:c r="G489" s="35" t="n">
        <x:v>45825.34118222222</x:v>
      </x:c>
      <x:c r="H489" t="n">
        <x:v>2.137666666666667</x:v>
      </x:c>
      <x:c r="I489" s="30" t="n">
        <x:v>45828</x:v>
      </x:c>
      <x:c r="J489" t="inlineStr">
        <x:is>
          <x:t xml:space="preserve">FIFO DEL ESCENARIO</x:t>
        </x:is>
      </x:c>
      <x:c r="K489" t="inlineStr">
        <x:is>
          <x:t xml:space="preserve">NO PROGRAMA HISTORICO</x:t>
        </x:is>
      </x:c>
    </x:row>
    <x:row r="490">
      <x:c r="A490" t="inlineStr">
        <x:is>
          <x:t xml:space="preserve">P041</x:t>
        </x:is>
      </x:c>
      <x:c r="B490" t="inlineStr">
        <x:is>
          <x:t xml:space="preserve">Minirack metálico con bandejas</x:t>
        </x:is>
      </x:c>
      <x:c r="C490" t="n">
        <x:v>9</x:v>
      </x:c>
      <x:c r="D490" t="inlineStr">
        <x:is>
          <x:t xml:space="preserve">Curado térmico en horno</x:t>
        </x:is>
      </x:c>
      <x:c r="E490" t="inlineStr">
        <x:is>
          <x:t xml:space="preserve">Horno de curado de pintura electrostática por lotes</x:t>
        </x:is>
      </x:c>
      <x:c r="F490" s="35" t="n">
        <x:v>45825.34118222222</x:v>
      </x:c>
      <x:c r="G490" s="35" t="n">
        <x:v>45825.40368222222</x:v>
      </x:c>
      <x:c r="H490" t="n">
        <x:v>1.5</x:v>
      </x:c>
      <x:c r="I490" s="30" t="n">
        <x:v>45828</x:v>
      </x:c>
      <x:c r="J490" t="inlineStr">
        <x:is>
          <x:t xml:space="preserve">FIFO DEL ESCENARIO</x:t>
        </x:is>
      </x:c>
      <x:c r="K490" t="inlineStr">
        <x:is>
          <x:t xml:space="preserve">NO PROGRAMA HISTORICO</x:t>
        </x:is>
      </x:c>
    </x:row>
    <x:row r="491">
      <x:c r="A491" t="inlineStr">
        <x:is>
          <x:t xml:space="preserve">P041</x:t>
        </x:is>
      </x:c>
      <x:c r="B491" t="inlineStr">
        <x:is>
          <x:t xml:space="preserve">Minirack metálico con bandejas</x:t>
        </x:is>
      </x:c>
      <x:c r="C491" t="n">
        <x:v>10</x:v>
      </x:c>
      <x:c r="D491" t="inlineStr">
        <x:is>
          <x:t xml:space="preserve">Colgado, traslado y enfriamiento</x:t>
        </x:is>
      </x:c>
      <x:c r="E491" t="inlineStr">
        <x:is>
          <x:t xml:space="preserve">Manipulación y enfriamiento de piezas</x:t>
        </x:is>
      </x:c>
      <x:c r="F491" s="35" t="n">
        <x:v>45825.40368222222</x:v>
      </x:c>
      <x:c r="G491" s="35" t="n">
        <x:v>45825.43907805556</x:v>
      </x:c>
      <x:c r="H491" t="n">
        <x:v>0.8495</x:v>
      </x:c>
      <x:c r="I491" s="30" t="n">
        <x:v>45828</x:v>
      </x:c>
      <x:c r="J491" t="inlineStr">
        <x:is>
          <x:t xml:space="preserve">FIFO DEL ESCENARIO</x:t>
        </x:is>
      </x:c>
      <x:c r="K491" t="inlineStr">
        <x:is>
          <x:t xml:space="preserve">NO PROGRAMA HISTORICO</x:t>
        </x:is>
      </x:c>
    </x:row>
    <x:row r="492">
      <x:c r="A492" t="inlineStr">
        <x:is>
          <x:t xml:space="preserve">P041</x:t>
        </x:is>
      </x:c>
      <x:c r="B492" t="inlineStr">
        <x:is>
          <x:t xml:space="preserve">Minirack metálico con bandejas</x:t>
        </x:is>
      </x:c>
      <x:c r="C492" t="n">
        <x:v>11</x:v>
      </x:c>
      <x:c r="D492" t="inlineStr">
        <x:is>
          <x:t xml:space="preserve">Ensamblaje</x:t>
        </x:is>
      </x:c>
      <x:c r="E492" t="inlineStr">
        <x:is>
          <x:t xml:space="preserve">Mesa de armado</x:t>
        </x:is>
      </x:c>
      <x:c r="F492" s="35" t="n">
        <x:v>45825.43907805556</x:v>
      </x:c>
      <x:c r="G492" s="35" t="n">
        <x:v>45826.69741138889</x:v>
      </x:c>
      <x:c r="H492" t="n">
        <x:v>13.2</x:v>
      </x:c>
      <x:c r="I492" s="30" t="n">
        <x:v>45828</x:v>
      </x:c>
      <x:c r="J492" t="inlineStr">
        <x:is>
          <x:t xml:space="preserve">FIFO DEL ESCENARIO</x:t>
        </x:is>
      </x:c>
      <x:c r="K492" t="inlineStr">
        <x:is>
          <x:t xml:space="preserve">NO PROGRAMA HISTORICO</x:t>
        </x:is>
      </x:c>
    </x:row>
    <x:row r="493">
      <x:c r="A493" t="inlineStr">
        <x:is>
          <x:t xml:space="preserve">P041</x:t>
        </x:is>
      </x:c>
      <x:c r="B493" t="inlineStr">
        <x:is>
          <x:t xml:space="preserve">Minirack metálico con bandejas</x:t>
        </x:is>
      </x:c>
      <x:c r="C493" t="n">
        <x:v>12</x:v>
      </x:c>
      <x:c r="D493" t="inlineStr">
        <x:is>
          <x:t xml:space="preserve">Inspección de calidad</x:t>
        </x:is>
      </x:c>
      <x:c r="E493" t="inlineStr">
        <x:is>
          <x:t xml:space="preserve">Área de inspección</x:t>
        </x:is>
      </x:c>
      <x:c r="F493" s="35" t="n">
        <x:v>45826.69741138889</x:v>
      </x:c>
      <x:c r="G493" s="35" t="n">
        <x:v>45827.36003638889</x:v>
      </x:c>
      <x:c r="H493" t="n">
        <x:v>0.903</x:v>
      </x:c>
      <x:c r="I493" s="30" t="n">
        <x:v>45828</x:v>
      </x:c>
      <x:c r="J493" t="inlineStr">
        <x:is>
          <x:t xml:space="preserve">FIFO DEL ESCENARIO</x:t>
        </x:is>
      </x:c>
      <x:c r="K493" t="inlineStr">
        <x:is>
          <x:t xml:space="preserve">NO PROGRAMA HISTORICO</x:t>
        </x:is>
      </x:c>
    </x:row>
    <x:row r="494">
      <x:c r="A494" t="inlineStr">
        <x:is>
          <x:t xml:space="preserve">P041</x:t>
        </x:is>
      </x:c>
      <x:c r="B494" t="inlineStr">
        <x:is>
          <x:t xml:space="preserve">Minirack metálico con bandejas</x:t>
        </x:is>
      </x:c>
      <x:c r="C494" t="n">
        <x:v>13</x:v>
      </x:c>
      <x:c r="D494" t="inlineStr">
        <x:is>
          <x:t xml:space="preserve">Embalaje</x:t>
        </x:is>
      </x:c>
      <x:c r="E494" t="inlineStr">
        <x:is>
          <x:t xml:space="preserve">Zona de protección y embalaje</x:t>
        </x:is>
      </x:c>
      <x:c r="F494" s="35" t="n">
        <x:v>45827.36003638889</x:v>
      </x:c>
      <x:c r="G494" s="35" t="n">
        <x:v>45827.41066138889</x:v>
      </x:c>
      <x:c r="H494" t="n">
        <x:v>1.215</x:v>
      </x:c>
      <x:c r="I494" s="30" t="n">
        <x:v>45828</x:v>
      </x:c>
      <x:c r="J494" t="inlineStr">
        <x:is>
          <x:t xml:space="preserve">FIFO DEL ESCENARIO</x:t>
        </x:is>
      </x:c>
      <x:c r="K494" t="inlineStr">
        <x:is>
          <x:t xml:space="preserve">NO PROGRAMA HISTORICO</x:t>
        </x:is>
      </x:c>
    </x:row>
    <x:row r="495">
      <x:c r="A495" t="inlineStr">
        <x:is>
          <x:t xml:space="preserve">P043</x:t>
        </x:is>
      </x:c>
      <x:c r="B495" t="inlineStr">
        <x:is>
          <x:t xml:space="preserve">Góndola central comercial</x:t>
        </x:is>
      </x:c>
      <x:c r="C495" t="n">
        <x:v>1</x:v>
      </x:c>
      <x:c r="D495" t="inlineStr">
        <x:is>
          <x:t xml:space="preserve">Corte de planchas de acero</x:t>
        </x:is>
      </x:c>
      <x:c r="E495" t="inlineStr">
        <x:is>
          <x:t xml:space="preserve">Guillotina hidráulica para corte de planchas de acero</x:t>
        </x:is>
      </x:c>
      <x:c r="F495" s="35" t="n">
        <x:v>45811.69865277778</x:v>
      </x:c>
      <x:c r="G495" s="35" t="n">
        <x:v>45813.49798611111</x:v>
      </x:c>
      <x:c r="H495" t="n">
        <x:v>12.184</x:v>
      </x:c>
      <x:c r="I495" s="30" t="n">
        <x:v>45826</x:v>
      </x:c>
      <x:c r="J495" t="inlineStr">
        <x:is>
          <x:t xml:space="preserve">FIFO DEL ESCENARIO</x:t>
        </x:is>
      </x:c>
      <x:c r="K495" t="inlineStr">
        <x:is>
          <x:t xml:space="preserve">NO PROGRAMA HISTORICO</x:t>
        </x:is>
      </x:c>
    </x:row>
    <x:row r="496">
      <x:c r="A496" t="inlineStr">
        <x:is>
          <x:t xml:space="preserve">P043</x:t>
        </x:is>
      </x:c>
      <x:c r="B496" t="inlineStr">
        <x:is>
          <x:t xml:space="preserve">Góndola central comercial</x:t>
        </x:is>
      </x:c>
      <x:c r="C496" t="n">
        <x:v>2</x:v>
      </x:c>
      <x:c r="D496" t="inlineStr">
        <x:is>
          <x:t xml:space="preserve">Corte de tubos y perfiles</x:t>
        </x:is>
      </x:c>
      <x:c r="E496" t="inlineStr">
        <x:is>
          <x:t xml:space="preserve">Sierra de cinta para corte de tubos y perfiles</x:t>
        </x:is>
      </x:c>
      <x:c r="F496" s="35" t="n">
        <x:v>45813.49798611111</x:v>
      </x:c>
      <x:c r="G496" s="35" t="n">
        <x:v>45813.57843055556</x:v>
      </x:c>
      <x:c r="H496" t="n">
        <x:v>0.9306666666666666</x:v>
      </x:c>
      <x:c r="I496" s="30" t="n">
        <x:v>45826</x:v>
      </x:c>
      <x:c r="J496" t="inlineStr">
        <x:is>
          <x:t xml:space="preserve">FIFO DEL ESCENARIO</x:t>
        </x:is>
      </x:c>
      <x:c r="K496" t="inlineStr">
        <x:is>
          <x:t xml:space="preserve">NO PROGRAMA HISTORICO</x:t>
        </x:is>
      </x:c>
    </x:row>
    <x:row r="497">
      <x:c r="A497" t="inlineStr">
        <x:is>
          <x:t xml:space="preserve">P043</x:t>
        </x:is>
      </x:c>
      <x:c r="B497" t="inlineStr">
        <x:is>
          <x:t xml:space="preserve">Góndola central comercial</x:t>
        </x:is>
      </x:c>
      <x:c r="C497" t="n">
        <x:v>3</x:v>
      </x:c>
      <x:c r="D497" t="inlineStr">
        <x:is>
          <x:t xml:space="preserve">Perforación</x:t>
        </x:is>
      </x:c>
      <x:c r="E497" t="inlineStr">
        <x:is>
          <x:t xml:space="preserve">Taladro de banco para perforación de acero</x:t>
        </x:is>
      </x:c>
      <x:c r="F497" s="35" t="n">
        <x:v>45814.68709722222</x:v>
      </x:c>
      <x:c r="G497" s="35" t="n">
        <x:v>45818.56626388889</x:v>
      </x:c>
      <x:c r="H497" t="n">
        <x:v>13.1</x:v>
      </x:c>
      <x:c r="I497" s="30" t="n">
        <x:v>45826</x:v>
      </x:c>
      <x:c r="J497" t="inlineStr">
        <x:is>
          <x:t xml:space="preserve">FIFO DEL ESCENARIO</x:t>
        </x:is>
      </x:c>
      <x:c r="K497" t="inlineStr">
        <x:is>
          <x:t xml:space="preserve">NO PROGRAMA HISTORICO</x:t>
        </x:is>
      </x:c>
    </x:row>
    <x:row r="498">
      <x:c r="A498" t="inlineStr">
        <x:is>
          <x:t xml:space="preserve">P043</x:t>
        </x:is>
      </x:c>
      <x:c r="B498" t="inlineStr">
        <x:is>
          <x:t xml:space="preserve">Góndola central comercial</x:t>
        </x:is>
      </x:c>
      <x:c r="C498" t="n">
        <x:v>4</x:v>
      </x:c>
      <x:c r="D498" t="inlineStr">
        <x:is>
          <x:t xml:space="preserve">Plegado</x:t>
        </x:is>
      </x:c>
      <x:c r="E498" t="inlineStr">
        <x:is>
          <x:t xml:space="preserve">Plegadora hidráulica de chapa metálica</x:t>
        </x:is>
      </x:c>
      <x:c r="F498" s="35" t="n">
        <x:v>45818.57876388889</x:v>
      </x:c>
      <x:c r="G498" s="35" t="n">
        <x:v>45821.67598611111</x:v>
      </x:c>
      <x:c r="H498" t="n">
        <x:v>26.33333333333333</x:v>
      </x:c>
      <x:c r="I498" s="30" t="n">
        <x:v>45826</x:v>
      </x:c>
      <x:c r="J498" t="inlineStr">
        <x:is>
          <x:t xml:space="preserve">FIFO DEL ESCENARIO</x:t>
        </x:is>
      </x:c>
      <x:c r="K498" t="inlineStr">
        <x:is>
          <x:t xml:space="preserve">NO PROGRAMA HISTORICO</x:t>
        </x:is>
      </x:c>
    </x:row>
    <x:row r="499">
      <x:c r="A499" t="inlineStr">
        <x:is>
          <x:t xml:space="preserve">P043</x:t>
        </x:is>
      </x:c>
      <x:c r="B499" t="inlineStr">
        <x:is>
          <x:t xml:space="preserve">Góndola central comercial</x:t>
        </x:is>
      </x:c>
      <x:c r="C499" t="n">
        <x:v>5</x:v>
      </x:c>
      <x:c r="D499" t="inlineStr">
        <x:is>
          <x:t xml:space="preserve">Desbarbado</x:t>
        </x:is>
      </x:c>
      <x:c r="E499" t="inlineStr">
        <x:is>
          <x:t xml:space="preserve">Mesa de desbarbado/esmerilado</x:t>
        </x:is>
      </x:c>
      <x:c r="F499" s="35" t="n">
        <x:v>45821.68376388889</x:v>
      </x:c>
      <x:c r="G499" s="35" t="n">
        <x:v>45824.63584722222</x:v>
      </x:c>
      <x:c r="H499" t="n">
        <x:v>6.85</x:v>
      </x:c>
      <x:c r="I499" s="30" t="n">
        <x:v>45826</x:v>
      </x:c>
      <x:c r="J499" t="inlineStr">
        <x:is>
          <x:t xml:space="preserve">FIFO DEL ESCENARIO</x:t>
        </x:is>
      </x:c>
      <x:c r="K499" t="inlineStr">
        <x:is>
          <x:t xml:space="preserve">NO PROGRAMA HISTORICO</x:t>
        </x:is>
      </x:c>
    </x:row>
    <x:row r="500">
      <x:c r="A500" t="inlineStr">
        <x:is>
          <x:t xml:space="preserve">P043</x:t>
        </x:is>
      </x:c>
      <x:c r="B500" t="inlineStr">
        <x:is>
          <x:t xml:space="preserve">Góndola central comercial</x:t>
        </x:is>
      </x:c>
      <x:c r="C500" t="n">
        <x:v>6</x:v>
      </x:c>
      <x:c r="D500" t="inlineStr">
        <x:is>
          <x:t xml:space="preserve">Preparación superficial</x:t>
        </x:is>
      </x:c>
      <x:c r="E500" t="inlineStr">
        <x:is>
          <x:t xml:space="preserve">Zona de preparación superficial</x:t>
        </x:is>
      </x:c>
      <x:c r="F500" s="35" t="n">
        <x:v>45824.63584722222</x:v>
      </x:c>
      <x:c r="G500" s="35" t="n">
        <x:v>45825.49009833334</x:v>
      </x:c>
      <x:c r="H500" t="n">
        <x:v>5.502026666666667</x:v>
      </x:c>
      <x:c r="I500" s="30" t="n">
        <x:v>45826</x:v>
      </x:c>
      <x:c r="J500" t="inlineStr">
        <x:is>
          <x:t xml:space="preserve">FIFO DEL ESCENARIO</x:t>
        </x:is>
      </x:c>
      <x:c r="K500" t="inlineStr">
        <x:is>
          <x:t xml:space="preserve">NO PROGRAMA HISTORICO</x:t>
        </x:is>
      </x:c>
    </x:row>
    <x:row r="501">
      <x:c r="A501" t="inlineStr">
        <x:is>
          <x:t xml:space="preserve">P043</x:t>
        </x:is>
      </x:c>
      <x:c r="B501" t="inlineStr">
        <x:is>
          <x:t xml:space="preserve">Góndola central comercial</x:t>
        </x:is>
      </x:c>
      <x:c r="C501" t="n">
        <x:v>7</x:v>
      </x:c>
      <x:c r="D501" t="inlineStr">
        <x:is>
          <x:t xml:space="preserve">Aplicación electrostática de polvo</x:t>
        </x:is>
      </x:c>
      <x:c r="E501" t="inlineStr">
        <x:is>
          <x:t xml:space="preserve">Pistola manual de pintura electrostática en polvo</x:t>
        </x:is>
      </x:c>
      <x:c r="F501" s="35" t="n">
        <x:v>45825.49009833334</x:v>
      </x:c>
      <x:c r="G501" s="35" t="n">
        <x:v>45825.58320944444</x:v>
      </x:c>
      <x:c r="H501" t="n">
        <x:v>1.234666666666667</x:v>
      </x:c>
      <x:c r="I501" s="30" t="n">
        <x:v>45826</x:v>
      </x:c>
      <x:c r="J501" t="inlineStr">
        <x:is>
          <x:t xml:space="preserve">FIFO DEL ESCENARIO</x:t>
        </x:is>
      </x:c>
      <x:c r="K501" t="inlineStr">
        <x:is>
          <x:t xml:space="preserve">NO PROGRAMA HISTORICO</x:t>
        </x:is>
      </x:c>
    </x:row>
    <x:row r="502">
      <x:c r="A502" t="inlineStr">
        <x:is>
          <x:t xml:space="preserve">P043</x:t>
        </x:is>
      </x:c>
      <x:c r="B502" t="inlineStr">
        <x:is>
          <x:t xml:space="preserve">Góndola central comercial</x:t>
        </x:is>
      </x:c>
      <x:c r="C502" t="n">
        <x:v>8</x:v>
      </x:c>
      <x:c r="D502" t="inlineStr">
        <x:is>
          <x:t xml:space="preserve">Curado térmico en horno</x:t>
        </x:is>
      </x:c>
      <x:c r="E502" t="inlineStr">
        <x:is>
          <x:t xml:space="preserve">Horno de curado de pintura electrostática por lotes</x:t>
        </x:is>
      </x:c>
      <x:c r="F502" s="35" t="n">
        <x:v>45825.58320944444</x:v>
      </x:c>
      <x:c r="G502" s="35" t="n">
        <x:v>45825.61445944444</x:v>
      </x:c>
      <x:c r="H502" t="n">
        <x:v>0.75</x:v>
      </x:c>
      <x:c r="I502" s="30" t="n">
        <x:v>45826</x:v>
      </x:c>
      <x:c r="J502" t="inlineStr">
        <x:is>
          <x:t xml:space="preserve">FIFO DEL ESCENARIO</x:t>
        </x:is>
      </x:c>
      <x:c r="K502" t="inlineStr">
        <x:is>
          <x:t xml:space="preserve">NO PROGRAMA HISTORICO</x:t>
        </x:is>
      </x:c>
    </x:row>
    <x:row r="503">
      <x:c r="A503" t="inlineStr">
        <x:is>
          <x:t xml:space="preserve">P043</x:t>
        </x:is>
      </x:c>
      <x:c r="B503" t="inlineStr">
        <x:is>
          <x:t xml:space="preserve">Góndola central comercial</x:t>
        </x:is>
      </x:c>
      <x:c r="C503" t="n">
        <x:v>9</x:v>
      </x:c>
      <x:c r="D503" t="inlineStr">
        <x:is>
          <x:t xml:space="preserve">Colgado, traslado y enfriamiento</x:t>
        </x:is>
      </x:c>
      <x:c r="E503" t="inlineStr">
        <x:is>
          <x:t xml:space="preserve">Manipulación y enfriamiento de piezas</x:t>
        </x:is>
      </x:c>
      <x:c r="F503" s="35" t="n">
        <x:v>45825.61445944444</x:v>
      </x:c>
      <x:c r="G503" s="35" t="n">
        <x:v>45825.63462611111</x:v>
      </x:c>
      <x:c r="H503" t="n">
        <x:v>0.484</x:v>
      </x:c>
      <x:c r="I503" s="30" t="n">
        <x:v>45826</x:v>
      </x:c>
      <x:c r="J503" t="inlineStr">
        <x:is>
          <x:t xml:space="preserve">FIFO DEL ESCENARIO</x:t>
        </x:is>
      </x:c>
      <x:c r="K503" t="inlineStr">
        <x:is>
          <x:t xml:space="preserve">NO PROGRAMA HISTORICO</x:t>
        </x:is>
      </x:c>
    </x:row>
    <x:row r="504">
      <x:c r="A504" t="inlineStr">
        <x:is>
          <x:t xml:space="preserve">P043</x:t>
        </x:is>
      </x:c>
      <x:c r="B504" t="inlineStr">
        <x:is>
          <x:t xml:space="preserve">Góndola central comercial</x:t>
        </x:is>
      </x:c>
      <x:c r="C504" t="n">
        <x:v>10</x:v>
      </x:c>
      <x:c r="D504" t="inlineStr">
        <x:is>
          <x:t xml:space="preserve">Ensamblaje</x:t>
        </x:is>
      </x:c>
      <x:c r="E504" t="inlineStr">
        <x:is>
          <x:t xml:space="preserve">Mesa de armado</x:t>
        </x:is>
      </x:c>
      <x:c r="F504" s="35" t="n">
        <x:v>45826.69741138889</x:v>
      </x:c>
      <x:c r="G504" s="35" t="n">
        <x:v>45828.37657805556</x:v>
      </x:c>
      <x:c r="H504" t="n">
        <x:v>9.300000000000001</x:v>
      </x:c>
      <x:c r="I504" s="30" t="n">
        <x:v>45826</x:v>
      </x:c>
      <x:c r="J504" t="inlineStr">
        <x:is>
          <x:t xml:space="preserve">FIFO DEL ESCENARIO</x:t>
        </x:is>
      </x:c>
      <x:c r="K504" t="inlineStr">
        <x:is>
          <x:t xml:space="preserve">NO PROGRAMA HISTORICO</x:t>
        </x:is>
      </x:c>
    </x:row>
    <x:row r="505">
      <x:c r="A505" t="inlineStr">
        <x:is>
          <x:t xml:space="preserve">P043</x:t>
        </x:is>
      </x:c>
      <x:c r="B505" t="inlineStr">
        <x:is>
          <x:t xml:space="preserve">Góndola central comercial</x:t>
        </x:is>
      </x:c>
      <x:c r="C505" t="n">
        <x:v>11</x:v>
      </x:c>
      <x:c r="D505" t="inlineStr">
        <x:is>
          <x:t xml:space="preserve">Inspección de calidad</x:t>
        </x:is>
      </x:c>
      <x:c r="E505" t="inlineStr">
        <x:is>
          <x:t xml:space="preserve">Área de inspección</x:t>
        </x:is>
      </x:c>
      <x:c r="F505" s="35" t="n">
        <x:v>45828.37657805556</x:v>
      </x:c>
      <x:c r="G505" s="35" t="n">
        <x:v>45828.3990225</x:v>
      </x:c>
      <x:c r="H505" t="n">
        <x:v>0.5386666666666666</x:v>
      </x:c>
      <x:c r="I505" s="30" t="n">
        <x:v>45826</x:v>
      </x:c>
      <x:c r="J505" t="inlineStr">
        <x:is>
          <x:t xml:space="preserve">FIFO DEL ESCENARIO</x:t>
        </x:is>
      </x:c>
      <x:c r="K505" t="inlineStr">
        <x:is>
          <x:t xml:space="preserve">NO PROGRAMA HISTORICO</x:t>
        </x:is>
      </x:c>
    </x:row>
    <x:row r="506">
      <x:c r="A506" t="inlineStr">
        <x:is>
          <x:t xml:space="preserve">P043</x:t>
        </x:is>
      </x:c>
      <x:c r="B506" t="inlineStr">
        <x:is>
          <x:t xml:space="preserve">Góndola central comercial</x:t>
        </x:is>
      </x:c>
      <x:c r="C506" t="n">
        <x:v>12</x:v>
      </x:c>
      <x:c r="D506" t="inlineStr">
        <x:is>
          <x:t xml:space="preserve">Embalaje</x:t>
        </x:is>
      </x:c>
      <x:c r="E506" t="inlineStr">
        <x:is>
          <x:t xml:space="preserve">Zona de protección y embalaje</x:t>
        </x:is>
      </x:c>
      <x:c r="F506" s="35" t="n">
        <x:v>45828.3990225</x:v>
      </x:c>
      <x:c r="G506" s="35" t="n">
        <x:v>45828.42918916667</x:v>
      </x:c>
      <x:c r="H506" t="n">
        <x:v>0.724</x:v>
      </x:c>
      <x:c r="I506" s="30" t="n">
        <x:v>45826</x:v>
      </x:c>
      <x:c r="J506" t="inlineStr">
        <x:is>
          <x:t xml:space="preserve">FIFO DEL ESCENARIO</x:t>
        </x:is>
      </x:c>
      <x:c r="K506" t="inlineStr">
        <x:is>
          <x:t xml:space="preserve">NO PROGRAMA HISTORICO</x:t>
        </x:is>
      </x:c>
    </x:row>
    <x:row r="507">
      <x:c r="A507" t="inlineStr">
        <x:is>
          <x:t xml:space="preserve">P045</x:t>
        </x:is>
      </x:c>
      <x:c r="B507" t="inlineStr">
        <x:is>
          <x:t xml:space="preserve">Locker de 4 puertas</x:t>
        </x:is>
      </x:c>
      <x:c r="C507" t="n">
        <x:v>1</x:v>
      </x:c>
      <x:c r="D507" t="inlineStr">
        <x:is>
          <x:t xml:space="preserve">Corte de planchas de acero</x:t>
        </x:is>
      </x:c>
      <x:c r="E507" t="inlineStr">
        <x:is>
          <x:t xml:space="preserve">Guillotina hidráulica para corte de planchas de acero</x:t>
        </x:is>
      </x:c>
      <x:c r="F507" s="35" t="n">
        <x:v>45813.49798611111</x:v>
      </x:c>
      <x:c r="G507" s="35" t="n">
        <x:v>45814.33789583333</x:v>
      </x:c>
      <x:c r="H507" t="n">
        <x:v>4.157833333333333</x:v>
      </x:c>
      <x:c r="I507" s="30" t="n">
        <x:v>45825</x:v>
      </x:c>
      <x:c r="J507" t="inlineStr">
        <x:is>
          <x:t xml:space="preserve">FIFO DEL ESCENARIO</x:t>
        </x:is>
      </x:c>
      <x:c r="K507" t="inlineStr">
        <x:is>
          <x:t xml:space="preserve">NO PROGRAMA HISTORICO</x:t>
        </x:is>
      </x:c>
    </x:row>
    <x:row r="508">
      <x:c r="A508" t="inlineStr">
        <x:is>
          <x:t xml:space="preserve">P045</x:t>
        </x:is>
      </x:c>
      <x:c r="B508" t="inlineStr">
        <x:is>
          <x:t xml:space="preserve">Locker de 4 puertas</x:t>
        </x:is>
      </x:c>
      <x:c r="C508" t="n">
        <x:v>2</x:v>
      </x:c>
      <x:c r="D508" t="inlineStr">
        <x:is>
          <x:t xml:space="preserve">Perforación</x:t>
        </x:is>
      </x:c>
      <x:c r="E508" t="inlineStr">
        <x:is>
          <x:t xml:space="preserve">Taladro de banco para perforación de acero</x:t>
        </x:is>
      </x:c>
      <x:c r="F508" s="35" t="n">
        <x:v>45818.56626388889</x:v>
      </x:c>
      <x:c r="G508" s="35" t="n">
        <x:v>45818.634875</x:v>
      </x:c>
      <x:c r="H508" t="n">
        <x:v>1.646666666666667</x:v>
      </x:c>
      <x:c r="I508" s="30" t="n">
        <x:v>45825</x:v>
      </x:c>
      <x:c r="J508" t="inlineStr">
        <x:is>
          <x:t xml:space="preserve">FIFO DEL ESCENARIO</x:t>
        </x:is>
      </x:c>
      <x:c r="K508" t="inlineStr">
        <x:is>
          <x:t xml:space="preserve">NO PROGRAMA HISTORICO</x:t>
        </x:is>
      </x:c>
    </x:row>
    <x:row r="509">
      <x:c r="A509" t="inlineStr">
        <x:is>
          <x:t xml:space="preserve">P045</x:t>
        </x:is>
      </x:c>
      <x:c r="B509" t="inlineStr">
        <x:is>
          <x:t xml:space="preserve">Locker de 4 puertas</x:t>
        </x:is>
      </x:c>
      <x:c r="C509" t="n">
        <x:v>3</x:v>
      </x:c>
      <x:c r="D509" t="inlineStr">
        <x:is>
          <x:t xml:space="preserve">Plegado</x:t>
        </x:is>
      </x:c>
      <x:c r="E509" t="inlineStr">
        <x:is>
          <x:t xml:space="preserve">Plegadora hidráulica de chapa metálica</x:t>
        </x:is>
      </x:c>
      <x:c r="F509" s="35" t="n">
        <x:v>45821.67598611111</x:v>
      </x:c>
      <x:c r="G509" s="35" t="n">
        <x:v>45825.40931944444</x:v>
      </x:c>
      <x:c r="H509" t="n">
        <x:v>10.6</x:v>
      </x:c>
      <x:c r="I509" s="30" t="n">
        <x:v>45825</x:v>
      </x:c>
      <x:c r="J509" t="inlineStr">
        <x:is>
          <x:t xml:space="preserve">FIFO DEL ESCENARIO</x:t>
        </x:is>
      </x:c>
      <x:c r="K509" t="inlineStr">
        <x:is>
          <x:t xml:space="preserve">NO PROGRAMA HISTORICO</x:t>
        </x:is>
      </x:c>
    </x:row>
    <x:row r="510">
      <x:c r="A510" t="inlineStr">
        <x:is>
          <x:t xml:space="preserve">P045</x:t>
        </x:is>
      </x:c>
      <x:c r="B510" t="inlineStr">
        <x:is>
          <x:t xml:space="preserve">Locker de 4 puertas</x:t>
        </x:is>
      </x:c>
      <x:c r="C510" t="n">
        <x:v>4</x:v>
      </x:c>
      <x:c r="D510" t="inlineStr">
        <x:is>
          <x:t xml:space="preserve">Desbarbado</x:t>
        </x:is>
      </x:c>
      <x:c r="E510" t="inlineStr">
        <x:is>
          <x:t xml:space="preserve">Mesa de desbarbado/esmerilado</x:t>
        </x:is>
      </x:c>
      <x:c r="F510" s="35" t="n">
        <x:v>45825.40931944444</x:v>
      </x:c>
      <x:c r="G510" s="35" t="n">
        <x:v>45825.48640277778</x:v>
      </x:c>
      <x:c r="H510" t="n">
        <x:v>1.85</x:v>
      </x:c>
      <x:c r="I510" s="30" t="n">
        <x:v>45825</x:v>
      </x:c>
      <x:c r="J510" t="inlineStr">
        <x:is>
          <x:t xml:space="preserve">FIFO DEL ESCENARIO</x:t>
        </x:is>
      </x:c>
      <x:c r="K510" t="inlineStr">
        <x:is>
          <x:t xml:space="preserve">NO PROGRAMA HISTORICO</x:t>
        </x:is>
      </x:c>
    </x:row>
    <x:row r="511">
      <x:c r="A511" t="inlineStr">
        <x:is>
          <x:t xml:space="preserve">P045</x:t>
        </x:is>
      </x:c>
      <x:c r="B511" t="inlineStr">
        <x:is>
          <x:t xml:space="preserve">Locker de 4 puertas</x:t>
        </x:is>
      </x:c>
      <x:c r="C511" t="n">
        <x:v>5</x:v>
      </x:c>
      <x:c r="D511" t="inlineStr">
        <x:is>
          <x:t xml:space="preserve">Preparación superficial</x:t>
        </x:is>
      </x:c>
      <x:c r="E511" t="inlineStr">
        <x:is>
          <x:t xml:space="preserve">Zona de preparación superficial</x:t>
        </x:is>
      </x:c>
      <x:c r="F511" s="35" t="n">
        <x:v>45825.49009833334</x:v>
      </x:c>
      <x:c r="G511" s="35" t="n">
        <x:v>45825.645615</x:v>
      </x:c>
      <x:c r="H511" t="n">
        <x:v>2.7324</x:v>
      </x:c>
      <x:c r="I511" s="30" t="n">
        <x:v>45825</x:v>
      </x:c>
      <x:c r="J511" t="inlineStr">
        <x:is>
          <x:t xml:space="preserve">FIFO DEL ESCENARIO</x:t>
        </x:is>
      </x:c>
      <x:c r="K511" t="inlineStr">
        <x:is>
          <x:t xml:space="preserve">NO PROGRAMA HISTORICO</x:t>
        </x:is>
      </x:c>
    </x:row>
    <x:row r="512">
      <x:c r="A512" t="inlineStr">
        <x:is>
          <x:t xml:space="preserve">P045</x:t>
        </x:is>
      </x:c>
      <x:c r="B512" t="inlineStr">
        <x:is>
          <x:t xml:space="preserve">Locker de 4 puertas</x:t>
        </x:is>
      </x:c>
      <x:c r="C512" t="n">
        <x:v>6</x:v>
      </x:c>
      <x:c r="D512" t="inlineStr">
        <x:is>
          <x:t xml:space="preserve">Aplicación electrostática de polvo</x:t>
        </x:is>
      </x:c>
      <x:c r="E512" t="inlineStr">
        <x:is>
          <x:t xml:space="preserve">Pistola manual de pintura electrostática en polvo</x:t>
        </x:is>
      </x:c>
      <x:c r="F512" s="35" t="n">
        <x:v>45825.645615</x:v>
      </x:c>
      <x:c r="G512" s="35" t="n">
        <x:v>45825.68240666667</x:v>
      </x:c>
      <x:c r="H512" t="n">
        <x:v>0.8830000000000001</x:v>
      </x:c>
      <x:c r="I512" s="30" t="n">
        <x:v>45825</x:v>
      </x:c>
      <x:c r="J512" t="inlineStr">
        <x:is>
          <x:t xml:space="preserve">FIFO DEL ESCENARIO</x:t>
        </x:is>
      </x:c>
      <x:c r="K512" t="inlineStr">
        <x:is>
          <x:t xml:space="preserve">NO PROGRAMA HISTORICO</x:t>
        </x:is>
      </x:c>
    </x:row>
    <x:row r="513">
      <x:c r="A513" t="inlineStr">
        <x:is>
          <x:t xml:space="preserve">P045</x:t>
        </x:is>
      </x:c>
      <x:c r="B513" t="inlineStr">
        <x:is>
          <x:t xml:space="preserve">Locker de 4 puertas</x:t>
        </x:is>
      </x:c>
      <x:c r="C513" t="n">
        <x:v>7</x:v>
      </x:c>
      <x:c r="D513" t="inlineStr">
        <x:is>
          <x:t xml:space="preserve">Curado térmico en horno</x:t>
        </x:is>
      </x:c>
      <x:c r="E513" t="inlineStr">
        <x:is>
          <x:t xml:space="preserve">Horno de curado de pintura electrostática por lotes</x:t>
        </x:is>
      </x:c>
      <x:c r="F513" s="35" t="n">
        <x:v>45825.68240666667</x:v>
      </x:c>
      <x:c r="G513" s="35" t="n">
        <x:v>45826.33865666667</x:v>
      </x:c>
      <x:c r="H513" t="n">
        <x:v>0.75</x:v>
      </x:c>
      <x:c r="I513" s="30" t="n">
        <x:v>45825</x:v>
      </x:c>
      <x:c r="J513" t="inlineStr">
        <x:is>
          <x:t xml:space="preserve">FIFO DEL ESCENARIO</x:t>
        </x:is>
      </x:c>
      <x:c r="K513" t="inlineStr">
        <x:is>
          <x:t xml:space="preserve">NO PROGRAMA HISTORICO</x:t>
        </x:is>
      </x:c>
    </x:row>
    <x:row r="514">
      <x:c r="A514" t="inlineStr">
        <x:is>
          <x:t xml:space="preserve">P045</x:t>
        </x:is>
      </x:c>
      <x:c r="B514" t="inlineStr">
        <x:is>
          <x:t xml:space="preserve">Locker de 4 puertas</x:t>
        </x:is>
      </x:c>
      <x:c r="C514" t="n">
        <x:v>8</x:v>
      </x:c>
      <x:c r="D514" t="inlineStr">
        <x:is>
          <x:t xml:space="preserve">Colgado, traslado y enfriamiento</x:t>
        </x:is>
      </x:c>
      <x:c r="E514" t="inlineStr">
        <x:is>
          <x:t xml:space="preserve">Manipulación y enfriamiento de piezas</x:t>
        </x:is>
      </x:c>
      <x:c r="F514" s="35" t="n">
        <x:v>45826.33865666667</x:v>
      </x:c>
      <x:c r="G514" s="35" t="n">
        <x:v>45826.35429555555</x:v>
      </x:c>
      <x:c r="H514" t="n">
        <x:v>0.3753333333333334</x:v>
      </x:c>
      <x:c r="I514" s="30" t="n">
        <x:v>45825</x:v>
      </x:c>
      <x:c r="J514" t="inlineStr">
        <x:is>
          <x:t xml:space="preserve">FIFO DEL ESCENARIO</x:t>
        </x:is>
      </x:c>
      <x:c r="K514" t="inlineStr">
        <x:is>
          <x:t xml:space="preserve">NO PROGRAMA HISTORICO</x:t>
        </x:is>
      </x:c>
    </x:row>
    <x:row r="515">
      <x:c r="A515" t="inlineStr">
        <x:is>
          <x:t xml:space="preserve">P045</x:t>
        </x:is>
      </x:c>
      <x:c r="B515" t="inlineStr">
        <x:is>
          <x:t xml:space="preserve">Locker de 4 puertas</x:t>
        </x:is>
      </x:c>
      <x:c r="C515" t="n">
        <x:v>9</x:v>
      </x:c>
      <x:c r="D515" t="inlineStr">
        <x:is>
          <x:t xml:space="preserve">Ensamblaje</x:t>
        </x:is>
      </x:c>
      <x:c r="E515" t="inlineStr">
        <x:is>
          <x:t xml:space="preserve">Mesa de armado</x:t>
        </x:is>
      </x:c>
      <x:c r="F515" s="35" t="n">
        <x:v>45828.37657805556</x:v>
      </x:c>
      <x:c r="G515" s="35" t="n">
        <x:v>45828.59741138889</x:v>
      </x:c>
      <x:c r="H515" t="n">
        <x:v>4.3</x:v>
      </x:c>
      <x:c r="I515" s="30" t="n">
        <x:v>45825</x:v>
      </x:c>
      <x:c r="J515" t="inlineStr">
        <x:is>
          <x:t xml:space="preserve">FIFO DEL ESCENARIO</x:t>
        </x:is>
      </x:c>
      <x:c r="K515" t="inlineStr">
        <x:is>
          <x:t xml:space="preserve">NO PROGRAMA HISTORICO</x:t>
        </x:is>
      </x:c>
    </x:row>
    <x:row r="516">
      <x:c r="A516" t="inlineStr">
        <x:is>
          <x:t xml:space="preserve">P045</x:t>
        </x:is>
      </x:c>
      <x:c r="B516" t="inlineStr">
        <x:is>
          <x:t xml:space="preserve">Locker de 4 puertas</x:t>
        </x:is>
      </x:c>
      <x:c r="C516" t="n">
        <x:v>10</x:v>
      </x:c>
      <x:c r="D516" t="inlineStr">
        <x:is>
          <x:t xml:space="preserve">Inspección de calidad</x:t>
        </x:is>
      </x:c>
      <x:c r="E516" t="inlineStr">
        <x:is>
          <x:t xml:space="preserve">Área de inspección</x:t>
        </x:is>
      </x:c>
      <x:c r="F516" s="35" t="n">
        <x:v>45828.59741138889</x:v>
      </x:c>
      <x:c r="G516" s="35" t="n">
        <x:v>45828.61346694444</x:v>
      </x:c>
      <x:c r="H516" t="n">
        <x:v>0.3853333333333334</x:v>
      </x:c>
      <x:c r="I516" s="30" t="n">
        <x:v>45825</x:v>
      </x:c>
      <x:c r="J516" t="inlineStr">
        <x:is>
          <x:t xml:space="preserve">FIFO DEL ESCENARIO</x:t>
        </x:is>
      </x:c>
      <x:c r="K516" t="inlineStr">
        <x:is>
          <x:t xml:space="preserve">NO PROGRAMA HISTORICO</x:t>
        </x:is>
      </x:c>
    </x:row>
    <x:row r="517">
      <x:c r="A517" t="inlineStr">
        <x:is>
          <x:t xml:space="preserve">P045</x:t>
        </x:is>
      </x:c>
      <x:c r="B517" t="inlineStr">
        <x:is>
          <x:t xml:space="preserve">Locker de 4 puertas</x:t>
        </x:is>
      </x:c>
      <x:c r="C517" t="n">
        <x:v>11</x:v>
      </x:c>
      <x:c r="D517" t="inlineStr">
        <x:is>
          <x:t xml:space="preserve">Embalaje</x:t>
        </x:is>
      </x:c>
      <x:c r="E517" t="inlineStr">
        <x:is>
          <x:t xml:space="preserve">Zona de protección y embalaje</x:t>
        </x:is>
      </x:c>
      <x:c r="F517" s="35" t="n">
        <x:v>45828.61346694444</x:v>
      </x:c>
      <x:c r="G517" s="35" t="n">
        <x:v>45828.6347725</x:v>
      </x:c>
      <x:c r="H517" t="n">
        <x:v>0.5113333333333333</x:v>
      </x:c>
      <x:c r="I517" s="30" t="n">
        <x:v>45825</x:v>
      </x:c>
      <x:c r="J517" t="inlineStr">
        <x:is>
          <x:t xml:space="preserve">FIFO DEL ESCENARIO</x:t>
        </x:is>
      </x:c>
      <x:c r="K517" t="inlineStr">
        <x:is>
          <x:t xml:space="preserve">NO PROGRAMA HISTORICO</x:t>
        </x:is>
      </x:c>
    </x:row>
    <x:row r="518">
      <x:c r="A518" t="inlineStr">
        <x:is>
          <x:t xml:space="preserve">P047</x:t>
        </x:is>
      </x:c>
      <x:c r="B518" t="inlineStr">
        <x:is>
          <x:t xml:space="preserve">Armario metálico</x:t>
        </x:is>
      </x:c>
      <x:c r="C518" t="n">
        <x:v>1</x:v>
      </x:c>
      <x:c r="D518" t="inlineStr">
        <x:is>
          <x:t xml:space="preserve">Corte de planchas de acero</x:t>
        </x:is>
      </x:c>
      <x:c r="E518" t="inlineStr">
        <x:is>
          <x:t xml:space="preserve">Guillotina hidráulica para corte de planchas de acero</x:t>
        </x:is>
      </x:c>
      <x:c r="F518" s="35" t="n">
        <x:v>45814.33789583333</x:v>
      </x:c>
      <x:c r="G518" s="35" t="n">
        <x:v>45814.68700694444</x:v>
      </x:c>
      <x:c r="H518" t="n">
        <x:v>7.378666666666667</x:v>
      </x:c>
      <x:c r="I518" s="30" t="n">
        <x:v>45828</x:v>
      </x:c>
      <x:c r="J518" t="inlineStr">
        <x:is>
          <x:t xml:space="preserve">FIFO DEL ESCENARIO</x:t>
        </x:is>
      </x:c>
      <x:c r="K518" t="inlineStr">
        <x:is>
          <x:t xml:space="preserve">NO PROGRAMA HISTORICO</x:t>
        </x:is>
      </x:c>
    </x:row>
    <x:row r="519">
      <x:c r="A519" t="inlineStr">
        <x:is>
          <x:t xml:space="preserve">P047</x:t>
        </x:is>
      </x:c>
      <x:c r="B519" t="inlineStr">
        <x:is>
          <x:t xml:space="preserve">Armario metálico</x:t>
        </x:is>
      </x:c>
      <x:c r="C519" t="n">
        <x:v>2</x:v>
      </x:c>
      <x:c r="D519" t="inlineStr">
        <x:is>
          <x:t xml:space="preserve">Perforación</x:t>
        </x:is>
      </x:c>
      <x:c r="E519" t="inlineStr">
        <x:is>
          <x:t xml:space="preserve">Taladro de banco para perforación de acero</x:t>
        </x:is>
      </x:c>
      <x:c r="F519" s="35" t="n">
        <x:v>45818.634875</x:v>
      </x:c>
      <x:c r="G519" s="35" t="n">
        <x:v>45818.69709722222</x:v>
      </x:c>
      <x:c r="H519" t="n">
        <x:v>1.493333333333333</x:v>
      </x:c>
      <x:c r="I519" s="30" t="n">
        <x:v>45828</x:v>
      </x:c>
      <x:c r="J519" t="inlineStr">
        <x:is>
          <x:t xml:space="preserve">FIFO DEL ESCENARIO</x:t>
        </x:is>
      </x:c>
      <x:c r="K519" t="inlineStr">
        <x:is>
          <x:t xml:space="preserve">NO PROGRAMA HISTORICO</x:t>
        </x:is>
      </x:c>
    </x:row>
    <x:row r="520">
      <x:c r="A520" t="inlineStr">
        <x:is>
          <x:t xml:space="preserve">P047</x:t>
        </x:is>
      </x:c>
      <x:c r="B520" t="inlineStr">
        <x:is>
          <x:t xml:space="preserve">Armario metálico</x:t>
        </x:is>
      </x:c>
      <x:c r="C520" t="n">
        <x:v>3</x:v>
      </x:c>
      <x:c r="D520" t="inlineStr">
        <x:is>
          <x:t xml:space="preserve">Plegado</x:t>
        </x:is>
      </x:c>
      <x:c r="E520" t="inlineStr">
        <x:is>
          <x:t xml:space="preserve">Plegadora hidráulica de chapa metálica</x:t>
        </x:is>
      </x:c>
      <x:c r="F520" s="35" t="n">
        <x:v>45825.40931944444</x:v>
      </x:c>
      <x:c r="G520" s="35" t="n">
        <x:v>45827.47598611111</x:v>
      </x:c>
      <x:c r="H520" t="n">
        <x:v>17.6</x:v>
      </x:c>
      <x:c r="I520" s="30" t="n">
        <x:v>45828</x:v>
      </x:c>
      <x:c r="J520" t="inlineStr">
        <x:is>
          <x:t xml:space="preserve">FIFO DEL ESCENARIO</x:t>
        </x:is>
      </x:c>
      <x:c r="K520" t="inlineStr">
        <x:is>
          <x:t xml:space="preserve">NO PROGRAMA HISTORICO</x:t>
        </x:is>
      </x:c>
    </x:row>
    <x:row r="521">
      <x:c r="A521" t="inlineStr">
        <x:is>
          <x:t xml:space="preserve">P047</x:t>
        </x:is>
      </x:c>
      <x:c r="B521" t="inlineStr">
        <x:is>
          <x:t xml:space="preserve">Armario metálico</x:t>
        </x:is>
      </x:c>
      <x:c r="C521" t="n">
        <x:v>4</x:v>
      </x:c>
      <x:c r="D521" t="inlineStr">
        <x:is>
          <x:t xml:space="preserve">Desbarbado</x:t>
        </x:is>
      </x:c>
      <x:c r="E521" t="inlineStr">
        <x:is>
          <x:t xml:space="preserve">Mesa de desbarbado/esmerilado</x:t>
        </x:is>
      </x:c>
      <x:c r="F521" s="35" t="n">
        <x:v>45827.47598611111</x:v>
      </x:c>
      <x:c r="G521" s="35" t="n">
        <x:v>45827.64681944445</x:v>
      </x:c>
      <x:c r="H521" t="n">
        <x:v>3.1</x:v>
      </x:c>
      <x:c r="I521" s="30" t="n">
        <x:v>45828</x:v>
      </x:c>
      <x:c r="J521" t="inlineStr">
        <x:is>
          <x:t xml:space="preserve">FIFO DEL ESCENARIO</x:t>
        </x:is>
      </x:c>
      <x:c r="K521" t="inlineStr">
        <x:is>
          <x:t xml:space="preserve">NO PROGRAMA HISTORICO</x:t>
        </x:is>
      </x:c>
    </x:row>
    <x:row r="522">
      <x:c r="A522" t="inlineStr">
        <x:is>
          <x:t xml:space="preserve">P047</x:t>
        </x:is>
      </x:c>
      <x:c r="B522" t="inlineStr">
        <x:is>
          <x:t xml:space="preserve">Armario metálico</x:t>
        </x:is>
      </x:c>
      <x:c r="C522" t="n">
        <x:v>5</x:v>
      </x:c>
      <x:c r="D522" t="inlineStr">
        <x:is>
          <x:t xml:space="preserve">Preparación superficial</x:t>
        </x:is>
      </x:c>
      <x:c r="E522" t="inlineStr">
        <x:is>
          <x:t xml:space="preserve">Zona de preparación superficial</x:t>
        </x:is>
      </x:c>
      <x:c r="F522" s="35" t="n">
        <x:v>45827.64681944445</x:v>
      </x:c>
      <x:c r="G522" s="35" t="n">
        <x:v>45828.49441944445</x:v>
      </x:c>
      <x:c r="H522" t="n">
        <x:v>5.3424</x:v>
      </x:c>
      <x:c r="I522" s="30" t="n">
        <x:v>45828</x:v>
      </x:c>
      <x:c r="J522" t="inlineStr">
        <x:is>
          <x:t xml:space="preserve">FIFO DEL ESCENARIO</x:t>
        </x:is>
      </x:c>
      <x:c r="K522" t="inlineStr">
        <x:is>
          <x:t xml:space="preserve">NO PROGRAMA HISTORICO</x:t>
        </x:is>
      </x:c>
    </x:row>
    <x:row r="523">
      <x:c r="A523" t="inlineStr">
        <x:is>
          <x:t xml:space="preserve">P047</x:t>
        </x:is>
      </x:c>
      <x:c r="B523" t="inlineStr">
        <x:is>
          <x:t xml:space="preserve">Armario metálico</x:t>
        </x:is>
      </x:c>
      <x:c r="C523" t="n">
        <x:v>6</x:v>
      </x:c>
      <x:c r="D523" t="inlineStr">
        <x:is>
          <x:t xml:space="preserve">Aplicación electrostática de polvo</x:t>
        </x:is>
      </x:c>
      <x:c r="E523" t="inlineStr">
        <x:is>
          <x:t xml:space="preserve">Pistola manual de pintura electrostática en polvo</x:t>
        </x:is>
      </x:c>
      <x:c r="F523" s="35" t="n">
        <x:v>45828.49441944445</x:v>
      </x:c>
      <x:c r="G523" s="35" t="n">
        <x:v>45828.60758611111</x:v>
      </x:c>
      <x:c r="H523" t="n">
        <x:v>1.716</x:v>
      </x:c>
      <x:c r="I523" s="30" t="n">
        <x:v>45828</x:v>
      </x:c>
      <x:c r="J523" t="inlineStr">
        <x:is>
          <x:t xml:space="preserve">FIFO DEL ESCENARIO</x:t>
        </x:is>
      </x:c>
      <x:c r="K523" t="inlineStr">
        <x:is>
          <x:t xml:space="preserve">NO PROGRAMA HISTORICO</x:t>
        </x:is>
      </x:c>
    </x:row>
    <x:row r="524">
      <x:c r="A524" t="inlineStr">
        <x:is>
          <x:t xml:space="preserve">P047</x:t>
        </x:is>
      </x:c>
      <x:c r="B524" t="inlineStr">
        <x:is>
          <x:t xml:space="preserve">Armario metálico</x:t>
        </x:is>
      </x:c>
      <x:c r="C524" t="n">
        <x:v>7</x:v>
      </x:c>
      <x:c r="D524" t="inlineStr">
        <x:is>
          <x:t xml:space="preserve">Curado térmico en horno</x:t>
        </x:is>
      </x:c>
      <x:c r="E524" t="inlineStr">
        <x:is>
          <x:t xml:space="preserve">Horno de curado de pintura electrostática por lotes</x:t>
        </x:is>
      </x:c>
      <x:c r="F524" s="35" t="n">
        <x:v>45828.60758611111</x:v>
      </x:c>
      <x:c r="G524" s="35" t="n">
        <x:v>45828.67008611111</x:v>
      </x:c>
      <x:c r="H524" t="n">
        <x:v>1.5</x:v>
      </x:c>
      <x:c r="I524" s="30" t="n">
        <x:v>45828</x:v>
      </x:c>
      <x:c r="J524" t="inlineStr">
        <x:is>
          <x:t xml:space="preserve">FIFO DEL ESCENARIO</x:t>
        </x:is>
      </x:c>
      <x:c r="K524" t="inlineStr">
        <x:is>
          <x:t xml:space="preserve">NO PROGRAMA HISTORICO</x:t>
        </x:is>
      </x:c>
    </x:row>
    <x:row r="525">
      <x:c r="A525" t="inlineStr">
        <x:is>
          <x:t xml:space="preserve">P047</x:t>
        </x:is>
      </x:c>
      <x:c r="B525" t="inlineStr">
        <x:is>
          <x:t xml:space="preserve">Armario metálico</x:t>
        </x:is>
      </x:c>
      <x:c r="C525" t="n">
        <x:v>8</x:v>
      </x:c>
      <x:c r="D525" t="inlineStr">
        <x:is>
          <x:t xml:space="preserve">Colgado, traslado y enfriamiento</x:t>
        </x:is>
      </x:c>
      <x:c r="E525" t="inlineStr">
        <x:is>
          <x:t xml:space="preserve">Manipulación y enfriamiento de piezas</x:t>
        </x:is>
      </x:c>
      <x:c r="F525" s="35" t="n">
        <x:v>45828.67008611111</x:v>
      </x:c>
      <x:c r="G525" s="35" t="n">
        <x:v>45828.70086388889</x:v>
      </x:c>
      <x:c r="H525" t="n">
        <x:v>0.7386666666666667</x:v>
      </x:c>
      <x:c r="I525" s="30" t="n">
        <x:v>45828</x:v>
      </x:c>
      <x:c r="J525" t="inlineStr">
        <x:is>
          <x:t xml:space="preserve">FIFO DEL ESCENARIO</x:t>
        </x:is>
      </x:c>
      <x:c r="K525" t="inlineStr">
        <x:is>
          <x:t xml:space="preserve">NO PROGRAMA HISTORICO</x:t>
        </x:is>
      </x:c>
    </x:row>
    <x:row r="526">
      <x:c r="A526" t="inlineStr">
        <x:is>
          <x:t xml:space="preserve">P047</x:t>
        </x:is>
      </x:c>
      <x:c r="B526" t="inlineStr">
        <x:is>
          <x:t xml:space="preserve">Armario metálico</x:t>
        </x:is>
      </x:c>
      <x:c r="C526" t="n">
        <x:v>9</x:v>
      </x:c>
      <x:c r="D526" t="inlineStr">
        <x:is>
          <x:t xml:space="preserve">Ensamblaje</x:t>
        </x:is>
      </x:c>
      <x:c r="E526" t="inlineStr">
        <x:is>
          <x:t xml:space="preserve">Mesa de armado</x:t>
        </x:is>
      </x:c>
      <x:c r="F526" s="35" t="n">
        <x:v>45828.70086388889</x:v>
      </x:c>
      <x:c r="G526" s="35" t="n">
        <x:v>45831.60086388889</x:v>
      </x:c>
      <x:c r="H526" t="n">
        <x:v>5.6</x:v>
      </x:c>
      <x:c r="I526" s="30" t="n">
        <x:v>45828</x:v>
      </x:c>
      <x:c r="J526" t="inlineStr">
        <x:is>
          <x:t xml:space="preserve">FIFO DEL ESCENARIO</x:t>
        </x:is>
      </x:c>
      <x:c r="K526" t="inlineStr">
        <x:is>
          <x:t xml:space="preserve">NO PROGRAMA HISTORICO</x:t>
        </x:is>
      </x:c>
    </x:row>
    <x:row r="527">
      <x:c r="A527" t="inlineStr">
        <x:is>
          <x:t xml:space="preserve">P047</x:t>
        </x:is>
      </x:c>
      <x:c r="B527" t="inlineStr">
        <x:is>
          <x:t xml:space="preserve">Armario metálico</x:t>
        </x:is>
      </x:c>
      <x:c r="C527" t="n">
        <x:v>10</x:v>
      </x:c>
      <x:c r="D527" t="inlineStr">
        <x:is>
          <x:t xml:space="preserve">Inspección de calidad</x:t>
        </x:is>
      </x:c>
      <x:c r="E527" t="inlineStr">
        <x:is>
          <x:t xml:space="preserve">Área de inspección</x:t>
        </x:is>
      </x:c>
      <x:c r="F527" s="35" t="n">
        <x:v>45831.60086388889</x:v>
      </x:c>
      <x:c r="G527" s="35" t="n">
        <x:v>45831.63239166667</x:v>
      </x:c>
      <x:c r="H527" t="n">
        <x:v>0.7566666666666667</x:v>
      </x:c>
      <x:c r="I527" s="30" t="n">
        <x:v>45828</x:v>
      </x:c>
      <x:c r="J527" t="inlineStr">
        <x:is>
          <x:t xml:space="preserve">FIFO DEL ESCENARIO</x:t>
        </x:is>
      </x:c>
      <x:c r="K527" t="inlineStr">
        <x:is>
          <x:t xml:space="preserve">NO PROGRAMA HISTORICO</x:t>
        </x:is>
      </x:c>
    </x:row>
    <x:row r="528">
      <x:c r="A528" t="inlineStr">
        <x:is>
          <x:t xml:space="preserve">P047</x:t>
        </x:is>
      </x:c>
      <x:c r="B528" t="inlineStr">
        <x:is>
          <x:t xml:space="preserve">Armario metálico</x:t>
        </x:is>
      </x:c>
      <x:c r="C528" t="n">
        <x:v>11</x:v>
      </x:c>
      <x:c r="D528" t="inlineStr">
        <x:is>
          <x:t xml:space="preserve">Embalaje</x:t>
        </x:is>
      </x:c>
      <x:c r="E528" t="inlineStr">
        <x:is>
          <x:t xml:space="preserve">Zona de protección y embalaje</x:t>
        </x:is>
      </x:c>
      <x:c r="F528" s="35" t="n">
        <x:v>45831.63239166667</x:v>
      </x:c>
      <x:c r="G528" s="35" t="n">
        <x:v>45831.67408611111</x:v>
      </x:c>
      <x:c r="H528" t="n">
        <x:v>1.000666666666667</x:v>
      </x:c>
      <x:c r="I528" s="30" t="n">
        <x:v>45828</x:v>
      </x:c>
      <x:c r="J528" t="inlineStr">
        <x:is>
          <x:t xml:space="preserve">FIFO DEL ESCENARIO</x:t>
        </x:is>
      </x:c>
      <x:c r="K528" t="inlineStr">
        <x:is>
          <x:t xml:space="preserve">NO PROGRAMA HISTORICO</x:t>
        </x:is>
      </x:c>
    </x:row>
    <x:row r="529">
      <x:c r="A529" t="inlineStr">
        <x:is>
          <x:t xml:space="preserve">P042</x:t>
        </x:is>
      </x:c>
      <x:c r="B529" t="inlineStr">
        <x:is>
          <x:t xml:space="preserve">Estante reforzado modular</x:t>
        </x:is>
      </x:c>
      <x:c r="C529" t="n">
        <x:v>1</x:v>
      </x:c>
      <x:c r="D529" t="inlineStr">
        <x:is>
          <x:t xml:space="preserve">Corte de planchas de acero</x:t>
        </x:is>
      </x:c>
      <x:c r="E529" t="inlineStr">
        <x:is>
          <x:t xml:space="preserve">Guillotina hidráulica para corte de planchas de acero</x:t>
        </x:is>
      </x:c>
      <x:c r="F529" s="35" t="n">
        <x:v>45824.33333333334</x:v>
      </x:c>
      <x:c r="G529" s="35" t="n">
        <x:v>45825.367625</x:v>
      </x:c>
      <x:c r="H529" t="n">
        <x:v>8.823</x:v>
      </x:c>
      <x:c r="I529" s="30" t="n">
        <x:v>45842</x:v>
      </x:c>
      <x:c r="J529" t="inlineStr">
        <x:is>
          <x:t xml:space="preserve">FIFO DEL ESCENARIO</x:t>
        </x:is>
      </x:c>
      <x:c r="K529" t="inlineStr">
        <x:is>
          <x:t xml:space="preserve">NO PROGRAMA HISTORICO</x:t>
        </x:is>
      </x:c>
    </x:row>
    <x:row r="530">
      <x:c r="A530" t="inlineStr">
        <x:is>
          <x:t xml:space="preserve">P042</x:t>
        </x:is>
      </x:c>
      <x:c r="B530" t="inlineStr">
        <x:is>
          <x:t xml:space="preserve">Estante reforzado modular</x:t>
        </x:is>
      </x:c>
      <x:c r="C530" t="n">
        <x:v>2</x:v>
      </x:c>
      <x:c r="D530" t="inlineStr">
        <x:is>
          <x:t xml:space="preserve">Corte de tubos y perfiles</x:t>
        </x:is>
      </x:c>
      <x:c r="E530" t="inlineStr">
        <x:is>
          <x:t xml:space="preserve">Sierra de cinta para corte de tubos y perfiles</x:t>
        </x:is>
      </x:c>
      <x:c r="F530" s="35" t="n">
        <x:v>45825.367625</x:v>
      </x:c>
      <x:c r="G530" s="35" t="n">
        <x:v>45826.592625</x:v>
      </x:c>
      <x:c r="H530" t="n">
        <x:v>12.4</x:v>
      </x:c>
      <x:c r="I530" s="30" t="n">
        <x:v>45842</x:v>
      </x:c>
      <x:c r="J530" t="inlineStr">
        <x:is>
          <x:t xml:space="preserve">FIFO DEL ESCENARIO</x:t>
        </x:is>
      </x:c>
      <x:c r="K530" t="inlineStr">
        <x:is>
          <x:t xml:space="preserve">NO PROGRAMA HISTORICO</x:t>
        </x:is>
      </x:c>
    </x:row>
    <x:row r="531">
      <x:c r="A531" t="inlineStr">
        <x:is>
          <x:t xml:space="preserve">P042</x:t>
        </x:is>
      </x:c>
      <x:c r="B531" t="inlineStr">
        <x:is>
          <x:t xml:space="preserve">Estante reforzado modular</x:t>
        </x:is>
      </x:c>
      <x:c r="C531" t="n">
        <x:v>3</x:v>
      </x:c>
      <x:c r="D531" t="inlineStr">
        <x:is>
          <x:t xml:space="preserve">Perforación</x:t>
        </x:is>
      </x:c>
      <x:c r="E531" t="inlineStr">
        <x:is>
          <x:t xml:space="preserve">Taladro de banco para perforación de acero</x:t>
        </x:is>
      </x:c>
      <x:c r="F531" s="35" t="n">
        <x:v>45826.592625</x:v>
      </x:c>
      <x:c r="G531" s="35" t="n">
        <x:v>45831.36304166666</x:v>
      </x:c>
      <x:c r="H531" t="n">
        <x:v>19.49</x:v>
      </x:c>
      <x:c r="I531" s="30" t="n">
        <x:v>45842</x:v>
      </x:c>
      <x:c r="J531" t="inlineStr">
        <x:is>
          <x:t xml:space="preserve">FIFO DEL ESCENARIO</x:t>
        </x:is>
      </x:c>
      <x:c r="K531" t="inlineStr">
        <x:is>
          <x:t xml:space="preserve">NO PROGRAMA HISTORICO</x:t>
        </x:is>
      </x:c>
    </x:row>
    <x:row r="532">
      <x:c r="A532" t="inlineStr">
        <x:is>
          <x:t xml:space="preserve">P042</x:t>
        </x:is>
      </x:c>
      <x:c r="B532" t="inlineStr">
        <x:is>
          <x:t xml:space="preserve">Estante reforzado modular</x:t>
        </x:is>
      </x:c>
      <x:c r="C532" t="n">
        <x:v>4</x:v>
      </x:c>
      <x:c r="D532" t="inlineStr">
        <x:is>
          <x:t xml:space="preserve">Plegado</x:t>
        </x:is>
      </x:c>
      <x:c r="E532" t="inlineStr">
        <x:is>
          <x:t xml:space="preserve">Plegadora hidráulica de chapa metálica</x:t>
        </x:is>
      </x:c>
      <x:c r="F532" s="35" t="n">
        <x:v>45831.36304166666</x:v>
      </x:c>
      <x:c r="G532" s="35" t="n">
        <x:v>45833.383875</x:v>
      </x:c>
      <x:c r="H532" t="n">
        <x:v>16.5</x:v>
      </x:c>
      <x:c r="I532" s="30" t="n">
        <x:v>45842</x:v>
      </x:c>
      <x:c r="J532" t="inlineStr">
        <x:is>
          <x:t xml:space="preserve">FIFO DEL ESCENARIO</x:t>
        </x:is>
      </x:c>
      <x:c r="K532" t="inlineStr">
        <x:is>
          <x:t xml:space="preserve">NO PROGRAMA HISTORICO</x:t>
        </x:is>
      </x:c>
    </x:row>
    <x:row r="533">
      <x:c r="A533" t="inlineStr">
        <x:is>
          <x:t xml:space="preserve">P042</x:t>
        </x:is>
      </x:c>
      <x:c r="B533" t="inlineStr">
        <x:is>
          <x:t xml:space="preserve">Estante reforzado modular</x:t>
        </x:is>
      </x:c>
      <x:c r="C533" t="n">
        <x:v>5</x:v>
      </x:c>
      <x:c r="D533" t="inlineStr">
        <x:is>
          <x:t xml:space="preserve">Soldadura</x:t>
        </x:is>
      </x:c>
      <x:c r="E533" t="inlineStr">
        <x:is>
          <x:t xml:space="preserve">Máquina de soldadura por arco MIG/MAG</x:t>
        </x:is>
      </x:c>
      <x:c r="F533" s="35" t="n">
        <x:v>45833.383875</x:v>
      </x:c>
      <x:c r="G533" s="35" t="n">
        <x:v>45835.49331944445</x:v>
      </x:c>
      <x:c r="H533" t="n">
        <x:v>18.62666666666667</x:v>
      </x:c>
      <x:c r="I533" s="30" t="n">
        <x:v>45842</x:v>
      </x:c>
      <x:c r="J533" t="inlineStr">
        <x:is>
          <x:t xml:space="preserve">FIFO DEL ESCENARIO</x:t>
        </x:is>
      </x:c>
      <x:c r="K533" t="inlineStr">
        <x:is>
          <x:t xml:space="preserve">NO PROGRAMA HISTORICO</x:t>
        </x:is>
      </x:c>
    </x:row>
    <x:row r="534">
      <x:c r="A534" t="inlineStr">
        <x:is>
          <x:t xml:space="preserve">P042</x:t>
        </x:is>
      </x:c>
      <x:c r="B534" t="inlineStr">
        <x:is>
          <x:t xml:space="preserve">Estante reforzado modular</x:t>
        </x:is>
      </x:c>
      <x:c r="C534" t="n">
        <x:v>6</x:v>
      </x:c>
      <x:c r="D534" t="inlineStr">
        <x:is>
          <x:t xml:space="preserve">Desbarbado</x:t>
        </x:is>
      </x:c>
      <x:c r="E534" t="inlineStr">
        <x:is>
          <x:t xml:space="preserve">Mesa de desbarbado/esmerilado</x:t>
        </x:is>
      </x:c>
      <x:c r="F534" s="35" t="n">
        <x:v>45835.49331944445</x:v>
      </x:c>
      <x:c r="G534" s="35" t="n">
        <x:v>45838.68706944444</x:v>
      </x:c>
      <x:c r="H534" t="n">
        <x:v>11.65</x:v>
      </x:c>
      <x:c r="I534" s="30" t="n">
        <x:v>45842</x:v>
      </x:c>
      <x:c r="J534" t="inlineStr">
        <x:is>
          <x:t xml:space="preserve">FIFO DEL ESCENARIO</x:t>
        </x:is>
      </x:c>
      <x:c r="K534" t="inlineStr">
        <x:is>
          <x:t xml:space="preserve">NO PROGRAMA HISTORICO</x:t>
        </x:is>
      </x:c>
    </x:row>
    <x:row r="535">
      <x:c r="A535" t="inlineStr">
        <x:is>
          <x:t xml:space="preserve">P042</x:t>
        </x:is>
      </x:c>
      <x:c r="B535" t="inlineStr">
        <x:is>
          <x:t xml:space="preserve">Estante reforzado modular</x:t>
        </x:is>
      </x:c>
      <x:c r="C535" t="n">
        <x:v>7</x:v>
      </x:c>
      <x:c r="D535" t="inlineStr">
        <x:is>
          <x:t xml:space="preserve">Preparación superficial</x:t>
        </x:is>
      </x:c>
      <x:c r="E535" t="inlineStr">
        <x:is>
          <x:t xml:space="preserve">Zona de preparación superficial</x:t>
        </x:is>
      </x:c>
      <x:c r="F535" s="35" t="n">
        <x:v>45838.68706944444</x:v>
      </x:c>
      <x:c r="G535" s="35" t="n">
        <x:v>45839.67380277778</x:v>
      </x:c>
      <x:c r="H535" t="n">
        <x:v>7.6816</x:v>
      </x:c>
      <x:c r="I535" s="30" t="n">
        <x:v>45842</x:v>
      </x:c>
      <x:c r="J535" t="inlineStr">
        <x:is>
          <x:t xml:space="preserve">FIFO DEL ESCENARIO</x:t>
        </x:is>
      </x:c>
      <x:c r="K535" t="inlineStr">
        <x:is>
          <x:t xml:space="preserve">NO PROGRAMA HISTORICO</x:t>
        </x:is>
      </x:c>
    </x:row>
    <x:row r="536">
      <x:c r="A536" t="inlineStr">
        <x:is>
          <x:t xml:space="preserve">P042</x:t>
        </x:is>
      </x:c>
      <x:c r="B536" t="inlineStr">
        <x:is>
          <x:t xml:space="preserve">Estante reforzado modular</x:t>
        </x:is>
      </x:c>
      <x:c r="C536" t="n">
        <x:v>8</x:v>
      </x:c>
      <x:c r="D536" t="inlineStr">
        <x:is>
          <x:t xml:space="preserve">Aplicación electrostática de polvo</x:t>
        </x:is>
      </x:c>
      <x:c r="E536" t="inlineStr">
        <x:is>
          <x:t xml:space="preserve">Pistola manual de pintura electrostática en polvo</x:t>
        </x:is>
      </x:c>
      <x:c r="F536" s="35" t="n">
        <x:v>45839.67380277778</x:v>
      </x:c>
      <x:c r="G536" s="35" t="n">
        <x:v>45840.39344166667</x:v>
      </x:c>
      <x:c r="H536" t="n">
        <x:v>2.271333333333333</x:v>
      </x:c>
      <x:c r="I536" s="30" t="n">
        <x:v>45842</x:v>
      </x:c>
      <x:c r="J536" t="inlineStr">
        <x:is>
          <x:t xml:space="preserve">FIFO DEL ESCENARIO</x:t>
        </x:is>
      </x:c>
      <x:c r="K536" t="inlineStr">
        <x:is>
          <x:t xml:space="preserve">NO PROGRAMA HISTORICO</x:t>
        </x:is>
      </x:c>
    </x:row>
    <x:row r="537">
      <x:c r="A537" t="inlineStr">
        <x:is>
          <x:t xml:space="preserve">P042</x:t>
        </x:is>
      </x:c>
      <x:c r="B537" t="inlineStr">
        <x:is>
          <x:t xml:space="preserve">Estante reforzado modular</x:t>
        </x:is>
      </x:c>
      <x:c r="C537" t="n">
        <x:v>9</x:v>
      </x:c>
      <x:c r="D537" t="inlineStr">
        <x:is>
          <x:t xml:space="preserve">Curado térmico en horno</x:t>
        </x:is>
      </x:c>
      <x:c r="E537" t="inlineStr">
        <x:is>
          <x:t xml:space="preserve">Horno de curado de pintura electrostática por lotes</x:t>
        </x:is>
      </x:c>
      <x:c r="F537" s="35" t="n">
        <x:v>45840.39344166667</x:v>
      </x:c>
      <x:c r="G537" s="35" t="n">
        <x:v>45840.45594166667</x:v>
      </x:c>
      <x:c r="H537" t="n">
        <x:v>1.5</x:v>
      </x:c>
      <x:c r="I537" s="30" t="n">
        <x:v>45842</x:v>
      </x:c>
      <x:c r="J537" t="inlineStr">
        <x:is>
          <x:t xml:space="preserve">FIFO DEL ESCENARIO</x:t>
        </x:is>
      </x:c>
      <x:c r="K537" t="inlineStr">
        <x:is>
          <x:t xml:space="preserve">NO PROGRAMA HISTORICO</x:t>
        </x:is>
      </x:c>
    </x:row>
    <x:row r="538">
      <x:c r="A538" t="inlineStr">
        <x:is>
          <x:t xml:space="preserve">P042</x:t>
        </x:is>
      </x:c>
      <x:c r="B538" t="inlineStr">
        <x:is>
          <x:t xml:space="preserve">Estante reforzado modular</x:t>
        </x:is>
      </x:c>
      <x:c r="C538" t="n">
        <x:v>10</x:v>
      </x:c>
      <x:c r="D538" t="inlineStr">
        <x:is>
          <x:t xml:space="preserve">Colgado, traslado y enfriamiento</x:t>
        </x:is>
      </x:c>
      <x:c r="E538" t="inlineStr">
        <x:is>
          <x:t xml:space="preserve">Manipulación y enfriamiento de piezas</x:t>
        </x:is>
      </x:c>
      <x:c r="F538" s="35" t="n">
        <x:v>45840.45594166667</x:v>
      </x:c>
      <x:c r="G538" s="35" t="n">
        <x:v>45840.49320555555</x:v>
      </x:c>
      <x:c r="H538" t="n">
        <x:v>0.8943333333333333</x:v>
      </x:c>
      <x:c r="I538" s="30" t="n">
        <x:v>45842</x:v>
      </x:c>
      <x:c r="J538" t="inlineStr">
        <x:is>
          <x:t xml:space="preserve">FIFO DEL ESCENARIO</x:t>
        </x:is>
      </x:c>
      <x:c r="K538" t="inlineStr">
        <x:is>
          <x:t xml:space="preserve">NO PROGRAMA HISTORICO</x:t>
        </x:is>
      </x:c>
    </x:row>
    <x:row r="539">
      <x:c r="A539" t="inlineStr">
        <x:is>
          <x:t xml:space="preserve">P042</x:t>
        </x:is>
      </x:c>
      <x:c r="B539" t="inlineStr">
        <x:is>
          <x:t xml:space="preserve">Estante reforzado modular</x:t>
        </x:is>
      </x:c>
      <x:c r="C539" t="n">
        <x:v>11</x:v>
      </x:c>
      <x:c r="D539" t="inlineStr">
        <x:is>
          <x:t xml:space="preserve">Ensamblaje</x:t>
        </x:is>
      </x:c>
      <x:c r="E539" t="inlineStr">
        <x:is>
          <x:t xml:space="preserve">Mesa de armado</x:t>
        </x:is>
      </x:c>
      <x:c r="F539" s="35" t="n">
        <x:v>45840.49320555555</x:v>
      </x:c>
      <x:c r="G539" s="35" t="n">
        <x:v>45842.44008055556</x:v>
      </x:c>
      <x:c r="H539" t="n">
        <x:v>14.725</x:v>
      </x:c>
      <x:c r="I539" s="30" t="n">
        <x:v>45842</x:v>
      </x:c>
      <x:c r="J539" t="inlineStr">
        <x:is>
          <x:t xml:space="preserve">FIFO DEL ESCENARIO</x:t>
        </x:is>
      </x:c>
      <x:c r="K539" t="inlineStr">
        <x:is>
          <x:t xml:space="preserve">NO PROGRAMA HISTORICO</x:t>
        </x:is>
      </x:c>
    </x:row>
    <x:row r="540">
      <x:c r="A540" t="inlineStr">
        <x:is>
          <x:t xml:space="preserve">P042</x:t>
        </x:is>
      </x:c>
      <x:c r="B540" t="inlineStr">
        <x:is>
          <x:t xml:space="preserve">Estante reforzado modular</x:t>
        </x:is>
      </x:c>
      <x:c r="C540" t="n">
        <x:v>12</x:v>
      </x:c>
      <x:c r="D540" t="inlineStr">
        <x:is>
          <x:t xml:space="preserve">Inspección de calidad</x:t>
        </x:is>
      </x:c>
      <x:c r="E540" t="inlineStr">
        <x:is>
          <x:t xml:space="preserve">Área de inspección</x:t>
        </x:is>
      </x:c>
      <x:c r="F540" s="35" t="n">
        <x:v>45842.44008055556</x:v>
      </x:c>
      <x:c r="G540" s="35" t="n">
        <x:v>45842.48038611111</x:v>
      </x:c>
      <x:c r="H540" t="n">
        <x:v>0.9673333333333333</x:v>
      </x:c>
      <x:c r="I540" s="30" t="n">
        <x:v>45842</x:v>
      </x:c>
      <x:c r="J540" t="inlineStr">
        <x:is>
          <x:t xml:space="preserve">FIFO DEL ESCENARIO</x:t>
        </x:is>
      </x:c>
      <x:c r="K540" t="inlineStr">
        <x:is>
          <x:t xml:space="preserve">NO PROGRAMA HISTORICO</x:t>
        </x:is>
      </x:c>
    </x:row>
    <x:row r="541">
      <x:c r="A541" t="inlineStr">
        <x:is>
          <x:t xml:space="preserve">P042</x:t>
        </x:is>
      </x:c>
      <x:c r="B541" t="inlineStr">
        <x:is>
          <x:t xml:space="preserve">Estante reforzado modular</x:t>
        </x:is>
      </x:c>
      <x:c r="C541" t="n">
        <x:v>13</x:v>
      </x:c>
      <x:c r="D541" t="inlineStr">
        <x:is>
          <x:t xml:space="preserve">Embalaje</x:t>
        </x:is>
      </x:c>
      <x:c r="E541" t="inlineStr">
        <x:is>
          <x:t xml:space="preserve">Zona de protección y embalaje</x:t>
        </x:is>
      </x:c>
      <x:c r="F541" s="35" t="n">
        <x:v>45842.48038611111</x:v>
      </x:c>
      <x:c r="G541" s="35" t="n">
        <x:v>45842.57635833333</x:v>
      </x:c>
      <x:c r="H541" t="n">
        <x:v>1.303333333333333</x:v>
      </x:c>
      <x:c r="I541" s="30" t="n">
        <x:v>45842</x:v>
      </x:c>
      <x:c r="J541" t="inlineStr">
        <x:is>
          <x:t xml:space="preserve">FIFO DEL ESCENARIO</x:t>
        </x:is>
      </x:c>
      <x:c r="K541" t="inlineStr">
        <x:is>
          <x:t xml:space="preserve">NO PROGRAMA HISTORICO</x:t>
        </x:is>
      </x:c>
    </x:row>
    <x:row r="542">
      <x:c r="A542" t="inlineStr">
        <x:is>
          <x:t xml:space="preserve">P044</x:t>
        </x:is>
      </x:c>
      <x:c r="B542" t="inlineStr">
        <x:is>
          <x:t xml:space="preserve">Góndola mural</x:t>
        </x:is>
      </x:c>
      <x:c r="C542" t="n">
        <x:v>1</x:v>
      </x:c>
      <x:c r="D542" t="inlineStr">
        <x:is>
          <x:t xml:space="preserve">Corte de planchas de acero</x:t>
        </x:is>
      </x:c>
      <x:c r="E542" t="inlineStr">
        <x:is>
          <x:t xml:space="preserve">Guillotina hidráulica para corte de planchas de acero</x:t>
        </x:is>
      </x:c>
      <x:c r="F542" s="35" t="n">
        <x:v>45825.367625</x:v>
      </x:c>
      <x:c r="G542" s="35" t="n">
        <x:v>45826.356375</x:v>
      </x:c>
      <x:c r="H542" t="n">
        <x:v>7.73</x:v>
      </x:c>
      <x:c r="I542" s="30" t="n">
        <x:v>45840</x:v>
      </x:c>
      <x:c r="J542" t="inlineStr">
        <x:is>
          <x:t xml:space="preserve">FIFO DEL ESCENARIO</x:t>
        </x:is>
      </x:c>
      <x:c r="K542" t="inlineStr">
        <x:is>
          <x:t xml:space="preserve">NO PROGRAMA HISTORICO</x:t>
        </x:is>
      </x:c>
    </x:row>
    <x:row r="543">
      <x:c r="A543" t="inlineStr">
        <x:is>
          <x:t xml:space="preserve">P044</x:t>
        </x:is>
      </x:c>
      <x:c r="B543" t="inlineStr">
        <x:is>
          <x:t xml:space="preserve">Góndola mural</x:t>
        </x:is>
      </x:c>
      <x:c r="C543" t="n">
        <x:v>2</x:v>
      </x:c>
      <x:c r="D543" t="inlineStr">
        <x:is>
          <x:t xml:space="preserve">Corte de tubos y perfiles</x:t>
        </x:is>
      </x:c>
      <x:c r="E543" t="inlineStr">
        <x:is>
          <x:t xml:space="preserve">Sierra de cinta para corte de tubos y perfiles</x:t>
        </x:is>
      </x:c>
      <x:c r="F543" s="35" t="n">
        <x:v>45826.592625</x:v>
      </x:c>
      <x:c r="G543" s="35" t="n">
        <x:v>45826.63306944445</x:v>
      </x:c>
      <x:c r="H543" t="n">
        <x:v>0.9706666666666666</x:v>
      </x:c>
      <x:c r="I543" s="30" t="n">
        <x:v>45840</x:v>
      </x:c>
      <x:c r="J543" t="inlineStr">
        <x:is>
          <x:t xml:space="preserve">FIFO DEL ESCENARIO</x:t>
        </x:is>
      </x:c>
      <x:c r="K543" t="inlineStr">
        <x:is>
          <x:t xml:space="preserve">NO PROGRAMA HISTORICO</x:t>
        </x:is>
      </x:c>
    </x:row>
    <x:row r="544">
      <x:c r="A544" t="inlineStr">
        <x:is>
          <x:t xml:space="preserve">P044</x:t>
        </x:is>
      </x:c>
      <x:c r="B544" t="inlineStr">
        <x:is>
          <x:t xml:space="preserve">Góndola mural</x:t>
        </x:is>
      </x:c>
      <x:c r="C544" t="n">
        <x:v>3</x:v>
      </x:c>
      <x:c r="D544" t="inlineStr">
        <x:is>
          <x:t xml:space="preserve">Perforación</x:t>
        </x:is>
      </x:c>
      <x:c r="E544" t="inlineStr">
        <x:is>
          <x:t xml:space="preserve">Taladro de banco para perforación de acero</x:t>
        </x:is>
      </x:c>
      <x:c r="F544" s="35" t="n">
        <x:v>45831.36304166666</x:v>
      </x:c>
      <x:c r="G544" s="35" t="n">
        <x:v>45832.408875</x:v>
      </x:c>
      <x:c r="H544" t="n">
        <x:v>9.1</x:v>
      </x:c>
      <x:c r="I544" s="30" t="n">
        <x:v>45840</x:v>
      </x:c>
      <x:c r="J544" t="inlineStr">
        <x:is>
          <x:t xml:space="preserve">FIFO DEL ESCENARIO</x:t>
        </x:is>
      </x:c>
      <x:c r="K544" t="inlineStr">
        <x:is>
          <x:t xml:space="preserve">NO PROGRAMA HISTORICO</x:t>
        </x:is>
      </x:c>
    </x:row>
    <x:row r="545">
      <x:c r="A545" t="inlineStr">
        <x:is>
          <x:t xml:space="preserve">P044</x:t>
        </x:is>
      </x:c>
      <x:c r="B545" t="inlineStr">
        <x:is>
          <x:t xml:space="preserve">Góndola mural</x:t>
        </x:is>
      </x:c>
      <x:c r="C545" t="n">
        <x:v>4</x:v>
      </x:c>
      <x:c r="D545" t="inlineStr">
        <x:is>
          <x:t xml:space="preserve">Plegado</x:t>
        </x:is>
      </x:c>
      <x:c r="E545" t="inlineStr">
        <x:is>
          <x:t xml:space="preserve">Plegadora hidráulica de chapa metálica</x:t>
        </x:is>
      </x:c>
      <x:c r="F545" s="35" t="n">
        <x:v>45833.383875</x:v>
      </x:c>
      <x:c r="G545" s="35" t="n">
        <x:v>45835.41443055555</x:v>
      </x:c>
      <x:c r="H545" t="n">
        <x:v>16.73333333333333</x:v>
      </x:c>
      <x:c r="I545" s="30" t="n">
        <x:v>45840</x:v>
      </x:c>
      <x:c r="J545" t="inlineStr">
        <x:is>
          <x:t xml:space="preserve">FIFO DEL ESCENARIO</x:t>
        </x:is>
      </x:c>
      <x:c r="K545" t="inlineStr">
        <x:is>
          <x:t xml:space="preserve">NO PROGRAMA HISTORICO</x:t>
        </x:is>
      </x:c>
    </x:row>
    <x:row r="546">
      <x:c r="A546" t="inlineStr">
        <x:is>
          <x:t xml:space="preserve">P044</x:t>
        </x:is>
      </x:c>
      <x:c r="B546" t="inlineStr">
        <x:is>
          <x:t xml:space="preserve">Góndola mural</x:t>
        </x:is>
      </x:c>
      <x:c r="C546" t="n">
        <x:v>5</x:v>
      </x:c>
      <x:c r="D546" t="inlineStr">
        <x:is>
          <x:t xml:space="preserve">Soldadura</x:t>
        </x:is>
      </x:c>
      <x:c r="E546" t="inlineStr">
        <x:is>
          <x:t xml:space="preserve">Máquina de soldadura por arco MIG/MAG</x:t>
        </x:is>
      </x:c>
      <x:c r="F546" s="35" t="n">
        <x:v>45835.49331944445</x:v>
      </x:c>
      <x:c r="G546" s="35" t="n">
        <x:v>45835.57304166667</x:v>
      </x:c>
      <x:c r="H546" t="n">
        <x:v>0.9133333333333333</x:v>
      </x:c>
      <x:c r="I546" s="30" t="n">
        <x:v>45840</x:v>
      </x:c>
      <x:c r="J546" t="inlineStr">
        <x:is>
          <x:t xml:space="preserve">FIFO DEL ESCENARIO</x:t>
        </x:is>
      </x:c>
      <x:c r="K546" t="inlineStr">
        <x:is>
          <x:t xml:space="preserve">NO PROGRAMA HISTORICO</x:t>
        </x:is>
      </x:c>
    </x:row>
    <x:row r="547">
      <x:c r="A547" t="inlineStr">
        <x:is>
          <x:t xml:space="preserve">P044</x:t>
        </x:is>
      </x:c>
      <x:c r="B547" t="inlineStr">
        <x:is>
          <x:t xml:space="preserve">Góndola mural</x:t>
        </x:is>
      </x:c>
      <x:c r="C547" t="n">
        <x:v>6</x:v>
      </x:c>
      <x:c r="D547" t="inlineStr">
        <x:is>
          <x:t xml:space="preserve">Desbarbado</x:t>
        </x:is>
      </x:c>
      <x:c r="E547" t="inlineStr">
        <x:is>
          <x:t xml:space="preserve">Mesa de desbarbado/esmerilado</x:t>
        </x:is>
      </x:c>
      <x:c r="F547" s="35" t="n">
        <x:v>45838.68706944444</x:v>
      </x:c>
      <x:c r="G547" s="35" t="n">
        <x:v>45839.49748611111</x:v>
      </x:c>
      <x:c r="H547" t="n">
        <x:v>4.45</x:v>
      </x:c>
      <x:c r="I547" s="30" t="n">
        <x:v>45840</x:v>
      </x:c>
      <x:c r="J547" t="inlineStr">
        <x:is>
          <x:t xml:space="preserve">FIFO DEL ESCENARIO</x:t>
        </x:is>
      </x:c>
      <x:c r="K547" t="inlineStr">
        <x:is>
          <x:t xml:space="preserve">NO PROGRAMA HISTORICO</x:t>
        </x:is>
      </x:c>
    </x:row>
    <x:row r="548">
      <x:c r="A548" t="inlineStr">
        <x:is>
          <x:t xml:space="preserve">P044</x:t>
        </x:is>
      </x:c>
      <x:c r="B548" t="inlineStr">
        <x:is>
          <x:t xml:space="preserve">Góndola mural</x:t>
        </x:is>
      </x:c>
      <x:c r="C548" t="n">
        <x:v>7</x:v>
      </x:c>
      <x:c r="D548" t="inlineStr">
        <x:is>
          <x:t xml:space="preserve">Preparación superficial</x:t>
        </x:is>
      </x:c>
      <x:c r="E548" t="inlineStr">
        <x:is>
          <x:t xml:space="preserve">Zona de preparación superficial</x:t>
        </x:is>
      </x:c>
      <x:c r="F548" s="35" t="n">
        <x:v>45839.67380277778</x:v>
      </x:c>
      <x:c r="G548" s="35" t="n">
        <x:v>45840.453365</x:v>
      </x:c>
      <x:c r="H548" t="n">
        <x:v>3.709493333333333</x:v>
      </x:c>
      <x:c r="I548" s="30" t="n">
        <x:v>45840</x:v>
      </x:c>
      <x:c r="J548" t="inlineStr">
        <x:is>
          <x:t xml:space="preserve">FIFO DEL ESCENARIO</x:t>
        </x:is>
      </x:c>
      <x:c r="K548" t="inlineStr">
        <x:is>
          <x:t xml:space="preserve">NO PROGRAMA HISTORICO</x:t>
        </x:is>
      </x:c>
    </x:row>
    <x:row r="549">
      <x:c r="A549" t="inlineStr">
        <x:is>
          <x:t xml:space="preserve">P044</x:t>
        </x:is>
      </x:c>
      <x:c r="B549" t="inlineStr">
        <x:is>
          <x:t xml:space="preserve">Góndola mural</x:t>
        </x:is>
      </x:c>
      <x:c r="C549" t="n">
        <x:v>8</x:v>
      </x:c>
      <x:c r="D549" t="inlineStr">
        <x:is>
          <x:t xml:space="preserve">Aplicación electrostática de polvo</x:t>
        </x:is>
      </x:c>
      <x:c r="E549" t="inlineStr">
        <x:is>
          <x:t xml:space="preserve">Pistola manual de pintura electrostática en polvo</x:t>
        </x:is>
      </x:c>
      <x:c r="F549" s="35" t="n">
        <x:v>45840.453365</x:v>
      </x:c>
      <x:c r="G549" s="35" t="n">
        <x:v>45840.54414277778</x:v>
      </x:c>
      <x:c r="H549" t="n">
        <x:v>1.178666666666667</x:v>
      </x:c>
      <x:c r="I549" s="30" t="n">
        <x:v>45840</x:v>
      </x:c>
      <x:c r="J549" t="inlineStr">
        <x:is>
          <x:t xml:space="preserve">FIFO DEL ESCENARIO</x:t>
        </x:is>
      </x:c>
      <x:c r="K549" t="inlineStr">
        <x:is>
          <x:t xml:space="preserve">NO PROGRAMA HISTORICO</x:t>
        </x:is>
      </x:c>
    </x:row>
    <x:row r="550">
      <x:c r="A550" t="inlineStr">
        <x:is>
          <x:t xml:space="preserve">P044</x:t>
        </x:is>
      </x:c>
      <x:c r="B550" t="inlineStr">
        <x:is>
          <x:t xml:space="preserve">Góndola mural</x:t>
        </x:is>
      </x:c>
      <x:c r="C550" t="n">
        <x:v>9</x:v>
      </x:c>
      <x:c r="D550" t="inlineStr">
        <x:is>
          <x:t xml:space="preserve">Curado térmico en horno</x:t>
        </x:is>
      </x:c>
      <x:c r="E550" t="inlineStr">
        <x:is>
          <x:t xml:space="preserve">Horno de curado de pintura electrostática por lotes</x:t>
        </x:is>
      </x:c>
      <x:c r="F550" s="35" t="n">
        <x:v>45840.54414277778</x:v>
      </x:c>
      <x:c r="G550" s="35" t="n">
        <x:v>45840.57539277778</x:v>
      </x:c>
      <x:c r="H550" t="n">
        <x:v>0.75</x:v>
      </x:c>
      <x:c r="I550" s="30" t="n">
        <x:v>45840</x:v>
      </x:c>
      <x:c r="J550" t="inlineStr">
        <x:is>
          <x:t xml:space="preserve">FIFO DEL ESCENARIO</x:t>
        </x:is>
      </x:c>
      <x:c r="K550" t="inlineStr">
        <x:is>
          <x:t xml:space="preserve">NO PROGRAMA HISTORICO</x:t>
        </x:is>
      </x:c>
    </x:row>
    <x:row r="551">
      <x:c r="A551" t="inlineStr">
        <x:is>
          <x:t xml:space="preserve">P044</x:t>
        </x:is>
      </x:c>
      <x:c r="B551" t="inlineStr">
        <x:is>
          <x:t xml:space="preserve">Góndola mural</x:t>
        </x:is>
      </x:c>
      <x:c r="C551" t="n">
        <x:v>10</x:v>
      </x:c>
      <x:c r="D551" t="inlineStr">
        <x:is>
          <x:t xml:space="preserve">Colgado, traslado y enfriamiento</x:t>
        </x:is>
      </x:c>
      <x:c r="E551" t="inlineStr">
        <x:is>
          <x:t xml:space="preserve">Manipulación y enfriamiento de piezas</x:t>
        </x:is>
      </x:c>
      <x:c r="F551" s="35" t="n">
        <x:v>45840.57539277778</x:v>
      </x:c>
      <x:c r="G551" s="35" t="n">
        <x:v>45840.59505944444</x:v>
      </x:c>
      <x:c r="H551" t="n">
        <x:v>0.472</x:v>
      </x:c>
      <x:c r="I551" s="30" t="n">
        <x:v>45840</x:v>
      </x:c>
      <x:c r="J551" t="inlineStr">
        <x:is>
          <x:t xml:space="preserve">FIFO DEL ESCENARIO</x:t>
        </x:is>
      </x:c>
      <x:c r="K551" t="inlineStr">
        <x:is>
          <x:t xml:space="preserve">NO PROGRAMA HISTORICO</x:t>
        </x:is>
      </x:c>
    </x:row>
    <x:row r="552">
      <x:c r="A552" t="inlineStr">
        <x:is>
          <x:t xml:space="preserve">P044</x:t>
        </x:is>
      </x:c>
      <x:c r="B552" t="inlineStr">
        <x:is>
          <x:t xml:space="preserve">Góndola mural</x:t>
        </x:is>
      </x:c>
      <x:c r="C552" t="n">
        <x:v>11</x:v>
      </x:c>
      <x:c r="D552" t="inlineStr">
        <x:is>
          <x:t xml:space="preserve">Ensamblaje</x:t>
        </x:is>
      </x:c>
      <x:c r="E552" t="inlineStr">
        <x:is>
          <x:t xml:space="preserve">Mesa de armado</x:t>
        </x:is>
      </x:c>
      <x:c r="F552" s="35" t="n">
        <x:v>45842.44008055556</x:v>
      </x:c>
      <x:c r="G552" s="35" t="n">
        <x:v>45845.38174722222</x:v>
      </x:c>
      <x:c r="H552" t="n">
        <x:v>6.6</x:v>
      </x:c>
      <x:c r="I552" s="30" t="n">
        <x:v>45840</x:v>
      </x:c>
      <x:c r="J552" t="inlineStr">
        <x:is>
          <x:t xml:space="preserve">FIFO DEL ESCENARIO</x:t>
        </x:is>
      </x:c>
      <x:c r="K552" t="inlineStr">
        <x:is>
          <x:t xml:space="preserve">NO PROGRAMA HISTORICO</x:t>
        </x:is>
      </x:c>
    </x:row>
    <x:row r="553">
      <x:c r="A553" t="inlineStr">
        <x:is>
          <x:t xml:space="preserve">P044</x:t>
        </x:is>
      </x:c>
      <x:c r="B553" t="inlineStr">
        <x:is>
          <x:t xml:space="preserve">Góndola mural</x:t>
        </x:is>
      </x:c>
      <x:c r="C553" t="n">
        <x:v>12</x:v>
      </x:c>
      <x:c r="D553" t="inlineStr">
        <x:is>
          <x:t xml:space="preserve">Inspección de calidad</x:t>
        </x:is>
      </x:c>
      <x:c r="E553" t="inlineStr">
        <x:is>
          <x:t xml:space="preserve">Área de inspección</x:t>
        </x:is>
      </x:c>
      <x:c r="F553" s="35" t="n">
        <x:v>45845.38174722222</x:v>
      </x:c>
      <x:c r="G553" s="35" t="n">
        <x:v>45845.403525</x:v>
      </x:c>
      <x:c r="H553" t="n">
        <x:v>0.5226666666666666</x:v>
      </x:c>
      <x:c r="I553" s="30" t="n">
        <x:v>45840</x:v>
      </x:c>
      <x:c r="J553" t="inlineStr">
        <x:is>
          <x:t xml:space="preserve">FIFO DEL ESCENARIO</x:t>
        </x:is>
      </x:c>
      <x:c r="K553" t="inlineStr">
        <x:is>
          <x:t xml:space="preserve">NO PROGRAMA HISTORICO</x:t>
        </x:is>
      </x:c>
    </x:row>
    <x:row r="554">
      <x:c r="A554" t="inlineStr">
        <x:is>
          <x:t xml:space="preserve">P044</x:t>
        </x:is>
      </x:c>
      <x:c r="B554" t="inlineStr">
        <x:is>
          <x:t xml:space="preserve">Góndola mural</x:t>
        </x:is>
      </x:c>
      <x:c r="C554" t="n">
        <x:v>13</x:v>
      </x:c>
      <x:c r="D554" t="inlineStr">
        <x:is>
          <x:t xml:space="preserve">Embalaje</x:t>
        </x:is>
      </x:c>
      <x:c r="E554" t="inlineStr">
        <x:is>
          <x:t xml:space="preserve">Zona de protección y embalaje</x:t>
        </x:is>
      </x:c>
      <x:c r="F554" s="35" t="n">
        <x:v>45845.403525</x:v>
      </x:c>
      <x:c r="G554" s="35" t="n">
        <x:v>45845.43269166667</x:v>
      </x:c>
      <x:c r="H554" t="n">
        <x:v>0.7</x:v>
      </x:c>
      <x:c r="I554" s="30" t="n">
        <x:v>45840</x:v>
      </x:c>
      <x:c r="J554" t="inlineStr">
        <x:is>
          <x:t xml:space="preserve">FIFO DEL ESCENARIO</x:t>
        </x:is>
      </x:c>
      <x:c r="K554" t="inlineStr">
        <x:is>
          <x:t xml:space="preserve">NO PROGRAMA HISTORICO</x:t>
        </x:is>
      </x:c>
    </x:row>
    <x:row r="555">
      <x:c r="A555" t="inlineStr">
        <x:is>
          <x:t xml:space="preserve">P046</x:t>
        </x:is>
      </x:c>
      <x:c r="B555" t="inlineStr">
        <x:is>
          <x:t xml:space="preserve">Locker de 6 puertas</x:t>
        </x:is>
      </x:c>
      <x:c r="C555" t="n">
        <x:v>1</x:v>
      </x:c>
      <x:c r="D555" t="inlineStr">
        <x:is>
          <x:t xml:space="preserve">Corte de planchas de acero</x:t>
        </x:is>
      </x:c>
      <x:c r="E555" t="inlineStr">
        <x:is>
          <x:t xml:space="preserve">Guillotina hidráulica para corte de planchas de acero</x:t>
        </x:is>
      </x:c>
      <x:c r="F555" s="35" t="n">
        <x:v>45826.356375</x:v>
      </x:c>
      <x:c r="G555" s="35" t="n">
        <x:v>45826.68136111111</x:v>
      </x:c>
      <x:c r="H555" t="n">
        <x:v>6.799666666666667</x:v>
      </x:c>
      <x:c r="I555" s="30" t="n">
        <x:v>45839</x:v>
      </x:c>
      <x:c r="J555" t="inlineStr">
        <x:is>
          <x:t xml:space="preserve">FIFO DEL ESCENARIO</x:t>
        </x:is>
      </x:c>
      <x:c r="K555" t="inlineStr">
        <x:is>
          <x:t xml:space="preserve">NO PROGRAMA HISTORICO</x:t>
        </x:is>
      </x:c>
    </x:row>
    <x:row r="556">
      <x:c r="A556" t="inlineStr">
        <x:is>
          <x:t xml:space="preserve">P046</x:t>
        </x:is>
      </x:c>
      <x:c r="B556" t="inlineStr">
        <x:is>
          <x:t xml:space="preserve">Locker de 6 puertas</x:t>
        </x:is>
      </x:c>
      <x:c r="C556" t="n">
        <x:v>2</x:v>
      </x:c>
      <x:c r="D556" t="inlineStr">
        <x:is>
          <x:t xml:space="preserve">Perforación</x:t>
        </x:is>
      </x:c>
      <x:c r="E556" t="inlineStr">
        <x:is>
          <x:t xml:space="preserve">Taladro de banco para perforación de acero</x:t>
        </x:is>
      </x:c>
      <x:c r="F556" s="35" t="n">
        <x:v>45832.408875</x:v>
      </x:c>
      <x:c r="G556" s="35" t="n">
        <x:v>45832.58873611111</x:v>
      </x:c>
      <x:c r="H556" t="n">
        <x:v>3.316666666666667</x:v>
      </x:c>
      <x:c r="I556" s="30" t="n">
        <x:v>45839</x:v>
      </x:c>
      <x:c r="J556" t="inlineStr">
        <x:is>
          <x:t xml:space="preserve">FIFO DEL ESCENARIO</x:t>
        </x:is>
      </x:c>
      <x:c r="K556" t="inlineStr">
        <x:is>
          <x:t xml:space="preserve">NO PROGRAMA HISTORICO</x:t>
        </x:is>
      </x:c>
    </x:row>
    <x:row r="557">
      <x:c r="A557" t="inlineStr">
        <x:is>
          <x:t xml:space="preserve">P046</x:t>
        </x:is>
      </x:c>
      <x:c r="B557" t="inlineStr">
        <x:is>
          <x:t xml:space="preserve">Locker de 6 puertas</x:t>
        </x:is>
      </x:c>
      <x:c r="C557" t="n">
        <x:v>3</x:v>
      </x:c>
      <x:c r="D557" t="inlineStr">
        <x:is>
          <x:t xml:space="preserve">Plegado</x:t>
        </x:is>
      </x:c>
      <x:c r="E557" t="inlineStr">
        <x:is>
          <x:t xml:space="preserve">Plegadora hidráulica de chapa metálica</x:t>
        </x:is>
      </x:c>
      <x:c r="F557" s="35" t="n">
        <x:v>45835.41443055555</x:v>
      </x:c>
      <x:c r="G557" s="35" t="n">
        <x:v>45839.48040277778</x:v>
      </x:c>
      <x:c r="H557" t="n">
        <x:v>17.58333333333333</x:v>
      </x:c>
      <x:c r="I557" s="30" t="n">
        <x:v>45839</x:v>
      </x:c>
      <x:c r="J557" t="inlineStr">
        <x:is>
          <x:t xml:space="preserve">FIFO DEL ESCENARIO</x:t>
        </x:is>
      </x:c>
      <x:c r="K557" t="inlineStr">
        <x:is>
          <x:t xml:space="preserve">NO PROGRAMA HISTORICO</x:t>
        </x:is>
      </x:c>
    </x:row>
    <x:row r="558">
      <x:c r="A558" t="inlineStr">
        <x:is>
          <x:t xml:space="preserve">P046</x:t>
        </x:is>
      </x:c>
      <x:c r="B558" t="inlineStr">
        <x:is>
          <x:t xml:space="preserve">Locker de 6 puertas</x:t>
        </x:is>
      </x:c>
      <x:c r="C558" t="n">
        <x:v>4</x:v>
      </x:c>
      <x:c r="D558" t="inlineStr">
        <x:is>
          <x:t xml:space="preserve">Desbarbado</x:t>
        </x:is>
      </x:c>
      <x:c r="E558" t="inlineStr">
        <x:is>
          <x:t xml:space="preserve">Mesa de desbarbado/esmerilado</x:t>
        </x:is>
      </x:c>
      <x:c r="F558" s="35" t="n">
        <x:v>45839.49748611111</x:v>
      </x:c>
      <x:c r="G558" s="35" t="n">
        <x:v>45839.66519444445</x:v>
      </x:c>
      <x:c r="H558" t="n">
        <x:v>3.025</x:v>
      </x:c>
      <x:c r="I558" s="30" t="n">
        <x:v>45839</x:v>
      </x:c>
      <x:c r="J558" t="inlineStr">
        <x:is>
          <x:t xml:space="preserve">FIFO DEL ESCENARIO</x:t>
        </x:is>
      </x:c>
      <x:c r="K558" t="inlineStr">
        <x:is>
          <x:t xml:space="preserve">NO PROGRAMA HISTORICO</x:t>
        </x:is>
      </x:c>
    </x:row>
    <x:row r="559">
      <x:c r="A559" t="inlineStr">
        <x:is>
          <x:t xml:space="preserve">P046</x:t>
        </x:is>
      </x:c>
      <x:c r="B559" t="inlineStr">
        <x:is>
          <x:t xml:space="preserve">Locker de 6 puertas</x:t>
        </x:is>
      </x:c>
      <x:c r="C559" t="n">
        <x:v>5</x:v>
      </x:c>
      <x:c r="D559" t="inlineStr">
        <x:is>
          <x:t xml:space="preserve">Preparación superficial</x:t>
        </x:is>
      </x:c>
      <x:c r="E559" t="inlineStr">
        <x:is>
          <x:t xml:space="preserve">Zona de preparación superficial</x:t>
        </x:is>
      </x:c>
      <x:c r="F559" s="35" t="n">
        <x:v>45840.453365</x:v>
      </x:c>
      <x:c r="G559" s="35" t="n">
        <x:v>45840.68162611111</x:v>
      </x:c>
      <x:c r="H559" t="n">
        <x:v>4.478266666666666</x:v>
      </x:c>
      <x:c r="I559" s="30" t="n">
        <x:v>45839</x:v>
      </x:c>
      <x:c r="J559" t="inlineStr">
        <x:is>
          <x:t xml:space="preserve">FIFO DEL ESCENARIO</x:t>
        </x:is>
      </x:c>
      <x:c r="K559" t="inlineStr">
        <x:is>
          <x:t xml:space="preserve">NO PROGRAMA HISTORICO</x:t>
        </x:is>
      </x:c>
    </x:row>
    <x:row r="560">
      <x:c r="A560" t="inlineStr">
        <x:is>
          <x:t xml:space="preserve">P046</x:t>
        </x:is>
      </x:c>
      <x:c r="B560" t="inlineStr">
        <x:is>
          <x:t xml:space="preserve">Locker de 6 puertas</x:t>
        </x:is>
      </x:c>
      <x:c r="C560" t="n">
        <x:v>6</x:v>
      </x:c>
      <x:c r="D560" t="inlineStr">
        <x:is>
          <x:t xml:space="preserve">Aplicación electrostática de polvo</x:t>
        </x:is>
      </x:c>
      <x:c r="E560" t="inlineStr">
        <x:is>
          <x:t xml:space="preserve">Pistola manual de pintura electrostática en polvo</x:t>
        </x:is>
      </x:c>
      <x:c r="F560" s="35" t="n">
        <x:v>45840.68162611111</x:v>
      </x:c>
      <x:c r="G560" s="35" t="n">
        <x:v>45841.34816083333</x:v>
      </x:c>
      <x:c r="H560" t="n">
        <x:v>0.9968333333333333</x:v>
      </x:c>
      <x:c r="I560" s="30" t="n">
        <x:v>45839</x:v>
      </x:c>
      <x:c r="J560" t="inlineStr">
        <x:is>
          <x:t xml:space="preserve">FIFO DEL ESCENARIO</x:t>
        </x:is>
      </x:c>
      <x:c r="K560" t="inlineStr">
        <x:is>
          <x:t xml:space="preserve">NO PROGRAMA HISTORICO</x:t>
        </x:is>
      </x:c>
    </x:row>
    <x:row r="561">
      <x:c r="A561" t="inlineStr">
        <x:is>
          <x:t xml:space="preserve">P046</x:t>
        </x:is>
      </x:c>
      <x:c r="B561" t="inlineStr">
        <x:is>
          <x:t xml:space="preserve">Locker de 6 puertas</x:t>
        </x:is>
      </x:c>
      <x:c r="C561" t="n">
        <x:v>7</x:v>
      </x:c>
      <x:c r="D561" t="inlineStr">
        <x:is>
          <x:t xml:space="preserve">Curado térmico en horno</x:t>
        </x:is>
      </x:c>
      <x:c r="E561" t="inlineStr">
        <x:is>
          <x:t xml:space="preserve">Horno de curado de pintura electrostática por lotes</x:t>
        </x:is>
      </x:c>
      <x:c r="F561" s="35" t="n">
        <x:v>45841.34816083333</x:v>
      </x:c>
      <x:c r="G561" s="35" t="n">
        <x:v>45841.37941083333</x:v>
      </x:c>
      <x:c r="H561" t="n">
        <x:v>0.75</x:v>
      </x:c>
      <x:c r="I561" s="30" t="n">
        <x:v>45839</x:v>
      </x:c>
      <x:c r="J561" t="inlineStr">
        <x:is>
          <x:t xml:space="preserve">FIFO DEL ESCENARIO</x:t>
        </x:is>
      </x:c>
      <x:c r="K561" t="inlineStr">
        <x:is>
          <x:t xml:space="preserve">NO PROGRAMA HISTORICO</x:t>
        </x:is>
      </x:c>
    </x:row>
    <x:row r="562">
      <x:c r="A562" t="inlineStr">
        <x:is>
          <x:t xml:space="preserve">P046</x:t>
        </x:is>
      </x:c>
      <x:c r="B562" t="inlineStr">
        <x:is>
          <x:t xml:space="preserve">Locker de 6 puertas</x:t>
        </x:is>
      </x:c>
      <x:c r="C562" t="n">
        <x:v>8</x:v>
      </x:c>
      <x:c r="D562" t="inlineStr">
        <x:is>
          <x:t xml:space="preserve">Colgado, traslado y enfriamiento</x:t>
        </x:is>
      </x:c>
      <x:c r="E562" t="inlineStr">
        <x:is>
          <x:t xml:space="preserve">Manipulación y enfriamiento de piezas</x:t>
        </x:is>
      </x:c>
      <x:c r="F562" s="35" t="n">
        <x:v>45841.37941083333</x:v>
      </x:c>
      <x:c r="G562" s="35" t="n">
        <x:v>45841.39673027777</x:v>
      </x:c>
      <x:c r="H562" t="n">
        <x:v>0.4156666666666666</x:v>
      </x:c>
      <x:c r="I562" s="30" t="n">
        <x:v>45839</x:v>
      </x:c>
      <x:c r="J562" t="inlineStr">
        <x:is>
          <x:t xml:space="preserve">FIFO DEL ESCENARIO</x:t>
        </x:is>
      </x:c>
      <x:c r="K562" t="inlineStr">
        <x:is>
          <x:t xml:space="preserve">NO PROGRAMA HISTORICO</x:t>
        </x:is>
      </x:c>
    </x:row>
    <x:row r="563">
      <x:c r="A563" t="inlineStr">
        <x:is>
          <x:t xml:space="preserve">P046</x:t>
        </x:is>
      </x:c>
      <x:c r="B563" t="inlineStr">
        <x:is>
          <x:t xml:space="preserve">Locker de 6 puertas</x:t>
        </x:is>
      </x:c>
      <x:c r="C563" t="n">
        <x:v>9</x:v>
      </x:c>
      <x:c r="D563" t="inlineStr">
        <x:is>
          <x:t xml:space="preserve">Ensamblaje</x:t>
        </x:is>
      </x:c>
      <x:c r="E563" t="inlineStr">
        <x:is>
          <x:t xml:space="preserve">Mesa de armado</x:t>
        </x:is>
      </x:c>
      <x:c r="F563" s="35" t="n">
        <x:v>45845.38174722222</x:v>
      </x:c>
      <x:c r="G563" s="35" t="n">
        <x:v>45845.70101805556</x:v>
      </x:c>
      <x:c r="H563" t="n">
        <x:v>6.6625</x:v>
      </x:c>
      <x:c r="I563" s="30" t="n">
        <x:v>45839</x:v>
      </x:c>
      <x:c r="J563" t="inlineStr">
        <x:is>
          <x:t xml:space="preserve">FIFO DEL ESCENARIO</x:t>
        </x:is>
      </x:c>
      <x:c r="K563" t="inlineStr">
        <x:is>
          <x:t xml:space="preserve">NO PROGRAMA HISTORICO</x:t>
        </x:is>
      </x:c>
    </x:row>
    <x:row r="564">
      <x:c r="A564" t="inlineStr">
        <x:is>
          <x:t xml:space="preserve">P046</x:t>
        </x:is>
      </x:c>
      <x:c r="B564" t="inlineStr">
        <x:is>
          <x:t xml:space="preserve">Locker de 6 puertas</x:t>
        </x:is>
      </x:c>
      <x:c r="C564" t="n">
        <x:v>10</x:v>
      </x:c>
      <x:c r="D564" t="inlineStr">
        <x:is>
          <x:t xml:space="preserve">Inspección de calidad</x:t>
        </x:is>
      </x:c>
      <x:c r="E564" t="inlineStr">
        <x:is>
          <x:t xml:space="preserve">Área de inspección</x:t>
        </x:is>
      </x:c>
      <x:c r="F564" s="35" t="n">
        <x:v>45845.70101805556</x:v>
      </x:c>
      <x:c r="G564" s="35" t="n">
        <x:v>45846.34451805556</x:v>
      </x:c>
      <x:c r="H564" t="n">
        <x:v>0.444</x:v>
      </x:c>
      <x:c r="I564" s="30" t="n">
        <x:v>45839</x:v>
      </x:c>
      <x:c r="J564" t="inlineStr">
        <x:is>
          <x:t xml:space="preserve">FIFO DEL ESCENARIO</x:t>
        </x:is>
      </x:c>
      <x:c r="K564" t="inlineStr">
        <x:is>
          <x:t xml:space="preserve">NO PROGRAMA HISTORICO</x:t>
        </x:is>
      </x:c>
    </x:row>
    <x:row r="565">
      <x:c r="A565" t="inlineStr">
        <x:is>
          <x:t xml:space="preserve">P046</x:t>
        </x:is>
      </x:c>
      <x:c r="B565" t="inlineStr">
        <x:is>
          <x:t xml:space="preserve">Locker de 6 puertas</x:t>
        </x:is>
      </x:c>
      <x:c r="C565" t="n">
        <x:v>11</x:v>
      </x:c>
      <x:c r="D565" t="inlineStr">
        <x:is>
          <x:t xml:space="preserve">Embalaje</x:t>
        </x:is>
      </x:c>
      <x:c r="E565" t="inlineStr">
        <x:is>
          <x:t xml:space="preserve">Zona de protección y embalaje</x:t>
        </x:is>
      </x:c>
      <x:c r="F565" s="35" t="n">
        <x:v>45846.34451805556</x:v>
      </x:c>
      <x:c r="G565" s="35" t="n">
        <x:v>45846.36914305556</x:v>
      </x:c>
      <x:c r="H565" t="n">
        <x:v>0.591</x:v>
      </x:c>
      <x:c r="I565" s="30" t="n">
        <x:v>45839</x:v>
      </x:c>
      <x:c r="J565" t="inlineStr">
        <x:is>
          <x:t xml:space="preserve">FIFO DEL ESCENARIO</x:t>
        </x:is>
      </x:c>
      <x:c r="K565" t="inlineStr">
        <x:is>
          <x:t xml:space="preserve">NO PROGRAMA HISTORICO</x:t>
        </x:is>
      </x:c>
    </x:row>
    <x:row r="566">
      <x:c r="A566" t="inlineStr">
        <x:is>
          <x:t xml:space="preserve">P048</x:t>
        </x:is>
      </x:c>
      <x:c r="B566" t="inlineStr">
        <x:is>
          <x:t xml:space="preserve">Estantería liviana metálica</x:t>
        </x:is>
      </x:c>
      <x:c r="C566" t="n">
        <x:v>1</x:v>
      </x:c>
      <x:c r="D566" t="inlineStr">
        <x:is>
          <x:t xml:space="preserve">Corte de planchas de acero</x:t>
        </x:is>
      </x:c>
      <x:c r="E566" t="inlineStr">
        <x:is>
          <x:t xml:space="preserve">Guillotina hidráulica para corte de planchas de acero</x:t>
        </x:is>
      </x:c>
      <x:c r="F566" s="35" t="n">
        <x:v>45826.68136111111</x:v>
      </x:c>
      <x:c r="G566" s="35" t="n">
        <x:v>45827.65847222223</x:v>
      </x:c>
      <x:c r="H566" t="n">
        <x:v>7.450666666666667</x:v>
      </x:c>
      <x:c r="I566" s="30" t="n">
        <x:v>45842</x:v>
      </x:c>
      <x:c r="J566" t="inlineStr">
        <x:is>
          <x:t xml:space="preserve">FIFO DEL ESCENARIO</x:t>
        </x:is>
      </x:c>
      <x:c r="K566" t="inlineStr">
        <x:is>
          <x:t xml:space="preserve">NO PROGRAMA HISTORICO</x:t>
        </x:is>
      </x:c>
    </x:row>
    <x:row r="567">
      <x:c r="A567" t="inlineStr">
        <x:is>
          <x:t xml:space="preserve">P048</x:t>
        </x:is>
      </x:c>
      <x:c r="B567" t="inlineStr">
        <x:is>
          <x:t xml:space="preserve">Estantería liviana metálica</x:t>
        </x:is>
      </x:c>
      <x:c r="C567" t="n">
        <x:v>2</x:v>
      </x:c>
      <x:c r="D567" t="inlineStr">
        <x:is>
          <x:t xml:space="preserve">Corte de tubos y perfiles</x:t>
        </x:is>
      </x:c>
      <x:c r="E567" t="inlineStr">
        <x:is>
          <x:t xml:space="preserve">Sierra de cinta para corte de tubos y perfiles</x:t>
        </x:is>
      </x:c>
      <x:c r="F567" s="35" t="n">
        <x:v>45827.65847222223</x:v>
      </x:c>
      <x:c r="G567" s="35" t="n">
        <x:v>45828.60525</x:v>
      </x:c>
      <x:c r="H567" t="n">
        <x:v>6.722666666666667</x:v>
      </x:c>
      <x:c r="I567" s="30" t="n">
        <x:v>45842</x:v>
      </x:c>
      <x:c r="J567" t="inlineStr">
        <x:is>
          <x:t xml:space="preserve">FIFO DEL ESCENARIO</x:t>
        </x:is>
      </x:c>
      <x:c r="K567" t="inlineStr">
        <x:is>
          <x:t xml:space="preserve">NO PROGRAMA HISTORICO</x:t>
        </x:is>
      </x:c>
    </x:row>
    <x:row r="568">
      <x:c r="A568" t="inlineStr">
        <x:is>
          <x:t xml:space="preserve">P048</x:t>
        </x:is>
      </x:c>
      <x:c r="B568" t="inlineStr">
        <x:is>
          <x:t xml:space="preserve">Estantería liviana metálica</x:t>
        </x:is>
      </x:c>
      <x:c r="C568" t="n">
        <x:v>3</x:v>
      </x:c>
      <x:c r="D568" t="inlineStr">
        <x:is>
          <x:t xml:space="preserve">Perforación</x:t>
        </x:is>
      </x:c>
      <x:c r="E568" t="inlineStr">
        <x:is>
          <x:t xml:space="preserve">Taladro de banco para perforación de acero</x:t>
        </x:is>
      </x:c>
      <x:c r="F568" s="35" t="n">
        <x:v>45832.58873611111</x:v>
      </x:c>
      <x:c r="G568" s="35" t="n">
        <x:v>45834.35095833334</x:v>
      </x:c>
      <x:c r="H568" t="n">
        <x:v>11.29333333333333</x:v>
      </x:c>
      <x:c r="I568" s="30" t="n">
        <x:v>45842</x:v>
      </x:c>
      <x:c r="J568" t="inlineStr">
        <x:is>
          <x:t xml:space="preserve">FIFO DEL ESCENARIO</x:t>
        </x:is>
      </x:c>
      <x:c r="K568" t="inlineStr">
        <x:is>
          <x:t xml:space="preserve">NO PROGRAMA HISTORICO</x:t>
        </x:is>
      </x:c>
    </x:row>
    <x:row r="569">
      <x:c r="A569" t="inlineStr">
        <x:is>
          <x:t xml:space="preserve">P048</x:t>
        </x:is>
      </x:c>
      <x:c r="B569" t="inlineStr">
        <x:is>
          <x:t xml:space="preserve">Estantería liviana metálica</x:t>
        </x:is>
      </x:c>
      <x:c r="C569" t="n">
        <x:v>4</x:v>
      </x:c>
      <x:c r="D569" t="inlineStr">
        <x:is>
          <x:t xml:space="preserve">Plegado</x:t>
        </x:is>
      </x:c>
      <x:c r="E569" t="inlineStr">
        <x:is>
          <x:t xml:space="preserve">Plegadora hidráulica de chapa metálica</x:t>
        </x:is>
      </x:c>
      <x:c r="F569" s="35" t="n">
        <x:v>45839.48040277778</x:v>
      </x:c>
      <x:c r="G569" s="35" t="n">
        <x:v>45841.58040277778</x:v>
      </x:c>
      <x:c r="H569" t="n">
        <x:v>17.4</x:v>
      </x:c>
      <x:c r="I569" s="30" t="n">
        <x:v>45842</x:v>
      </x:c>
      <x:c r="J569" t="inlineStr">
        <x:is>
          <x:t xml:space="preserve">FIFO DEL ESCENARIO</x:t>
        </x:is>
      </x:c>
      <x:c r="K569" t="inlineStr">
        <x:is>
          <x:t xml:space="preserve">NO PROGRAMA HISTORICO</x:t>
        </x:is>
      </x:c>
    </x:row>
    <x:row r="570">
      <x:c r="A570" t="inlineStr">
        <x:is>
          <x:t xml:space="preserve">P048</x:t>
        </x:is>
      </x:c>
      <x:c r="B570" t="inlineStr">
        <x:is>
          <x:t xml:space="preserve">Estantería liviana metálica</x:t>
        </x:is>
      </x:c>
      <x:c r="C570" t="n">
        <x:v>5</x:v>
      </x:c>
      <x:c r="D570" t="inlineStr">
        <x:is>
          <x:t xml:space="preserve">Desbarbado</x:t>
        </x:is>
      </x:c>
      <x:c r="E570" t="inlineStr">
        <x:is>
          <x:t xml:space="preserve">Mesa de desbarbado/esmerilado</x:t>
        </x:is>
      </x:c>
      <x:c r="F570" s="35" t="n">
        <x:v>45841.58040277778</x:v>
      </x:c>
      <x:c r="G570" s="35" t="n">
        <x:v>45842.56373611111</x:v>
      </x:c>
      <x:c r="H570" t="n">
        <x:v>7.6</x:v>
      </x:c>
      <x:c r="I570" s="30" t="n">
        <x:v>45842</x:v>
      </x:c>
      <x:c r="J570" t="inlineStr">
        <x:is>
          <x:t xml:space="preserve">FIFO DEL ESCENARIO</x:t>
        </x:is>
      </x:c>
      <x:c r="K570" t="inlineStr">
        <x:is>
          <x:t xml:space="preserve">NO PROGRAMA HISTORICO</x:t>
        </x:is>
      </x:c>
    </x:row>
    <x:row r="571">
      <x:c r="A571" t="inlineStr">
        <x:is>
          <x:t xml:space="preserve">P048</x:t>
        </x:is>
      </x:c>
      <x:c r="B571" t="inlineStr">
        <x:is>
          <x:t xml:space="preserve">Estantería liviana metálica</x:t>
        </x:is>
      </x:c>
      <x:c r="C571" t="n">
        <x:v>6</x:v>
      </x:c>
      <x:c r="D571" t="inlineStr">
        <x:is>
          <x:t xml:space="preserve">Preparación superficial</x:t>
        </x:is>
      </x:c>
      <x:c r="E571" t="inlineStr">
        <x:is>
          <x:t xml:space="preserve">Zona de preparación superficial</x:t>
        </x:is>
      </x:c>
      <x:c r="F571" s="35" t="n">
        <x:v>45842.56373611111</x:v>
      </x:c>
      <x:c r="G571" s="35" t="n">
        <x:v>45845.40102944445</x:v>
      </x:c>
      <x:c r="H571" t="n">
        <x:v>5.095039999999999</x:v>
      </x:c>
      <x:c r="I571" s="30" t="n">
        <x:v>45842</x:v>
      </x:c>
      <x:c r="J571" t="inlineStr">
        <x:is>
          <x:t xml:space="preserve">FIFO DEL ESCENARIO</x:t>
        </x:is>
      </x:c>
      <x:c r="K571" t="inlineStr">
        <x:is>
          <x:t xml:space="preserve">NO PROGRAMA HISTORICO</x:t>
        </x:is>
      </x:c>
    </x:row>
    <x:row r="572">
      <x:c r="A572" t="inlineStr">
        <x:is>
          <x:t xml:space="preserve">P048</x:t>
        </x:is>
      </x:c>
      <x:c r="B572" t="inlineStr">
        <x:is>
          <x:t xml:space="preserve">Estantería liviana metálica</x:t>
        </x:is>
      </x:c>
      <x:c r="C572" t="n">
        <x:v>7</x:v>
      </x:c>
      <x:c r="D572" t="inlineStr">
        <x:is>
          <x:t xml:space="preserve">Aplicación electrostática de polvo</x:t>
        </x:is>
      </x:c>
      <x:c r="E572" t="inlineStr">
        <x:is>
          <x:t xml:space="preserve">Pistola manual de pintura electrostática en polvo</x:t>
        </x:is>
      </x:c>
      <x:c r="F572" s="35" t="n">
        <x:v>45845.40102944445</x:v>
      </x:c>
      <x:c r="G572" s="35" t="n">
        <x:v>45845.47252944444</x:v>
      </x:c>
      <x:c r="H572" t="n">
        <x:v>1.716</x:v>
      </x:c>
      <x:c r="I572" s="30" t="n">
        <x:v>45842</x:v>
      </x:c>
      <x:c r="J572" t="inlineStr">
        <x:is>
          <x:t xml:space="preserve">FIFO DEL ESCENARIO</x:t>
        </x:is>
      </x:c>
      <x:c r="K572" t="inlineStr">
        <x:is>
          <x:t xml:space="preserve">NO PROGRAMA HISTORICO</x:t>
        </x:is>
      </x:c>
    </x:row>
    <x:row r="573">
      <x:c r="A573" t="inlineStr">
        <x:is>
          <x:t xml:space="preserve">P048</x:t>
        </x:is>
      </x:c>
      <x:c r="B573" t="inlineStr">
        <x:is>
          <x:t xml:space="preserve">Estantería liviana metálica</x:t>
        </x:is>
      </x:c>
      <x:c r="C573" t="n">
        <x:v>8</x:v>
      </x:c>
      <x:c r="D573" t="inlineStr">
        <x:is>
          <x:t xml:space="preserve">Curado térmico en horno</x:t>
        </x:is>
      </x:c>
      <x:c r="E573" t="inlineStr">
        <x:is>
          <x:t xml:space="preserve">Horno de curado de pintura electrostática por lotes</x:t>
        </x:is>
      </x:c>
      <x:c r="F573" s="35" t="n">
        <x:v>45845.47252944444</x:v>
      </x:c>
      <x:c r="G573" s="35" t="n">
        <x:v>45845.57669611111</x:v>
      </x:c>
      <x:c r="H573" t="n">
        <x:v>1.5</x:v>
      </x:c>
      <x:c r="I573" s="30" t="n">
        <x:v>45842</x:v>
      </x:c>
      <x:c r="J573" t="inlineStr">
        <x:is>
          <x:t xml:space="preserve">FIFO DEL ESCENARIO</x:t>
        </x:is>
      </x:c>
      <x:c r="K573" t="inlineStr">
        <x:is>
          <x:t xml:space="preserve">NO PROGRAMA HISTORICO</x:t>
        </x:is>
      </x:c>
    </x:row>
    <x:row r="574">
      <x:c r="A574" t="inlineStr">
        <x:is>
          <x:t xml:space="preserve">P048</x:t>
        </x:is>
      </x:c>
      <x:c r="B574" t="inlineStr">
        <x:is>
          <x:t xml:space="preserve">Estantería liviana metálica</x:t>
        </x:is>
      </x:c>
      <x:c r="C574" t="n">
        <x:v>9</x:v>
      </x:c>
      <x:c r="D574" t="inlineStr">
        <x:is>
          <x:t xml:space="preserve">Colgado, traslado y enfriamiento</x:t>
        </x:is>
      </x:c>
      <x:c r="E574" t="inlineStr">
        <x:is>
          <x:t xml:space="preserve">Manipulación y enfriamiento de piezas</x:t>
        </x:is>
      </x:c>
      <x:c r="F574" s="35" t="n">
        <x:v>45845.57669611111</x:v>
      </x:c>
      <x:c r="G574" s="35" t="n">
        <x:v>45845.60747388889</x:v>
      </x:c>
      <x:c r="H574" t="n">
        <x:v>0.7386666666666667</x:v>
      </x:c>
      <x:c r="I574" s="30" t="n">
        <x:v>45842</x:v>
      </x:c>
      <x:c r="J574" t="inlineStr">
        <x:is>
          <x:t xml:space="preserve">FIFO DEL ESCENARIO</x:t>
        </x:is>
      </x:c>
      <x:c r="K574" t="inlineStr">
        <x:is>
          <x:t xml:space="preserve">NO PROGRAMA HISTORICO</x:t>
        </x:is>
      </x:c>
    </x:row>
    <x:row r="575">
      <x:c r="A575" t="inlineStr">
        <x:is>
          <x:t xml:space="preserve">P048</x:t>
        </x:is>
      </x:c>
      <x:c r="B575" t="inlineStr">
        <x:is>
          <x:t xml:space="preserve">Estantería liviana metálica</x:t>
        </x:is>
      </x:c>
      <x:c r="C575" t="n">
        <x:v>10</x:v>
      </x:c>
      <x:c r="D575" t="inlineStr">
        <x:is>
          <x:t xml:space="preserve">Ensamblaje</x:t>
        </x:is>
      </x:c>
      <x:c r="E575" t="inlineStr">
        <x:is>
          <x:t xml:space="preserve">Mesa de armado</x:t>
        </x:is>
      </x:c>
      <x:c r="F575" s="35" t="n">
        <x:v>45845.70101805556</x:v>
      </x:c>
      <x:c r="G575" s="35" t="n">
        <x:v>45847.55518472222</x:v>
      </x:c>
      <x:c r="H575" t="n">
        <x:v>12.5</x:v>
      </x:c>
      <x:c r="I575" s="30" t="n">
        <x:v>45842</x:v>
      </x:c>
      <x:c r="J575" t="inlineStr">
        <x:is>
          <x:t xml:space="preserve">FIFO DEL ESCENARIO</x:t>
        </x:is>
      </x:c>
      <x:c r="K575" t="inlineStr">
        <x:is>
          <x:t xml:space="preserve">NO PROGRAMA HISTORICO</x:t>
        </x:is>
      </x:c>
    </x:row>
    <x:row r="576">
      <x:c r="A576" t="inlineStr">
        <x:is>
          <x:t xml:space="preserve">P048</x:t>
        </x:is>
      </x:c>
      <x:c r="B576" t="inlineStr">
        <x:is>
          <x:t xml:space="preserve">Estantería liviana metálica</x:t>
        </x:is>
      </x:c>
      <x:c r="C576" t="n">
        <x:v>11</x:v>
      </x:c>
      <x:c r="D576" t="inlineStr">
        <x:is>
          <x:t xml:space="preserve">Inspección de calidad</x:t>
        </x:is>
      </x:c>
      <x:c r="E576" t="inlineStr">
        <x:is>
          <x:t xml:space="preserve">Área de inspección</x:t>
        </x:is>
      </x:c>
      <x:c r="F576" s="35" t="n">
        <x:v>45847.55518472222</x:v>
      </x:c>
      <x:c r="G576" s="35" t="n">
        <x:v>45847.5867125</x:v>
      </x:c>
      <x:c r="H576" t="n">
        <x:v>0.7566666666666667</x:v>
      </x:c>
      <x:c r="I576" s="30" t="n">
        <x:v>45842</x:v>
      </x:c>
      <x:c r="J576" t="inlineStr">
        <x:is>
          <x:t xml:space="preserve">FIFO DEL ESCENARIO</x:t>
        </x:is>
      </x:c>
      <x:c r="K576" t="inlineStr">
        <x:is>
          <x:t xml:space="preserve">NO PROGRAMA HISTORICO</x:t>
        </x:is>
      </x:c>
    </x:row>
    <x:row r="577">
      <x:c r="A577" t="inlineStr">
        <x:is>
          <x:t xml:space="preserve">P048</x:t>
        </x:is>
      </x:c>
      <x:c r="B577" t="inlineStr">
        <x:is>
          <x:t xml:space="preserve">Estantería liviana metálica</x:t>
        </x:is>
      </x:c>
      <x:c r="C577" t="n">
        <x:v>12</x:v>
      </x:c>
      <x:c r="D577" t="inlineStr">
        <x:is>
          <x:t xml:space="preserve">Embalaje</x:t>
        </x:is>
      </x:c>
      <x:c r="E577" t="inlineStr">
        <x:is>
          <x:t xml:space="preserve">Zona de protección y embalaje</x:t>
        </x:is>
      </x:c>
      <x:c r="F577" s="35" t="n">
        <x:v>45847.5867125</x:v>
      </x:c>
      <x:c r="G577" s="35" t="n">
        <x:v>45847.62840694444</x:v>
      </x:c>
      <x:c r="H577" t="n">
        <x:v>1.000666666666667</x:v>
      </x:c>
      <x:c r="I577" s="30" t="n">
        <x:v>45842</x:v>
      </x:c>
      <x:c r="J577" t="inlineStr">
        <x:is>
          <x:t xml:space="preserve">FIFO DEL ESCENARIO</x:t>
        </x:is>
      </x:c>
      <x:c r="K577" t="inlineStr">
        <x:is>
          <x:t xml:space="preserve">NO PROGRAMA HISTORICO</x:t>
        </x:is>
      </x:c>
    </x:row>
    <x:row r="578">
      <x:c r="A578" t="inlineStr">
        <x:is>
          <x:t xml:space="preserve">P049</x:t>
        </x:is>
      </x:c>
      <x:c r="B578" t="inlineStr">
        <x:is>
          <x:t xml:space="preserve">Minirack metálico con bandejas</x:t>
        </x:is>
      </x:c>
      <x:c r="C578" t="n">
        <x:v>1</x:v>
      </x:c>
      <x:c r="D578" t="inlineStr">
        <x:is>
          <x:t xml:space="preserve">Corte de planchas de acero</x:t>
        </x:is>
      </x:c>
      <x:c r="E578" t="inlineStr">
        <x:is>
          <x:t xml:space="preserve">Guillotina hidráulica para corte de planchas de acero</x:t>
        </x:is>
      </x:c>
      <x:c r="F578" s="35" t="n">
        <x:v>45841.33333333334</x:v>
      </x:c>
      <x:c r="G578" s="35" t="n">
        <x:v>45841.69865277778</x:v>
      </x:c>
      <x:c r="H578" t="n">
        <x:v>7.767666666666668</x:v>
      </x:c>
      <x:c r="I578" s="30" t="n">
        <x:v>45858</x:v>
      </x:c>
      <x:c r="J578" t="inlineStr">
        <x:is>
          <x:t xml:space="preserve">FIFO DEL ESCENARIO</x:t>
        </x:is>
      </x:c>
      <x:c r="K578" t="inlineStr">
        <x:is>
          <x:t xml:space="preserve">NO PROGRAMA HISTORICO</x:t>
        </x:is>
      </x:c>
    </x:row>
    <x:row r="579">
      <x:c r="A579" t="inlineStr">
        <x:is>
          <x:t xml:space="preserve">P049</x:t>
        </x:is>
      </x:c>
      <x:c r="B579" t="inlineStr">
        <x:is>
          <x:t xml:space="preserve">Minirack metálico con bandejas</x:t>
        </x:is>
      </x:c>
      <x:c r="C579" t="n">
        <x:v>2</x:v>
      </x:c>
      <x:c r="D579" t="inlineStr">
        <x:is>
          <x:t xml:space="preserve">Corte de tubos y perfiles</x:t>
        </x:is>
      </x:c>
      <x:c r="E579" t="inlineStr">
        <x:is>
          <x:t xml:space="preserve">Sierra de cinta para corte de tubos y perfiles</x:t>
        </x:is>
      </x:c>
      <x:c r="F579" s="35" t="n">
        <x:v>45841.69865277778</x:v>
      </x:c>
      <x:c r="G579" s="35" t="n">
        <x:v>45845.39431944444</x:v>
      </x:c>
      <x:c r="H579" t="n">
        <x:v>9.696</x:v>
      </x:c>
      <x:c r="I579" s="30" t="n">
        <x:v>45858</x:v>
      </x:c>
      <x:c r="J579" t="inlineStr">
        <x:is>
          <x:t xml:space="preserve">FIFO DEL ESCENARIO</x:t>
        </x:is>
      </x:c>
      <x:c r="K579" t="inlineStr">
        <x:is>
          <x:t xml:space="preserve">NO PROGRAMA HISTORICO</x:t>
        </x:is>
      </x:c>
    </x:row>
    <x:row r="580">
      <x:c r="A580" t="inlineStr">
        <x:is>
          <x:t xml:space="preserve">P049</x:t>
        </x:is>
      </x:c>
      <x:c r="B580" t="inlineStr">
        <x:is>
          <x:t xml:space="preserve">Minirack metálico con bandejas</x:t>
        </x:is>
      </x:c>
      <x:c r="C580" t="n">
        <x:v>3</x:v>
      </x:c>
      <x:c r="D580" t="inlineStr">
        <x:is>
          <x:t xml:space="preserve">Perforación</x:t>
        </x:is>
      </x:c>
      <x:c r="E580" t="inlineStr">
        <x:is>
          <x:t xml:space="preserve">Taladro de banco para perforación de acero</x:t>
        </x:is>
      </x:c>
      <x:c r="F580" s="35" t="n">
        <x:v>45845.39431944444</x:v>
      </x:c>
      <x:c r="G580" s="35" t="n">
        <x:v>45846.68709722222</x:v>
      </x:c>
      <x:c r="H580" t="n">
        <x:v>14.02666666666667</x:v>
      </x:c>
      <x:c r="I580" s="30" t="n">
        <x:v>45858</x:v>
      </x:c>
      <x:c r="J580" t="inlineStr">
        <x:is>
          <x:t xml:space="preserve">FIFO DEL ESCENARIO</x:t>
        </x:is>
      </x:c>
      <x:c r="K580" t="inlineStr">
        <x:is>
          <x:t xml:space="preserve">NO PROGRAMA HISTORICO</x:t>
        </x:is>
      </x:c>
    </x:row>
    <x:row r="581">
      <x:c r="A581" t="inlineStr">
        <x:is>
          <x:t xml:space="preserve">P049</x:t>
        </x:is>
      </x:c>
      <x:c r="B581" t="inlineStr">
        <x:is>
          <x:t xml:space="preserve">Minirack metálico con bandejas</x:t>
        </x:is>
      </x:c>
      <x:c r="C581" t="n">
        <x:v>4</x:v>
      </x:c>
      <x:c r="D581" t="inlineStr">
        <x:is>
          <x:t xml:space="preserve">Plegado</x:t>
        </x:is>
      </x:c>
      <x:c r="E581" t="inlineStr">
        <x:is>
          <x:t xml:space="preserve">Plegadora hidráulica de chapa metálica</x:t>
        </x:is>
      </x:c>
      <x:c r="F581" s="35" t="n">
        <x:v>45846.68709722222</x:v>
      </x:c>
      <x:c r="G581" s="35" t="n">
        <x:v>45848.57876388889</x:v>
      </x:c>
      <x:c r="H581" t="n">
        <x:v>13.4</x:v>
      </x:c>
      <x:c r="I581" s="30" t="n">
        <x:v>45858</x:v>
      </x:c>
      <x:c r="J581" t="inlineStr">
        <x:is>
          <x:t xml:space="preserve">FIFO DEL ESCENARIO</x:t>
        </x:is>
      </x:c>
      <x:c r="K581" t="inlineStr">
        <x:is>
          <x:t xml:space="preserve">NO PROGRAMA HISTORICO</x:t>
        </x:is>
      </x:c>
    </x:row>
    <x:row r="582">
      <x:c r="A582" t="inlineStr">
        <x:is>
          <x:t xml:space="preserve">P049</x:t>
        </x:is>
      </x:c>
      <x:c r="B582" t="inlineStr">
        <x:is>
          <x:t xml:space="preserve">Minirack metálico con bandejas</x:t>
        </x:is>
      </x:c>
      <x:c r="C582" t="n">
        <x:v>5</x:v>
      </x:c>
      <x:c r="D582" t="inlineStr">
        <x:is>
          <x:t xml:space="preserve">Soldadura</x:t>
        </x:is>
      </x:c>
      <x:c r="E582" t="inlineStr">
        <x:is>
          <x:t xml:space="preserve">Máquina de soldadura por arco MIG/MAG</x:t>
        </x:is>
      </x:c>
      <x:c r="F582" s="35" t="n">
        <x:v>45848.57876388889</x:v>
      </x:c>
      <x:c r="G582" s="35" t="n">
        <x:v>45852.63376388889</x:v>
      </x:c>
      <x:c r="H582" t="n">
        <x:v>17.32</x:v>
      </x:c>
      <x:c r="I582" s="30" t="n">
        <x:v>45858</x:v>
      </x:c>
      <x:c r="J582" t="inlineStr">
        <x:is>
          <x:t xml:space="preserve">FIFO DEL ESCENARIO</x:t>
        </x:is>
      </x:c>
      <x:c r="K582" t="inlineStr">
        <x:is>
          <x:t xml:space="preserve">NO PROGRAMA HISTORICO</x:t>
        </x:is>
      </x:c>
    </x:row>
    <x:row r="583">
      <x:c r="A583" t="inlineStr">
        <x:is>
          <x:t xml:space="preserve">P049</x:t>
        </x:is>
      </x:c>
      <x:c r="B583" t="inlineStr">
        <x:is>
          <x:t xml:space="preserve">Minirack metálico con bandejas</x:t>
        </x:is>
      </x:c>
      <x:c r="C583" t="n">
        <x:v>6</x:v>
      </x:c>
      <x:c r="D583" t="inlineStr">
        <x:is>
          <x:t xml:space="preserve">Desbarbado</x:t>
        </x:is>
      </x:c>
      <x:c r="E583" t="inlineStr">
        <x:is>
          <x:t xml:space="preserve">Mesa de desbarbado/esmerilado</x:t>
        </x:is>
      </x:c>
      <x:c r="F583" s="35" t="n">
        <x:v>45852.63376388889</x:v>
      </x:c>
      <x:c r="G583" s="35" t="n">
        <x:v>45853.68376388889</x:v>
      </x:c>
      <x:c r="H583" t="n">
        <x:v>9.199999999999999</x:v>
      </x:c>
      <x:c r="I583" s="30" t="n">
        <x:v>45858</x:v>
      </x:c>
      <x:c r="J583" t="inlineStr">
        <x:is>
          <x:t xml:space="preserve">FIFO DEL ESCENARIO</x:t>
        </x:is>
      </x:c>
      <x:c r="K583" t="inlineStr">
        <x:is>
          <x:t xml:space="preserve">NO PROGRAMA HISTORICO</x:t>
        </x:is>
      </x:c>
    </x:row>
    <x:row r="584">
      <x:c r="A584" t="inlineStr">
        <x:is>
          <x:t xml:space="preserve">P049</x:t>
        </x:is>
      </x:c>
      <x:c r="B584" t="inlineStr">
        <x:is>
          <x:t xml:space="preserve">Minirack metálico con bandejas</x:t>
        </x:is>
      </x:c>
      <x:c r="C584" t="n">
        <x:v>7</x:v>
      </x:c>
      <x:c r="D584" t="inlineStr">
        <x:is>
          <x:t xml:space="preserve">Preparación superficial</x:t>
        </x:is>
      </x:c>
      <x:c r="E584" t="inlineStr">
        <x:is>
          <x:t xml:space="preserve">Zona de preparación superficial</x:t>
        </x:is>
      </x:c>
      <x:c r="F584" s="35" t="n">
        <x:v>45853.68376388889</x:v>
      </x:c>
      <x:c r="G584" s="35" t="n">
        <x:v>45854.62711277778</x:v>
      </x:c>
      <x:c r="H584" t="n">
        <x:v>6.640373333333334</x:v>
      </x:c>
      <x:c r="I584" s="30" t="n">
        <x:v>45858</x:v>
      </x:c>
      <x:c r="J584" t="inlineStr">
        <x:is>
          <x:t xml:space="preserve">FIFO DEL ESCENARIO</x:t>
        </x:is>
      </x:c>
      <x:c r="K584" t="inlineStr">
        <x:is>
          <x:t xml:space="preserve">NO PROGRAMA HISTORICO</x:t>
        </x:is>
      </x:c>
    </x:row>
    <x:row r="585">
      <x:c r="A585" t="inlineStr">
        <x:is>
          <x:t xml:space="preserve">P049</x:t>
        </x:is>
      </x:c>
      <x:c r="B585" t="inlineStr">
        <x:is>
          <x:t xml:space="preserve">Minirack metálico con bandejas</x:t>
        </x:is>
      </x:c>
      <x:c r="C585" t="n">
        <x:v>8</x:v>
      </x:c>
      <x:c r="D585" t="inlineStr">
        <x:is>
          <x:t xml:space="preserve">Aplicación electrostática de polvo</x:t>
        </x:is>
      </x:c>
      <x:c r="E585" t="inlineStr">
        <x:is>
          <x:t xml:space="preserve">Pistola manual de pintura electrostática en polvo</x:t>
        </x:is>
      </x:c>
      <x:c r="F585" s="35" t="n">
        <x:v>45854.62711277778</x:v>
      </x:c>
      <x:c r="G585" s="35" t="n">
        <x:v>45855.34118222222</x:v>
      </x:c>
      <x:c r="H585" t="n">
        <x:v>2.137666666666667</x:v>
      </x:c>
      <x:c r="I585" s="30" t="n">
        <x:v>45858</x:v>
      </x:c>
      <x:c r="J585" t="inlineStr">
        <x:is>
          <x:t xml:space="preserve">FIFO DEL ESCENARIO</x:t>
        </x:is>
      </x:c>
      <x:c r="K585" t="inlineStr">
        <x:is>
          <x:t xml:space="preserve">NO PROGRAMA HISTORICO</x:t>
        </x:is>
      </x:c>
    </x:row>
    <x:row r="586">
      <x:c r="A586" t="inlineStr">
        <x:is>
          <x:t xml:space="preserve">P049</x:t>
        </x:is>
      </x:c>
      <x:c r="B586" t="inlineStr">
        <x:is>
          <x:t xml:space="preserve">Minirack metálico con bandejas</x:t>
        </x:is>
      </x:c>
      <x:c r="C586" t="n">
        <x:v>9</x:v>
      </x:c>
      <x:c r="D586" t="inlineStr">
        <x:is>
          <x:t xml:space="preserve">Curado térmico en horno</x:t>
        </x:is>
      </x:c>
      <x:c r="E586" t="inlineStr">
        <x:is>
          <x:t xml:space="preserve">Horno de curado de pintura electrostática por lotes</x:t>
        </x:is>
      </x:c>
      <x:c r="F586" s="35" t="n">
        <x:v>45855.34118222222</x:v>
      </x:c>
      <x:c r="G586" s="35" t="n">
        <x:v>45855.40368222222</x:v>
      </x:c>
      <x:c r="H586" t="n">
        <x:v>1.5</x:v>
      </x:c>
      <x:c r="I586" s="30" t="n">
        <x:v>45858</x:v>
      </x:c>
      <x:c r="J586" t="inlineStr">
        <x:is>
          <x:t xml:space="preserve">FIFO DEL ESCENARIO</x:t>
        </x:is>
      </x:c>
      <x:c r="K586" t="inlineStr">
        <x:is>
          <x:t xml:space="preserve">NO PROGRAMA HISTORICO</x:t>
        </x:is>
      </x:c>
    </x:row>
    <x:row r="587">
      <x:c r="A587" t="inlineStr">
        <x:is>
          <x:t xml:space="preserve">P049</x:t>
        </x:is>
      </x:c>
      <x:c r="B587" t="inlineStr">
        <x:is>
          <x:t xml:space="preserve">Minirack metálico con bandejas</x:t>
        </x:is>
      </x:c>
      <x:c r="C587" t="n">
        <x:v>10</x:v>
      </x:c>
      <x:c r="D587" t="inlineStr">
        <x:is>
          <x:t xml:space="preserve">Colgado, traslado y enfriamiento</x:t>
        </x:is>
      </x:c>
      <x:c r="E587" t="inlineStr">
        <x:is>
          <x:t xml:space="preserve">Manipulación y enfriamiento de piezas</x:t>
        </x:is>
      </x:c>
      <x:c r="F587" s="35" t="n">
        <x:v>45855.40368222222</x:v>
      </x:c>
      <x:c r="G587" s="35" t="n">
        <x:v>45855.43907805556</x:v>
      </x:c>
      <x:c r="H587" t="n">
        <x:v>0.8495</x:v>
      </x:c>
      <x:c r="I587" s="30" t="n">
        <x:v>45858</x:v>
      </x:c>
      <x:c r="J587" t="inlineStr">
        <x:is>
          <x:t xml:space="preserve">FIFO DEL ESCENARIO</x:t>
        </x:is>
      </x:c>
      <x:c r="K587" t="inlineStr">
        <x:is>
          <x:t xml:space="preserve">NO PROGRAMA HISTORICO</x:t>
        </x:is>
      </x:c>
    </x:row>
    <x:row r="588">
      <x:c r="A588" t="inlineStr">
        <x:is>
          <x:t xml:space="preserve">P049</x:t>
        </x:is>
      </x:c>
      <x:c r="B588" t="inlineStr">
        <x:is>
          <x:t xml:space="preserve">Minirack metálico con bandejas</x:t>
        </x:is>
      </x:c>
      <x:c r="C588" t="n">
        <x:v>11</x:v>
      </x:c>
      <x:c r="D588" t="inlineStr">
        <x:is>
          <x:t xml:space="preserve">Ensamblaje</x:t>
        </x:is>
      </x:c>
      <x:c r="E588" t="inlineStr">
        <x:is>
          <x:t xml:space="preserve">Mesa de armado</x:t>
        </x:is>
      </x:c>
      <x:c r="F588" s="35" t="n">
        <x:v>45855.43907805556</x:v>
      </x:c>
      <x:c r="G588" s="35" t="n">
        <x:v>45856.69741138889</x:v>
      </x:c>
      <x:c r="H588" t="n">
        <x:v>13.2</x:v>
      </x:c>
      <x:c r="I588" s="30" t="n">
        <x:v>45858</x:v>
      </x:c>
      <x:c r="J588" t="inlineStr">
        <x:is>
          <x:t xml:space="preserve">FIFO DEL ESCENARIO</x:t>
        </x:is>
      </x:c>
      <x:c r="K588" t="inlineStr">
        <x:is>
          <x:t xml:space="preserve">NO PROGRAMA HISTORICO</x:t>
        </x:is>
      </x:c>
    </x:row>
    <x:row r="589">
      <x:c r="A589" t="inlineStr">
        <x:is>
          <x:t xml:space="preserve">P049</x:t>
        </x:is>
      </x:c>
      <x:c r="B589" t="inlineStr">
        <x:is>
          <x:t xml:space="preserve">Minirack metálico con bandejas</x:t>
        </x:is>
      </x:c>
      <x:c r="C589" t="n">
        <x:v>12</x:v>
      </x:c>
      <x:c r="D589" t="inlineStr">
        <x:is>
          <x:t xml:space="preserve">Inspección de calidad</x:t>
        </x:is>
      </x:c>
      <x:c r="E589" t="inlineStr">
        <x:is>
          <x:t xml:space="preserve">Área de inspección</x:t>
        </x:is>
      </x:c>
      <x:c r="F589" s="35" t="n">
        <x:v>45856.69741138889</x:v>
      </x:c>
      <x:c r="G589" s="35" t="n">
        <x:v>45859.36003638889</x:v>
      </x:c>
      <x:c r="H589" t="n">
        <x:v>0.903</x:v>
      </x:c>
      <x:c r="I589" s="30" t="n">
        <x:v>45858</x:v>
      </x:c>
      <x:c r="J589" t="inlineStr">
        <x:is>
          <x:t xml:space="preserve">FIFO DEL ESCENARIO</x:t>
        </x:is>
      </x:c>
      <x:c r="K589" t="inlineStr">
        <x:is>
          <x:t xml:space="preserve">NO PROGRAMA HISTORICO</x:t>
        </x:is>
      </x:c>
    </x:row>
    <x:row r="590">
      <x:c r="A590" t="inlineStr">
        <x:is>
          <x:t xml:space="preserve">P049</x:t>
        </x:is>
      </x:c>
      <x:c r="B590" t="inlineStr">
        <x:is>
          <x:t xml:space="preserve">Minirack metálico con bandejas</x:t>
        </x:is>
      </x:c>
      <x:c r="C590" t="n">
        <x:v>13</x:v>
      </x:c>
      <x:c r="D590" t="inlineStr">
        <x:is>
          <x:t xml:space="preserve">Embalaje</x:t>
        </x:is>
      </x:c>
      <x:c r="E590" t="inlineStr">
        <x:is>
          <x:t xml:space="preserve">Zona de protección y embalaje</x:t>
        </x:is>
      </x:c>
      <x:c r="F590" s="35" t="n">
        <x:v>45859.36003638889</x:v>
      </x:c>
      <x:c r="G590" s="35" t="n">
        <x:v>45859.41066138889</x:v>
      </x:c>
      <x:c r="H590" t="n">
        <x:v>1.215</x:v>
      </x:c>
      <x:c r="I590" s="30" t="n">
        <x:v>45858</x:v>
      </x:c>
      <x:c r="J590" t="inlineStr">
        <x:is>
          <x:t xml:space="preserve">FIFO DEL ESCENARIO</x:t>
        </x:is>
      </x:c>
      <x:c r="K590" t="inlineStr">
        <x:is>
          <x:t xml:space="preserve">NO PROGRAMA HISTORICO</x:t>
        </x:is>
      </x:c>
    </x:row>
    <x:row r="591">
      <x:c r="A591" t="inlineStr">
        <x:is>
          <x:t xml:space="preserve">P051</x:t>
        </x:is>
      </x:c>
      <x:c r="B591" t="inlineStr">
        <x:is>
          <x:t xml:space="preserve">Góndola central comercial</x:t>
        </x:is>
      </x:c>
      <x:c r="C591" t="n">
        <x:v>1</x:v>
      </x:c>
      <x:c r="D591" t="inlineStr">
        <x:is>
          <x:t xml:space="preserve">Corte de planchas de acero</x:t>
        </x:is>
      </x:c>
      <x:c r="E591" t="inlineStr">
        <x:is>
          <x:t xml:space="preserve">Guillotina hidráulica para corte de planchas de acero</x:t>
        </x:is>
      </x:c>
      <x:c r="F591" s="35" t="n">
        <x:v>45841.69865277778</x:v>
      </x:c>
      <x:c r="G591" s="35" t="n">
        <x:v>45845.49798611111</x:v>
      </x:c>
      <x:c r="H591" t="n">
        <x:v>12.184</x:v>
      </x:c>
      <x:c r="I591" s="30" t="n">
        <x:v>45856</x:v>
      </x:c>
      <x:c r="J591" t="inlineStr">
        <x:is>
          <x:t xml:space="preserve">FIFO DEL ESCENARIO</x:t>
        </x:is>
      </x:c>
      <x:c r="K591" t="inlineStr">
        <x:is>
          <x:t xml:space="preserve">NO PROGRAMA HISTORICO</x:t>
        </x:is>
      </x:c>
    </x:row>
    <x:row r="592">
      <x:c r="A592" t="inlineStr">
        <x:is>
          <x:t xml:space="preserve">P051</x:t>
        </x:is>
      </x:c>
      <x:c r="B592" t="inlineStr">
        <x:is>
          <x:t xml:space="preserve">Góndola central comercial</x:t>
        </x:is>
      </x:c>
      <x:c r="C592" t="n">
        <x:v>2</x:v>
      </x:c>
      <x:c r="D592" t="inlineStr">
        <x:is>
          <x:t xml:space="preserve">Corte de tubos y perfiles</x:t>
        </x:is>
      </x:c>
      <x:c r="E592" t="inlineStr">
        <x:is>
          <x:t xml:space="preserve">Sierra de cinta para corte de tubos y perfiles</x:t>
        </x:is>
      </x:c>
      <x:c r="F592" s="35" t="n">
        <x:v>45845.49798611111</x:v>
      </x:c>
      <x:c r="G592" s="35" t="n">
        <x:v>45845.57843055556</x:v>
      </x:c>
      <x:c r="H592" t="n">
        <x:v>0.9306666666666666</x:v>
      </x:c>
      <x:c r="I592" s="30" t="n">
        <x:v>45856</x:v>
      </x:c>
      <x:c r="J592" t="inlineStr">
        <x:is>
          <x:t xml:space="preserve">FIFO DEL ESCENARIO</x:t>
        </x:is>
      </x:c>
      <x:c r="K592" t="inlineStr">
        <x:is>
          <x:t xml:space="preserve">NO PROGRAMA HISTORICO</x:t>
        </x:is>
      </x:c>
    </x:row>
    <x:row r="593">
      <x:c r="A593" t="inlineStr">
        <x:is>
          <x:t xml:space="preserve">P051</x:t>
        </x:is>
      </x:c>
      <x:c r="B593" t="inlineStr">
        <x:is>
          <x:t xml:space="preserve">Góndola central comercial</x:t>
        </x:is>
      </x:c>
      <x:c r="C593" t="n">
        <x:v>3</x:v>
      </x:c>
      <x:c r="D593" t="inlineStr">
        <x:is>
          <x:t xml:space="preserve">Perforación</x:t>
        </x:is>
      </x:c>
      <x:c r="E593" t="inlineStr">
        <x:is>
          <x:t xml:space="preserve">Taladro de banco para perforación de acero</x:t>
        </x:is>
      </x:c>
      <x:c r="F593" s="35" t="n">
        <x:v>45846.68709722222</x:v>
      </x:c>
      <x:c r="G593" s="35" t="n">
        <x:v>45848.56626388889</x:v>
      </x:c>
      <x:c r="H593" t="n">
        <x:v>13.1</x:v>
      </x:c>
      <x:c r="I593" s="30" t="n">
        <x:v>45856</x:v>
      </x:c>
      <x:c r="J593" t="inlineStr">
        <x:is>
          <x:t xml:space="preserve">FIFO DEL ESCENARIO</x:t>
        </x:is>
      </x:c>
      <x:c r="K593" t="inlineStr">
        <x:is>
          <x:t xml:space="preserve">NO PROGRAMA HISTORICO</x:t>
        </x:is>
      </x:c>
    </x:row>
    <x:row r="594">
      <x:c r="A594" t="inlineStr">
        <x:is>
          <x:t xml:space="preserve">P051</x:t>
        </x:is>
      </x:c>
      <x:c r="B594" t="inlineStr">
        <x:is>
          <x:t xml:space="preserve">Góndola central comercial</x:t>
        </x:is>
      </x:c>
      <x:c r="C594" t="n">
        <x:v>4</x:v>
      </x:c>
      <x:c r="D594" t="inlineStr">
        <x:is>
          <x:t xml:space="preserve">Plegado</x:t>
        </x:is>
      </x:c>
      <x:c r="E594" t="inlineStr">
        <x:is>
          <x:t xml:space="preserve">Plegadora hidráulica de chapa metálica</x:t>
        </x:is>
      </x:c>
      <x:c r="F594" s="35" t="n">
        <x:v>45848.57876388889</x:v>
      </x:c>
      <x:c r="G594" s="35" t="n">
        <x:v>45853.67598611111</x:v>
      </x:c>
      <x:c r="H594" t="n">
        <x:v>26.33333333333333</x:v>
      </x:c>
      <x:c r="I594" s="30" t="n">
        <x:v>45856</x:v>
      </x:c>
      <x:c r="J594" t="inlineStr">
        <x:is>
          <x:t xml:space="preserve">FIFO DEL ESCENARIO</x:t>
        </x:is>
      </x:c>
      <x:c r="K594" t="inlineStr">
        <x:is>
          <x:t xml:space="preserve">NO PROGRAMA HISTORICO</x:t>
        </x:is>
      </x:c>
    </x:row>
    <x:row r="595">
      <x:c r="A595" t="inlineStr">
        <x:is>
          <x:t xml:space="preserve">P051</x:t>
        </x:is>
      </x:c>
      <x:c r="B595" t="inlineStr">
        <x:is>
          <x:t xml:space="preserve">Góndola central comercial</x:t>
        </x:is>
      </x:c>
      <x:c r="C595" t="n">
        <x:v>5</x:v>
      </x:c>
      <x:c r="D595" t="inlineStr">
        <x:is>
          <x:t xml:space="preserve">Desbarbado</x:t>
        </x:is>
      </x:c>
      <x:c r="E595" t="inlineStr">
        <x:is>
          <x:t xml:space="preserve">Mesa de desbarbado/esmerilado</x:t>
        </x:is>
      </x:c>
      <x:c r="F595" s="35" t="n">
        <x:v>45853.68376388889</x:v>
      </x:c>
      <x:c r="G595" s="35" t="n">
        <x:v>45854.63584722222</x:v>
      </x:c>
      <x:c r="H595" t="n">
        <x:v>6.85</x:v>
      </x:c>
      <x:c r="I595" s="30" t="n">
        <x:v>45856</x:v>
      </x:c>
      <x:c r="J595" t="inlineStr">
        <x:is>
          <x:t xml:space="preserve">FIFO DEL ESCENARIO</x:t>
        </x:is>
      </x:c>
      <x:c r="K595" t="inlineStr">
        <x:is>
          <x:t xml:space="preserve">NO PROGRAMA HISTORICO</x:t>
        </x:is>
      </x:c>
    </x:row>
    <x:row r="596">
      <x:c r="A596" t="inlineStr">
        <x:is>
          <x:t xml:space="preserve">P051</x:t>
        </x:is>
      </x:c>
      <x:c r="B596" t="inlineStr">
        <x:is>
          <x:t xml:space="preserve">Góndola central comercial</x:t>
        </x:is>
      </x:c>
      <x:c r="C596" t="n">
        <x:v>6</x:v>
      </x:c>
      <x:c r="D596" t="inlineStr">
        <x:is>
          <x:t xml:space="preserve">Preparación superficial</x:t>
        </x:is>
      </x:c>
      <x:c r="E596" t="inlineStr">
        <x:is>
          <x:t xml:space="preserve">Zona de preparación superficial</x:t>
        </x:is>
      </x:c>
      <x:c r="F596" s="35" t="n">
        <x:v>45854.63584722222</x:v>
      </x:c>
      <x:c r="G596" s="35" t="n">
        <x:v>45855.49009833334</x:v>
      </x:c>
      <x:c r="H596" t="n">
        <x:v>5.502026666666667</x:v>
      </x:c>
      <x:c r="I596" s="30" t="n">
        <x:v>45856</x:v>
      </x:c>
      <x:c r="J596" t="inlineStr">
        <x:is>
          <x:t xml:space="preserve">FIFO DEL ESCENARIO</x:t>
        </x:is>
      </x:c>
      <x:c r="K596" t="inlineStr">
        <x:is>
          <x:t xml:space="preserve">NO PROGRAMA HISTORICO</x:t>
        </x:is>
      </x:c>
    </x:row>
    <x:row r="597">
      <x:c r="A597" t="inlineStr">
        <x:is>
          <x:t xml:space="preserve">P051</x:t>
        </x:is>
      </x:c>
      <x:c r="B597" t="inlineStr">
        <x:is>
          <x:t xml:space="preserve">Góndola central comercial</x:t>
        </x:is>
      </x:c>
      <x:c r="C597" t="n">
        <x:v>7</x:v>
      </x:c>
      <x:c r="D597" t="inlineStr">
        <x:is>
          <x:t xml:space="preserve">Aplicación electrostática de polvo</x:t>
        </x:is>
      </x:c>
      <x:c r="E597" t="inlineStr">
        <x:is>
          <x:t xml:space="preserve">Pistola manual de pintura electrostática en polvo</x:t>
        </x:is>
      </x:c>
      <x:c r="F597" s="35" t="n">
        <x:v>45855.49009833334</x:v>
      </x:c>
      <x:c r="G597" s="35" t="n">
        <x:v>45855.58320944444</x:v>
      </x:c>
      <x:c r="H597" t="n">
        <x:v>1.234666666666667</x:v>
      </x:c>
      <x:c r="I597" s="30" t="n">
        <x:v>45856</x:v>
      </x:c>
      <x:c r="J597" t="inlineStr">
        <x:is>
          <x:t xml:space="preserve">FIFO DEL ESCENARIO</x:t>
        </x:is>
      </x:c>
      <x:c r="K597" t="inlineStr">
        <x:is>
          <x:t xml:space="preserve">NO PROGRAMA HISTORICO</x:t>
        </x:is>
      </x:c>
    </x:row>
    <x:row r="598">
      <x:c r="A598" t="inlineStr">
        <x:is>
          <x:t xml:space="preserve">P051</x:t>
        </x:is>
      </x:c>
      <x:c r="B598" t="inlineStr">
        <x:is>
          <x:t xml:space="preserve">Góndola central comercial</x:t>
        </x:is>
      </x:c>
      <x:c r="C598" t="n">
        <x:v>8</x:v>
      </x:c>
      <x:c r="D598" t="inlineStr">
        <x:is>
          <x:t xml:space="preserve">Curado térmico en horno</x:t>
        </x:is>
      </x:c>
      <x:c r="E598" t="inlineStr">
        <x:is>
          <x:t xml:space="preserve">Horno de curado de pintura electrostática por lotes</x:t>
        </x:is>
      </x:c>
      <x:c r="F598" s="35" t="n">
        <x:v>45855.58320944444</x:v>
      </x:c>
      <x:c r="G598" s="35" t="n">
        <x:v>45855.61445944444</x:v>
      </x:c>
      <x:c r="H598" t="n">
        <x:v>0.75</x:v>
      </x:c>
      <x:c r="I598" s="30" t="n">
        <x:v>45856</x:v>
      </x:c>
      <x:c r="J598" t="inlineStr">
        <x:is>
          <x:t xml:space="preserve">FIFO DEL ESCENARIO</x:t>
        </x:is>
      </x:c>
      <x:c r="K598" t="inlineStr">
        <x:is>
          <x:t xml:space="preserve">NO PROGRAMA HISTORICO</x:t>
        </x:is>
      </x:c>
    </x:row>
    <x:row r="599">
      <x:c r="A599" t="inlineStr">
        <x:is>
          <x:t xml:space="preserve">P051</x:t>
        </x:is>
      </x:c>
      <x:c r="B599" t="inlineStr">
        <x:is>
          <x:t xml:space="preserve">Góndola central comercial</x:t>
        </x:is>
      </x:c>
      <x:c r="C599" t="n">
        <x:v>9</x:v>
      </x:c>
      <x:c r="D599" t="inlineStr">
        <x:is>
          <x:t xml:space="preserve">Colgado, traslado y enfriamiento</x:t>
        </x:is>
      </x:c>
      <x:c r="E599" t="inlineStr">
        <x:is>
          <x:t xml:space="preserve">Manipulación y enfriamiento de piezas</x:t>
        </x:is>
      </x:c>
      <x:c r="F599" s="35" t="n">
        <x:v>45855.61445944444</x:v>
      </x:c>
      <x:c r="G599" s="35" t="n">
        <x:v>45855.63462611111</x:v>
      </x:c>
      <x:c r="H599" t="n">
        <x:v>0.484</x:v>
      </x:c>
      <x:c r="I599" s="30" t="n">
        <x:v>45856</x:v>
      </x:c>
      <x:c r="J599" t="inlineStr">
        <x:is>
          <x:t xml:space="preserve">FIFO DEL ESCENARIO</x:t>
        </x:is>
      </x:c>
      <x:c r="K599" t="inlineStr">
        <x:is>
          <x:t xml:space="preserve">NO PROGRAMA HISTORICO</x:t>
        </x:is>
      </x:c>
    </x:row>
    <x:row r="600">
      <x:c r="A600" t="inlineStr">
        <x:is>
          <x:t xml:space="preserve">P051</x:t>
        </x:is>
      </x:c>
      <x:c r="B600" t="inlineStr">
        <x:is>
          <x:t xml:space="preserve">Góndola central comercial</x:t>
        </x:is>
      </x:c>
      <x:c r="C600" t="n">
        <x:v>10</x:v>
      </x:c>
      <x:c r="D600" t="inlineStr">
        <x:is>
          <x:t xml:space="preserve">Ensamblaje</x:t>
        </x:is>
      </x:c>
      <x:c r="E600" t="inlineStr">
        <x:is>
          <x:t xml:space="preserve">Mesa de armado</x:t>
        </x:is>
      </x:c>
      <x:c r="F600" s="35" t="n">
        <x:v>45856.69741138889</x:v>
      </x:c>
      <x:c r="G600" s="35" t="n">
        <x:v>45860.37657805556</x:v>
      </x:c>
      <x:c r="H600" t="n">
        <x:v>9.300000000000001</x:v>
      </x:c>
      <x:c r="I600" s="30" t="n">
        <x:v>45856</x:v>
      </x:c>
      <x:c r="J600" t="inlineStr">
        <x:is>
          <x:t xml:space="preserve">FIFO DEL ESCENARIO</x:t>
        </x:is>
      </x:c>
      <x:c r="K600" t="inlineStr">
        <x:is>
          <x:t xml:space="preserve">NO PROGRAMA HISTORICO</x:t>
        </x:is>
      </x:c>
    </x:row>
    <x:row r="601">
      <x:c r="A601" t="inlineStr">
        <x:is>
          <x:t xml:space="preserve">P051</x:t>
        </x:is>
      </x:c>
      <x:c r="B601" t="inlineStr">
        <x:is>
          <x:t xml:space="preserve">Góndola central comercial</x:t>
        </x:is>
      </x:c>
      <x:c r="C601" t="n">
        <x:v>11</x:v>
      </x:c>
      <x:c r="D601" t="inlineStr">
        <x:is>
          <x:t xml:space="preserve">Inspección de calidad</x:t>
        </x:is>
      </x:c>
      <x:c r="E601" t="inlineStr">
        <x:is>
          <x:t xml:space="preserve">Área de inspección</x:t>
        </x:is>
      </x:c>
      <x:c r="F601" s="35" t="n">
        <x:v>45860.37657805556</x:v>
      </x:c>
      <x:c r="G601" s="35" t="n">
        <x:v>45860.3990225</x:v>
      </x:c>
      <x:c r="H601" t="n">
        <x:v>0.5386666666666666</x:v>
      </x:c>
      <x:c r="I601" s="30" t="n">
        <x:v>45856</x:v>
      </x:c>
      <x:c r="J601" t="inlineStr">
        <x:is>
          <x:t xml:space="preserve">FIFO DEL ESCENARIO</x:t>
        </x:is>
      </x:c>
      <x:c r="K601" t="inlineStr">
        <x:is>
          <x:t xml:space="preserve">NO PROGRAMA HISTORICO</x:t>
        </x:is>
      </x:c>
    </x:row>
    <x:row r="602">
      <x:c r="A602" t="inlineStr">
        <x:is>
          <x:t xml:space="preserve">P051</x:t>
        </x:is>
      </x:c>
      <x:c r="B602" t="inlineStr">
        <x:is>
          <x:t xml:space="preserve">Góndola central comercial</x:t>
        </x:is>
      </x:c>
      <x:c r="C602" t="n">
        <x:v>12</x:v>
      </x:c>
      <x:c r="D602" t="inlineStr">
        <x:is>
          <x:t xml:space="preserve">Embalaje</x:t>
        </x:is>
      </x:c>
      <x:c r="E602" t="inlineStr">
        <x:is>
          <x:t xml:space="preserve">Zona de protección y embalaje</x:t>
        </x:is>
      </x:c>
      <x:c r="F602" s="35" t="n">
        <x:v>45860.3990225</x:v>
      </x:c>
      <x:c r="G602" s="35" t="n">
        <x:v>45860.42918916667</x:v>
      </x:c>
      <x:c r="H602" t="n">
        <x:v>0.724</x:v>
      </x:c>
      <x:c r="I602" s="30" t="n">
        <x:v>45856</x:v>
      </x:c>
      <x:c r="J602" t="inlineStr">
        <x:is>
          <x:t xml:space="preserve">FIFO DEL ESCENARIO</x:t>
        </x:is>
      </x:c>
      <x:c r="K602" t="inlineStr">
        <x:is>
          <x:t xml:space="preserve">NO PROGRAMA HISTORICO</x:t>
        </x:is>
      </x:c>
    </x:row>
    <x:row r="603">
      <x:c r="A603" t="inlineStr">
        <x:is>
          <x:t xml:space="preserve">P053</x:t>
        </x:is>
      </x:c>
      <x:c r="B603" t="inlineStr">
        <x:is>
          <x:t xml:space="preserve">Locker de 4 puertas</x:t>
        </x:is>
      </x:c>
      <x:c r="C603" t="n">
        <x:v>1</x:v>
      </x:c>
      <x:c r="D603" t="inlineStr">
        <x:is>
          <x:t xml:space="preserve">Corte de planchas de acero</x:t>
        </x:is>
      </x:c>
      <x:c r="E603" t="inlineStr">
        <x:is>
          <x:t xml:space="preserve">Guillotina hidráulica para corte de planchas de acero</x:t>
        </x:is>
      </x:c>
      <x:c r="F603" s="35" t="n">
        <x:v>45845.49798611111</x:v>
      </x:c>
      <x:c r="G603" s="35" t="n">
        <x:v>45846.33789583333</x:v>
      </x:c>
      <x:c r="H603" t="n">
        <x:v>4.157833333333333</x:v>
      </x:c>
      <x:c r="I603" s="30" t="n">
        <x:v>45855</x:v>
      </x:c>
      <x:c r="J603" t="inlineStr">
        <x:is>
          <x:t xml:space="preserve">FIFO DEL ESCENARIO</x:t>
        </x:is>
      </x:c>
      <x:c r="K603" t="inlineStr">
        <x:is>
          <x:t xml:space="preserve">NO PROGRAMA HISTORICO</x:t>
        </x:is>
      </x:c>
    </x:row>
    <x:row r="604">
      <x:c r="A604" t="inlineStr">
        <x:is>
          <x:t xml:space="preserve">P053</x:t>
        </x:is>
      </x:c>
      <x:c r="B604" t="inlineStr">
        <x:is>
          <x:t xml:space="preserve">Locker de 4 puertas</x:t>
        </x:is>
      </x:c>
      <x:c r="C604" t="n">
        <x:v>2</x:v>
      </x:c>
      <x:c r="D604" t="inlineStr">
        <x:is>
          <x:t xml:space="preserve">Perforación</x:t>
        </x:is>
      </x:c>
      <x:c r="E604" t="inlineStr">
        <x:is>
          <x:t xml:space="preserve">Taladro de banco para perforación de acero</x:t>
        </x:is>
      </x:c>
      <x:c r="F604" s="35" t="n">
        <x:v>45848.56626388889</x:v>
      </x:c>
      <x:c r="G604" s="35" t="n">
        <x:v>45848.634875</x:v>
      </x:c>
      <x:c r="H604" t="n">
        <x:v>1.646666666666667</x:v>
      </x:c>
      <x:c r="I604" s="30" t="n">
        <x:v>45855</x:v>
      </x:c>
      <x:c r="J604" t="inlineStr">
        <x:is>
          <x:t xml:space="preserve">FIFO DEL ESCENARIO</x:t>
        </x:is>
      </x:c>
      <x:c r="K604" t="inlineStr">
        <x:is>
          <x:t xml:space="preserve">NO PROGRAMA HISTORICO</x:t>
        </x:is>
      </x:c>
    </x:row>
    <x:row r="605">
      <x:c r="A605" t="inlineStr">
        <x:is>
          <x:t xml:space="preserve">P053</x:t>
        </x:is>
      </x:c>
      <x:c r="B605" t="inlineStr">
        <x:is>
          <x:t xml:space="preserve">Locker de 4 puertas</x:t>
        </x:is>
      </x:c>
      <x:c r="C605" t="n">
        <x:v>3</x:v>
      </x:c>
      <x:c r="D605" t="inlineStr">
        <x:is>
          <x:t xml:space="preserve">Plegado</x:t>
        </x:is>
      </x:c>
      <x:c r="E605" t="inlineStr">
        <x:is>
          <x:t xml:space="preserve">Plegadora hidráulica de chapa metálica</x:t>
        </x:is>
      </x:c>
      <x:c r="F605" s="35" t="n">
        <x:v>45853.67598611111</x:v>
      </x:c>
      <x:c r="G605" s="35" t="n">
        <x:v>45855.40931944444</x:v>
      </x:c>
      <x:c r="H605" t="n">
        <x:v>10.6</x:v>
      </x:c>
      <x:c r="I605" s="30" t="n">
        <x:v>45855</x:v>
      </x:c>
      <x:c r="J605" t="inlineStr">
        <x:is>
          <x:t xml:space="preserve">FIFO DEL ESCENARIO</x:t>
        </x:is>
      </x:c>
      <x:c r="K605" t="inlineStr">
        <x:is>
          <x:t xml:space="preserve">NO PROGRAMA HISTORICO</x:t>
        </x:is>
      </x:c>
    </x:row>
    <x:row r="606">
      <x:c r="A606" t="inlineStr">
        <x:is>
          <x:t xml:space="preserve">P053</x:t>
        </x:is>
      </x:c>
      <x:c r="B606" t="inlineStr">
        <x:is>
          <x:t xml:space="preserve">Locker de 4 puertas</x:t>
        </x:is>
      </x:c>
      <x:c r="C606" t="n">
        <x:v>4</x:v>
      </x:c>
      <x:c r="D606" t="inlineStr">
        <x:is>
          <x:t xml:space="preserve">Desbarbado</x:t>
        </x:is>
      </x:c>
      <x:c r="E606" t="inlineStr">
        <x:is>
          <x:t xml:space="preserve">Mesa de desbarbado/esmerilado</x:t>
        </x:is>
      </x:c>
      <x:c r="F606" s="35" t="n">
        <x:v>45855.40931944444</x:v>
      </x:c>
      <x:c r="G606" s="35" t="n">
        <x:v>45855.48640277778</x:v>
      </x:c>
      <x:c r="H606" t="n">
        <x:v>1.85</x:v>
      </x:c>
      <x:c r="I606" s="30" t="n">
        <x:v>45855</x:v>
      </x:c>
      <x:c r="J606" t="inlineStr">
        <x:is>
          <x:t xml:space="preserve">FIFO DEL ESCENARIO</x:t>
        </x:is>
      </x:c>
      <x:c r="K606" t="inlineStr">
        <x:is>
          <x:t xml:space="preserve">NO PROGRAMA HISTORICO</x:t>
        </x:is>
      </x:c>
    </x:row>
    <x:row r="607">
      <x:c r="A607" t="inlineStr">
        <x:is>
          <x:t xml:space="preserve">P053</x:t>
        </x:is>
      </x:c>
      <x:c r="B607" t="inlineStr">
        <x:is>
          <x:t xml:space="preserve">Locker de 4 puertas</x:t>
        </x:is>
      </x:c>
      <x:c r="C607" t="n">
        <x:v>5</x:v>
      </x:c>
      <x:c r="D607" t="inlineStr">
        <x:is>
          <x:t xml:space="preserve">Preparación superficial</x:t>
        </x:is>
      </x:c>
      <x:c r="E607" t="inlineStr">
        <x:is>
          <x:t xml:space="preserve">Zona de preparación superficial</x:t>
        </x:is>
      </x:c>
      <x:c r="F607" s="35" t="n">
        <x:v>45855.49009833334</x:v>
      </x:c>
      <x:c r="G607" s="35" t="n">
        <x:v>45855.645615</x:v>
      </x:c>
      <x:c r="H607" t="n">
        <x:v>2.7324</x:v>
      </x:c>
      <x:c r="I607" s="30" t="n">
        <x:v>45855</x:v>
      </x:c>
      <x:c r="J607" t="inlineStr">
        <x:is>
          <x:t xml:space="preserve">FIFO DEL ESCENARIO</x:t>
        </x:is>
      </x:c>
      <x:c r="K607" t="inlineStr">
        <x:is>
          <x:t xml:space="preserve">NO PROGRAMA HISTORICO</x:t>
        </x:is>
      </x:c>
    </x:row>
    <x:row r="608">
      <x:c r="A608" t="inlineStr">
        <x:is>
          <x:t xml:space="preserve">P053</x:t>
        </x:is>
      </x:c>
      <x:c r="B608" t="inlineStr">
        <x:is>
          <x:t xml:space="preserve">Locker de 4 puertas</x:t>
        </x:is>
      </x:c>
      <x:c r="C608" t="n">
        <x:v>6</x:v>
      </x:c>
      <x:c r="D608" t="inlineStr">
        <x:is>
          <x:t xml:space="preserve">Aplicación electrostática de polvo</x:t>
        </x:is>
      </x:c>
      <x:c r="E608" t="inlineStr">
        <x:is>
          <x:t xml:space="preserve">Pistola manual de pintura electrostática en polvo</x:t>
        </x:is>
      </x:c>
      <x:c r="F608" s="35" t="n">
        <x:v>45855.645615</x:v>
      </x:c>
      <x:c r="G608" s="35" t="n">
        <x:v>45855.68240666667</x:v>
      </x:c>
      <x:c r="H608" t="n">
        <x:v>0.8830000000000001</x:v>
      </x:c>
      <x:c r="I608" s="30" t="n">
        <x:v>45855</x:v>
      </x:c>
      <x:c r="J608" t="inlineStr">
        <x:is>
          <x:t xml:space="preserve">FIFO DEL ESCENARIO</x:t>
        </x:is>
      </x:c>
      <x:c r="K608" t="inlineStr">
        <x:is>
          <x:t xml:space="preserve">NO PROGRAMA HISTORICO</x:t>
        </x:is>
      </x:c>
    </x:row>
    <x:row r="609">
      <x:c r="A609" t="inlineStr">
        <x:is>
          <x:t xml:space="preserve">P053</x:t>
        </x:is>
      </x:c>
      <x:c r="B609" t="inlineStr">
        <x:is>
          <x:t xml:space="preserve">Locker de 4 puertas</x:t>
        </x:is>
      </x:c>
      <x:c r="C609" t="n">
        <x:v>7</x:v>
      </x:c>
      <x:c r="D609" t="inlineStr">
        <x:is>
          <x:t xml:space="preserve">Curado térmico en horno</x:t>
        </x:is>
      </x:c>
      <x:c r="E609" t="inlineStr">
        <x:is>
          <x:t xml:space="preserve">Horno de curado de pintura electrostática por lotes</x:t>
        </x:is>
      </x:c>
      <x:c r="F609" s="35" t="n">
        <x:v>45855.68240666667</x:v>
      </x:c>
      <x:c r="G609" s="35" t="n">
        <x:v>45856.33865666667</x:v>
      </x:c>
      <x:c r="H609" t="n">
        <x:v>0.75</x:v>
      </x:c>
      <x:c r="I609" s="30" t="n">
        <x:v>45855</x:v>
      </x:c>
      <x:c r="J609" t="inlineStr">
        <x:is>
          <x:t xml:space="preserve">FIFO DEL ESCENARIO</x:t>
        </x:is>
      </x:c>
      <x:c r="K609" t="inlineStr">
        <x:is>
          <x:t xml:space="preserve">NO PROGRAMA HISTORICO</x:t>
        </x:is>
      </x:c>
    </x:row>
    <x:row r="610">
      <x:c r="A610" t="inlineStr">
        <x:is>
          <x:t xml:space="preserve">P053</x:t>
        </x:is>
      </x:c>
      <x:c r="B610" t="inlineStr">
        <x:is>
          <x:t xml:space="preserve">Locker de 4 puertas</x:t>
        </x:is>
      </x:c>
      <x:c r="C610" t="n">
        <x:v>8</x:v>
      </x:c>
      <x:c r="D610" t="inlineStr">
        <x:is>
          <x:t xml:space="preserve">Colgado, traslado y enfriamiento</x:t>
        </x:is>
      </x:c>
      <x:c r="E610" t="inlineStr">
        <x:is>
          <x:t xml:space="preserve">Manipulación y enfriamiento de piezas</x:t>
        </x:is>
      </x:c>
      <x:c r="F610" s="35" t="n">
        <x:v>45856.33865666667</x:v>
      </x:c>
      <x:c r="G610" s="35" t="n">
        <x:v>45856.35429555555</x:v>
      </x:c>
      <x:c r="H610" t="n">
        <x:v>0.3753333333333334</x:v>
      </x:c>
      <x:c r="I610" s="30" t="n">
        <x:v>45855</x:v>
      </x:c>
      <x:c r="J610" t="inlineStr">
        <x:is>
          <x:t xml:space="preserve">FIFO DEL ESCENARIO</x:t>
        </x:is>
      </x:c>
      <x:c r="K610" t="inlineStr">
        <x:is>
          <x:t xml:space="preserve">NO PROGRAMA HISTORICO</x:t>
        </x:is>
      </x:c>
    </x:row>
    <x:row r="611">
      <x:c r="A611" t="inlineStr">
        <x:is>
          <x:t xml:space="preserve">P053</x:t>
        </x:is>
      </x:c>
      <x:c r="B611" t="inlineStr">
        <x:is>
          <x:t xml:space="preserve">Locker de 4 puertas</x:t>
        </x:is>
      </x:c>
      <x:c r="C611" t="n">
        <x:v>9</x:v>
      </x:c>
      <x:c r="D611" t="inlineStr">
        <x:is>
          <x:t xml:space="preserve">Ensamblaje</x:t>
        </x:is>
      </x:c>
      <x:c r="E611" t="inlineStr">
        <x:is>
          <x:t xml:space="preserve">Mesa de armado</x:t>
        </x:is>
      </x:c>
      <x:c r="F611" s="35" t="n">
        <x:v>45860.37657805556</x:v>
      </x:c>
      <x:c r="G611" s="35" t="n">
        <x:v>45860.59741138889</x:v>
      </x:c>
      <x:c r="H611" t="n">
        <x:v>4.3</x:v>
      </x:c>
      <x:c r="I611" s="30" t="n">
        <x:v>45855</x:v>
      </x:c>
      <x:c r="J611" t="inlineStr">
        <x:is>
          <x:t xml:space="preserve">FIFO DEL ESCENARIO</x:t>
        </x:is>
      </x:c>
      <x:c r="K611" t="inlineStr">
        <x:is>
          <x:t xml:space="preserve">NO PROGRAMA HISTORICO</x:t>
        </x:is>
      </x:c>
    </x:row>
    <x:row r="612">
      <x:c r="A612" t="inlineStr">
        <x:is>
          <x:t xml:space="preserve">P053</x:t>
        </x:is>
      </x:c>
      <x:c r="B612" t="inlineStr">
        <x:is>
          <x:t xml:space="preserve">Locker de 4 puertas</x:t>
        </x:is>
      </x:c>
      <x:c r="C612" t="n">
        <x:v>10</x:v>
      </x:c>
      <x:c r="D612" t="inlineStr">
        <x:is>
          <x:t xml:space="preserve">Inspección de calidad</x:t>
        </x:is>
      </x:c>
      <x:c r="E612" t="inlineStr">
        <x:is>
          <x:t xml:space="preserve">Área de inspección</x:t>
        </x:is>
      </x:c>
      <x:c r="F612" s="35" t="n">
        <x:v>45860.59741138889</x:v>
      </x:c>
      <x:c r="G612" s="35" t="n">
        <x:v>45860.61346694444</x:v>
      </x:c>
      <x:c r="H612" t="n">
        <x:v>0.3853333333333334</x:v>
      </x:c>
      <x:c r="I612" s="30" t="n">
        <x:v>45855</x:v>
      </x:c>
      <x:c r="J612" t="inlineStr">
        <x:is>
          <x:t xml:space="preserve">FIFO DEL ESCENARIO</x:t>
        </x:is>
      </x:c>
      <x:c r="K612" t="inlineStr">
        <x:is>
          <x:t xml:space="preserve">NO PROGRAMA HISTORICO</x:t>
        </x:is>
      </x:c>
    </x:row>
    <x:row r="613">
      <x:c r="A613" t="inlineStr">
        <x:is>
          <x:t xml:space="preserve">P053</x:t>
        </x:is>
      </x:c>
      <x:c r="B613" t="inlineStr">
        <x:is>
          <x:t xml:space="preserve">Locker de 4 puertas</x:t>
        </x:is>
      </x:c>
      <x:c r="C613" t="n">
        <x:v>11</x:v>
      </x:c>
      <x:c r="D613" t="inlineStr">
        <x:is>
          <x:t xml:space="preserve">Embalaje</x:t>
        </x:is>
      </x:c>
      <x:c r="E613" t="inlineStr">
        <x:is>
          <x:t xml:space="preserve">Zona de protección y embalaje</x:t>
        </x:is>
      </x:c>
      <x:c r="F613" s="35" t="n">
        <x:v>45860.61346694444</x:v>
      </x:c>
      <x:c r="G613" s="35" t="n">
        <x:v>45860.6347725</x:v>
      </x:c>
      <x:c r="H613" t="n">
        <x:v>0.5113333333333333</x:v>
      </x:c>
      <x:c r="I613" s="30" t="n">
        <x:v>45855</x:v>
      </x:c>
      <x:c r="J613" t="inlineStr">
        <x:is>
          <x:t xml:space="preserve">FIFO DEL ESCENARIO</x:t>
        </x:is>
      </x:c>
      <x:c r="K613" t="inlineStr">
        <x:is>
          <x:t xml:space="preserve">NO PROGRAMA HISTORICO</x:t>
        </x:is>
      </x:c>
    </x:row>
    <x:row r="614">
      <x:c r="A614" t="inlineStr">
        <x:is>
          <x:t xml:space="preserve">P055</x:t>
        </x:is>
      </x:c>
      <x:c r="B614" t="inlineStr">
        <x:is>
          <x:t xml:space="preserve">Armario metálico</x:t>
        </x:is>
      </x:c>
      <x:c r="C614" t="n">
        <x:v>1</x:v>
      </x:c>
      <x:c r="D614" t="inlineStr">
        <x:is>
          <x:t xml:space="preserve">Corte de planchas de acero</x:t>
        </x:is>
      </x:c>
      <x:c r="E614" t="inlineStr">
        <x:is>
          <x:t xml:space="preserve">Guillotina hidráulica para corte de planchas de acero</x:t>
        </x:is>
      </x:c>
      <x:c r="F614" s="35" t="n">
        <x:v>45846.33789583333</x:v>
      </x:c>
      <x:c r="G614" s="35" t="n">
        <x:v>45846.6623125</x:v>
      </x:c>
      <x:c r="H614" t="n">
        <x:v>6.786</x:v>
      </x:c>
      <x:c r="I614" s="30" t="n">
        <x:v>45856</x:v>
      </x:c>
      <x:c r="J614" t="inlineStr">
        <x:is>
          <x:t xml:space="preserve">FIFO DEL ESCENARIO</x:t>
        </x:is>
      </x:c>
      <x:c r="K614" t="inlineStr">
        <x:is>
          <x:t xml:space="preserve">NO PROGRAMA HISTORICO</x:t>
        </x:is>
      </x:c>
    </x:row>
    <x:row r="615">
      <x:c r="A615" t="inlineStr">
        <x:is>
          <x:t xml:space="preserve">P055</x:t>
        </x:is>
      </x:c>
      <x:c r="B615" t="inlineStr">
        <x:is>
          <x:t xml:space="preserve">Armario metálico</x:t>
        </x:is>
      </x:c>
      <x:c r="C615" t="n">
        <x:v>2</x:v>
      </x:c>
      <x:c r="D615" t="inlineStr">
        <x:is>
          <x:t xml:space="preserve">Perforación</x:t>
        </x:is>
      </x:c>
      <x:c r="E615" t="inlineStr">
        <x:is>
          <x:t xml:space="preserve">Taladro de banco para perforación de acero</x:t>
        </x:is>
      </x:c>
      <x:c r="F615" s="35" t="n">
        <x:v>45848.634875</x:v>
      </x:c>
      <x:c r="G615" s="35" t="n">
        <x:v>45848.69306944445</x:v>
      </x:c>
      <x:c r="H615" t="n">
        <x:v>1.396666666666667</x:v>
      </x:c>
      <x:c r="I615" s="30" t="n">
        <x:v>45856</x:v>
      </x:c>
      <x:c r="J615" t="inlineStr">
        <x:is>
          <x:t xml:space="preserve">FIFO DEL ESCENARIO</x:t>
        </x:is>
      </x:c>
      <x:c r="K615" t="inlineStr">
        <x:is>
          <x:t xml:space="preserve">NO PROGRAMA HISTORICO</x:t>
        </x:is>
      </x:c>
    </x:row>
    <x:row r="616">
      <x:c r="A616" t="inlineStr">
        <x:is>
          <x:t xml:space="preserve">P055</x:t>
        </x:is>
      </x:c>
      <x:c r="B616" t="inlineStr">
        <x:is>
          <x:t xml:space="preserve">Armario metálico</x:t>
        </x:is>
      </x:c>
      <x:c r="C616" t="n">
        <x:v>3</x:v>
      </x:c>
      <x:c r="D616" t="inlineStr">
        <x:is>
          <x:t xml:space="preserve">Plegado</x:t>
        </x:is>
      </x:c>
      <x:c r="E616" t="inlineStr">
        <x:is>
          <x:t xml:space="preserve">Plegadora hidráulica de chapa metálica</x:t>
        </x:is>
      </x:c>
      <x:c r="F616" s="35" t="n">
        <x:v>45855.40931944444</x:v>
      </x:c>
      <x:c r="G616" s="35" t="n">
        <x:v>45859.41626388889</x:v>
      </x:c>
      <x:c r="H616" t="n">
        <x:v>16.16666666666667</x:v>
      </x:c>
      <x:c r="I616" s="30" t="n">
        <x:v>45856</x:v>
      </x:c>
      <x:c r="J616" t="inlineStr">
        <x:is>
          <x:t xml:space="preserve">FIFO DEL ESCENARIO</x:t>
        </x:is>
      </x:c>
      <x:c r="K616" t="inlineStr">
        <x:is>
          <x:t xml:space="preserve">NO PROGRAMA HISTORICO</x:t>
        </x:is>
      </x:c>
    </x:row>
    <x:row r="617">
      <x:c r="A617" t="inlineStr">
        <x:is>
          <x:t xml:space="preserve">P055</x:t>
        </x:is>
      </x:c>
      <x:c r="B617" t="inlineStr">
        <x:is>
          <x:t xml:space="preserve">Armario metálico</x:t>
        </x:is>
      </x:c>
      <x:c r="C617" t="n">
        <x:v>4</x:v>
      </x:c>
      <x:c r="D617" t="inlineStr">
        <x:is>
          <x:t xml:space="preserve">Desbarbado</x:t>
        </x:is>
      </x:c>
      <x:c r="E617" t="inlineStr">
        <x:is>
          <x:t xml:space="preserve">Mesa de desbarbado/esmerilado</x:t>
        </x:is>
      </x:c>
      <x:c r="F617" s="35" t="n">
        <x:v>45859.41626388889</x:v>
      </x:c>
      <x:c r="G617" s="35" t="n">
        <x:v>45859.57668055555</x:v>
      </x:c>
      <x:c r="H617" t="n">
        <x:v>2.85</x:v>
      </x:c>
      <x:c r="I617" s="30" t="n">
        <x:v>45856</x:v>
      </x:c>
      <x:c r="J617" t="inlineStr">
        <x:is>
          <x:t xml:space="preserve">FIFO DEL ESCENARIO</x:t>
        </x:is>
      </x:c>
      <x:c r="K617" t="inlineStr">
        <x:is>
          <x:t xml:space="preserve">NO PROGRAMA HISTORICO</x:t>
        </x:is>
      </x:c>
    </x:row>
    <x:row r="618">
      <x:c r="A618" t="inlineStr">
        <x:is>
          <x:t xml:space="preserve">P055</x:t>
        </x:is>
      </x:c>
      <x:c r="B618" t="inlineStr">
        <x:is>
          <x:t xml:space="preserve">Armario metálico</x:t>
        </x:is>
      </x:c>
      <x:c r="C618" t="n">
        <x:v>5</x:v>
      </x:c>
      <x:c r="D618" t="inlineStr">
        <x:is>
          <x:t xml:space="preserve">Preparación superficial</x:t>
        </x:is>
      </x:c>
      <x:c r="E618" t="inlineStr">
        <x:is>
          <x:t xml:space="preserve">Zona de preparación superficial</x:t>
        </x:is>
      </x:c>
      <x:c r="F618" s="35" t="n">
        <x:v>45859.57668055555</x:v>
      </x:c>
      <x:c r="G618" s="35" t="n">
        <x:v>45860.406425</x:v>
      </x:c>
      <x:c r="H618" t="n">
        <x:v>4.913866666666665</x:v>
      </x:c>
      <x:c r="I618" s="30" t="n">
        <x:v>45856</x:v>
      </x:c>
      <x:c r="J618" t="inlineStr">
        <x:is>
          <x:t xml:space="preserve">FIFO DEL ESCENARIO</x:t>
        </x:is>
      </x:c>
      <x:c r="K618" t="inlineStr">
        <x:is>
          <x:t xml:space="preserve">NO PROGRAMA HISTORICO</x:t>
        </x:is>
      </x:c>
    </x:row>
    <x:row r="619">
      <x:c r="A619" t="inlineStr">
        <x:is>
          <x:t xml:space="preserve">P055</x:t>
        </x:is>
      </x:c>
      <x:c r="B619" t="inlineStr">
        <x:is>
          <x:t xml:space="preserve">Armario metálico</x:t>
        </x:is>
      </x:c>
      <x:c r="C619" t="n">
        <x:v>6</x:v>
      </x:c>
      <x:c r="D619" t="inlineStr">
        <x:is>
          <x:t xml:space="preserve">Aplicación electrostática de polvo</x:t>
        </x:is>
      </x:c>
      <x:c r="E619" t="inlineStr">
        <x:is>
          <x:t xml:space="preserve">Pistola manual de pintura electrostática en polvo</x:t>
        </x:is>
      </x:c>
      <x:c r="F619" s="35" t="n">
        <x:v>45860.406425</x:v>
      </x:c>
      <x:c r="G619" s="35" t="n">
        <x:v>45860.47335555556</x:v>
      </x:c>
      <x:c r="H619" t="n">
        <x:v>1.606333333333333</x:v>
      </x:c>
      <x:c r="I619" s="30" t="n">
        <x:v>45856</x:v>
      </x:c>
      <x:c r="J619" t="inlineStr">
        <x:is>
          <x:t xml:space="preserve">FIFO DEL ESCENARIO</x:t>
        </x:is>
      </x:c>
      <x:c r="K619" t="inlineStr">
        <x:is>
          <x:t xml:space="preserve">NO PROGRAMA HISTORICO</x:t>
        </x:is>
      </x:c>
    </x:row>
    <x:row r="620">
      <x:c r="A620" t="inlineStr">
        <x:is>
          <x:t xml:space="preserve">P055</x:t>
        </x:is>
      </x:c>
      <x:c r="B620" t="inlineStr">
        <x:is>
          <x:t xml:space="preserve">Armario metálico</x:t>
        </x:is>
      </x:c>
      <x:c r="C620" t="n">
        <x:v>7</x:v>
      </x:c>
      <x:c r="D620" t="inlineStr">
        <x:is>
          <x:t xml:space="preserve">Curado térmico en horno</x:t>
        </x:is>
      </x:c>
      <x:c r="E620" t="inlineStr">
        <x:is>
          <x:t xml:space="preserve">Horno de curado de pintura electrostática por lotes</x:t>
        </x:is>
      </x:c>
      <x:c r="F620" s="35" t="n">
        <x:v>45860.47335555556</x:v>
      </x:c>
      <x:c r="G620" s="35" t="n">
        <x:v>45860.57752222222</x:v>
      </x:c>
      <x:c r="H620" t="n">
        <x:v>1.5</x:v>
      </x:c>
      <x:c r="I620" s="30" t="n">
        <x:v>45856</x:v>
      </x:c>
      <x:c r="J620" t="inlineStr">
        <x:is>
          <x:t xml:space="preserve">FIFO DEL ESCENARIO</x:t>
        </x:is>
      </x:c>
      <x:c r="K620" t="inlineStr">
        <x:is>
          <x:t xml:space="preserve">NO PROGRAMA HISTORICO</x:t>
        </x:is>
      </x:c>
    </x:row>
    <x:row r="621">
      <x:c r="A621" t="inlineStr">
        <x:is>
          <x:t xml:space="preserve">P055</x:t>
        </x:is>
      </x:c>
      <x:c r="B621" t="inlineStr">
        <x:is>
          <x:t xml:space="preserve">Armario metálico</x:t>
        </x:is>
      </x:c>
      <x:c r="C621" t="n">
        <x:v>8</x:v>
      </x:c>
      <x:c r="D621" t="inlineStr">
        <x:is>
          <x:t xml:space="preserve">Colgado, traslado y enfriamiento</x:t>
        </x:is>
      </x:c>
      <x:c r="E621" t="inlineStr">
        <x:is>
          <x:t xml:space="preserve">Manipulación y enfriamiento de piezas</x:t>
        </x:is>
      </x:c>
      <x:c r="F621" s="35" t="n">
        <x:v>45860.57752222222</x:v>
      </x:c>
      <x:c r="G621" s="35" t="n">
        <x:v>45860.60666111111</x:v>
      </x:c>
      <x:c r="H621" t="n">
        <x:v>0.6993333333333333</x:v>
      </x:c>
      <x:c r="I621" s="30" t="n">
        <x:v>45856</x:v>
      </x:c>
      <x:c r="J621" t="inlineStr">
        <x:is>
          <x:t xml:space="preserve">FIFO DEL ESCENARIO</x:t>
        </x:is>
      </x:c>
      <x:c r="K621" t="inlineStr">
        <x:is>
          <x:t xml:space="preserve">NO PROGRAMA HISTORICO</x:t>
        </x:is>
      </x:c>
    </x:row>
    <x:row r="622">
      <x:c r="A622" t="inlineStr">
        <x:is>
          <x:t xml:space="preserve">P055</x:t>
        </x:is>
      </x:c>
      <x:c r="B622" t="inlineStr">
        <x:is>
          <x:t xml:space="preserve">Armario metálico</x:t>
        </x:is>
      </x:c>
      <x:c r="C622" t="n">
        <x:v>9</x:v>
      </x:c>
      <x:c r="D622" t="inlineStr">
        <x:is>
          <x:t xml:space="preserve">Ensamblaje</x:t>
        </x:is>
      </x:c>
      <x:c r="E622" t="inlineStr">
        <x:is>
          <x:t xml:space="preserve">Mesa de armado</x:t>
        </x:is>
      </x:c>
      <x:c r="F622" s="35" t="n">
        <x:v>45860.60666111111</x:v>
      </x:c>
      <x:c r="G622" s="35" t="n">
        <x:v>45861.44624444444</x:v>
      </x:c>
      <x:c r="H622" t="n">
        <x:v>5.15</x:v>
      </x:c>
      <x:c r="I622" s="30" t="n">
        <x:v>45856</x:v>
      </x:c>
      <x:c r="J622" t="inlineStr">
        <x:is>
          <x:t xml:space="preserve">FIFO DEL ESCENARIO</x:t>
        </x:is>
      </x:c>
      <x:c r="K622" t="inlineStr">
        <x:is>
          <x:t xml:space="preserve">NO PROGRAMA HISTORICO</x:t>
        </x:is>
      </x:c>
    </x:row>
    <x:row r="623">
      <x:c r="A623" t="inlineStr">
        <x:is>
          <x:t xml:space="preserve">P055</x:t>
        </x:is>
      </x:c>
      <x:c r="B623" t="inlineStr">
        <x:is>
          <x:t xml:space="preserve">Armario metálico</x:t>
        </x:is>
      </x:c>
      <x:c r="C623" t="n">
        <x:v>10</x:v>
      </x:c>
      <x:c r="D623" t="inlineStr">
        <x:is>
          <x:t xml:space="preserve">Inspección de calidad</x:t>
        </x:is>
      </x:c>
      <x:c r="E623" t="inlineStr">
        <x:is>
          <x:t xml:space="preserve">Área de inspección</x:t>
        </x:is>
      </x:c>
      <x:c r="F623" s="35" t="n">
        <x:v>45861.44624444444</x:v>
      </x:c>
      <x:c r="G623" s="35" t="n">
        <x:v>45861.47537638889</x:v>
      </x:c>
      <x:c r="H623" t="n">
        <x:v>0.6991666666666667</x:v>
      </x:c>
      <x:c r="I623" s="30" t="n">
        <x:v>45856</x:v>
      </x:c>
      <x:c r="J623" t="inlineStr">
        <x:is>
          <x:t xml:space="preserve">FIFO DEL ESCENARIO</x:t>
        </x:is>
      </x:c>
      <x:c r="K623" t="inlineStr">
        <x:is>
          <x:t xml:space="preserve">NO PROGRAMA HISTORICO</x:t>
        </x:is>
      </x:c>
    </x:row>
    <x:row r="624">
      <x:c r="A624" t="inlineStr">
        <x:is>
          <x:t xml:space="preserve">P055</x:t>
        </x:is>
      </x:c>
      <x:c r="B624" t="inlineStr">
        <x:is>
          <x:t xml:space="preserve">Armario metálico</x:t>
        </x:is>
      </x:c>
      <x:c r="C624" t="n">
        <x:v>11</x:v>
      </x:c>
      <x:c r="D624" t="inlineStr">
        <x:is>
          <x:t xml:space="preserve">Embalaje</x:t>
        </x:is>
      </x:c>
      <x:c r="E624" t="inlineStr">
        <x:is>
          <x:t xml:space="preserve">Zona de protección y embalaje</x:t>
        </x:is>
      </x:c>
      <x:c r="F624" s="35" t="n">
        <x:v>45861.47537638889</x:v>
      </x:c>
      <x:c r="G624" s="35" t="n">
        <x:v>45861.55549444444</x:v>
      </x:c>
      <x:c r="H624" t="n">
        <x:v>0.9228333333333333</x:v>
      </x:c>
      <x:c r="I624" s="30" t="n">
        <x:v>45856</x:v>
      </x:c>
      <x:c r="J624" t="inlineStr">
        <x:is>
          <x:t xml:space="preserve">FIFO DEL ESCENARIO</x:t>
        </x:is>
      </x:c>
      <x:c r="K624" t="inlineStr">
        <x:is>
          <x:t xml:space="preserve">NO PROGRAMA HISTORICO</x:t>
        </x:is>
      </x:c>
    </x:row>
    <x:row r="625">
      <x:c r="A625" t="inlineStr">
        <x:is>
          <x:t xml:space="preserve">P050</x:t>
        </x:is>
      </x:c>
      <x:c r="B625" t="inlineStr">
        <x:is>
          <x:t xml:space="preserve">Estante reforzado modular</x:t>
        </x:is>
      </x:c>
      <x:c r="C625" t="n">
        <x:v>1</x:v>
      </x:c>
      <x:c r="D625" t="inlineStr">
        <x:is>
          <x:t xml:space="preserve">Corte de planchas de acero</x:t>
        </x:is>
      </x:c>
      <x:c r="E625" t="inlineStr">
        <x:is>
          <x:t xml:space="preserve">Guillotina hidráulica para corte de planchas de acero</x:t>
        </x:is>
      </x:c>
      <x:c r="F625" s="35" t="n">
        <x:v>45854.33333333334</x:v>
      </x:c>
      <x:c r="G625" s="35" t="n">
        <x:v>45855.367625</x:v>
      </x:c>
      <x:c r="H625" t="n">
        <x:v>8.823</x:v>
      </x:c>
      <x:c r="I625" s="30" t="n">
        <x:v>45872</x:v>
      </x:c>
      <x:c r="J625" t="inlineStr">
        <x:is>
          <x:t xml:space="preserve">FIFO DEL ESCENARIO</x:t>
        </x:is>
      </x:c>
      <x:c r="K625" t="inlineStr">
        <x:is>
          <x:t xml:space="preserve">NO PROGRAMA HISTORICO</x:t>
        </x:is>
      </x:c>
    </x:row>
    <x:row r="626">
      <x:c r="A626" t="inlineStr">
        <x:is>
          <x:t xml:space="preserve">P050</x:t>
        </x:is>
      </x:c>
      <x:c r="B626" t="inlineStr">
        <x:is>
          <x:t xml:space="preserve">Estante reforzado modular</x:t>
        </x:is>
      </x:c>
      <x:c r="C626" t="n">
        <x:v>2</x:v>
      </x:c>
      <x:c r="D626" t="inlineStr">
        <x:is>
          <x:t xml:space="preserve">Corte de tubos y perfiles</x:t>
        </x:is>
      </x:c>
      <x:c r="E626" t="inlineStr">
        <x:is>
          <x:t xml:space="preserve">Sierra de cinta para corte de tubos y perfiles</x:t>
        </x:is>
      </x:c>
      <x:c r="F626" s="35" t="n">
        <x:v>45855.367625</x:v>
      </x:c>
      <x:c r="G626" s="35" t="n">
        <x:v>45856.592625</x:v>
      </x:c>
      <x:c r="H626" t="n">
        <x:v>12.4</x:v>
      </x:c>
      <x:c r="I626" s="30" t="n">
        <x:v>45872</x:v>
      </x:c>
      <x:c r="J626" t="inlineStr">
        <x:is>
          <x:t xml:space="preserve">FIFO DEL ESCENARIO</x:t>
        </x:is>
      </x:c>
      <x:c r="K626" t="inlineStr">
        <x:is>
          <x:t xml:space="preserve">NO PROGRAMA HISTORICO</x:t>
        </x:is>
      </x:c>
    </x:row>
    <x:row r="627">
      <x:c r="A627" t="inlineStr">
        <x:is>
          <x:t xml:space="preserve">P050</x:t>
        </x:is>
      </x:c>
      <x:c r="B627" t="inlineStr">
        <x:is>
          <x:t xml:space="preserve">Estante reforzado modular</x:t>
        </x:is>
      </x:c>
      <x:c r="C627" t="n">
        <x:v>3</x:v>
      </x:c>
      <x:c r="D627" t="inlineStr">
        <x:is>
          <x:t xml:space="preserve">Perforación</x:t>
        </x:is>
      </x:c>
      <x:c r="E627" t="inlineStr">
        <x:is>
          <x:t xml:space="preserve">Taladro de banco para perforación de acero</x:t>
        </x:is>
      </x:c>
      <x:c r="F627" s="35" t="n">
        <x:v>45856.592625</x:v>
      </x:c>
      <x:c r="G627" s="35" t="n">
        <x:v>45861.36304166666</x:v>
      </x:c>
      <x:c r="H627" t="n">
        <x:v>19.49</x:v>
      </x:c>
      <x:c r="I627" s="30" t="n">
        <x:v>45872</x:v>
      </x:c>
      <x:c r="J627" t="inlineStr">
        <x:is>
          <x:t xml:space="preserve">FIFO DEL ESCENARIO</x:t>
        </x:is>
      </x:c>
      <x:c r="K627" t="inlineStr">
        <x:is>
          <x:t xml:space="preserve">NO PROGRAMA HISTORICO</x:t>
        </x:is>
      </x:c>
    </x:row>
    <x:row r="628">
      <x:c r="A628" t="inlineStr">
        <x:is>
          <x:t xml:space="preserve">P050</x:t>
        </x:is>
      </x:c>
      <x:c r="B628" t="inlineStr">
        <x:is>
          <x:t xml:space="preserve">Estante reforzado modular</x:t>
        </x:is>
      </x:c>
      <x:c r="C628" t="n">
        <x:v>4</x:v>
      </x:c>
      <x:c r="D628" t="inlineStr">
        <x:is>
          <x:t xml:space="preserve">Plegado</x:t>
        </x:is>
      </x:c>
      <x:c r="E628" t="inlineStr">
        <x:is>
          <x:t xml:space="preserve">Plegadora hidráulica de chapa metálica</x:t>
        </x:is>
      </x:c>
      <x:c r="F628" s="35" t="n">
        <x:v>45861.36304166666</x:v>
      </x:c>
      <x:c r="G628" s="35" t="n">
        <x:v>45863.383875</x:v>
      </x:c>
      <x:c r="H628" t="n">
        <x:v>16.5</x:v>
      </x:c>
      <x:c r="I628" s="30" t="n">
        <x:v>45872</x:v>
      </x:c>
      <x:c r="J628" t="inlineStr">
        <x:is>
          <x:t xml:space="preserve">FIFO DEL ESCENARIO</x:t>
        </x:is>
      </x:c>
      <x:c r="K628" t="inlineStr">
        <x:is>
          <x:t xml:space="preserve">NO PROGRAMA HISTORICO</x:t>
        </x:is>
      </x:c>
    </x:row>
    <x:row r="629">
      <x:c r="A629" t="inlineStr">
        <x:is>
          <x:t xml:space="preserve">P050</x:t>
        </x:is>
      </x:c>
      <x:c r="B629" t="inlineStr">
        <x:is>
          <x:t xml:space="preserve">Estante reforzado modular</x:t>
        </x:is>
      </x:c>
      <x:c r="C629" t="n">
        <x:v>5</x:v>
      </x:c>
      <x:c r="D629" t="inlineStr">
        <x:is>
          <x:t xml:space="preserve">Soldadura</x:t>
        </x:is>
      </x:c>
      <x:c r="E629" t="inlineStr">
        <x:is>
          <x:t xml:space="preserve">Máquina de soldadura por arco MIG/MAG</x:t>
        </x:is>
      </x:c>
      <x:c r="F629" s="35" t="n">
        <x:v>45863.383875</x:v>
      </x:c>
      <x:c r="G629" s="35" t="n">
        <x:v>45867.49331944445</x:v>
      </x:c>
      <x:c r="H629" t="n">
        <x:v>18.62666666666667</x:v>
      </x:c>
      <x:c r="I629" s="30" t="n">
        <x:v>45872</x:v>
      </x:c>
      <x:c r="J629" t="inlineStr">
        <x:is>
          <x:t xml:space="preserve">FIFO DEL ESCENARIO</x:t>
        </x:is>
      </x:c>
      <x:c r="K629" t="inlineStr">
        <x:is>
          <x:t xml:space="preserve">NO PROGRAMA HISTORICO</x:t>
        </x:is>
      </x:c>
    </x:row>
    <x:row r="630">
      <x:c r="A630" t="inlineStr">
        <x:is>
          <x:t xml:space="preserve">P050</x:t>
        </x:is>
      </x:c>
      <x:c r="B630" t="inlineStr">
        <x:is>
          <x:t xml:space="preserve">Estante reforzado modular</x:t>
        </x:is>
      </x:c>
      <x:c r="C630" t="n">
        <x:v>6</x:v>
      </x:c>
      <x:c r="D630" t="inlineStr">
        <x:is>
          <x:t xml:space="preserve">Desbarbado</x:t>
        </x:is>
      </x:c>
      <x:c r="E630" t="inlineStr">
        <x:is>
          <x:t xml:space="preserve">Mesa de desbarbado/esmerilado</x:t>
        </x:is>
      </x:c>
      <x:c r="F630" s="35" t="n">
        <x:v>45867.49331944445</x:v>
      </x:c>
      <x:c r="G630" s="35" t="n">
        <x:v>45868.68706944444</x:v>
      </x:c>
      <x:c r="H630" t="n">
        <x:v>11.65</x:v>
      </x:c>
      <x:c r="I630" s="30" t="n">
        <x:v>45872</x:v>
      </x:c>
      <x:c r="J630" t="inlineStr">
        <x:is>
          <x:t xml:space="preserve">FIFO DEL ESCENARIO</x:t>
        </x:is>
      </x:c>
      <x:c r="K630" t="inlineStr">
        <x:is>
          <x:t xml:space="preserve">NO PROGRAMA HISTORICO</x:t>
        </x:is>
      </x:c>
    </x:row>
    <x:row r="631">
      <x:c r="A631" t="inlineStr">
        <x:is>
          <x:t xml:space="preserve">P050</x:t>
        </x:is>
      </x:c>
      <x:c r="B631" t="inlineStr">
        <x:is>
          <x:t xml:space="preserve">Estante reforzado modular</x:t>
        </x:is>
      </x:c>
      <x:c r="C631" t="n">
        <x:v>7</x:v>
      </x:c>
      <x:c r="D631" t="inlineStr">
        <x:is>
          <x:t xml:space="preserve">Preparación superficial</x:t>
        </x:is>
      </x:c>
      <x:c r="E631" t="inlineStr">
        <x:is>
          <x:t xml:space="preserve">Zona de preparación superficial</x:t>
        </x:is>
      </x:c>
      <x:c r="F631" s="35" t="n">
        <x:v>45868.68706944444</x:v>
      </x:c>
      <x:c r="G631" s="35" t="n">
        <x:v>45869.67380277778</x:v>
      </x:c>
      <x:c r="H631" t="n">
        <x:v>7.6816</x:v>
      </x:c>
      <x:c r="I631" s="30" t="n">
        <x:v>45872</x:v>
      </x:c>
      <x:c r="J631" t="inlineStr">
        <x:is>
          <x:t xml:space="preserve">FIFO DEL ESCENARIO</x:t>
        </x:is>
      </x:c>
      <x:c r="K631" t="inlineStr">
        <x:is>
          <x:t xml:space="preserve">NO PROGRAMA HISTORICO</x:t>
        </x:is>
      </x:c>
    </x:row>
    <x:row r="632">
      <x:c r="A632" t="inlineStr">
        <x:is>
          <x:t xml:space="preserve">P050</x:t>
        </x:is>
      </x:c>
      <x:c r="B632" t="inlineStr">
        <x:is>
          <x:t xml:space="preserve">Estante reforzado modular</x:t>
        </x:is>
      </x:c>
      <x:c r="C632" t="n">
        <x:v>8</x:v>
      </x:c>
      <x:c r="D632" t="inlineStr">
        <x:is>
          <x:t xml:space="preserve">Aplicación electrostática de polvo</x:t>
        </x:is>
      </x:c>
      <x:c r="E632" t="inlineStr">
        <x:is>
          <x:t xml:space="preserve">Pistola manual de pintura electrostática en polvo</x:t>
        </x:is>
      </x:c>
      <x:c r="F632" s="35" t="n">
        <x:v>45869.67380277778</x:v>
      </x:c>
      <x:c r="G632" s="35" t="n">
        <x:v>45870.39344166667</x:v>
      </x:c>
      <x:c r="H632" t="n">
        <x:v>2.271333333333333</x:v>
      </x:c>
      <x:c r="I632" s="30" t="n">
        <x:v>45872</x:v>
      </x:c>
      <x:c r="J632" t="inlineStr">
        <x:is>
          <x:t xml:space="preserve">FIFO DEL ESCENARIO</x:t>
        </x:is>
      </x:c>
      <x:c r="K632" t="inlineStr">
        <x:is>
          <x:t xml:space="preserve">NO PROGRAMA HISTORICO</x:t>
        </x:is>
      </x:c>
    </x:row>
    <x:row r="633">
      <x:c r="A633" t="inlineStr">
        <x:is>
          <x:t xml:space="preserve">P050</x:t>
        </x:is>
      </x:c>
      <x:c r="B633" t="inlineStr">
        <x:is>
          <x:t xml:space="preserve">Estante reforzado modular</x:t>
        </x:is>
      </x:c>
      <x:c r="C633" t="n">
        <x:v>9</x:v>
      </x:c>
      <x:c r="D633" t="inlineStr">
        <x:is>
          <x:t xml:space="preserve">Curado térmico en horno</x:t>
        </x:is>
      </x:c>
      <x:c r="E633" t="inlineStr">
        <x:is>
          <x:t xml:space="preserve">Horno de curado de pintura electrostática por lotes</x:t>
        </x:is>
      </x:c>
      <x:c r="F633" s="35" t="n">
        <x:v>45870.39344166667</x:v>
      </x:c>
      <x:c r="G633" s="35" t="n">
        <x:v>45870.45594166667</x:v>
      </x:c>
      <x:c r="H633" t="n">
        <x:v>1.5</x:v>
      </x:c>
      <x:c r="I633" s="30" t="n">
        <x:v>45872</x:v>
      </x:c>
      <x:c r="J633" t="inlineStr">
        <x:is>
          <x:t xml:space="preserve">FIFO DEL ESCENARIO</x:t>
        </x:is>
      </x:c>
      <x:c r="K633" t="inlineStr">
        <x:is>
          <x:t xml:space="preserve">NO PROGRAMA HISTORICO</x:t>
        </x:is>
      </x:c>
    </x:row>
    <x:row r="634">
      <x:c r="A634" t="inlineStr">
        <x:is>
          <x:t xml:space="preserve">P050</x:t>
        </x:is>
      </x:c>
      <x:c r="B634" t="inlineStr">
        <x:is>
          <x:t xml:space="preserve">Estante reforzado modular</x:t>
        </x:is>
      </x:c>
      <x:c r="C634" t="n">
        <x:v>10</x:v>
      </x:c>
      <x:c r="D634" t="inlineStr">
        <x:is>
          <x:t xml:space="preserve">Colgado, traslado y enfriamiento</x:t>
        </x:is>
      </x:c>
      <x:c r="E634" t="inlineStr">
        <x:is>
          <x:t xml:space="preserve">Manipulación y enfriamiento de piezas</x:t>
        </x:is>
      </x:c>
      <x:c r="F634" s="35" t="n">
        <x:v>45870.45594166667</x:v>
      </x:c>
      <x:c r="G634" s="35" t="n">
        <x:v>45870.49320555555</x:v>
      </x:c>
      <x:c r="H634" t="n">
        <x:v>0.8943333333333333</x:v>
      </x:c>
      <x:c r="I634" s="30" t="n">
        <x:v>45872</x:v>
      </x:c>
      <x:c r="J634" t="inlineStr">
        <x:is>
          <x:t xml:space="preserve">FIFO DEL ESCENARIO</x:t>
        </x:is>
      </x:c>
      <x:c r="K634" t="inlineStr">
        <x:is>
          <x:t xml:space="preserve">NO PROGRAMA HISTORICO</x:t>
        </x:is>
      </x:c>
    </x:row>
    <x:row r="635">
      <x:c r="A635" t="inlineStr">
        <x:is>
          <x:t xml:space="preserve">P050</x:t>
        </x:is>
      </x:c>
      <x:c r="B635" t="inlineStr">
        <x:is>
          <x:t xml:space="preserve">Estante reforzado modular</x:t>
        </x:is>
      </x:c>
      <x:c r="C635" t="n">
        <x:v>11</x:v>
      </x:c>
      <x:c r="D635" t="inlineStr">
        <x:is>
          <x:t xml:space="preserve">Ensamblaje</x:t>
        </x:is>
      </x:c>
      <x:c r="E635" t="inlineStr">
        <x:is>
          <x:t xml:space="preserve">Mesa de armado</x:t>
        </x:is>
      </x:c>
      <x:c r="F635" s="35" t="n">
        <x:v>45870.49320555555</x:v>
      </x:c>
      <x:c r="G635" s="35" t="n">
        <x:v>45874.44008055556</x:v>
      </x:c>
      <x:c r="H635" t="n">
        <x:v>14.725</x:v>
      </x:c>
      <x:c r="I635" s="30" t="n">
        <x:v>45872</x:v>
      </x:c>
      <x:c r="J635" t="inlineStr">
        <x:is>
          <x:t xml:space="preserve">FIFO DEL ESCENARIO</x:t>
        </x:is>
      </x:c>
      <x:c r="K635" t="inlineStr">
        <x:is>
          <x:t xml:space="preserve">NO PROGRAMA HISTORICO</x:t>
        </x:is>
      </x:c>
    </x:row>
    <x:row r="636">
      <x:c r="A636" t="inlineStr">
        <x:is>
          <x:t xml:space="preserve">P050</x:t>
        </x:is>
      </x:c>
      <x:c r="B636" t="inlineStr">
        <x:is>
          <x:t xml:space="preserve">Estante reforzado modular</x:t>
        </x:is>
      </x:c>
      <x:c r="C636" t="n">
        <x:v>12</x:v>
      </x:c>
      <x:c r="D636" t="inlineStr">
        <x:is>
          <x:t xml:space="preserve">Inspección de calidad</x:t>
        </x:is>
      </x:c>
      <x:c r="E636" t="inlineStr">
        <x:is>
          <x:t xml:space="preserve">Área de inspección</x:t>
        </x:is>
      </x:c>
      <x:c r="F636" s="35" t="n">
        <x:v>45874.44008055556</x:v>
      </x:c>
      <x:c r="G636" s="35" t="n">
        <x:v>45874.48038611111</x:v>
      </x:c>
      <x:c r="H636" t="n">
        <x:v>0.9673333333333333</x:v>
      </x:c>
      <x:c r="I636" s="30" t="n">
        <x:v>45872</x:v>
      </x:c>
      <x:c r="J636" t="inlineStr">
        <x:is>
          <x:t xml:space="preserve">FIFO DEL ESCENARIO</x:t>
        </x:is>
      </x:c>
      <x:c r="K636" t="inlineStr">
        <x:is>
          <x:t xml:space="preserve">NO PROGRAMA HISTORICO</x:t>
        </x:is>
      </x:c>
    </x:row>
    <x:row r="637">
      <x:c r="A637" t="inlineStr">
        <x:is>
          <x:t xml:space="preserve">P050</x:t>
        </x:is>
      </x:c>
      <x:c r="B637" t="inlineStr">
        <x:is>
          <x:t xml:space="preserve">Estante reforzado modular</x:t>
        </x:is>
      </x:c>
      <x:c r="C637" t="n">
        <x:v>13</x:v>
      </x:c>
      <x:c r="D637" t="inlineStr">
        <x:is>
          <x:t xml:space="preserve">Embalaje</x:t>
        </x:is>
      </x:c>
      <x:c r="E637" t="inlineStr">
        <x:is>
          <x:t xml:space="preserve">Zona de protección y embalaje</x:t>
        </x:is>
      </x:c>
      <x:c r="F637" s="35" t="n">
        <x:v>45874.48038611111</x:v>
      </x:c>
      <x:c r="G637" s="35" t="n">
        <x:v>45874.57635833333</x:v>
      </x:c>
      <x:c r="H637" t="n">
        <x:v>1.303333333333333</x:v>
      </x:c>
      <x:c r="I637" s="30" t="n">
        <x:v>45872</x:v>
      </x:c>
      <x:c r="J637" t="inlineStr">
        <x:is>
          <x:t xml:space="preserve">FIFO DEL ESCENARIO</x:t>
        </x:is>
      </x:c>
      <x:c r="K637" t="inlineStr">
        <x:is>
          <x:t xml:space="preserve">NO PROGRAMA HISTORICO</x:t>
        </x:is>
      </x:c>
    </x:row>
    <x:row r="638">
      <x:c r="A638" t="inlineStr">
        <x:is>
          <x:t xml:space="preserve">P052</x:t>
        </x:is>
      </x:c>
      <x:c r="B638" t="inlineStr">
        <x:is>
          <x:t xml:space="preserve">Góndola mural</x:t>
        </x:is>
      </x:c>
      <x:c r="C638" t="n">
        <x:v>1</x:v>
      </x:c>
      <x:c r="D638" t="inlineStr">
        <x:is>
          <x:t xml:space="preserve">Corte de planchas de acero</x:t>
        </x:is>
      </x:c>
      <x:c r="E638" t="inlineStr">
        <x:is>
          <x:t xml:space="preserve">Guillotina hidráulica para corte de planchas de acero</x:t>
        </x:is>
      </x:c>
      <x:c r="F638" s="35" t="n">
        <x:v>45855.367625</x:v>
      </x:c>
      <x:c r="G638" s="35" t="n">
        <x:v>45856.356375</x:v>
      </x:c>
      <x:c r="H638" t="n">
        <x:v>7.73</x:v>
      </x:c>
      <x:c r="I638" s="30" t="n">
        <x:v>45870</x:v>
      </x:c>
      <x:c r="J638" t="inlineStr">
        <x:is>
          <x:t xml:space="preserve">FIFO DEL ESCENARIO</x:t>
        </x:is>
      </x:c>
      <x:c r="K638" t="inlineStr">
        <x:is>
          <x:t xml:space="preserve">NO PROGRAMA HISTORICO</x:t>
        </x:is>
      </x:c>
    </x:row>
    <x:row r="639">
      <x:c r="A639" t="inlineStr">
        <x:is>
          <x:t xml:space="preserve">P052</x:t>
        </x:is>
      </x:c>
      <x:c r="B639" t="inlineStr">
        <x:is>
          <x:t xml:space="preserve">Góndola mural</x:t>
        </x:is>
      </x:c>
      <x:c r="C639" t="n">
        <x:v>2</x:v>
      </x:c>
      <x:c r="D639" t="inlineStr">
        <x:is>
          <x:t xml:space="preserve">Corte de tubos y perfiles</x:t>
        </x:is>
      </x:c>
      <x:c r="E639" t="inlineStr">
        <x:is>
          <x:t xml:space="preserve">Sierra de cinta para corte de tubos y perfiles</x:t>
        </x:is>
      </x:c>
      <x:c r="F639" s="35" t="n">
        <x:v>45856.592625</x:v>
      </x:c>
      <x:c r="G639" s="35" t="n">
        <x:v>45856.63306944445</x:v>
      </x:c>
      <x:c r="H639" t="n">
        <x:v>0.9706666666666666</x:v>
      </x:c>
      <x:c r="I639" s="30" t="n">
        <x:v>45870</x:v>
      </x:c>
      <x:c r="J639" t="inlineStr">
        <x:is>
          <x:t xml:space="preserve">FIFO DEL ESCENARIO</x:t>
        </x:is>
      </x:c>
      <x:c r="K639" t="inlineStr">
        <x:is>
          <x:t xml:space="preserve">NO PROGRAMA HISTORICO</x:t>
        </x:is>
      </x:c>
    </x:row>
    <x:row r="640">
      <x:c r="A640" t="inlineStr">
        <x:is>
          <x:t xml:space="preserve">P052</x:t>
        </x:is>
      </x:c>
      <x:c r="B640" t="inlineStr">
        <x:is>
          <x:t xml:space="preserve">Góndola mural</x:t>
        </x:is>
      </x:c>
      <x:c r="C640" t="n">
        <x:v>3</x:v>
      </x:c>
      <x:c r="D640" t="inlineStr">
        <x:is>
          <x:t xml:space="preserve">Perforación</x:t>
        </x:is>
      </x:c>
      <x:c r="E640" t="inlineStr">
        <x:is>
          <x:t xml:space="preserve">Taladro de banco para perforación de acero</x:t>
        </x:is>
      </x:c>
      <x:c r="F640" s="35" t="n">
        <x:v>45861.36304166666</x:v>
      </x:c>
      <x:c r="G640" s="35" t="n">
        <x:v>45862.408875</x:v>
      </x:c>
      <x:c r="H640" t="n">
        <x:v>9.1</x:v>
      </x:c>
      <x:c r="I640" s="30" t="n">
        <x:v>45870</x:v>
      </x:c>
      <x:c r="J640" t="inlineStr">
        <x:is>
          <x:t xml:space="preserve">FIFO DEL ESCENARIO</x:t>
        </x:is>
      </x:c>
      <x:c r="K640" t="inlineStr">
        <x:is>
          <x:t xml:space="preserve">NO PROGRAMA HISTORICO</x:t>
        </x:is>
      </x:c>
    </x:row>
    <x:row r="641">
      <x:c r="A641" t="inlineStr">
        <x:is>
          <x:t xml:space="preserve">P052</x:t>
        </x:is>
      </x:c>
      <x:c r="B641" t="inlineStr">
        <x:is>
          <x:t xml:space="preserve">Góndola mural</x:t>
        </x:is>
      </x:c>
      <x:c r="C641" t="n">
        <x:v>4</x:v>
      </x:c>
      <x:c r="D641" t="inlineStr">
        <x:is>
          <x:t xml:space="preserve">Plegado</x:t>
        </x:is>
      </x:c>
      <x:c r="E641" t="inlineStr">
        <x:is>
          <x:t xml:space="preserve">Plegadora hidráulica de chapa metálica</x:t>
        </x:is>
      </x:c>
      <x:c r="F641" s="35" t="n">
        <x:v>45863.383875</x:v>
      </x:c>
      <x:c r="G641" s="35" t="n">
        <x:v>45867.41443055555</x:v>
      </x:c>
      <x:c r="H641" t="n">
        <x:v>16.73333333333333</x:v>
      </x:c>
      <x:c r="I641" s="30" t="n">
        <x:v>45870</x:v>
      </x:c>
      <x:c r="J641" t="inlineStr">
        <x:is>
          <x:t xml:space="preserve">FIFO DEL ESCENARIO</x:t>
        </x:is>
      </x:c>
      <x:c r="K641" t="inlineStr">
        <x:is>
          <x:t xml:space="preserve">NO PROGRAMA HISTORICO</x:t>
        </x:is>
      </x:c>
    </x:row>
    <x:row r="642">
      <x:c r="A642" t="inlineStr">
        <x:is>
          <x:t xml:space="preserve">P052</x:t>
        </x:is>
      </x:c>
      <x:c r="B642" t="inlineStr">
        <x:is>
          <x:t xml:space="preserve">Góndola mural</x:t>
        </x:is>
      </x:c>
      <x:c r="C642" t="n">
        <x:v>5</x:v>
      </x:c>
      <x:c r="D642" t="inlineStr">
        <x:is>
          <x:t xml:space="preserve">Soldadura</x:t>
        </x:is>
      </x:c>
      <x:c r="E642" t="inlineStr">
        <x:is>
          <x:t xml:space="preserve">Máquina de soldadura por arco MIG/MAG</x:t>
        </x:is>
      </x:c>
      <x:c r="F642" s="35" t="n">
        <x:v>45867.49331944445</x:v>
      </x:c>
      <x:c r="G642" s="35" t="n">
        <x:v>45867.57304166667</x:v>
      </x:c>
      <x:c r="H642" t="n">
        <x:v>0.9133333333333333</x:v>
      </x:c>
      <x:c r="I642" s="30" t="n">
        <x:v>45870</x:v>
      </x:c>
      <x:c r="J642" t="inlineStr">
        <x:is>
          <x:t xml:space="preserve">FIFO DEL ESCENARIO</x:t>
        </x:is>
      </x:c>
      <x:c r="K642" t="inlineStr">
        <x:is>
          <x:t xml:space="preserve">NO PROGRAMA HISTORICO</x:t>
        </x:is>
      </x:c>
    </x:row>
    <x:row r="643">
      <x:c r="A643" t="inlineStr">
        <x:is>
          <x:t xml:space="preserve">P052</x:t>
        </x:is>
      </x:c>
      <x:c r="B643" t="inlineStr">
        <x:is>
          <x:t xml:space="preserve">Góndola mural</x:t>
        </x:is>
      </x:c>
      <x:c r="C643" t="n">
        <x:v>6</x:v>
      </x:c>
      <x:c r="D643" t="inlineStr">
        <x:is>
          <x:t xml:space="preserve">Desbarbado</x:t>
        </x:is>
      </x:c>
      <x:c r="E643" t="inlineStr">
        <x:is>
          <x:t xml:space="preserve">Mesa de desbarbado/esmerilado</x:t>
        </x:is>
      </x:c>
      <x:c r="F643" s="35" t="n">
        <x:v>45868.68706944444</x:v>
      </x:c>
      <x:c r="G643" s="35" t="n">
        <x:v>45869.49748611111</x:v>
      </x:c>
      <x:c r="H643" t="n">
        <x:v>4.45</x:v>
      </x:c>
      <x:c r="I643" s="30" t="n">
        <x:v>45870</x:v>
      </x:c>
      <x:c r="J643" t="inlineStr">
        <x:is>
          <x:t xml:space="preserve">FIFO DEL ESCENARIO</x:t>
        </x:is>
      </x:c>
      <x:c r="K643" t="inlineStr">
        <x:is>
          <x:t xml:space="preserve">NO PROGRAMA HISTORICO</x:t>
        </x:is>
      </x:c>
    </x:row>
    <x:row r="644">
      <x:c r="A644" t="inlineStr">
        <x:is>
          <x:t xml:space="preserve">P052</x:t>
        </x:is>
      </x:c>
      <x:c r="B644" t="inlineStr">
        <x:is>
          <x:t xml:space="preserve">Góndola mural</x:t>
        </x:is>
      </x:c>
      <x:c r="C644" t="n">
        <x:v>7</x:v>
      </x:c>
      <x:c r="D644" t="inlineStr">
        <x:is>
          <x:t xml:space="preserve">Preparación superficial</x:t>
        </x:is>
      </x:c>
      <x:c r="E644" t="inlineStr">
        <x:is>
          <x:t xml:space="preserve">Zona de preparación superficial</x:t>
        </x:is>
      </x:c>
      <x:c r="F644" s="35" t="n">
        <x:v>45869.67380277778</x:v>
      </x:c>
      <x:c r="G644" s="35" t="n">
        <x:v>45870.453365</x:v>
      </x:c>
      <x:c r="H644" t="n">
        <x:v>3.709493333333333</x:v>
      </x:c>
      <x:c r="I644" s="30" t="n">
        <x:v>45870</x:v>
      </x:c>
      <x:c r="J644" t="inlineStr">
        <x:is>
          <x:t xml:space="preserve">FIFO DEL ESCENARIO</x:t>
        </x:is>
      </x:c>
      <x:c r="K644" t="inlineStr">
        <x:is>
          <x:t xml:space="preserve">NO PROGRAMA HISTORICO</x:t>
        </x:is>
      </x:c>
    </x:row>
    <x:row r="645">
      <x:c r="A645" t="inlineStr">
        <x:is>
          <x:t xml:space="preserve">P052</x:t>
        </x:is>
      </x:c>
      <x:c r="B645" t="inlineStr">
        <x:is>
          <x:t xml:space="preserve">Góndola mural</x:t>
        </x:is>
      </x:c>
      <x:c r="C645" t="n">
        <x:v>8</x:v>
      </x:c>
      <x:c r="D645" t="inlineStr">
        <x:is>
          <x:t xml:space="preserve">Aplicación electrostática de polvo</x:t>
        </x:is>
      </x:c>
      <x:c r="E645" t="inlineStr">
        <x:is>
          <x:t xml:space="preserve">Pistola manual de pintura electrostática en polvo</x:t>
        </x:is>
      </x:c>
      <x:c r="F645" s="35" t="n">
        <x:v>45870.453365</x:v>
      </x:c>
      <x:c r="G645" s="35" t="n">
        <x:v>45870.54414277778</x:v>
      </x:c>
      <x:c r="H645" t="n">
        <x:v>1.178666666666667</x:v>
      </x:c>
      <x:c r="I645" s="30" t="n">
        <x:v>45870</x:v>
      </x:c>
      <x:c r="J645" t="inlineStr">
        <x:is>
          <x:t xml:space="preserve">FIFO DEL ESCENARIO</x:t>
        </x:is>
      </x:c>
      <x:c r="K645" t="inlineStr">
        <x:is>
          <x:t xml:space="preserve">NO PROGRAMA HISTORICO</x:t>
        </x:is>
      </x:c>
    </x:row>
    <x:row r="646">
      <x:c r="A646" t="inlineStr">
        <x:is>
          <x:t xml:space="preserve">P052</x:t>
        </x:is>
      </x:c>
      <x:c r="B646" t="inlineStr">
        <x:is>
          <x:t xml:space="preserve">Góndola mural</x:t>
        </x:is>
      </x:c>
      <x:c r="C646" t="n">
        <x:v>9</x:v>
      </x:c>
      <x:c r="D646" t="inlineStr">
        <x:is>
          <x:t xml:space="preserve">Curado térmico en horno</x:t>
        </x:is>
      </x:c>
      <x:c r="E646" t="inlineStr">
        <x:is>
          <x:t xml:space="preserve">Horno de curado de pintura electrostática por lotes</x:t>
        </x:is>
      </x:c>
      <x:c r="F646" s="35" t="n">
        <x:v>45870.54414277778</x:v>
      </x:c>
      <x:c r="G646" s="35" t="n">
        <x:v>45870.57539277778</x:v>
      </x:c>
      <x:c r="H646" t="n">
        <x:v>0.75</x:v>
      </x:c>
      <x:c r="I646" s="30" t="n">
        <x:v>45870</x:v>
      </x:c>
      <x:c r="J646" t="inlineStr">
        <x:is>
          <x:t xml:space="preserve">FIFO DEL ESCENARIO</x:t>
        </x:is>
      </x:c>
      <x:c r="K646" t="inlineStr">
        <x:is>
          <x:t xml:space="preserve">NO PROGRAMA HISTORICO</x:t>
        </x:is>
      </x:c>
    </x:row>
    <x:row r="647">
      <x:c r="A647" t="inlineStr">
        <x:is>
          <x:t xml:space="preserve">P052</x:t>
        </x:is>
      </x:c>
      <x:c r="B647" t="inlineStr">
        <x:is>
          <x:t xml:space="preserve">Góndola mural</x:t>
        </x:is>
      </x:c>
      <x:c r="C647" t="n">
        <x:v>10</x:v>
      </x:c>
      <x:c r="D647" t="inlineStr">
        <x:is>
          <x:t xml:space="preserve">Colgado, traslado y enfriamiento</x:t>
        </x:is>
      </x:c>
      <x:c r="E647" t="inlineStr">
        <x:is>
          <x:t xml:space="preserve">Manipulación y enfriamiento de piezas</x:t>
        </x:is>
      </x:c>
      <x:c r="F647" s="35" t="n">
        <x:v>45870.57539277778</x:v>
      </x:c>
      <x:c r="G647" s="35" t="n">
        <x:v>45870.59505944444</x:v>
      </x:c>
      <x:c r="H647" t="n">
        <x:v>0.472</x:v>
      </x:c>
      <x:c r="I647" s="30" t="n">
        <x:v>45870</x:v>
      </x:c>
      <x:c r="J647" t="inlineStr">
        <x:is>
          <x:t xml:space="preserve">FIFO DEL ESCENARIO</x:t>
        </x:is>
      </x:c>
      <x:c r="K647" t="inlineStr">
        <x:is>
          <x:t xml:space="preserve">NO PROGRAMA HISTORICO</x:t>
        </x:is>
      </x:c>
    </x:row>
    <x:row r="648">
      <x:c r="A648" t="inlineStr">
        <x:is>
          <x:t xml:space="preserve">P052</x:t>
        </x:is>
      </x:c>
      <x:c r="B648" t="inlineStr">
        <x:is>
          <x:t xml:space="preserve">Góndola mural</x:t>
        </x:is>
      </x:c>
      <x:c r="C648" t="n">
        <x:v>11</x:v>
      </x:c>
      <x:c r="D648" t="inlineStr">
        <x:is>
          <x:t xml:space="preserve">Ensamblaje</x:t>
        </x:is>
      </x:c>
      <x:c r="E648" t="inlineStr">
        <x:is>
          <x:t xml:space="preserve">Mesa de armado</x:t>
        </x:is>
      </x:c>
      <x:c r="F648" s="35" t="n">
        <x:v>45874.44008055556</x:v>
      </x:c>
      <x:c r="G648" s="35" t="n">
        <x:v>45875.38174722222</x:v>
      </x:c>
      <x:c r="H648" t="n">
        <x:v>6.6</x:v>
      </x:c>
      <x:c r="I648" s="30" t="n">
        <x:v>45870</x:v>
      </x:c>
      <x:c r="J648" t="inlineStr">
        <x:is>
          <x:t xml:space="preserve">FIFO DEL ESCENARIO</x:t>
        </x:is>
      </x:c>
      <x:c r="K648" t="inlineStr">
        <x:is>
          <x:t xml:space="preserve">NO PROGRAMA HISTORICO</x:t>
        </x:is>
      </x:c>
    </x:row>
    <x:row r="649">
      <x:c r="A649" t="inlineStr">
        <x:is>
          <x:t xml:space="preserve">P052</x:t>
        </x:is>
      </x:c>
      <x:c r="B649" t="inlineStr">
        <x:is>
          <x:t xml:space="preserve">Góndola mural</x:t>
        </x:is>
      </x:c>
      <x:c r="C649" t="n">
        <x:v>12</x:v>
      </x:c>
      <x:c r="D649" t="inlineStr">
        <x:is>
          <x:t xml:space="preserve">Inspección de calidad</x:t>
        </x:is>
      </x:c>
      <x:c r="E649" t="inlineStr">
        <x:is>
          <x:t xml:space="preserve">Área de inspección</x:t>
        </x:is>
      </x:c>
      <x:c r="F649" s="35" t="n">
        <x:v>45875.38174722222</x:v>
      </x:c>
      <x:c r="G649" s="35" t="n">
        <x:v>45875.403525</x:v>
      </x:c>
      <x:c r="H649" t="n">
        <x:v>0.5226666666666666</x:v>
      </x:c>
      <x:c r="I649" s="30" t="n">
        <x:v>45870</x:v>
      </x:c>
      <x:c r="J649" t="inlineStr">
        <x:is>
          <x:t xml:space="preserve">FIFO DEL ESCENARIO</x:t>
        </x:is>
      </x:c>
      <x:c r="K649" t="inlineStr">
        <x:is>
          <x:t xml:space="preserve">NO PROGRAMA HISTORICO</x:t>
        </x:is>
      </x:c>
    </x:row>
    <x:row r="650">
      <x:c r="A650" t="inlineStr">
        <x:is>
          <x:t xml:space="preserve">P052</x:t>
        </x:is>
      </x:c>
      <x:c r="B650" t="inlineStr">
        <x:is>
          <x:t xml:space="preserve">Góndola mural</x:t>
        </x:is>
      </x:c>
      <x:c r="C650" t="n">
        <x:v>13</x:v>
      </x:c>
      <x:c r="D650" t="inlineStr">
        <x:is>
          <x:t xml:space="preserve">Embalaje</x:t>
        </x:is>
      </x:c>
      <x:c r="E650" t="inlineStr">
        <x:is>
          <x:t xml:space="preserve">Zona de protección y embalaje</x:t>
        </x:is>
      </x:c>
      <x:c r="F650" s="35" t="n">
        <x:v>45875.403525</x:v>
      </x:c>
      <x:c r="G650" s="35" t="n">
        <x:v>45875.43269166667</x:v>
      </x:c>
      <x:c r="H650" t="n">
        <x:v>0.7</x:v>
      </x:c>
      <x:c r="I650" s="30" t="n">
        <x:v>45870</x:v>
      </x:c>
      <x:c r="J650" t="inlineStr">
        <x:is>
          <x:t xml:space="preserve">FIFO DEL ESCENARIO</x:t>
        </x:is>
      </x:c>
      <x:c r="K650" t="inlineStr">
        <x:is>
          <x:t xml:space="preserve">NO PROGRAMA HISTORICO</x:t>
        </x:is>
      </x:c>
    </x:row>
    <x:row r="651">
      <x:c r="A651" t="inlineStr">
        <x:is>
          <x:t xml:space="preserve">P054</x:t>
        </x:is>
      </x:c>
      <x:c r="B651" t="inlineStr">
        <x:is>
          <x:t xml:space="preserve">Locker de 6 puertas</x:t>
        </x:is>
      </x:c>
      <x:c r="C651" t="n">
        <x:v>1</x:v>
      </x:c>
      <x:c r="D651" t="inlineStr">
        <x:is>
          <x:t xml:space="preserve">Corte de planchas de acero</x:t>
        </x:is>
      </x:c>
      <x:c r="E651" t="inlineStr">
        <x:is>
          <x:t xml:space="preserve">Guillotina hidráulica para corte de planchas de acero</x:t>
        </x:is>
      </x:c>
      <x:c r="F651" s="35" t="n">
        <x:v>45856.356375</x:v>
      </x:c>
      <x:c r="G651" s="35" t="n">
        <x:v>45856.68136111111</x:v>
      </x:c>
      <x:c r="H651" t="n">
        <x:v>6.799666666666667</x:v>
      </x:c>
      <x:c r="I651" s="30" t="n">
        <x:v>45869</x:v>
      </x:c>
      <x:c r="J651" t="inlineStr">
        <x:is>
          <x:t xml:space="preserve">FIFO DEL ESCENARIO</x:t>
        </x:is>
      </x:c>
      <x:c r="K651" t="inlineStr">
        <x:is>
          <x:t xml:space="preserve">NO PROGRAMA HISTORICO</x:t>
        </x:is>
      </x:c>
    </x:row>
    <x:row r="652">
      <x:c r="A652" t="inlineStr">
        <x:is>
          <x:t xml:space="preserve">P054</x:t>
        </x:is>
      </x:c>
      <x:c r="B652" t="inlineStr">
        <x:is>
          <x:t xml:space="preserve">Locker de 6 puertas</x:t>
        </x:is>
      </x:c>
      <x:c r="C652" t="n">
        <x:v>2</x:v>
      </x:c>
      <x:c r="D652" t="inlineStr">
        <x:is>
          <x:t xml:space="preserve">Perforación</x:t>
        </x:is>
      </x:c>
      <x:c r="E652" t="inlineStr">
        <x:is>
          <x:t xml:space="preserve">Taladro de banco para perforación de acero</x:t>
        </x:is>
      </x:c>
      <x:c r="F652" s="35" t="n">
        <x:v>45862.408875</x:v>
      </x:c>
      <x:c r="G652" s="35" t="n">
        <x:v>45862.58873611111</x:v>
      </x:c>
      <x:c r="H652" t="n">
        <x:v>3.316666666666667</x:v>
      </x:c>
      <x:c r="I652" s="30" t="n">
        <x:v>45869</x:v>
      </x:c>
      <x:c r="J652" t="inlineStr">
        <x:is>
          <x:t xml:space="preserve">FIFO DEL ESCENARIO</x:t>
        </x:is>
      </x:c>
      <x:c r="K652" t="inlineStr">
        <x:is>
          <x:t xml:space="preserve">NO PROGRAMA HISTORICO</x:t>
        </x:is>
      </x:c>
    </x:row>
    <x:row r="653">
      <x:c r="A653" t="inlineStr">
        <x:is>
          <x:t xml:space="preserve">P054</x:t>
        </x:is>
      </x:c>
      <x:c r="B653" t="inlineStr">
        <x:is>
          <x:t xml:space="preserve">Locker de 6 puertas</x:t>
        </x:is>
      </x:c>
      <x:c r="C653" t="n">
        <x:v>3</x:v>
      </x:c>
      <x:c r="D653" t="inlineStr">
        <x:is>
          <x:t xml:space="preserve">Plegado</x:t>
        </x:is>
      </x:c>
      <x:c r="E653" t="inlineStr">
        <x:is>
          <x:t xml:space="preserve">Plegadora hidráulica de chapa metálica</x:t>
        </x:is>
      </x:c>
      <x:c r="F653" s="35" t="n">
        <x:v>45867.41443055555</x:v>
      </x:c>
      <x:c r="G653" s="35" t="n">
        <x:v>45869.48040277778</x:v>
      </x:c>
      <x:c r="H653" t="n">
        <x:v>17.58333333333333</x:v>
      </x:c>
      <x:c r="I653" s="30" t="n">
        <x:v>45869</x:v>
      </x:c>
      <x:c r="J653" t="inlineStr">
        <x:is>
          <x:t xml:space="preserve">FIFO DEL ESCENARIO</x:t>
        </x:is>
      </x:c>
      <x:c r="K653" t="inlineStr">
        <x:is>
          <x:t xml:space="preserve">NO PROGRAMA HISTORICO</x:t>
        </x:is>
      </x:c>
    </x:row>
    <x:row r="654">
      <x:c r="A654" t="inlineStr">
        <x:is>
          <x:t xml:space="preserve">P054</x:t>
        </x:is>
      </x:c>
      <x:c r="B654" t="inlineStr">
        <x:is>
          <x:t xml:space="preserve">Locker de 6 puertas</x:t>
        </x:is>
      </x:c>
      <x:c r="C654" t="n">
        <x:v>4</x:v>
      </x:c>
      <x:c r="D654" t="inlineStr">
        <x:is>
          <x:t xml:space="preserve">Desbarbado</x:t>
        </x:is>
      </x:c>
      <x:c r="E654" t="inlineStr">
        <x:is>
          <x:t xml:space="preserve">Mesa de desbarbado/esmerilado</x:t>
        </x:is>
      </x:c>
      <x:c r="F654" s="35" t="n">
        <x:v>45869.49748611111</x:v>
      </x:c>
      <x:c r="G654" s="35" t="n">
        <x:v>45869.66519444445</x:v>
      </x:c>
      <x:c r="H654" t="n">
        <x:v>3.025</x:v>
      </x:c>
      <x:c r="I654" s="30" t="n">
        <x:v>45869</x:v>
      </x:c>
      <x:c r="J654" t="inlineStr">
        <x:is>
          <x:t xml:space="preserve">FIFO DEL ESCENARIO</x:t>
        </x:is>
      </x:c>
      <x:c r="K654" t="inlineStr">
        <x:is>
          <x:t xml:space="preserve">NO PROGRAMA HISTORICO</x:t>
        </x:is>
      </x:c>
    </x:row>
    <x:row r="655">
      <x:c r="A655" t="inlineStr">
        <x:is>
          <x:t xml:space="preserve">P054</x:t>
        </x:is>
      </x:c>
      <x:c r="B655" t="inlineStr">
        <x:is>
          <x:t xml:space="preserve">Locker de 6 puertas</x:t>
        </x:is>
      </x:c>
      <x:c r="C655" t="n">
        <x:v>5</x:v>
      </x:c>
      <x:c r="D655" t="inlineStr">
        <x:is>
          <x:t xml:space="preserve">Preparación superficial</x:t>
        </x:is>
      </x:c>
      <x:c r="E655" t="inlineStr">
        <x:is>
          <x:t xml:space="preserve">Zona de preparación superficial</x:t>
        </x:is>
      </x:c>
      <x:c r="F655" s="35" t="n">
        <x:v>45870.453365</x:v>
      </x:c>
      <x:c r="G655" s="35" t="n">
        <x:v>45870.68162611111</x:v>
      </x:c>
      <x:c r="H655" t="n">
        <x:v>4.478266666666666</x:v>
      </x:c>
      <x:c r="I655" s="30" t="n">
        <x:v>45869</x:v>
      </x:c>
      <x:c r="J655" t="inlineStr">
        <x:is>
          <x:t xml:space="preserve">FIFO DEL ESCENARIO</x:t>
        </x:is>
      </x:c>
      <x:c r="K655" t="inlineStr">
        <x:is>
          <x:t xml:space="preserve">NO PROGRAMA HISTORICO</x:t>
        </x:is>
      </x:c>
    </x:row>
    <x:row r="656">
      <x:c r="A656" t="inlineStr">
        <x:is>
          <x:t xml:space="preserve">P054</x:t>
        </x:is>
      </x:c>
      <x:c r="B656" t="inlineStr">
        <x:is>
          <x:t xml:space="preserve">Locker de 6 puertas</x:t>
        </x:is>
      </x:c>
      <x:c r="C656" t="n">
        <x:v>6</x:v>
      </x:c>
      <x:c r="D656" t="inlineStr">
        <x:is>
          <x:t xml:space="preserve">Aplicación electrostática de polvo</x:t>
        </x:is>
      </x:c>
      <x:c r="E656" t="inlineStr">
        <x:is>
          <x:t xml:space="preserve">Pistola manual de pintura electrostática en polvo</x:t>
        </x:is>
      </x:c>
      <x:c r="F656" s="35" t="n">
        <x:v>45870.68162611111</x:v>
      </x:c>
      <x:c r="G656" s="35" t="n">
        <x:v>45873.34816083333</x:v>
      </x:c>
      <x:c r="H656" t="n">
        <x:v>0.9968333333333333</x:v>
      </x:c>
      <x:c r="I656" s="30" t="n">
        <x:v>45869</x:v>
      </x:c>
      <x:c r="J656" t="inlineStr">
        <x:is>
          <x:t xml:space="preserve">FIFO DEL ESCENARIO</x:t>
        </x:is>
      </x:c>
      <x:c r="K656" t="inlineStr">
        <x:is>
          <x:t xml:space="preserve">NO PROGRAMA HISTORICO</x:t>
        </x:is>
      </x:c>
    </x:row>
    <x:row r="657">
      <x:c r="A657" t="inlineStr">
        <x:is>
          <x:t xml:space="preserve">P054</x:t>
        </x:is>
      </x:c>
      <x:c r="B657" t="inlineStr">
        <x:is>
          <x:t xml:space="preserve">Locker de 6 puertas</x:t>
        </x:is>
      </x:c>
      <x:c r="C657" t="n">
        <x:v>7</x:v>
      </x:c>
      <x:c r="D657" t="inlineStr">
        <x:is>
          <x:t xml:space="preserve">Curado térmico en horno</x:t>
        </x:is>
      </x:c>
      <x:c r="E657" t="inlineStr">
        <x:is>
          <x:t xml:space="preserve">Horno de curado de pintura electrostática por lotes</x:t>
        </x:is>
      </x:c>
      <x:c r="F657" s="35" t="n">
        <x:v>45873.34816083333</x:v>
      </x:c>
      <x:c r="G657" s="35" t="n">
        <x:v>45873.37941083333</x:v>
      </x:c>
      <x:c r="H657" t="n">
        <x:v>0.75</x:v>
      </x:c>
      <x:c r="I657" s="30" t="n">
        <x:v>45869</x:v>
      </x:c>
      <x:c r="J657" t="inlineStr">
        <x:is>
          <x:t xml:space="preserve">FIFO DEL ESCENARIO</x:t>
        </x:is>
      </x:c>
      <x:c r="K657" t="inlineStr">
        <x:is>
          <x:t xml:space="preserve">NO PROGRAMA HISTORICO</x:t>
        </x:is>
      </x:c>
    </x:row>
    <x:row r="658">
      <x:c r="A658" t="inlineStr">
        <x:is>
          <x:t xml:space="preserve">P054</x:t>
        </x:is>
      </x:c>
      <x:c r="B658" t="inlineStr">
        <x:is>
          <x:t xml:space="preserve">Locker de 6 puertas</x:t>
        </x:is>
      </x:c>
      <x:c r="C658" t="n">
        <x:v>8</x:v>
      </x:c>
      <x:c r="D658" t="inlineStr">
        <x:is>
          <x:t xml:space="preserve">Colgado, traslado y enfriamiento</x:t>
        </x:is>
      </x:c>
      <x:c r="E658" t="inlineStr">
        <x:is>
          <x:t xml:space="preserve">Manipulación y enfriamiento de piezas</x:t>
        </x:is>
      </x:c>
      <x:c r="F658" s="35" t="n">
        <x:v>45873.37941083333</x:v>
      </x:c>
      <x:c r="G658" s="35" t="n">
        <x:v>45873.39673027777</x:v>
      </x:c>
      <x:c r="H658" t="n">
        <x:v>0.4156666666666666</x:v>
      </x:c>
      <x:c r="I658" s="30" t="n">
        <x:v>45869</x:v>
      </x:c>
      <x:c r="J658" t="inlineStr">
        <x:is>
          <x:t xml:space="preserve">FIFO DEL ESCENARIO</x:t>
        </x:is>
      </x:c>
      <x:c r="K658" t="inlineStr">
        <x:is>
          <x:t xml:space="preserve">NO PROGRAMA HISTORICO</x:t>
        </x:is>
      </x:c>
    </x:row>
    <x:row r="659">
      <x:c r="A659" t="inlineStr">
        <x:is>
          <x:t xml:space="preserve">P054</x:t>
        </x:is>
      </x:c>
      <x:c r="B659" t="inlineStr">
        <x:is>
          <x:t xml:space="preserve">Locker de 6 puertas</x:t>
        </x:is>
      </x:c>
      <x:c r="C659" t="n">
        <x:v>9</x:v>
      </x:c>
      <x:c r="D659" t="inlineStr">
        <x:is>
          <x:t xml:space="preserve">Ensamblaje</x:t>
        </x:is>
      </x:c>
      <x:c r="E659" t="inlineStr">
        <x:is>
          <x:t xml:space="preserve">Mesa de armado</x:t>
        </x:is>
      </x:c>
      <x:c r="F659" s="35" t="n">
        <x:v>45875.38174722222</x:v>
      </x:c>
      <x:c r="G659" s="35" t="n">
        <x:v>45875.70101805556</x:v>
      </x:c>
      <x:c r="H659" t="n">
        <x:v>6.6625</x:v>
      </x:c>
      <x:c r="I659" s="30" t="n">
        <x:v>45869</x:v>
      </x:c>
      <x:c r="J659" t="inlineStr">
        <x:is>
          <x:t xml:space="preserve">FIFO DEL ESCENARIO</x:t>
        </x:is>
      </x:c>
      <x:c r="K659" t="inlineStr">
        <x:is>
          <x:t xml:space="preserve">NO PROGRAMA HISTORICO</x:t>
        </x:is>
      </x:c>
    </x:row>
    <x:row r="660">
      <x:c r="A660" t="inlineStr">
        <x:is>
          <x:t xml:space="preserve">P054</x:t>
        </x:is>
      </x:c>
      <x:c r="B660" t="inlineStr">
        <x:is>
          <x:t xml:space="preserve">Locker de 6 puertas</x:t>
        </x:is>
      </x:c>
      <x:c r="C660" t="n">
        <x:v>10</x:v>
      </x:c>
      <x:c r="D660" t="inlineStr">
        <x:is>
          <x:t xml:space="preserve">Inspección de calidad</x:t>
        </x:is>
      </x:c>
      <x:c r="E660" t="inlineStr">
        <x:is>
          <x:t xml:space="preserve">Área de inspección</x:t>
        </x:is>
      </x:c>
      <x:c r="F660" s="35" t="n">
        <x:v>45875.70101805556</x:v>
      </x:c>
      <x:c r="G660" s="35" t="n">
        <x:v>45876.34451805556</x:v>
      </x:c>
      <x:c r="H660" t="n">
        <x:v>0.444</x:v>
      </x:c>
      <x:c r="I660" s="30" t="n">
        <x:v>45869</x:v>
      </x:c>
      <x:c r="J660" t="inlineStr">
        <x:is>
          <x:t xml:space="preserve">FIFO DEL ESCENARIO</x:t>
        </x:is>
      </x:c>
      <x:c r="K660" t="inlineStr">
        <x:is>
          <x:t xml:space="preserve">NO PROGRAMA HISTORICO</x:t>
        </x:is>
      </x:c>
    </x:row>
    <x:row r="661">
      <x:c r="A661" t="inlineStr">
        <x:is>
          <x:t xml:space="preserve">P054</x:t>
        </x:is>
      </x:c>
      <x:c r="B661" t="inlineStr">
        <x:is>
          <x:t xml:space="preserve">Locker de 6 puertas</x:t>
        </x:is>
      </x:c>
      <x:c r="C661" t="n">
        <x:v>11</x:v>
      </x:c>
      <x:c r="D661" t="inlineStr">
        <x:is>
          <x:t xml:space="preserve">Embalaje</x:t>
        </x:is>
      </x:c>
      <x:c r="E661" t="inlineStr">
        <x:is>
          <x:t xml:space="preserve">Zona de protección y embalaje</x:t>
        </x:is>
      </x:c>
      <x:c r="F661" s="35" t="n">
        <x:v>45876.34451805556</x:v>
      </x:c>
      <x:c r="G661" s="35" t="n">
        <x:v>45876.36914305556</x:v>
      </x:c>
      <x:c r="H661" t="n">
        <x:v>0.591</x:v>
      </x:c>
      <x:c r="I661" s="30" t="n">
        <x:v>45869</x:v>
      </x:c>
      <x:c r="J661" t="inlineStr">
        <x:is>
          <x:t xml:space="preserve">FIFO DEL ESCENARIO</x:t>
        </x:is>
      </x:c>
      <x:c r="K661" t="inlineStr">
        <x:is>
          <x:t xml:space="preserve">NO PROGRAMA HISTORICO</x:t>
        </x:is>
      </x:c>
    </x:row>
    <x:row r="662">
      <x:c r="A662" t="inlineStr">
        <x:is>
          <x:t xml:space="preserve">P056</x:t>
        </x:is>
      </x:c>
      <x:c r="B662" t="inlineStr">
        <x:is>
          <x:t xml:space="preserve">Estantería liviana metálica</x:t>
        </x:is>
      </x:c>
      <x:c r="C662" t="n">
        <x:v>1</x:v>
      </x:c>
      <x:c r="D662" t="inlineStr">
        <x:is>
          <x:t xml:space="preserve">Corte de planchas de acero</x:t>
        </x:is>
      </x:c>
      <x:c r="E662" t="inlineStr">
        <x:is>
          <x:t xml:space="preserve">Guillotina hidráulica para corte de planchas de acero</x:t>
        </x:is>
      </x:c>
      <x:c r="F662" s="35" t="n">
        <x:v>45856.68136111111</x:v>
      </x:c>
      <x:c r="G662" s="35" t="n">
        <x:v>45859.65847222223</x:v>
      </x:c>
      <x:c r="H662" t="n">
        <x:v>7.450666666666667</x:v>
      </x:c>
      <x:c r="I662" s="30" t="n">
        <x:v>45872</x:v>
      </x:c>
      <x:c r="J662" t="inlineStr">
        <x:is>
          <x:t xml:space="preserve">FIFO DEL ESCENARIO</x:t>
        </x:is>
      </x:c>
      <x:c r="K662" t="inlineStr">
        <x:is>
          <x:t xml:space="preserve">NO PROGRAMA HISTORICO</x:t>
        </x:is>
      </x:c>
    </x:row>
    <x:row r="663">
      <x:c r="A663" t="inlineStr">
        <x:is>
          <x:t xml:space="preserve">P056</x:t>
        </x:is>
      </x:c>
      <x:c r="B663" t="inlineStr">
        <x:is>
          <x:t xml:space="preserve">Estantería liviana metálica</x:t>
        </x:is>
      </x:c>
      <x:c r="C663" t="n">
        <x:v>2</x:v>
      </x:c>
      <x:c r="D663" t="inlineStr">
        <x:is>
          <x:t xml:space="preserve">Corte de tubos y perfiles</x:t>
        </x:is>
      </x:c>
      <x:c r="E663" t="inlineStr">
        <x:is>
          <x:t xml:space="preserve">Sierra de cinta para corte de tubos y perfiles</x:t>
        </x:is>
      </x:c>
      <x:c r="F663" s="35" t="n">
        <x:v>45859.65847222223</x:v>
      </x:c>
      <x:c r="G663" s="35" t="n">
        <x:v>45860.60525</x:v>
      </x:c>
      <x:c r="H663" t="n">
        <x:v>6.722666666666667</x:v>
      </x:c>
      <x:c r="I663" s="30" t="n">
        <x:v>45872</x:v>
      </x:c>
      <x:c r="J663" t="inlineStr">
        <x:is>
          <x:t xml:space="preserve">FIFO DEL ESCENARIO</x:t>
        </x:is>
      </x:c>
      <x:c r="K663" t="inlineStr">
        <x:is>
          <x:t xml:space="preserve">NO PROGRAMA HISTORICO</x:t>
        </x:is>
      </x:c>
    </x:row>
    <x:row r="664">
      <x:c r="A664" t="inlineStr">
        <x:is>
          <x:t xml:space="preserve">P056</x:t>
        </x:is>
      </x:c>
      <x:c r="B664" t="inlineStr">
        <x:is>
          <x:t xml:space="preserve">Estantería liviana metálica</x:t>
        </x:is>
      </x:c>
      <x:c r="C664" t="n">
        <x:v>3</x:v>
      </x:c>
      <x:c r="D664" t="inlineStr">
        <x:is>
          <x:t xml:space="preserve">Perforación</x:t>
        </x:is>
      </x:c>
      <x:c r="E664" t="inlineStr">
        <x:is>
          <x:t xml:space="preserve">Taladro de banco para perforación de acero</x:t>
        </x:is>
      </x:c>
      <x:c r="F664" s="35" t="n">
        <x:v>45862.58873611111</x:v>
      </x:c>
      <x:c r="G664" s="35" t="n">
        <x:v>45866.35095833334</x:v>
      </x:c>
      <x:c r="H664" t="n">
        <x:v>11.29333333333333</x:v>
      </x:c>
      <x:c r="I664" s="30" t="n">
        <x:v>45872</x:v>
      </x:c>
      <x:c r="J664" t="inlineStr">
        <x:is>
          <x:t xml:space="preserve">FIFO DEL ESCENARIO</x:t>
        </x:is>
      </x:c>
      <x:c r="K664" t="inlineStr">
        <x:is>
          <x:t xml:space="preserve">NO PROGRAMA HISTORICO</x:t>
        </x:is>
      </x:c>
    </x:row>
    <x:row r="665">
      <x:c r="A665" t="inlineStr">
        <x:is>
          <x:t xml:space="preserve">P056</x:t>
        </x:is>
      </x:c>
      <x:c r="B665" t="inlineStr">
        <x:is>
          <x:t xml:space="preserve">Estantería liviana metálica</x:t>
        </x:is>
      </x:c>
      <x:c r="C665" t="n">
        <x:v>4</x:v>
      </x:c>
      <x:c r="D665" t="inlineStr">
        <x:is>
          <x:t xml:space="preserve">Plegado</x:t>
        </x:is>
      </x:c>
      <x:c r="E665" t="inlineStr">
        <x:is>
          <x:t xml:space="preserve">Plegadora hidráulica de chapa metálica</x:t>
        </x:is>
      </x:c>
      <x:c r="F665" s="35" t="n">
        <x:v>45869.48040277778</x:v>
      </x:c>
      <x:c r="G665" s="35" t="n">
        <x:v>45873.58040277778</x:v>
      </x:c>
      <x:c r="H665" t="n">
        <x:v>17.4</x:v>
      </x:c>
      <x:c r="I665" s="30" t="n">
        <x:v>45872</x:v>
      </x:c>
      <x:c r="J665" t="inlineStr">
        <x:is>
          <x:t xml:space="preserve">FIFO DEL ESCENARIO</x:t>
        </x:is>
      </x:c>
      <x:c r="K665" t="inlineStr">
        <x:is>
          <x:t xml:space="preserve">NO PROGRAMA HISTORICO</x:t>
        </x:is>
      </x:c>
    </x:row>
    <x:row r="666">
      <x:c r="A666" t="inlineStr">
        <x:is>
          <x:t xml:space="preserve">P056</x:t>
        </x:is>
      </x:c>
      <x:c r="B666" t="inlineStr">
        <x:is>
          <x:t xml:space="preserve">Estantería liviana metálica</x:t>
        </x:is>
      </x:c>
      <x:c r="C666" t="n">
        <x:v>5</x:v>
      </x:c>
      <x:c r="D666" t="inlineStr">
        <x:is>
          <x:t xml:space="preserve">Desbarbado</x:t>
        </x:is>
      </x:c>
      <x:c r="E666" t="inlineStr">
        <x:is>
          <x:t xml:space="preserve">Mesa de desbarbado/esmerilado</x:t>
        </x:is>
      </x:c>
      <x:c r="F666" s="35" t="n">
        <x:v>45873.58040277778</x:v>
      </x:c>
      <x:c r="G666" s="35" t="n">
        <x:v>45874.56373611111</x:v>
      </x:c>
      <x:c r="H666" t="n">
        <x:v>7.6</x:v>
      </x:c>
      <x:c r="I666" s="30" t="n">
        <x:v>45872</x:v>
      </x:c>
      <x:c r="J666" t="inlineStr">
        <x:is>
          <x:t xml:space="preserve">FIFO DEL ESCENARIO</x:t>
        </x:is>
      </x:c>
      <x:c r="K666" t="inlineStr">
        <x:is>
          <x:t xml:space="preserve">NO PROGRAMA HISTORICO</x:t>
        </x:is>
      </x:c>
    </x:row>
    <x:row r="667">
      <x:c r="A667" t="inlineStr">
        <x:is>
          <x:t xml:space="preserve">P056</x:t>
        </x:is>
      </x:c>
      <x:c r="B667" t="inlineStr">
        <x:is>
          <x:t xml:space="preserve">Estantería liviana metálica</x:t>
        </x:is>
      </x:c>
      <x:c r="C667" t="n">
        <x:v>6</x:v>
      </x:c>
      <x:c r="D667" t="inlineStr">
        <x:is>
          <x:t xml:space="preserve">Preparación superficial</x:t>
        </x:is>
      </x:c>
      <x:c r="E667" t="inlineStr">
        <x:is>
          <x:t xml:space="preserve">Zona de preparación superficial</x:t>
        </x:is>
      </x:c>
      <x:c r="F667" s="35" t="n">
        <x:v>45874.56373611111</x:v>
      </x:c>
      <x:c r="G667" s="35" t="n">
        <x:v>45875.40102944445</x:v>
      </x:c>
      <x:c r="H667" t="n">
        <x:v>5.095039999999999</x:v>
      </x:c>
      <x:c r="I667" s="30" t="n">
        <x:v>45872</x:v>
      </x:c>
      <x:c r="J667" t="inlineStr">
        <x:is>
          <x:t xml:space="preserve">FIFO DEL ESCENARIO</x:t>
        </x:is>
      </x:c>
      <x:c r="K667" t="inlineStr">
        <x:is>
          <x:t xml:space="preserve">NO PROGRAMA HISTORICO</x:t>
        </x:is>
      </x:c>
    </x:row>
    <x:row r="668">
      <x:c r="A668" t="inlineStr">
        <x:is>
          <x:t xml:space="preserve">P056</x:t>
        </x:is>
      </x:c>
      <x:c r="B668" t="inlineStr">
        <x:is>
          <x:t xml:space="preserve">Estantería liviana metálica</x:t>
        </x:is>
      </x:c>
      <x:c r="C668" t="n">
        <x:v>7</x:v>
      </x:c>
      <x:c r="D668" t="inlineStr">
        <x:is>
          <x:t xml:space="preserve">Aplicación electrostática de polvo</x:t>
        </x:is>
      </x:c>
      <x:c r="E668" t="inlineStr">
        <x:is>
          <x:t xml:space="preserve">Pistola manual de pintura electrostática en polvo</x:t>
        </x:is>
      </x:c>
      <x:c r="F668" s="35" t="n">
        <x:v>45875.40102944445</x:v>
      </x:c>
      <x:c r="G668" s="35" t="n">
        <x:v>45875.47252944444</x:v>
      </x:c>
      <x:c r="H668" t="n">
        <x:v>1.716</x:v>
      </x:c>
      <x:c r="I668" s="30" t="n">
        <x:v>45872</x:v>
      </x:c>
      <x:c r="J668" t="inlineStr">
        <x:is>
          <x:t xml:space="preserve">FIFO DEL ESCENARIO</x:t>
        </x:is>
      </x:c>
      <x:c r="K668" t="inlineStr">
        <x:is>
          <x:t xml:space="preserve">NO PROGRAMA HISTORICO</x:t>
        </x:is>
      </x:c>
    </x:row>
    <x:row r="669">
      <x:c r="A669" t="inlineStr">
        <x:is>
          <x:t xml:space="preserve">P056</x:t>
        </x:is>
      </x:c>
      <x:c r="B669" t="inlineStr">
        <x:is>
          <x:t xml:space="preserve">Estantería liviana metálica</x:t>
        </x:is>
      </x:c>
      <x:c r="C669" t="n">
        <x:v>8</x:v>
      </x:c>
      <x:c r="D669" t="inlineStr">
        <x:is>
          <x:t xml:space="preserve">Curado térmico en horno</x:t>
        </x:is>
      </x:c>
      <x:c r="E669" t="inlineStr">
        <x:is>
          <x:t xml:space="preserve">Horno de curado de pintura electrostática por lotes</x:t>
        </x:is>
      </x:c>
      <x:c r="F669" s="35" t="n">
        <x:v>45875.47252944444</x:v>
      </x:c>
      <x:c r="G669" s="35" t="n">
        <x:v>45875.57669611111</x:v>
      </x:c>
      <x:c r="H669" t="n">
        <x:v>1.5</x:v>
      </x:c>
      <x:c r="I669" s="30" t="n">
        <x:v>45872</x:v>
      </x:c>
      <x:c r="J669" t="inlineStr">
        <x:is>
          <x:t xml:space="preserve">FIFO DEL ESCENARIO</x:t>
        </x:is>
      </x:c>
      <x:c r="K669" t="inlineStr">
        <x:is>
          <x:t xml:space="preserve">NO PROGRAMA HISTORICO</x:t>
        </x:is>
      </x:c>
    </x:row>
    <x:row r="670">
      <x:c r="A670" t="inlineStr">
        <x:is>
          <x:t xml:space="preserve">P056</x:t>
        </x:is>
      </x:c>
      <x:c r="B670" t="inlineStr">
        <x:is>
          <x:t xml:space="preserve">Estantería liviana metálica</x:t>
        </x:is>
      </x:c>
      <x:c r="C670" t="n">
        <x:v>9</x:v>
      </x:c>
      <x:c r="D670" t="inlineStr">
        <x:is>
          <x:t xml:space="preserve">Colgado, traslado y enfriamiento</x:t>
        </x:is>
      </x:c>
      <x:c r="E670" t="inlineStr">
        <x:is>
          <x:t xml:space="preserve">Manipulación y enfriamiento de piezas</x:t>
        </x:is>
      </x:c>
      <x:c r="F670" s="35" t="n">
        <x:v>45875.57669611111</x:v>
      </x:c>
      <x:c r="G670" s="35" t="n">
        <x:v>45875.60747388889</x:v>
      </x:c>
      <x:c r="H670" t="n">
        <x:v>0.7386666666666667</x:v>
      </x:c>
      <x:c r="I670" s="30" t="n">
        <x:v>45872</x:v>
      </x:c>
      <x:c r="J670" t="inlineStr">
        <x:is>
          <x:t xml:space="preserve">FIFO DEL ESCENARIO</x:t>
        </x:is>
      </x:c>
      <x:c r="K670" t="inlineStr">
        <x:is>
          <x:t xml:space="preserve">NO PROGRAMA HISTORICO</x:t>
        </x:is>
      </x:c>
    </x:row>
    <x:row r="671">
      <x:c r="A671" t="inlineStr">
        <x:is>
          <x:t xml:space="preserve">P056</x:t>
        </x:is>
      </x:c>
      <x:c r="B671" t="inlineStr">
        <x:is>
          <x:t xml:space="preserve">Estantería liviana metálica</x:t>
        </x:is>
      </x:c>
      <x:c r="C671" t="n">
        <x:v>10</x:v>
      </x:c>
      <x:c r="D671" t="inlineStr">
        <x:is>
          <x:t xml:space="preserve">Ensamblaje</x:t>
        </x:is>
      </x:c>
      <x:c r="E671" t="inlineStr">
        <x:is>
          <x:t xml:space="preserve">Mesa de armado</x:t>
        </x:is>
      </x:c>
      <x:c r="F671" s="35" t="n">
        <x:v>45875.70101805556</x:v>
      </x:c>
      <x:c r="G671" s="35" t="n">
        <x:v>45877.55518472222</x:v>
      </x:c>
      <x:c r="H671" t="n">
        <x:v>12.5</x:v>
      </x:c>
      <x:c r="I671" s="30" t="n">
        <x:v>45872</x:v>
      </x:c>
      <x:c r="J671" t="inlineStr">
        <x:is>
          <x:t xml:space="preserve">FIFO DEL ESCENARIO</x:t>
        </x:is>
      </x:c>
      <x:c r="K671" t="inlineStr">
        <x:is>
          <x:t xml:space="preserve">NO PROGRAMA HISTORICO</x:t>
        </x:is>
      </x:c>
    </x:row>
    <x:row r="672">
      <x:c r="A672" t="inlineStr">
        <x:is>
          <x:t xml:space="preserve">P056</x:t>
        </x:is>
      </x:c>
      <x:c r="B672" t="inlineStr">
        <x:is>
          <x:t xml:space="preserve">Estantería liviana metálica</x:t>
        </x:is>
      </x:c>
      <x:c r="C672" t="n">
        <x:v>11</x:v>
      </x:c>
      <x:c r="D672" t="inlineStr">
        <x:is>
          <x:t xml:space="preserve">Inspección de calidad</x:t>
        </x:is>
      </x:c>
      <x:c r="E672" t="inlineStr">
        <x:is>
          <x:t xml:space="preserve">Área de inspección</x:t>
        </x:is>
      </x:c>
      <x:c r="F672" s="35" t="n">
        <x:v>45877.55518472222</x:v>
      </x:c>
      <x:c r="G672" s="35" t="n">
        <x:v>45877.5867125</x:v>
      </x:c>
      <x:c r="H672" t="n">
        <x:v>0.7566666666666667</x:v>
      </x:c>
      <x:c r="I672" s="30" t="n">
        <x:v>45872</x:v>
      </x:c>
      <x:c r="J672" t="inlineStr">
        <x:is>
          <x:t xml:space="preserve">FIFO DEL ESCENARIO</x:t>
        </x:is>
      </x:c>
      <x:c r="K672" t="inlineStr">
        <x:is>
          <x:t xml:space="preserve">NO PROGRAMA HISTORICO</x:t>
        </x:is>
      </x:c>
    </x:row>
    <x:row r="673">
      <x:c r="A673" t="inlineStr">
        <x:is>
          <x:t xml:space="preserve">P056</x:t>
        </x:is>
      </x:c>
      <x:c r="B673" t="inlineStr">
        <x:is>
          <x:t xml:space="preserve">Estantería liviana metálica</x:t>
        </x:is>
      </x:c>
      <x:c r="C673" t="n">
        <x:v>12</x:v>
      </x:c>
      <x:c r="D673" t="inlineStr">
        <x:is>
          <x:t xml:space="preserve">Embalaje</x:t>
        </x:is>
      </x:c>
      <x:c r="E673" t="inlineStr">
        <x:is>
          <x:t xml:space="preserve">Zona de protección y embalaje</x:t>
        </x:is>
      </x:c>
      <x:c r="F673" s="35" t="n">
        <x:v>45877.5867125</x:v>
      </x:c>
      <x:c r="G673" s="35" t="n">
        <x:v>45877.62840694444</x:v>
      </x:c>
      <x:c r="H673" t="n">
        <x:v>1.000666666666667</x:v>
      </x:c>
      <x:c r="I673" s="30" t="n">
        <x:v>45872</x:v>
      </x:c>
      <x:c r="J673" t="inlineStr">
        <x:is>
          <x:t xml:space="preserve">FIFO DEL ESCENARIO</x:t>
        </x:is>
      </x:c>
      <x:c r="K673" t="inlineStr">
        <x:is>
          <x:t xml:space="preserve">NO PROGRAMA HISTORICO</x:t>
        </x:is>
      </x:c>
    </x:row>
    <x:row r="674">
      <x:c r="A674" t="inlineStr">
        <x:is>
          <x:t xml:space="preserve">P057</x:t>
        </x:is>
      </x:c>
      <x:c r="B674" t="inlineStr">
        <x:is>
          <x:t xml:space="preserve">Minirack metálico con bandejas</x:t>
        </x:is>
      </x:c>
      <x:c r="C674" t="n">
        <x:v>1</x:v>
      </x:c>
      <x:c r="D674" t="inlineStr">
        <x:is>
          <x:t xml:space="preserve">Corte de planchas de acero</x:t>
        </x:is>
      </x:c>
      <x:c r="E674" t="inlineStr">
        <x:is>
          <x:t xml:space="preserve">Guillotina hidráulica para corte de planchas de acero</x:t>
        </x:is>
      </x:c>
      <x:c r="F674" s="35" t="n">
        <x:v>45873.33333333334</x:v>
      </x:c>
      <x:c r="G674" s="35" t="n">
        <x:v>45873.69865277778</x:v>
      </x:c>
      <x:c r="H674" t="n">
        <x:v>7.767666666666668</x:v>
      </x:c>
      <x:c r="I674" s="30" t="n">
        <x:v>45889</x:v>
      </x:c>
      <x:c r="J674" t="inlineStr">
        <x:is>
          <x:t xml:space="preserve">FIFO DEL ESCENARIO</x:t>
        </x:is>
      </x:c>
      <x:c r="K674" t="inlineStr">
        <x:is>
          <x:t xml:space="preserve">NO PROGRAMA HISTORICO</x:t>
        </x:is>
      </x:c>
    </x:row>
    <x:row r="675">
      <x:c r="A675" t="inlineStr">
        <x:is>
          <x:t xml:space="preserve">P057</x:t>
        </x:is>
      </x:c>
      <x:c r="B675" t="inlineStr">
        <x:is>
          <x:t xml:space="preserve">Minirack metálico con bandejas</x:t>
        </x:is>
      </x:c>
      <x:c r="C675" t="n">
        <x:v>2</x:v>
      </x:c>
      <x:c r="D675" t="inlineStr">
        <x:is>
          <x:t xml:space="preserve">Corte de tubos y perfiles</x:t>
        </x:is>
      </x:c>
      <x:c r="E675" t="inlineStr">
        <x:is>
          <x:t xml:space="preserve">Sierra de cinta para corte de tubos y perfiles</x:t>
        </x:is>
      </x:c>
      <x:c r="F675" s="35" t="n">
        <x:v>45873.69865277778</x:v>
      </x:c>
      <x:c r="G675" s="35" t="n">
        <x:v>45875.39431944444</x:v>
      </x:c>
      <x:c r="H675" t="n">
        <x:v>9.696</x:v>
      </x:c>
      <x:c r="I675" s="30" t="n">
        <x:v>45889</x:v>
      </x:c>
      <x:c r="J675" t="inlineStr">
        <x:is>
          <x:t xml:space="preserve">FIFO DEL ESCENARIO</x:t>
        </x:is>
      </x:c>
      <x:c r="K675" t="inlineStr">
        <x:is>
          <x:t xml:space="preserve">NO PROGRAMA HISTORICO</x:t>
        </x:is>
      </x:c>
    </x:row>
    <x:row r="676">
      <x:c r="A676" t="inlineStr">
        <x:is>
          <x:t xml:space="preserve">P057</x:t>
        </x:is>
      </x:c>
      <x:c r="B676" t="inlineStr">
        <x:is>
          <x:t xml:space="preserve">Minirack metálico con bandejas</x:t>
        </x:is>
      </x:c>
      <x:c r="C676" t="n">
        <x:v>3</x:v>
      </x:c>
      <x:c r="D676" t="inlineStr">
        <x:is>
          <x:t xml:space="preserve">Perforación</x:t>
        </x:is>
      </x:c>
      <x:c r="E676" t="inlineStr">
        <x:is>
          <x:t xml:space="preserve">Taladro de banco para perforación de acero</x:t>
        </x:is>
      </x:c>
      <x:c r="F676" s="35" t="n">
        <x:v>45875.39431944444</x:v>
      </x:c>
      <x:c r="G676" s="35" t="n">
        <x:v>45876.68709722222</x:v>
      </x:c>
      <x:c r="H676" t="n">
        <x:v>14.02666666666667</x:v>
      </x:c>
      <x:c r="I676" s="30" t="n">
        <x:v>45889</x:v>
      </x:c>
      <x:c r="J676" t="inlineStr">
        <x:is>
          <x:t xml:space="preserve">FIFO DEL ESCENARIO</x:t>
        </x:is>
      </x:c>
      <x:c r="K676" t="inlineStr">
        <x:is>
          <x:t xml:space="preserve">NO PROGRAMA HISTORICO</x:t>
        </x:is>
      </x:c>
    </x:row>
    <x:row r="677">
      <x:c r="A677" t="inlineStr">
        <x:is>
          <x:t xml:space="preserve">P057</x:t>
        </x:is>
      </x:c>
      <x:c r="B677" t="inlineStr">
        <x:is>
          <x:t xml:space="preserve">Minirack metálico con bandejas</x:t>
        </x:is>
      </x:c>
      <x:c r="C677" t="n">
        <x:v>4</x:v>
      </x:c>
      <x:c r="D677" t="inlineStr">
        <x:is>
          <x:t xml:space="preserve">Plegado</x:t>
        </x:is>
      </x:c>
      <x:c r="E677" t="inlineStr">
        <x:is>
          <x:t xml:space="preserve">Plegadora hidráulica de chapa metálica</x:t>
        </x:is>
      </x:c>
      <x:c r="F677" s="35" t="n">
        <x:v>45876.68709722222</x:v>
      </x:c>
      <x:c r="G677" s="35" t="n">
        <x:v>45880.57876388889</x:v>
      </x:c>
      <x:c r="H677" t="n">
        <x:v>13.4</x:v>
      </x:c>
      <x:c r="I677" s="30" t="n">
        <x:v>45889</x:v>
      </x:c>
      <x:c r="J677" t="inlineStr">
        <x:is>
          <x:t xml:space="preserve">FIFO DEL ESCENARIO</x:t>
        </x:is>
      </x:c>
      <x:c r="K677" t="inlineStr">
        <x:is>
          <x:t xml:space="preserve">NO PROGRAMA HISTORICO</x:t>
        </x:is>
      </x:c>
    </x:row>
    <x:row r="678">
      <x:c r="A678" t="inlineStr">
        <x:is>
          <x:t xml:space="preserve">P057</x:t>
        </x:is>
      </x:c>
      <x:c r="B678" t="inlineStr">
        <x:is>
          <x:t xml:space="preserve">Minirack metálico con bandejas</x:t>
        </x:is>
      </x:c>
      <x:c r="C678" t="n">
        <x:v>5</x:v>
      </x:c>
      <x:c r="D678" t="inlineStr">
        <x:is>
          <x:t xml:space="preserve">Soldadura</x:t>
        </x:is>
      </x:c>
      <x:c r="E678" t="inlineStr">
        <x:is>
          <x:t xml:space="preserve">Máquina de soldadura por arco MIG/MAG</x:t>
        </x:is>
      </x:c>
      <x:c r="F678" s="35" t="n">
        <x:v>45880.57876388889</x:v>
      </x:c>
      <x:c r="G678" s="35" t="n">
        <x:v>45882.63376388889</x:v>
      </x:c>
      <x:c r="H678" t="n">
        <x:v>17.32</x:v>
      </x:c>
      <x:c r="I678" s="30" t="n">
        <x:v>45889</x:v>
      </x:c>
      <x:c r="J678" t="inlineStr">
        <x:is>
          <x:t xml:space="preserve">FIFO DEL ESCENARIO</x:t>
        </x:is>
      </x:c>
      <x:c r="K678" t="inlineStr">
        <x:is>
          <x:t xml:space="preserve">NO PROGRAMA HISTORICO</x:t>
        </x:is>
      </x:c>
    </x:row>
    <x:row r="679">
      <x:c r="A679" t="inlineStr">
        <x:is>
          <x:t xml:space="preserve">P057</x:t>
        </x:is>
      </x:c>
      <x:c r="B679" t="inlineStr">
        <x:is>
          <x:t xml:space="preserve">Minirack metálico con bandejas</x:t>
        </x:is>
      </x:c>
      <x:c r="C679" t="n">
        <x:v>6</x:v>
      </x:c>
      <x:c r="D679" t="inlineStr">
        <x:is>
          <x:t xml:space="preserve">Desbarbado</x:t>
        </x:is>
      </x:c>
      <x:c r="E679" t="inlineStr">
        <x:is>
          <x:t xml:space="preserve">Mesa de desbarbado/esmerilado</x:t>
        </x:is>
      </x:c>
      <x:c r="F679" s="35" t="n">
        <x:v>45882.63376388889</x:v>
      </x:c>
      <x:c r="G679" s="35" t="n">
        <x:v>45883.68376388889</x:v>
      </x:c>
      <x:c r="H679" t="n">
        <x:v>9.199999999999999</x:v>
      </x:c>
      <x:c r="I679" s="30" t="n">
        <x:v>45889</x:v>
      </x:c>
      <x:c r="J679" t="inlineStr">
        <x:is>
          <x:t xml:space="preserve">FIFO DEL ESCENARIO</x:t>
        </x:is>
      </x:c>
      <x:c r="K679" t="inlineStr">
        <x:is>
          <x:t xml:space="preserve">NO PROGRAMA HISTORICO</x:t>
        </x:is>
      </x:c>
    </x:row>
    <x:row r="680">
      <x:c r="A680" t="inlineStr">
        <x:is>
          <x:t xml:space="preserve">P057</x:t>
        </x:is>
      </x:c>
      <x:c r="B680" t="inlineStr">
        <x:is>
          <x:t xml:space="preserve">Minirack metálico con bandejas</x:t>
        </x:is>
      </x:c>
      <x:c r="C680" t="n">
        <x:v>7</x:v>
      </x:c>
      <x:c r="D680" t="inlineStr">
        <x:is>
          <x:t xml:space="preserve">Preparación superficial</x:t>
        </x:is>
      </x:c>
      <x:c r="E680" t="inlineStr">
        <x:is>
          <x:t xml:space="preserve">Zona de preparación superficial</x:t>
        </x:is>
      </x:c>
      <x:c r="F680" s="35" t="n">
        <x:v>45883.68376388889</x:v>
      </x:c>
      <x:c r="G680" s="35" t="n">
        <x:v>45884.62711277778</x:v>
      </x:c>
      <x:c r="H680" t="n">
        <x:v>6.640373333333334</x:v>
      </x:c>
      <x:c r="I680" s="30" t="n">
        <x:v>45889</x:v>
      </x:c>
      <x:c r="J680" t="inlineStr">
        <x:is>
          <x:t xml:space="preserve">FIFO DEL ESCENARIO</x:t>
        </x:is>
      </x:c>
      <x:c r="K680" t="inlineStr">
        <x:is>
          <x:t xml:space="preserve">NO PROGRAMA HISTORICO</x:t>
        </x:is>
      </x:c>
    </x:row>
    <x:row r="681">
      <x:c r="A681" t="inlineStr">
        <x:is>
          <x:t xml:space="preserve">P057</x:t>
        </x:is>
      </x:c>
      <x:c r="B681" t="inlineStr">
        <x:is>
          <x:t xml:space="preserve">Minirack metálico con bandejas</x:t>
        </x:is>
      </x:c>
      <x:c r="C681" t="n">
        <x:v>8</x:v>
      </x:c>
      <x:c r="D681" t="inlineStr">
        <x:is>
          <x:t xml:space="preserve">Aplicación electrostática de polvo</x:t>
        </x:is>
      </x:c>
      <x:c r="E681" t="inlineStr">
        <x:is>
          <x:t xml:space="preserve">Pistola manual de pintura electrostática en polvo</x:t>
        </x:is>
      </x:c>
      <x:c r="F681" s="35" t="n">
        <x:v>45884.62711277778</x:v>
      </x:c>
      <x:c r="G681" s="35" t="n">
        <x:v>45887.34118222222</x:v>
      </x:c>
      <x:c r="H681" t="n">
        <x:v>2.137666666666667</x:v>
      </x:c>
      <x:c r="I681" s="30" t="n">
        <x:v>45889</x:v>
      </x:c>
      <x:c r="J681" t="inlineStr">
        <x:is>
          <x:t xml:space="preserve">FIFO DEL ESCENARIO</x:t>
        </x:is>
      </x:c>
      <x:c r="K681" t="inlineStr">
        <x:is>
          <x:t xml:space="preserve">NO PROGRAMA HISTORICO</x:t>
        </x:is>
      </x:c>
    </x:row>
    <x:row r="682">
      <x:c r="A682" t="inlineStr">
        <x:is>
          <x:t xml:space="preserve">P057</x:t>
        </x:is>
      </x:c>
      <x:c r="B682" t="inlineStr">
        <x:is>
          <x:t xml:space="preserve">Minirack metálico con bandejas</x:t>
        </x:is>
      </x:c>
      <x:c r="C682" t="n">
        <x:v>9</x:v>
      </x:c>
      <x:c r="D682" t="inlineStr">
        <x:is>
          <x:t xml:space="preserve">Curado térmico en horno</x:t>
        </x:is>
      </x:c>
      <x:c r="E682" t="inlineStr">
        <x:is>
          <x:t xml:space="preserve">Horno de curado de pintura electrostática por lotes</x:t>
        </x:is>
      </x:c>
      <x:c r="F682" s="35" t="n">
        <x:v>45887.34118222222</x:v>
      </x:c>
      <x:c r="G682" s="35" t="n">
        <x:v>45887.40368222222</x:v>
      </x:c>
      <x:c r="H682" t="n">
        <x:v>1.5</x:v>
      </x:c>
      <x:c r="I682" s="30" t="n">
        <x:v>45889</x:v>
      </x:c>
      <x:c r="J682" t="inlineStr">
        <x:is>
          <x:t xml:space="preserve">FIFO DEL ESCENARIO</x:t>
        </x:is>
      </x:c>
      <x:c r="K682" t="inlineStr">
        <x:is>
          <x:t xml:space="preserve">NO PROGRAMA HISTORICO</x:t>
        </x:is>
      </x:c>
    </x:row>
    <x:row r="683">
      <x:c r="A683" t="inlineStr">
        <x:is>
          <x:t xml:space="preserve">P057</x:t>
        </x:is>
      </x:c>
      <x:c r="B683" t="inlineStr">
        <x:is>
          <x:t xml:space="preserve">Minirack metálico con bandejas</x:t>
        </x:is>
      </x:c>
      <x:c r="C683" t="n">
        <x:v>10</x:v>
      </x:c>
      <x:c r="D683" t="inlineStr">
        <x:is>
          <x:t xml:space="preserve">Colgado, traslado y enfriamiento</x:t>
        </x:is>
      </x:c>
      <x:c r="E683" t="inlineStr">
        <x:is>
          <x:t xml:space="preserve">Manipulación y enfriamiento de piezas</x:t>
        </x:is>
      </x:c>
      <x:c r="F683" s="35" t="n">
        <x:v>45887.40368222222</x:v>
      </x:c>
      <x:c r="G683" s="35" t="n">
        <x:v>45887.43907805556</x:v>
      </x:c>
      <x:c r="H683" t="n">
        <x:v>0.8495</x:v>
      </x:c>
      <x:c r="I683" s="30" t="n">
        <x:v>45889</x:v>
      </x:c>
      <x:c r="J683" t="inlineStr">
        <x:is>
          <x:t xml:space="preserve">FIFO DEL ESCENARIO</x:t>
        </x:is>
      </x:c>
      <x:c r="K683" t="inlineStr">
        <x:is>
          <x:t xml:space="preserve">NO PROGRAMA HISTORICO</x:t>
        </x:is>
      </x:c>
    </x:row>
    <x:row r="684">
      <x:c r="A684" t="inlineStr">
        <x:is>
          <x:t xml:space="preserve">P057</x:t>
        </x:is>
      </x:c>
      <x:c r="B684" t="inlineStr">
        <x:is>
          <x:t xml:space="preserve">Minirack metálico con bandejas</x:t>
        </x:is>
      </x:c>
      <x:c r="C684" t="n">
        <x:v>11</x:v>
      </x:c>
      <x:c r="D684" t="inlineStr">
        <x:is>
          <x:t xml:space="preserve">Ensamblaje</x:t>
        </x:is>
      </x:c>
      <x:c r="E684" t="inlineStr">
        <x:is>
          <x:t xml:space="preserve">Mesa de armado</x:t>
        </x:is>
      </x:c>
      <x:c r="F684" s="35" t="n">
        <x:v>45887.43907805556</x:v>
      </x:c>
      <x:c r="G684" s="35" t="n">
        <x:v>45888.69741138889</x:v>
      </x:c>
      <x:c r="H684" t="n">
        <x:v>13.2</x:v>
      </x:c>
      <x:c r="I684" s="30" t="n">
        <x:v>45889</x:v>
      </x:c>
      <x:c r="J684" t="inlineStr">
        <x:is>
          <x:t xml:space="preserve">FIFO DEL ESCENARIO</x:t>
        </x:is>
      </x:c>
      <x:c r="K684" t="inlineStr">
        <x:is>
          <x:t xml:space="preserve">NO PROGRAMA HISTORICO</x:t>
        </x:is>
      </x:c>
    </x:row>
    <x:row r="685">
      <x:c r="A685" t="inlineStr">
        <x:is>
          <x:t xml:space="preserve">P057</x:t>
        </x:is>
      </x:c>
      <x:c r="B685" t="inlineStr">
        <x:is>
          <x:t xml:space="preserve">Minirack metálico con bandejas</x:t>
        </x:is>
      </x:c>
      <x:c r="C685" t="n">
        <x:v>12</x:v>
      </x:c>
      <x:c r="D685" t="inlineStr">
        <x:is>
          <x:t xml:space="preserve">Inspección de calidad</x:t>
        </x:is>
      </x:c>
      <x:c r="E685" t="inlineStr">
        <x:is>
          <x:t xml:space="preserve">Área de inspección</x:t>
        </x:is>
      </x:c>
      <x:c r="F685" s="35" t="n">
        <x:v>45888.69741138889</x:v>
      </x:c>
      <x:c r="G685" s="35" t="n">
        <x:v>45889.36003638889</x:v>
      </x:c>
      <x:c r="H685" t="n">
        <x:v>0.903</x:v>
      </x:c>
      <x:c r="I685" s="30" t="n">
        <x:v>45889</x:v>
      </x:c>
      <x:c r="J685" t="inlineStr">
        <x:is>
          <x:t xml:space="preserve">FIFO DEL ESCENARIO</x:t>
        </x:is>
      </x:c>
      <x:c r="K685" t="inlineStr">
        <x:is>
          <x:t xml:space="preserve">NO PROGRAMA HISTORICO</x:t>
        </x:is>
      </x:c>
    </x:row>
    <x:row r="686">
      <x:c r="A686" t="inlineStr">
        <x:is>
          <x:t xml:space="preserve">P057</x:t>
        </x:is>
      </x:c>
      <x:c r="B686" t="inlineStr">
        <x:is>
          <x:t xml:space="preserve">Minirack metálico con bandejas</x:t>
        </x:is>
      </x:c>
      <x:c r="C686" t="n">
        <x:v>13</x:v>
      </x:c>
      <x:c r="D686" t="inlineStr">
        <x:is>
          <x:t xml:space="preserve">Embalaje</x:t>
        </x:is>
      </x:c>
      <x:c r="E686" t="inlineStr">
        <x:is>
          <x:t xml:space="preserve">Zona de protección y embalaje</x:t>
        </x:is>
      </x:c>
      <x:c r="F686" s="35" t="n">
        <x:v>45889.36003638889</x:v>
      </x:c>
      <x:c r="G686" s="35" t="n">
        <x:v>45889.41066138889</x:v>
      </x:c>
      <x:c r="H686" t="n">
        <x:v>1.215</x:v>
      </x:c>
      <x:c r="I686" s="30" t="n">
        <x:v>45889</x:v>
      </x:c>
      <x:c r="J686" t="inlineStr">
        <x:is>
          <x:t xml:space="preserve">FIFO DEL ESCENARIO</x:t>
        </x:is>
      </x:c>
      <x:c r="K686" t="inlineStr">
        <x:is>
          <x:t xml:space="preserve">NO PROGRAMA HISTORICO</x:t>
        </x:is>
      </x:c>
    </x:row>
    <x:row r="687">
      <x:c r="A687" t="inlineStr">
        <x:is>
          <x:t xml:space="preserve">P059</x:t>
        </x:is>
      </x:c>
      <x:c r="B687" t="inlineStr">
        <x:is>
          <x:t xml:space="preserve">Góndola central comercial</x:t>
        </x:is>
      </x:c>
      <x:c r="C687" t="n">
        <x:v>1</x:v>
      </x:c>
      <x:c r="D687" t="inlineStr">
        <x:is>
          <x:t xml:space="preserve">Corte de planchas de acero</x:t>
        </x:is>
      </x:c>
      <x:c r="E687" t="inlineStr">
        <x:is>
          <x:t xml:space="preserve">Guillotina hidráulica para corte de planchas de acero</x:t>
        </x:is>
      </x:c>
      <x:c r="F687" s="35" t="n">
        <x:v>45873.69865277778</x:v>
      </x:c>
      <x:c r="G687" s="35" t="n">
        <x:v>45875.49798611111</x:v>
      </x:c>
      <x:c r="H687" t="n">
        <x:v>12.184</x:v>
      </x:c>
      <x:c r="I687" s="30" t="n">
        <x:v>45887</x:v>
      </x:c>
      <x:c r="J687" t="inlineStr">
        <x:is>
          <x:t xml:space="preserve">FIFO DEL ESCENARIO</x:t>
        </x:is>
      </x:c>
      <x:c r="K687" t="inlineStr">
        <x:is>
          <x:t xml:space="preserve">NO PROGRAMA HISTORICO</x:t>
        </x:is>
      </x:c>
    </x:row>
    <x:row r="688">
      <x:c r="A688" t="inlineStr">
        <x:is>
          <x:t xml:space="preserve">P059</x:t>
        </x:is>
      </x:c>
      <x:c r="B688" t="inlineStr">
        <x:is>
          <x:t xml:space="preserve">Góndola central comercial</x:t>
        </x:is>
      </x:c>
      <x:c r="C688" t="n">
        <x:v>2</x:v>
      </x:c>
      <x:c r="D688" t="inlineStr">
        <x:is>
          <x:t xml:space="preserve">Corte de tubos y perfiles</x:t>
        </x:is>
      </x:c>
      <x:c r="E688" t="inlineStr">
        <x:is>
          <x:t xml:space="preserve">Sierra de cinta para corte de tubos y perfiles</x:t>
        </x:is>
      </x:c>
      <x:c r="F688" s="35" t="n">
        <x:v>45875.49798611111</x:v>
      </x:c>
      <x:c r="G688" s="35" t="n">
        <x:v>45875.57843055556</x:v>
      </x:c>
      <x:c r="H688" t="n">
        <x:v>0.9306666666666666</x:v>
      </x:c>
      <x:c r="I688" s="30" t="n">
        <x:v>45887</x:v>
      </x:c>
      <x:c r="J688" t="inlineStr">
        <x:is>
          <x:t xml:space="preserve">FIFO DEL ESCENARIO</x:t>
        </x:is>
      </x:c>
      <x:c r="K688" t="inlineStr">
        <x:is>
          <x:t xml:space="preserve">NO PROGRAMA HISTORICO</x:t>
        </x:is>
      </x:c>
    </x:row>
    <x:row r="689">
      <x:c r="A689" t="inlineStr">
        <x:is>
          <x:t xml:space="preserve">P059</x:t>
        </x:is>
      </x:c>
      <x:c r="B689" t="inlineStr">
        <x:is>
          <x:t xml:space="preserve">Góndola central comercial</x:t>
        </x:is>
      </x:c>
      <x:c r="C689" t="n">
        <x:v>3</x:v>
      </x:c>
      <x:c r="D689" t="inlineStr">
        <x:is>
          <x:t xml:space="preserve">Perforación</x:t>
        </x:is>
      </x:c>
      <x:c r="E689" t="inlineStr">
        <x:is>
          <x:t xml:space="preserve">Taladro de banco para perforación de acero</x:t>
        </x:is>
      </x:c>
      <x:c r="F689" s="35" t="n">
        <x:v>45876.68709722222</x:v>
      </x:c>
      <x:c r="G689" s="35" t="n">
        <x:v>45880.56626388889</x:v>
      </x:c>
      <x:c r="H689" t="n">
        <x:v>13.1</x:v>
      </x:c>
      <x:c r="I689" s="30" t="n">
        <x:v>45887</x:v>
      </x:c>
      <x:c r="J689" t="inlineStr">
        <x:is>
          <x:t xml:space="preserve">FIFO DEL ESCENARIO</x:t>
        </x:is>
      </x:c>
      <x:c r="K689" t="inlineStr">
        <x:is>
          <x:t xml:space="preserve">NO PROGRAMA HISTORICO</x:t>
        </x:is>
      </x:c>
    </x:row>
    <x:row r="690">
      <x:c r="A690" t="inlineStr">
        <x:is>
          <x:t xml:space="preserve">P059</x:t>
        </x:is>
      </x:c>
      <x:c r="B690" t="inlineStr">
        <x:is>
          <x:t xml:space="preserve">Góndola central comercial</x:t>
        </x:is>
      </x:c>
      <x:c r="C690" t="n">
        <x:v>4</x:v>
      </x:c>
      <x:c r="D690" t="inlineStr">
        <x:is>
          <x:t xml:space="preserve">Plegado</x:t>
        </x:is>
      </x:c>
      <x:c r="E690" t="inlineStr">
        <x:is>
          <x:t xml:space="preserve">Plegadora hidráulica de chapa metálica</x:t>
        </x:is>
      </x:c>
      <x:c r="F690" s="35" t="n">
        <x:v>45880.57876388889</x:v>
      </x:c>
      <x:c r="G690" s="35" t="n">
        <x:v>45883.67598611111</x:v>
      </x:c>
      <x:c r="H690" t="n">
        <x:v>26.33333333333333</x:v>
      </x:c>
      <x:c r="I690" s="30" t="n">
        <x:v>45887</x:v>
      </x:c>
      <x:c r="J690" t="inlineStr">
        <x:is>
          <x:t xml:space="preserve">FIFO DEL ESCENARIO</x:t>
        </x:is>
      </x:c>
      <x:c r="K690" t="inlineStr">
        <x:is>
          <x:t xml:space="preserve">NO PROGRAMA HISTORICO</x:t>
        </x:is>
      </x:c>
    </x:row>
    <x:row r="691">
      <x:c r="A691" t="inlineStr">
        <x:is>
          <x:t xml:space="preserve">P059</x:t>
        </x:is>
      </x:c>
      <x:c r="B691" t="inlineStr">
        <x:is>
          <x:t xml:space="preserve">Góndola central comercial</x:t>
        </x:is>
      </x:c>
      <x:c r="C691" t="n">
        <x:v>5</x:v>
      </x:c>
      <x:c r="D691" t="inlineStr">
        <x:is>
          <x:t xml:space="preserve">Desbarbado</x:t>
        </x:is>
      </x:c>
      <x:c r="E691" t="inlineStr">
        <x:is>
          <x:t xml:space="preserve">Mesa de desbarbado/esmerilado</x:t>
        </x:is>
      </x:c>
      <x:c r="F691" s="35" t="n">
        <x:v>45883.68376388889</x:v>
      </x:c>
      <x:c r="G691" s="35" t="n">
        <x:v>45884.63584722222</x:v>
      </x:c>
      <x:c r="H691" t="n">
        <x:v>6.85</x:v>
      </x:c>
      <x:c r="I691" s="30" t="n">
        <x:v>45887</x:v>
      </x:c>
      <x:c r="J691" t="inlineStr">
        <x:is>
          <x:t xml:space="preserve">FIFO DEL ESCENARIO</x:t>
        </x:is>
      </x:c>
      <x:c r="K691" t="inlineStr">
        <x:is>
          <x:t xml:space="preserve">NO PROGRAMA HISTORICO</x:t>
        </x:is>
      </x:c>
    </x:row>
    <x:row r="692">
      <x:c r="A692" t="inlineStr">
        <x:is>
          <x:t xml:space="preserve">P059</x:t>
        </x:is>
      </x:c>
      <x:c r="B692" t="inlineStr">
        <x:is>
          <x:t xml:space="preserve">Góndola central comercial</x:t>
        </x:is>
      </x:c>
      <x:c r="C692" t="n">
        <x:v>6</x:v>
      </x:c>
      <x:c r="D692" t="inlineStr">
        <x:is>
          <x:t xml:space="preserve">Preparación superficial</x:t>
        </x:is>
      </x:c>
      <x:c r="E692" t="inlineStr">
        <x:is>
          <x:t xml:space="preserve">Zona de preparación superficial</x:t>
        </x:is>
      </x:c>
      <x:c r="F692" s="35" t="n">
        <x:v>45884.63584722222</x:v>
      </x:c>
      <x:c r="G692" s="35" t="n">
        <x:v>45887.49009833334</x:v>
      </x:c>
      <x:c r="H692" t="n">
        <x:v>5.502026666666667</x:v>
      </x:c>
      <x:c r="I692" s="30" t="n">
        <x:v>45887</x:v>
      </x:c>
      <x:c r="J692" t="inlineStr">
        <x:is>
          <x:t xml:space="preserve">FIFO DEL ESCENARIO</x:t>
        </x:is>
      </x:c>
      <x:c r="K692" t="inlineStr">
        <x:is>
          <x:t xml:space="preserve">NO PROGRAMA HISTORICO</x:t>
        </x:is>
      </x:c>
    </x:row>
    <x:row r="693">
      <x:c r="A693" t="inlineStr">
        <x:is>
          <x:t xml:space="preserve">P059</x:t>
        </x:is>
      </x:c>
      <x:c r="B693" t="inlineStr">
        <x:is>
          <x:t xml:space="preserve">Góndola central comercial</x:t>
        </x:is>
      </x:c>
      <x:c r="C693" t="n">
        <x:v>7</x:v>
      </x:c>
      <x:c r="D693" t="inlineStr">
        <x:is>
          <x:t xml:space="preserve">Aplicación electrostática de polvo</x:t>
        </x:is>
      </x:c>
      <x:c r="E693" t="inlineStr">
        <x:is>
          <x:t xml:space="preserve">Pistola manual de pintura electrostática en polvo</x:t>
        </x:is>
      </x:c>
      <x:c r="F693" s="35" t="n">
        <x:v>45887.49009833334</x:v>
      </x:c>
      <x:c r="G693" s="35" t="n">
        <x:v>45887.58320944444</x:v>
      </x:c>
      <x:c r="H693" t="n">
        <x:v>1.234666666666667</x:v>
      </x:c>
      <x:c r="I693" s="30" t="n">
        <x:v>45887</x:v>
      </x:c>
      <x:c r="J693" t="inlineStr">
        <x:is>
          <x:t xml:space="preserve">FIFO DEL ESCENARIO</x:t>
        </x:is>
      </x:c>
      <x:c r="K693" t="inlineStr">
        <x:is>
          <x:t xml:space="preserve">NO PROGRAMA HISTORICO</x:t>
        </x:is>
      </x:c>
    </x:row>
    <x:row r="694">
      <x:c r="A694" t="inlineStr">
        <x:is>
          <x:t xml:space="preserve">P059</x:t>
        </x:is>
      </x:c>
      <x:c r="B694" t="inlineStr">
        <x:is>
          <x:t xml:space="preserve">Góndola central comercial</x:t>
        </x:is>
      </x:c>
      <x:c r="C694" t="n">
        <x:v>8</x:v>
      </x:c>
      <x:c r="D694" t="inlineStr">
        <x:is>
          <x:t xml:space="preserve">Curado térmico en horno</x:t>
        </x:is>
      </x:c>
      <x:c r="E694" t="inlineStr">
        <x:is>
          <x:t xml:space="preserve">Horno de curado de pintura electrostática por lotes</x:t>
        </x:is>
      </x:c>
      <x:c r="F694" s="35" t="n">
        <x:v>45887.58320944444</x:v>
      </x:c>
      <x:c r="G694" s="35" t="n">
        <x:v>45887.61445944444</x:v>
      </x:c>
      <x:c r="H694" t="n">
        <x:v>0.75</x:v>
      </x:c>
      <x:c r="I694" s="30" t="n">
        <x:v>45887</x:v>
      </x:c>
      <x:c r="J694" t="inlineStr">
        <x:is>
          <x:t xml:space="preserve">FIFO DEL ESCENARIO</x:t>
        </x:is>
      </x:c>
      <x:c r="K694" t="inlineStr">
        <x:is>
          <x:t xml:space="preserve">NO PROGRAMA HISTORICO</x:t>
        </x:is>
      </x:c>
    </x:row>
    <x:row r="695">
      <x:c r="A695" t="inlineStr">
        <x:is>
          <x:t xml:space="preserve">P059</x:t>
        </x:is>
      </x:c>
      <x:c r="B695" t="inlineStr">
        <x:is>
          <x:t xml:space="preserve">Góndola central comercial</x:t>
        </x:is>
      </x:c>
      <x:c r="C695" t="n">
        <x:v>9</x:v>
      </x:c>
      <x:c r="D695" t="inlineStr">
        <x:is>
          <x:t xml:space="preserve">Colgado, traslado y enfriamiento</x:t>
        </x:is>
      </x:c>
      <x:c r="E695" t="inlineStr">
        <x:is>
          <x:t xml:space="preserve">Manipulación y enfriamiento de piezas</x:t>
        </x:is>
      </x:c>
      <x:c r="F695" s="35" t="n">
        <x:v>45887.61445944444</x:v>
      </x:c>
      <x:c r="G695" s="35" t="n">
        <x:v>45887.63462611111</x:v>
      </x:c>
      <x:c r="H695" t="n">
        <x:v>0.484</x:v>
      </x:c>
      <x:c r="I695" s="30" t="n">
        <x:v>45887</x:v>
      </x:c>
      <x:c r="J695" t="inlineStr">
        <x:is>
          <x:t xml:space="preserve">FIFO DEL ESCENARIO</x:t>
        </x:is>
      </x:c>
      <x:c r="K695" t="inlineStr">
        <x:is>
          <x:t xml:space="preserve">NO PROGRAMA HISTORICO</x:t>
        </x:is>
      </x:c>
    </x:row>
    <x:row r="696">
      <x:c r="A696" t="inlineStr">
        <x:is>
          <x:t xml:space="preserve">P059</x:t>
        </x:is>
      </x:c>
      <x:c r="B696" t="inlineStr">
        <x:is>
          <x:t xml:space="preserve">Góndola central comercial</x:t>
        </x:is>
      </x:c>
      <x:c r="C696" t="n">
        <x:v>10</x:v>
      </x:c>
      <x:c r="D696" t="inlineStr">
        <x:is>
          <x:t xml:space="preserve">Ensamblaje</x:t>
        </x:is>
      </x:c>
      <x:c r="E696" t="inlineStr">
        <x:is>
          <x:t xml:space="preserve">Mesa de armado</x:t>
        </x:is>
      </x:c>
      <x:c r="F696" s="35" t="n">
        <x:v>45888.69741138889</x:v>
      </x:c>
      <x:c r="G696" s="35" t="n">
        <x:v>45890.37657805556</x:v>
      </x:c>
      <x:c r="H696" t="n">
        <x:v>9.300000000000001</x:v>
      </x:c>
      <x:c r="I696" s="30" t="n">
        <x:v>45887</x:v>
      </x:c>
      <x:c r="J696" t="inlineStr">
        <x:is>
          <x:t xml:space="preserve">FIFO DEL ESCENARIO</x:t>
        </x:is>
      </x:c>
      <x:c r="K696" t="inlineStr">
        <x:is>
          <x:t xml:space="preserve">NO PROGRAMA HISTORICO</x:t>
        </x:is>
      </x:c>
    </x:row>
    <x:row r="697">
      <x:c r="A697" t="inlineStr">
        <x:is>
          <x:t xml:space="preserve">P059</x:t>
        </x:is>
      </x:c>
      <x:c r="B697" t="inlineStr">
        <x:is>
          <x:t xml:space="preserve">Góndola central comercial</x:t>
        </x:is>
      </x:c>
      <x:c r="C697" t="n">
        <x:v>11</x:v>
      </x:c>
      <x:c r="D697" t="inlineStr">
        <x:is>
          <x:t xml:space="preserve">Inspección de calidad</x:t>
        </x:is>
      </x:c>
      <x:c r="E697" t="inlineStr">
        <x:is>
          <x:t xml:space="preserve">Área de inspección</x:t>
        </x:is>
      </x:c>
      <x:c r="F697" s="35" t="n">
        <x:v>45890.37657805556</x:v>
      </x:c>
      <x:c r="G697" s="35" t="n">
        <x:v>45890.3990225</x:v>
      </x:c>
      <x:c r="H697" t="n">
        <x:v>0.5386666666666666</x:v>
      </x:c>
      <x:c r="I697" s="30" t="n">
        <x:v>45887</x:v>
      </x:c>
      <x:c r="J697" t="inlineStr">
        <x:is>
          <x:t xml:space="preserve">FIFO DEL ESCENARIO</x:t>
        </x:is>
      </x:c>
      <x:c r="K697" t="inlineStr">
        <x:is>
          <x:t xml:space="preserve">NO PROGRAMA HISTORICO</x:t>
        </x:is>
      </x:c>
    </x:row>
    <x:row r="698">
      <x:c r="A698" t="inlineStr">
        <x:is>
          <x:t xml:space="preserve">P059</x:t>
        </x:is>
      </x:c>
      <x:c r="B698" t="inlineStr">
        <x:is>
          <x:t xml:space="preserve">Góndola central comercial</x:t>
        </x:is>
      </x:c>
      <x:c r="C698" t="n">
        <x:v>12</x:v>
      </x:c>
      <x:c r="D698" t="inlineStr">
        <x:is>
          <x:t xml:space="preserve">Embalaje</x:t>
        </x:is>
      </x:c>
      <x:c r="E698" t="inlineStr">
        <x:is>
          <x:t xml:space="preserve">Zona de protección y embalaje</x:t>
        </x:is>
      </x:c>
      <x:c r="F698" s="35" t="n">
        <x:v>45890.3990225</x:v>
      </x:c>
      <x:c r="G698" s="35" t="n">
        <x:v>45890.42918916667</x:v>
      </x:c>
      <x:c r="H698" t="n">
        <x:v>0.724</x:v>
      </x:c>
      <x:c r="I698" s="30" t="n">
        <x:v>45887</x:v>
      </x:c>
      <x:c r="J698" t="inlineStr">
        <x:is>
          <x:t xml:space="preserve">FIFO DEL ESCENARIO</x:t>
        </x:is>
      </x:c>
      <x:c r="K698" t="inlineStr">
        <x:is>
          <x:t xml:space="preserve">NO PROGRAMA HISTORICO</x:t>
        </x:is>
      </x:c>
    </x:row>
    <x:row r="699">
      <x:c r="A699" t="inlineStr">
        <x:is>
          <x:t xml:space="preserve">P061</x:t>
        </x:is>
      </x:c>
      <x:c r="B699" t="inlineStr">
        <x:is>
          <x:t xml:space="preserve">Locker de 4 puertas</x:t>
        </x:is>
      </x:c>
      <x:c r="C699" t="n">
        <x:v>1</x:v>
      </x:c>
      <x:c r="D699" t="inlineStr">
        <x:is>
          <x:t xml:space="preserve">Corte de planchas de acero</x:t>
        </x:is>
      </x:c>
      <x:c r="E699" t="inlineStr">
        <x:is>
          <x:t xml:space="preserve">Guillotina hidráulica para corte de planchas de acero</x:t>
        </x:is>
      </x:c>
      <x:c r="F699" s="35" t="n">
        <x:v>45875.49798611111</x:v>
      </x:c>
      <x:c r="G699" s="35" t="n">
        <x:v>45876.33789583333</x:v>
      </x:c>
      <x:c r="H699" t="n">
        <x:v>4.157833333333333</x:v>
      </x:c>
      <x:c r="I699" s="30" t="n">
        <x:v>45886</x:v>
      </x:c>
      <x:c r="J699" t="inlineStr">
        <x:is>
          <x:t xml:space="preserve">FIFO DEL ESCENARIO</x:t>
        </x:is>
      </x:c>
      <x:c r="K699" t="inlineStr">
        <x:is>
          <x:t xml:space="preserve">NO PROGRAMA HISTORICO</x:t>
        </x:is>
      </x:c>
    </x:row>
    <x:row r="700">
      <x:c r="A700" t="inlineStr">
        <x:is>
          <x:t xml:space="preserve">P061</x:t>
        </x:is>
      </x:c>
      <x:c r="B700" t="inlineStr">
        <x:is>
          <x:t xml:space="preserve">Locker de 4 puertas</x:t>
        </x:is>
      </x:c>
      <x:c r="C700" t="n">
        <x:v>2</x:v>
      </x:c>
      <x:c r="D700" t="inlineStr">
        <x:is>
          <x:t xml:space="preserve">Perforación</x:t>
        </x:is>
      </x:c>
      <x:c r="E700" t="inlineStr">
        <x:is>
          <x:t xml:space="preserve">Taladro de banco para perforación de acero</x:t>
        </x:is>
      </x:c>
      <x:c r="F700" s="35" t="n">
        <x:v>45880.56626388889</x:v>
      </x:c>
      <x:c r="G700" s="35" t="n">
        <x:v>45880.634875</x:v>
      </x:c>
      <x:c r="H700" t="n">
        <x:v>1.646666666666667</x:v>
      </x:c>
      <x:c r="I700" s="30" t="n">
        <x:v>45886</x:v>
      </x:c>
      <x:c r="J700" t="inlineStr">
        <x:is>
          <x:t xml:space="preserve">FIFO DEL ESCENARIO</x:t>
        </x:is>
      </x:c>
      <x:c r="K700" t="inlineStr">
        <x:is>
          <x:t xml:space="preserve">NO PROGRAMA HISTORICO</x:t>
        </x:is>
      </x:c>
    </x:row>
    <x:row r="701">
      <x:c r="A701" t="inlineStr">
        <x:is>
          <x:t xml:space="preserve">P061</x:t>
        </x:is>
      </x:c>
      <x:c r="B701" t="inlineStr">
        <x:is>
          <x:t xml:space="preserve">Locker de 4 puertas</x:t>
        </x:is>
      </x:c>
      <x:c r="C701" t="n">
        <x:v>3</x:v>
      </x:c>
      <x:c r="D701" t="inlineStr">
        <x:is>
          <x:t xml:space="preserve">Plegado</x:t>
        </x:is>
      </x:c>
      <x:c r="E701" t="inlineStr">
        <x:is>
          <x:t xml:space="preserve">Plegadora hidráulica de chapa metálica</x:t>
        </x:is>
      </x:c>
      <x:c r="F701" s="35" t="n">
        <x:v>45883.67598611111</x:v>
      </x:c>
      <x:c r="G701" s="35" t="n">
        <x:v>45887.40931944444</x:v>
      </x:c>
      <x:c r="H701" t="n">
        <x:v>10.6</x:v>
      </x:c>
      <x:c r="I701" s="30" t="n">
        <x:v>45886</x:v>
      </x:c>
      <x:c r="J701" t="inlineStr">
        <x:is>
          <x:t xml:space="preserve">FIFO DEL ESCENARIO</x:t>
        </x:is>
      </x:c>
      <x:c r="K701" t="inlineStr">
        <x:is>
          <x:t xml:space="preserve">NO PROGRAMA HISTORICO</x:t>
        </x:is>
      </x:c>
    </x:row>
    <x:row r="702">
      <x:c r="A702" t="inlineStr">
        <x:is>
          <x:t xml:space="preserve">P061</x:t>
        </x:is>
      </x:c>
      <x:c r="B702" t="inlineStr">
        <x:is>
          <x:t xml:space="preserve">Locker de 4 puertas</x:t>
        </x:is>
      </x:c>
      <x:c r="C702" t="n">
        <x:v>4</x:v>
      </x:c>
      <x:c r="D702" t="inlineStr">
        <x:is>
          <x:t xml:space="preserve">Desbarbado</x:t>
        </x:is>
      </x:c>
      <x:c r="E702" t="inlineStr">
        <x:is>
          <x:t xml:space="preserve">Mesa de desbarbado/esmerilado</x:t>
        </x:is>
      </x:c>
      <x:c r="F702" s="35" t="n">
        <x:v>45887.40931944444</x:v>
      </x:c>
      <x:c r="G702" s="35" t="n">
        <x:v>45887.48640277778</x:v>
      </x:c>
      <x:c r="H702" t="n">
        <x:v>1.85</x:v>
      </x:c>
      <x:c r="I702" s="30" t="n">
        <x:v>45886</x:v>
      </x:c>
      <x:c r="J702" t="inlineStr">
        <x:is>
          <x:t xml:space="preserve">FIFO DEL ESCENARIO</x:t>
        </x:is>
      </x:c>
      <x:c r="K702" t="inlineStr">
        <x:is>
          <x:t xml:space="preserve">NO PROGRAMA HISTORICO</x:t>
        </x:is>
      </x:c>
    </x:row>
    <x:row r="703">
      <x:c r="A703" t="inlineStr">
        <x:is>
          <x:t xml:space="preserve">P061</x:t>
        </x:is>
      </x:c>
      <x:c r="B703" t="inlineStr">
        <x:is>
          <x:t xml:space="preserve">Locker de 4 puertas</x:t>
        </x:is>
      </x:c>
      <x:c r="C703" t="n">
        <x:v>5</x:v>
      </x:c>
      <x:c r="D703" t="inlineStr">
        <x:is>
          <x:t xml:space="preserve">Preparación superficial</x:t>
        </x:is>
      </x:c>
      <x:c r="E703" t="inlineStr">
        <x:is>
          <x:t xml:space="preserve">Zona de preparación superficial</x:t>
        </x:is>
      </x:c>
      <x:c r="F703" s="35" t="n">
        <x:v>45887.49009833334</x:v>
      </x:c>
      <x:c r="G703" s="35" t="n">
        <x:v>45887.645615</x:v>
      </x:c>
      <x:c r="H703" t="n">
        <x:v>2.7324</x:v>
      </x:c>
      <x:c r="I703" s="30" t="n">
        <x:v>45886</x:v>
      </x:c>
      <x:c r="J703" t="inlineStr">
        <x:is>
          <x:t xml:space="preserve">FIFO DEL ESCENARIO</x:t>
        </x:is>
      </x:c>
      <x:c r="K703" t="inlineStr">
        <x:is>
          <x:t xml:space="preserve">NO PROGRAMA HISTORICO</x:t>
        </x:is>
      </x:c>
    </x:row>
    <x:row r="704">
      <x:c r="A704" t="inlineStr">
        <x:is>
          <x:t xml:space="preserve">P061</x:t>
        </x:is>
      </x:c>
      <x:c r="B704" t="inlineStr">
        <x:is>
          <x:t xml:space="preserve">Locker de 4 puertas</x:t>
        </x:is>
      </x:c>
      <x:c r="C704" t="n">
        <x:v>6</x:v>
      </x:c>
      <x:c r="D704" t="inlineStr">
        <x:is>
          <x:t xml:space="preserve">Aplicación electrostática de polvo</x:t>
        </x:is>
      </x:c>
      <x:c r="E704" t="inlineStr">
        <x:is>
          <x:t xml:space="preserve">Pistola manual de pintura electrostática en polvo</x:t>
        </x:is>
      </x:c>
      <x:c r="F704" s="35" t="n">
        <x:v>45887.645615</x:v>
      </x:c>
      <x:c r="G704" s="35" t="n">
        <x:v>45887.68240666667</x:v>
      </x:c>
      <x:c r="H704" t="n">
        <x:v>0.8830000000000001</x:v>
      </x:c>
      <x:c r="I704" s="30" t="n">
        <x:v>45886</x:v>
      </x:c>
      <x:c r="J704" t="inlineStr">
        <x:is>
          <x:t xml:space="preserve">FIFO DEL ESCENARIO</x:t>
        </x:is>
      </x:c>
      <x:c r="K704" t="inlineStr">
        <x:is>
          <x:t xml:space="preserve">NO PROGRAMA HISTORICO</x:t>
        </x:is>
      </x:c>
    </x:row>
    <x:row r="705">
      <x:c r="A705" t="inlineStr">
        <x:is>
          <x:t xml:space="preserve">P061</x:t>
        </x:is>
      </x:c>
      <x:c r="B705" t="inlineStr">
        <x:is>
          <x:t xml:space="preserve">Locker de 4 puertas</x:t>
        </x:is>
      </x:c>
      <x:c r="C705" t="n">
        <x:v>7</x:v>
      </x:c>
      <x:c r="D705" t="inlineStr">
        <x:is>
          <x:t xml:space="preserve">Curado térmico en horno</x:t>
        </x:is>
      </x:c>
      <x:c r="E705" t="inlineStr">
        <x:is>
          <x:t xml:space="preserve">Horno de curado de pintura electrostática por lotes</x:t>
        </x:is>
      </x:c>
      <x:c r="F705" s="35" t="n">
        <x:v>45887.68240666667</x:v>
      </x:c>
      <x:c r="G705" s="35" t="n">
        <x:v>45888.33865666667</x:v>
      </x:c>
      <x:c r="H705" t="n">
        <x:v>0.75</x:v>
      </x:c>
      <x:c r="I705" s="30" t="n">
        <x:v>45886</x:v>
      </x:c>
      <x:c r="J705" t="inlineStr">
        <x:is>
          <x:t xml:space="preserve">FIFO DEL ESCENARIO</x:t>
        </x:is>
      </x:c>
      <x:c r="K705" t="inlineStr">
        <x:is>
          <x:t xml:space="preserve">NO PROGRAMA HISTORICO</x:t>
        </x:is>
      </x:c>
    </x:row>
    <x:row r="706">
      <x:c r="A706" t="inlineStr">
        <x:is>
          <x:t xml:space="preserve">P061</x:t>
        </x:is>
      </x:c>
      <x:c r="B706" t="inlineStr">
        <x:is>
          <x:t xml:space="preserve">Locker de 4 puertas</x:t>
        </x:is>
      </x:c>
      <x:c r="C706" t="n">
        <x:v>8</x:v>
      </x:c>
      <x:c r="D706" t="inlineStr">
        <x:is>
          <x:t xml:space="preserve">Colgado, traslado y enfriamiento</x:t>
        </x:is>
      </x:c>
      <x:c r="E706" t="inlineStr">
        <x:is>
          <x:t xml:space="preserve">Manipulación y enfriamiento de piezas</x:t>
        </x:is>
      </x:c>
      <x:c r="F706" s="35" t="n">
        <x:v>45888.33865666667</x:v>
      </x:c>
      <x:c r="G706" s="35" t="n">
        <x:v>45888.35429555555</x:v>
      </x:c>
      <x:c r="H706" t="n">
        <x:v>0.3753333333333334</x:v>
      </x:c>
      <x:c r="I706" s="30" t="n">
        <x:v>45886</x:v>
      </x:c>
      <x:c r="J706" t="inlineStr">
        <x:is>
          <x:t xml:space="preserve">FIFO DEL ESCENARIO</x:t>
        </x:is>
      </x:c>
      <x:c r="K706" t="inlineStr">
        <x:is>
          <x:t xml:space="preserve">NO PROGRAMA HISTORICO</x:t>
        </x:is>
      </x:c>
    </x:row>
    <x:row r="707">
      <x:c r="A707" t="inlineStr">
        <x:is>
          <x:t xml:space="preserve">P061</x:t>
        </x:is>
      </x:c>
      <x:c r="B707" t="inlineStr">
        <x:is>
          <x:t xml:space="preserve">Locker de 4 puertas</x:t>
        </x:is>
      </x:c>
      <x:c r="C707" t="n">
        <x:v>9</x:v>
      </x:c>
      <x:c r="D707" t="inlineStr">
        <x:is>
          <x:t xml:space="preserve">Ensamblaje</x:t>
        </x:is>
      </x:c>
      <x:c r="E707" t="inlineStr">
        <x:is>
          <x:t xml:space="preserve">Mesa de armado</x:t>
        </x:is>
      </x:c>
      <x:c r="F707" s="35" t="n">
        <x:v>45890.37657805556</x:v>
      </x:c>
      <x:c r="G707" s="35" t="n">
        <x:v>45890.59741138889</x:v>
      </x:c>
      <x:c r="H707" t="n">
        <x:v>4.3</x:v>
      </x:c>
      <x:c r="I707" s="30" t="n">
        <x:v>45886</x:v>
      </x:c>
      <x:c r="J707" t="inlineStr">
        <x:is>
          <x:t xml:space="preserve">FIFO DEL ESCENARIO</x:t>
        </x:is>
      </x:c>
      <x:c r="K707" t="inlineStr">
        <x:is>
          <x:t xml:space="preserve">NO PROGRAMA HISTORICO</x:t>
        </x:is>
      </x:c>
    </x:row>
    <x:row r="708">
      <x:c r="A708" t="inlineStr">
        <x:is>
          <x:t xml:space="preserve">P061</x:t>
        </x:is>
      </x:c>
      <x:c r="B708" t="inlineStr">
        <x:is>
          <x:t xml:space="preserve">Locker de 4 puertas</x:t>
        </x:is>
      </x:c>
      <x:c r="C708" t="n">
        <x:v>10</x:v>
      </x:c>
      <x:c r="D708" t="inlineStr">
        <x:is>
          <x:t xml:space="preserve">Inspección de calidad</x:t>
        </x:is>
      </x:c>
      <x:c r="E708" t="inlineStr">
        <x:is>
          <x:t xml:space="preserve">Área de inspección</x:t>
        </x:is>
      </x:c>
      <x:c r="F708" s="35" t="n">
        <x:v>45890.59741138889</x:v>
      </x:c>
      <x:c r="G708" s="35" t="n">
        <x:v>45890.61346694444</x:v>
      </x:c>
      <x:c r="H708" t="n">
        <x:v>0.3853333333333334</x:v>
      </x:c>
      <x:c r="I708" s="30" t="n">
        <x:v>45886</x:v>
      </x:c>
      <x:c r="J708" t="inlineStr">
        <x:is>
          <x:t xml:space="preserve">FIFO DEL ESCENARIO</x:t>
        </x:is>
      </x:c>
      <x:c r="K708" t="inlineStr">
        <x:is>
          <x:t xml:space="preserve">NO PROGRAMA HISTORICO</x:t>
        </x:is>
      </x:c>
    </x:row>
    <x:row r="709">
      <x:c r="A709" t="inlineStr">
        <x:is>
          <x:t xml:space="preserve">P061</x:t>
        </x:is>
      </x:c>
      <x:c r="B709" t="inlineStr">
        <x:is>
          <x:t xml:space="preserve">Locker de 4 puertas</x:t>
        </x:is>
      </x:c>
      <x:c r="C709" t="n">
        <x:v>11</x:v>
      </x:c>
      <x:c r="D709" t="inlineStr">
        <x:is>
          <x:t xml:space="preserve">Embalaje</x:t>
        </x:is>
      </x:c>
      <x:c r="E709" t="inlineStr">
        <x:is>
          <x:t xml:space="preserve">Zona de protección y embalaje</x:t>
        </x:is>
      </x:c>
      <x:c r="F709" s="35" t="n">
        <x:v>45890.61346694444</x:v>
      </x:c>
      <x:c r="G709" s="35" t="n">
        <x:v>45890.6347725</x:v>
      </x:c>
      <x:c r="H709" t="n">
        <x:v>0.5113333333333333</x:v>
      </x:c>
      <x:c r="I709" s="30" t="n">
        <x:v>45886</x:v>
      </x:c>
      <x:c r="J709" t="inlineStr">
        <x:is>
          <x:t xml:space="preserve">FIFO DEL ESCENARIO</x:t>
        </x:is>
      </x:c>
      <x:c r="K709" t="inlineStr">
        <x:is>
          <x:t xml:space="preserve">NO PROGRAMA HISTORICO</x:t>
        </x:is>
      </x:c>
    </x:row>
    <x:row r="710">
      <x:c r="A710" t="inlineStr">
        <x:is>
          <x:t xml:space="preserve">P063</x:t>
        </x:is>
      </x:c>
      <x:c r="B710" t="inlineStr">
        <x:is>
          <x:t xml:space="preserve">Armario metálico</x:t>
        </x:is>
      </x:c>
      <x:c r="C710" t="n">
        <x:v>1</x:v>
      </x:c>
      <x:c r="D710" t="inlineStr">
        <x:is>
          <x:t xml:space="preserve">Corte de planchas de acero</x:t>
        </x:is>
      </x:c>
      <x:c r="E710" t="inlineStr">
        <x:is>
          <x:t xml:space="preserve">Guillotina hidráulica para corte de planchas de acero</x:t>
        </x:is>
      </x:c>
      <x:c r="F710" s="35" t="n">
        <x:v>45876.33789583333</x:v>
      </x:c>
      <x:c r="G710" s="35" t="n">
        <x:v>45876.6623125</x:v>
      </x:c>
      <x:c r="H710" t="n">
        <x:v>6.786</x:v>
      </x:c>
      <x:c r="I710" s="30" t="n">
        <x:v>45887</x:v>
      </x:c>
      <x:c r="J710" t="inlineStr">
        <x:is>
          <x:t xml:space="preserve">FIFO DEL ESCENARIO</x:t>
        </x:is>
      </x:c>
      <x:c r="K710" t="inlineStr">
        <x:is>
          <x:t xml:space="preserve">NO PROGRAMA HISTORICO</x:t>
        </x:is>
      </x:c>
    </x:row>
    <x:row r="711">
      <x:c r="A711" t="inlineStr">
        <x:is>
          <x:t xml:space="preserve">P063</x:t>
        </x:is>
      </x:c>
      <x:c r="B711" t="inlineStr">
        <x:is>
          <x:t xml:space="preserve">Armario metálico</x:t>
        </x:is>
      </x:c>
      <x:c r="C711" t="n">
        <x:v>2</x:v>
      </x:c>
      <x:c r="D711" t="inlineStr">
        <x:is>
          <x:t xml:space="preserve">Perforación</x:t>
        </x:is>
      </x:c>
      <x:c r="E711" t="inlineStr">
        <x:is>
          <x:t xml:space="preserve">Taladro de banco para perforación de acero</x:t>
        </x:is>
      </x:c>
      <x:c r="F711" s="35" t="n">
        <x:v>45880.634875</x:v>
      </x:c>
      <x:c r="G711" s="35" t="n">
        <x:v>45880.69306944445</x:v>
      </x:c>
      <x:c r="H711" t="n">
        <x:v>1.396666666666667</x:v>
      </x:c>
      <x:c r="I711" s="30" t="n">
        <x:v>45887</x:v>
      </x:c>
      <x:c r="J711" t="inlineStr">
        <x:is>
          <x:t xml:space="preserve">FIFO DEL ESCENARIO</x:t>
        </x:is>
      </x:c>
      <x:c r="K711" t="inlineStr">
        <x:is>
          <x:t xml:space="preserve">NO PROGRAMA HISTORICO</x:t>
        </x:is>
      </x:c>
    </x:row>
    <x:row r="712">
      <x:c r="A712" t="inlineStr">
        <x:is>
          <x:t xml:space="preserve">P063</x:t>
        </x:is>
      </x:c>
      <x:c r="B712" t="inlineStr">
        <x:is>
          <x:t xml:space="preserve">Armario metálico</x:t>
        </x:is>
      </x:c>
      <x:c r="C712" t="n">
        <x:v>3</x:v>
      </x:c>
      <x:c r="D712" t="inlineStr">
        <x:is>
          <x:t xml:space="preserve">Plegado</x:t>
        </x:is>
      </x:c>
      <x:c r="E712" t="inlineStr">
        <x:is>
          <x:t xml:space="preserve">Plegadora hidráulica de chapa metálica</x:t>
        </x:is>
      </x:c>
      <x:c r="F712" s="35" t="n">
        <x:v>45887.40931944444</x:v>
      </x:c>
      <x:c r="G712" s="35" t="n">
        <x:v>45889.41626388889</x:v>
      </x:c>
      <x:c r="H712" t="n">
        <x:v>16.16666666666667</x:v>
      </x:c>
      <x:c r="I712" s="30" t="n">
        <x:v>45887</x:v>
      </x:c>
      <x:c r="J712" t="inlineStr">
        <x:is>
          <x:t xml:space="preserve">FIFO DEL ESCENARIO</x:t>
        </x:is>
      </x:c>
      <x:c r="K712" t="inlineStr">
        <x:is>
          <x:t xml:space="preserve">NO PROGRAMA HISTORICO</x:t>
        </x:is>
      </x:c>
    </x:row>
    <x:row r="713">
      <x:c r="A713" t="inlineStr">
        <x:is>
          <x:t xml:space="preserve">P063</x:t>
        </x:is>
      </x:c>
      <x:c r="B713" t="inlineStr">
        <x:is>
          <x:t xml:space="preserve">Armario metálico</x:t>
        </x:is>
      </x:c>
      <x:c r="C713" t="n">
        <x:v>4</x:v>
      </x:c>
      <x:c r="D713" t="inlineStr">
        <x:is>
          <x:t xml:space="preserve">Desbarbado</x:t>
        </x:is>
      </x:c>
      <x:c r="E713" t="inlineStr">
        <x:is>
          <x:t xml:space="preserve">Mesa de desbarbado/esmerilado</x:t>
        </x:is>
      </x:c>
      <x:c r="F713" s="35" t="n">
        <x:v>45889.41626388889</x:v>
      </x:c>
      <x:c r="G713" s="35" t="n">
        <x:v>45889.57668055555</x:v>
      </x:c>
      <x:c r="H713" t="n">
        <x:v>2.85</x:v>
      </x:c>
      <x:c r="I713" s="30" t="n">
        <x:v>45887</x:v>
      </x:c>
      <x:c r="J713" t="inlineStr">
        <x:is>
          <x:t xml:space="preserve">FIFO DEL ESCENARIO</x:t>
        </x:is>
      </x:c>
      <x:c r="K713" t="inlineStr">
        <x:is>
          <x:t xml:space="preserve">NO PROGRAMA HISTORICO</x:t>
        </x:is>
      </x:c>
    </x:row>
    <x:row r="714">
      <x:c r="A714" t="inlineStr">
        <x:is>
          <x:t xml:space="preserve">P063</x:t>
        </x:is>
      </x:c>
      <x:c r="B714" t="inlineStr">
        <x:is>
          <x:t xml:space="preserve">Armario metálico</x:t>
        </x:is>
      </x:c>
      <x:c r="C714" t="n">
        <x:v>5</x:v>
      </x:c>
      <x:c r="D714" t="inlineStr">
        <x:is>
          <x:t xml:space="preserve">Preparación superficial</x:t>
        </x:is>
      </x:c>
      <x:c r="E714" t="inlineStr">
        <x:is>
          <x:t xml:space="preserve">Zona de preparación superficial</x:t>
        </x:is>
      </x:c>
      <x:c r="F714" s="35" t="n">
        <x:v>45889.57668055555</x:v>
      </x:c>
      <x:c r="G714" s="35" t="n">
        <x:v>45890.406425</x:v>
      </x:c>
      <x:c r="H714" t="n">
        <x:v>4.913866666666665</x:v>
      </x:c>
      <x:c r="I714" s="30" t="n">
        <x:v>45887</x:v>
      </x:c>
      <x:c r="J714" t="inlineStr">
        <x:is>
          <x:t xml:space="preserve">FIFO DEL ESCENARIO</x:t>
        </x:is>
      </x:c>
      <x:c r="K714" t="inlineStr">
        <x:is>
          <x:t xml:space="preserve">NO PROGRAMA HISTORICO</x:t>
        </x:is>
      </x:c>
    </x:row>
    <x:row r="715">
      <x:c r="A715" t="inlineStr">
        <x:is>
          <x:t xml:space="preserve">P063</x:t>
        </x:is>
      </x:c>
      <x:c r="B715" t="inlineStr">
        <x:is>
          <x:t xml:space="preserve">Armario metálico</x:t>
        </x:is>
      </x:c>
      <x:c r="C715" t="n">
        <x:v>6</x:v>
      </x:c>
      <x:c r="D715" t="inlineStr">
        <x:is>
          <x:t xml:space="preserve">Aplicación electrostática de polvo</x:t>
        </x:is>
      </x:c>
      <x:c r="E715" t="inlineStr">
        <x:is>
          <x:t xml:space="preserve">Pistola manual de pintura electrostática en polvo</x:t>
        </x:is>
      </x:c>
      <x:c r="F715" s="35" t="n">
        <x:v>45890.406425</x:v>
      </x:c>
      <x:c r="G715" s="35" t="n">
        <x:v>45890.47335555556</x:v>
      </x:c>
      <x:c r="H715" t="n">
        <x:v>1.606333333333333</x:v>
      </x:c>
      <x:c r="I715" s="30" t="n">
        <x:v>45887</x:v>
      </x:c>
      <x:c r="J715" t="inlineStr">
        <x:is>
          <x:t xml:space="preserve">FIFO DEL ESCENARIO</x:t>
        </x:is>
      </x:c>
      <x:c r="K715" t="inlineStr">
        <x:is>
          <x:t xml:space="preserve">NO PROGRAMA HISTORICO</x:t>
        </x:is>
      </x:c>
    </x:row>
    <x:row r="716">
      <x:c r="A716" t="inlineStr">
        <x:is>
          <x:t xml:space="preserve">P063</x:t>
        </x:is>
      </x:c>
      <x:c r="B716" t="inlineStr">
        <x:is>
          <x:t xml:space="preserve">Armario metálico</x:t>
        </x:is>
      </x:c>
      <x:c r="C716" t="n">
        <x:v>7</x:v>
      </x:c>
      <x:c r="D716" t="inlineStr">
        <x:is>
          <x:t xml:space="preserve">Curado térmico en horno</x:t>
        </x:is>
      </x:c>
      <x:c r="E716" t="inlineStr">
        <x:is>
          <x:t xml:space="preserve">Horno de curado de pintura electrostática por lotes</x:t>
        </x:is>
      </x:c>
      <x:c r="F716" s="35" t="n">
        <x:v>45890.47335555556</x:v>
      </x:c>
      <x:c r="G716" s="35" t="n">
        <x:v>45890.57752222222</x:v>
      </x:c>
      <x:c r="H716" t="n">
        <x:v>1.5</x:v>
      </x:c>
      <x:c r="I716" s="30" t="n">
        <x:v>45887</x:v>
      </x:c>
      <x:c r="J716" t="inlineStr">
        <x:is>
          <x:t xml:space="preserve">FIFO DEL ESCENARIO</x:t>
        </x:is>
      </x:c>
      <x:c r="K716" t="inlineStr">
        <x:is>
          <x:t xml:space="preserve">NO PROGRAMA HISTORICO</x:t>
        </x:is>
      </x:c>
    </x:row>
    <x:row r="717">
      <x:c r="A717" t="inlineStr">
        <x:is>
          <x:t xml:space="preserve">P063</x:t>
        </x:is>
      </x:c>
      <x:c r="B717" t="inlineStr">
        <x:is>
          <x:t xml:space="preserve">Armario metálico</x:t>
        </x:is>
      </x:c>
      <x:c r="C717" t="n">
        <x:v>8</x:v>
      </x:c>
      <x:c r="D717" t="inlineStr">
        <x:is>
          <x:t xml:space="preserve">Colgado, traslado y enfriamiento</x:t>
        </x:is>
      </x:c>
      <x:c r="E717" t="inlineStr">
        <x:is>
          <x:t xml:space="preserve">Manipulación y enfriamiento de piezas</x:t>
        </x:is>
      </x:c>
      <x:c r="F717" s="35" t="n">
        <x:v>45890.57752222222</x:v>
      </x:c>
      <x:c r="G717" s="35" t="n">
        <x:v>45890.60666111111</x:v>
      </x:c>
      <x:c r="H717" t="n">
        <x:v>0.6993333333333333</x:v>
      </x:c>
      <x:c r="I717" s="30" t="n">
        <x:v>45887</x:v>
      </x:c>
      <x:c r="J717" t="inlineStr">
        <x:is>
          <x:t xml:space="preserve">FIFO DEL ESCENARIO</x:t>
        </x:is>
      </x:c>
      <x:c r="K717" t="inlineStr">
        <x:is>
          <x:t xml:space="preserve">NO PROGRAMA HISTORICO</x:t>
        </x:is>
      </x:c>
    </x:row>
    <x:row r="718">
      <x:c r="A718" t="inlineStr">
        <x:is>
          <x:t xml:space="preserve">P063</x:t>
        </x:is>
      </x:c>
      <x:c r="B718" t="inlineStr">
        <x:is>
          <x:t xml:space="preserve">Armario metálico</x:t>
        </x:is>
      </x:c>
      <x:c r="C718" t="n">
        <x:v>9</x:v>
      </x:c>
      <x:c r="D718" t="inlineStr">
        <x:is>
          <x:t xml:space="preserve">Ensamblaje</x:t>
        </x:is>
      </x:c>
      <x:c r="E718" t="inlineStr">
        <x:is>
          <x:t xml:space="preserve">Mesa de armado</x:t>
        </x:is>
      </x:c>
      <x:c r="F718" s="35" t="n">
        <x:v>45890.60666111111</x:v>
      </x:c>
      <x:c r="G718" s="35" t="n">
        <x:v>45891.44624444444</x:v>
      </x:c>
      <x:c r="H718" t="n">
        <x:v>5.15</x:v>
      </x:c>
      <x:c r="I718" s="30" t="n">
        <x:v>45887</x:v>
      </x:c>
      <x:c r="J718" t="inlineStr">
        <x:is>
          <x:t xml:space="preserve">FIFO DEL ESCENARIO</x:t>
        </x:is>
      </x:c>
      <x:c r="K718" t="inlineStr">
        <x:is>
          <x:t xml:space="preserve">NO PROGRAMA HISTORICO</x:t>
        </x:is>
      </x:c>
    </x:row>
    <x:row r="719">
      <x:c r="A719" t="inlineStr">
        <x:is>
          <x:t xml:space="preserve">P063</x:t>
        </x:is>
      </x:c>
      <x:c r="B719" t="inlineStr">
        <x:is>
          <x:t xml:space="preserve">Armario metálico</x:t>
        </x:is>
      </x:c>
      <x:c r="C719" t="n">
        <x:v>10</x:v>
      </x:c>
      <x:c r="D719" t="inlineStr">
        <x:is>
          <x:t xml:space="preserve">Inspección de calidad</x:t>
        </x:is>
      </x:c>
      <x:c r="E719" t="inlineStr">
        <x:is>
          <x:t xml:space="preserve">Área de inspección</x:t>
        </x:is>
      </x:c>
      <x:c r="F719" s="35" t="n">
        <x:v>45891.44624444444</x:v>
      </x:c>
      <x:c r="G719" s="35" t="n">
        <x:v>45891.47537638889</x:v>
      </x:c>
      <x:c r="H719" t="n">
        <x:v>0.6991666666666667</x:v>
      </x:c>
      <x:c r="I719" s="30" t="n">
        <x:v>45887</x:v>
      </x:c>
      <x:c r="J719" t="inlineStr">
        <x:is>
          <x:t xml:space="preserve">FIFO DEL ESCENARIO</x:t>
        </x:is>
      </x:c>
      <x:c r="K719" t="inlineStr">
        <x:is>
          <x:t xml:space="preserve">NO PROGRAMA HISTORICO</x:t>
        </x:is>
      </x:c>
    </x:row>
    <x:row r="720">
      <x:c r="A720" t="inlineStr">
        <x:is>
          <x:t xml:space="preserve">P063</x:t>
        </x:is>
      </x:c>
      <x:c r="B720" t="inlineStr">
        <x:is>
          <x:t xml:space="preserve">Armario metálico</x:t>
        </x:is>
      </x:c>
      <x:c r="C720" t="n">
        <x:v>11</x:v>
      </x:c>
      <x:c r="D720" t="inlineStr">
        <x:is>
          <x:t xml:space="preserve">Embalaje</x:t>
        </x:is>
      </x:c>
      <x:c r="E720" t="inlineStr">
        <x:is>
          <x:t xml:space="preserve">Zona de protección y embalaje</x:t>
        </x:is>
      </x:c>
      <x:c r="F720" s="35" t="n">
        <x:v>45891.47537638889</x:v>
      </x:c>
      <x:c r="G720" s="35" t="n">
        <x:v>45891.55549444444</x:v>
      </x:c>
      <x:c r="H720" t="n">
        <x:v>0.9228333333333333</x:v>
      </x:c>
      <x:c r="I720" s="30" t="n">
        <x:v>45887</x:v>
      </x:c>
      <x:c r="J720" t="inlineStr">
        <x:is>
          <x:t xml:space="preserve">FIFO DEL ESCENARIO</x:t>
        </x:is>
      </x:c>
      <x:c r="K720" t="inlineStr">
        <x:is>
          <x:t xml:space="preserve">NO PROGRAMA HISTORICO</x:t>
        </x:is>
      </x:c>
    </x:row>
    <x:row r="721">
      <x:c r="A721" t="inlineStr">
        <x:is>
          <x:t xml:space="preserve">P058</x:t>
        </x:is>
      </x:c>
      <x:c r="B721" t="inlineStr">
        <x:is>
          <x:t xml:space="preserve">Estante reforzado modular</x:t>
        </x:is>
      </x:c>
      <x:c r="C721" t="n">
        <x:v>1</x:v>
      </x:c>
      <x:c r="D721" t="inlineStr">
        <x:is>
          <x:t xml:space="preserve">Corte de planchas de acero</x:t>
        </x:is>
      </x:c>
      <x:c r="E721" t="inlineStr">
        <x:is>
          <x:t xml:space="preserve">Guillotina hidráulica para corte de planchas de acero</x:t>
        </x:is>
      </x:c>
      <x:c r="F721" s="35" t="n">
        <x:v>45887.33333333334</x:v>
      </x:c>
      <x:c r="G721" s="35" t="n">
        <x:v>45888.367625</x:v>
      </x:c>
      <x:c r="H721" t="n">
        <x:v>8.823</x:v>
      </x:c>
      <x:c r="I721" s="30" t="n">
        <x:v>45903</x:v>
      </x:c>
      <x:c r="J721" t="inlineStr">
        <x:is>
          <x:t xml:space="preserve">FIFO DEL ESCENARIO</x:t>
        </x:is>
      </x:c>
      <x:c r="K721" t="inlineStr">
        <x:is>
          <x:t xml:space="preserve">NO PROGRAMA HISTORICO</x:t>
        </x:is>
      </x:c>
    </x:row>
    <x:row r="722">
      <x:c r="A722" t="inlineStr">
        <x:is>
          <x:t xml:space="preserve">P058</x:t>
        </x:is>
      </x:c>
      <x:c r="B722" t="inlineStr">
        <x:is>
          <x:t xml:space="preserve">Estante reforzado modular</x:t>
        </x:is>
      </x:c>
      <x:c r="C722" t="n">
        <x:v>2</x:v>
      </x:c>
      <x:c r="D722" t="inlineStr">
        <x:is>
          <x:t xml:space="preserve">Corte de tubos y perfiles</x:t>
        </x:is>
      </x:c>
      <x:c r="E722" t="inlineStr">
        <x:is>
          <x:t xml:space="preserve">Sierra de cinta para corte de tubos y perfiles</x:t>
        </x:is>
      </x:c>
      <x:c r="F722" s="35" t="n">
        <x:v>45888.367625</x:v>
      </x:c>
      <x:c r="G722" s="35" t="n">
        <x:v>45889.592625</x:v>
      </x:c>
      <x:c r="H722" t="n">
        <x:v>12.4</x:v>
      </x:c>
      <x:c r="I722" s="30" t="n">
        <x:v>45903</x:v>
      </x:c>
      <x:c r="J722" t="inlineStr">
        <x:is>
          <x:t xml:space="preserve">FIFO DEL ESCENARIO</x:t>
        </x:is>
      </x:c>
      <x:c r="K722" t="inlineStr">
        <x:is>
          <x:t xml:space="preserve">NO PROGRAMA HISTORICO</x:t>
        </x:is>
      </x:c>
    </x:row>
    <x:row r="723">
      <x:c r="A723" t="inlineStr">
        <x:is>
          <x:t xml:space="preserve">P058</x:t>
        </x:is>
      </x:c>
      <x:c r="B723" t="inlineStr">
        <x:is>
          <x:t xml:space="preserve">Estante reforzado modular</x:t>
        </x:is>
      </x:c>
      <x:c r="C723" t="n">
        <x:v>3</x:v>
      </x:c>
      <x:c r="D723" t="inlineStr">
        <x:is>
          <x:t xml:space="preserve">Perforación</x:t>
        </x:is>
      </x:c>
      <x:c r="E723" t="inlineStr">
        <x:is>
          <x:t xml:space="preserve">Taladro de banco para perforación de acero</x:t>
        </x:is>
      </x:c>
      <x:c r="F723" s="35" t="n">
        <x:v>45889.592625</x:v>
      </x:c>
      <x:c r="G723" s="35" t="n">
        <x:v>45894.36304166666</x:v>
      </x:c>
      <x:c r="H723" t="n">
        <x:v>19.49</x:v>
      </x:c>
      <x:c r="I723" s="30" t="n">
        <x:v>45903</x:v>
      </x:c>
      <x:c r="J723" t="inlineStr">
        <x:is>
          <x:t xml:space="preserve">FIFO DEL ESCENARIO</x:t>
        </x:is>
      </x:c>
      <x:c r="K723" t="inlineStr">
        <x:is>
          <x:t xml:space="preserve">NO PROGRAMA HISTORICO</x:t>
        </x:is>
      </x:c>
    </x:row>
    <x:row r="724">
      <x:c r="A724" t="inlineStr">
        <x:is>
          <x:t xml:space="preserve">P058</x:t>
        </x:is>
      </x:c>
      <x:c r="B724" t="inlineStr">
        <x:is>
          <x:t xml:space="preserve">Estante reforzado modular</x:t>
        </x:is>
      </x:c>
      <x:c r="C724" t="n">
        <x:v>4</x:v>
      </x:c>
      <x:c r="D724" t="inlineStr">
        <x:is>
          <x:t xml:space="preserve">Plegado</x:t>
        </x:is>
      </x:c>
      <x:c r="E724" t="inlineStr">
        <x:is>
          <x:t xml:space="preserve">Plegadora hidráulica de chapa metálica</x:t>
        </x:is>
      </x:c>
      <x:c r="F724" s="35" t="n">
        <x:v>45894.36304166666</x:v>
      </x:c>
      <x:c r="G724" s="35" t="n">
        <x:v>45896.383875</x:v>
      </x:c>
      <x:c r="H724" t="n">
        <x:v>16.5</x:v>
      </x:c>
      <x:c r="I724" s="30" t="n">
        <x:v>45903</x:v>
      </x:c>
      <x:c r="J724" t="inlineStr">
        <x:is>
          <x:t xml:space="preserve">FIFO DEL ESCENARIO</x:t>
        </x:is>
      </x:c>
      <x:c r="K724" t="inlineStr">
        <x:is>
          <x:t xml:space="preserve">NO PROGRAMA HISTORICO</x:t>
        </x:is>
      </x:c>
    </x:row>
    <x:row r="725">
      <x:c r="A725" t="inlineStr">
        <x:is>
          <x:t xml:space="preserve">P058</x:t>
        </x:is>
      </x:c>
      <x:c r="B725" t="inlineStr">
        <x:is>
          <x:t xml:space="preserve">Estante reforzado modular</x:t>
        </x:is>
      </x:c>
      <x:c r="C725" t="n">
        <x:v>5</x:v>
      </x:c>
      <x:c r="D725" t="inlineStr">
        <x:is>
          <x:t xml:space="preserve">Soldadura</x:t>
        </x:is>
      </x:c>
      <x:c r="E725" t="inlineStr">
        <x:is>
          <x:t xml:space="preserve">Máquina de soldadura por arco MIG/MAG</x:t>
        </x:is>
      </x:c>
      <x:c r="F725" s="35" t="n">
        <x:v>45896.383875</x:v>
      </x:c>
      <x:c r="G725" s="35" t="n">
        <x:v>45898.49331944445</x:v>
      </x:c>
      <x:c r="H725" t="n">
        <x:v>18.62666666666667</x:v>
      </x:c>
      <x:c r="I725" s="30" t="n">
        <x:v>45903</x:v>
      </x:c>
      <x:c r="J725" t="inlineStr">
        <x:is>
          <x:t xml:space="preserve">FIFO DEL ESCENARIO</x:t>
        </x:is>
      </x:c>
      <x:c r="K725" t="inlineStr">
        <x:is>
          <x:t xml:space="preserve">NO PROGRAMA HISTORICO</x:t>
        </x:is>
      </x:c>
    </x:row>
    <x:row r="726">
      <x:c r="A726" t="inlineStr">
        <x:is>
          <x:t xml:space="preserve">P058</x:t>
        </x:is>
      </x:c>
      <x:c r="B726" t="inlineStr">
        <x:is>
          <x:t xml:space="preserve">Estante reforzado modular</x:t>
        </x:is>
      </x:c>
      <x:c r="C726" t="n">
        <x:v>6</x:v>
      </x:c>
      <x:c r="D726" t="inlineStr">
        <x:is>
          <x:t xml:space="preserve">Desbarbado</x:t>
        </x:is>
      </x:c>
      <x:c r="E726" t="inlineStr">
        <x:is>
          <x:t xml:space="preserve">Mesa de desbarbado/esmerilado</x:t>
        </x:is>
      </x:c>
      <x:c r="F726" s="35" t="n">
        <x:v>45898.49331944445</x:v>
      </x:c>
      <x:c r="G726" s="35" t="n">
        <x:v>45901.68706944444</x:v>
      </x:c>
      <x:c r="H726" t="n">
        <x:v>11.65</x:v>
      </x:c>
      <x:c r="I726" s="30" t="n">
        <x:v>45903</x:v>
      </x:c>
      <x:c r="J726" t="inlineStr">
        <x:is>
          <x:t xml:space="preserve">FIFO DEL ESCENARIO</x:t>
        </x:is>
      </x:c>
      <x:c r="K726" t="inlineStr">
        <x:is>
          <x:t xml:space="preserve">NO PROGRAMA HISTORICO</x:t>
        </x:is>
      </x:c>
    </x:row>
    <x:row r="727">
      <x:c r="A727" t="inlineStr">
        <x:is>
          <x:t xml:space="preserve">P058</x:t>
        </x:is>
      </x:c>
      <x:c r="B727" t="inlineStr">
        <x:is>
          <x:t xml:space="preserve">Estante reforzado modular</x:t>
        </x:is>
      </x:c>
      <x:c r="C727" t="n">
        <x:v>7</x:v>
      </x:c>
      <x:c r="D727" t="inlineStr">
        <x:is>
          <x:t xml:space="preserve">Preparación superficial</x:t>
        </x:is>
      </x:c>
      <x:c r="E727" t="inlineStr">
        <x:is>
          <x:t xml:space="preserve">Zona de preparación superficial</x:t>
        </x:is>
      </x:c>
      <x:c r="F727" s="35" t="n">
        <x:v>45901.68706944444</x:v>
      </x:c>
      <x:c r="G727" s="35" t="n">
        <x:v>45902.67380277778</x:v>
      </x:c>
      <x:c r="H727" t="n">
        <x:v>7.6816</x:v>
      </x:c>
      <x:c r="I727" s="30" t="n">
        <x:v>45903</x:v>
      </x:c>
      <x:c r="J727" t="inlineStr">
        <x:is>
          <x:t xml:space="preserve">FIFO DEL ESCENARIO</x:t>
        </x:is>
      </x:c>
      <x:c r="K727" t="inlineStr">
        <x:is>
          <x:t xml:space="preserve">NO PROGRAMA HISTORICO</x:t>
        </x:is>
      </x:c>
    </x:row>
    <x:row r="728">
      <x:c r="A728" t="inlineStr">
        <x:is>
          <x:t xml:space="preserve">P058</x:t>
        </x:is>
      </x:c>
      <x:c r="B728" t="inlineStr">
        <x:is>
          <x:t xml:space="preserve">Estante reforzado modular</x:t>
        </x:is>
      </x:c>
      <x:c r="C728" t="n">
        <x:v>8</x:v>
      </x:c>
      <x:c r="D728" t="inlineStr">
        <x:is>
          <x:t xml:space="preserve">Aplicación electrostática de polvo</x:t>
        </x:is>
      </x:c>
      <x:c r="E728" t="inlineStr">
        <x:is>
          <x:t xml:space="preserve">Pistola manual de pintura electrostática en polvo</x:t>
        </x:is>
      </x:c>
      <x:c r="F728" s="35" t="n">
        <x:v>45902.67380277778</x:v>
      </x:c>
      <x:c r="G728" s="35" t="n">
        <x:v>45903.39344166667</x:v>
      </x:c>
      <x:c r="H728" t="n">
        <x:v>2.271333333333333</x:v>
      </x:c>
      <x:c r="I728" s="30" t="n">
        <x:v>45903</x:v>
      </x:c>
      <x:c r="J728" t="inlineStr">
        <x:is>
          <x:t xml:space="preserve">FIFO DEL ESCENARIO</x:t>
        </x:is>
      </x:c>
      <x:c r="K728" t="inlineStr">
        <x:is>
          <x:t xml:space="preserve">NO PROGRAMA HISTORICO</x:t>
        </x:is>
      </x:c>
    </x:row>
    <x:row r="729">
      <x:c r="A729" t="inlineStr">
        <x:is>
          <x:t xml:space="preserve">P058</x:t>
        </x:is>
      </x:c>
      <x:c r="B729" t="inlineStr">
        <x:is>
          <x:t xml:space="preserve">Estante reforzado modular</x:t>
        </x:is>
      </x:c>
      <x:c r="C729" t="n">
        <x:v>9</x:v>
      </x:c>
      <x:c r="D729" t="inlineStr">
        <x:is>
          <x:t xml:space="preserve">Curado térmico en horno</x:t>
        </x:is>
      </x:c>
      <x:c r="E729" t="inlineStr">
        <x:is>
          <x:t xml:space="preserve">Horno de curado de pintura electrostática por lotes</x:t>
        </x:is>
      </x:c>
      <x:c r="F729" s="35" t="n">
        <x:v>45903.39344166667</x:v>
      </x:c>
      <x:c r="G729" s="35" t="n">
        <x:v>45903.45594166667</x:v>
      </x:c>
      <x:c r="H729" t="n">
        <x:v>1.5</x:v>
      </x:c>
      <x:c r="I729" s="30" t="n">
        <x:v>45903</x:v>
      </x:c>
      <x:c r="J729" t="inlineStr">
        <x:is>
          <x:t xml:space="preserve">FIFO DEL ESCENARIO</x:t>
        </x:is>
      </x:c>
      <x:c r="K729" t="inlineStr">
        <x:is>
          <x:t xml:space="preserve">NO PROGRAMA HISTORICO</x:t>
        </x:is>
      </x:c>
    </x:row>
    <x:row r="730">
      <x:c r="A730" t="inlineStr">
        <x:is>
          <x:t xml:space="preserve">P058</x:t>
        </x:is>
      </x:c>
      <x:c r="B730" t="inlineStr">
        <x:is>
          <x:t xml:space="preserve">Estante reforzado modular</x:t>
        </x:is>
      </x:c>
      <x:c r="C730" t="n">
        <x:v>10</x:v>
      </x:c>
      <x:c r="D730" t="inlineStr">
        <x:is>
          <x:t xml:space="preserve">Colgado, traslado y enfriamiento</x:t>
        </x:is>
      </x:c>
      <x:c r="E730" t="inlineStr">
        <x:is>
          <x:t xml:space="preserve">Manipulación y enfriamiento de piezas</x:t>
        </x:is>
      </x:c>
      <x:c r="F730" s="35" t="n">
        <x:v>45903.45594166667</x:v>
      </x:c>
      <x:c r="G730" s="35" t="n">
        <x:v>45903.49320555555</x:v>
      </x:c>
      <x:c r="H730" t="n">
        <x:v>0.8943333333333333</x:v>
      </x:c>
      <x:c r="I730" s="30" t="n">
        <x:v>45903</x:v>
      </x:c>
      <x:c r="J730" t="inlineStr">
        <x:is>
          <x:t xml:space="preserve">FIFO DEL ESCENARIO</x:t>
        </x:is>
      </x:c>
      <x:c r="K730" t="inlineStr">
        <x:is>
          <x:t xml:space="preserve">NO PROGRAMA HISTORICO</x:t>
        </x:is>
      </x:c>
    </x:row>
    <x:row r="731">
      <x:c r="A731" t="inlineStr">
        <x:is>
          <x:t xml:space="preserve">P058</x:t>
        </x:is>
      </x:c>
      <x:c r="B731" t="inlineStr">
        <x:is>
          <x:t xml:space="preserve">Estante reforzado modular</x:t>
        </x:is>
      </x:c>
      <x:c r="C731" t="n">
        <x:v>11</x:v>
      </x:c>
      <x:c r="D731" t="inlineStr">
        <x:is>
          <x:t xml:space="preserve">Ensamblaje</x:t>
        </x:is>
      </x:c>
      <x:c r="E731" t="inlineStr">
        <x:is>
          <x:t xml:space="preserve">Mesa de armado</x:t>
        </x:is>
      </x:c>
      <x:c r="F731" s="35" t="n">
        <x:v>45903.49320555555</x:v>
      </x:c>
      <x:c r="G731" s="35" t="n">
        <x:v>45905.44008055556</x:v>
      </x:c>
      <x:c r="H731" t="n">
        <x:v>14.725</x:v>
      </x:c>
      <x:c r="I731" s="30" t="n">
        <x:v>45903</x:v>
      </x:c>
      <x:c r="J731" t="inlineStr">
        <x:is>
          <x:t xml:space="preserve">FIFO DEL ESCENARIO</x:t>
        </x:is>
      </x:c>
      <x:c r="K731" t="inlineStr">
        <x:is>
          <x:t xml:space="preserve">NO PROGRAMA HISTORICO</x:t>
        </x:is>
      </x:c>
    </x:row>
    <x:row r="732">
      <x:c r="A732" t="inlineStr">
        <x:is>
          <x:t xml:space="preserve">P058</x:t>
        </x:is>
      </x:c>
      <x:c r="B732" t="inlineStr">
        <x:is>
          <x:t xml:space="preserve">Estante reforzado modular</x:t>
        </x:is>
      </x:c>
      <x:c r="C732" t="n">
        <x:v>12</x:v>
      </x:c>
      <x:c r="D732" t="inlineStr">
        <x:is>
          <x:t xml:space="preserve">Inspección de calidad</x:t>
        </x:is>
      </x:c>
      <x:c r="E732" t="inlineStr">
        <x:is>
          <x:t xml:space="preserve">Área de inspección</x:t>
        </x:is>
      </x:c>
      <x:c r="F732" s="35" t="n">
        <x:v>45905.44008055556</x:v>
      </x:c>
      <x:c r="G732" s="35" t="n">
        <x:v>45905.48038611111</x:v>
      </x:c>
      <x:c r="H732" t="n">
        <x:v>0.9673333333333333</x:v>
      </x:c>
      <x:c r="I732" s="30" t="n">
        <x:v>45903</x:v>
      </x:c>
      <x:c r="J732" t="inlineStr">
        <x:is>
          <x:t xml:space="preserve">FIFO DEL ESCENARIO</x:t>
        </x:is>
      </x:c>
      <x:c r="K732" t="inlineStr">
        <x:is>
          <x:t xml:space="preserve">NO PROGRAMA HISTORICO</x:t>
        </x:is>
      </x:c>
    </x:row>
    <x:row r="733">
      <x:c r="A733" t="inlineStr">
        <x:is>
          <x:t xml:space="preserve">P058</x:t>
        </x:is>
      </x:c>
      <x:c r="B733" t="inlineStr">
        <x:is>
          <x:t xml:space="preserve">Estante reforzado modular</x:t>
        </x:is>
      </x:c>
      <x:c r="C733" t="n">
        <x:v>13</x:v>
      </x:c>
      <x:c r="D733" t="inlineStr">
        <x:is>
          <x:t xml:space="preserve">Embalaje</x:t>
        </x:is>
      </x:c>
      <x:c r="E733" t="inlineStr">
        <x:is>
          <x:t xml:space="preserve">Zona de protección y embalaje</x:t>
        </x:is>
      </x:c>
      <x:c r="F733" s="35" t="n">
        <x:v>45905.48038611111</x:v>
      </x:c>
      <x:c r="G733" s="35" t="n">
        <x:v>45905.57635833333</x:v>
      </x:c>
      <x:c r="H733" t="n">
        <x:v>1.303333333333333</x:v>
      </x:c>
      <x:c r="I733" s="30" t="n">
        <x:v>45903</x:v>
      </x:c>
      <x:c r="J733" t="inlineStr">
        <x:is>
          <x:t xml:space="preserve">FIFO DEL ESCENARIO</x:t>
        </x:is>
      </x:c>
      <x:c r="K733" t="inlineStr">
        <x:is>
          <x:t xml:space="preserve">NO PROGRAMA HISTORICO</x:t>
        </x:is>
      </x:c>
    </x:row>
    <x:row r="734">
      <x:c r="A734" t="inlineStr">
        <x:is>
          <x:t xml:space="preserve">P060</x:t>
        </x:is>
      </x:c>
      <x:c r="B734" t="inlineStr">
        <x:is>
          <x:t xml:space="preserve">Góndola mural</x:t>
        </x:is>
      </x:c>
      <x:c r="C734" t="n">
        <x:v>1</x:v>
      </x:c>
      <x:c r="D734" t="inlineStr">
        <x:is>
          <x:t xml:space="preserve">Corte de planchas de acero</x:t>
        </x:is>
      </x:c>
      <x:c r="E734" t="inlineStr">
        <x:is>
          <x:t xml:space="preserve">Guillotina hidráulica para corte de planchas de acero</x:t>
        </x:is>
      </x:c>
      <x:c r="F734" s="35" t="n">
        <x:v>45888.367625</x:v>
      </x:c>
      <x:c r="G734" s="35" t="n">
        <x:v>45889.356375</x:v>
      </x:c>
      <x:c r="H734" t="n">
        <x:v>7.73</x:v>
      </x:c>
      <x:c r="I734" s="30" t="n">
        <x:v>45901</x:v>
      </x:c>
      <x:c r="J734" t="inlineStr">
        <x:is>
          <x:t xml:space="preserve">FIFO DEL ESCENARIO</x:t>
        </x:is>
      </x:c>
      <x:c r="K734" t="inlineStr">
        <x:is>
          <x:t xml:space="preserve">NO PROGRAMA HISTORICO</x:t>
        </x:is>
      </x:c>
    </x:row>
    <x:row r="735">
      <x:c r="A735" t="inlineStr">
        <x:is>
          <x:t xml:space="preserve">P060</x:t>
        </x:is>
      </x:c>
      <x:c r="B735" t="inlineStr">
        <x:is>
          <x:t xml:space="preserve">Góndola mural</x:t>
        </x:is>
      </x:c>
      <x:c r="C735" t="n">
        <x:v>2</x:v>
      </x:c>
      <x:c r="D735" t="inlineStr">
        <x:is>
          <x:t xml:space="preserve">Corte de tubos y perfiles</x:t>
        </x:is>
      </x:c>
      <x:c r="E735" t="inlineStr">
        <x:is>
          <x:t xml:space="preserve">Sierra de cinta para corte de tubos y perfiles</x:t>
        </x:is>
      </x:c>
      <x:c r="F735" s="35" t="n">
        <x:v>45889.592625</x:v>
      </x:c>
      <x:c r="G735" s="35" t="n">
        <x:v>45889.63306944445</x:v>
      </x:c>
      <x:c r="H735" t="n">
        <x:v>0.9706666666666666</x:v>
      </x:c>
      <x:c r="I735" s="30" t="n">
        <x:v>45901</x:v>
      </x:c>
      <x:c r="J735" t="inlineStr">
        <x:is>
          <x:t xml:space="preserve">FIFO DEL ESCENARIO</x:t>
        </x:is>
      </x:c>
      <x:c r="K735" t="inlineStr">
        <x:is>
          <x:t xml:space="preserve">NO PROGRAMA HISTORICO</x:t>
        </x:is>
      </x:c>
    </x:row>
    <x:row r="736">
      <x:c r="A736" t="inlineStr">
        <x:is>
          <x:t xml:space="preserve">P060</x:t>
        </x:is>
      </x:c>
      <x:c r="B736" t="inlineStr">
        <x:is>
          <x:t xml:space="preserve">Góndola mural</x:t>
        </x:is>
      </x:c>
      <x:c r="C736" t="n">
        <x:v>3</x:v>
      </x:c>
      <x:c r="D736" t="inlineStr">
        <x:is>
          <x:t xml:space="preserve">Perforación</x:t>
        </x:is>
      </x:c>
      <x:c r="E736" t="inlineStr">
        <x:is>
          <x:t xml:space="preserve">Taladro de banco para perforación de acero</x:t>
        </x:is>
      </x:c>
      <x:c r="F736" s="35" t="n">
        <x:v>45894.36304166666</x:v>
      </x:c>
      <x:c r="G736" s="35" t="n">
        <x:v>45895.408875</x:v>
      </x:c>
      <x:c r="H736" t="n">
        <x:v>9.1</x:v>
      </x:c>
      <x:c r="I736" s="30" t="n">
        <x:v>45901</x:v>
      </x:c>
      <x:c r="J736" t="inlineStr">
        <x:is>
          <x:t xml:space="preserve">FIFO DEL ESCENARIO</x:t>
        </x:is>
      </x:c>
      <x:c r="K736" t="inlineStr">
        <x:is>
          <x:t xml:space="preserve">NO PROGRAMA HISTORICO</x:t>
        </x:is>
      </x:c>
    </x:row>
    <x:row r="737">
      <x:c r="A737" t="inlineStr">
        <x:is>
          <x:t xml:space="preserve">P060</x:t>
        </x:is>
      </x:c>
      <x:c r="B737" t="inlineStr">
        <x:is>
          <x:t xml:space="preserve">Góndola mural</x:t>
        </x:is>
      </x:c>
      <x:c r="C737" t="n">
        <x:v>4</x:v>
      </x:c>
      <x:c r="D737" t="inlineStr">
        <x:is>
          <x:t xml:space="preserve">Plegado</x:t>
        </x:is>
      </x:c>
      <x:c r="E737" t="inlineStr">
        <x:is>
          <x:t xml:space="preserve">Plegadora hidráulica de chapa metálica</x:t>
        </x:is>
      </x:c>
      <x:c r="F737" s="35" t="n">
        <x:v>45896.383875</x:v>
      </x:c>
      <x:c r="G737" s="35" t="n">
        <x:v>45898.41443055555</x:v>
      </x:c>
      <x:c r="H737" t="n">
        <x:v>16.73333333333333</x:v>
      </x:c>
      <x:c r="I737" s="30" t="n">
        <x:v>45901</x:v>
      </x:c>
      <x:c r="J737" t="inlineStr">
        <x:is>
          <x:t xml:space="preserve">FIFO DEL ESCENARIO</x:t>
        </x:is>
      </x:c>
      <x:c r="K737" t="inlineStr">
        <x:is>
          <x:t xml:space="preserve">NO PROGRAMA HISTORICO</x:t>
        </x:is>
      </x:c>
    </x:row>
    <x:row r="738">
      <x:c r="A738" t="inlineStr">
        <x:is>
          <x:t xml:space="preserve">P060</x:t>
        </x:is>
      </x:c>
      <x:c r="B738" t="inlineStr">
        <x:is>
          <x:t xml:space="preserve">Góndola mural</x:t>
        </x:is>
      </x:c>
      <x:c r="C738" t="n">
        <x:v>5</x:v>
      </x:c>
      <x:c r="D738" t="inlineStr">
        <x:is>
          <x:t xml:space="preserve">Soldadura</x:t>
        </x:is>
      </x:c>
      <x:c r="E738" t="inlineStr">
        <x:is>
          <x:t xml:space="preserve">Máquina de soldadura por arco MIG/MAG</x:t>
        </x:is>
      </x:c>
      <x:c r="F738" s="35" t="n">
        <x:v>45898.49331944445</x:v>
      </x:c>
      <x:c r="G738" s="35" t="n">
        <x:v>45898.57304166667</x:v>
      </x:c>
      <x:c r="H738" t="n">
        <x:v>0.9133333333333333</x:v>
      </x:c>
      <x:c r="I738" s="30" t="n">
        <x:v>45901</x:v>
      </x:c>
      <x:c r="J738" t="inlineStr">
        <x:is>
          <x:t xml:space="preserve">FIFO DEL ESCENARIO</x:t>
        </x:is>
      </x:c>
      <x:c r="K738" t="inlineStr">
        <x:is>
          <x:t xml:space="preserve">NO PROGRAMA HISTORICO</x:t>
        </x:is>
      </x:c>
    </x:row>
    <x:row r="739">
      <x:c r="A739" t="inlineStr">
        <x:is>
          <x:t xml:space="preserve">P060</x:t>
        </x:is>
      </x:c>
      <x:c r="B739" t="inlineStr">
        <x:is>
          <x:t xml:space="preserve">Góndola mural</x:t>
        </x:is>
      </x:c>
      <x:c r="C739" t="n">
        <x:v>6</x:v>
      </x:c>
      <x:c r="D739" t="inlineStr">
        <x:is>
          <x:t xml:space="preserve">Desbarbado</x:t>
        </x:is>
      </x:c>
      <x:c r="E739" t="inlineStr">
        <x:is>
          <x:t xml:space="preserve">Mesa de desbarbado/esmerilado</x:t>
        </x:is>
      </x:c>
      <x:c r="F739" s="35" t="n">
        <x:v>45901.68706944444</x:v>
      </x:c>
      <x:c r="G739" s="35" t="n">
        <x:v>45902.49748611111</x:v>
      </x:c>
      <x:c r="H739" t="n">
        <x:v>4.45</x:v>
      </x:c>
      <x:c r="I739" s="30" t="n">
        <x:v>45901</x:v>
      </x:c>
      <x:c r="J739" t="inlineStr">
        <x:is>
          <x:t xml:space="preserve">FIFO DEL ESCENARIO</x:t>
        </x:is>
      </x:c>
      <x:c r="K739" t="inlineStr">
        <x:is>
          <x:t xml:space="preserve">NO PROGRAMA HISTORICO</x:t>
        </x:is>
      </x:c>
    </x:row>
    <x:row r="740">
      <x:c r="A740" t="inlineStr">
        <x:is>
          <x:t xml:space="preserve">P060</x:t>
        </x:is>
      </x:c>
      <x:c r="B740" t="inlineStr">
        <x:is>
          <x:t xml:space="preserve">Góndola mural</x:t>
        </x:is>
      </x:c>
      <x:c r="C740" t="n">
        <x:v>7</x:v>
      </x:c>
      <x:c r="D740" t="inlineStr">
        <x:is>
          <x:t xml:space="preserve">Preparación superficial</x:t>
        </x:is>
      </x:c>
      <x:c r="E740" t="inlineStr">
        <x:is>
          <x:t xml:space="preserve">Zona de preparación superficial</x:t>
        </x:is>
      </x:c>
      <x:c r="F740" s="35" t="n">
        <x:v>45902.67380277778</x:v>
      </x:c>
      <x:c r="G740" s="35" t="n">
        <x:v>45903.453365</x:v>
      </x:c>
      <x:c r="H740" t="n">
        <x:v>3.709493333333333</x:v>
      </x:c>
      <x:c r="I740" s="30" t="n">
        <x:v>45901</x:v>
      </x:c>
      <x:c r="J740" t="inlineStr">
        <x:is>
          <x:t xml:space="preserve">FIFO DEL ESCENARIO</x:t>
        </x:is>
      </x:c>
      <x:c r="K740" t="inlineStr">
        <x:is>
          <x:t xml:space="preserve">NO PROGRAMA HISTORICO</x:t>
        </x:is>
      </x:c>
    </x:row>
    <x:row r="741">
      <x:c r="A741" t="inlineStr">
        <x:is>
          <x:t xml:space="preserve">P060</x:t>
        </x:is>
      </x:c>
      <x:c r="B741" t="inlineStr">
        <x:is>
          <x:t xml:space="preserve">Góndola mural</x:t>
        </x:is>
      </x:c>
      <x:c r="C741" t="n">
        <x:v>8</x:v>
      </x:c>
      <x:c r="D741" t="inlineStr">
        <x:is>
          <x:t xml:space="preserve">Aplicación electrostática de polvo</x:t>
        </x:is>
      </x:c>
      <x:c r="E741" t="inlineStr">
        <x:is>
          <x:t xml:space="preserve">Pistola manual de pintura electrostática en polvo</x:t>
        </x:is>
      </x:c>
      <x:c r="F741" s="35" t="n">
        <x:v>45903.453365</x:v>
      </x:c>
      <x:c r="G741" s="35" t="n">
        <x:v>45903.54414277778</x:v>
      </x:c>
      <x:c r="H741" t="n">
        <x:v>1.178666666666667</x:v>
      </x:c>
      <x:c r="I741" s="30" t="n">
        <x:v>45901</x:v>
      </x:c>
      <x:c r="J741" t="inlineStr">
        <x:is>
          <x:t xml:space="preserve">FIFO DEL ESCENARIO</x:t>
        </x:is>
      </x:c>
      <x:c r="K741" t="inlineStr">
        <x:is>
          <x:t xml:space="preserve">NO PROGRAMA HISTORICO</x:t>
        </x:is>
      </x:c>
    </x:row>
    <x:row r="742">
      <x:c r="A742" t="inlineStr">
        <x:is>
          <x:t xml:space="preserve">P060</x:t>
        </x:is>
      </x:c>
      <x:c r="B742" t="inlineStr">
        <x:is>
          <x:t xml:space="preserve">Góndola mural</x:t>
        </x:is>
      </x:c>
      <x:c r="C742" t="n">
        <x:v>9</x:v>
      </x:c>
      <x:c r="D742" t="inlineStr">
        <x:is>
          <x:t xml:space="preserve">Curado térmico en horno</x:t>
        </x:is>
      </x:c>
      <x:c r="E742" t="inlineStr">
        <x:is>
          <x:t xml:space="preserve">Horno de curado de pintura electrostática por lotes</x:t>
        </x:is>
      </x:c>
      <x:c r="F742" s="35" t="n">
        <x:v>45903.54414277778</x:v>
      </x:c>
      <x:c r="G742" s="35" t="n">
        <x:v>45903.57539277778</x:v>
      </x:c>
      <x:c r="H742" t="n">
        <x:v>0.75</x:v>
      </x:c>
      <x:c r="I742" s="30" t="n">
        <x:v>45901</x:v>
      </x:c>
      <x:c r="J742" t="inlineStr">
        <x:is>
          <x:t xml:space="preserve">FIFO DEL ESCENARIO</x:t>
        </x:is>
      </x:c>
      <x:c r="K742" t="inlineStr">
        <x:is>
          <x:t xml:space="preserve">NO PROGRAMA HISTORICO</x:t>
        </x:is>
      </x:c>
    </x:row>
    <x:row r="743">
      <x:c r="A743" t="inlineStr">
        <x:is>
          <x:t xml:space="preserve">P060</x:t>
        </x:is>
      </x:c>
      <x:c r="B743" t="inlineStr">
        <x:is>
          <x:t xml:space="preserve">Góndola mural</x:t>
        </x:is>
      </x:c>
      <x:c r="C743" t="n">
        <x:v>10</x:v>
      </x:c>
      <x:c r="D743" t="inlineStr">
        <x:is>
          <x:t xml:space="preserve">Colgado, traslado y enfriamiento</x:t>
        </x:is>
      </x:c>
      <x:c r="E743" t="inlineStr">
        <x:is>
          <x:t xml:space="preserve">Manipulación y enfriamiento de piezas</x:t>
        </x:is>
      </x:c>
      <x:c r="F743" s="35" t="n">
        <x:v>45903.57539277778</x:v>
      </x:c>
      <x:c r="G743" s="35" t="n">
        <x:v>45903.59505944444</x:v>
      </x:c>
      <x:c r="H743" t="n">
        <x:v>0.472</x:v>
      </x:c>
      <x:c r="I743" s="30" t="n">
        <x:v>45901</x:v>
      </x:c>
      <x:c r="J743" t="inlineStr">
        <x:is>
          <x:t xml:space="preserve">FIFO DEL ESCENARIO</x:t>
        </x:is>
      </x:c>
      <x:c r="K743" t="inlineStr">
        <x:is>
          <x:t xml:space="preserve">NO PROGRAMA HISTORICO</x:t>
        </x:is>
      </x:c>
    </x:row>
    <x:row r="744">
      <x:c r="A744" t="inlineStr">
        <x:is>
          <x:t xml:space="preserve">P060</x:t>
        </x:is>
      </x:c>
      <x:c r="B744" t="inlineStr">
        <x:is>
          <x:t xml:space="preserve">Góndola mural</x:t>
        </x:is>
      </x:c>
      <x:c r="C744" t="n">
        <x:v>11</x:v>
      </x:c>
      <x:c r="D744" t="inlineStr">
        <x:is>
          <x:t xml:space="preserve">Ensamblaje</x:t>
        </x:is>
      </x:c>
      <x:c r="E744" t="inlineStr">
        <x:is>
          <x:t xml:space="preserve">Mesa de armado</x:t>
        </x:is>
      </x:c>
      <x:c r="F744" s="35" t="n">
        <x:v>45905.44008055556</x:v>
      </x:c>
      <x:c r="G744" s="35" t="n">
        <x:v>45908.38174722222</x:v>
      </x:c>
      <x:c r="H744" t="n">
        <x:v>6.6</x:v>
      </x:c>
      <x:c r="I744" s="30" t="n">
        <x:v>45901</x:v>
      </x:c>
      <x:c r="J744" t="inlineStr">
        <x:is>
          <x:t xml:space="preserve">FIFO DEL ESCENARIO</x:t>
        </x:is>
      </x:c>
      <x:c r="K744" t="inlineStr">
        <x:is>
          <x:t xml:space="preserve">NO PROGRAMA HISTORICO</x:t>
        </x:is>
      </x:c>
    </x:row>
    <x:row r="745">
      <x:c r="A745" t="inlineStr">
        <x:is>
          <x:t xml:space="preserve">P060</x:t>
        </x:is>
      </x:c>
      <x:c r="B745" t="inlineStr">
        <x:is>
          <x:t xml:space="preserve">Góndola mural</x:t>
        </x:is>
      </x:c>
      <x:c r="C745" t="n">
        <x:v>12</x:v>
      </x:c>
      <x:c r="D745" t="inlineStr">
        <x:is>
          <x:t xml:space="preserve">Inspección de calidad</x:t>
        </x:is>
      </x:c>
      <x:c r="E745" t="inlineStr">
        <x:is>
          <x:t xml:space="preserve">Área de inspección</x:t>
        </x:is>
      </x:c>
      <x:c r="F745" s="35" t="n">
        <x:v>45908.38174722222</x:v>
      </x:c>
      <x:c r="G745" s="35" t="n">
        <x:v>45908.403525</x:v>
      </x:c>
      <x:c r="H745" t="n">
        <x:v>0.5226666666666666</x:v>
      </x:c>
      <x:c r="I745" s="30" t="n">
        <x:v>45901</x:v>
      </x:c>
      <x:c r="J745" t="inlineStr">
        <x:is>
          <x:t xml:space="preserve">FIFO DEL ESCENARIO</x:t>
        </x:is>
      </x:c>
      <x:c r="K745" t="inlineStr">
        <x:is>
          <x:t xml:space="preserve">NO PROGRAMA HISTORICO</x:t>
        </x:is>
      </x:c>
    </x:row>
    <x:row r="746">
      <x:c r="A746" t="inlineStr">
        <x:is>
          <x:t xml:space="preserve">P060</x:t>
        </x:is>
      </x:c>
      <x:c r="B746" t="inlineStr">
        <x:is>
          <x:t xml:space="preserve">Góndola mural</x:t>
        </x:is>
      </x:c>
      <x:c r="C746" t="n">
        <x:v>13</x:v>
      </x:c>
      <x:c r="D746" t="inlineStr">
        <x:is>
          <x:t xml:space="preserve">Embalaje</x:t>
        </x:is>
      </x:c>
      <x:c r="E746" t="inlineStr">
        <x:is>
          <x:t xml:space="preserve">Zona de protección y embalaje</x:t>
        </x:is>
      </x:c>
      <x:c r="F746" s="35" t="n">
        <x:v>45908.403525</x:v>
      </x:c>
      <x:c r="G746" s="35" t="n">
        <x:v>45908.43269166667</x:v>
      </x:c>
      <x:c r="H746" t="n">
        <x:v>0.7</x:v>
      </x:c>
      <x:c r="I746" s="30" t="n">
        <x:v>45901</x:v>
      </x:c>
      <x:c r="J746" t="inlineStr">
        <x:is>
          <x:t xml:space="preserve">FIFO DEL ESCENARIO</x:t>
        </x:is>
      </x:c>
      <x:c r="K746" t="inlineStr">
        <x:is>
          <x:t xml:space="preserve">NO PROGRAMA HISTORICO</x:t>
        </x:is>
      </x:c>
    </x:row>
    <x:row r="747">
      <x:c r="A747" t="inlineStr">
        <x:is>
          <x:t xml:space="preserve">P062</x:t>
        </x:is>
      </x:c>
      <x:c r="B747" t="inlineStr">
        <x:is>
          <x:t xml:space="preserve">Locker de 6 puertas</x:t>
        </x:is>
      </x:c>
      <x:c r="C747" t="n">
        <x:v>1</x:v>
      </x:c>
      <x:c r="D747" t="inlineStr">
        <x:is>
          <x:t xml:space="preserve">Corte de planchas de acero</x:t>
        </x:is>
      </x:c>
      <x:c r="E747" t="inlineStr">
        <x:is>
          <x:t xml:space="preserve">Guillotina hidráulica para corte de planchas de acero</x:t>
        </x:is>
      </x:c>
      <x:c r="F747" s="35" t="n">
        <x:v>45889.356375</x:v>
      </x:c>
      <x:c r="G747" s="35" t="n">
        <x:v>45889.68136111111</x:v>
      </x:c>
      <x:c r="H747" t="n">
        <x:v>6.799666666666667</x:v>
      </x:c>
      <x:c r="I747" s="30" t="n">
        <x:v>45900</x:v>
      </x:c>
      <x:c r="J747" t="inlineStr">
        <x:is>
          <x:t xml:space="preserve">FIFO DEL ESCENARIO</x:t>
        </x:is>
      </x:c>
      <x:c r="K747" t="inlineStr">
        <x:is>
          <x:t xml:space="preserve">NO PROGRAMA HISTORICO</x:t>
        </x:is>
      </x:c>
    </x:row>
    <x:row r="748">
      <x:c r="A748" t="inlineStr">
        <x:is>
          <x:t xml:space="preserve">P062</x:t>
        </x:is>
      </x:c>
      <x:c r="B748" t="inlineStr">
        <x:is>
          <x:t xml:space="preserve">Locker de 6 puertas</x:t>
        </x:is>
      </x:c>
      <x:c r="C748" t="n">
        <x:v>2</x:v>
      </x:c>
      <x:c r="D748" t="inlineStr">
        <x:is>
          <x:t xml:space="preserve">Perforación</x:t>
        </x:is>
      </x:c>
      <x:c r="E748" t="inlineStr">
        <x:is>
          <x:t xml:space="preserve">Taladro de banco para perforación de acero</x:t>
        </x:is>
      </x:c>
      <x:c r="F748" s="35" t="n">
        <x:v>45895.408875</x:v>
      </x:c>
      <x:c r="G748" s="35" t="n">
        <x:v>45895.58873611111</x:v>
      </x:c>
      <x:c r="H748" t="n">
        <x:v>3.316666666666667</x:v>
      </x:c>
      <x:c r="I748" s="30" t="n">
        <x:v>45900</x:v>
      </x:c>
      <x:c r="J748" t="inlineStr">
        <x:is>
          <x:t xml:space="preserve">FIFO DEL ESCENARIO</x:t>
        </x:is>
      </x:c>
      <x:c r="K748" t="inlineStr">
        <x:is>
          <x:t xml:space="preserve">NO PROGRAMA HISTORICO</x:t>
        </x:is>
      </x:c>
    </x:row>
    <x:row r="749">
      <x:c r="A749" t="inlineStr">
        <x:is>
          <x:t xml:space="preserve">P062</x:t>
        </x:is>
      </x:c>
      <x:c r="B749" t="inlineStr">
        <x:is>
          <x:t xml:space="preserve">Locker de 6 puertas</x:t>
        </x:is>
      </x:c>
      <x:c r="C749" t="n">
        <x:v>3</x:v>
      </x:c>
      <x:c r="D749" t="inlineStr">
        <x:is>
          <x:t xml:space="preserve">Plegado</x:t>
        </x:is>
      </x:c>
      <x:c r="E749" t="inlineStr">
        <x:is>
          <x:t xml:space="preserve">Plegadora hidráulica de chapa metálica</x:t>
        </x:is>
      </x:c>
      <x:c r="F749" s="35" t="n">
        <x:v>45898.41443055555</x:v>
      </x:c>
      <x:c r="G749" s="35" t="n">
        <x:v>45902.48040277778</x:v>
      </x:c>
      <x:c r="H749" t="n">
        <x:v>17.58333333333333</x:v>
      </x:c>
      <x:c r="I749" s="30" t="n">
        <x:v>45900</x:v>
      </x:c>
      <x:c r="J749" t="inlineStr">
        <x:is>
          <x:t xml:space="preserve">FIFO DEL ESCENARIO</x:t>
        </x:is>
      </x:c>
      <x:c r="K749" t="inlineStr">
        <x:is>
          <x:t xml:space="preserve">NO PROGRAMA HISTORICO</x:t>
        </x:is>
      </x:c>
    </x:row>
    <x:row r="750">
      <x:c r="A750" t="inlineStr">
        <x:is>
          <x:t xml:space="preserve">P062</x:t>
        </x:is>
      </x:c>
      <x:c r="B750" t="inlineStr">
        <x:is>
          <x:t xml:space="preserve">Locker de 6 puertas</x:t>
        </x:is>
      </x:c>
      <x:c r="C750" t="n">
        <x:v>4</x:v>
      </x:c>
      <x:c r="D750" t="inlineStr">
        <x:is>
          <x:t xml:space="preserve">Desbarbado</x:t>
        </x:is>
      </x:c>
      <x:c r="E750" t="inlineStr">
        <x:is>
          <x:t xml:space="preserve">Mesa de desbarbado/esmerilado</x:t>
        </x:is>
      </x:c>
      <x:c r="F750" s="35" t="n">
        <x:v>45902.49748611111</x:v>
      </x:c>
      <x:c r="G750" s="35" t="n">
        <x:v>45902.66519444445</x:v>
      </x:c>
      <x:c r="H750" t="n">
        <x:v>3.025</x:v>
      </x:c>
      <x:c r="I750" s="30" t="n">
        <x:v>45900</x:v>
      </x:c>
      <x:c r="J750" t="inlineStr">
        <x:is>
          <x:t xml:space="preserve">FIFO DEL ESCENARIO</x:t>
        </x:is>
      </x:c>
      <x:c r="K750" t="inlineStr">
        <x:is>
          <x:t xml:space="preserve">NO PROGRAMA HISTORICO</x:t>
        </x:is>
      </x:c>
    </x:row>
    <x:row r="751">
      <x:c r="A751" t="inlineStr">
        <x:is>
          <x:t xml:space="preserve">P062</x:t>
        </x:is>
      </x:c>
      <x:c r="B751" t="inlineStr">
        <x:is>
          <x:t xml:space="preserve">Locker de 6 puertas</x:t>
        </x:is>
      </x:c>
      <x:c r="C751" t="n">
        <x:v>5</x:v>
      </x:c>
      <x:c r="D751" t="inlineStr">
        <x:is>
          <x:t xml:space="preserve">Preparación superficial</x:t>
        </x:is>
      </x:c>
      <x:c r="E751" t="inlineStr">
        <x:is>
          <x:t xml:space="preserve">Zona de preparación superficial</x:t>
        </x:is>
      </x:c>
      <x:c r="F751" s="35" t="n">
        <x:v>45903.453365</x:v>
      </x:c>
      <x:c r="G751" s="35" t="n">
        <x:v>45903.68162611111</x:v>
      </x:c>
      <x:c r="H751" t="n">
        <x:v>4.478266666666666</x:v>
      </x:c>
      <x:c r="I751" s="30" t="n">
        <x:v>45900</x:v>
      </x:c>
      <x:c r="J751" t="inlineStr">
        <x:is>
          <x:t xml:space="preserve">FIFO DEL ESCENARIO</x:t>
        </x:is>
      </x:c>
      <x:c r="K751" t="inlineStr">
        <x:is>
          <x:t xml:space="preserve">NO PROGRAMA HISTORICO</x:t>
        </x:is>
      </x:c>
    </x:row>
    <x:row r="752">
      <x:c r="A752" t="inlineStr">
        <x:is>
          <x:t xml:space="preserve">P062</x:t>
        </x:is>
      </x:c>
      <x:c r="B752" t="inlineStr">
        <x:is>
          <x:t xml:space="preserve">Locker de 6 puertas</x:t>
        </x:is>
      </x:c>
      <x:c r="C752" t="n">
        <x:v>6</x:v>
      </x:c>
      <x:c r="D752" t="inlineStr">
        <x:is>
          <x:t xml:space="preserve">Aplicación electrostática de polvo</x:t>
        </x:is>
      </x:c>
      <x:c r="E752" t="inlineStr">
        <x:is>
          <x:t xml:space="preserve">Pistola manual de pintura electrostática en polvo</x:t>
        </x:is>
      </x:c>
      <x:c r="F752" s="35" t="n">
        <x:v>45903.68162611111</x:v>
      </x:c>
      <x:c r="G752" s="35" t="n">
        <x:v>45904.34816083333</x:v>
      </x:c>
      <x:c r="H752" t="n">
        <x:v>0.9968333333333333</x:v>
      </x:c>
      <x:c r="I752" s="30" t="n">
        <x:v>45900</x:v>
      </x:c>
      <x:c r="J752" t="inlineStr">
        <x:is>
          <x:t xml:space="preserve">FIFO DEL ESCENARIO</x:t>
        </x:is>
      </x:c>
      <x:c r="K752" t="inlineStr">
        <x:is>
          <x:t xml:space="preserve">NO PROGRAMA HISTORICO</x:t>
        </x:is>
      </x:c>
    </x:row>
    <x:row r="753">
      <x:c r="A753" t="inlineStr">
        <x:is>
          <x:t xml:space="preserve">P062</x:t>
        </x:is>
      </x:c>
      <x:c r="B753" t="inlineStr">
        <x:is>
          <x:t xml:space="preserve">Locker de 6 puertas</x:t>
        </x:is>
      </x:c>
      <x:c r="C753" t="n">
        <x:v>7</x:v>
      </x:c>
      <x:c r="D753" t="inlineStr">
        <x:is>
          <x:t xml:space="preserve">Curado térmico en horno</x:t>
        </x:is>
      </x:c>
      <x:c r="E753" t="inlineStr">
        <x:is>
          <x:t xml:space="preserve">Horno de curado de pintura electrostática por lotes</x:t>
        </x:is>
      </x:c>
      <x:c r="F753" s="35" t="n">
        <x:v>45904.34816083333</x:v>
      </x:c>
      <x:c r="G753" s="35" t="n">
        <x:v>45904.37941083333</x:v>
      </x:c>
      <x:c r="H753" t="n">
        <x:v>0.75</x:v>
      </x:c>
      <x:c r="I753" s="30" t="n">
        <x:v>45900</x:v>
      </x:c>
      <x:c r="J753" t="inlineStr">
        <x:is>
          <x:t xml:space="preserve">FIFO DEL ESCENARIO</x:t>
        </x:is>
      </x:c>
      <x:c r="K753" t="inlineStr">
        <x:is>
          <x:t xml:space="preserve">NO PROGRAMA HISTORICO</x:t>
        </x:is>
      </x:c>
    </x:row>
    <x:row r="754">
      <x:c r="A754" t="inlineStr">
        <x:is>
          <x:t xml:space="preserve">P062</x:t>
        </x:is>
      </x:c>
      <x:c r="B754" t="inlineStr">
        <x:is>
          <x:t xml:space="preserve">Locker de 6 puertas</x:t>
        </x:is>
      </x:c>
      <x:c r="C754" t="n">
        <x:v>8</x:v>
      </x:c>
      <x:c r="D754" t="inlineStr">
        <x:is>
          <x:t xml:space="preserve">Colgado, traslado y enfriamiento</x:t>
        </x:is>
      </x:c>
      <x:c r="E754" t="inlineStr">
        <x:is>
          <x:t xml:space="preserve">Manipulación y enfriamiento de piezas</x:t>
        </x:is>
      </x:c>
      <x:c r="F754" s="35" t="n">
        <x:v>45904.37941083333</x:v>
      </x:c>
      <x:c r="G754" s="35" t="n">
        <x:v>45904.39673027777</x:v>
      </x:c>
      <x:c r="H754" t="n">
        <x:v>0.4156666666666666</x:v>
      </x:c>
      <x:c r="I754" s="30" t="n">
        <x:v>45900</x:v>
      </x:c>
      <x:c r="J754" t="inlineStr">
        <x:is>
          <x:t xml:space="preserve">FIFO DEL ESCENARIO</x:t>
        </x:is>
      </x:c>
      <x:c r="K754" t="inlineStr">
        <x:is>
          <x:t xml:space="preserve">NO PROGRAMA HISTORICO</x:t>
        </x:is>
      </x:c>
    </x:row>
    <x:row r="755">
      <x:c r="A755" t="inlineStr">
        <x:is>
          <x:t xml:space="preserve">P062</x:t>
        </x:is>
      </x:c>
      <x:c r="B755" t="inlineStr">
        <x:is>
          <x:t xml:space="preserve">Locker de 6 puertas</x:t>
        </x:is>
      </x:c>
      <x:c r="C755" t="n">
        <x:v>9</x:v>
      </x:c>
      <x:c r="D755" t="inlineStr">
        <x:is>
          <x:t xml:space="preserve">Ensamblaje</x:t>
        </x:is>
      </x:c>
      <x:c r="E755" t="inlineStr">
        <x:is>
          <x:t xml:space="preserve">Mesa de armado</x:t>
        </x:is>
      </x:c>
      <x:c r="F755" s="35" t="n">
        <x:v>45908.38174722222</x:v>
      </x:c>
      <x:c r="G755" s="35" t="n">
        <x:v>45908.70101805556</x:v>
      </x:c>
      <x:c r="H755" t="n">
        <x:v>6.6625</x:v>
      </x:c>
      <x:c r="I755" s="30" t="n">
        <x:v>45900</x:v>
      </x:c>
      <x:c r="J755" t="inlineStr">
        <x:is>
          <x:t xml:space="preserve">FIFO DEL ESCENARIO</x:t>
        </x:is>
      </x:c>
      <x:c r="K755" t="inlineStr">
        <x:is>
          <x:t xml:space="preserve">NO PROGRAMA HISTORICO</x:t>
        </x:is>
      </x:c>
    </x:row>
    <x:row r="756">
      <x:c r="A756" t="inlineStr">
        <x:is>
          <x:t xml:space="preserve">P062</x:t>
        </x:is>
      </x:c>
      <x:c r="B756" t="inlineStr">
        <x:is>
          <x:t xml:space="preserve">Locker de 6 puertas</x:t>
        </x:is>
      </x:c>
      <x:c r="C756" t="n">
        <x:v>10</x:v>
      </x:c>
      <x:c r="D756" t="inlineStr">
        <x:is>
          <x:t xml:space="preserve">Inspección de calidad</x:t>
        </x:is>
      </x:c>
      <x:c r="E756" t="inlineStr">
        <x:is>
          <x:t xml:space="preserve">Área de inspección</x:t>
        </x:is>
      </x:c>
      <x:c r="F756" s="35" t="n">
        <x:v>45908.70101805556</x:v>
      </x:c>
      <x:c r="G756" s="35" t="n">
        <x:v>45909.34451805556</x:v>
      </x:c>
      <x:c r="H756" t="n">
        <x:v>0.444</x:v>
      </x:c>
      <x:c r="I756" s="30" t="n">
        <x:v>45900</x:v>
      </x:c>
      <x:c r="J756" t="inlineStr">
        <x:is>
          <x:t xml:space="preserve">FIFO DEL ESCENARIO</x:t>
        </x:is>
      </x:c>
      <x:c r="K756" t="inlineStr">
        <x:is>
          <x:t xml:space="preserve">NO PROGRAMA HISTORICO</x:t>
        </x:is>
      </x:c>
    </x:row>
    <x:row r="757">
      <x:c r="A757" t="inlineStr">
        <x:is>
          <x:t xml:space="preserve">P062</x:t>
        </x:is>
      </x:c>
      <x:c r="B757" t="inlineStr">
        <x:is>
          <x:t xml:space="preserve">Locker de 6 puertas</x:t>
        </x:is>
      </x:c>
      <x:c r="C757" t="n">
        <x:v>11</x:v>
      </x:c>
      <x:c r="D757" t="inlineStr">
        <x:is>
          <x:t xml:space="preserve">Embalaje</x:t>
        </x:is>
      </x:c>
      <x:c r="E757" t="inlineStr">
        <x:is>
          <x:t xml:space="preserve">Zona de protección y embalaje</x:t>
        </x:is>
      </x:c>
      <x:c r="F757" s="35" t="n">
        <x:v>45909.34451805556</x:v>
      </x:c>
      <x:c r="G757" s="35" t="n">
        <x:v>45909.36914305556</x:v>
      </x:c>
      <x:c r="H757" t="n">
        <x:v>0.591</x:v>
      </x:c>
      <x:c r="I757" s="30" t="n">
        <x:v>45900</x:v>
      </x:c>
      <x:c r="J757" t="inlineStr">
        <x:is>
          <x:t xml:space="preserve">FIFO DEL ESCENARIO</x:t>
        </x:is>
      </x:c>
      <x:c r="K757" t="inlineStr">
        <x:is>
          <x:t xml:space="preserve">NO PROGRAMA HISTORICO</x:t>
        </x:is>
      </x:c>
    </x:row>
    <x:row r="758">
      <x:c r="A758" t="inlineStr">
        <x:is>
          <x:t xml:space="preserve">P064</x:t>
        </x:is>
      </x:c>
      <x:c r="B758" t="inlineStr">
        <x:is>
          <x:t xml:space="preserve">Estantería liviana metálica</x:t>
        </x:is>
      </x:c>
      <x:c r="C758" t="n">
        <x:v>1</x:v>
      </x:c>
      <x:c r="D758" t="inlineStr">
        <x:is>
          <x:t xml:space="preserve">Corte de planchas de acero</x:t>
        </x:is>
      </x:c>
      <x:c r="E758" t="inlineStr">
        <x:is>
          <x:t xml:space="preserve">Guillotina hidráulica para corte de planchas de acero</x:t>
        </x:is>
      </x:c>
      <x:c r="F758" s="35" t="n">
        <x:v>45889.68136111111</x:v>
      </x:c>
      <x:c r="G758" s="35" t="n">
        <x:v>45890.65847222223</x:v>
      </x:c>
      <x:c r="H758" t="n">
        <x:v>7.450666666666667</x:v>
      </x:c>
      <x:c r="I758" s="30" t="n">
        <x:v>45903</x:v>
      </x:c>
      <x:c r="J758" t="inlineStr">
        <x:is>
          <x:t xml:space="preserve">FIFO DEL ESCENARIO</x:t>
        </x:is>
      </x:c>
      <x:c r="K758" t="inlineStr">
        <x:is>
          <x:t xml:space="preserve">NO PROGRAMA HISTORICO</x:t>
        </x:is>
      </x:c>
    </x:row>
    <x:row r="759">
      <x:c r="A759" t="inlineStr">
        <x:is>
          <x:t xml:space="preserve">P064</x:t>
        </x:is>
      </x:c>
      <x:c r="B759" t="inlineStr">
        <x:is>
          <x:t xml:space="preserve">Estantería liviana metálica</x:t>
        </x:is>
      </x:c>
      <x:c r="C759" t="n">
        <x:v>2</x:v>
      </x:c>
      <x:c r="D759" t="inlineStr">
        <x:is>
          <x:t xml:space="preserve">Corte de tubos y perfiles</x:t>
        </x:is>
      </x:c>
      <x:c r="E759" t="inlineStr">
        <x:is>
          <x:t xml:space="preserve">Sierra de cinta para corte de tubos y perfiles</x:t>
        </x:is>
      </x:c>
      <x:c r="F759" s="35" t="n">
        <x:v>45890.65847222223</x:v>
      </x:c>
      <x:c r="G759" s="35" t="n">
        <x:v>45891.60525</x:v>
      </x:c>
      <x:c r="H759" t="n">
        <x:v>6.722666666666667</x:v>
      </x:c>
      <x:c r="I759" s="30" t="n">
        <x:v>45903</x:v>
      </x:c>
      <x:c r="J759" t="inlineStr">
        <x:is>
          <x:t xml:space="preserve">FIFO DEL ESCENARIO</x:t>
        </x:is>
      </x:c>
      <x:c r="K759" t="inlineStr">
        <x:is>
          <x:t xml:space="preserve">NO PROGRAMA HISTORICO</x:t>
        </x:is>
      </x:c>
    </x:row>
    <x:row r="760">
      <x:c r="A760" t="inlineStr">
        <x:is>
          <x:t xml:space="preserve">P064</x:t>
        </x:is>
      </x:c>
      <x:c r="B760" t="inlineStr">
        <x:is>
          <x:t xml:space="preserve">Estantería liviana metálica</x:t>
        </x:is>
      </x:c>
      <x:c r="C760" t="n">
        <x:v>3</x:v>
      </x:c>
      <x:c r="D760" t="inlineStr">
        <x:is>
          <x:t xml:space="preserve">Perforación</x:t>
        </x:is>
      </x:c>
      <x:c r="E760" t="inlineStr">
        <x:is>
          <x:t xml:space="preserve">Taladro de banco para perforación de acero</x:t>
        </x:is>
      </x:c>
      <x:c r="F760" s="35" t="n">
        <x:v>45895.58873611111</x:v>
      </x:c>
      <x:c r="G760" s="35" t="n">
        <x:v>45897.35095833334</x:v>
      </x:c>
      <x:c r="H760" t="n">
        <x:v>11.29333333333333</x:v>
      </x:c>
      <x:c r="I760" s="30" t="n">
        <x:v>45903</x:v>
      </x:c>
      <x:c r="J760" t="inlineStr">
        <x:is>
          <x:t xml:space="preserve">FIFO DEL ESCENARIO</x:t>
        </x:is>
      </x:c>
      <x:c r="K760" t="inlineStr">
        <x:is>
          <x:t xml:space="preserve">NO PROGRAMA HISTORICO</x:t>
        </x:is>
      </x:c>
    </x:row>
    <x:row r="761">
      <x:c r="A761" t="inlineStr">
        <x:is>
          <x:t xml:space="preserve">P064</x:t>
        </x:is>
      </x:c>
      <x:c r="B761" t="inlineStr">
        <x:is>
          <x:t xml:space="preserve">Estantería liviana metálica</x:t>
        </x:is>
      </x:c>
      <x:c r="C761" t="n">
        <x:v>4</x:v>
      </x:c>
      <x:c r="D761" t="inlineStr">
        <x:is>
          <x:t xml:space="preserve">Plegado</x:t>
        </x:is>
      </x:c>
      <x:c r="E761" t="inlineStr">
        <x:is>
          <x:t xml:space="preserve">Plegadora hidráulica de chapa metálica</x:t>
        </x:is>
      </x:c>
      <x:c r="F761" s="35" t="n">
        <x:v>45902.48040277778</x:v>
      </x:c>
      <x:c r="G761" s="35" t="n">
        <x:v>45904.58040277778</x:v>
      </x:c>
      <x:c r="H761" t="n">
        <x:v>17.4</x:v>
      </x:c>
      <x:c r="I761" s="30" t="n">
        <x:v>45903</x:v>
      </x:c>
      <x:c r="J761" t="inlineStr">
        <x:is>
          <x:t xml:space="preserve">FIFO DEL ESCENARIO</x:t>
        </x:is>
      </x:c>
      <x:c r="K761" t="inlineStr">
        <x:is>
          <x:t xml:space="preserve">NO PROGRAMA HISTORICO</x:t>
        </x:is>
      </x:c>
    </x:row>
    <x:row r="762">
      <x:c r="A762" t="inlineStr">
        <x:is>
          <x:t xml:space="preserve">P064</x:t>
        </x:is>
      </x:c>
      <x:c r="B762" t="inlineStr">
        <x:is>
          <x:t xml:space="preserve">Estantería liviana metálica</x:t>
        </x:is>
      </x:c>
      <x:c r="C762" t="n">
        <x:v>5</x:v>
      </x:c>
      <x:c r="D762" t="inlineStr">
        <x:is>
          <x:t xml:space="preserve">Desbarbado</x:t>
        </x:is>
      </x:c>
      <x:c r="E762" t="inlineStr">
        <x:is>
          <x:t xml:space="preserve">Mesa de desbarbado/esmerilado</x:t>
        </x:is>
      </x:c>
      <x:c r="F762" s="35" t="n">
        <x:v>45904.58040277778</x:v>
      </x:c>
      <x:c r="G762" s="35" t="n">
        <x:v>45905.56373611111</x:v>
      </x:c>
      <x:c r="H762" t="n">
        <x:v>7.6</x:v>
      </x:c>
      <x:c r="I762" s="30" t="n">
        <x:v>45903</x:v>
      </x:c>
      <x:c r="J762" t="inlineStr">
        <x:is>
          <x:t xml:space="preserve">FIFO DEL ESCENARIO</x:t>
        </x:is>
      </x:c>
      <x:c r="K762" t="inlineStr">
        <x:is>
          <x:t xml:space="preserve">NO PROGRAMA HISTORICO</x:t>
        </x:is>
      </x:c>
    </x:row>
    <x:row r="763">
      <x:c r="A763" t="inlineStr">
        <x:is>
          <x:t xml:space="preserve">P064</x:t>
        </x:is>
      </x:c>
      <x:c r="B763" t="inlineStr">
        <x:is>
          <x:t xml:space="preserve">Estantería liviana metálica</x:t>
        </x:is>
      </x:c>
      <x:c r="C763" t="n">
        <x:v>6</x:v>
      </x:c>
      <x:c r="D763" t="inlineStr">
        <x:is>
          <x:t xml:space="preserve">Preparación superficial</x:t>
        </x:is>
      </x:c>
      <x:c r="E763" t="inlineStr">
        <x:is>
          <x:t xml:space="preserve">Zona de preparación superficial</x:t>
        </x:is>
      </x:c>
      <x:c r="F763" s="35" t="n">
        <x:v>45905.56373611111</x:v>
      </x:c>
      <x:c r="G763" s="35" t="n">
        <x:v>45908.40102944445</x:v>
      </x:c>
      <x:c r="H763" t="n">
        <x:v>5.095039999999999</x:v>
      </x:c>
      <x:c r="I763" s="30" t="n">
        <x:v>45903</x:v>
      </x:c>
      <x:c r="J763" t="inlineStr">
        <x:is>
          <x:t xml:space="preserve">FIFO DEL ESCENARIO</x:t>
        </x:is>
      </x:c>
      <x:c r="K763" t="inlineStr">
        <x:is>
          <x:t xml:space="preserve">NO PROGRAMA HISTORICO</x:t>
        </x:is>
      </x:c>
    </x:row>
    <x:row r="764">
      <x:c r="A764" t="inlineStr">
        <x:is>
          <x:t xml:space="preserve">P064</x:t>
        </x:is>
      </x:c>
      <x:c r="B764" t="inlineStr">
        <x:is>
          <x:t xml:space="preserve">Estantería liviana metálica</x:t>
        </x:is>
      </x:c>
      <x:c r="C764" t="n">
        <x:v>7</x:v>
      </x:c>
      <x:c r="D764" t="inlineStr">
        <x:is>
          <x:t xml:space="preserve">Aplicación electrostática de polvo</x:t>
        </x:is>
      </x:c>
      <x:c r="E764" t="inlineStr">
        <x:is>
          <x:t xml:space="preserve">Pistola manual de pintura electrostática en polvo</x:t>
        </x:is>
      </x:c>
      <x:c r="F764" s="35" t="n">
        <x:v>45908.40102944445</x:v>
      </x:c>
      <x:c r="G764" s="35" t="n">
        <x:v>45908.47252944444</x:v>
      </x:c>
      <x:c r="H764" t="n">
        <x:v>1.716</x:v>
      </x:c>
      <x:c r="I764" s="30" t="n">
        <x:v>45903</x:v>
      </x:c>
      <x:c r="J764" t="inlineStr">
        <x:is>
          <x:t xml:space="preserve">FIFO DEL ESCENARIO</x:t>
        </x:is>
      </x:c>
      <x:c r="K764" t="inlineStr">
        <x:is>
          <x:t xml:space="preserve">NO PROGRAMA HISTORICO</x:t>
        </x:is>
      </x:c>
    </x:row>
    <x:row r="765">
      <x:c r="A765" t="inlineStr">
        <x:is>
          <x:t xml:space="preserve">P064</x:t>
        </x:is>
      </x:c>
      <x:c r="B765" t="inlineStr">
        <x:is>
          <x:t xml:space="preserve">Estantería liviana metálica</x:t>
        </x:is>
      </x:c>
      <x:c r="C765" t="n">
        <x:v>8</x:v>
      </x:c>
      <x:c r="D765" t="inlineStr">
        <x:is>
          <x:t xml:space="preserve">Curado térmico en horno</x:t>
        </x:is>
      </x:c>
      <x:c r="E765" t="inlineStr">
        <x:is>
          <x:t xml:space="preserve">Horno de curado de pintura electrostática por lotes</x:t>
        </x:is>
      </x:c>
      <x:c r="F765" s="35" t="n">
        <x:v>45908.47252944444</x:v>
      </x:c>
      <x:c r="G765" s="35" t="n">
        <x:v>45908.57669611111</x:v>
      </x:c>
      <x:c r="H765" t="n">
        <x:v>1.5</x:v>
      </x:c>
      <x:c r="I765" s="30" t="n">
        <x:v>45903</x:v>
      </x:c>
      <x:c r="J765" t="inlineStr">
        <x:is>
          <x:t xml:space="preserve">FIFO DEL ESCENARIO</x:t>
        </x:is>
      </x:c>
      <x:c r="K765" t="inlineStr">
        <x:is>
          <x:t xml:space="preserve">NO PROGRAMA HISTORICO</x:t>
        </x:is>
      </x:c>
    </x:row>
    <x:row r="766">
      <x:c r="A766" t="inlineStr">
        <x:is>
          <x:t xml:space="preserve">P064</x:t>
        </x:is>
      </x:c>
      <x:c r="B766" t="inlineStr">
        <x:is>
          <x:t xml:space="preserve">Estantería liviana metálica</x:t>
        </x:is>
      </x:c>
      <x:c r="C766" t="n">
        <x:v>9</x:v>
      </x:c>
      <x:c r="D766" t="inlineStr">
        <x:is>
          <x:t xml:space="preserve">Colgado, traslado y enfriamiento</x:t>
        </x:is>
      </x:c>
      <x:c r="E766" t="inlineStr">
        <x:is>
          <x:t xml:space="preserve">Manipulación y enfriamiento de piezas</x:t>
        </x:is>
      </x:c>
      <x:c r="F766" s="35" t="n">
        <x:v>45908.57669611111</x:v>
      </x:c>
      <x:c r="G766" s="35" t="n">
        <x:v>45908.60747388889</x:v>
      </x:c>
      <x:c r="H766" t="n">
        <x:v>0.7386666666666667</x:v>
      </x:c>
      <x:c r="I766" s="30" t="n">
        <x:v>45903</x:v>
      </x:c>
      <x:c r="J766" t="inlineStr">
        <x:is>
          <x:t xml:space="preserve">FIFO DEL ESCENARIO</x:t>
        </x:is>
      </x:c>
      <x:c r="K766" t="inlineStr">
        <x:is>
          <x:t xml:space="preserve">NO PROGRAMA HISTORICO</x:t>
        </x:is>
      </x:c>
    </x:row>
    <x:row r="767">
      <x:c r="A767" t="inlineStr">
        <x:is>
          <x:t xml:space="preserve">P064</x:t>
        </x:is>
      </x:c>
      <x:c r="B767" t="inlineStr">
        <x:is>
          <x:t xml:space="preserve">Estantería liviana metálica</x:t>
        </x:is>
      </x:c>
      <x:c r="C767" t="n">
        <x:v>10</x:v>
      </x:c>
      <x:c r="D767" t="inlineStr">
        <x:is>
          <x:t xml:space="preserve">Ensamblaje</x:t>
        </x:is>
      </x:c>
      <x:c r="E767" t="inlineStr">
        <x:is>
          <x:t xml:space="preserve">Mesa de armado</x:t>
        </x:is>
      </x:c>
      <x:c r="F767" s="35" t="n">
        <x:v>45908.70101805556</x:v>
      </x:c>
      <x:c r="G767" s="35" t="n">
        <x:v>45910.55518472222</x:v>
      </x:c>
      <x:c r="H767" t="n">
        <x:v>12.5</x:v>
      </x:c>
      <x:c r="I767" s="30" t="n">
        <x:v>45903</x:v>
      </x:c>
      <x:c r="J767" t="inlineStr">
        <x:is>
          <x:t xml:space="preserve">FIFO DEL ESCENARIO</x:t>
        </x:is>
      </x:c>
      <x:c r="K767" t="inlineStr">
        <x:is>
          <x:t xml:space="preserve">NO PROGRAMA HISTORICO</x:t>
        </x:is>
      </x:c>
    </x:row>
    <x:row r="768">
      <x:c r="A768" t="inlineStr">
        <x:is>
          <x:t xml:space="preserve">P064</x:t>
        </x:is>
      </x:c>
      <x:c r="B768" t="inlineStr">
        <x:is>
          <x:t xml:space="preserve">Estantería liviana metálica</x:t>
        </x:is>
      </x:c>
      <x:c r="C768" t="n">
        <x:v>11</x:v>
      </x:c>
      <x:c r="D768" t="inlineStr">
        <x:is>
          <x:t xml:space="preserve">Inspección de calidad</x:t>
        </x:is>
      </x:c>
      <x:c r="E768" t="inlineStr">
        <x:is>
          <x:t xml:space="preserve">Área de inspección</x:t>
        </x:is>
      </x:c>
      <x:c r="F768" s="35" t="n">
        <x:v>45910.55518472222</x:v>
      </x:c>
      <x:c r="G768" s="35" t="n">
        <x:v>45910.5867125</x:v>
      </x:c>
      <x:c r="H768" t="n">
        <x:v>0.7566666666666667</x:v>
      </x:c>
      <x:c r="I768" s="30" t="n">
        <x:v>45903</x:v>
      </x:c>
      <x:c r="J768" t="inlineStr">
        <x:is>
          <x:t xml:space="preserve">FIFO DEL ESCENARIO</x:t>
        </x:is>
      </x:c>
      <x:c r="K768" t="inlineStr">
        <x:is>
          <x:t xml:space="preserve">NO PROGRAMA HISTORICO</x:t>
        </x:is>
      </x:c>
    </x:row>
    <x:row r="769">
      <x:c r="A769" t="inlineStr">
        <x:is>
          <x:t xml:space="preserve">P064</x:t>
        </x:is>
      </x:c>
      <x:c r="B769" t="inlineStr">
        <x:is>
          <x:t xml:space="preserve">Estantería liviana metálica</x:t>
        </x:is>
      </x:c>
      <x:c r="C769" t="n">
        <x:v>12</x:v>
      </x:c>
      <x:c r="D769" t="inlineStr">
        <x:is>
          <x:t xml:space="preserve">Embalaje</x:t>
        </x:is>
      </x:c>
      <x:c r="E769" t="inlineStr">
        <x:is>
          <x:t xml:space="preserve">Zona de protección y embalaje</x:t>
        </x:is>
      </x:c>
      <x:c r="F769" s="35" t="n">
        <x:v>45910.5867125</x:v>
      </x:c>
      <x:c r="G769" s="35" t="n">
        <x:v>45910.62840694444</x:v>
      </x:c>
      <x:c r="H769" t="n">
        <x:v>1.000666666666667</x:v>
      </x:c>
      <x:c r="I769" s="30" t="n">
        <x:v>45903</x:v>
      </x:c>
      <x:c r="J769" t="inlineStr">
        <x:is>
          <x:t xml:space="preserve">FIFO DEL ESCENARIO</x:t>
        </x:is>
      </x:c>
      <x:c r="K769" t="inlineStr">
        <x:is>
          <x:t xml:space="preserve">NO PROGRAMA HISTORICO</x:t>
        </x:is>
      </x:c>
    </x:row>
    <x:row r="770">
      <x:c r="A770" t="inlineStr">
        <x:is>
          <x:t xml:space="preserve">P065</x:t>
        </x:is>
      </x:c>
      <x:c r="B770" t="inlineStr">
        <x:is>
          <x:t xml:space="preserve">Minirack metálico con bandejas</x:t>
        </x:is>
      </x:c>
      <x:c r="C770" t="n">
        <x:v>1</x:v>
      </x:c>
      <x:c r="D770" t="inlineStr">
        <x:is>
          <x:t xml:space="preserve">Corte de planchas de acero</x:t>
        </x:is>
      </x:c>
      <x:c r="E770" t="inlineStr">
        <x:is>
          <x:t xml:space="preserve">Guillotina hidráulica para corte de planchas de acero</x:t>
        </x:is>
      </x:c>
      <x:c r="F770" s="35" t="n">
        <x:v>45903.33333333334</x:v>
      </x:c>
      <x:c r="G770" s="35" t="n">
        <x:v>45903.67461111111</x:v>
      </x:c>
      <x:c r="H770" t="n">
        <x:v>7.190666666666668</x:v>
      </x:c>
      <x:c r="I770" s="30" t="n">
        <x:v>45920</x:v>
      </x:c>
      <x:c r="J770" t="inlineStr">
        <x:is>
          <x:t xml:space="preserve">FIFO DEL ESCENARIO</x:t>
        </x:is>
      </x:c>
      <x:c r="K770" t="inlineStr">
        <x:is>
          <x:t xml:space="preserve">NO PROGRAMA HISTORICO</x:t>
        </x:is>
      </x:c>
    </x:row>
    <x:row r="771">
      <x:c r="A771" t="inlineStr">
        <x:is>
          <x:t xml:space="preserve">P065</x:t>
        </x:is>
      </x:c>
      <x:c r="B771" t="inlineStr">
        <x:is>
          <x:t xml:space="preserve">Minirack metálico con bandejas</x:t>
        </x:is>
      </x:c>
      <x:c r="C771" t="n">
        <x:v>2</x:v>
      </x:c>
      <x:c r="D771" t="inlineStr">
        <x:is>
          <x:t xml:space="preserve">Corte de tubos y perfiles</x:t>
        </x:is>
      </x:c>
      <x:c r="E771" t="inlineStr">
        <x:is>
          <x:t xml:space="preserve">Sierra de cinta para corte de tubos y perfiles</x:t>
        </x:is>
      </x:c>
      <x:c r="F771" s="35" t="n">
        <x:v>45903.67461111111</x:v>
      </x:c>
      <x:c r="G771" s="35" t="n">
        <x:v>45905.34005555556</x:v>
      </x:c>
      <x:c r="H771" t="n">
        <x:v>8.970666666666666</x:v>
      </x:c>
      <x:c r="I771" s="30" t="n">
        <x:v>45920</x:v>
      </x:c>
      <x:c r="J771" t="inlineStr">
        <x:is>
          <x:t xml:space="preserve">FIFO DEL ESCENARIO</x:t>
        </x:is>
      </x:c>
      <x:c r="K771" t="inlineStr">
        <x:is>
          <x:t xml:space="preserve">NO PROGRAMA HISTORICO</x:t>
        </x:is>
      </x:c>
    </x:row>
    <x:row r="772">
      <x:c r="A772" t="inlineStr">
        <x:is>
          <x:t xml:space="preserve">P065</x:t>
        </x:is>
      </x:c>
      <x:c r="B772" t="inlineStr">
        <x:is>
          <x:t xml:space="preserve">Minirack metálico con bandejas</x:t>
        </x:is>
      </x:c>
      <x:c r="C772" t="n">
        <x:v>3</x:v>
      </x:c>
      <x:c r="D772" t="inlineStr">
        <x:is>
          <x:t xml:space="preserve">Perforación</x:t>
        </x:is>
      </x:c>
      <x:c r="E772" t="inlineStr">
        <x:is>
          <x:t xml:space="preserve">Taladro de banco para perforación de acero</x:t>
        </x:is>
      </x:c>
      <x:c r="F772" s="35" t="n">
        <x:v>45905.34005555556</x:v>
      </x:c>
      <x:c r="G772" s="35" t="n">
        <x:v>45908.58894444445</x:v>
      </x:c>
      <x:c r="H772" t="n">
        <x:v>12.97333333333333</x:v>
      </x:c>
      <x:c r="I772" s="30" t="n">
        <x:v>45920</x:v>
      </x:c>
      <x:c r="J772" t="inlineStr">
        <x:is>
          <x:t xml:space="preserve">FIFO DEL ESCENARIO</x:t>
        </x:is>
      </x:c>
      <x:c r="K772" t="inlineStr">
        <x:is>
          <x:t xml:space="preserve">NO PROGRAMA HISTORICO</x:t>
        </x:is>
      </x:c>
    </x:row>
    <x:row r="773">
      <x:c r="A773" t="inlineStr">
        <x:is>
          <x:t xml:space="preserve">P065</x:t>
        </x:is>
      </x:c>
      <x:c r="B773" t="inlineStr">
        <x:is>
          <x:t xml:space="preserve">Minirack metálico con bandejas</x:t>
        </x:is>
      </x:c>
      <x:c r="C773" t="n">
        <x:v>4</x:v>
      </x:c>
      <x:c r="D773" t="inlineStr">
        <x:is>
          <x:t xml:space="preserve">Plegado</x:t>
        </x:is>
      </x:c>
      <x:c r="E773" t="inlineStr">
        <x:is>
          <x:t xml:space="preserve">Plegadora hidráulica de chapa metálica</x:t>
        </x:is>
      </x:c>
      <x:c r="F773" s="35" t="n">
        <x:v>45908.58894444445</x:v>
      </x:c>
      <x:c r="G773" s="35" t="n">
        <x:v>45910.39727777777</x:v>
      </x:c>
      <x:c r="H773" t="n">
        <x:v>12.4</x:v>
      </x:c>
      <x:c r="I773" s="30" t="n">
        <x:v>45920</x:v>
      </x:c>
      <x:c r="J773" t="inlineStr">
        <x:is>
          <x:t xml:space="preserve">FIFO DEL ESCENARIO</x:t>
        </x:is>
      </x:c>
      <x:c r="K773" t="inlineStr">
        <x:is>
          <x:t xml:space="preserve">NO PROGRAMA HISTORICO</x:t>
        </x:is>
      </x:c>
    </x:row>
    <x:row r="774">
      <x:c r="A774" t="inlineStr">
        <x:is>
          <x:t xml:space="preserve">P065</x:t>
        </x:is>
      </x:c>
      <x:c r="B774" t="inlineStr">
        <x:is>
          <x:t xml:space="preserve">Minirack metálico con bandejas</x:t>
        </x:is>
      </x:c>
      <x:c r="C774" t="n">
        <x:v>5</x:v>
      </x:c>
      <x:c r="D774" t="inlineStr">
        <x:is>
          <x:t xml:space="preserve">Soldadura</x:t>
        </x:is>
      </x:c>
      <x:c r="E774" t="inlineStr">
        <x:is>
          <x:t xml:space="preserve">Máquina de soldadura por arco MIG/MAG</x:t>
        </x:is>
      </x:c>
      <x:c r="F774" s="35" t="n">
        <x:v>45910.39727777777</x:v>
      </x:c>
      <x:c r="G774" s="35" t="n">
        <x:v>45912.39783333334</x:v>
      </x:c>
      <x:c r="H774" t="n">
        <x:v>16.01333333333333</x:v>
      </x:c>
      <x:c r="I774" s="30" t="n">
        <x:v>45920</x:v>
      </x:c>
      <x:c r="J774" t="inlineStr">
        <x:is>
          <x:t xml:space="preserve">FIFO DEL ESCENARIO</x:t>
        </x:is>
      </x:c>
      <x:c r="K774" t="inlineStr">
        <x:is>
          <x:t xml:space="preserve">NO PROGRAMA HISTORICO</x:t>
        </x:is>
      </x:c>
    </x:row>
    <x:row r="775">
      <x:c r="A775" t="inlineStr">
        <x:is>
          <x:t xml:space="preserve">P065</x:t>
        </x:is>
      </x:c>
      <x:c r="B775" t="inlineStr">
        <x:is>
          <x:t xml:space="preserve">Minirack metálico con bandejas</x:t>
        </x:is>
      </x:c>
      <x:c r="C775" t="n">
        <x:v>6</x:v>
      </x:c>
      <x:c r="D775" t="inlineStr">
        <x:is>
          <x:t xml:space="preserve">Desbarbado</x:t>
        </x:is>
      </x:c>
      <x:c r="E775" t="inlineStr">
        <x:is>
          <x:t xml:space="preserve">Mesa de desbarbado/esmerilado</x:t>
        </x:is>
      </x:c>
      <x:c r="F775" s="35" t="n">
        <x:v>45912.39783333334</x:v>
      </x:c>
      <x:c r="G775" s="35" t="n">
        <x:v>45915.41866666666</x:v>
      </x:c>
      <x:c r="H775" t="n">
        <x:v>8.5</x:v>
      </x:c>
      <x:c r="I775" s="30" t="n">
        <x:v>45920</x:v>
      </x:c>
      <x:c r="J775" t="inlineStr">
        <x:is>
          <x:t xml:space="preserve">FIFO DEL ESCENARIO</x:t>
        </x:is>
      </x:c>
      <x:c r="K775" t="inlineStr">
        <x:is>
          <x:t xml:space="preserve">NO PROGRAMA HISTORICO</x:t>
        </x:is>
      </x:c>
    </x:row>
    <x:row r="776">
      <x:c r="A776" t="inlineStr">
        <x:is>
          <x:t xml:space="preserve">P065</x:t>
        </x:is>
      </x:c>
      <x:c r="B776" t="inlineStr">
        <x:is>
          <x:t xml:space="preserve">Minirack metálico con bandejas</x:t>
        </x:is>
      </x:c>
      <x:c r="C776" t="n">
        <x:v>7</x:v>
      </x:c>
      <x:c r="D776" t="inlineStr">
        <x:is>
          <x:t xml:space="preserve">Preparación superficial</x:t>
        </x:is>
      </x:c>
      <x:c r="E776" t="inlineStr">
        <x:is>
          <x:t xml:space="preserve">Zona de preparación superficial</x:t>
        </x:is>
      </x:c>
      <x:c r="F776" s="35" t="n">
        <x:v>45915.41866666666</x:v>
      </x:c>
      <x:c r="G776" s="35" t="n">
        <x:v>45916.34137333334</x:v>
      </x:c>
      <x:c r="H776" t="n">
        <x:v>6.14496</x:v>
      </x:c>
      <x:c r="I776" s="30" t="n">
        <x:v>45920</x:v>
      </x:c>
      <x:c r="J776" t="inlineStr">
        <x:is>
          <x:t xml:space="preserve">FIFO DEL ESCENARIO</x:t>
        </x:is>
      </x:c>
      <x:c r="K776" t="inlineStr">
        <x:is>
          <x:t xml:space="preserve">NO PROGRAMA HISTORICO</x:t>
        </x:is>
      </x:c>
    </x:row>
    <x:row r="777">
      <x:c r="A777" t="inlineStr">
        <x:is>
          <x:t xml:space="preserve">P065</x:t>
        </x:is>
      </x:c>
      <x:c r="B777" t="inlineStr">
        <x:is>
          <x:t xml:space="preserve">Minirack metálico con bandejas</x:t>
        </x:is>
      </x:c>
      <x:c r="C777" t="n">
        <x:v>8</x:v>
      </x:c>
      <x:c r="D777" t="inlineStr">
        <x:is>
          <x:t xml:space="preserve">Aplicación electrostática de polvo</x:t>
        </x:is>
      </x:c>
      <x:c r="E777" t="inlineStr">
        <x:is>
          <x:t xml:space="preserve">Pistola manual de pintura electrostática en polvo</x:t>
        </x:is>
      </x:c>
      <x:c r="F777" s="35" t="n">
        <x:v>45916.34137333334</x:v>
      </x:c>
      <x:c r="G777" s="35" t="n">
        <x:v>45916.42487333333</x:v>
      </x:c>
      <x:c r="H777" t="n">
        <x:v>2.004</x:v>
      </x:c>
      <x:c r="I777" s="30" t="n">
        <x:v>45920</x:v>
      </x:c>
      <x:c r="J777" t="inlineStr">
        <x:is>
          <x:t xml:space="preserve">FIFO DEL ESCENARIO</x:t>
        </x:is>
      </x:c>
      <x:c r="K777" t="inlineStr">
        <x:is>
          <x:t xml:space="preserve">NO PROGRAMA HISTORICO</x:t>
        </x:is>
      </x:c>
    </x:row>
    <x:row r="778">
      <x:c r="A778" t="inlineStr">
        <x:is>
          <x:t xml:space="preserve">P065</x:t>
        </x:is>
      </x:c>
      <x:c r="B778" t="inlineStr">
        <x:is>
          <x:t xml:space="preserve">Minirack metálico con bandejas</x:t>
        </x:is>
      </x:c>
      <x:c r="C778" t="n">
        <x:v>9</x:v>
      </x:c>
      <x:c r="D778" t="inlineStr">
        <x:is>
          <x:t xml:space="preserve">Curado térmico en horno</x:t>
        </x:is>
      </x:c>
      <x:c r="E778" t="inlineStr">
        <x:is>
          <x:t xml:space="preserve">Horno de curado de pintura electrostática por lotes</x:t>
        </x:is>
      </x:c>
      <x:c r="F778" s="35" t="n">
        <x:v>45916.42487333333</x:v>
      </x:c>
      <x:c r="G778" s="35" t="n">
        <x:v>45916.48737333333</x:v>
      </x:c>
      <x:c r="H778" t="n">
        <x:v>1.5</x:v>
      </x:c>
      <x:c r="I778" s="30" t="n">
        <x:v>45920</x:v>
      </x:c>
      <x:c r="J778" t="inlineStr">
        <x:is>
          <x:t xml:space="preserve">FIFO DEL ESCENARIO</x:t>
        </x:is>
      </x:c>
      <x:c r="K778" t="inlineStr">
        <x:is>
          <x:t xml:space="preserve">NO PROGRAMA HISTORICO</x:t>
        </x:is>
      </x:c>
    </x:row>
    <x:row r="779">
      <x:c r="A779" t="inlineStr">
        <x:is>
          <x:t xml:space="preserve">P065</x:t>
        </x:is>
      </x:c>
      <x:c r="B779" t="inlineStr">
        <x:is>
          <x:t xml:space="preserve">Minirack metálico con bandejas</x:t>
        </x:is>
      </x:c>
      <x:c r="C779" t="n">
        <x:v>10</x:v>
      </x:c>
      <x:c r="D779" t="inlineStr">
        <x:is>
          <x:t xml:space="preserve">Colgado, traslado y enfriamiento</x:t>
        </x:is>
      </x:c>
      <x:c r="E779" t="inlineStr">
        <x:is>
          <x:t xml:space="preserve">Manipulación y enfriamiento de piezas</x:t>
        </x:is>
      </x:c>
      <x:c r="F779" s="35" t="n">
        <x:v>45916.48737333333</x:v>
      </x:c>
      <x:c r="G779" s="35" t="n">
        <x:v>45916.56256777778</x:v>
      </x:c>
      <x:c r="H779" t="n">
        <x:v>0.8046666666666666</x:v>
      </x:c>
      <x:c r="I779" s="30" t="n">
        <x:v>45920</x:v>
      </x:c>
      <x:c r="J779" t="inlineStr">
        <x:is>
          <x:t xml:space="preserve">FIFO DEL ESCENARIO</x:t>
        </x:is>
      </x:c>
      <x:c r="K779" t="inlineStr">
        <x:is>
          <x:t xml:space="preserve">NO PROGRAMA HISTORICO</x:t>
        </x:is>
      </x:c>
    </x:row>
    <x:row r="780">
      <x:c r="A780" t="inlineStr">
        <x:is>
          <x:t xml:space="preserve">P065</x:t>
        </x:is>
      </x:c>
      <x:c r="B780" t="inlineStr">
        <x:is>
          <x:t xml:space="preserve">Minirack metálico con bandejas</x:t>
        </x:is>
      </x:c>
      <x:c r="C780" t="n">
        <x:v>11</x:v>
      </x:c>
      <x:c r="D780" t="inlineStr">
        <x:is>
          <x:t xml:space="preserve">Ensamblaje</x:t>
        </x:is>
      </x:c>
      <x:c r="E780" t="inlineStr">
        <x:is>
          <x:t xml:space="preserve">Mesa de armado</x:t>
        </x:is>
      </x:c>
      <x:c r="F780" s="35" t="n">
        <x:v>45916.56256777778</x:v>
      </x:c>
      <x:c r="G780" s="35" t="n">
        <x:v>45918.36256777777</x:v>
      </x:c>
      <x:c r="H780" t="n">
        <x:v>12.2</x:v>
      </x:c>
      <x:c r="I780" s="30" t="n">
        <x:v>45920</x:v>
      </x:c>
      <x:c r="J780" t="inlineStr">
        <x:is>
          <x:t xml:space="preserve">FIFO DEL ESCENARIO</x:t>
        </x:is>
      </x:c>
      <x:c r="K780" t="inlineStr">
        <x:is>
          <x:t xml:space="preserve">NO PROGRAMA HISTORICO</x:t>
        </x:is>
      </x:c>
    </x:row>
    <x:row r="781">
      <x:c r="A781" t="inlineStr">
        <x:is>
          <x:t xml:space="preserve">P065</x:t>
        </x:is>
      </x:c>
      <x:c r="B781" t="inlineStr">
        <x:is>
          <x:t xml:space="preserve">Minirack metálico con bandejas</x:t>
        </x:is>
      </x:c>
      <x:c r="C781" t="n">
        <x:v>12</x:v>
      </x:c>
      <x:c r="D781" t="inlineStr">
        <x:is>
          <x:t xml:space="preserve">Inspección de calidad</x:t>
        </x:is>
      </x:c>
      <x:c r="E781" t="inlineStr">
        <x:is>
          <x:t xml:space="preserve">Área de inspección</x:t>
        </x:is>
      </x:c>
      <x:c r="F781" s="35" t="n">
        <x:v>45918.36256777777</x:v>
      </x:c>
      <x:c r="G781" s="35" t="n">
        <x:v>45918.39751222223</x:v>
      </x:c>
      <x:c r="H781" t="n">
        <x:v>0.8386666666666667</x:v>
      </x:c>
      <x:c r="I781" s="30" t="n">
        <x:v>45920</x:v>
      </x:c>
      <x:c r="J781" t="inlineStr">
        <x:is>
          <x:t xml:space="preserve">FIFO DEL ESCENARIO</x:t>
        </x:is>
      </x:c>
      <x:c r="K781" t="inlineStr">
        <x:is>
          <x:t xml:space="preserve">NO PROGRAMA HISTORICO</x:t>
        </x:is>
      </x:c>
    </x:row>
    <x:row r="782">
      <x:c r="A782" t="inlineStr">
        <x:is>
          <x:t xml:space="preserve">P065</x:t>
        </x:is>
      </x:c>
      <x:c r="B782" t="inlineStr">
        <x:is>
          <x:t xml:space="preserve">Minirack metálico con bandejas</x:t>
        </x:is>
      </x:c>
      <x:c r="C782" t="n">
        <x:v>13</x:v>
      </x:c>
      <x:c r="D782" t="inlineStr">
        <x:is>
          <x:t xml:space="preserve">Embalaje</x:t>
        </x:is>
      </x:c>
      <x:c r="E782" t="inlineStr">
        <x:is>
          <x:t xml:space="preserve">Zona de protección y embalaje</x:t>
        </x:is>
      </x:c>
      <x:c r="F782" s="35" t="n">
        <x:v>45918.39751222223</x:v>
      </x:c>
      <x:c r="G782" s="35" t="n">
        <x:v>45918.44445666666</x:v>
      </x:c>
      <x:c r="H782" t="n">
        <x:v>1.126666666666666</x:v>
      </x:c>
      <x:c r="I782" s="30" t="n">
        <x:v>45920</x:v>
      </x:c>
      <x:c r="J782" t="inlineStr">
        <x:is>
          <x:t xml:space="preserve">FIFO DEL ESCENARIO</x:t>
        </x:is>
      </x:c>
      <x:c r="K782" t="inlineStr">
        <x:is>
          <x:t xml:space="preserve">NO PROGRAMA HISTORICO</x:t>
        </x:is>
      </x:c>
    </x:row>
    <x:row r="783">
      <x:c r="A783" t="inlineStr">
        <x:is>
          <x:t xml:space="preserve">P067</x:t>
        </x:is>
      </x:c>
      <x:c r="B783" t="inlineStr">
        <x:is>
          <x:t xml:space="preserve">Góndola central comercial</x:t>
        </x:is>
      </x:c>
      <x:c r="C783" t="n">
        <x:v>1</x:v>
      </x:c>
      <x:c r="D783" t="inlineStr">
        <x:is>
          <x:t xml:space="preserve">Corte de planchas de acero</x:t>
        </x:is>
      </x:c>
      <x:c r="E783" t="inlineStr">
        <x:is>
          <x:t xml:space="preserve">Guillotina hidráulica para corte de planchas de acero</x:t>
        </x:is>
      </x:c>
      <x:c r="F783" s="35" t="n">
        <x:v>45903.67461111111</x:v>
      </x:c>
      <x:c r="G783" s="35" t="n">
        <x:v>45905.34841666667</x:v>
      </x:c>
      <x:c r="H783" t="n">
        <x:v>9.171333333333333</x:v>
      </x:c>
      <x:c r="I783" s="30" t="n">
        <x:v>45918</x:v>
      </x:c>
      <x:c r="J783" t="inlineStr">
        <x:is>
          <x:t xml:space="preserve">FIFO DEL ESCENARIO</x:t>
        </x:is>
      </x:c>
      <x:c r="K783" t="inlineStr">
        <x:is>
          <x:t xml:space="preserve">NO PROGRAMA HISTORICO</x:t>
        </x:is>
      </x:c>
    </x:row>
    <x:row r="784">
      <x:c r="A784" t="inlineStr">
        <x:is>
          <x:t xml:space="preserve">P067</x:t>
        </x:is>
      </x:c>
      <x:c r="B784" t="inlineStr">
        <x:is>
          <x:t xml:space="preserve">Góndola central comercial</x:t>
        </x:is>
      </x:c>
      <x:c r="C784" t="n">
        <x:v>2</x:v>
      </x:c>
      <x:c r="D784" t="inlineStr">
        <x:is>
          <x:t xml:space="preserve">Corte de tubos y perfiles</x:t>
        </x:is>
      </x:c>
      <x:c r="E784" t="inlineStr">
        <x:is>
          <x:t xml:space="preserve">Sierra de cinta para corte de tubos y perfiles</x:t>
        </x:is>
      </x:c>
      <x:c r="F784" s="35" t="n">
        <x:v>45905.34841666667</x:v>
      </x:c>
      <x:c r="G784" s="35" t="n">
        <x:v>45905.37888888889</x:v>
      </x:c>
      <x:c r="H784" t="n">
        <x:v>0.7313333333333333</x:v>
      </x:c>
      <x:c r="I784" s="30" t="n">
        <x:v>45918</x:v>
      </x:c>
      <x:c r="J784" t="inlineStr">
        <x:is>
          <x:t xml:space="preserve">FIFO DEL ESCENARIO</x:t>
        </x:is>
      </x:c>
      <x:c r="K784" t="inlineStr">
        <x:is>
          <x:t xml:space="preserve">NO PROGRAMA HISTORICO</x:t>
        </x:is>
      </x:c>
    </x:row>
    <x:row r="785">
      <x:c r="A785" t="inlineStr">
        <x:is>
          <x:t xml:space="preserve">P067</x:t>
        </x:is>
      </x:c>
      <x:c r="B785" t="inlineStr">
        <x:is>
          <x:t xml:space="preserve">Góndola central comercial</x:t>
        </x:is>
      </x:c>
      <x:c r="C785" t="n">
        <x:v>3</x:v>
      </x:c>
      <x:c r="D785" t="inlineStr">
        <x:is>
          <x:t xml:space="preserve">Perforación</x:t>
        </x:is>
      </x:c>
      <x:c r="E785" t="inlineStr">
        <x:is>
          <x:t xml:space="preserve">Taladro de banco para perforación de acero</x:t>
        </x:is>
      </x:c>
      <x:c r="F785" s="35" t="n">
        <x:v>45908.58894444445</x:v>
      </x:c>
      <x:c r="G785" s="35" t="n">
        <x:v>45909.66672222222</x:v>
      </x:c>
      <x:c r="H785" t="n">
        <x:v>9.866666666666667</x:v>
      </x:c>
      <x:c r="I785" s="30" t="n">
        <x:v>45918</x:v>
      </x:c>
      <x:c r="J785" t="inlineStr">
        <x:is>
          <x:t xml:space="preserve">FIFO DEL ESCENARIO</x:t>
        </x:is>
      </x:c>
      <x:c r="K785" t="inlineStr">
        <x:is>
          <x:t xml:space="preserve">NO PROGRAMA HISTORICO</x:t>
        </x:is>
      </x:c>
    </x:row>
    <x:row r="786">
      <x:c r="A786" t="inlineStr">
        <x:is>
          <x:t xml:space="preserve">P067</x:t>
        </x:is>
      </x:c>
      <x:c r="B786" t="inlineStr">
        <x:is>
          <x:t xml:space="preserve">Góndola central comercial</x:t>
        </x:is>
      </x:c>
      <x:c r="C786" t="n">
        <x:v>4</x:v>
      </x:c>
      <x:c r="D786" t="inlineStr">
        <x:is>
          <x:t xml:space="preserve">Plegado</x:t>
        </x:is>
      </x:c>
      <x:c r="E786" t="inlineStr">
        <x:is>
          <x:t xml:space="preserve">Plegadora hidráulica de chapa metálica</x:t>
        </x:is>
      </x:c>
      <x:c r="F786" s="35" t="n">
        <x:v>45910.39727777777</x:v>
      </x:c>
      <x:c r="G786" s="35" t="n">
        <x:v>45912.59727777778</x:v>
      </x:c>
      <x:c r="H786" t="n">
        <x:v>19.8</x:v>
      </x:c>
      <x:c r="I786" s="30" t="n">
        <x:v>45918</x:v>
      </x:c>
      <x:c r="J786" t="inlineStr">
        <x:is>
          <x:t xml:space="preserve">FIFO DEL ESCENARIO</x:t>
        </x:is>
      </x:c>
      <x:c r="K786" t="inlineStr">
        <x:is>
          <x:t xml:space="preserve">NO PROGRAMA HISTORICO</x:t>
        </x:is>
      </x:c>
    </x:row>
    <x:row r="787">
      <x:c r="A787" t="inlineStr">
        <x:is>
          <x:t xml:space="preserve">P067</x:t>
        </x:is>
      </x:c>
      <x:c r="B787" t="inlineStr">
        <x:is>
          <x:t xml:space="preserve">Góndola central comercial</x:t>
        </x:is>
      </x:c>
      <x:c r="C787" t="n">
        <x:v>5</x:v>
      </x:c>
      <x:c r="D787" t="inlineStr">
        <x:is>
          <x:t xml:space="preserve">Desbarbado</x:t>
        </x:is>
      </x:c>
      <x:c r="E787" t="inlineStr">
        <x:is>
          <x:t xml:space="preserve">Mesa de desbarbado/esmerilado</x:t>
        </x:is>
      </x:c>
      <x:c r="F787" s="35" t="n">
        <x:v>45915.41866666666</x:v>
      </x:c>
      <x:c r="G787" s="35" t="n">
        <x:v>45915.67491666666</x:v>
      </x:c>
      <x:c r="H787" t="n">
        <x:v>5.15</x:v>
      </x:c>
      <x:c r="I787" s="30" t="n">
        <x:v>45918</x:v>
      </x:c>
      <x:c r="J787" t="inlineStr">
        <x:is>
          <x:t xml:space="preserve">FIFO DEL ESCENARIO</x:t>
        </x:is>
      </x:c>
      <x:c r="K787" t="inlineStr">
        <x:is>
          <x:t xml:space="preserve">NO PROGRAMA HISTORICO</x:t>
        </x:is>
      </x:c>
    </x:row>
    <x:row r="788">
      <x:c r="A788" t="inlineStr">
        <x:is>
          <x:t xml:space="preserve">P067</x:t>
        </x:is>
      </x:c>
      <x:c r="B788" t="inlineStr">
        <x:is>
          <x:t xml:space="preserve">Góndola central comercial</x:t>
        </x:is>
      </x:c>
      <x:c r="C788" t="n">
        <x:v>6</x:v>
      </x:c>
      <x:c r="D788" t="inlineStr">
        <x:is>
          <x:t xml:space="preserve">Preparación superficial</x:t>
        </x:is>
      </x:c>
      <x:c r="E788" t="inlineStr">
        <x:is>
          <x:t xml:space="preserve">Zona de preparación superficial</x:t>
        </x:is>
      </x:c>
      <x:c r="F788" s="35" t="n">
        <x:v>45916.34137333334</x:v>
      </x:c>
      <x:c r="G788" s="35" t="n">
        <x:v>45916.55602</x:v>
      </x:c>
      <x:c r="H788" t="n">
        <x:v>4.151520000000001</x:v>
      </x:c>
      <x:c r="I788" s="30" t="n">
        <x:v>45918</x:v>
      </x:c>
      <x:c r="J788" t="inlineStr">
        <x:is>
          <x:t xml:space="preserve">FIFO DEL ESCENARIO</x:t>
        </x:is>
      </x:c>
      <x:c r="K788" t="inlineStr">
        <x:is>
          <x:t xml:space="preserve">NO PROGRAMA HISTORICO</x:t>
        </x:is>
      </x:c>
    </x:row>
    <x:row r="789">
      <x:c r="A789" t="inlineStr">
        <x:is>
          <x:t xml:space="preserve">P067</x:t>
        </x:is>
      </x:c>
      <x:c r="B789" t="inlineStr">
        <x:is>
          <x:t xml:space="preserve">Góndola central comercial</x:t>
        </x:is>
      </x:c>
      <x:c r="C789" t="n">
        <x:v>7</x:v>
      </x:c>
      <x:c r="D789" t="inlineStr">
        <x:is>
          <x:t xml:space="preserve">Aplicación electrostática de polvo</x:t>
        </x:is>
      </x:c>
      <x:c r="E789" t="inlineStr">
        <x:is>
          <x:t xml:space="preserve">Pistola manual de pintura electrostática en polvo</x:t>
        </x:is>
      </x:c>
      <x:c r="F789" s="35" t="n">
        <x:v>45916.55602</x:v>
      </x:c>
      <x:c r="G789" s="35" t="n">
        <x:v>45916.59668666666</x:v>
      </x:c>
      <x:c r="H789" t="n">
        <x:v>0.9760000000000001</x:v>
      </x:c>
      <x:c r="I789" s="30" t="n">
        <x:v>45918</x:v>
      </x:c>
      <x:c r="J789" t="inlineStr">
        <x:is>
          <x:t xml:space="preserve">FIFO DEL ESCENARIO</x:t>
        </x:is>
      </x:c>
      <x:c r="K789" t="inlineStr">
        <x:is>
          <x:t xml:space="preserve">NO PROGRAMA HISTORICO</x:t>
        </x:is>
      </x:c>
    </x:row>
    <x:row r="790">
      <x:c r="A790" t="inlineStr">
        <x:is>
          <x:t xml:space="preserve">P067</x:t>
        </x:is>
      </x:c>
      <x:c r="B790" t="inlineStr">
        <x:is>
          <x:t xml:space="preserve">Góndola central comercial</x:t>
        </x:is>
      </x:c>
      <x:c r="C790" t="n">
        <x:v>8</x:v>
      </x:c>
      <x:c r="D790" t="inlineStr">
        <x:is>
          <x:t xml:space="preserve">Curado térmico en horno</x:t>
        </x:is>
      </x:c>
      <x:c r="E790" t="inlineStr">
        <x:is>
          <x:t xml:space="preserve">Horno de curado de pintura electrostática por lotes</x:t>
        </x:is>
      </x:c>
      <x:c r="F790" s="35" t="n">
        <x:v>45916.59668666666</x:v>
      </x:c>
      <x:c r="G790" s="35" t="n">
        <x:v>45916.62793666666</x:v>
      </x:c>
      <x:c r="H790" t="n">
        <x:v>0.75</x:v>
      </x:c>
      <x:c r="I790" s="30" t="n">
        <x:v>45918</x:v>
      </x:c>
      <x:c r="J790" t="inlineStr">
        <x:is>
          <x:t xml:space="preserve">FIFO DEL ESCENARIO</x:t>
        </x:is>
      </x:c>
      <x:c r="K790" t="inlineStr">
        <x:is>
          <x:t xml:space="preserve">NO PROGRAMA HISTORICO</x:t>
        </x:is>
      </x:c>
    </x:row>
    <x:row r="791">
      <x:c r="A791" t="inlineStr">
        <x:is>
          <x:t xml:space="preserve">P067</x:t>
        </x:is>
      </x:c>
      <x:c r="B791" t="inlineStr">
        <x:is>
          <x:t xml:space="preserve">Góndola central comercial</x:t>
        </x:is>
      </x:c>
      <x:c r="C791" t="n">
        <x:v>9</x:v>
      </x:c>
      <x:c r="D791" t="inlineStr">
        <x:is>
          <x:t xml:space="preserve">Colgado, traslado y enfriamiento</x:t>
        </x:is>
      </x:c>
      <x:c r="E791" t="inlineStr">
        <x:is>
          <x:t xml:space="preserve">Manipulación y enfriamiento de piezas</x:t>
        </x:is>
      </x:c>
      <x:c r="F791" s="35" t="n">
        <x:v>45916.62793666666</x:v>
      </x:c>
      <x:c r="G791" s="35" t="n">
        <x:v>45916.64445055556</x:v>
      </x:c>
      <x:c r="H791" t="n">
        <x:v>0.3963333333333334</x:v>
      </x:c>
      <x:c r="I791" s="30" t="n">
        <x:v>45918</x:v>
      </x:c>
      <x:c r="J791" t="inlineStr">
        <x:is>
          <x:t xml:space="preserve">FIFO DEL ESCENARIO</x:t>
        </x:is>
      </x:c>
      <x:c r="K791" t="inlineStr">
        <x:is>
          <x:t xml:space="preserve">NO PROGRAMA HISTORICO</x:t>
        </x:is>
      </x:c>
    </x:row>
    <x:row r="792">
      <x:c r="A792" t="inlineStr">
        <x:is>
          <x:t xml:space="preserve">P067</x:t>
        </x:is>
      </x:c>
      <x:c r="B792" t="inlineStr">
        <x:is>
          <x:t xml:space="preserve">Góndola central comercial</x:t>
        </x:is>
      </x:c>
      <x:c r="C792" t="n">
        <x:v>10</x:v>
      </x:c>
      <x:c r="D792" t="inlineStr">
        <x:is>
          <x:t xml:space="preserve">Ensamblaje</x:t>
        </x:is>
      </x:c>
      <x:c r="E792" t="inlineStr">
        <x:is>
          <x:t xml:space="preserve">Mesa de armado</x:t>
        </x:is>
      </x:c>
      <x:c r="F792" s="35" t="n">
        <x:v>45918.36256777777</x:v>
      </x:c>
      <x:c r="G792" s="35" t="n">
        <x:v>45918.69590111111</x:v>
      </x:c>
      <x:c r="H792" t="n">
        <x:v>7</x:v>
      </x:c>
      <x:c r="I792" s="30" t="n">
        <x:v>45918</x:v>
      </x:c>
      <x:c r="J792" t="inlineStr">
        <x:is>
          <x:t xml:space="preserve">FIFO DEL ESCENARIO</x:t>
        </x:is>
      </x:c>
      <x:c r="K792" t="inlineStr">
        <x:is>
          <x:t xml:space="preserve">NO PROGRAMA HISTORICO</x:t>
        </x:is>
      </x:c>
    </x:row>
    <x:row r="793">
      <x:c r="A793" t="inlineStr">
        <x:is>
          <x:t xml:space="preserve">P067</x:t>
        </x:is>
      </x:c>
      <x:c r="B793" t="inlineStr">
        <x:is>
          <x:t xml:space="preserve">Góndola central comercial</x:t>
        </x:is>
      </x:c>
      <x:c r="C793" t="n">
        <x:v>11</x:v>
      </x:c>
      <x:c r="D793" t="inlineStr">
        <x:is>
          <x:t xml:space="preserve">Inspección de calidad</x:t>
        </x:is>
      </x:c>
      <x:c r="E793" t="inlineStr">
        <x:is>
          <x:t xml:space="preserve">Área de inspección</x:t>
        </x:is>
      </x:c>
      <x:c r="F793" s="35" t="n">
        <x:v>45918.69590111111</x:v>
      </x:c>
      <x:c r="G793" s="35" t="n">
        <x:v>45919.33808166667</x:v>
      </x:c>
      <x:c r="H793" t="n">
        <x:v>0.4123333333333334</x:v>
      </x:c>
      <x:c r="I793" s="30" t="n">
        <x:v>45918</x:v>
      </x:c>
      <x:c r="J793" t="inlineStr">
        <x:is>
          <x:t xml:space="preserve">FIFO DEL ESCENARIO</x:t>
        </x:is>
      </x:c>
      <x:c r="K793" t="inlineStr">
        <x:is>
          <x:t xml:space="preserve">NO PROGRAMA HISTORICO</x:t>
        </x:is>
      </x:c>
    </x:row>
    <x:row r="794">
      <x:c r="A794" t="inlineStr">
        <x:is>
          <x:t xml:space="preserve">P067</x:t>
        </x:is>
      </x:c>
      <x:c r="B794" t="inlineStr">
        <x:is>
          <x:t xml:space="preserve">Góndola central comercial</x:t>
        </x:is>
      </x:c>
      <x:c r="C794" t="n">
        <x:v>12</x:v>
      </x:c>
      <x:c r="D794" t="inlineStr">
        <x:is>
          <x:t xml:space="preserve">Embalaje</x:t>
        </x:is>
      </x:c>
      <x:c r="E794" t="inlineStr">
        <x:is>
          <x:t xml:space="preserve">Zona de protección y embalaje</x:t>
        </x:is>
      </x:c>
      <x:c r="F794" s="35" t="n">
        <x:v>45919.33808166667</x:v>
      </x:c>
      <x:c r="G794" s="35" t="n">
        <x:v>45919.36105388889</x:v>
      </x:c>
      <x:c r="H794" t="n">
        <x:v>0.5513333333333333</x:v>
      </x:c>
      <x:c r="I794" s="30" t="n">
        <x:v>45918</x:v>
      </x:c>
      <x:c r="J794" t="inlineStr">
        <x:is>
          <x:t xml:space="preserve">FIFO DEL ESCENARIO</x:t>
        </x:is>
      </x:c>
      <x:c r="K794" t="inlineStr">
        <x:is>
          <x:t xml:space="preserve">NO PROGRAMA HISTORICO</x:t>
        </x:is>
      </x:c>
    </x:row>
    <x:row r="795">
      <x:c r="A795" t="inlineStr">
        <x:is>
          <x:t xml:space="preserve">P069</x:t>
        </x:is>
      </x:c>
      <x:c r="B795" t="inlineStr">
        <x:is>
          <x:t xml:space="preserve">Locker de 4 puertas</x:t>
        </x:is>
      </x:c>
      <x:c r="C795" t="n">
        <x:v>1</x:v>
      </x:c>
      <x:c r="D795" t="inlineStr">
        <x:is>
          <x:t xml:space="preserve">Corte de planchas de acero</x:t>
        </x:is>
      </x:c>
      <x:c r="E795" t="inlineStr">
        <x:is>
          <x:t xml:space="preserve">Guillotina hidráulica para corte de planchas de acero</x:t>
        </x:is>
      </x:c>
      <x:c r="F795" s="35" t="n">
        <x:v>45905.34841666667</x:v>
      </x:c>
      <x:c r="G795" s="35" t="n">
        <x:v>45905.49371180555</x:v>
      </x:c>
      <x:c r="H795" t="n">
        <x:v>3.487083333333333</x:v>
      </x:c>
      <x:c r="I795" s="30" t="n">
        <x:v>45917</x:v>
      </x:c>
      <x:c r="J795" t="inlineStr">
        <x:is>
          <x:t xml:space="preserve">FIFO DEL ESCENARIO</x:t>
        </x:is>
      </x:c>
      <x:c r="K795" t="inlineStr">
        <x:is>
          <x:t xml:space="preserve">NO PROGRAMA HISTORICO</x:t>
        </x:is>
      </x:c>
    </x:row>
    <x:row r="796">
      <x:c r="A796" t="inlineStr">
        <x:is>
          <x:t xml:space="preserve">P069</x:t>
        </x:is>
      </x:c>
      <x:c r="B796" t="inlineStr">
        <x:is>
          <x:t xml:space="preserve">Locker de 4 puertas</x:t>
        </x:is>
      </x:c>
      <x:c r="C796" t="n">
        <x:v>2</x:v>
      </x:c>
      <x:c r="D796" t="inlineStr">
        <x:is>
          <x:t xml:space="preserve">Perforación</x:t>
        </x:is>
      </x:c>
      <x:c r="E796" t="inlineStr">
        <x:is>
          <x:t xml:space="preserve">Taladro de banco para perforación de acero</x:t>
        </x:is>
      </x:c>
      <x:c r="F796" s="35" t="n">
        <x:v>45909.66672222222</x:v>
      </x:c>
      <x:c r="G796" s="35" t="n">
        <x:v>45910.35005555556</x:v>
      </x:c>
      <x:c r="H796" t="n">
        <x:v>1.4</x:v>
      </x:c>
      <x:c r="I796" s="30" t="n">
        <x:v>45917</x:v>
      </x:c>
      <x:c r="J796" t="inlineStr">
        <x:is>
          <x:t xml:space="preserve">FIFO DEL ESCENARIO</x:t>
        </x:is>
      </x:c>
      <x:c r="K796" t="inlineStr">
        <x:is>
          <x:t xml:space="preserve">NO PROGRAMA HISTORICO</x:t>
        </x:is>
      </x:c>
    </x:row>
    <x:row r="797">
      <x:c r="A797" t="inlineStr">
        <x:is>
          <x:t xml:space="preserve">P069</x:t>
        </x:is>
      </x:c>
      <x:c r="B797" t="inlineStr">
        <x:is>
          <x:t xml:space="preserve">Locker de 4 puertas</x:t>
        </x:is>
      </x:c>
      <x:c r="C797" t="n">
        <x:v>3</x:v>
      </x:c>
      <x:c r="D797" t="inlineStr">
        <x:is>
          <x:t xml:space="preserve">Plegado</x:t>
        </x:is>
      </x:c>
      <x:c r="E797" t="inlineStr">
        <x:is>
          <x:t xml:space="preserve">Plegadora hidráulica de chapa metálica</x:t>
        </x:is>
      </x:c>
      <x:c r="F797" s="35" t="n">
        <x:v>45912.59727777778</x:v>
      </x:c>
      <x:c r="G797" s="35" t="n">
        <x:v>45915.63338888889</x:v>
      </x:c>
      <x:c r="H797" t="n">
        <x:v>8.866666666666667</x:v>
      </x:c>
      <x:c r="I797" s="30" t="n">
        <x:v>45917</x:v>
      </x:c>
      <x:c r="J797" t="inlineStr">
        <x:is>
          <x:t xml:space="preserve">FIFO DEL ESCENARIO</x:t>
        </x:is>
      </x:c>
      <x:c r="K797" t="inlineStr">
        <x:is>
          <x:t xml:space="preserve">NO PROGRAMA HISTORICO</x:t>
        </x:is>
      </x:c>
    </x:row>
    <x:row r="798">
      <x:c r="A798" t="inlineStr">
        <x:is>
          <x:t xml:space="preserve">P069</x:t>
        </x:is>
      </x:c>
      <x:c r="B798" t="inlineStr">
        <x:is>
          <x:t xml:space="preserve">Locker de 4 puertas</x:t>
        </x:is>
      </x:c>
      <x:c r="C798" t="n">
        <x:v>4</x:v>
      </x:c>
      <x:c r="D798" t="inlineStr">
        <x:is>
          <x:t xml:space="preserve">Desbarbado</x:t>
        </x:is>
      </x:c>
      <x:c r="E798" t="inlineStr">
        <x:is>
          <x:t xml:space="preserve">Mesa de desbarbado/esmerilado</x:t>
        </x:is>
      </x:c>
      <x:c r="F798" s="35" t="n">
        <x:v>45915.67491666666</x:v>
      </x:c>
      <x:c r="G798" s="35" t="n">
        <x:v>45916.3645</x:v>
      </x:c>
      <x:c r="H798" t="n">
        <x:v>1.55</x:v>
      </x:c>
      <x:c r="I798" s="30" t="n">
        <x:v>45917</x:v>
      </x:c>
      <x:c r="J798" t="inlineStr">
        <x:is>
          <x:t xml:space="preserve">FIFO DEL ESCENARIO</x:t>
        </x:is>
      </x:c>
      <x:c r="K798" t="inlineStr">
        <x:is>
          <x:t xml:space="preserve">NO PROGRAMA HISTORICO</x:t>
        </x:is>
      </x:c>
    </x:row>
    <x:row r="799">
      <x:c r="A799" t="inlineStr">
        <x:is>
          <x:t xml:space="preserve">P069</x:t>
        </x:is>
      </x:c>
      <x:c r="B799" t="inlineStr">
        <x:is>
          <x:t xml:space="preserve">Locker de 4 puertas</x:t>
        </x:is>
      </x:c>
      <x:c r="C799" t="n">
        <x:v>5</x:v>
      </x:c>
      <x:c r="D799" t="inlineStr">
        <x:is>
          <x:t xml:space="preserve">Preparación superficial</x:t>
        </x:is>
      </x:c>
      <x:c r="E799" t="inlineStr">
        <x:is>
          <x:t xml:space="preserve">Zona de preparación superficial</x:t>
        </x:is>
      </x:c>
      <x:c r="F799" s="35" t="n">
        <x:v>45916.55602</x:v>
      </x:c>
      <x:c r="G799" s="35" t="n">
        <x:v>45916.65158944445</x:v>
      </x:c>
      <x:c r="H799" t="n">
        <x:v>2.293666666666667</x:v>
      </x:c>
      <x:c r="I799" s="30" t="n">
        <x:v>45917</x:v>
      </x:c>
      <x:c r="J799" t="inlineStr">
        <x:is>
          <x:t xml:space="preserve">FIFO DEL ESCENARIO</x:t>
        </x:is>
      </x:c>
      <x:c r="K799" t="inlineStr">
        <x:is>
          <x:t xml:space="preserve">NO PROGRAMA HISTORICO</x:t>
        </x:is>
      </x:c>
    </x:row>
    <x:row r="800">
      <x:c r="A800" t="inlineStr">
        <x:is>
          <x:t xml:space="preserve">P069</x:t>
        </x:is>
      </x:c>
      <x:c r="B800" t="inlineStr">
        <x:is>
          <x:t xml:space="preserve">Locker de 4 puertas</x:t>
        </x:is>
      </x:c>
      <x:c r="C800" t="n">
        <x:v>6</x:v>
      </x:c>
      <x:c r="D800" t="inlineStr">
        <x:is>
          <x:t xml:space="preserve">Aplicación electrostática de polvo</x:t>
        </x:is>
      </x:c>
      <x:c r="E800" t="inlineStr">
        <x:is>
          <x:t xml:space="preserve">Pistola manual de pintura electrostática en polvo</x:t>
        </x:is>
      </x:c>
      <x:c r="F800" s="35" t="n">
        <x:v>45916.65158944445</x:v>
      </x:c>
      <x:c r="G800" s="35" t="n">
        <x:v>45916.68363805555</x:v>
      </x:c>
      <x:c r="H800" t="n">
        <x:v>0.7691666666666667</x:v>
      </x:c>
      <x:c r="I800" s="30" t="n">
        <x:v>45917</x:v>
      </x:c>
      <x:c r="J800" t="inlineStr">
        <x:is>
          <x:t xml:space="preserve">FIFO DEL ESCENARIO</x:t>
        </x:is>
      </x:c>
      <x:c r="K800" t="inlineStr">
        <x:is>
          <x:t xml:space="preserve">NO PROGRAMA HISTORICO</x:t>
        </x:is>
      </x:c>
    </x:row>
    <x:row r="801">
      <x:c r="A801" t="inlineStr">
        <x:is>
          <x:t xml:space="preserve">P069</x:t>
        </x:is>
      </x:c>
      <x:c r="B801" t="inlineStr">
        <x:is>
          <x:t xml:space="preserve">Locker de 4 puertas</x:t>
        </x:is>
      </x:c>
      <x:c r="C801" t="n">
        <x:v>7</x:v>
      </x:c>
      <x:c r="D801" t="inlineStr">
        <x:is>
          <x:t xml:space="preserve">Curado térmico en horno</x:t>
        </x:is>
      </x:c>
      <x:c r="E801" t="inlineStr">
        <x:is>
          <x:t xml:space="preserve">Horno de curado de pintura electrostática por lotes</x:t>
        </x:is>
      </x:c>
      <x:c r="F801" s="35" t="n">
        <x:v>45916.68363805555</x:v>
      </x:c>
      <x:c r="G801" s="35" t="n">
        <x:v>45917.33988805555</x:v>
      </x:c>
      <x:c r="H801" t="n">
        <x:v>0.75</x:v>
      </x:c>
      <x:c r="I801" s="30" t="n">
        <x:v>45917</x:v>
      </x:c>
      <x:c r="J801" t="inlineStr">
        <x:is>
          <x:t xml:space="preserve">FIFO DEL ESCENARIO</x:t>
        </x:is>
      </x:c>
      <x:c r="K801" t="inlineStr">
        <x:is>
          <x:t xml:space="preserve">NO PROGRAMA HISTORICO</x:t>
        </x:is>
      </x:c>
    </x:row>
    <x:row r="802">
      <x:c r="A802" t="inlineStr">
        <x:is>
          <x:t xml:space="preserve">P069</x:t>
        </x:is>
      </x:c>
      <x:c r="B802" t="inlineStr">
        <x:is>
          <x:t xml:space="preserve">Locker de 4 puertas</x:t>
        </x:is>
      </x:c>
      <x:c r="C802" t="n">
        <x:v>8</x:v>
      </x:c>
      <x:c r="D802" t="inlineStr">
        <x:is>
          <x:t xml:space="preserve">Colgado, traslado y enfriamiento</x:t>
        </x:is>
      </x:c>
      <x:c r="E802" t="inlineStr">
        <x:is>
          <x:t xml:space="preserve">Manipulación y enfriamiento de piezas</x:t>
        </x:is>
      </x:c>
      <x:c r="F802" s="35" t="n">
        <x:v>45917.33988805555</x:v>
      </x:c>
      <x:c r="G802" s="35" t="n">
        <x:v>45917.35384638889</x:v>
      </x:c>
      <x:c r="H802" t="n">
        <x:v>0.335</x:v>
      </x:c>
      <x:c r="I802" s="30" t="n">
        <x:v>45917</x:v>
      </x:c>
      <x:c r="J802" t="inlineStr">
        <x:is>
          <x:t xml:space="preserve">FIFO DEL ESCENARIO</x:t>
        </x:is>
      </x:c>
      <x:c r="K802" t="inlineStr">
        <x:is>
          <x:t xml:space="preserve">NO PROGRAMA HISTORICO</x:t>
        </x:is>
      </x:c>
    </x:row>
    <x:row r="803">
      <x:c r="A803" t="inlineStr">
        <x:is>
          <x:t xml:space="preserve">P069</x:t>
        </x:is>
      </x:c>
      <x:c r="B803" t="inlineStr">
        <x:is>
          <x:t xml:space="preserve">Locker de 4 puertas</x:t>
        </x:is>
      </x:c>
      <x:c r="C803" t="n">
        <x:v>9</x:v>
      </x:c>
      <x:c r="D803" t="inlineStr">
        <x:is>
          <x:t xml:space="preserve">Ensamblaje</x:t>
        </x:is>
      </x:c>
      <x:c r="E803" t="inlineStr">
        <x:is>
          <x:t xml:space="preserve">Mesa de armado</x:t>
        </x:is>
      </x:c>
      <x:c r="F803" s="35" t="n">
        <x:v>45918.69590111111</x:v>
      </x:c>
      <x:c r="G803" s="35" t="n">
        <x:v>45919.47090111111</x:v>
      </x:c>
      <x:c r="H803" t="n">
        <x:v>3.6</x:v>
      </x:c>
      <x:c r="I803" s="30" t="n">
        <x:v>45917</x:v>
      </x:c>
      <x:c r="J803" t="inlineStr">
        <x:is>
          <x:t xml:space="preserve">FIFO DEL ESCENARIO</x:t>
        </x:is>
      </x:c>
      <x:c r="K803" t="inlineStr">
        <x:is>
          <x:t xml:space="preserve">NO PROGRAMA HISTORICO</x:t>
        </x:is>
      </x:c>
    </x:row>
    <x:row r="804">
      <x:c r="A804" t="inlineStr">
        <x:is>
          <x:t xml:space="preserve">P069</x:t>
        </x:is>
      </x:c>
      <x:c r="B804" t="inlineStr">
        <x:is>
          <x:t xml:space="preserve">Locker de 4 puertas</x:t>
        </x:is>
      </x:c>
      <x:c r="C804" t="n">
        <x:v>10</x:v>
      </x:c>
      <x:c r="D804" t="inlineStr">
        <x:is>
          <x:t xml:space="preserve">Inspección de calidad</x:t>
        </x:is>
      </x:c>
      <x:c r="E804" t="inlineStr">
        <x:is>
          <x:t xml:space="preserve">Área de inspección</x:t>
        </x:is>
      </x:c>
      <x:c r="F804" s="35" t="n">
        <x:v>45919.47090111111</x:v>
      </x:c>
      <x:c r="G804" s="35" t="n">
        <x:v>45919.48451222223</x:v>
      </x:c>
      <x:c r="H804" t="n">
        <x:v>0.3266666666666667</x:v>
      </x:c>
      <x:c r="I804" s="30" t="n">
        <x:v>45917</x:v>
      </x:c>
      <x:c r="J804" t="inlineStr">
        <x:is>
          <x:t xml:space="preserve">FIFO DEL ESCENARIO</x:t>
        </x:is>
      </x:c>
      <x:c r="K804" t="inlineStr">
        <x:is>
          <x:t xml:space="preserve">NO PROGRAMA HISTORICO</x:t>
        </x:is>
      </x:c>
    </x:row>
    <x:row r="805">
      <x:c r="A805" t="inlineStr">
        <x:is>
          <x:t xml:space="preserve">P069</x:t>
        </x:is>
      </x:c>
      <x:c r="B805" t="inlineStr">
        <x:is>
          <x:t xml:space="preserve">Locker de 4 puertas</x:t>
        </x:is>
      </x:c>
      <x:c r="C805" t="n">
        <x:v>11</x:v>
      </x:c>
      <x:c r="D805" t="inlineStr">
        <x:is>
          <x:t xml:space="preserve">Embalaje</x:t>
        </x:is>
      </x:c>
      <x:c r="E805" t="inlineStr">
        <x:is>
          <x:t xml:space="preserve">Zona de protección y embalaje</x:t>
        </x:is>
      </x:c>
      <x:c r="F805" s="35" t="n">
        <x:v>45919.48451222223</x:v>
      </x:c>
      <x:c r="G805" s="35" t="n">
        <x:v>45919.544165</x:v>
      </x:c>
      <x:c r="H805" t="n">
        <x:v>0.4316666666666667</x:v>
      </x:c>
      <x:c r="I805" s="30" t="n">
        <x:v>45917</x:v>
      </x:c>
      <x:c r="J805" t="inlineStr">
        <x:is>
          <x:t xml:space="preserve">FIFO DEL ESCENARIO</x:t>
        </x:is>
      </x:c>
      <x:c r="K805" t="inlineStr">
        <x:is>
          <x:t xml:space="preserve">NO PROGRAMA HISTORICO</x:t>
        </x:is>
      </x:c>
    </x:row>
    <x:row r="806">
      <x:c r="A806" t="inlineStr">
        <x:is>
          <x:t xml:space="preserve">P071</x:t>
        </x:is>
      </x:c>
      <x:c r="B806" t="inlineStr">
        <x:is>
          <x:t xml:space="preserve">Armario metálico</x:t>
        </x:is>
      </x:c>
      <x:c r="C806" t="n">
        <x:v>1</x:v>
      </x:c>
      <x:c r="D806" t="inlineStr">
        <x:is>
          <x:t xml:space="preserve">Corte de planchas de acero</x:t>
        </x:is>
      </x:c>
      <x:c r="E806" t="inlineStr">
        <x:is>
          <x:t xml:space="preserve">Guillotina hidráulica para corte de planchas de acero</x:t>
        </x:is>
      </x:c>
      <x:c r="F806" s="35" t="n">
        <x:v>45905.49371180555</x:v>
      </x:c>
      <x:c r="G806" s="35" t="n">
        <x:v>45908.41287847222</x:v>
      </x:c>
      <x:c r="H806" t="n">
        <x:v>6.06</x:v>
      </x:c>
      <x:c r="I806" s="30" t="n">
        <x:v>45918</x:v>
      </x:c>
      <x:c r="J806" t="inlineStr">
        <x:is>
          <x:t xml:space="preserve">FIFO DEL ESCENARIO</x:t>
        </x:is>
      </x:c>
      <x:c r="K806" t="inlineStr">
        <x:is>
          <x:t xml:space="preserve">NO PROGRAMA HISTORICO</x:t>
        </x:is>
      </x:c>
    </x:row>
    <x:row r="807">
      <x:c r="A807" t="inlineStr">
        <x:is>
          <x:t xml:space="preserve">P071</x:t>
        </x:is>
      </x:c>
      <x:c r="B807" t="inlineStr">
        <x:is>
          <x:t xml:space="preserve">Armario metálico</x:t>
        </x:is>
      </x:c>
      <x:c r="C807" t="n">
        <x:v>2</x:v>
      </x:c>
      <x:c r="D807" t="inlineStr">
        <x:is>
          <x:t xml:space="preserve">Perforación</x:t>
        </x:is>
      </x:c>
      <x:c r="E807" t="inlineStr">
        <x:is>
          <x:t xml:space="preserve">Taladro de banco para perforación de acero</x:t>
        </x:is>
      </x:c>
      <x:c r="F807" s="35" t="n">
        <x:v>45910.35005555556</x:v>
      </x:c>
      <x:c r="G807" s="35" t="n">
        <x:v>45910.39727777777</x:v>
      </x:c>
      <x:c r="H807" t="n">
        <x:v>1.133333333333333</x:v>
      </x:c>
      <x:c r="I807" s="30" t="n">
        <x:v>45918</x:v>
      </x:c>
      <x:c r="J807" t="inlineStr">
        <x:is>
          <x:t xml:space="preserve">FIFO DEL ESCENARIO</x:t>
        </x:is>
      </x:c>
      <x:c r="K807" t="inlineStr">
        <x:is>
          <x:t xml:space="preserve">NO PROGRAMA HISTORICO</x:t>
        </x:is>
      </x:c>
    </x:row>
    <x:row r="808">
      <x:c r="A808" t="inlineStr">
        <x:is>
          <x:t xml:space="preserve">P071</x:t>
        </x:is>
      </x:c>
      <x:c r="B808" t="inlineStr">
        <x:is>
          <x:t xml:space="preserve">Armario metálico</x:t>
        </x:is>
      </x:c>
      <x:c r="C808" t="n">
        <x:v>3</x:v>
      </x:c>
      <x:c r="D808" t="inlineStr">
        <x:is>
          <x:t xml:space="preserve">Plegado</x:t>
        </x:is>
      </x:c>
      <x:c r="E808" t="inlineStr">
        <x:is>
          <x:t xml:space="preserve">Plegadora hidráulica de chapa metálica</x:t>
        </x:is>
      </x:c>
      <x:c r="F808" s="35" t="n">
        <x:v>45915.63338888889</x:v>
      </x:c>
      <x:c r="G808" s="35" t="n">
        <x:v>45917.57227777778</x:v>
      </x:c>
      <x:c r="H808" t="n">
        <x:v>14.53333333333333</x:v>
      </x:c>
      <x:c r="I808" s="30" t="n">
        <x:v>45918</x:v>
      </x:c>
      <x:c r="J808" t="inlineStr">
        <x:is>
          <x:t xml:space="preserve">FIFO DEL ESCENARIO</x:t>
        </x:is>
      </x:c>
      <x:c r="K808" t="inlineStr">
        <x:is>
          <x:t xml:space="preserve">NO PROGRAMA HISTORICO</x:t>
        </x:is>
      </x:c>
    </x:row>
    <x:row r="809">
      <x:c r="A809" t="inlineStr">
        <x:is>
          <x:t xml:space="preserve">P071</x:t>
        </x:is>
      </x:c>
      <x:c r="B809" t="inlineStr">
        <x:is>
          <x:t xml:space="preserve">Armario metálico</x:t>
        </x:is>
      </x:c>
      <x:c r="C809" t="n">
        <x:v>4</x:v>
      </x:c>
      <x:c r="D809" t="inlineStr">
        <x:is>
          <x:t xml:space="preserve">Desbarbado</x:t>
        </x:is>
      </x:c>
      <x:c r="E809" t="inlineStr">
        <x:is>
          <x:t xml:space="preserve">Mesa de desbarbado/esmerilado</x:t>
        </x:is>
      </x:c>
      <x:c r="F809" s="35" t="n">
        <x:v>45917.57227777778</x:v>
      </x:c>
      <x:c r="G809" s="35" t="n">
        <x:v>45917.67852777777</x:v>
      </x:c>
      <x:c r="H809" t="n">
        <x:v>2.55</x:v>
      </x:c>
      <x:c r="I809" s="30" t="n">
        <x:v>45918</x:v>
      </x:c>
      <x:c r="J809" t="inlineStr">
        <x:is>
          <x:t xml:space="preserve">FIFO DEL ESCENARIO</x:t>
        </x:is>
      </x:c>
      <x:c r="K809" t="inlineStr">
        <x:is>
          <x:t xml:space="preserve">NO PROGRAMA HISTORICO</x:t>
        </x:is>
      </x:c>
    </x:row>
    <x:row r="810">
      <x:c r="A810" t="inlineStr">
        <x:is>
          <x:t xml:space="preserve">P071</x:t>
        </x:is>
      </x:c>
      <x:c r="B810" t="inlineStr">
        <x:is>
          <x:t xml:space="preserve">Armario metálico</x:t>
        </x:is>
      </x:c>
      <x:c r="C810" t="n">
        <x:v>5</x:v>
      </x:c>
      <x:c r="D810" t="inlineStr">
        <x:is>
          <x:t xml:space="preserve">Preparación superficial</x:t>
        </x:is>
      </x:c>
      <x:c r="E810" t="inlineStr">
        <x:is>
          <x:t xml:space="preserve">Zona de preparación superficial</x:t>
        </x:is>
      </x:c>
      <x:c r="F810" s="35" t="n">
        <x:v>45917.67852777777</x:v>
      </x:c>
      <x:c r="G810" s="35" t="n">
        <x:v>45918.48625</x:v>
      </x:c>
      <x:c r="H810" t="n">
        <x:v>4.385333333333333</x:v>
      </x:c>
      <x:c r="I810" s="30" t="n">
        <x:v>45918</x:v>
      </x:c>
      <x:c r="J810" t="inlineStr">
        <x:is>
          <x:t xml:space="preserve">FIFO DEL ESCENARIO</x:t>
        </x:is>
      </x:c>
      <x:c r="K810" t="inlineStr">
        <x:is>
          <x:t xml:space="preserve">NO PROGRAMA HISTORICO</x:t>
        </x:is>
      </x:c>
    </x:row>
    <x:row r="811">
      <x:c r="A811" t="inlineStr">
        <x:is>
          <x:t xml:space="preserve">P071</x:t>
        </x:is>
      </x:c>
      <x:c r="B811" t="inlineStr">
        <x:is>
          <x:t xml:space="preserve">Armario metálico</x:t>
        </x:is>
      </x:c>
      <x:c r="C811" t="n">
        <x:v>6</x:v>
      </x:c>
      <x:c r="D811" t="inlineStr">
        <x:is>
          <x:t xml:space="preserve">Aplicación electrostática de polvo</x:t>
        </x:is>
      </x:c>
      <x:c r="E811" t="inlineStr">
        <x:is>
          <x:t xml:space="preserve">Pistola manual de pintura electrostática en polvo</x:t>
        </x:is>
      </x:c>
      <x:c r="F811" s="35" t="n">
        <x:v>45918.48625</x:v>
      </x:c>
      <x:c r="G811" s="35" t="n">
        <x:v>45918.58194444444</x:v>
      </x:c>
      <x:c r="H811" t="n">
        <x:v>1.296666666666667</x:v>
      </x:c>
      <x:c r="I811" s="30" t="n">
        <x:v>45918</x:v>
      </x:c>
      <x:c r="J811" t="inlineStr">
        <x:is>
          <x:t xml:space="preserve">FIFO DEL ESCENARIO</x:t>
        </x:is>
      </x:c>
      <x:c r="K811" t="inlineStr">
        <x:is>
          <x:t xml:space="preserve">NO PROGRAMA HISTORICO</x:t>
        </x:is>
      </x:c>
    </x:row>
    <x:row r="812">
      <x:c r="A812" t="inlineStr">
        <x:is>
          <x:t xml:space="preserve">P071</x:t>
        </x:is>
      </x:c>
      <x:c r="B812" t="inlineStr">
        <x:is>
          <x:t xml:space="preserve">Armario metálico</x:t>
        </x:is>
      </x:c>
      <x:c r="C812" t="n">
        <x:v>7</x:v>
      </x:c>
      <x:c r="D812" t="inlineStr">
        <x:is>
          <x:t xml:space="preserve">Curado térmico en horno</x:t>
        </x:is>
      </x:c>
      <x:c r="E812" t="inlineStr">
        <x:is>
          <x:t xml:space="preserve">Horno de curado de pintura electrostática por lotes</x:t>
        </x:is>
      </x:c>
      <x:c r="F812" s="35" t="n">
        <x:v>45918.58194444444</x:v>
      </x:c>
      <x:c r="G812" s="35" t="n">
        <x:v>45918.61319444444</x:v>
      </x:c>
      <x:c r="H812" t="n">
        <x:v>0.75</x:v>
      </x:c>
      <x:c r="I812" s="30" t="n">
        <x:v>45918</x:v>
      </x:c>
      <x:c r="J812" t="inlineStr">
        <x:is>
          <x:t xml:space="preserve">FIFO DEL ESCENARIO</x:t>
        </x:is>
      </x:c>
      <x:c r="K812" t="inlineStr">
        <x:is>
          <x:t xml:space="preserve">NO PROGRAMA HISTORICO</x:t>
        </x:is>
      </x:c>
    </x:row>
    <x:row r="813">
      <x:c r="A813" t="inlineStr">
        <x:is>
          <x:t xml:space="preserve">P071</x:t>
        </x:is>
      </x:c>
      <x:c r="B813" t="inlineStr">
        <x:is>
          <x:t xml:space="preserve">Armario metálico</x:t>
        </x:is>
      </x:c>
      <x:c r="C813" t="n">
        <x:v>8</x:v>
      </x:c>
      <x:c r="D813" t="inlineStr">
        <x:is>
          <x:t xml:space="preserve">Colgado, traslado y enfriamiento</x:t>
        </x:is>
      </x:c>
      <x:c r="E813" t="inlineStr">
        <x:is>
          <x:t xml:space="preserve">Manipulación y enfriamiento de piezas</x:t>
        </x:is>
      </x:c>
      <x:c r="F813" s="35" t="n">
        <x:v>45918.61319444444</x:v>
      </x:c>
      <x:c r="G813" s="35" t="n">
        <x:v>45918.63513888889</x:v>
      </x:c>
      <x:c r="H813" t="n">
        <x:v>0.5266666666666666</x:v>
      </x:c>
      <x:c r="I813" s="30" t="n">
        <x:v>45918</x:v>
      </x:c>
      <x:c r="J813" t="inlineStr">
        <x:is>
          <x:t xml:space="preserve">FIFO DEL ESCENARIO</x:t>
        </x:is>
      </x:c>
      <x:c r="K813" t="inlineStr">
        <x:is>
          <x:t xml:space="preserve">NO PROGRAMA HISTORICO</x:t>
        </x:is>
      </x:c>
    </x:row>
    <x:row r="814">
      <x:c r="A814" t="inlineStr">
        <x:is>
          <x:t xml:space="preserve">P071</x:t>
        </x:is>
      </x:c>
      <x:c r="B814" t="inlineStr">
        <x:is>
          <x:t xml:space="preserve">Armario metálico</x:t>
        </x:is>
      </x:c>
      <x:c r="C814" t="n">
        <x:v>9</x:v>
      </x:c>
      <x:c r="D814" t="inlineStr">
        <x:is>
          <x:t xml:space="preserve">Ensamblaje</x:t>
        </x:is>
      </x:c>
      <x:c r="E814" t="inlineStr">
        <x:is>
          <x:t xml:space="preserve">Mesa de armado</x:t>
        </x:is>
      </x:c>
      <x:c r="F814" s="35" t="n">
        <x:v>45919.47090111111</x:v>
      </x:c>
      <x:c r="G814" s="35" t="n">
        <x:v>45919.70423444444</x:v>
      </x:c>
      <x:c r="H814" t="n">
        <x:v>4.6</x:v>
      </x:c>
      <x:c r="I814" s="30" t="n">
        <x:v>45918</x:v>
      </x:c>
      <x:c r="J814" t="inlineStr">
        <x:is>
          <x:t xml:space="preserve">FIFO DEL ESCENARIO</x:t>
        </x:is>
      </x:c>
      <x:c r="K814" t="inlineStr">
        <x:is>
          <x:t xml:space="preserve">NO PROGRAMA HISTORICO</x:t>
        </x:is>
      </x:c>
    </x:row>
    <x:row r="815">
      <x:c r="A815" t="inlineStr">
        <x:is>
          <x:t xml:space="preserve">P071</x:t>
        </x:is>
      </x:c>
      <x:c r="B815" t="inlineStr">
        <x:is>
          <x:t xml:space="preserve">Armario metálico</x:t>
        </x:is>
      </x:c>
      <x:c r="C815" t="n">
        <x:v>10</x:v>
      </x:c>
      <x:c r="D815" t="inlineStr">
        <x:is>
          <x:t xml:space="preserve">Inspección de calidad</x:t>
        </x:is>
      </x:c>
      <x:c r="E815" t="inlineStr">
        <x:is>
          <x:t xml:space="preserve">Área de inspección</x:t>
        </x:is>
      </x:c>
      <x:c r="F815" s="35" t="n">
        <x:v>45919.70423444444</x:v>
      </x:c>
      <x:c r="G815" s="35" t="n">
        <x:v>45922.35458166667</x:v>
      </x:c>
      <x:c r="H815" t="n">
        <x:v>0.6083333333333333</x:v>
      </x:c>
      <x:c r="I815" s="30" t="n">
        <x:v>45918</x:v>
      </x:c>
      <x:c r="J815" t="inlineStr">
        <x:is>
          <x:t xml:space="preserve">FIFO DEL ESCENARIO</x:t>
        </x:is>
      </x:c>
      <x:c r="K815" t="inlineStr">
        <x:is>
          <x:t xml:space="preserve">NO PROGRAMA HISTORICO</x:t>
        </x:is>
      </x:c>
    </x:row>
    <x:row r="816">
      <x:c r="A816" t="inlineStr">
        <x:is>
          <x:t xml:space="preserve">P071</x:t>
        </x:is>
      </x:c>
      <x:c r="B816" t="inlineStr">
        <x:is>
          <x:t xml:space="preserve">Armario metálico</x:t>
        </x:is>
      </x:c>
      <x:c r="C816" t="n">
        <x:v>11</x:v>
      </x:c>
      <x:c r="D816" t="inlineStr">
        <x:is>
          <x:t xml:space="preserve">Embalaje</x:t>
        </x:is>
      </x:c>
      <x:c r="E816" t="inlineStr">
        <x:is>
          <x:t xml:space="preserve">Zona de protección y embalaje</x:t>
        </x:is>
      </x:c>
      <x:c r="F816" s="35" t="n">
        <x:v>45922.35458166667</x:v>
      </x:c>
      <x:c r="G816" s="35" t="n">
        <x:v>45922.38840111111</x:v>
      </x:c>
      <x:c r="H816" t="n">
        <x:v>0.8116666666666668</x:v>
      </x:c>
      <x:c r="I816" s="30" t="n">
        <x:v>45918</x:v>
      </x:c>
      <x:c r="J816" t="inlineStr">
        <x:is>
          <x:t xml:space="preserve">FIFO DEL ESCENARIO</x:t>
        </x:is>
      </x:c>
      <x:c r="K816" t="inlineStr">
        <x:is>
          <x:t xml:space="preserve">NO PROGRAMA HISTORICO</x:t>
        </x:is>
      </x:c>
    </x:row>
    <x:row r="817">
      <x:c r="A817" t="inlineStr">
        <x:is>
          <x:t xml:space="preserve">P066</x:t>
        </x:is>
      </x:c>
      <x:c r="B817" t="inlineStr">
        <x:is>
          <x:t xml:space="preserve">Estante reforzado modular</x:t>
        </x:is>
      </x:c>
      <x:c r="C817" t="n">
        <x:v>1</x:v>
      </x:c>
      <x:c r="D817" t="inlineStr">
        <x:is>
          <x:t xml:space="preserve">Corte de planchas de acero</x:t>
        </x:is>
      </x:c>
      <x:c r="E817" t="inlineStr">
        <x:is>
          <x:t xml:space="preserve">Guillotina hidráulica para corte de planchas de acero</x:t>
        </x:is>
      </x:c>
      <x:c r="F817" s="35" t="n">
        <x:v>45916.33333333334</x:v>
      </x:c>
      <x:c r="G817" s="35" t="n">
        <x:v>45916.69169444445</x:v>
      </x:c>
      <x:c r="H817" t="n">
        <x:v>7.600666666666667</x:v>
      </x:c>
      <x:c r="I817" s="30" t="n">
        <x:v>45934</x:v>
      </x:c>
      <x:c r="J817" t="inlineStr">
        <x:is>
          <x:t xml:space="preserve">FIFO DEL ESCENARIO</x:t>
        </x:is>
      </x:c>
      <x:c r="K817" t="inlineStr">
        <x:is>
          <x:t xml:space="preserve">NO PROGRAMA HISTORICO</x:t>
        </x:is>
      </x:c>
    </x:row>
    <x:row r="818">
      <x:c r="A818" t="inlineStr">
        <x:is>
          <x:t xml:space="preserve">P066</x:t>
        </x:is>
      </x:c>
      <x:c r="B818" t="inlineStr">
        <x:is>
          <x:t xml:space="preserve">Estante reforzado modular</x:t>
        </x:is>
      </x:c>
      <x:c r="C818" t="n">
        <x:v>2</x:v>
      </x:c>
      <x:c r="D818" t="inlineStr">
        <x:is>
          <x:t xml:space="preserve">Corte de tubos y perfiles</x:t>
        </x:is>
      </x:c>
      <x:c r="E818" t="inlineStr">
        <x:is>
          <x:t xml:space="preserve">Sierra de cinta para corte de tubos y perfiles</x:t>
        </x:is>
      </x:c>
      <x:c r="F818" s="35" t="n">
        <x:v>45916.69169444445</x:v>
      </x:c>
      <x:c r="G818" s="35" t="n">
        <x:v>45918.42780555556</x:v>
      </x:c>
      <x:c r="H818" t="n">
        <x:v>10.66666666666667</x:v>
      </x:c>
      <x:c r="I818" s="30" t="n">
        <x:v>45934</x:v>
      </x:c>
      <x:c r="J818" t="inlineStr">
        <x:is>
          <x:t xml:space="preserve">FIFO DEL ESCENARIO</x:t>
        </x:is>
      </x:c>
      <x:c r="K818" t="inlineStr">
        <x:is>
          <x:t xml:space="preserve">NO PROGRAMA HISTORICO</x:t>
        </x:is>
      </x:c>
    </x:row>
    <x:row r="819">
      <x:c r="A819" t="inlineStr">
        <x:is>
          <x:t xml:space="preserve">P066</x:t>
        </x:is>
      </x:c>
      <x:c r="B819" t="inlineStr">
        <x:is>
          <x:t xml:space="preserve">Estante reforzado modular</x:t>
        </x:is>
      </x:c>
      <x:c r="C819" t="n">
        <x:v>3</x:v>
      </x:c>
      <x:c r="D819" t="inlineStr">
        <x:is>
          <x:t xml:space="preserve">Perforación</x:t>
        </x:is>
      </x:c>
      <x:c r="E819" t="inlineStr">
        <x:is>
          <x:t xml:space="preserve">Taladro de banco para perforación de acero</x:t>
        </x:is>
      </x:c>
      <x:c r="F819" s="35" t="n">
        <x:v>45918.42780555556</x:v>
      </x:c>
      <x:c r="G819" s="35" t="n">
        <x:v>45922.45919444445</x:v>
      </x:c>
      <x:c r="H819" t="n">
        <x:v>16.75333333333333</x:v>
      </x:c>
      <x:c r="I819" s="30" t="n">
        <x:v>45934</x:v>
      </x:c>
      <x:c r="J819" t="inlineStr">
        <x:is>
          <x:t xml:space="preserve">FIFO DEL ESCENARIO</x:t>
        </x:is>
      </x:c>
      <x:c r="K819" t="inlineStr">
        <x:is>
          <x:t xml:space="preserve">NO PROGRAMA HISTORICO</x:t>
        </x:is>
      </x:c>
    </x:row>
    <x:row r="820">
      <x:c r="A820" t="inlineStr">
        <x:is>
          <x:t xml:space="preserve">P066</x:t>
        </x:is>
      </x:c>
      <x:c r="B820" t="inlineStr">
        <x:is>
          <x:t xml:space="preserve">Estante reforzado modular</x:t>
        </x:is>
      </x:c>
      <x:c r="C820" t="n">
        <x:v>4</x:v>
      </x:c>
      <x:c r="D820" t="inlineStr">
        <x:is>
          <x:t xml:space="preserve">Plegado</x:t>
        </x:is>
      </x:c>
      <x:c r="E820" t="inlineStr">
        <x:is>
          <x:t xml:space="preserve">Plegadora hidráulica de chapa metálica</x:t>
        </x:is>
      </x:c>
      <x:c r="F820" s="35" t="n">
        <x:v>45922.45919444445</x:v>
      </x:c>
      <x:c r="G820" s="35" t="n">
        <x:v>45924.38419444444</x:v>
      </x:c>
      <x:c r="H820" t="n">
        <x:v>14.2</x:v>
      </x:c>
      <x:c r="I820" s="30" t="n">
        <x:v>45934</x:v>
      </x:c>
      <x:c r="J820" t="inlineStr">
        <x:is>
          <x:t xml:space="preserve">FIFO DEL ESCENARIO</x:t>
        </x:is>
      </x:c>
      <x:c r="K820" t="inlineStr">
        <x:is>
          <x:t xml:space="preserve">NO PROGRAMA HISTORICO</x:t>
        </x:is>
      </x:c>
    </x:row>
    <x:row r="821">
      <x:c r="A821" t="inlineStr">
        <x:is>
          <x:t xml:space="preserve">P066</x:t>
        </x:is>
      </x:c>
      <x:c r="B821" t="inlineStr">
        <x:is>
          <x:t xml:space="preserve">Estante reforzado modular</x:t>
        </x:is>
      </x:c>
      <x:c r="C821" t="n">
        <x:v>5</x:v>
      </x:c>
      <x:c r="D821" t="inlineStr">
        <x:is>
          <x:t xml:space="preserve">Soldadura</x:t>
        </x:is>
      </x:c>
      <x:c r="E821" t="inlineStr">
        <x:is>
          <x:t xml:space="preserve">Máquina de soldadura por arco MIG/MAG</x:t>
        </x:is>
      </x:c>
      <x:c r="F821" s="35" t="n">
        <x:v>45924.38419444444</x:v>
      </x:c>
      <x:c r="G821" s="35" t="n">
        <x:v>45926.38475</x:v>
      </x:c>
      <x:c r="H821" t="n">
        <x:v>16.01333333333333</x:v>
      </x:c>
      <x:c r="I821" s="30" t="n">
        <x:v>45934</x:v>
      </x:c>
      <x:c r="J821" t="inlineStr">
        <x:is>
          <x:t xml:space="preserve">FIFO DEL ESCENARIO</x:t>
        </x:is>
      </x:c>
      <x:c r="K821" t="inlineStr">
        <x:is>
          <x:t xml:space="preserve">NO PROGRAMA HISTORICO</x:t>
        </x:is>
      </x:c>
    </x:row>
    <x:row r="822">
      <x:c r="A822" t="inlineStr">
        <x:is>
          <x:t xml:space="preserve">P066</x:t>
        </x:is>
      </x:c>
      <x:c r="B822" t="inlineStr">
        <x:is>
          <x:t xml:space="preserve">Estante reforzado modular</x:t>
        </x:is>
      </x:c>
      <x:c r="C822" t="n">
        <x:v>6</x:v>
      </x:c>
      <x:c r="D822" t="inlineStr">
        <x:is>
          <x:t xml:space="preserve">Desbarbado</x:t>
        </x:is>
      </x:c>
      <x:c r="E822" t="inlineStr">
        <x:is>
          <x:t xml:space="preserve">Mesa de desbarbado/esmerilado</x:t>
        </x:is>
      </x:c>
      <x:c r="F822" s="35" t="n">
        <x:v>45926.38475</x:v>
      </x:c>
      <x:c r="G822" s="35" t="n">
        <x:v>45929.46808333333</x:v>
      </x:c>
      <x:c r="H822" t="n">
        <x:v>10</x:v>
      </x:c>
      <x:c r="I822" s="30" t="n">
        <x:v>45934</x:v>
      </x:c>
      <x:c r="J822" t="inlineStr">
        <x:is>
          <x:t xml:space="preserve">FIFO DEL ESCENARIO</x:t>
        </x:is>
      </x:c>
      <x:c r="K822" t="inlineStr">
        <x:is>
          <x:t xml:space="preserve">NO PROGRAMA HISTORICO</x:t>
        </x:is>
      </x:c>
    </x:row>
    <x:row r="823">
      <x:c r="A823" t="inlineStr">
        <x:is>
          <x:t xml:space="preserve">P066</x:t>
        </x:is>
      </x:c>
      <x:c r="B823" t="inlineStr">
        <x:is>
          <x:t xml:space="preserve">Estante reforzado modular</x:t>
        </x:is>
      </x:c>
      <x:c r="C823" t="n">
        <x:v>7</x:v>
      </x:c>
      <x:c r="D823" t="inlineStr">
        <x:is>
          <x:t xml:space="preserve">Preparación superficial</x:t>
        </x:is>
      </x:c>
      <x:c r="E823" t="inlineStr">
        <x:is>
          <x:t xml:space="preserve">Zona de preparación superficial</x:t>
        </x:is>
      </x:c>
      <x:c r="F823" s="35" t="n">
        <x:v>45929.46808333333</x:v>
      </x:c>
      <x:c r="G823" s="35" t="n">
        <x:v>45930.41028333333</x:v>
      </x:c>
      <x:c r="H823" t="n">
        <x:v>6.612800000000001</x:v>
      </x:c>
      <x:c r="I823" s="30" t="n">
        <x:v>45934</x:v>
      </x:c>
      <x:c r="J823" t="inlineStr">
        <x:is>
          <x:t xml:space="preserve">FIFO DEL ESCENARIO</x:t>
        </x:is>
      </x:c>
      <x:c r="K823" t="inlineStr">
        <x:is>
          <x:t xml:space="preserve">NO PROGRAMA HISTORICO</x:t>
        </x:is>
      </x:c>
    </x:row>
    <x:row r="824">
      <x:c r="A824" t="inlineStr">
        <x:is>
          <x:t xml:space="preserve">P066</x:t>
        </x:is>
      </x:c>
      <x:c r="B824" t="inlineStr">
        <x:is>
          <x:t xml:space="preserve">Estante reforzado modular</x:t>
        </x:is>
      </x:c>
      <x:c r="C824" t="n">
        <x:v>8</x:v>
      </x:c>
      <x:c r="D824" t="inlineStr">
        <x:is>
          <x:t xml:space="preserve">Aplicación electrostática de polvo</x:t>
        </x:is>
      </x:c>
      <x:c r="E824" t="inlineStr">
        <x:is>
          <x:t xml:space="preserve">Pistola manual de pintura electrostática en polvo</x:t>
        </x:is>
      </x:c>
      <x:c r="F824" s="35" t="n">
        <x:v>45930.41028333333</x:v>
      </x:c>
      <x:c r="G824" s="35" t="n">
        <x:v>45930.49378333333</x:v>
      </x:c>
      <x:c r="H824" t="n">
        <x:v>2.004</x:v>
      </x:c>
      <x:c r="I824" s="30" t="n">
        <x:v>45934</x:v>
      </x:c>
      <x:c r="J824" t="inlineStr">
        <x:is>
          <x:t xml:space="preserve">FIFO DEL ESCENARIO</x:t>
        </x:is>
      </x:c>
      <x:c r="K824" t="inlineStr">
        <x:is>
          <x:t xml:space="preserve">NO PROGRAMA HISTORICO</x:t>
        </x:is>
      </x:c>
    </x:row>
    <x:row r="825">
      <x:c r="A825" t="inlineStr">
        <x:is>
          <x:t xml:space="preserve">P066</x:t>
        </x:is>
      </x:c>
      <x:c r="B825" t="inlineStr">
        <x:is>
          <x:t xml:space="preserve">Estante reforzado modular</x:t>
        </x:is>
      </x:c>
      <x:c r="C825" t="n">
        <x:v>9</x:v>
      </x:c>
      <x:c r="D825" t="inlineStr">
        <x:is>
          <x:t xml:space="preserve">Curado térmico en horno</x:t>
        </x:is>
      </x:c>
      <x:c r="E825" t="inlineStr">
        <x:is>
          <x:t xml:space="preserve">Horno de curado de pintura electrostática por lotes</x:t>
        </x:is>
      </x:c>
      <x:c r="F825" s="35" t="n">
        <x:v>45930.49378333333</x:v>
      </x:c>
      <x:c r="G825" s="35" t="n">
        <x:v>45930.59795</x:v>
      </x:c>
      <x:c r="H825" t="n">
        <x:v>1.5</x:v>
      </x:c>
      <x:c r="I825" s="30" t="n">
        <x:v>45934</x:v>
      </x:c>
      <x:c r="J825" t="inlineStr">
        <x:is>
          <x:t xml:space="preserve">FIFO DEL ESCENARIO</x:t>
        </x:is>
      </x:c>
      <x:c r="K825" t="inlineStr">
        <x:is>
          <x:t xml:space="preserve">NO PROGRAMA HISTORICO</x:t>
        </x:is>
      </x:c>
    </x:row>
    <x:row r="826">
      <x:c r="A826" t="inlineStr">
        <x:is>
          <x:t xml:space="preserve">P066</x:t>
        </x:is>
      </x:c>
      <x:c r="B826" t="inlineStr">
        <x:is>
          <x:t xml:space="preserve">Estante reforzado modular</x:t>
        </x:is>
      </x:c>
      <x:c r="C826" t="n">
        <x:v>10</x:v>
      </x:c>
      <x:c r="D826" t="inlineStr">
        <x:is>
          <x:t xml:space="preserve">Colgado, traslado y enfriamiento</x:t>
        </x:is>
      </x:c>
      <x:c r="E826" t="inlineStr">
        <x:is>
          <x:t xml:space="preserve">Manipulación y enfriamiento de piezas</x:t>
        </x:is>
      </x:c>
      <x:c r="F826" s="35" t="n">
        <x:v>45930.59795</x:v>
      </x:c>
      <x:c r="G826" s="35" t="n">
        <x:v>45930.63147777778</x:v>
      </x:c>
      <x:c r="H826" t="n">
        <x:v>0.8046666666666666</x:v>
      </x:c>
      <x:c r="I826" s="30" t="n">
        <x:v>45934</x:v>
      </x:c>
      <x:c r="J826" t="inlineStr">
        <x:is>
          <x:t xml:space="preserve">FIFO DEL ESCENARIO</x:t>
        </x:is>
      </x:c>
      <x:c r="K826" t="inlineStr">
        <x:is>
          <x:t xml:space="preserve">NO PROGRAMA HISTORICO</x:t>
        </x:is>
      </x:c>
    </x:row>
    <x:row r="827">
      <x:c r="A827" t="inlineStr">
        <x:is>
          <x:t xml:space="preserve">P066</x:t>
        </x:is>
      </x:c>
      <x:c r="B827" t="inlineStr">
        <x:is>
          <x:t xml:space="preserve">Estante reforzado modular</x:t>
        </x:is>
      </x:c>
      <x:c r="C827" t="n">
        <x:v>11</x:v>
      </x:c>
      <x:c r="D827" t="inlineStr">
        <x:is>
          <x:t xml:space="preserve">Ensamblaje</x:t>
        </x:is>
      </x:c>
      <x:c r="E827" t="inlineStr">
        <x:is>
          <x:t xml:space="preserve">Mesa de armado</x:t>
        </x:is>
      </x:c>
      <x:c r="F827" s="35" t="n">
        <x:v>45930.63147777778</x:v>
      </x:c>
      <x:c r="G827" s="35" t="n">
        <x:v>45932.45022777778</x:v>
      </x:c>
      <x:c r="H827" t="n">
        <x:v>12.65</x:v>
      </x:c>
      <x:c r="I827" s="30" t="n">
        <x:v>45934</x:v>
      </x:c>
      <x:c r="J827" t="inlineStr">
        <x:is>
          <x:t xml:space="preserve">FIFO DEL ESCENARIO</x:t>
        </x:is>
      </x:c>
      <x:c r="K827" t="inlineStr">
        <x:is>
          <x:t xml:space="preserve">NO PROGRAMA HISTORICO</x:t>
        </x:is>
      </x:c>
    </x:row>
    <x:row r="828">
      <x:c r="A828" t="inlineStr">
        <x:is>
          <x:t xml:space="preserve">P066</x:t>
        </x:is>
      </x:c>
      <x:c r="B828" t="inlineStr">
        <x:is>
          <x:t xml:space="preserve">Estante reforzado modular</x:t>
        </x:is>
      </x:c>
      <x:c r="C828" t="n">
        <x:v>12</x:v>
      </x:c>
      <x:c r="D828" t="inlineStr">
        <x:is>
          <x:t xml:space="preserve">Inspección de calidad</x:t>
        </x:is>
      </x:c>
      <x:c r="E828" t="inlineStr">
        <x:is>
          <x:t xml:space="preserve">Área de inspección</x:t>
        </x:is>
      </x:c>
      <x:c r="F828" s="35" t="n">
        <x:v>45932.45022777778</x:v>
      </x:c>
      <x:c r="G828" s="35" t="n">
        <x:v>45932.48517222222</x:v>
      </x:c>
      <x:c r="H828" t="n">
        <x:v>0.8386666666666667</x:v>
      </x:c>
      <x:c r="I828" s="30" t="n">
        <x:v>45934</x:v>
      </x:c>
      <x:c r="J828" t="inlineStr">
        <x:is>
          <x:t xml:space="preserve">FIFO DEL ESCENARIO</x:t>
        </x:is>
      </x:c>
      <x:c r="K828" t="inlineStr">
        <x:is>
          <x:t xml:space="preserve">NO PROGRAMA HISTORICO</x:t>
        </x:is>
      </x:c>
    </x:row>
    <x:row r="829">
      <x:c r="A829" t="inlineStr">
        <x:is>
          <x:t xml:space="preserve">P066</x:t>
        </x:is>
      </x:c>
      <x:c r="B829" t="inlineStr">
        <x:is>
          <x:t xml:space="preserve">Estante reforzado modular</x:t>
        </x:is>
      </x:c>
      <x:c r="C829" t="n">
        <x:v>13</x:v>
      </x:c>
      <x:c r="D829" t="inlineStr">
        <x:is>
          <x:t xml:space="preserve">Embalaje</x:t>
        </x:is>
      </x:c>
      <x:c r="E829" t="inlineStr">
        <x:is>
          <x:t xml:space="preserve">Zona de protección y embalaje</x:t>
        </x:is>
      </x:c>
      <x:c r="F829" s="35" t="n">
        <x:v>45932.48517222222</x:v>
      </x:c>
      <x:c r="G829" s="35" t="n">
        <x:v>45932.57378333333</x:v>
      </x:c>
      <x:c r="H829" t="n">
        <x:v>1.126666666666666</x:v>
      </x:c>
      <x:c r="I829" s="30" t="n">
        <x:v>45934</x:v>
      </x:c>
      <x:c r="J829" t="inlineStr">
        <x:is>
          <x:t xml:space="preserve">FIFO DEL ESCENARIO</x:t>
        </x:is>
      </x:c>
      <x:c r="K829" t="inlineStr">
        <x:is>
          <x:t xml:space="preserve">NO PROGRAMA HISTORICO</x:t>
        </x:is>
      </x:c>
    </x:row>
    <x:row r="830">
      <x:c r="A830" t="inlineStr">
        <x:is>
          <x:t xml:space="preserve">P068</x:t>
        </x:is>
      </x:c>
      <x:c r="B830" t="inlineStr">
        <x:is>
          <x:t xml:space="preserve">Góndola mural</x:t>
        </x:is>
      </x:c>
      <x:c r="C830" t="n">
        <x:v>1</x:v>
      </x:c>
      <x:c r="D830" t="inlineStr">
        <x:is>
          <x:t xml:space="preserve">Corte de planchas de acero</x:t>
        </x:is>
      </x:c>
      <x:c r="E830" t="inlineStr">
        <x:is>
          <x:t xml:space="preserve">Guillotina hidráulica para corte de planchas de acero</x:t>
        </x:is>
      </x:c>
      <x:c r="F830" s="35" t="n">
        <x:v>45916.69169444445</x:v>
      </x:c>
      <x:c r="G830" s="35" t="n">
        <x:v>45917.64087847222</x:v>
      </x:c>
      <x:c r="H830" t="n">
        <x:v>6.780416666666667</x:v>
      </x:c>
      <x:c r="I830" s="30" t="n">
        <x:v>45932</x:v>
      </x:c>
      <x:c r="J830" t="inlineStr">
        <x:is>
          <x:t xml:space="preserve">FIFO DEL ESCENARIO</x:t>
        </x:is>
      </x:c>
      <x:c r="K830" t="inlineStr">
        <x:is>
          <x:t xml:space="preserve">NO PROGRAMA HISTORICO</x:t>
        </x:is>
      </x:c>
    </x:row>
    <x:row r="831">
      <x:c r="A831" t="inlineStr">
        <x:is>
          <x:t xml:space="preserve">P068</x:t>
        </x:is>
      </x:c>
      <x:c r="B831" t="inlineStr">
        <x:is>
          <x:t xml:space="preserve">Góndola mural</x:t>
        </x:is>
      </x:c>
      <x:c r="C831" t="n">
        <x:v>2</x:v>
      </x:c>
      <x:c r="D831" t="inlineStr">
        <x:is>
          <x:t xml:space="preserve">Corte de tubos y perfiles</x:t>
        </x:is>
      </x:c>
      <x:c r="E831" t="inlineStr">
        <x:is>
          <x:t xml:space="preserve">Sierra de cinta para corte de tubos y perfiles</x:t>
        </x:is>
      </x:c>
      <x:c r="F831" s="35" t="n">
        <x:v>45918.42780555556</x:v>
      </x:c>
      <x:c r="G831" s="35" t="n">
        <x:v>45918.46388888889</x:v>
      </x:c>
      <x:c r="H831" t="n">
        <x:v>0.8659999999999999</x:v>
      </x:c>
      <x:c r="I831" s="30" t="n">
        <x:v>45932</x:v>
      </x:c>
      <x:c r="J831" t="inlineStr">
        <x:is>
          <x:t xml:space="preserve">FIFO DEL ESCENARIO</x:t>
        </x:is>
      </x:c>
      <x:c r="K831" t="inlineStr">
        <x:is>
          <x:t xml:space="preserve">NO PROGRAMA HISTORICO</x:t>
        </x:is>
      </x:c>
    </x:row>
    <x:row r="832">
      <x:c r="A832" t="inlineStr">
        <x:is>
          <x:t xml:space="preserve">P068</x:t>
        </x:is>
      </x:c>
      <x:c r="B832" t="inlineStr">
        <x:is>
          <x:t xml:space="preserve">Góndola mural</x:t>
        </x:is>
      </x:c>
      <x:c r="C832" t="n">
        <x:v>3</x:v>
      </x:c>
      <x:c r="D832" t="inlineStr">
        <x:is>
          <x:t xml:space="preserve">Perforación</x:t>
        </x:is>
      </x:c>
      <x:c r="E832" t="inlineStr">
        <x:is>
          <x:t xml:space="preserve">Taladro de banco para perforación de acero</x:t>
        </x:is>
      </x:c>
      <x:c r="F832" s="35" t="n">
        <x:v>45922.45919444445</x:v>
      </x:c>
      <x:c r="G832" s="35" t="n">
        <x:v>45923.4585</x:v>
      </x:c>
      <x:c r="H832" t="n">
        <x:v>7.983333333333333</x:v>
      </x:c>
      <x:c r="I832" s="30" t="n">
        <x:v>45932</x:v>
      </x:c>
      <x:c r="J832" t="inlineStr">
        <x:is>
          <x:t xml:space="preserve">FIFO DEL ESCENARIO</x:t>
        </x:is>
      </x:c>
      <x:c r="K832" t="inlineStr">
        <x:is>
          <x:t xml:space="preserve">NO PROGRAMA HISTORICO</x:t>
        </x:is>
      </x:c>
    </x:row>
    <x:row r="833">
      <x:c r="A833" t="inlineStr">
        <x:is>
          <x:t xml:space="preserve">P068</x:t>
        </x:is>
      </x:c>
      <x:c r="B833" t="inlineStr">
        <x:is>
          <x:t xml:space="preserve">Góndola mural</x:t>
        </x:is>
      </x:c>
      <x:c r="C833" t="n">
        <x:v>4</x:v>
      </x:c>
      <x:c r="D833" t="inlineStr">
        <x:is>
          <x:t xml:space="preserve">Plegado</x:t>
        </x:is>
      </x:c>
      <x:c r="E833" t="inlineStr">
        <x:is>
          <x:t xml:space="preserve">Plegadora hidráulica de chapa metálica</x:t>
        </x:is>
      </x:c>
      <x:c r="F833" s="35" t="n">
        <x:v>45924.38419444444</x:v>
      </x:c>
      <x:c r="G833" s="35" t="n">
        <x:v>45925.70363888889</x:v>
      </x:c>
      <x:c r="H833" t="n">
        <x:v>14.66666666666667</x:v>
      </x:c>
      <x:c r="I833" s="30" t="n">
        <x:v>45932</x:v>
      </x:c>
      <x:c r="J833" t="inlineStr">
        <x:is>
          <x:t xml:space="preserve">FIFO DEL ESCENARIO</x:t>
        </x:is>
      </x:c>
      <x:c r="K833" t="inlineStr">
        <x:is>
          <x:t xml:space="preserve">NO PROGRAMA HISTORICO</x:t>
        </x:is>
      </x:c>
    </x:row>
    <x:row r="834">
      <x:c r="A834" t="inlineStr">
        <x:is>
          <x:t xml:space="preserve">P068</x:t>
        </x:is>
      </x:c>
      <x:c r="B834" t="inlineStr">
        <x:is>
          <x:t xml:space="preserve">Góndola mural</x:t>
        </x:is>
      </x:c>
      <x:c r="C834" t="n">
        <x:v>5</x:v>
      </x:c>
      <x:c r="D834" t="inlineStr">
        <x:is>
          <x:t xml:space="preserve">Soldadura</x:t>
        </x:is>
      </x:c>
      <x:c r="E834" t="inlineStr">
        <x:is>
          <x:t xml:space="preserve">Máquina de soldadura por arco MIG/MAG</x:t>
        </x:is>
      </x:c>
      <x:c r="F834" s="35" t="n">
        <x:v>45926.38475</x:v>
      </x:c>
      <x:c r="G834" s="35" t="n">
        <x:v>45926.41891666667</x:v>
      </x:c>
      <x:c r="H834" t="n">
        <x:v>0.82</x:v>
      </x:c>
      <x:c r="I834" s="30" t="n">
        <x:v>45932</x:v>
      </x:c>
      <x:c r="J834" t="inlineStr">
        <x:is>
          <x:t xml:space="preserve">FIFO DEL ESCENARIO</x:t>
        </x:is>
      </x:c>
      <x:c r="K834" t="inlineStr">
        <x:is>
          <x:t xml:space="preserve">NO PROGRAMA HISTORICO</x:t>
        </x:is>
      </x:c>
    </x:row>
    <x:row r="835">
      <x:c r="A835" t="inlineStr">
        <x:is>
          <x:t xml:space="preserve">P068</x:t>
        </x:is>
      </x:c>
      <x:c r="B835" t="inlineStr">
        <x:is>
          <x:t xml:space="preserve">Góndola mural</x:t>
        </x:is>
      </x:c>
      <x:c r="C835" t="n">
        <x:v>6</x:v>
      </x:c>
      <x:c r="D835" t="inlineStr">
        <x:is>
          <x:t xml:space="preserve">Desbarbado</x:t>
        </x:is>
      </x:c>
      <x:c r="E835" t="inlineStr">
        <x:is>
          <x:t xml:space="preserve">Mesa de desbarbado/esmerilado</x:t>
        </x:is>
      </x:c>
      <x:c r="F835" s="35" t="n">
        <x:v>45929.46808333333</x:v>
      </x:c>
      <x:c r="G835" s="35" t="n">
        <x:v>45929.67225</x:v>
      </x:c>
      <x:c r="H835" t="n">
        <x:v>3.9</x:v>
      </x:c>
      <x:c r="I835" s="30" t="n">
        <x:v>45932</x:v>
      </x:c>
      <x:c r="J835" t="inlineStr">
        <x:is>
          <x:t xml:space="preserve">FIFO DEL ESCENARIO</x:t>
        </x:is>
      </x:c>
      <x:c r="K835" t="inlineStr">
        <x:is>
          <x:t xml:space="preserve">NO PROGRAMA HISTORICO</x:t>
        </x:is>
      </x:c>
    </x:row>
    <x:row r="836">
      <x:c r="A836" t="inlineStr">
        <x:is>
          <x:t xml:space="preserve">P068</x:t>
        </x:is>
      </x:c>
      <x:c r="B836" t="inlineStr">
        <x:is>
          <x:t xml:space="preserve">Góndola mural</x:t>
        </x:is>
      </x:c>
      <x:c r="C836" t="n">
        <x:v>7</x:v>
      </x:c>
      <x:c r="D836" t="inlineStr">
        <x:is>
          <x:t xml:space="preserve">Preparación superficial</x:t>
        </x:is>
      </x:c>
      <x:c r="E836" t="inlineStr">
        <x:is>
          <x:t xml:space="preserve">Zona de preparación superficial</x:t>
        </x:is>
      </x:c>
      <x:c r="F836" s="35" t="n">
        <x:v>45930.41028333333</x:v>
      </x:c>
      <x:c r="G836" s="35" t="n">
        <x:v>45930.58771277778</x:v>
      </x:c>
      <x:c r="H836" t="n">
        <x:v>3.258306666666666</x:v>
      </x:c>
      <x:c r="I836" s="30" t="n">
        <x:v>45932</x:v>
      </x:c>
      <x:c r="J836" t="inlineStr">
        <x:is>
          <x:t xml:space="preserve">FIFO DEL ESCENARIO</x:t>
        </x:is>
      </x:c>
      <x:c r="K836" t="inlineStr">
        <x:is>
          <x:t xml:space="preserve">NO PROGRAMA HISTORICO</x:t>
        </x:is>
      </x:c>
    </x:row>
    <x:row r="837">
      <x:c r="A837" t="inlineStr">
        <x:is>
          <x:t xml:space="preserve">P068</x:t>
        </x:is>
      </x:c>
      <x:c r="B837" t="inlineStr">
        <x:is>
          <x:t xml:space="preserve">Góndola mural</x:t>
        </x:is>
      </x:c>
      <x:c r="C837" t="n">
        <x:v>8</x:v>
      </x:c>
      <x:c r="D837" t="inlineStr">
        <x:is>
          <x:t xml:space="preserve">Aplicación electrostática de polvo</x:t>
        </x:is>
      </x:c>
      <x:c r="E837" t="inlineStr">
        <x:is>
          <x:t xml:space="preserve">Pistola manual de pintura electrostática en polvo</x:t>
        </x:is>
      </x:c>
      <x:c r="F837" s="35" t="n">
        <x:v>45930.58771277778</x:v>
      </x:c>
      <x:c r="G837" s="35" t="n">
        <x:v>45930.63172666667</x:v>
      </x:c>
      <x:c r="H837" t="n">
        <x:v>1.056333333333333</x:v>
      </x:c>
      <x:c r="I837" s="30" t="n">
        <x:v>45932</x:v>
      </x:c>
      <x:c r="J837" t="inlineStr">
        <x:is>
          <x:t xml:space="preserve">FIFO DEL ESCENARIO</x:t>
        </x:is>
      </x:c>
      <x:c r="K837" t="inlineStr">
        <x:is>
          <x:t xml:space="preserve">NO PROGRAMA HISTORICO</x:t>
        </x:is>
      </x:c>
    </x:row>
    <x:row r="838">
      <x:c r="A838" t="inlineStr">
        <x:is>
          <x:t xml:space="preserve">P068</x:t>
        </x:is>
      </x:c>
      <x:c r="B838" t="inlineStr">
        <x:is>
          <x:t xml:space="preserve">Góndola mural</x:t>
        </x:is>
      </x:c>
      <x:c r="C838" t="n">
        <x:v>9</x:v>
      </x:c>
      <x:c r="D838" t="inlineStr">
        <x:is>
          <x:t xml:space="preserve">Curado térmico en horno</x:t>
        </x:is>
      </x:c>
      <x:c r="E838" t="inlineStr">
        <x:is>
          <x:t xml:space="preserve">Horno de curado de pintura electrostática por lotes</x:t>
        </x:is>
      </x:c>
      <x:c r="F838" s="35" t="n">
        <x:v>45930.63172666667</x:v>
      </x:c>
      <x:c r="G838" s="35" t="n">
        <x:v>45930.66297666667</x:v>
      </x:c>
      <x:c r="H838" t="n">
        <x:v>0.75</x:v>
      </x:c>
      <x:c r="I838" s="30" t="n">
        <x:v>45932</x:v>
      </x:c>
      <x:c r="J838" t="inlineStr">
        <x:is>
          <x:t xml:space="preserve">FIFO DEL ESCENARIO</x:t>
        </x:is>
      </x:c>
      <x:c r="K838" t="inlineStr">
        <x:is>
          <x:t xml:space="preserve">NO PROGRAMA HISTORICO</x:t>
        </x:is>
      </x:c>
    </x:row>
    <x:row r="839">
      <x:c r="A839" t="inlineStr">
        <x:is>
          <x:t xml:space="preserve">P068</x:t>
        </x:is>
      </x:c>
      <x:c r="B839" t="inlineStr">
        <x:is>
          <x:t xml:space="preserve">Góndola mural</x:t>
        </x:is>
      </x:c>
      <x:c r="C839" t="n">
        <x:v>10</x:v>
      </x:c>
      <x:c r="D839" t="inlineStr">
        <x:is>
          <x:t xml:space="preserve">Colgado, traslado y enfriamiento</x:t>
        </x:is>
      </x:c>
      <x:c r="E839" t="inlineStr">
        <x:is>
          <x:t xml:space="preserve">Manipulación y enfriamiento de piezas</x:t>
        </x:is>
      </x:c>
      <x:c r="F839" s="35" t="n">
        <x:v>45930.66297666667</x:v>
      </x:c>
      <x:c r="G839" s="35" t="n">
        <x:v>45930.68087944444</x:v>
      </x:c>
      <x:c r="H839" t="n">
        <x:v>0.4296666666666667</x:v>
      </x:c>
      <x:c r="I839" s="30" t="n">
        <x:v>45932</x:v>
      </x:c>
      <x:c r="J839" t="inlineStr">
        <x:is>
          <x:t xml:space="preserve">FIFO DEL ESCENARIO</x:t>
        </x:is>
      </x:c>
      <x:c r="K839" t="inlineStr">
        <x:is>
          <x:t xml:space="preserve">NO PROGRAMA HISTORICO</x:t>
        </x:is>
      </x:c>
    </x:row>
    <x:row r="840">
      <x:c r="A840" t="inlineStr">
        <x:is>
          <x:t xml:space="preserve">P068</x:t>
        </x:is>
      </x:c>
      <x:c r="B840" t="inlineStr">
        <x:is>
          <x:t xml:space="preserve">Góndola mural</x:t>
        </x:is>
      </x:c>
      <x:c r="C840" t="n">
        <x:v>11</x:v>
      </x:c>
      <x:c r="D840" t="inlineStr">
        <x:is>
          <x:t xml:space="preserve">Ensamblaje</x:t>
        </x:is>
      </x:c>
      <x:c r="E840" t="inlineStr">
        <x:is>
          <x:t xml:space="preserve">Mesa de armado</x:t>
        </x:is>
      </x:c>
      <x:c r="F840" s="35" t="n">
        <x:v>45932.45022777778</x:v>
      </x:c>
      <x:c r="G840" s="35" t="n">
        <x:v>45933.35804027778</x:v>
      </x:c>
      <x:c r="H840" t="n">
        <x:v>5.7875</x:v>
      </x:c>
      <x:c r="I840" s="30" t="n">
        <x:v>45932</x:v>
      </x:c>
      <x:c r="J840" t="inlineStr">
        <x:is>
          <x:t xml:space="preserve">FIFO DEL ESCENARIO</x:t>
        </x:is>
      </x:c>
      <x:c r="K840" t="inlineStr">
        <x:is>
          <x:t xml:space="preserve">NO PROGRAMA HISTORICO</x:t>
        </x:is>
      </x:c>
    </x:row>
    <x:row r="841">
      <x:c r="A841" t="inlineStr">
        <x:is>
          <x:t xml:space="preserve">P068</x:t>
        </x:is>
      </x:c>
      <x:c r="B841" t="inlineStr">
        <x:is>
          <x:t xml:space="preserve">Góndola mural</x:t>
        </x:is>
      </x:c>
      <x:c r="C841" t="n">
        <x:v>12</x:v>
      </x:c>
      <x:c r="D841" t="inlineStr">
        <x:is>
          <x:t xml:space="preserve">Inspección de calidad</x:t>
        </x:is>
      </x:c>
      <x:c r="E841" t="inlineStr">
        <x:is>
          <x:t xml:space="preserve">Área de inspección</x:t>
        </x:is>
      </x:c>
      <x:c r="F841" s="35" t="n">
        <x:v>45933.35804027778</x:v>
      </x:c>
      <x:c r="G841" s="35" t="n">
        <x:v>45933.37726944444</x:v>
      </x:c>
      <x:c r="H841" t="n">
        <x:v>0.4615</x:v>
      </x:c>
      <x:c r="I841" s="30" t="n">
        <x:v>45932</x:v>
      </x:c>
      <x:c r="J841" t="inlineStr">
        <x:is>
          <x:t xml:space="preserve">FIFO DEL ESCENARIO</x:t>
        </x:is>
      </x:c>
      <x:c r="K841" t="inlineStr">
        <x:is>
          <x:t xml:space="preserve">NO PROGRAMA HISTORICO</x:t>
        </x:is>
      </x:c>
    </x:row>
    <x:row r="842">
      <x:c r="A842" t="inlineStr">
        <x:is>
          <x:t xml:space="preserve">P068</x:t>
        </x:is>
      </x:c>
      <x:c r="B842" t="inlineStr">
        <x:is>
          <x:t xml:space="preserve">Góndola mural</x:t>
        </x:is>
      </x:c>
      <x:c r="C842" t="n">
        <x:v>13</x:v>
      </x:c>
      <x:c r="D842" t="inlineStr">
        <x:is>
          <x:t xml:space="preserve">Embalaje</x:t>
        </x:is>
      </x:c>
      <x:c r="E842" t="inlineStr">
        <x:is>
          <x:t xml:space="preserve">Zona de protección y embalaje</x:t>
        </x:is>
      </x:c>
      <x:c r="F842" s="35" t="n">
        <x:v>45933.37726944444</x:v>
      </x:c>
      <x:c r="G842" s="35" t="n">
        <x:v>45933.40296388889</x:v>
      </x:c>
      <x:c r="H842" t="n">
        <x:v>0.6166666666666667</x:v>
      </x:c>
      <x:c r="I842" s="30" t="n">
        <x:v>45932</x:v>
      </x:c>
      <x:c r="J842" t="inlineStr">
        <x:is>
          <x:t xml:space="preserve">FIFO DEL ESCENARIO</x:t>
        </x:is>
      </x:c>
      <x:c r="K842" t="inlineStr">
        <x:is>
          <x:t xml:space="preserve">NO PROGRAMA HISTORICO</x:t>
        </x:is>
      </x:c>
    </x:row>
    <x:row r="843">
      <x:c r="A843" t="inlineStr">
        <x:is>
          <x:t xml:space="preserve">P070</x:t>
        </x:is>
      </x:c>
      <x:c r="B843" t="inlineStr">
        <x:is>
          <x:t xml:space="preserve">Locker de 6 puertas</x:t>
        </x:is>
      </x:c>
      <x:c r="C843" t="n">
        <x:v>1</x:v>
      </x:c>
      <x:c r="D843" t="inlineStr">
        <x:is>
          <x:t xml:space="preserve">Corte de planchas de acero</x:t>
        </x:is>
      </x:c>
      <x:c r="E843" t="inlineStr">
        <x:is>
          <x:t xml:space="preserve">Guillotina hidráulica para corte de planchas de acero</x:t>
        </x:is>
      </x:c>
      <x:c r="F843" s="35" t="n">
        <x:v>45917.64087847222</x:v>
      </x:c>
      <x:c r="G843" s="35" t="n">
        <x:v>45918.55118402778</x:v>
      </x:c>
      <x:c r="H843" t="n">
        <x:v>5.847333333333334</x:v>
      </x:c>
      <x:c r="I843" s="30" t="n">
        <x:v>45931</x:v>
      </x:c>
      <x:c r="J843" t="inlineStr">
        <x:is>
          <x:t xml:space="preserve">FIFO DEL ESCENARIO</x:t>
        </x:is>
      </x:c>
      <x:c r="K843" t="inlineStr">
        <x:is>
          <x:t xml:space="preserve">NO PROGRAMA HISTORICO</x:t>
        </x:is>
      </x:c>
    </x:row>
    <x:row r="844">
      <x:c r="A844" t="inlineStr">
        <x:is>
          <x:t xml:space="preserve">P070</x:t>
        </x:is>
      </x:c>
      <x:c r="B844" t="inlineStr">
        <x:is>
          <x:t xml:space="preserve">Locker de 6 puertas</x:t>
        </x:is>
      </x:c>
      <x:c r="C844" t="n">
        <x:v>2</x:v>
      </x:c>
      <x:c r="D844" t="inlineStr">
        <x:is>
          <x:t xml:space="preserve">Perforación</x:t>
        </x:is>
      </x:c>
      <x:c r="E844" t="inlineStr">
        <x:is>
          <x:t xml:space="preserve">Taladro de banco para perforación de acero</x:t>
        </x:is>
      </x:c>
      <x:c r="F844" s="35" t="n">
        <x:v>45923.4585</x:v>
      </x:c>
      <x:c r="G844" s="35" t="n">
        <x:v>45923.61961111111</x:v>
      </x:c>
      <x:c r="H844" t="n">
        <x:v>2.866666666666667</x:v>
      </x:c>
      <x:c r="I844" s="30" t="n">
        <x:v>45931</x:v>
      </x:c>
      <x:c r="J844" t="inlineStr">
        <x:is>
          <x:t xml:space="preserve">FIFO DEL ESCENARIO</x:t>
        </x:is>
      </x:c>
      <x:c r="K844" t="inlineStr">
        <x:is>
          <x:t xml:space="preserve">NO PROGRAMA HISTORICO</x:t>
        </x:is>
      </x:c>
    </x:row>
    <x:row r="845">
      <x:c r="A845" t="inlineStr">
        <x:is>
          <x:t xml:space="preserve">P070</x:t>
        </x:is>
      </x:c>
      <x:c r="B845" t="inlineStr">
        <x:is>
          <x:t xml:space="preserve">Locker de 6 puertas</x:t>
        </x:is>
      </x:c>
      <x:c r="C845" t="n">
        <x:v>3</x:v>
      </x:c>
      <x:c r="D845" t="inlineStr">
        <x:is>
          <x:t xml:space="preserve">Plegado</x:t>
        </x:is>
      </x:c>
      <x:c r="E845" t="inlineStr">
        <x:is>
          <x:t xml:space="preserve">Plegadora hidráulica de chapa metálica</x:t>
        </x:is>
      </x:c>
      <x:c r="F845" s="35" t="n">
        <x:v>45925.70363888889</x:v>
      </x:c>
      <x:c r="G845" s="35" t="n">
        <x:v>45929.66613888889</x:v>
      </x:c>
      <x:c r="H845" t="n">
        <x:v>15.1</x:v>
      </x:c>
      <x:c r="I845" s="30" t="n">
        <x:v>45931</x:v>
      </x:c>
      <x:c r="J845" t="inlineStr">
        <x:is>
          <x:t xml:space="preserve">FIFO DEL ESCENARIO</x:t>
        </x:is>
      </x:c>
      <x:c r="K845" t="inlineStr">
        <x:is>
          <x:t xml:space="preserve">NO PROGRAMA HISTORICO</x:t>
        </x:is>
      </x:c>
    </x:row>
    <x:row r="846">
      <x:c r="A846" t="inlineStr">
        <x:is>
          <x:t xml:space="preserve">P070</x:t>
        </x:is>
      </x:c>
      <x:c r="B846" t="inlineStr">
        <x:is>
          <x:t xml:space="preserve">Locker de 6 puertas</x:t>
        </x:is>
      </x:c>
      <x:c r="C846" t="n">
        <x:v>4</x:v>
      </x:c>
      <x:c r="D846" t="inlineStr">
        <x:is>
          <x:t xml:space="preserve">Desbarbado</x:t>
        </x:is>
      </x:c>
      <x:c r="E846" t="inlineStr">
        <x:is>
          <x:t xml:space="preserve">Mesa de desbarbado/esmerilado</x:t>
        </x:is>
      </x:c>
      <x:c r="F846" s="35" t="n">
        <x:v>45929.67225</x:v>
      </x:c>
      <x:c r="G846" s="35" t="n">
        <x:v>45930.40558333333</x:v>
      </x:c>
      <x:c r="H846" t="n">
        <x:v>2.6</x:v>
      </x:c>
      <x:c r="I846" s="30" t="n">
        <x:v>45931</x:v>
      </x:c>
      <x:c r="J846" t="inlineStr">
        <x:is>
          <x:t xml:space="preserve">FIFO DEL ESCENARIO</x:t>
        </x:is>
      </x:c>
      <x:c r="K846" t="inlineStr">
        <x:is>
          <x:t xml:space="preserve">NO PROGRAMA HISTORICO</x:t>
        </x:is>
      </x:c>
    </x:row>
    <x:row r="847">
      <x:c r="A847" t="inlineStr">
        <x:is>
          <x:t xml:space="preserve">P070</x:t>
        </x:is>
      </x:c>
      <x:c r="B847" t="inlineStr">
        <x:is>
          <x:t xml:space="preserve">Locker de 6 puertas</x:t>
        </x:is>
      </x:c>
      <x:c r="C847" t="n">
        <x:v>5</x:v>
      </x:c>
      <x:c r="D847" t="inlineStr">
        <x:is>
          <x:t xml:space="preserve">Preparación superficial</x:t>
        </x:is>
      </x:c>
      <x:c r="E847" t="inlineStr">
        <x:is>
          <x:t xml:space="preserve">Zona de preparación superficial</x:t>
        </x:is>
      </x:c>
      <x:c r="F847" s="35" t="n">
        <x:v>45930.58771277778</x:v>
      </x:c>
      <x:c r="G847" s="35" t="n">
        <x:v>45931.37324611111</x:v>
      </x:c>
      <x:c r="H847" t="n">
        <x:v>3.8528</x:v>
      </x:c>
      <x:c r="I847" s="30" t="n">
        <x:v>45931</x:v>
      </x:c>
      <x:c r="J847" t="inlineStr">
        <x:is>
          <x:t xml:space="preserve">FIFO DEL ESCENARIO</x:t>
        </x:is>
      </x:c>
      <x:c r="K847" t="inlineStr">
        <x:is>
          <x:t xml:space="preserve">NO PROGRAMA HISTORICO</x:t>
        </x:is>
      </x:c>
    </x:row>
    <x:row r="848">
      <x:c r="A848" t="inlineStr">
        <x:is>
          <x:t xml:space="preserve">P070</x:t>
        </x:is>
      </x:c>
      <x:c r="B848" t="inlineStr">
        <x:is>
          <x:t xml:space="preserve">Locker de 6 puertas</x:t>
        </x:is>
      </x:c>
      <x:c r="C848" t="n">
        <x:v>6</x:v>
      </x:c>
      <x:c r="D848" t="inlineStr">
        <x:is>
          <x:t xml:space="preserve">Aplicación electrostática de polvo</x:t>
        </x:is>
      </x:c>
      <x:c r="E848" t="inlineStr">
        <x:is>
          <x:t xml:space="preserve">Pistola manual de pintura electrostática en polvo</x:t>
        </x:is>
      </x:c>
      <x:c r="F848" s="35" t="n">
        <x:v>45931.37324611111</x:v>
      </x:c>
      <x:c r="G848" s="35" t="n">
        <x:v>45931.41003777778</x:v>
      </x:c>
      <x:c r="H848" t="n">
        <x:v>0.8830000000000001</x:v>
      </x:c>
      <x:c r="I848" s="30" t="n">
        <x:v>45931</x:v>
      </x:c>
      <x:c r="J848" t="inlineStr">
        <x:is>
          <x:t xml:space="preserve">FIFO DEL ESCENARIO</x:t>
        </x:is>
      </x:c>
      <x:c r="K848" t="inlineStr">
        <x:is>
          <x:t xml:space="preserve">NO PROGRAMA HISTORICO</x:t>
        </x:is>
      </x:c>
    </x:row>
    <x:row r="849">
      <x:c r="A849" t="inlineStr">
        <x:is>
          <x:t xml:space="preserve">P070</x:t>
        </x:is>
      </x:c>
      <x:c r="B849" t="inlineStr">
        <x:is>
          <x:t xml:space="preserve">Locker de 6 puertas</x:t>
        </x:is>
      </x:c>
      <x:c r="C849" t="n">
        <x:v>7</x:v>
      </x:c>
      <x:c r="D849" t="inlineStr">
        <x:is>
          <x:t xml:space="preserve">Curado térmico en horno</x:t>
        </x:is>
      </x:c>
      <x:c r="E849" t="inlineStr">
        <x:is>
          <x:t xml:space="preserve">Horno de curado de pintura electrostática por lotes</x:t>
        </x:is>
      </x:c>
      <x:c r="F849" s="35" t="n">
        <x:v>45931.41003777778</x:v>
      </x:c>
      <x:c r="G849" s="35" t="n">
        <x:v>45931.44128777778</x:v>
      </x:c>
      <x:c r="H849" t="n">
        <x:v>0.75</x:v>
      </x:c>
      <x:c r="I849" s="30" t="n">
        <x:v>45931</x:v>
      </x:c>
      <x:c r="J849" t="inlineStr">
        <x:is>
          <x:t xml:space="preserve">FIFO DEL ESCENARIO</x:t>
        </x:is>
      </x:c>
      <x:c r="K849" t="inlineStr">
        <x:is>
          <x:t xml:space="preserve">NO PROGRAMA HISTORICO</x:t>
        </x:is>
      </x:c>
    </x:row>
    <x:row r="850">
      <x:c r="A850" t="inlineStr">
        <x:is>
          <x:t xml:space="preserve">P070</x:t>
        </x:is>
      </x:c>
      <x:c r="B850" t="inlineStr">
        <x:is>
          <x:t xml:space="preserve">Locker de 6 puertas</x:t>
        </x:is>
      </x:c>
      <x:c r="C850" t="n">
        <x:v>8</x:v>
      </x:c>
      <x:c r="D850" t="inlineStr">
        <x:is>
          <x:t xml:space="preserve">Colgado, traslado y enfriamiento</x:t>
        </x:is>
      </x:c>
      <x:c r="E850" t="inlineStr">
        <x:is>
          <x:t xml:space="preserve">Manipulación y enfriamiento de piezas</x:t>
        </x:is>
      </x:c>
      <x:c r="F850" s="35" t="n">
        <x:v>45931.44128777778</x:v>
      </x:c>
      <x:c r="G850" s="35" t="n">
        <x:v>45931.45692666667</x:v>
      </x:c>
      <x:c r="H850" t="n">
        <x:v>0.3753333333333334</x:v>
      </x:c>
      <x:c r="I850" s="30" t="n">
        <x:v>45931</x:v>
      </x:c>
      <x:c r="J850" t="inlineStr">
        <x:is>
          <x:t xml:space="preserve">FIFO DEL ESCENARIO</x:t>
        </x:is>
      </x:c>
      <x:c r="K850" t="inlineStr">
        <x:is>
          <x:t xml:space="preserve">NO PROGRAMA HISTORICO</x:t>
        </x:is>
      </x:c>
    </x:row>
    <x:row r="851">
      <x:c r="A851" t="inlineStr">
        <x:is>
          <x:t xml:space="preserve">P070</x:t>
        </x:is>
      </x:c>
      <x:c r="B851" t="inlineStr">
        <x:is>
          <x:t xml:space="preserve">Locker de 6 puertas</x:t>
        </x:is>
      </x:c>
      <x:c r="C851" t="n">
        <x:v>9</x:v>
      </x:c>
      <x:c r="D851" t="inlineStr">
        <x:is>
          <x:t xml:space="preserve">Ensamblaje</x:t>
        </x:is>
      </x:c>
      <x:c r="E851" t="inlineStr">
        <x:is>
          <x:t xml:space="preserve">Mesa de armado</x:t>
        </x:is>
      </x:c>
      <x:c r="F851" s="35" t="n">
        <x:v>45933.35804027778</x:v>
      </x:c>
      <x:c r="G851" s="35" t="n">
        <x:v>45933.63824861111</x:v>
      </x:c>
      <x:c r="H851" t="n">
        <x:v>5.725</x:v>
      </x:c>
      <x:c r="I851" s="30" t="n">
        <x:v>45931</x:v>
      </x:c>
      <x:c r="J851" t="inlineStr">
        <x:is>
          <x:t xml:space="preserve">FIFO DEL ESCENARIO</x:t>
        </x:is>
      </x:c>
      <x:c r="K851" t="inlineStr">
        <x:is>
          <x:t xml:space="preserve">NO PROGRAMA HISTORICO</x:t>
        </x:is>
      </x:c>
    </x:row>
    <x:row r="852">
      <x:c r="A852" t="inlineStr">
        <x:is>
          <x:t xml:space="preserve">P070</x:t>
        </x:is>
      </x:c>
      <x:c r="B852" t="inlineStr">
        <x:is>
          <x:t xml:space="preserve">Locker de 6 puertas</x:t>
        </x:is>
      </x:c>
      <x:c r="C852" t="n">
        <x:v>10</x:v>
      </x:c>
      <x:c r="D852" t="inlineStr">
        <x:is>
          <x:t xml:space="preserve">Inspección de calidad</x:t>
        </x:is>
      </x:c>
      <x:c r="E852" t="inlineStr">
        <x:is>
          <x:t xml:space="preserve">Área de inspección</x:t>
        </x:is>
      </x:c>
      <x:c r="F852" s="35" t="n">
        <x:v>45933.63824861111</x:v>
      </x:c>
      <x:c r="G852" s="35" t="n">
        <x:v>45933.65430416667</x:v>
      </x:c>
      <x:c r="H852" t="n">
        <x:v>0.3853333333333334</x:v>
      </x:c>
      <x:c r="I852" s="30" t="n">
        <x:v>45931</x:v>
      </x:c>
      <x:c r="J852" t="inlineStr">
        <x:is>
          <x:t xml:space="preserve">FIFO DEL ESCENARIO</x:t>
        </x:is>
      </x:c>
      <x:c r="K852" t="inlineStr">
        <x:is>
          <x:t xml:space="preserve">NO PROGRAMA HISTORICO</x:t>
        </x:is>
      </x:c>
    </x:row>
    <x:row r="853">
      <x:c r="A853" t="inlineStr">
        <x:is>
          <x:t xml:space="preserve">P070</x:t>
        </x:is>
      </x:c>
      <x:c r="B853" t="inlineStr">
        <x:is>
          <x:t xml:space="preserve">Locker de 6 puertas</x:t>
        </x:is>
      </x:c>
      <x:c r="C853" t="n">
        <x:v>11</x:v>
      </x:c>
      <x:c r="D853" t="inlineStr">
        <x:is>
          <x:t xml:space="preserve">Embalaje</x:t>
        </x:is>
      </x:c>
      <x:c r="E853" t="inlineStr">
        <x:is>
          <x:t xml:space="preserve">Zona de protección y embalaje</x:t>
        </x:is>
      </x:c>
      <x:c r="F853" s="35" t="n">
        <x:v>45933.65430416667</x:v>
      </x:c>
      <x:c r="G853" s="35" t="n">
        <x:v>45933.67560972222</x:v>
      </x:c>
      <x:c r="H853" t="n">
        <x:v>0.5113333333333333</x:v>
      </x:c>
      <x:c r="I853" s="30" t="n">
        <x:v>45931</x:v>
      </x:c>
      <x:c r="J853" t="inlineStr">
        <x:is>
          <x:t xml:space="preserve">FIFO DEL ESCENARIO</x:t>
        </x:is>
      </x:c>
      <x:c r="K853" t="inlineStr">
        <x:is>
          <x:t xml:space="preserve">NO PROGRAMA HISTORICO</x:t>
        </x:is>
      </x:c>
    </x:row>
    <x:row r="854">
      <x:c r="A854" t="inlineStr">
        <x:is>
          <x:t xml:space="preserve">P072</x:t>
        </x:is>
      </x:c>
      <x:c r="B854" t="inlineStr">
        <x:is>
          <x:t xml:space="preserve">Estantería liviana metálica</x:t>
        </x:is>
      </x:c>
      <x:c r="C854" t="n">
        <x:v>1</x:v>
      </x:c>
      <x:c r="D854" t="inlineStr">
        <x:is>
          <x:t xml:space="preserve">Corte de planchas de acero</x:t>
        </x:is>
      </x:c>
      <x:c r="E854" t="inlineStr">
        <x:is>
          <x:t xml:space="preserve">Guillotina hidráulica para corte de planchas de acero</x:t>
        </x:is>
      </x:c>
      <x:c r="F854" s="35" t="n">
        <x:v>45918.55118402778</x:v>
      </x:c>
      <x:c r="G854" s="35" t="n">
        <x:v>45919.43118402778</x:v>
      </x:c>
      <x:c r="H854" t="n">
        <x:v>6.120000000000001</x:v>
      </x:c>
      <x:c r="I854" s="30" t="n">
        <x:v>45932</x:v>
      </x:c>
      <x:c r="J854" t="inlineStr">
        <x:is>
          <x:t xml:space="preserve">FIFO DEL ESCENARIO</x:t>
        </x:is>
      </x:c>
      <x:c r="K854" t="inlineStr">
        <x:is>
          <x:t xml:space="preserve">NO PROGRAMA HISTORICO</x:t>
        </x:is>
      </x:c>
    </x:row>
    <x:row r="855">
      <x:c r="A855" t="inlineStr">
        <x:is>
          <x:t xml:space="preserve">P072</x:t>
        </x:is>
      </x:c>
      <x:c r="B855" t="inlineStr">
        <x:is>
          <x:t xml:space="preserve">Estantería liviana metálica</x:t>
        </x:is>
      </x:c>
      <x:c r="C855" t="n">
        <x:v>2</x:v>
      </x:c>
      <x:c r="D855" t="inlineStr">
        <x:is>
          <x:t xml:space="preserve">Corte de tubos y perfiles</x:t>
        </x:is>
      </x:c>
      <x:c r="E855" t="inlineStr">
        <x:is>
          <x:t xml:space="preserve">Sierra de cinta para corte de tubos y perfiles</x:t>
        </x:is>
      </x:c>
      <x:c r="F855" s="35" t="n">
        <x:v>45919.43118402778</x:v>
      </x:c>
      <x:c r="G855" s="35" t="n">
        <x:v>45919.70257291666</x:v>
      </x:c>
      <x:c r="H855" t="n">
        <x:v>5.513333333333334</x:v>
      </x:c>
      <x:c r="I855" s="30" t="n">
        <x:v>45932</x:v>
      </x:c>
      <x:c r="J855" t="inlineStr">
        <x:is>
          <x:t xml:space="preserve">FIFO DEL ESCENARIO</x:t>
        </x:is>
      </x:c>
      <x:c r="K855" t="inlineStr">
        <x:is>
          <x:t xml:space="preserve">NO PROGRAMA HISTORICO</x:t>
        </x:is>
      </x:c>
    </x:row>
    <x:row r="856">
      <x:c r="A856" t="inlineStr">
        <x:is>
          <x:t xml:space="preserve">P072</x:t>
        </x:is>
      </x:c>
      <x:c r="B856" t="inlineStr">
        <x:is>
          <x:t xml:space="preserve">Estantería liviana metálica</x:t>
        </x:is>
      </x:c>
      <x:c r="C856" t="n">
        <x:v>3</x:v>
      </x:c>
      <x:c r="D856" t="inlineStr">
        <x:is>
          <x:t xml:space="preserve">Perforación</x:t>
        </x:is>
      </x:c>
      <x:c r="E856" t="inlineStr">
        <x:is>
          <x:t xml:space="preserve">Taladro de banco para perforación de acero</x:t>
        </x:is>
      </x:c>
      <x:c r="F856" s="35" t="n">
        <x:v>45923.61961111111</x:v>
      </x:c>
      <x:c r="G856" s="35" t="n">
        <x:v>45924.67377777777</x:v>
      </x:c>
      <x:c r="H856" t="n">
        <x:v>9.300000000000001</x:v>
      </x:c>
      <x:c r="I856" s="30" t="n">
        <x:v>45932</x:v>
      </x:c>
      <x:c r="J856" t="inlineStr">
        <x:is>
          <x:t xml:space="preserve">FIFO DEL ESCENARIO</x:t>
        </x:is>
      </x:c>
      <x:c r="K856" t="inlineStr">
        <x:is>
          <x:t xml:space="preserve">NO PROGRAMA HISTORICO</x:t>
        </x:is>
      </x:c>
    </x:row>
    <x:row r="857">
      <x:c r="A857" t="inlineStr">
        <x:is>
          <x:t xml:space="preserve">P072</x:t>
        </x:is>
      </x:c>
      <x:c r="B857" t="inlineStr">
        <x:is>
          <x:t xml:space="preserve">Estantería liviana metálica</x:t>
        </x:is>
      </x:c>
      <x:c r="C857" t="n">
        <x:v>4</x:v>
      </x:c>
      <x:c r="D857" t="inlineStr">
        <x:is>
          <x:t xml:space="preserve">Plegado</x:t>
        </x:is>
      </x:c>
      <x:c r="E857" t="inlineStr">
        <x:is>
          <x:t xml:space="preserve">Plegadora hidráulica de chapa metálica</x:t>
        </x:is>
      </x:c>
      <x:c r="F857" s="35" t="n">
        <x:v>45929.66613888889</x:v>
      </x:c>
      <x:c r="G857" s="35" t="n">
        <x:v>45931.59808333333</x:v>
      </x:c>
      <x:c r="H857" t="n">
        <x:v>14.36666666666667</x:v>
      </x:c>
      <x:c r="I857" s="30" t="n">
        <x:v>45932</x:v>
      </x:c>
      <x:c r="J857" t="inlineStr">
        <x:is>
          <x:t xml:space="preserve">FIFO DEL ESCENARIO</x:t>
        </x:is>
      </x:c>
      <x:c r="K857" t="inlineStr">
        <x:is>
          <x:t xml:space="preserve">NO PROGRAMA HISTORICO</x:t>
        </x:is>
      </x:c>
    </x:row>
    <x:row r="858">
      <x:c r="A858" t="inlineStr">
        <x:is>
          <x:t xml:space="preserve">P072</x:t>
        </x:is>
      </x:c>
      <x:c r="B858" t="inlineStr">
        <x:is>
          <x:t xml:space="preserve">Estantería liviana metálica</x:t>
        </x:is>
      </x:c>
      <x:c r="C858" t="n">
        <x:v>5</x:v>
      </x:c>
      <x:c r="D858" t="inlineStr">
        <x:is>
          <x:t xml:space="preserve">Desbarbado</x:t>
        </x:is>
      </x:c>
      <x:c r="E858" t="inlineStr">
        <x:is>
          <x:t xml:space="preserve">Mesa de desbarbado/esmerilado</x:t>
        </x:is>
      </x:c>
      <x:c r="F858" s="35" t="n">
        <x:v>45931.59808333333</x:v>
      </x:c>
      <x:c r="G858" s="35" t="n">
        <x:v>45932.48558333333</x:v>
      </x:c>
      <x:c r="H858" t="n">
        <x:v>6.3</x:v>
      </x:c>
      <x:c r="I858" s="30" t="n">
        <x:v>45932</x:v>
      </x:c>
      <x:c r="J858" t="inlineStr">
        <x:is>
          <x:t xml:space="preserve">FIFO DEL ESCENARIO</x:t>
        </x:is>
      </x:c>
      <x:c r="K858" t="inlineStr">
        <x:is>
          <x:t xml:space="preserve">NO PROGRAMA HISTORICO</x:t>
        </x:is>
      </x:c>
    </x:row>
    <x:row r="859">
      <x:c r="A859" t="inlineStr">
        <x:is>
          <x:t xml:space="preserve">P072</x:t>
        </x:is>
      </x:c>
      <x:c r="B859" t="inlineStr">
        <x:is>
          <x:t xml:space="preserve">Estantería liviana metálica</x:t>
        </x:is>
      </x:c>
      <x:c r="C859" t="n">
        <x:v>6</x:v>
      </x:c>
      <x:c r="D859" t="inlineStr">
        <x:is>
          <x:t xml:space="preserve">Preparación superficial</x:t>
        </x:is>
      </x:c>
      <x:c r="E859" t="inlineStr">
        <x:is>
          <x:t xml:space="preserve">Zona de preparación superficial</x:t>
        </x:is>
      </x:c>
      <x:c r="F859" s="35" t="n">
        <x:v>45932.48558333333</x:v>
      </x:c>
      <x:c r="G859" s="35" t="n">
        <x:v>45932.70138333333</x:v>
      </x:c>
      <x:c r="H859" t="n">
        <x:v>4.1792</x:v>
      </x:c>
      <x:c r="I859" s="30" t="n">
        <x:v>45932</x:v>
      </x:c>
      <x:c r="J859" t="inlineStr">
        <x:is>
          <x:t xml:space="preserve">FIFO DEL ESCENARIO</x:t>
        </x:is>
      </x:c>
      <x:c r="K859" t="inlineStr">
        <x:is>
          <x:t xml:space="preserve">NO PROGRAMA HISTORICO</x:t>
        </x:is>
      </x:c>
    </x:row>
    <x:row r="860">
      <x:c r="A860" t="inlineStr">
        <x:is>
          <x:t xml:space="preserve">P072</x:t>
        </x:is>
      </x:c>
      <x:c r="B860" t="inlineStr">
        <x:is>
          <x:t xml:space="preserve">Estantería liviana metálica</x:t>
        </x:is>
      </x:c>
      <x:c r="C860" t="n">
        <x:v>7</x:v>
      </x:c>
      <x:c r="D860" t="inlineStr">
        <x:is>
          <x:t xml:space="preserve">Aplicación electrostática de polvo</x:t>
        </x:is>
      </x:c>
      <x:c r="E860" t="inlineStr">
        <x:is>
          <x:t xml:space="preserve">Pistola manual de pintura electrostática en polvo</x:t>
        </x:is>
      </x:c>
      <x:c r="F860" s="35" t="n">
        <x:v>45932.70138333333</x:v>
      </x:c>
      <x:c r="G860" s="35" t="n">
        <x:v>45933.38041111111</x:v>
      </x:c>
      <x:c r="H860" t="n">
        <x:v>1.296666666666667</x:v>
      </x:c>
      <x:c r="I860" s="30" t="n">
        <x:v>45932</x:v>
      </x:c>
      <x:c r="J860" t="inlineStr">
        <x:is>
          <x:t xml:space="preserve">FIFO DEL ESCENARIO</x:t>
        </x:is>
      </x:c>
      <x:c r="K860" t="inlineStr">
        <x:is>
          <x:t xml:space="preserve">NO PROGRAMA HISTORICO</x:t>
        </x:is>
      </x:c>
    </x:row>
    <x:row r="861">
      <x:c r="A861" t="inlineStr">
        <x:is>
          <x:t xml:space="preserve">P072</x:t>
        </x:is>
      </x:c>
      <x:c r="B861" t="inlineStr">
        <x:is>
          <x:t xml:space="preserve">Estantería liviana metálica</x:t>
        </x:is>
      </x:c>
      <x:c r="C861" t="n">
        <x:v>8</x:v>
      </x:c>
      <x:c r="D861" t="inlineStr">
        <x:is>
          <x:t xml:space="preserve">Curado térmico en horno</x:t>
        </x:is>
      </x:c>
      <x:c r="E861" t="inlineStr">
        <x:is>
          <x:t xml:space="preserve">Horno de curado de pintura electrostática por lotes</x:t>
        </x:is>
      </x:c>
      <x:c r="F861" s="35" t="n">
        <x:v>45933.38041111111</x:v>
      </x:c>
      <x:c r="G861" s="35" t="n">
        <x:v>45933.41166111111</x:v>
      </x:c>
      <x:c r="H861" t="n">
        <x:v>0.75</x:v>
      </x:c>
      <x:c r="I861" s="30" t="n">
        <x:v>45932</x:v>
      </x:c>
      <x:c r="J861" t="inlineStr">
        <x:is>
          <x:t xml:space="preserve">FIFO DEL ESCENARIO</x:t>
        </x:is>
      </x:c>
      <x:c r="K861" t="inlineStr">
        <x:is>
          <x:t xml:space="preserve">NO PROGRAMA HISTORICO</x:t>
        </x:is>
      </x:c>
    </x:row>
    <x:row r="862">
      <x:c r="A862" t="inlineStr">
        <x:is>
          <x:t xml:space="preserve">P072</x:t>
        </x:is>
      </x:c>
      <x:c r="B862" t="inlineStr">
        <x:is>
          <x:t xml:space="preserve">Estantería liviana metálica</x:t>
        </x:is>
      </x:c>
      <x:c r="C862" t="n">
        <x:v>9</x:v>
      </x:c>
      <x:c r="D862" t="inlineStr">
        <x:is>
          <x:t xml:space="preserve">Colgado, traslado y enfriamiento</x:t>
        </x:is>
      </x:c>
      <x:c r="E862" t="inlineStr">
        <x:is>
          <x:t xml:space="preserve">Manipulación y enfriamiento de piezas</x:t>
        </x:is>
      </x:c>
      <x:c r="F862" s="35" t="n">
        <x:v>45933.41166111111</x:v>
      </x:c>
      <x:c r="G862" s="35" t="n">
        <x:v>45933.43360555555</x:v>
      </x:c>
      <x:c r="H862" t="n">
        <x:v>0.5266666666666666</x:v>
      </x:c>
      <x:c r="I862" s="30" t="n">
        <x:v>45932</x:v>
      </x:c>
      <x:c r="J862" t="inlineStr">
        <x:is>
          <x:t xml:space="preserve">FIFO DEL ESCENARIO</x:t>
        </x:is>
      </x:c>
      <x:c r="K862" t="inlineStr">
        <x:is>
          <x:t xml:space="preserve">NO PROGRAMA HISTORICO</x:t>
        </x:is>
      </x:c>
    </x:row>
    <x:row r="863">
      <x:c r="A863" t="inlineStr">
        <x:is>
          <x:t xml:space="preserve">P072</x:t>
        </x:is>
      </x:c>
      <x:c r="B863" t="inlineStr">
        <x:is>
          <x:t xml:space="preserve">Estantería liviana metálica</x:t>
        </x:is>
      </x:c>
      <x:c r="C863" t="n">
        <x:v>10</x:v>
      </x:c>
      <x:c r="D863" t="inlineStr">
        <x:is>
          <x:t xml:space="preserve">Ensamblaje</x:t>
        </x:is>
      </x:c>
      <x:c r="E863" t="inlineStr">
        <x:is>
          <x:t xml:space="preserve">Mesa de armado</x:t>
        </x:is>
      </x:c>
      <x:c r="F863" s="35" t="n">
        <x:v>45933.63824861111</x:v>
      </x:c>
      <x:c r="G863" s="35" t="n">
        <x:v>45937.36116527778</x:v>
      </x:c>
      <x:c r="H863" t="n">
        <x:v>10.35</x:v>
      </x:c>
      <x:c r="I863" s="30" t="n">
        <x:v>45932</x:v>
      </x:c>
      <x:c r="J863" t="inlineStr">
        <x:is>
          <x:t xml:space="preserve">FIFO DEL ESCENARIO</x:t>
        </x:is>
      </x:c>
      <x:c r="K863" t="inlineStr">
        <x:is>
          <x:t xml:space="preserve">NO PROGRAMA HISTORICO</x:t>
        </x:is>
      </x:c>
    </x:row>
    <x:row r="864">
      <x:c r="A864" t="inlineStr">
        <x:is>
          <x:t xml:space="preserve">P072</x:t>
        </x:is>
      </x:c>
      <x:c r="B864" t="inlineStr">
        <x:is>
          <x:t xml:space="preserve">Estantería liviana metálica</x:t>
        </x:is>
      </x:c>
      <x:c r="C864" t="n">
        <x:v>11</x:v>
      </x:c>
      <x:c r="D864" t="inlineStr">
        <x:is>
          <x:t xml:space="preserve">Inspección de calidad</x:t>
        </x:is>
      </x:c>
      <x:c r="E864" t="inlineStr">
        <x:is>
          <x:t xml:space="preserve">Área de inspección</x:t>
        </x:is>
      </x:c>
      <x:c r="F864" s="35" t="n">
        <x:v>45937.36116527778</x:v>
      </x:c>
      <x:c r="G864" s="35" t="n">
        <x:v>45937.3865125</x:v>
      </x:c>
      <x:c r="H864" t="n">
        <x:v>0.6083333333333333</x:v>
      </x:c>
      <x:c r="I864" s="30" t="n">
        <x:v>45932</x:v>
      </x:c>
      <x:c r="J864" t="inlineStr">
        <x:is>
          <x:t xml:space="preserve">FIFO DEL ESCENARIO</x:t>
        </x:is>
      </x:c>
      <x:c r="K864" t="inlineStr">
        <x:is>
          <x:t xml:space="preserve">NO PROGRAMA HISTORICO</x:t>
        </x:is>
      </x:c>
    </x:row>
    <x:row r="865">
      <x:c r="A865" t="inlineStr">
        <x:is>
          <x:t xml:space="preserve">P072</x:t>
        </x:is>
      </x:c>
      <x:c r="B865" t="inlineStr">
        <x:is>
          <x:t xml:space="preserve">Estantería liviana metálica</x:t>
        </x:is>
      </x:c>
      <x:c r="C865" t="n">
        <x:v>12</x:v>
      </x:c>
      <x:c r="D865" t="inlineStr">
        <x:is>
          <x:t xml:space="preserve">Embalaje</x:t>
        </x:is>
      </x:c>
      <x:c r="E865" t="inlineStr">
        <x:is>
          <x:t xml:space="preserve">Zona de protección y embalaje</x:t>
        </x:is>
      </x:c>
      <x:c r="F865" s="35" t="n">
        <x:v>45937.3865125</x:v>
      </x:c>
      <x:c r="G865" s="35" t="n">
        <x:v>45937.42033194444</x:v>
      </x:c>
      <x:c r="H865" t="n">
        <x:v>0.8116666666666668</x:v>
      </x:c>
      <x:c r="I865" s="30" t="n">
        <x:v>45932</x:v>
      </x:c>
      <x:c r="J865" t="inlineStr">
        <x:is>
          <x:t xml:space="preserve">FIFO DEL ESCENARIO</x:t>
        </x:is>
      </x:c>
      <x:c r="K865" t="inlineStr">
        <x:is>
          <x:t xml:space="preserve">NO PROGRAMA HISTORICO</x:t>
        </x:is>
      </x:c>
    </x:row>
    <x:row r="866">
      <x:c r="A866" t="inlineStr">
        <x:is>
          <x:t xml:space="preserve">P073</x:t>
        </x:is>
      </x:c>
      <x:c r="B866" t="inlineStr">
        <x:is>
          <x:t xml:space="preserve">Minirack metálico con bandejas</x:t>
        </x:is>
      </x:c>
      <x:c r="C866" t="n">
        <x:v>1</x:v>
      </x:c>
      <x:c r="D866" t="inlineStr">
        <x:is>
          <x:t xml:space="preserve">Corte de planchas de acero</x:t>
        </x:is>
      </x:c>
      <x:c r="E866" t="inlineStr">
        <x:is>
          <x:t xml:space="preserve">Guillotina hidráulica para corte de planchas de acero</x:t>
        </x:is>
      </x:c>
      <x:c r="F866" s="35" t="n">
        <x:v>45933.33333333334</x:v>
      </x:c>
      <x:c r="G866" s="35" t="n">
        <x:v>45933.67461111111</x:v>
      </x:c>
      <x:c r="H866" t="n">
        <x:v>7.190666666666668</x:v>
      </x:c>
      <x:c r="I866" s="30" t="n">
        <x:v>45950</x:v>
      </x:c>
      <x:c r="J866" t="inlineStr">
        <x:is>
          <x:t xml:space="preserve">FIFO DEL ESCENARIO</x:t>
        </x:is>
      </x:c>
      <x:c r="K866" t="inlineStr">
        <x:is>
          <x:t xml:space="preserve">NO PROGRAMA HISTORICO</x:t>
        </x:is>
      </x:c>
    </x:row>
    <x:row r="867">
      <x:c r="A867" t="inlineStr">
        <x:is>
          <x:t xml:space="preserve">P073</x:t>
        </x:is>
      </x:c>
      <x:c r="B867" t="inlineStr">
        <x:is>
          <x:t xml:space="preserve">Minirack metálico con bandejas</x:t>
        </x:is>
      </x:c>
      <x:c r="C867" t="n">
        <x:v>2</x:v>
      </x:c>
      <x:c r="D867" t="inlineStr">
        <x:is>
          <x:t xml:space="preserve">Corte de tubos y perfiles</x:t>
        </x:is>
      </x:c>
      <x:c r="E867" t="inlineStr">
        <x:is>
          <x:t xml:space="preserve">Sierra de cinta para corte de tubos y perfiles</x:t>
        </x:is>
      </x:c>
      <x:c r="F867" s="35" t="n">
        <x:v>45933.67461111111</x:v>
      </x:c>
      <x:c r="G867" s="35" t="n">
        <x:v>45937.34005555556</x:v>
      </x:c>
      <x:c r="H867" t="n">
        <x:v>8.970666666666666</x:v>
      </x:c>
      <x:c r="I867" s="30" t="n">
        <x:v>45950</x:v>
      </x:c>
      <x:c r="J867" t="inlineStr">
        <x:is>
          <x:t xml:space="preserve">FIFO DEL ESCENARIO</x:t>
        </x:is>
      </x:c>
      <x:c r="K867" t="inlineStr">
        <x:is>
          <x:t xml:space="preserve">NO PROGRAMA HISTORICO</x:t>
        </x:is>
      </x:c>
    </x:row>
    <x:row r="868">
      <x:c r="A868" t="inlineStr">
        <x:is>
          <x:t xml:space="preserve">P073</x:t>
        </x:is>
      </x:c>
      <x:c r="B868" t="inlineStr">
        <x:is>
          <x:t xml:space="preserve">Minirack metálico con bandejas</x:t>
        </x:is>
      </x:c>
      <x:c r="C868" t="n">
        <x:v>3</x:v>
      </x:c>
      <x:c r="D868" t="inlineStr">
        <x:is>
          <x:t xml:space="preserve">Perforación</x:t>
        </x:is>
      </x:c>
      <x:c r="E868" t="inlineStr">
        <x:is>
          <x:t xml:space="preserve">Taladro de banco para perforación de acero</x:t>
        </x:is>
      </x:c>
      <x:c r="F868" s="35" t="n">
        <x:v>45937.34005555556</x:v>
      </x:c>
      <x:c r="G868" s="35" t="n">
        <x:v>45938.58894444445</x:v>
      </x:c>
      <x:c r="H868" t="n">
        <x:v>12.97333333333333</x:v>
      </x:c>
      <x:c r="I868" s="30" t="n">
        <x:v>45950</x:v>
      </x:c>
      <x:c r="J868" t="inlineStr">
        <x:is>
          <x:t xml:space="preserve">FIFO DEL ESCENARIO</x:t>
        </x:is>
      </x:c>
      <x:c r="K868" t="inlineStr">
        <x:is>
          <x:t xml:space="preserve">NO PROGRAMA HISTORICO</x:t>
        </x:is>
      </x:c>
    </x:row>
    <x:row r="869">
      <x:c r="A869" t="inlineStr">
        <x:is>
          <x:t xml:space="preserve">P073</x:t>
        </x:is>
      </x:c>
      <x:c r="B869" t="inlineStr">
        <x:is>
          <x:t xml:space="preserve">Minirack metálico con bandejas</x:t>
        </x:is>
      </x:c>
      <x:c r="C869" t="n">
        <x:v>4</x:v>
      </x:c>
      <x:c r="D869" t="inlineStr">
        <x:is>
          <x:t xml:space="preserve">Plegado</x:t>
        </x:is>
      </x:c>
      <x:c r="E869" t="inlineStr">
        <x:is>
          <x:t xml:space="preserve">Plegadora hidráulica de chapa metálica</x:t>
        </x:is>
      </x:c>
      <x:c r="F869" s="35" t="n">
        <x:v>45938.58894444445</x:v>
      </x:c>
      <x:c r="G869" s="35" t="n">
        <x:v>45940.39727777777</x:v>
      </x:c>
      <x:c r="H869" t="n">
        <x:v>12.4</x:v>
      </x:c>
      <x:c r="I869" s="30" t="n">
        <x:v>45950</x:v>
      </x:c>
      <x:c r="J869" t="inlineStr">
        <x:is>
          <x:t xml:space="preserve">FIFO DEL ESCENARIO</x:t>
        </x:is>
      </x:c>
      <x:c r="K869" t="inlineStr">
        <x:is>
          <x:t xml:space="preserve">NO PROGRAMA HISTORICO</x:t>
        </x:is>
      </x:c>
    </x:row>
    <x:row r="870">
      <x:c r="A870" t="inlineStr">
        <x:is>
          <x:t xml:space="preserve">P073</x:t>
        </x:is>
      </x:c>
      <x:c r="B870" t="inlineStr">
        <x:is>
          <x:t xml:space="preserve">Minirack metálico con bandejas</x:t>
        </x:is>
      </x:c>
      <x:c r="C870" t="n">
        <x:v>5</x:v>
      </x:c>
      <x:c r="D870" t="inlineStr">
        <x:is>
          <x:t xml:space="preserve">Soldadura</x:t>
        </x:is>
      </x:c>
      <x:c r="E870" t="inlineStr">
        <x:is>
          <x:t xml:space="preserve">Máquina de soldadura por arco MIG/MAG</x:t>
        </x:is>
      </x:c>
      <x:c r="F870" s="35" t="n">
        <x:v>45940.39727777777</x:v>
      </x:c>
      <x:c r="G870" s="35" t="n">
        <x:v>45944.39783333334</x:v>
      </x:c>
      <x:c r="H870" t="n">
        <x:v>16.01333333333333</x:v>
      </x:c>
      <x:c r="I870" s="30" t="n">
        <x:v>45950</x:v>
      </x:c>
      <x:c r="J870" t="inlineStr">
        <x:is>
          <x:t xml:space="preserve">FIFO DEL ESCENARIO</x:t>
        </x:is>
      </x:c>
      <x:c r="K870" t="inlineStr">
        <x:is>
          <x:t xml:space="preserve">NO PROGRAMA HISTORICO</x:t>
        </x:is>
      </x:c>
    </x:row>
    <x:row r="871">
      <x:c r="A871" t="inlineStr">
        <x:is>
          <x:t xml:space="preserve">P073</x:t>
        </x:is>
      </x:c>
      <x:c r="B871" t="inlineStr">
        <x:is>
          <x:t xml:space="preserve">Minirack metálico con bandejas</x:t>
        </x:is>
      </x:c>
      <x:c r="C871" t="n">
        <x:v>6</x:v>
      </x:c>
      <x:c r="D871" t="inlineStr">
        <x:is>
          <x:t xml:space="preserve">Desbarbado</x:t>
        </x:is>
      </x:c>
      <x:c r="E871" t="inlineStr">
        <x:is>
          <x:t xml:space="preserve">Mesa de desbarbado/esmerilado</x:t>
        </x:is>
      </x:c>
      <x:c r="F871" s="35" t="n">
        <x:v>45944.39783333334</x:v>
      </x:c>
      <x:c r="G871" s="35" t="n">
        <x:v>45945.41866666666</x:v>
      </x:c>
      <x:c r="H871" t="n">
        <x:v>8.5</x:v>
      </x:c>
      <x:c r="I871" s="30" t="n">
        <x:v>45950</x:v>
      </x:c>
      <x:c r="J871" t="inlineStr">
        <x:is>
          <x:t xml:space="preserve">FIFO DEL ESCENARIO</x:t>
        </x:is>
      </x:c>
      <x:c r="K871" t="inlineStr">
        <x:is>
          <x:t xml:space="preserve">NO PROGRAMA HISTORICO</x:t>
        </x:is>
      </x:c>
    </x:row>
    <x:row r="872">
      <x:c r="A872" t="inlineStr">
        <x:is>
          <x:t xml:space="preserve">P073</x:t>
        </x:is>
      </x:c>
      <x:c r="B872" t="inlineStr">
        <x:is>
          <x:t xml:space="preserve">Minirack metálico con bandejas</x:t>
        </x:is>
      </x:c>
      <x:c r="C872" t="n">
        <x:v>7</x:v>
      </x:c>
      <x:c r="D872" t="inlineStr">
        <x:is>
          <x:t xml:space="preserve">Preparación superficial</x:t>
        </x:is>
      </x:c>
      <x:c r="E872" t="inlineStr">
        <x:is>
          <x:t xml:space="preserve">Zona de preparación superficial</x:t>
        </x:is>
      </x:c>
      <x:c r="F872" s="35" t="n">
        <x:v>45945.41866666666</x:v>
      </x:c>
      <x:c r="G872" s="35" t="n">
        <x:v>45946.34137333334</x:v>
      </x:c>
      <x:c r="H872" t="n">
        <x:v>6.14496</x:v>
      </x:c>
      <x:c r="I872" s="30" t="n">
        <x:v>45950</x:v>
      </x:c>
      <x:c r="J872" t="inlineStr">
        <x:is>
          <x:t xml:space="preserve">FIFO DEL ESCENARIO</x:t>
        </x:is>
      </x:c>
      <x:c r="K872" t="inlineStr">
        <x:is>
          <x:t xml:space="preserve">NO PROGRAMA HISTORICO</x:t>
        </x:is>
      </x:c>
    </x:row>
    <x:row r="873">
      <x:c r="A873" t="inlineStr">
        <x:is>
          <x:t xml:space="preserve">P073</x:t>
        </x:is>
      </x:c>
      <x:c r="B873" t="inlineStr">
        <x:is>
          <x:t xml:space="preserve">Minirack metálico con bandejas</x:t>
        </x:is>
      </x:c>
      <x:c r="C873" t="n">
        <x:v>8</x:v>
      </x:c>
      <x:c r="D873" t="inlineStr">
        <x:is>
          <x:t xml:space="preserve">Aplicación electrostática de polvo</x:t>
        </x:is>
      </x:c>
      <x:c r="E873" t="inlineStr">
        <x:is>
          <x:t xml:space="preserve">Pistola manual de pintura electrostática en polvo</x:t>
        </x:is>
      </x:c>
      <x:c r="F873" s="35" t="n">
        <x:v>45946.34137333334</x:v>
      </x:c>
      <x:c r="G873" s="35" t="n">
        <x:v>45946.42487333333</x:v>
      </x:c>
      <x:c r="H873" t="n">
        <x:v>2.004</x:v>
      </x:c>
      <x:c r="I873" s="30" t="n">
        <x:v>45950</x:v>
      </x:c>
      <x:c r="J873" t="inlineStr">
        <x:is>
          <x:t xml:space="preserve">FIFO DEL ESCENARIO</x:t>
        </x:is>
      </x:c>
      <x:c r="K873" t="inlineStr">
        <x:is>
          <x:t xml:space="preserve">NO PROGRAMA HISTORICO</x:t>
        </x:is>
      </x:c>
    </x:row>
    <x:row r="874">
      <x:c r="A874" t="inlineStr">
        <x:is>
          <x:t xml:space="preserve">P073</x:t>
        </x:is>
      </x:c>
      <x:c r="B874" t="inlineStr">
        <x:is>
          <x:t xml:space="preserve">Minirack metálico con bandejas</x:t>
        </x:is>
      </x:c>
      <x:c r="C874" t="n">
        <x:v>9</x:v>
      </x:c>
      <x:c r="D874" t="inlineStr">
        <x:is>
          <x:t xml:space="preserve">Curado térmico en horno</x:t>
        </x:is>
      </x:c>
      <x:c r="E874" t="inlineStr">
        <x:is>
          <x:t xml:space="preserve">Horno de curado de pintura electrostática por lotes</x:t>
        </x:is>
      </x:c>
      <x:c r="F874" s="35" t="n">
        <x:v>45946.42487333333</x:v>
      </x:c>
      <x:c r="G874" s="35" t="n">
        <x:v>45946.48737333333</x:v>
      </x:c>
      <x:c r="H874" t="n">
        <x:v>1.5</x:v>
      </x:c>
      <x:c r="I874" s="30" t="n">
        <x:v>45950</x:v>
      </x:c>
      <x:c r="J874" t="inlineStr">
        <x:is>
          <x:t xml:space="preserve">FIFO DEL ESCENARIO</x:t>
        </x:is>
      </x:c>
      <x:c r="K874" t="inlineStr">
        <x:is>
          <x:t xml:space="preserve">NO PROGRAMA HISTORICO</x:t>
        </x:is>
      </x:c>
    </x:row>
    <x:row r="875">
      <x:c r="A875" t="inlineStr">
        <x:is>
          <x:t xml:space="preserve">P073</x:t>
        </x:is>
      </x:c>
      <x:c r="B875" t="inlineStr">
        <x:is>
          <x:t xml:space="preserve">Minirack metálico con bandejas</x:t>
        </x:is>
      </x:c>
      <x:c r="C875" t="n">
        <x:v>10</x:v>
      </x:c>
      <x:c r="D875" t="inlineStr">
        <x:is>
          <x:t xml:space="preserve">Colgado, traslado y enfriamiento</x:t>
        </x:is>
      </x:c>
      <x:c r="E875" t="inlineStr">
        <x:is>
          <x:t xml:space="preserve">Manipulación y enfriamiento de piezas</x:t>
        </x:is>
      </x:c>
      <x:c r="F875" s="35" t="n">
        <x:v>45946.48737333333</x:v>
      </x:c>
      <x:c r="G875" s="35" t="n">
        <x:v>45946.56256777778</x:v>
      </x:c>
      <x:c r="H875" t="n">
        <x:v>0.8046666666666666</x:v>
      </x:c>
      <x:c r="I875" s="30" t="n">
        <x:v>45950</x:v>
      </x:c>
      <x:c r="J875" t="inlineStr">
        <x:is>
          <x:t xml:space="preserve">FIFO DEL ESCENARIO</x:t>
        </x:is>
      </x:c>
      <x:c r="K875" t="inlineStr">
        <x:is>
          <x:t xml:space="preserve">NO PROGRAMA HISTORICO</x:t>
        </x:is>
      </x:c>
    </x:row>
    <x:row r="876">
      <x:c r="A876" t="inlineStr">
        <x:is>
          <x:t xml:space="preserve">P073</x:t>
        </x:is>
      </x:c>
      <x:c r="B876" t="inlineStr">
        <x:is>
          <x:t xml:space="preserve">Minirack metálico con bandejas</x:t>
        </x:is>
      </x:c>
      <x:c r="C876" t="n">
        <x:v>11</x:v>
      </x:c>
      <x:c r="D876" t="inlineStr">
        <x:is>
          <x:t xml:space="preserve">Ensamblaje</x:t>
        </x:is>
      </x:c>
      <x:c r="E876" t="inlineStr">
        <x:is>
          <x:t xml:space="preserve">Mesa de armado</x:t>
        </x:is>
      </x:c>
      <x:c r="F876" s="35" t="n">
        <x:v>45946.56256777778</x:v>
      </x:c>
      <x:c r="G876" s="35" t="n">
        <x:v>45950.36256777777</x:v>
      </x:c>
      <x:c r="H876" t="n">
        <x:v>12.2</x:v>
      </x:c>
      <x:c r="I876" s="30" t="n">
        <x:v>45950</x:v>
      </x:c>
      <x:c r="J876" t="inlineStr">
        <x:is>
          <x:t xml:space="preserve">FIFO DEL ESCENARIO</x:t>
        </x:is>
      </x:c>
      <x:c r="K876" t="inlineStr">
        <x:is>
          <x:t xml:space="preserve">NO PROGRAMA HISTORICO</x:t>
        </x:is>
      </x:c>
    </x:row>
    <x:row r="877">
      <x:c r="A877" t="inlineStr">
        <x:is>
          <x:t xml:space="preserve">P073</x:t>
        </x:is>
      </x:c>
      <x:c r="B877" t="inlineStr">
        <x:is>
          <x:t xml:space="preserve">Minirack metálico con bandejas</x:t>
        </x:is>
      </x:c>
      <x:c r="C877" t="n">
        <x:v>12</x:v>
      </x:c>
      <x:c r="D877" t="inlineStr">
        <x:is>
          <x:t xml:space="preserve">Inspección de calidad</x:t>
        </x:is>
      </x:c>
      <x:c r="E877" t="inlineStr">
        <x:is>
          <x:t xml:space="preserve">Área de inspección</x:t>
        </x:is>
      </x:c>
      <x:c r="F877" s="35" t="n">
        <x:v>45950.36256777777</x:v>
      </x:c>
      <x:c r="G877" s="35" t="n">
        <x:v>45950.39751222223</x:v>
      </x:c>
      <x:c r="H877" t="n">
        <x:v>0.8386666666666667</x:v>
      </x:c>
      <x:c r="I877" s="30" t="n">
        <x:v>45950</x:v>
      </x:c>
      <x:c r="J877" t="inlineStr">
        <x:is>
          <x:t xml:space="preserve">FIFO DEL ESCENARIO</x:t>
        </x:is>
      </x:c>
      <x:c r="K877" t="inlineStr">
        <x:is>
          <x:t xml:space="preserve">NO PROGRAMA HISTORICO</x:t>
        </x:is>
      </x:c>
    </x:row>
    <x:row r="878">
      <x:c r="A878" t="inlineStr">
        <x:is>
          <x:t xml:space="preserve">P073</x:t>
        </x:is>
      </x:c>
      <x:c r="B878" t="inlineStr">
        <x:is>
          <x:t xml:space="preserve">Minirack metálico con bandejas</x:t>
        </x:is>
      </x:c>
      <x:c r="C878" t="n">
        <x:v>13</x:v>
      </x:c>
      <x:c r="D878" t="inlineStr">
        <x:is>
          <x:t xml:space="preserve">Embalaje</x:t>
        </x:is>
      </x:c>
      <x:c r="E878" t="inlineStr">
        <x:is>
          <x:t xml:space="preserve">Zona de protección y embalaje</x:t>
        </x:is>
      </x:c>
      <x:c r="F878" s="35" t="n">
        <x:v>45950.39751222223</x:v>
      </x:c>
      <x:c r="G878" s="35" t="n">
        <x:v>45950.44445666666</x:v>
      </x:c>
      <x:c r="H878" t="n">
        <x:v>1.126666666666666</x:v>
      </x:c>
      <x:c r="I878" s="30" t="n">
        <x:v>45950</x:v>
      </x:c>
      <x:c r="J878" t="inlineStr">
        <x:is>
          <x:t xml:space="preserve">FIFO DEL ESCENARIO</x:t>
        </x:is>
      </x:c>
      <x:c r="K878" t="inlineStr">
        <x:is>
          <x:t xml:space="preserve">NO PROGRAMA HISTORICO</x:t>
        </x:is>
      </x:c>
    </x:row>
    <x:row r="879">
      <x:c r="A879" t="inlineStr">
        <x:is>
          <x:t xml:space="preserve">P075</x:t>
        </x:is>
      </x:c>
      <x:c r="B879" t="inlineStr">
        <x:is>
          <x:t xml:space="preserve">Góndola central comercial</x:t>
        </x:is>
      </x:c>
      <x:c r="C879" t="n">
        <x:v>1</x:v>
      </x:c>
      <x:c r="D879" t="inlineStr">
        <x:is>
          <x:t xml:space="preserve">Corte de planchas de acero</x:t>
        </x:is>
      </x:c>
      <x:c r="E879" t="inlineStr">
        <x:is>
          <x:t xml:space="preserve">Guillotina hidráulica para corte de planchas de acero</x:t>
        </x:is>
      </x:c>
      <x:c r="F879" s="35" t="n">
        <x:v>45933.67461111111</x:v>
      </x:c>
      <x:c r="G879" s="35" t="n">
        <x:v>45937.34841666667</x:v>
      </x:c>
      <x:c r="H879" t="n">
        <x:v>9.171333333333333</x:v>
      </x:c>
      <x:c r="I879" s="30" t="n">
        <x:v>45948</x:v>
      </x:c>
      <x:c r="J879" t="inlineStr">
        <x:is>
          <x:t xml:space="preserve">FIFO DEL ESCENARIO</x:t>
        </x:is>
      </x:c>
      <x:c r="K879" t="inlineStr">
        <x:is>
          <x:t xml:space="preserve">NO PROGRAMA HISTORICO</x:t>
        </x:is>
      </x:c>
    </x:row>
    <x:row r="880">
      <x:c r="A880" t="inlineStr">
        <x:is>
          <x:t xml:space="preserve">P075</x:t>
        </x:is>
      </x:c>
      <x:c r="B880" t="inlineStr">
        <x:is>
          <x:t xml:space="preserve">Góndola central comercial</x:t>
        </x:is>
      </x:c>
      <x:c r="C880" t="n">
        <x:v>2</x:v>
      </x:c>
      <x:c r="D880" t="inlineStr">
        <x:is>
          <x:t xml:space="preserve">Corte de tubos y perfiles</x:t>
        </x:is>
      </x:c>
      <x:c r="E880" t="inlineStr">
        <x:is>
          <x:t xml:space="preserve">Sierra de cinta para corte de tubos y perfiles</x:t>
        </x:is>
      </x:c>
      <x:c r="F880" s="35" t="n">
        <x:v>45937.34841666667</x:v>
      </x:c>
      <x:c r="G880" s="35" t="n">
        <x:v>45937.37888888889</x:v>
      </x:c>
      <x:c r="H880" t="n">
        <x:v>0.7313333333333333</x:v>
      </x:c>
      <x:c r="I880" s="30" t="n">
        <x:v>45948</x:v>
      </x:c>
      <x:c r="J880" t="inlineStr">
        <x:is>
          <x:t xml:space="preserve">FIFO DEL ESCENARIO</x:t>
        </x:is>
      </x:c>
      <x:c r="K880" t="inlineStr">
        <x:is>
          <x:t xml:space="preserve">NO PROGRAMA HISTORICO</x:t>
        </x:is>
      </x:c>
    </x:row>
    <x:row r="881">
      <x:c r="A881" t="inlineStr">
        <x:is>
          <x:t xml:space="preserve">P075</x:t>
        </x:is>
      </x:c>
      <x:c r="B881" t="inlineStr">
        <x:is>
          <x:t xml:space="preserve">Góndola central comercial</x:t>
        </x:is>
      </x:c>
      <x:c r="C881" t="n">
        <x:v>3</x:v>
      </x:c>
      <x:c r="D881" t="inlineStr">
        <x:is>
          <x:t xml:space="preserve">Perforación</x:t>
        </x:is>
      </x:c>
      <x:c r="E881" t="inlineStr">
        <x:is>
          <x:t xml:space="preserve">Taladro de banco para perforación de acero</x:t>
        </x:is>
      </x:c>
      <x:c r="F881" s="35" t="n">
        <x:v>45938.58894444445</x:v>
      </x:c>
      <x:c r="G881" s="35" t="n">
        <x:v>45939.66672222222</x:v>
      </x:c>
      <x:c r="H881" t="n">
        <x:v>9.866666666666667</x:v>
      </x:c>
      <x:c r="I881" s="30" t="n">
        <x:v>45948</x:v>
      </x:c>
      <x:c r="J881" t="inlineStr">
        <x:is>
          <x:t xml:space="preserve">FIFO DEL ESCENARIO</x:t>
        </x:is>
      </x:c>
      <x:c r="K881" t="inlineStr">
        <x:is>
          <x:t xml:space="preserve">NO PROGRAMA HISTORICO</x:t>
        </x:is>
      </x:c>
    </x:row>
    <x:row r="882">
      <x:c r="A882" t="inlineStr">
        <x:is>
          <x:t xml:space="preserve">P075</x:t>
        </x:is>
      </x:c>
      <x:c r="B882" t="inlineStr">
        <x:is>
          <x:t xml:space="preserve">Góndola central comercial</x:t>
        </x:is>
      </x:c>
      <x:c r="C882" t="n">
        <x:v>4</x:v>
      </x:c>
      <x:c r="D882" t="inlineStr">
        <x:is>
          <x:t xml:space="preserve">Plegado</x:t>
        </x:is>
      </x:c>
      <x:c r="E882" t="inlineStr">
        <x:is>
          <x:t xml:space="preserve">Plegadora hidráulica de chapa metálica</x:t>
        </x:is>
      </x:c>
      <x:c r="F882" s="35" t="n">
        <x:v>45940.39727777777</x:v>
      </x:c>
      <x:c r="G882" s="35" t="n">
        <x:v>45944.59727777778</x:v>
      </x:c>
      <x:c r="H882" t="n">
        <x:v>19.8</x:v>
      </x:c>
      <x:c r="I882" s="30" t="n">
        <x:v>45948</x:v>
      </x:c>
      <x:c r="J882" t="inlineStr">
        <x:is>
          <x:t xml:space="preserve">FIFO DEL ESCENARIO</x:t>
        </x:is>
      </x:c>
      <x:c r="K882" t="inlineStr">
        <x:is>
          <x:t xml:space="preserve">NO PROGRAMA HISTORICO</x:t>
        </x:is>
      </x:c>
    </x:row>
    <x:row r="883">
      <x:c r="A883" t="inlineStr">
        <x:is>
          <x:t xml:space="preserve">P075</x:t>
        </x:is>
      </x:c>
      <x:c r="B883" t="inlineStr">
        <x:is>
          <x:t xml:space="preserve">Góndola central comercial</x:t>
        </x:is>
      </x:c>
      <x:c r="C883" t="n">
        <x:v>5</x:v>
      </x:c>
      <x:c r="D883" t="inlineStr">
        <x:is>
          <x:t xml:space="preserve">Desbarbado</x:t>
        </x:is>
      </x:c>
      <x:c r="E883" t="inlineStr">
        <x:is>
          <x:t xml:space="preserve">Mesa de desbarbado/esmerilado</x:t>
        </x:is>
      </x:c>
      <x:c r="F883" s="35" t="n">
        <x:v>45945.41866666666</x:v>
      </x:c>
      <x:c r="G883" s="35" t="n">
        <x:v>45945.67491666666</x:v>
      </x:c>
      <x:c r="H883" t="n">
        <x:v>5.15</x:v>
      </x:c>
      <x:c r="I883" s="30" t="n">
        <x:v>45948</x:v>
      </x:c>
      <x:c r="J883" t="inlineStr">
        <x:is>
          <x:t xml:space="preserve">FIFO DEL ESCENARIO</x:t>
        </x:is>
      </x:c>
      <x:c r="K883" t="inlineStr">
        <x:is>
          <x:t xml:space="preserve">NO PROGRAMA HISTORICO</x:t>
        </x:is>
      </x:c>
    </x:row>
    <x:row r="884">
      <x:c r="A884" t="inlineStr">
        <x:is>
          <x:t xml:space="preserve">P075</x:t>
        </x:is>
      </x:c>
      <x:c r="B884" t="inlineStr">
        <x:is>
          <x:t xml:space="preserve">Góndola central comercial</x:t>
        </x:is>
      </x:c>
      <x:c r="C884" t="n">
        <x:v>6</x:v>
      </x:c>
      <x:c r="D884" t="inlineStr">
        <x:is>
          <x:t xml:space="preserve">Preparación superficial</x:t>
        </x:is>
      </x:c>
      <x:c r="E884" t="inlineStr">
        <x:is>
          <x:t xml:space="preserve">Zona de preparación superficial</x:t>
        </x:is>
      </x:c>
      <x:c r="F884" s="35" t="n">
        <x:v>45946.34137333334</x:v>
      </x:c>
      <x:c r="G884" s="35" t="n">
        <x:v>45946.55602</x:v>
      </x:c>
      <x:c r="H884" t="n">
        <x:v>4.151520000000001</x:v>
      </x:c>
      <x:c r="I884" s="30" t="n">
        <x:v>45948</x:v>
      </x:c>
      <x:c r="J884" t="inlineStr">
        <x:is>
          <x:t xml:space="preserve">FIFO DEL ESCENARIO</x:t>
        </x:is>
      </x:c>
      <x:c r="K884" t="inlineStr">
        <x:is>
          <x:t xml:space="preserve">NO PROGRAMA HISTORICO</x:t>
        </x:is>
      </x:c>
    </x:row>
    <x:row r="885">
      <x:c r="A885" t="inlineStr">
        <x:is>
          <x:t xml:space="preserve">P075</x:t>
        </x:is>
      </x:c>
      <x:c r="B885" t="inlineStr">
        <x:is>
          <x:t xml:space="preserve">Góndola central comercial</x:t>
        </x:is>
      </x:c>
      <x:c r="C885" t="n">
        <x:v>7</x:v>
      </x:c>
      <x:c r="D885" t="inlineStr">
        <x:is>
          <x:t xml:space="preserve">Aplicación electrostática de polvo</x:t>
        </x:is>
      </x:c>
      <x:c r="E885" t="inlineStr">
        <x:is>
          <x:t xml:space="preserve">Pistola manual de pintura electrostática en polvo</x:t>
        </x:is>
      </x:c>
      <x:c r="F885" s="35" t="n">
        <x:v>45946.55602</x:v>
      </x:c>
      <x:c r="G885" s="35" t="n">
        <x:v>45946.59668666666</x:v>
      </x:c>
      <x:c r="H885" t="n">
        <x:v>0.9760000000000001</x:v>
      </x:c>
      <x:c r="I885" s="30" t="n">
        <x:v>45948</x:v>
      </x:c>
      <x:c r="J885" t="inlineStr">
        <x:is>
          <x:t xml:space="preserve">FIFO DEL ESCENARIO</x:t>
        </x:is>
      </x:c>
      <x:c r="K885" t="inlineStr">
        <x:is>
          <x:t xml:space="preserve">NO PROGRAMA HISTORICO</x:t>
        </x:is>
      </x:c>
    </x:row>
    <x:row r="886">
      <x:c r="A886" t="inlineStr">
        <x:is>
          <x:t xml:space="preserve">P075</x:t>
        </x:is>
      </x:c>
      <x:c r="B886" t="inlineStr">
        <x:is>
          <x:t xml:space="preserve">Góndola central comercial</x:t>
        </x:is>
      </x:c>
      <x:c r="C886" t="n">
        <x:v>8</x:v>
      </x:c>
      <x:c r="D886" t="inlineStr">
        <x:is>
          <x:t xml:space="preserve">Curado térmico en horno</x:t>
        </x:is>
      </x:c>
      <x:c r="E886" t="inlineStr">
        <x:is>
          <x:t xml:space="preserve">Horno de curado de pintura electrostática por lotes</x:t>
        </x:is>
      </x:c>
      <x:c r="F886" s="35" t="n">
        <x:v>45946.59668666666</x:v>
      </x:c>
      <x:c r="G886" s="35" t="n">
        <x:v>45946.62793666666</x:v>
      </x:c>
      <x:c r="H886" t="n">
        <x:v>0.75</x:v>
      </x:c>
      <x:c r="I886" s="30" t="n">
        <x:v>45948</x:v>
      </x:c>
      <x:c r="J886" t="inlineStr">
        <x:is>
          <x:t xml:space="preserve">FIFO DEL ESCENARIO</x:t>
        </x:is>
      </x:c>
      <x:c r="K886" t="inlineStr">
        <x:is>
          <x:t xml:space="preserve">NO PROGRAMA HISTORICO</x:t>
        </x:is>
      </x:c>
    </x:row>
    <x:row r="887">
      <x:c r="A887" t="inlineStr">
        <x:is>
          <x:t xml:space="preserve">P075</x:t>
        </x:is>
      </x:c>
      <x:c r="B887" t="inlineStr">
        <x:is>
          <x:t xml:space="preserve">Góndola central comercial</x:t>
        </x:is>
      </x:c>
      <x:c r="C887" t="n">
        <x:v>9</x:v>
      </x:c>
      <x:c r="D887" t="inlineStr">
        <x:is>
          <x:t xml:space="preserve">Colgado, traslado y enfriamiento</x:t>
        </x:is>
      </x:c>
      <x:c r="E887" t="inlineStr">
        <x:is>
          <x:t xml:space="preserve">Manipulación y enfriamiento de piezas</x:t>
        </x:is>
      </x:c>
      <x:c r="F887" s="35" t="n">
        <x:v>45946.62793666666</x:v>
      </x:c>
      <x:c r="G887" s="35" t="n">
        <x:v>45946.64445055556</x:v>
      </x:c>
      <x:c r="H887" t="n">
        <x:v>0.3963333333333334</x:v>
      </x:c>
      <x:c r="I887" s="30" t="n">
        <x:v>45948</x:v>
      </x:c>
      <x:c r="J887" t="inlineStr">
        <x:is>
          <x:t xml:space="preserve">FIFO DEL ESCENARIO</x:t>
        </x:is>
      </x:c>
      <x:c r="K887" t="inlineStr">
        <x:is>
          <x:t xml:space="preserve">NO PROGRAMA HISTORICO</x:t>
        </x:is>
      </x:c>
    </x:row>
    <x:row r="888">
      <x:c r="A888" t="inlineStr">
        <x:is>
          <x:t xml:space="preserve">P075</x:t>
        </x:is>
      </x:c>
      <x:c r="B888" t="inlineStr">
        <x:is>
          <x:t xml:space="preserve">Góndola central comercial</x:t>
        </x:is>
      </x:c>
      <x:c r="C888" t="n">
        <x:v>10</x:v>
      </x:c>
      <x:c r="D888" t="inlineStr">
        <x:is>
          <x:t xml:space="preserve">Ensamblaje</x:t>
        </x:is>
      </x:c>
      <x:c r="E888" t="inlineStr">
        <x:is>
          <x:t xml:space="preserve">Mesa de armado</x:t>
        </x:is>
      </x:c>
      <x:c r="F888" s="35" t="n">
        <x:v>45950.36256777777</x:v>
      </x:c>
      <x:c r="G888" s="35" t="n">
        <x:v>45950.69590111111</x:v>
      </x:c>
      <x:c r="H888" t="n">
        <x:v>7</x:v>
      </x:c>
      <x:c r="I888" s="30" t="n">
        <x:v>45948</x:v>
      </x:c>
      <x:c r="J888" t="inlineStr">
        <x:is>
          <x:t xml:space="preserve">FIFO DEL ESCENARIO</x:t>
        </x:is>
      </x:c>
      <x:c r="K888" t="inlineStr">
        <x:is>
          <x:t xml:space="preserve">NO PROGRAMA HISTORICO</x:t>
        </x:is>
      </x:c>
    </x:row>
    <x:row r="889">
      <x:c r="A889" t="inlineStr">
        <x:is>
          <x:t xml:space="preserve">P075</x:t>
        </x:is>
      </x:c>
      <x:c r="B889" t="inlineStr">
        <x:is>
          <x:t xml:space="preserve">Góndola central comercial</x:t>
        </x:is>
      </x:c>
      <x:c r="C889" t="n">
        <x:v>11</x:v>
      </x:c>
      <x:c r="D889" t="inlineStr">
        <x:is>
          <x:t xml:space="preserve">Inspección de calidad</x:t>
        </x:is>
      </x:c>
      <x:c r="E889" t="inlineStr">
        <x:is>
          <x:t xml:space="preserve">Área de inspección</x:t>
        </x:is>
      </x:c>
      <x:c r="F889" s="35" t="n">
        <x:v>45950.69590111111</x:v>
      </x:c>
      <x:c r="G889" s="35" t="n">
        <x:v>45951.33808166667</x:v>
      </x:c>
      <x:c r="H889" t="n">
        <x:v>0.4123333333333334</x:v>
      </x:c>
      <x:c r="I889" s="30" t="n">
        <x:v>45948</x:v>
      </x:c>
      <x:c r="J889" t="inlineStr">
        <x:is>
          <x:t xml:space="preserve">FIFO DEL ESCENARIO</x:t>
        </x:is>
      </x:c>
      <x:c r="K889" t="inlineStr">
        <x:is>
          <x:t xml:space="preserve">NO PROGRAMA HISTORICO</x:t>
        </x:is>
      </x:c>
    </x:row>
    <x:row r="890">
      <x:c r="A890" t="inlineStr">
        <x:is>
          <x:t xml:space="preserve">P075</x:t>
        </x:is>
      </x:c>
      <x:c r="B890" t="inlineStr">
        <x:is>
          <x:t xml:space="preserve">Góndola central comercial</x:t>
        </x:is>
      </x:c>
      <x:c r="C890" t="n">
        <x:v>12</x:v>
      </x:c>
      <x:c r="D890" t="inlineStr">
        <x:is>
          <x:t xml:space="preserve">Embalaje</x:t>
        </x:is>
      </x:c>
      <x:c r="E890" t="inlineStr">
        <x:is>
          <x:t xml:space="preserve">Zona de protección y embalaje</x:t>
        </x:is>
      </x:c>
      <x:c r="F890" s="35" t="n">
        <x:v>45951.33808166667</x:v>
      </x:c>
      <x:c r="G890" s="35" t="n">
        <x:v>45951.36105388889</x:v>
      </x:c>
      <x:c r="H890" t="n">
        <x:v>0.5513333333333333</x:v>
      </x:c>
      <x:c r="I890" s="30" t="n">
        <x:v>45948</x:v>
      </x:c>
      <x:c r="J890" t="inlineStr">
        <x:is>
          <x:t xml:space="preserve">FIFO DEL ESCENARIO</x:t>
        </x:is>
      </x:c>
      <x:c r="K890" t="inlineStr">
        <x:is>
          <x:t xml:space="preserve">NO PROGRAMA HISTORICO</x:t>
        </x:is>
      </x:c>
    </x:row>
    <x:row r="891">
      <x:c r="A891" t="inlineStr">
        <x:is>
          <x:t xml:space="preserve">P077</x:t>
        </x:is>
      </x:c>
      <x:c r="B891" t="inlineStr">
        <x:is>
          <x:t xml:space="preserve">Locker de 4 puertas</x:t>
        </x:is>
      </x:c>
      <x:c r="C891" t="n">
        <x:v>1</x:v>
      </x:c>
      <x:c r="D891" t="inlineStr">
        <x:is>
          <x:t xml:space="preserve">Corte de planchas de acero</x:t>
        </x:is>
      </x:c>
      <x:c r="E891" t="inlineStr">
        <x:is>
          <x:t xml:space="preserve">Guillotina hidráulica para corte de planchas de acero</x:t>
        </x:is>
      </x:c>
      <x:c r="F891" s="35" t="n">
        <x:v>45937.34841666667</x:v>
      </x:c>
      <x:c r="G891" s="35" t="n">
        <x:v>45937.49371180555</x:v>
      </x:c>
      <x:c r="H891" t="n">
        <x:v>3.487083333333333</x:v>
      </x:c>
      <x:c r="I891" s="30" t="n">
        <x:v>45947</x:v>
      </x:c>
      <x:c r="J891" t="inlineStr">
        <x:is>
          <x:t xml:space="preserve">FIFO DEL ESCENARIO</x:t>
        </x:is>
      </x:c>
      <x:c r="K891" t="inlineStr">
        <x:is>
          <x:t xml:space="preserve">NO PROGRAMA HISTORICO</x:t>
        </x:is>
      </x:c>
    </x:row>
    <x:row r="892">
      <x:c r="A892" t="inlineStr">
        <x:is>
          <x:t xml:space="preserve">P077</x:t>
        </x:is>
      </x:c>
      <x:c r="B892" t="inlineStr">
        <x:is>
          <x:t xml:space="preserve">Locker de 4 puertas</x:t>
        </x:is>
      </x:c>
      <x:c r="C892" t="n">
        <x:v>2</x:v>
      </x:c>
      <x:c r="D892" t="inlineStr">
        <x:is>
          <x:t xml:space="preserve">Perforación</x:t>
        </x:is>
      </x:c>
      <x:c r="E892" t="inlineStr">
        <x:is>
          <x:t xml:space="preserve">Taladro de banco para perforación de acero</x:t>
        </x:is>
      </x:c>
      <x:c r="F892" s="35" t="n">
        <x:v>45939.66672222222</x:v>
      </x:c>
      <x:c r="G892" s="35" t="n">
        <x:v>45940.35005555556</x:v>
      </x:c>
      <x:c r="H892" t="n">
        <x:v>1.4</x:v>
      </x:c>
      <x:c r="I892" s="30" t="n">
        <x:v>45947</x:v>
      </x:c>
      <x:c r="J892" t="inlineStr">
        <x:is>
          <x:t xml:space="preserve">FIFO DEL ESCENARIO</x:t>
        </x:is>
      </x:c>
      <x:c r="K892" t="inlineStr">
        <x:is>
          <x:t xml:space="preserve">NO PROGRAMA HISTORICO</x:t>
        </x:is>
      </x:c>
    </x:row>
    <x:row r="893">
      <x:c r="A893" t="inlineStr">
        <x:is>
          <x:t xml:space="preserve">P077</x:t>
        </x:is>
      </x:c>
      <x:c r="B893" t="inlineStr">
        <x:is>
          <x:t xml:space="preserve">Locker de 4 puertas</x:t>
        </x:is>
      </x:c>
      <x:c r="C893" t="n">
        <x:v>3</x:v>
      </x:c>
      <x:c r="D893" t="inlineStr">
        <x:is>
          <x:t xml:space="preserve">Plegado</x:t>
        </x:is>
      </x:c>
      <x:c r="E893" t="inlineStr">
        <x:is>
          <x:t xml:space="preserve">Plegadora hidráulica de chapa metálica</x:t>
        </x:is>
      </x:c>
      <x:c r="F893" s="35" t="n">
        <x:v>45944.59727777778</x:v>
      </x:c>
      <x:c r="G893" s="35" t="n">
        <x:v>45945.63338888889</x:v>
      </x:c>
      <x:c r="H893" t="n">
        <x:v>8.866666666666667</x:v>
      </x:c>
      <x:c r="I893" s="30" t="n">
        <x:v>45947</x:v>
      </x:c>
      <x:c r="J893" t="inlineStr">
        <x:is>
          <x:t xml:space="preserve">FIFO DEL ESCENARIO</x:t>
        </x:is>
      </x:c>
      <x:c r="K893" t="inlineStr">
        <x:is>
          <x:t xml:space="preserve">NO PROGRAMA HISTORICO</x:t>
        </x:is>
      </x:c>
    </x:row>
    <x:row r="894">
      <x:c r="A894" t="inlineStr">
        <x:is>
          <x:t xml:space="preserve">P077</x:t>
        </x:is>
      </x:c>
      <x:c r="B894" t="inlineStr">
        <x:is>
          <x:t xml:space="preserve">Locker de 4 puertas</x:t>
        </x:is>
      </x:c>
      <x:c r="C894" t="n">
        <x:v>4</x:v>
      </x:c>
      <x:c r="D894" t="inlineStr">
        <x:is>
          <x:t xml:space="preserve">Desbarbado</x:t>
        </x:is>
      </x:c>
      <x:c r="E894" t="inlineStr">
        <x:is>
          <x:t xml:space="preserve">Mesa de desbarbado/esmerilado</x:t>
        </x:is>
      </x:c>
      <x:c r="F894" s="35" t="n">
        <x:v>45945.67491666666</x:v>
      </x:c>
      <x:c r="G894" s="35" t="n">
        <x:v>45946.3645</x:v>
      </x:c>
      <x:c r="H894" t="n">
        <x:v>1.55</x:v>
      </x:c>
      <x:c r="I894" s="30" t="n">
        <x:v>45947</x:v>
      </x:c>
      <x:c r="J894" t="inlineStr">
        <x:is>
          <x:t xml:space="preserve">FIFO DEL ESCENARIO</x:t>
        </x:is>
      </x:c>
      <x:c r="K894" t="inlineStr">
        <x:is>
          <x:t xml:space="preserve">NO PROGRAMA HISTORICO</x:t>
        </x:is>
      </x:c>
    </x:row>
    <x:row r="895">
      <x:c r="A895" t="inlineStr">
        <x:is>
          <x:t xml:space="preserve">P077</x:t>
        </x:is>
      </x:c>
      <x:c r="B895" t="inlineStr">
        <x:is>
          <x:t xml:space="preserve">Locker de 4 puertas</x:t>
        </x:is>
      </x:c>
      <x:c r="C895" t="n">
        <x:v>5</x:v>
      </x:c>
      <x:c r="D895" t="inlineStr">
        <x:is>
          <x:t xml:space="preserve">Preparación superficial</x:t>
        </x:is>
      </x:c>
      <x:c r="E895" t="inlineStr">
        <x:is>
          <x:t xml:space="preserve">Zona de preparación superficial</x:t>
        </x:is>
      </x:c>
      <x:c r="F895" s="35" t="n">
        <x:v>45946.55602</x:v>
      </x:c>
      <x:c r="G895" s="35" t="n">
        <x:v>45946.65158944445</x:v>
      </x:c>
      <x:c r="H895" t="n">
        <x:v>2.293666666666667</x:v>
      </x:c>
      <x:c r="I895" s="30" t="n">
        <x:v>45947</x:v>
      </x:c>
      <x:c r="J895" t="inlineStr">
        <x:is>
          <x:t xml:space="preserve">FIFO DEL ESCENARIO</x:t>
        </x:is>
      </x:c>
      <x:c r="K895" t="inlineStr">
        <x:is>
          <x:t xml:space="preserve">NO PROGRAMA HISTORICO</x:t>
        </x:is>
      </x:c>
    </x:row>
    <x:row r="896">
      <x:c r="A896" t="inlineStr">
        <x:is>
          <x:t xml:space="preserve">P077</x:t>
        </x:is>
      </x:c>
      <x:c r="B896" t="inlineStr">
        <x:is>
          <x:t xml:space="preserve">Locker de 4 puertas</x:t>
        </x:is>
      </x:c>
      <x:c r="C896" t="n">
        <x:v>6</x:v>
      </x:c>
      <x:c r="D896" t="inlineStr">
        <x:is>
          <x:t xml:space="preserve">Aplicación electrostática de polvo</x:t>
        </x:is>
      </x:c>
      <x:c r="E896" t="inlineStr">
        <x:is>
          <x:t xml:space="preserve">Pistola manual de pintura electrostática en polvo</x:t>
        </x:is>
      </x:c>
      <x:c r="F896" s="35" t="n">
        <x:v>45946.65158944445</x:v>
      </x:c>
      <x:c r="G896" s="35" t="n">
        <x:v>45946.68363805555</x:v>
      </x:c>
      <x:c r="H896" t="n">
        <x:v>0.7691666666666667</x:v>
      </x:c>
      <x:c r="I896" s="30" t="n">
        <x:v>45947</x:v>
      </x:c>
      <x:c r="J896" t="inlineStr">
        <x:is>
          <x:t xml:space="preserve">FIFO DEL ESCENARIO</x:t>
        </x:is>
      </x:c>
      <x:c r="K896" t="inlineStr">
        <x:is>
          <x:t xml:space="preserve">NO PROGRAMA HISTORICO</x:t>
        </x:is>
      </x:c>
    </x:row>
    <x:row r="897">
      <x:c r="A897" t="inlineStr">
        <x:is>
          <x:t xml:space="preserve">P077</x:t>
        </x:is>
      </x:c>
      <x:c r="B897" t="inlineStr">
        <x:is>
          <x:t xml:space="preserve">Locker de 4 puertas</x:t>
        </x:is>
      </x:c>
      <x:c r="C897" t="n">
        <x:v>7</x:v>
      </x:c>
      <x:c r="D897" t="inlineStr">
        <x:is>
          <x:t xml:space="preserve">Curado térmico en horno</x:t>
        </x:is>
      </x:c>
      <x:c r="E897" t="inlineStr">
        <x:is>
          <x:t xml:space="preserve">Horno de curado de pintura electrostática por lotes</x:t>
        </x:is>
      </x:c>
      <x:c r="F897" s="35" t="n">
        <x:v>45946.68363805555</x:v>
      </x:c>
      <x:c r="G897" s="35" t="n">
        <x:v>45947.33988805555</x:v>
      </x:c>
      <x:c r="H897" t="n">
        <x:v>0.75</x:v>
      </x:c>
      <x:c r="I897" s="30" t="n">
        <x:v>45947</x:v>
      </x:c>
      <x:c r="J897" t="inlineStr">
        <x:is>
          <x:t xml:space="preserve">FIFO DEL ESCENARIO</x:t>
        </x:is>
      </x:c>
      <x:c r="K897" t="inlineStr">
        <x:is>
          <x:t xml:space="preserve">NO PROGRAMA HISTORICO</x:t>
        </x:is>
      </x:c>
    </x:row>
    <x:row r="898">
      <x:c r="A898" t="inlineStr">
        <x:is>
          <x:t xml:space="preserve">P077</x:t>
        </x:is>
      </x:c>
      <x:c r="B898" t="inlineStr">
        <x:is>
          <x:t xml:space="preserve">Locker de 4 puertas</x:t>
        </x:is>
      </x:c>
      <x:c r="C898" t="n">
        <x:v>8</x:v>
      </x:c>
      <x:c r="D898" t="inlineStr">
        <x:is>
          <x:t xml:space="preserve">Colgado, traslado y enfriamiento</x:t>
        </x:is>
      </x:c>
      <x:c r="E898" t="inlineStr">
        <x:is>
          <x:t xml:space="preserve">Manipulación y enfriamiento de piezas</x:t>
        </x:is>
      </x:c>
      <x:c r="F898" s="35" t="n">
        <x:v>45947.33988805555</x:v>
      </x:c>
      <x:c r="G898" s="35" t="n">
        <x:v>45947.35384638889</x:v>
      </x:c>
      <x:c r="H898" t="n">
        <x:v>0.335</x:v>
      </x:c>
      <x:c r="I898" s="30" t="n">
        <x:v>45947</x:v>
      </x:c>
      <x:c r="J898" t="inlineStr">
        <x:is>
          <x:t xml:space="preserve">FIFO DEL ESCENARIO</x:t>
        </x:is>
      </x:c>
      <x:c r="K898" t="inlineStr">
        <x:is>
          <x:t xml:space="preserve">NO PROGRAMA HISTORICO</x:t>
        </x:is>
      </x:c>
    </x:row>
    <x:row r="899">
      <x:c r="A899" t="inlineStr">
        <x:is>
          <x:t xml:space="preserve">P077</x:t>
        </x:is>
      </x:c>
      <x:c r="B899" t="inlineStr">
        <x:is>
          <x:t xml:space="preserve">Locker de 4 puertas</x:t>
        </x:is>
      </x:c>
      <x:c r="C899" t="n">
        <x:v>9</x:v>
      </x:c>
      <x:c r="D899" t="inlineStr">
        <x:is>
          <x:t xml:space="preserve">Ensamblaje</x:t>
        </x:is>
      </x:c>
      <x:c r="E899" t="inlineStr">
        <x:is>
          <x:t xml:space="preserve">Mesa de armado</x:t>
        </x:is>
      </x:c>
      <x:c r="F899" s="35" t="n">
        <x:v>45950.69590111111</x:v>
      </x:c>
      <x:c r="G899" s="35" t="n">
        <x:v>45951.47090111111</x:v>
      </x:c>
      <x:c r="H899" t="n">
        <x:v>3.6</x:v>
      </x:c>
      <x:c r="I899" s="30" t="n">
        <x:v>45947</x:v>
      </x:c>
      <x:c r="J899" t="inlineStr">
        <x:is>
          <x:t xml:space="preserve">FIFO DEL ESCENARIO</x:t>
        </x:is>
      </x:c>
      <x:c r="K899" t="inlineStr">
        <x:is>
          <x:t xml:space="preserve">NO PROGRAMA HISTORICO</x:t>
        </x:is>
      </x:c>
    </x:row>
    <x:row r="900">
      <x:c r="A900" t="inlineStr">
        <x:is>
          <x:t xml:space="preserve">P077</x:t>
        </x:is>
      </x:c>
      <x:c r="B900" t="inlineStr">
        <x:is>
          <x:t xml:space="preserve">Locker de 4 puertas</x:t>
        </x:is>
      </x:c>
      <x:c r="C900" t="n">
        <x:v>10</x:v>
      </x:c>
      <x:c r="D900" t="inlineStr">
        <x:is>
          <x:t xml:space="preserve">Inspección de calidad</x:t>
        </x:is>
      </x:c>
      <x:c r="E900" t="inlineStr">
        <x:is>
          <x:t xml:space="preserve">Área de inspección</x:t>
        </x:is>
      </x:c>
      <x:c r="F900" s="35" t="n">
        <x:v>45951.47090111111</x:v>
      </x:c>
      <x:c r="G900" s="35" t="n">
        <x:v>45951.48451222223</x:v>
      </x:c>
      <x:c r="H900" t="n">
        <x:v>0.3266666666666667</x:v>
      </x:c>
      <x:c r="I900" s="30" t="n">
        <x:v>45947</x:v>
      </x:c>
      <x:c r="J900" t="inlineStr">
        <x:is>
          <x:t xml:space="preserve">FIFO DEL ESCENARIO</x:t>
        </x:is>
      </x:c>
      <x:c r="K900" t="inlineStr">
        <x:is>
          <x:t xml:space="preserve">NO PROGRAMA HISTORICO</x:t>
        </x:is>
      </x:c>
    </x:row>
    <x:row r="901">
      <x:c r="A901" t="inlineStr">
        <x:is>
          <x:t xml:space="preserve">P077</x:t>
        </x:is>
      </x:c>
      <x:c r="B901" t="inlineStr">
        <x:is>
          <x:t xml:space="preserve">Locker de 4 puertas</x:t>
        </x:is>
      </x:c>
      <x:c r="C901" t="n">
        <x:v>11</x:v>
      </x:c>
      <x:c r="D901" t="inlineStr">
        <x:is>
          <x:t xml:space="preserve">Embalaje</x:t>
        </x:is>
      </x:c>
      <x:c r="E901" t="inlineStr">
        <x:is>
          <x:t xml:space="preserve">Zona de protección y embalaje</x:t>
        </x:is>
      </x:c>
      <x:c r="F901" s="35" t="n">
        <x:v>45951.48451222223</x:v>
      </x:c>
      <x:c r="G901" s="35" t="n">
        <x:v>45951.544165</x:v>
      </x:c>
      <x:c r="H901" t="n">
        <x:v>0.4316666666666667</x:v>
      </x:c>
      <x:c r="I901" s="30" t="n">
        <x:v>45947</x:v>
      </x:c>
      <x:c r="J901" t="inlineStr">
        <x:is>
          <x:t xml:space="preserve">FIFO DEL ESCENARIO</x:t>
        </x:is>
      </x:c>
      <x:c r="K901" t="inlineStr">
        <x:is>
          <x:t xml:space="preserve">NO PROGRAMA HISTORICO</x:t>
        </x:is>
      </x:c>
    </x:row>
    <x:row r="902">
      <x:c r="A902" t="inlineStr">
        <x:is>
          <x:t xml:space="preserve">P079</x:t>
        </x:is>
      </x:c>
      <x:c r="B902" t="inlineStr">
        <x:is>
          <x:t xml:space="preserve">Armario metálico</x:t>
        </x:is>
      </x:c>
      <x:c r="C902" t="n">
        <x:v>1</x:v>
      </x:c>
      <x:c r="D902" t="inlineStr">
        <x:is>
          <x:t xml:space="preserve">Corte de planchas de acero</x:t>
        </x:is>
      </x:c>
      <x:c r="E902" t="inlineStr">
        <x:is>
          <x:t xml:space="preserve">Guillotina hidráulica para corte de planchas de acero</x:t>
        </x:is>
      </x:c>
      <x:c r="F902" s="35" t="n">
        <x:v>45937.49371180555</x:v>
      </x:c>
      <x:c r="G902" s="35" t="n">
        <x:v>45938.41287847222</x:v>
      </x:c>
      <x:c r="H902" t="n">
        <x:v>6.06</x:v>
      </x:c>
      <x:c r="I902" s="30" t="n">
        <x:v>45948</x:v>
      </x:c>
      <x:c r="J902" t="inlineStr">
        <x:is>
          <x:t xml:space="preserve">FIFO DEL ESCENARIO</x:t>
        </x:is>
      </x:c>
      <x:c r="K902" t="inlineStr">
        <x:is>
          <x:t xml:space="preserve">NO PROGRAMA HISTORICO</x:t>
        </x:is>
      </x:c>
    </x:row>
    <x:row r="903">
      <x:c r="A903" t="inlineStr">
        <x:is>
          <x:t xml:space="preserve">P079</x:t>
        </x:is>
      </x:c>
      <x:c r="B903" t="inlineStr">
        <x:is>
          <x:t xml:space="preserve">Armario metálico</x:t>
        </x:is>
      </x:c>
      <x:c r="C903" t="n">
        <x:v>2</x:v>
      </x:c>
      <x:c r="D903" t="inlineStr">
        <x:is>
          <x:t xml:space="preserve">Perforación</x:t>
        </x:is>
      </x:c>
      <x:c r="E903" t="inlineStr">
        <x:is>
          <x:t xml:space="preserve">Taladro de banco para perforación de acero</x:t>
        </x:is>
      </x:c>
      <x:c r="F903" s="35" t="n">
        <x:v>45940.35005555556</x:v>
      </x:c>
      <x:c r="G903" s="35" t="n">
        <x:v>45940.39727777777</x:v>
      </x:c>
      <x:c r="H903" t="n">
        <x:v>1.133333333333333</x:v>
      </x:c>
      <x:c r="I903" s="30" t="n">
        <x:v>45948</x:v>
      </x:c>
      <x:c r="J903" t="inlineStr">
        <x:is>
          <x:t xml:space="preserve">FIFO DEL ESCENARIO</x:t>
        </x:is>
      </x:c>
      <x:c r="K903" t="inlineStr">
        <x:is>
          <x:t xml:space="preserve">NO PROGRAMA HISTORICO</x:t>
        </x:is>
      </x:c>
    </x:row>
    <x:row r="904">
      <x:c r="A904" t="inlineStr">
        <x:is>
          <x:t xml:space="preserve">P079</x:t>
        </x:is>
      </x:c>
      <x:c r="B904" t="inlineStr">
        <x:is>
          <x:t xml:space="preserve">Armario metálico</x:t>
        </x:is>
      </x:c>
      <x:c r="C904" t="n">
        <x:v>3</x:v>
      </x:c>
      <x:c r="D904" t="inlineStr">
        <x:is>
          <x:t xml:space="preserve">Plegado</x:t>
        </x:is>
      </x:c>
      <x:c r="E904" t="inlineStr">
        <x:is>
          <x:t xml:space="preserve">Plegadora hidráulica de chapa metálica</x:t>
        </x:is>
      </x:c>
      <x:c r="F904" s="35" t="n">
        <x:v>45945.63338888889</x:v>
      </x:c>
      <x:c r="G904" s="35" t="n">
        <x:v>45947.57227777778</x:v>
      </x:c>
      <x:c r="H904" t="n">
        <x:v>14.53333333333333</x:v>
      </x:c>
      <x:c r="I904" s="30" t="n">
        <x:v>45948</x:v>
      </x:c>
      <x:c r="J904" t="inlineStr">
        <x:is>
          <x:t xml:space="preserve">FIFO DEL ESCENARIO</x:t>
        </x:is>
      </x:c>
      <x:c r="K904" t="inlineStr">
        <x:is>
          <x:t xml:space="preserve">NO PROGRAMA HISTORICO</x:t>
        </x:is>
      </x:c>
    </x:row>
    <x:row r="905">
      <x:c r="A905" t="inlineStr">
        <x:is>
          <x:t xml:space="preserve">P079</x:t>
        </x:is>
      </x:c>
      <x:c r="B905" t="inlineStr">
        <x:is>
          <x:t xml:space="preserve">Armario metálico</x:t>
        </x:is>
      </x:c>
      <x:c r="C905" t="n">
        <x:v>4</x:v>
      </x:c>
      <x:c r="D905" t="inlineStr">
        <x:is>
          <x:t xml:space="preserve">Desbarbado</x:t>
        </x:is>
      </x:c>
      <x:c r="E905" t="inlineStr">
        <x:is>
          <x:t xml:space="preserve">Mesa de desbarbado/esmerilado</x:t>
        </x:is>
      </x:c>
      <x:c r="F905" s="35" t="n">
        <x:v>45947.57227777778</x:v>
      </x:c>
      <x:c r="G905" s="35" t="n">
        <x:v>45947.67852777777</x:v>
      </x:c>
      <x:c r="H905" t="n">
        <x:v>2.55</x:v>
      </x:c>
      <x:c r="I905" s="30" t="n">
        <x:v>45948</x:v>
      </x:c>
      <x:c r="J905" t="inlineStr">
        <x:is>
          <x:t xml:space="preserve">FIFO DEL ESCENARIO</x:t>
        </x:is>
      </x:c>
      <x:c r="K905" t="inlineStr">
        <x:is>
          <x:t xml:space="preserve">NO PROGRAMA HISTORICO</x:t>
        </x:is>
      </x:c>
    </x:row>
    <x:row r="906">
      <x:c r="A906" t="inlineStr">
        <x:is>
          <x:t xml:space="preserve">P079</x:t>
        </x:is>
      </x:c>
      <x:c r="B906" t="inlineStr">
        <x:is>
          <x:t xml:space="preserve">Armario metálico</x:t>
        </x:is>
      </x:c>
      <x:c r="C906" t="n">
        <x:v>5</x:v>
      </x:c>
      <x:c r="D906" t="inlineStr">
        <x:is>
          <x:t xml:space="preserve">Preparación superficial</x:t>
        </x:is>
      </x:c>
      <x:c r="E906" t="inlineStr">
        <x:is>
          <x:t xml:space="preserve">Zona de preparación superficial</x:t>
        </x:is>
      </x:c>
      <x:c r="F906" s="35" t="n">
        <x:v>45947.67852777777</x:v>
      </x:c>
      <x:c r="G906" s="35" t="n">
        <x:v>45950.48625</x:v>
      </x:c>
      <x:c r="H906" t="n">
        <x:v>4.385333333333333</x:v>
      </x:c>
      <x:c r="I906" s="30" t="n">
        <x:v>45948</x:v>
      </x:c>
      <x:c r="J906" t="inlineStr">
        <x:is>
          <x:t xml:space="preserve">FIFO DEL ESCENARIO</x:t>
        </x:is>
      </x:c>
      <x:c r="K906" t="inlineStr">
        <x:is>
          <x:t xml:space="preserve">NO PROGRAMA HISTORICO</x:t>
        </x:is>
      </x:c>
    </x:row>
    <x:row r="907">
      <x:c r="A907" t="inlineStr">
        <x:is>
          <x:t xml:space="preserve">P079</x:t>
        </x:is>
      </x:c>
      <x:c r="B907" t="inlineStr">
        <x:is>
          <x:t xml:space="preserve">Armario metálico</x:t>
        </x:is>
      </x:c>
      <x:c r="C907" t="n">
        <x:v>6</x:v>
      </x:c>
      <x:c r="D907" t="inlineStr">
        <x:is>
          <x:t xml:space="preserve">Aplicación electrostática de polvo</x:t>
        </x:is>
      </x:c>
      <x:c r="E907" t="inlineStr">
        <x:is>
          <x:t xml:space="preserve">Pistola manual de pintura electrostática en polvo</x:t>
        </x:is>
      </x:c>
      <x:c r="F907" s="35" t="n">
        <x:v>45950.48625</x:v>
      </x:c>
      <x:c r="G907" s="35" t="n">
        <x:v>45950.58194444444</x:v>
      </x:c>
      <x:c r="H907" t="n">
        <x:v>1.296666666666667</x:v>
      </x:c>
      <x:c r="I907" s="30" t="n">
        <x:v>45948</x:v>
      </x:c>
      <x:c r="J907" t="inlineStr">
        <x:is>
          <x:t xml:space="preserve">FIFO DEL ESCENARIO</x:t>
        </x:is>
      </x:c>
      <x:c r="K907" t="inlineStr">
        <x:is>
          <x:t xml:space="preserve">NO PROGRAMA HISTORICO</x:t>
        </x:is>
      </x:c>
    </x:row>
    <x:row r="908">
      <x:c r="A908" t="inlineStr">
        <x:is>
          <x:t xml:space="preserve">P079</x:t>
        </x:is>
      </x:c>
      <x:c r="B908" t="inlineStr">
        <x:is>
          <x:t xml:space="preserve">Armario metálico</x:t>
        </x:is>
      </x:c>
      <x:c r="C908" t="n">
        <x:v>7</x:v>
      </x:c>
      <x:c r="D908" t="inlineStr">
        <x:is>
          <x:t xml:space="preserve">Curado térmico en horno</x:t>
        </x:is>
      </x:c>
      <x:c r="E908" t="inlineStr">
        <x:is>
          <x:t xml:space="preserve">Horno de curado de pintura electrostática por lotes</x:t>
        </x:is>
      </x:c>
      <x:c r="F908" s="35" t="n">
        <x:v>45950.58194444444</x:v>
      </x:c>
      <x:c r="G908" s="35" t="n">
        <x:v>45950.61319444444</x:v>
      </x:c>
      <x:c r="H908" t="n">
        <x:v>0.75</x:v>
      </x:c>
      <x:c r="I908" s="30" t="n">
        <x:v>45948</x:v>
      </x:c>
      <x:c r="J908" t="inlineStr">
        <x:is>
          <x:t xml:space="preserve">FIFO DEL ESCENARIO</x:t>
        </x:is>
      </x:c>
      <x:c r="K908" t="inlineStr">
        <x:is>
          <x:t xml:space="preserve">NO PROGRAMA HISTORICO</x:t>
        </x:is>
      </x:c>
    </x:row>
    <x:row r="909">
      <x:c r="A909" t="inlineStr">
        <x:is>
          <x:t xml:space="preserve">P079</x:t>
        </x:is>
      </x:c>
      <x:c r="B909" t="inlineStr">
        <x:is>
          <x:t xml:space="preserve">Armario metálico</x:t>
        </x:is>
      </x:c>
      <x:c r="C909" t="n">
        <x:v>8</x:v>
      </x:c>
      <x:c r="D909" t="inlineStr">
        <x:is>
          <x:t xml:space="preserve">Colgado, traslado y enfriamiento</x:t>
        </x:is>
      </x:c>
      <x:c r="E909" t="inlineStr">
        <x:is>
          <x:t xml:space="preserve">Manipulación y enfriamiento de piezas</x:t>
        </x:is>
      </x:c>
      <x:c r="F909" s="35" t="n">
        <x:v>45950.61319444444</x:v>
      </x:c>
      <x:c r="G909" s="35" t="n">
        <x:v>45950.63513888889</x:v>
      </x:c>
      <x:c r="H909" t="n">
        <x:v>0.5266666666666666</x:v>
      </x:c>
      <x:c r="I909" s="30" t="n">
        <x:v>45948</x:v>
      </x:c>
      <x:c r="J909" t="inlineStr">
        <x:is>
          <x:t xml:space="preserve">FIFO DEL ESCENARIO</x:t>
        </x:is>
      </x:c>
      <x:c r="K909" t="inlineStr">
        <x:is>
          <x:t xml:space="preserve">NO PROGRAMA HISTORICO</x:t>
        </x:is>
      </x:c>
    </x:row>
    <x:row r="910">
      <x:c r="A910" t="inlineStr">
        <x:is>
          <x:t xml:space="preserve">P079</x:t>
        </x:is>
      </x:c>
      <x:c r="B910" t="inlineStr">
        <x:is>
          <x:t xml:space="preserve">Armario metálico</x:t>
        </x:is>
      </x:c>
      <x:c r="C910" t="n">
        <x:v>9</x:v>
      </x:c>
      <x:c r="D910" t="inlineStr">
        <x:is>
          <x:t xml:space="preserve">Ensamblaje</x:t>
        </x:is>
      </x:c>
      <x:c r="E910" t="inlineStr">
        <x:is>
          <x:t xml:space="preserve">Mesa de armado</x:t>
        </x:is>
      </x:c>
      <x:c r="F910" s="35" t="n">
        <x:v>45951.47090111111</x:v>
      </x:c>
      <x:c r="G910" s="35" t="n">
        <x:v>45951.70423444444</x:v>
      </x:c>
      <x:c r="H910" t="n">
        <x:v>4.6</x:v>
      </x:c>
      <x:c r="I910" s="30" t="n">
        <x:v>45948</x:v>
      </x:c>
      <x:c r="J910" t="inlineStr">
        <x:is>
          <x:t xml:space="preserve">FIFO DEL ESCENARIO</x:t>
        </x:is>
      </x:c>
      <x:c r="K910" t="inlineStr">
        <x:is>
          <x:t xml:space="preserve">NO PROGRAMA HISTORICO</x:t>
        </x:is>
      </x:c>
    </x:row>
    <x:row r="911">
      <x:c r="A911" t="inlineStr">
        <x:is>
          <x:t xml:space="preserve">P079</x:t>
        </x:is>
      </x:c>
      <x:c r="B911" t="inlineStr">
        <x:is>
          <x:t xml:space="preserve">Armario metálico</x:t>
        </x:is>
      </x:c>
      <x:c r="C911" t="n">
        <x:v>10</x:v>
      </x:c>
      <x:c r="D911" t="inlineStr">
        <x:is>
          <x:t xml:space="preserve">Inspección de calidad</x:t>
        </x:is>
      </x:c>
      <x:c r="E911" t="inlineStr">
        <x:is>
          <x:t xml:space="preserve">Área de inspección</x:t>
        </x:is>
      </x:c>
      <x:c r="F911" s="35" t="n">
        <x:v>45951.70423444444</x:v>
      </x:c>
      <x:c r="G911" s="35" t="n">
        <x:v>45952.35458166667</x:v>
      </x:c>
      <x:c r="H911" t="n">
        <x:v>0.6083333333333333</x:v>
      </x:c>
      <x:c r="I911" s="30" t="n">
        <x:v>45948</x:v>
      </x:c>
      <x:c r="J911" t="inlineStr">
        <x:is>
          <x:t xml:space="preserve">FIFO DEL ESCENARIO</x:t>
        </x:is>
      </x:c>
      <x:c r="K911" t="inlineStr">
        <x:is>
          <x:t xml:space="preserve">NO PROGRAMA HISTORICO</x:t>
        </x:is>
      </x:c>
    </x:row>
    <x:row r="912">
      <x:c r="A912" t="inlineStr">
        <x:is>
          <x:t xml:space="preserve">P079</x:t>
        </x:is>
      </x:c>
      <x:c r="B912" t="inlineStr">
        <x:is>
          <x:t xml:space="preserve">Armario metálico</x:t>
        </x:is>
      </x:c>
      <x:c r="C912" t="n">
        <x:v>11</x:v>
      </x:c>
      <x:c r="D912" t="inlineStr">
        <x:is>
          <x:t xml:space="preserve">Embalaje</x:t>
        </x:is>
      </x:c>
      <x:c r="E912" t="inlineStr">
        <x:is>
          <x:t xml:space="preserve">Zona de protección y embalaje</x:t>
        </x:is>
      </x:c>
      <x:c r="F912" s="35" t="n">
        <x:v>45952.35458166667</x:v>
      </x:c>
      <x:c r="G912" s="35" t="n">
        <x:v>45952.38840111111</x:v>
      </x:c>
      <x:c r="H912" t="n">
        <x:v>0.8116666666666668</x:v>
      </x:c>
      <x:c r="I912" s="30" t="n">
        <x:v>45948</x:v>
      </x:c>
      <x:c r="J912" t="inlineStr">
        <x:is>
          <x:t xml:space="preserve">FIFO DEL ESCENARIO</x:t>
        </x:is>
      </x:c>
      <x:c r="K912" t="inlineStr">
        <x:is>
          <x:t xml:space="preserve">NO PROGRAMA HISTORICO</x:t>
        </x:is>
      </x:c>
    </x:row>
    <x:row r="913">
      <x:c r="A913" t="inlineStr">
        <x:is>
          <x:t xml:space="preserve">P074</x:t>
        </x:is>
      </x:c>
      <x:c r="B913" t="inlineStr">
        <x:is>
          <x:t xml:space="preserve">Estante reforzado modular</x:t>
        </x:is>
      </x:c>
      <x:c r="C913" t="n">
        <x:v>1</x:v>
      </x:c>
      <x:c r="D913" t="inlineStr">
        <x:is>
          <x:t xml:space="preserve">Corte de planchas de acero</x:t>
        </x:is>
      </x:c>
      <x:c r="E913" t="inlineStr">
        <x:is>
          <x:t xml:space="preserve">Guillotina hidráulica para corte de planchas de acero</x:t>
        </x:is>
      </x:c>
      <x:c r="F913" s="35" t="n">
        <x:v>45946.33333333334</x:v>
      </x:c>
      <x:c r="G913" s="35" t="n">
        <x:v>45946.69169444445</x:v>
      </x:c>
      <x:c r="H913" t="n">
        <x:v>7.600666666666667</x:v>
      </x:c>
      <x:c r="I913" s="30" t="n">
        <x:v>45964</x:v>
      </x:c>
      <x:c r="J913" t="inlineStr">
        <x:is>
          <x:t xml:space="preserve">FIFO DEL ESCENARIO</x:t>
        </x:is>
      </x:c>
      <x:c r="K913" t="inlineStr">
        <x:is>
          <x:t xml:space="preserve">NO PROGRAMA HISTORICO</x:t>
        </x:is>
      </x:c>
    </x:row>
    <x:row r="914">
      <x:c r="A914" t="inlineStr">
        <x:is>
          <x:t xml:space="preserve">P074</x:t>
        </x:is>
      </x:c>
      <x:c r="B914" t="inlineStr">
        <x:is>
          <x:t xml:space="preserve">Estante reforzado modular</x:t>
        </x:is>
      </x:c>
      <x:c r="C914" t="n">
        <x:v>2</x:v>
      </x:c>
      <x:c r="D914" t="inlineStr">
        <x:is>
          <x:t xml:space="preserve">Corte de tubos y perfiles</x:t>
        </x:is>
      </x:c>
      <x:c r="E914" t="inlineStr">
        <x:is>
          <x:t xml:space="preserve">Sierra de cinta para corte de tubos y perfiles</x:t>
        </x:is>
      </x:c>
      <x:c r="F914" s="35" t="n">
        <x:v>45946.69169444445</x:v>
      </x:c>
      <x:c r="G914" s="35" t="n">
        <x:v>45950.42780555556</x:v>
      </x:c>
      <x:c r="H914" t="n">
        <x:v>10.66666666666667</x:v>
      </x:c>
      <x:c r="I914" s="30" t="n">
        <x:v>45964</x:v>
      </x:c>
      <x:c r="J914" t="inlineStr">
        <x:is>
          <x:t xml:space="preserve">FIFO DEL ESCENARIO</x:t>
        </x:is>
      </x:c>
      <x:c r="K914" t="inlineStr">
        <x:is>
          <x:t xml:space="preserve">NO PROGRAMA HISTORICO</x:t>
        </x:is>
      </x:c>
    </x:row>
    <x:row r="915">
      <x:c r="A915" t="inlineStr">
        <x:is>
          <x:t xml:space="preserve">P074</x:t>
        </x:is>
      </x:c>
      <x:c r="B915" t="inlineStr">
        <x:is>
          <x:t xml:space="preserve">Estante reforzado modular</x:t>
        </x:is>
      </x:c>
      <x:c r="C915" t="n">
        <x:v>3</x:v>
      </x:c>
      <x:c r="D915" t="inlineStr">
        <x:is>
          <x:t xml:space="preserve">Perforación</x:t>
        </x:is>
      </x:c>
      <x:c r="E915" t="inlineStr">
        <x:is>
          <x:t xml:space="preserve">Taladro de banco para perforación de acero</x:t>
        </x:is>
      </x:c>
      <x:c r="F915" s="35" t="n">
        <x:v>45950.42780555556</x:v>
      </x:c>
      <x:c r="G915" s="35" t="n">
        <x:v>45952.45919444445</x:v>
      </x:c>
      <x:c r="H915" t="n">
        <x:v>16.75333333333333</x:v>
      </x:c>
      <x:c r="I915" s="30" t="n">
        <x:v>45964</x:v>
      </x:c>
      <x:c r="J915" t="inlineStr">
        <x:is>
          <x:t xml:space="preserve">FIFO DEL ESCENARIO</x:t>
        </x:is>
      </x:c>
      <x:c r="K915" t="inlineStr">
        <x:is>
          <x:t xml:space="preserve">NO PROGRAMA HISTORICO</x:t>
        </x:is>
      </x:c>
    </x:row>
    <x:row r="916">
      <x:c r="A916" t="inlineStr">
        <x:is>
          <x:t xml:space="preserve">P074</x:t>
        </x:is>
      </x:c>
      <x:c r="B916" t="inlineStr">
        <x:is>
          <x:t xml:space="preserve">Estante reforzado modular</x:t>
        </x:is>
      </x:c>
      <x:c r="C916" t="n">
        <x:v>4</x:v>
      </x:c>
      <x:c r="D916" t="inlineStr">
        <x:is>
          <x:t xml:space="preserve">Plegado</x:t>
        </x:is>
      </x:c>
      <x:c r="E916" t="inlineStr">
        <x:is>
          <x:t xml:space="preserve">Plegadora hidráulica de chapa metálica</x:t>
        </x:is>
      </x:c>
      <x:c r="F916" s="35" t="n">
        <x:v>45952.45919444445</x:v>
      </x:c>
      <x:c r="G916" s="35" t="n">
        <x:v>45954.38419444444</x:v>
      </x:c>
      <x:c r="H916" t="n">
        <x:v>14.2</x:v>
      </x:c>
      <x:c r="I916" s="30" t="n">
        <x:v>45964</x:v>
      </x:c>
      <x:c r="J916" t="inlineStr">
        <x:is>
          <x:t xml:space="preserve">FIFO DEL ESCENARIO</x:t>
        </x:is>
      </x:c>
      <x:c r="K916" t="inlineStr">
        <x:is>
          <x:t xml:space="preserve">NO PROGRAMA HISTORICO</x:t>
        </x:is>
      </x:c>
    </x:row>
    <x:row r="917">
      <x:c r="A917" t="inlineStr">
        <x:is>
          <x:t xml:space="preserve">P074</x:t>
        </x:is>
      </x:c>
      <x:c r="B917" t="inlineStr">
        <x:is>
          <x:t xml:space="preserve">Estante reforzado modular</x:t>
        </x:is>
      </x:c>
      <x:c r="C917" t="n">
        <x:v>5</x:v>
      </x:c>
      <x:c r="D917" t="inlineStr">
        <x:is>
          <x:t xml:space="preserve">Soldadura</x:t>
        </x:is>
      </x:c>
      <x:c r="E917" t="inlineStr">
        <x:is>
          <x:t xml:space="preserve">Máquina de soldadura por arco MIG/MAG</x:t>
        </x:is>
      </x:c>
      <x:c r="F917" s="35" t="n">
        <x:v>45954.38419444444</x:v>
      </x:c>
      <x:c r="G917" s="35" t="n">
        <x:v>45958.38475</x:v>
      </x:c>
      <x:c r="H917" t="n">
        <x:v>16.01333333333333</x:v>
      </x:c>
      <x:c r="I917" s="30" t="n">
        <x:v>45964</x:v>
      </x:c>
      <x:c r="J917" t="inlineStr">
        <x:is>
          <x:t xml:space="preserve">FIFO DEL ESCENARIO</x:t>
        </x:is>
      </x:c>
      <x:c r="K917" t="inlineStr">
        <x:is>
          <x:t xml:space="preserve">NO PROGRAMA HISTORICO</x:t>
        </x:is>
      </x:c>
    </x:row>
    <x:row r="918">
      <x:c r="A918" t="inlineStr">
        <x:is>
          <x:t xml:space="preserve">P074</x:t>
        </x:is>
      </x:c>
      <x:c r="B918" t="inlineStr">
        <x:is>
          <x:t xml:space="preserve">Estante reforzado modular</x:t>
        </x:is>
      </x:c>
      <x:c r="C918" t="n">
        <x:v>6</x:v>
      </x:c>
      <x:c r="D918" t="inlineStr">
        <x:is>
          <x:t xml:space="preserve">Desbarbado</x:t>
        </x:is>
      </x:c>
      <x:c r="E918" t="inlineStr">
        <x:is>
          <x:t xml:space="preserve">Mesa de desbarbado/esmerilado</x:t>
        </x:is>
      </x:c>
      <x:c r="F918" s="35" t="n">
        <x:v>45958.38475</x:v>
      </x:c>
      <x:c r="G918" s="35" t="n">
        <x:v>45959.46808333333</x:v>
      </x:c>
      <x:c r="H918" t="n">
        <x:v>10</x:v>
      </x:c>
      <x:c r="I918" s="30" t="n">
        <x:v>45964</x:v>
      </x:c>
      <x:c r="J918" t="inlineStr">
        <x:is>
          <x:t xml:space="preserve">FIFO DEL ESCENARIO</x:t>
        </x:is>
      </x:c>
      <x:c r="K918" t="inlineStr">
        <x:is>
          <x:t xml:space="preserve">NO PROGRAMA HISTORICO</x:t>
        </x:is>
      </x:c>
    </x:row>
    <x:row r="919">
      <x:c r="A919" t="inlineStr">
        <x:is>
          <x:t xml:space="preserve">P074</x:t>
        </x:is>
      </x:c>
      <x:c r="B919" t="inlineStr">
        <x:is>
          <x:t xml:space="preserve">Estante reforzado modular</x:t>
        </x:is>
      </x:c>
      <x:c r="C919" t="n">
        <x:v>7</x:v>
      </x:c>
      <x:c r="D919" t="inlineStr">
        <x:is>
          <x:t xml:space="preserve">Preparación superficial</x:t>
        </x:is>
      </x:c>
      <x:c r="E919" t="inlineStr">
        <x:is>
          <x:t xml:space="preserve">Zona de preparación superficial</x:t>
        </x:is>
      </x:c>
      <x:c r="F919" s="35" t="n">
        <x:v>45959.46808333333</x:v>
      </x:c>
      <x:c r="G919" s="35" t="n">
        <x:v>45960.41028333333</x:v>
      </x:c>
      <x:c r="H919" t="n">
        <x:v>6.612800000000001</x:v>
      </x:c>
      <x:c r="I919" s="30" t="n">
        <x:v>45964</x:v>
      </x:c>
      <x:c r="J919" t="inlineStr">
        <x:is>
          <x:t xml:space="preserve">FIFO DEL ESCENARIO</x:t>
        </x:is>
      </x:c>
      <x:c r="K919" t="inlineStr">
        <x:is>
          <x:t xml:space="preserve">NO PROGRAMA HISTORICO</x:t>
        </x:is>
      </x:c>
    </x:row>
    <x:row r="920">
      <x:c r="A920" t="inlineStr">
        <x:is>
          <x:t xml:space="preserve">P074</x:t>
        </x:is>
      </x:c>
      <x:c r="B920" t="inlineStr">
        <x:is>
          <x:t xml:space="preserve">Estante reforzado modular</x:t>
        </x:is>
      </x:c>
      <x:c r="C920" t="n">
        <x:v>8</x:v>
      </x:c>
      <x:c r="D920" t="inlineStr">
        <x:is>
          <x:t xml:space="preserve">Aplicación electrostática de polvo</x:t>
        </x:is>
      </x:c>
      <x:c r="E920" t="inlineStr">
        <x:is>
          <x:t xml:space="preserve">Pistola manual de pintura electrostática en polvo</x:t>
        </x:is>
      </x:c>
      <x:c r="F920" s="35" t="n">
        <x:v>45960.41028333333</x:v>
      </x:c>
      <x:c r="G920" s="35" t="n">
        <x:v>45960.49378333333</x:v>
      </x:c>
      <x:c r="H920" t="n">
        <x:v>2.004</x:v>
      </x:c>
      <x:c r="I920" s="30" t="n">
        <x:v>45964</x:v>
      </x:c>
      <x:c r="J920" t="inlineStr">
        <x:is>
          <x:t xml:space="preserve">FIFO DEL ESCENARIO</x:t>
        </x:is>
      </x:c>
      <x:c r="K920" t="inlineStr">
        <x:is>
          <x:t xml:space="preserve">NO PROGRAMA HISTORICO</x:t>
        </x:is>
      </x:c>
    </x:row>
    <x:row r="921">
      <x:c r="A921" t="inlineStr">
        <x:is>
          <x:t xml:space="preserve">P074</x:t>
        </x:is>
      </x:c>
      <x:c r="B921" t="inlineStr">
        <x:is>
          <x:t xml:space="preserve">Estante reforzado modular</x:t>
        </x:is>
      </x:c>
      <x:c r="C921" t="n">
        <x:v>9</x:v>
      </x:c>
      <x:c r="D921" t="inlineStr">
        <x:is>
          <x:t xml:space="preserve">Curado térmico en horno</x:t>
        </x:is>
      </x:c>
      <x:c r="E921" t="inlineStr">
        <x:is>
          <x:t xml:space="preserve">Horno de curado de pintura electrostática por lotes</x:t>
        </x:is>
      </x:c>
      <x:c r="F921" s="35" t="n">
        <x:v>45960.49378333333</x:v>
      </x:c>
      <x:c r="G921" s="35" t="n">
        <x:v>45960.59795</x:v>
      </x:c>
      <x:c r="H921" t="n">
        <x:v>1.5</x:v>
      </x:c>
      <x:c r="I921" s="30" t="n">
        <x:v>45964</x:v>
      </x:c>
      <x:c r="J921" t="inlineStr">
        <x:is>
          <x:t xml:space="preserve">FIFO DEL ESCENARIO</x:t>
        </x:is>
      </x:c>
      <x:c r="K921" t="inlineStr">
        <x:is>
          <x:t xml:space="preserve">NO PROGRAMA HISTORICO</x:t>
        </x:is>
      </x:c>
    </x:row>
    <x:row r="922">
      <x:c r="A922" t="inlineStr">
        <x:is>
          <x:t xml:space="preserve">P074</x:t>
        </x:is>
      </x:c>
      <x:c r="B922" t="inlineStr">
        <x:is>
          <x:t xml:space="preserve">Estante reforzado modular</x:t>
        </x:is>
      </x:c>
      <x:c r="C922" t="n">
        <x:v>10</x:v>
      </x:c>
      <x:c r="D922" t="inlineStr">
        <x:is>
          <x:t xml:space="preserve">Colgado, traslado y enfriamiento</x:t>
        </x:is>
      </x:c>
      <x:c r="E922" t="inlineStr">
        <x:is>
          <x:t xml:space="preserve">Manipulación y enfriamiento de piezas</x:t>
        </x:is>
      </x:c>
      <x:c r="F922" s="35" t="n">
        <x:v>45960.59795</x:v>
      </x:c>
      <x:c r="G922" s="35" t="n">
        <x:v>45960.63147777778</x:v>
      </x:c>
      <x:c r="H922" t="n">
        <x:v>0.8046666666666666</x:v>
      </x:c>
      <x:c r="I922" s="30" t="n">
        <x:v>45964</x:v>
      </x:c>
      <x:c r="J922" t="inlineStr">
        <x:is>
          <x:t xml:space="preserve">FIFO DEL ESCENARIO</x:t>
        </x:is>
      </x:c>
      <x:c r="K922" t="inlineStr">
        <x:is>
          <x:t xml:space="preserve">NO PROGRAMA HISTORICO</x:t>
        </x:is>
      </x:c>
    </x:row>
    <x:row r="923">
      <x:c r="A923" t="inlineStr">
        <x:is>
          <x:t xml:space="preserve">P074</x:t>
        </x:is>
      </x:c>
      <x:c r="B923" t="inlineStr">
        <x:is>
          <x:t xml:space="preserve">Estante reforzado modular</x:t>
        </x:is>
      </x:c>
      <x:c r="C923" t="n">
        <x:v>11</x:v>
      </x:c>
      <x:c r="D923" t="inlineStr">
        <x:is>
          <x:t xml:space="preserve">Ensamblaje</x:t>
        </x:is>
      </x:c>
      <x:c r="E923" t="inlineStr">
        <x:is>
          <x:t xml:space="preserve">Mesa de armado</x:t>
        </x:is>
      </x:c>
      <x:c r="F923" s="35" t="n">
        <x:v>45960.63147777778</x:v>
      </x:c>
      <x:c r="G923" s="35" t="n">
        <x:v>45964.45022777778</x:v>
      </x:c>
      <x:c r="H923" t="n">
        <x:v>12.65</x:v>
      </x:c>
      <x:c r="I923" s="30" t="n">
        <x:v>45964</x:v>
      </x:c>
      <x:c r="J923" t="inlineStr">
        <x:is>
          <x:t xml:space="preserve">FIFO DEL ESCENARIO</x:t>
        </x:is>
      </x:c>
      <x:c r="K923" t="inlineStr">
        <x:is>
          <x:t xml:space="preserve">NO PROGRAMA HISTORICO</x:t>
        </x:is>
      </x:c>
    </x:row>
    <x:row r="924">
      <x:c r="A924" t="inlineStr">
        <x:is>
          <x:t xml:space="preserve">P074</x:t>
        </x:is>
      </x:c>
      <x:c r="B924" t="inlineStr">
        <x:is>
          <x:t xml:space="preserve">Estante reforzado modular</x:t>
        </x:is>
      </x:c>
      <x:c r="C924" t="n">
        <x:v>12</x:v>
      </x:c>
      <x:c r="D924" t="inlineStr">
        <x:is>
          <x:t xml:space="preserve">Inspección de calidad</x:t>
        </x:is>
      </x:c>
      <x:c r="E924" t="inlineStr">
        <x:is>
          <x:t xml:space="preserve">Área de inspección</x:t>
        </x:is>
      </x:c>
      <x:c r="F924" s="35" t="n">
        <x:v>45964.45022777778</x:v>
      </x:c>
      <x:c r="G924" s="35" t="n">
        <x:v>45964.48517222222</x:v>
      </x:c>
      <x:c r="H924" t="n">
        <x:v>0.8386666666666667</x:v>
      </x:c>
      <x:c r="I924" s="30" t="n">
        <x:v>45964</x:v>
      </x:c>
      <x:c r="J924" t="inlineStr">
        <x:is>
          <x:t xml:space="preserve">FIFO DEL ESCENARIO</x:t>
        </x:is>
      </x:c>
      <x:c r="K924" t="inlineStr">
        <x:is>
          <x:t xml:space="preserve">NO PROGRAMA HISTORICO</x:t>
        </x:is>
      </x:c>
    </x:row>
    <x:row r="925">
      <x:c r="A925" t="inlineStr">
        <x:is>
          <x:t xml:space="preserve">P074</x:t>
        </x:is>
      </x:c>
      <x:c r="B925" t="inlineStr">
        <x:is>
          <x:t xml:space="preserve">Estante reforzado modular</x:t>
        </x:is>
      </x:c>
      <x:c r="C925" t="n">
        <x:v>13</x:v>
      </x:c>
      <x:c r="D925" t="inlineStr">
        <x:is>
          <x:t xml:space="preserve">Embalaje</x:t>
        </x:is>
      </x:c>
      <x:c r="E925" t="inlineStr">
        <x:is>
          <x:t xml:space="preserve">Zona de protección y embalaje</x:t>
        </x:is>
      </x:c>
      <x:c r="F925" s="35" t="n">
        <x:v>45964.48517222222</x:v>
      </x:c>
      <x:c r="G925" s="35" t="n">
        <x:v>45964.57378333333</x:v>
      </x:c>
      <x:c r="H925" t="n">
        <x:v>1.126666666666666</x:v>
      </x:c>
      <x:c r="I925" s="30" t="n">
        <x:v>45964</x:v>
      </x:c>
      <x:c r="J925" t="inlineStr">
        <x:is>
          <x:t xml:space="preserve">FIFO DEL ESCENARIO</x:t>
        </x:is>
      </x:c>
      <x:c r="K925" t="inlineStr">
        <x:is>
          <x:t xml:space="preserve">NO PROGRAMA HISTORICO</x:t>
        </x:is>
      </x:c>
    </x:row>
    <x:row r="926">
      <x:c r="A926" t="inlineStr">
        <x:is>
          <x:t xml:space="preserve">P076</x:t>
        </x:is>
      </x:c>
      <x:c r="B926" t="inlineStr">
        <x:is>
          <x:t xml:space="preserve">Góndola mural</x:t>
        </x:is>
      </x:c>
      <x:c r="C926" t="n">
        <x:v>1</x:v>
      </x:c>
      <x:c r="D926" t="inlineStr">
        <x:is>
          <x:t xml:space="preserve">Corte de planchas de acero</x:t>
        </x:is>
      </x:c>
      <x:c r="E926" t="inlineStr">
        <x:is>
          <x:t xml:space="preserve">Guillotina hidráulica para corte de planchas de acero</x:t>
        </x:is>
      </x:c>
      <x:c r="F926" s="35" t="n">
        <x:v>45946.69169444445</x:v>
      </x:c>
      <x:c r="G926" s="35" t="n">
        <x:v>45947.64087847222</x:v>
      </x:c>
      <x:c r="H926" t="n">
        <x:v>6.780416666666667</x:v>
      </x:c>
      <x:c r="I926" s="30" t="n">
        <x:v>45962</x:v>
      </x:c>
      <x:c r="J926" t="inlineStr">
        <x:is>
          <x:t xml:space="preserve">FIFO DEL ESCENARIO</x:t>
        </x:is>
      </x:c>
      <x:c r="K926" t="inlineStr">
        <x:is>
          <x:t xml:space="preserve">NO PROGRAMA HISTORICO</x:t>
        </x:is>
      </x:c>
    </x:row>
    <x:row r="927">
      <x:c r="A927" t="inlineStr">
        <x:is>
          <x:t xml:space="preserve">P076</x:t>
        </x:is>
      </x:c>
      <x:c r="B927" t="inlineStr">
        <x:is>
          <x:t xml:space="preserve">Góndola mural</x:t>
        </x:is>
      </x:c>
      <x:c r="C927" t="n">
        <x:v>2</x:v>
      </x:c>
      <x:c r="D927" t="inlineStr">
        <x:is>
          <x:t xml:space="preserve">Corte de tubos y perfiles</x:t>
        </x:is>
      </x:c>
      <x:c r="E927" t="inlineStr">
        <x:is>
          <x:t xml:space="preserve">Sierra de cinta para corte de tubos y perfiles</x:t>
        </x:is>
      </x:c>
      <x:c r="F927" s="35" t="n">
        <x:v>45950.42780555556</x:v>
      </x:c>
      <x:c r="G927" s="35" t="n">
        <x:v>45950.46388888889</x:v>
      </x:c>
      <x:c r="H927" t="n">
        <x:v>0.8659999999999999</x:v>
      </x:c>
      <x:c r="I927" s="30" t="n">
        <x:v>45962</x:v>
      </x:c>
      <x:c r="J927" t="inlineStr">
        <x:is>
          <x:t xml:space="preserve">FIFO DEL ESCENARIO</x:t>
        </x:is>
      </x:c>
      <x:c r="K927" t="inlineStr">
        <x:is>
          <x:t xml:space="preserve">NO PROGRAMA HISTORICO</x:t>
        </x:is>
      </x:c>
    </x:row>
    <x:row r="928">
      <x:c r="A928" t="inlineStr">
        <x:is>
          <x:t xml:space="preserve">P076</x:t>
        </x:is>
      </x:c>
      <x:c r="B928" t="inlineStr">
        <x:is>
          <x:t xml:space="preserve">Góndola mural</x:t>
        </x:is>
      </x:c>
      <x:c r="C928" t="n">
        <x:v>3</x:v>
      </x:c>
      <x:c r="D928" t="inlineStr">
        <x:is>
          <x:t xml:space="preserve">Perforación</x:t>
        </x:is>
      </x:c>
      <x:c r="E928" t="inlineStr">
        <x:is>
          <x:t xml:space="preserve">Taladro de banco para perforación de acero</x:t>
        </x:is>
      </x:c>
      <x:c r="F928" s="35" t="n">
        <x:v>45952.45919444445</x:v>
      </x:c>
      <x:c r="G928" s="35" t="n">
        <x:v>45953.4585</x:v>
      </x:c>
      <x:c r="H928" t="n">
        <x:v>7.983333333333333</x:v>
      </x:c>
      <x:c r="I928" s="30" t="n">
        <x:v>45962</x:v>
      </x:c>
      <x:c r="J928" t="inlineStr">
        <x:is>
          <x:t xml:space="preserve">FIFO DEL ESCENARIO</x:t>
        </x:is>
      </x:c>
      <x:c r="K928" t="inlineStr">
        <x:is>
          <x:t xml:space="preserve">NO PROGRAMA HISTORICO</x:t>
        </x:is>
      </x:c>
    </x:row>
    <x:row r="929">
      <x:c r="A929" t="inlineStr">
        <x:is>
          <x:t xml:space="preserve">P076</x:t>
        </x:is>
      </x:c>
      <x:c r="B929" t="inlineStr">
        <x:is>
          <x:t xml:space="preserve">Góndola mural</x:t>
        </x:is>
      </x:c>
      <x:c r="C929" t="n">
        <x:v>4</x:v>
      </x:c>
      <x:c r="D929" t="inlineStr">
        <x:is>
          <x:t xml:space="preserve">Plegado</x:t>
        </x:is>
      </x:c>
      <x:c r="E929" t="inlineStr">
        <x:is>
          <x:t xml:space="preserve">Plegadora hidráulica de chapa metálica</x:t>
        </x:is>
      </x:c>
      <x:c r="F929" s="35" t="n">
        <x:v>45954.38419444444</x:v>
      </x:c>
      <x:c r="G929" s="35" t="n">
        <x:v>45957.70363888889</x:v>
      </x:c>
      <x:c r="H929" t="n">
        <x:v>14.66666666666667</x:v>
      </x:c>
      <x:c r="I929" s="30" t="n">
        <x:v>45962</x:v>
      </x:c>
      <x:c r="J929" t="inlineStr">
        <x:is>
          <x:t xml:space="preserve">FIFO DEL ESCENARIO</x:t>
        </x:is>
      </x:c>
      <x:c r="K929" t="inlineStr">
        <x:is>
          <x:t xml:space="preserve">NO PROGRAMA HISTORICO</x:t>
        </x:is>
      </x:c>
    </x:row>
    <x:row r="930">
      <x:c r="A930" t="inlineStr">
        <x:is>
          <x:t xml:space="preserve">P076</x:t>
        </x:is>
      </x:c>
      <x:c r="B930" t="inlineStr">
        <x:is>
          <x:t xml:space="preserve">Góndola mural</x:t>
        </x:is>
      </x:c>
      <x:c r="C930" t="n">
        <x:v>5</x:v>
      </x:c>
      <x:c r="D930" t="inlineStr">
        <x:is>
          <x:t xml:space="preserve">Soldadura</x:t>
        </x:is>
      </x:c>
      <x:c r="E930" t="inlineStr">
        <x:is>
          <x:t xml:space="preserve">Máquina de soldadura por arco MIG/MAG</x:t>
        </x:is>
      </x:c>
      <x:c r="F930" s="35" t="n">
        <x:v>45958.38475</x:v>
      </x:c>
      <x:c r="G930" s="35" t="n">
        <x:v>45958.41891666667</x:v>
      </x:c>
      <x:c r="H930" t="n">
        <x:v>0.82</x:v>
      </x:c>
      <x:c r="I930" s="30" t="n">
        <x:v>45962</x:v>
      </x:c>
      <x:c r="J930" t="inlineStr">
        <x:is>
          <x:t xml:space="preserve">FIFO DEL ESCENARIO</x:t>
        </x:is>
      </x:c>
      <x:c r="K930" t="inlineStr">
        <x:is>
          <x:t xml:space="preserve">NO PROGRAMA HISTORICO</x:t>
        </x:is>
      </x:c>
    </x:row>
    <x:row r="931">
      <x:c r="A931" t="inlineStr">
        <x:is>
          <x:t xml:space="preserve">P076</x:t>
        </x:is>
      </x:c>
      <x:c r="B931" t="inlineStr">
        <x:is>
          <x:t xml:space="preserve">Góndola mural</x:t>
        </x:is>
      </x:c>
      <x:c r="C931" t="n">
        <x:v>6</x:v>
      </x:c>
      <x:c r="D931" t="inlineStr">
        <x:is>
          <x:t xml:space="preserve">Desbarbado</x:t>
        </x:is>
      </x:c>
      <x:c r="E931" t="inlineStr">
        <x:is>
          <x:t xml:space="preserve">Mesa de desbarbado/esmerilado</x:t>
        </x:is>
      </x:c>
      <x:c r="F931" s="35" t="n">
        <x:v>45959.46808333333</x:v>
      </x:c>
      <x:c r="G931" s="35" t="n">
        <x:v>45959.67225</x:v>
      </x:c>
      <x:c r="H931" t="n">
        <x:v>3.9</x:v>
      </x:c>
      <x:c r="I931" s="30" t="n">
        <x:v>45962</x:v>
      </x:c>
      <x:c r="J931" t="inlineStr">
        <x:is>
          <x:t xml:space="preserve">FIFO DEL ESCENARIO</x:t>
        </x:is>
      </x:c>
      <x:c r="K931" t="inlineStr">
        <x:is>
          <x:t xml:space="preserve">NO PROGRAMA HISTORICO</x:t>
        </x:is>
      </x:c>
    </x:row>
    <x:row r="932">
      <x:c r="A932" t="inlineStr">
        <x:is>
          <x:t xml:space="preserve">P076</x:t>
        </x:is>
      </x:c>
      <x:c r="B932" t="inlineStr">
        <x:is>
          <x:t xml:space="preserve">Góndola mural</x:t>
        </x:is>
      </x:c>
      <x:c r="C932" t="n">
        <x:v>7</x:v>
      </x:c>
      <x:c r="D932" t="inlineStr">
        <x:is>
          <x:t xml:space="preserve">Preparación superficial</x:t>
        </x:is>
      </x:c>
      <x:c r="E932" t="inlineStr">
        <x:is>
          <x:t xml:space="preserve">Zona de preparación superficial</x:t>
        </x:is>
      </x:c>
      <x:c r="F932" s="35" t="n">
        <x:v>45960.41028333333</x:v>
      </x:c>
      <x:c r="G932" s="35" t="n">
        <x:v>45960.58771277778</x:v>
      </x:c>
      <x:c r="H932" t="n">
        <x:v>3.258306666666666</x:v>
      </x:c>
      <x:c r="I932" s="30" t="n">
        <x:v>45962</x:v>
      </x:c>
      <x:c r="J932" t="inlineStr">
        <x:is>
          <x:t xml:space="preserve">FIFO DEL ESCENARIO</x:t>
        </x:is>
      </x:c>
      <x:c r="K932" t="inlineStr">
        <x:is>
          <x:t xml:space="preserve">NO PROGRAMA HISTORICO</x:t>
        </x:is>
      </x:c>
    </x:row>
    <x:row r="933">
      <x:c r="A933" t="inlineStr">
        <x:is>
          <x:t xml:space="preserve">P076</x:t>
        </x:is>
      </x:c>
      <x:c r="B933" t="inlineStr">
        <x:is>
          <x:t xml:space="preserve">Góndola mural</x:t>
        </x:is>
      </x:c>
      <x:c r="C933" t="n">
        <x:v>8</x:v>
      </x:c>
      <x:c r="D933" t="inlineStr">
        <x:is>
          <x:t xml:space="preserve">Aplicación electrostática de polvo</x:t>
        </x:is>
      </x:c>
      <x:c r="E933" t="inlineStr">
        <x:is>
          <x:t xml:space="preserve">Pistola manual de pintura electrostática en polvo</x:t>
        </x:is>
      </x:c>
      <x:c r="F933" s="35" t="n">
        <x:v>45960.58771277778</x:v>
      </x:c>
      <x:c r="G933" s="35" t="n">
        <x:v>45960.63172666667</x:v>
      </x:c>
      <x:c r="H933" t="n">
        <x:v>1.056333333333333</x:v>
      </x:c>
      <x:c r="I933" s="30" t="n">
        <x:v>45962</x:v>
      </x:c>
      <x:c r="J933" t="inlineStr">
        <x:is>
          <x:t xml:space="preserve">FIFO DEL ESCENARIO</x:t>
        </x:is>
      </x:c>
      <x:c r="K933" t="inlineStr">
        <x:is>
          <x:t xml:space="preserve">NO PROGRAMA HISTORICO</x:t>
        </x:is>
      </x:c>
    </x:row>
    <x:row r="934">
      <x:c r="A934" t="inlineStr">
        <x:is>
          <x:t xml:space="preserve">P076</x:t>
        </x:is>
      </x:c>
      <x:c r="B934" t="inlineStr">
        <x:is>
          <x:t xml:space="preserve">Góndola mural</x:t>
        </x:is>
      </x:c>
      <x:c r="C934" t="n">
        <x:v>9</x:v>
      </x:c>
      <x:c r="D934" t="inlineStr">
        <x:is>
          <x:t xml:space="preserve">Curado térmico en horno</x:t>
        </x:is>
      </x:c>
      <x:c r="E934" t="inlineStr">
        <x:is>
          <x:t xml:space="preserve">Horno de curado de pintura electrostática por lotes</x:t>
        </x:is>
      </x:c>
      <x:c r="F934" s="35" t="n">
        <x:v>45960.63172666667</x:v>
      </x:c>
      <x:c r="G934" s="35" t="n">
        <x:v>45960.66297666667</x:v>
      </x:c>
      <x:c r="H934" t="n">
        <x:v>0.75</x:v>
      </x:c>
      <x:c r="I934" s="30" t="n">
        <x:v>45962</x:v>
      </x:c>
      <x:c r="J934" t="inlineStr">
        <x:is>
          <x:t xml:space="preserve">FIFO DEL ESCENARIO</x:t>
        </x:is>
      </x:c>
      <x:c r="K934" t="inlineStr">
        <x:is>
          <x:t xml:space="preserve">NO PROGRAMA HISTORICO</x:t>
        </x:is>
      </x:c>
    </x:row>
    <x:row r="935">
      <x:c r="A935" t="inlineStr">
        <x:is>
          <x:t xml:space="preserve">P076</x:t>
        </x:is>
      </x:c>
      <x:c r="B935" t="inlineStr">
        <x:is>
          <x:t xml:space="preserve">Góndola mural</x:t>
        </x:is>
      </x:c>
      <x:c r="C935" t="n">
        <x:v>10</x:v>
      </x:c>
      <x:c r="D935" t="inlineStr">
        <x:is>
          <x:t xml:space="preserve">Colgado, traslado y enfriamiento</x:t>
        </x:is>
      </x:c>
      <x:c r="E935" t="inlineStr">
        <x:is>
          <x:t xml:space="preserve">Manipulación y enfriamiento de piezas</x:t>
        </x:is>
      </x:c>
      <x:c r="F935" s="35" t="n">
        <x:v>45960.66297666667</x:v>
      </x:c>
      <x:c r="G935" s="35" t="n">
        <x:v>45960.68087944444</x:v>
      </x:c>
      <x:c r="H935" t="n">
        <x:v>0.4296666666666667</x:v>
      </x:c>
      <x:c r="I935" s="30" t="n">
        <x:v>45962</x:v>
      </x:c>
      <x:c r="J935" t="inlineStr">
        <x:is>
          <x:t xml:space="preserve">FIFO DEL ESCENARIO</x:t>
        </x:is>
      </x:c>
      <x:c r="K935" t="inlineStr">
        <x:is>
          <x:t xml:space="preserve">NO PROGRAMA HISTORICO</x:t>
        </x:is>
      </x:c>
    </x:row>
    <x:row r="936">
      <x:c r="A936" t="inlineStr">
        <x:is>
          <x:t xml:space="preserve">P076</x:t>
        </x:is>
      </x:c>
      <x:c r="B936" t="inlineStr">
        <x:is>
          <x:t xml:space="preserve">Góndola mural</x:t>
        </x:is>
      </x:c>
      <x:c r="C936" t="n">
        <x:v>11</x:v>
      </x:c>
      <x:c r="D936" t="inlineStr">
        <x:is>
          <x:t xml:space="preserve">Ensamblaje</x:t>
        </x:is>
      </x:c>
      <x:c r="E936" t="inlineStr">
        <x:is>
          <x:t xml:space="preserve">Mesa de armado</x:t>
        </x:is>
      </x:c>
      <x:c r="F936" s="35" t="n">
        <x:v>45964.45022777778</x:v>
      </x:c>
      <x:c r="G936" s="35" t="n">
        <x:v>45965.35804027778</x:v>
      </x:c>
      <x:c r="H936" t="n">
        <x:v>5.7875</x:v>
      </x:c>
      <x:c r="I936" s="30" t="n">
        <x:v>45962</x:v>
      </x:c>
      <x:c r="J936" t="inlineStr">
        <x:is>
          <x:t xml:space="preserve">FIFO DEL ESCENARIO</x:t>
        </x:is>
      </x:c>
      <x:c r="K936" t="inlineStr">
        <x:is>
          <x:t xml:space="preserve">NO PROGRAMA HISTORICO</x:t>
        </x:is>
      </x:c>
    </x:row>
    <x:row r="937">
      <x:c r="A937" t="inlineStr">
        <x:is>
          <x:t xml:space="preserve">P076</x:t>
        </x:is>
      </x:c>
      <x:c r="B937" t="inlineStr">
        <x:is>
          <x:t xml:space="preserve">Góndola mural</x:t>
        </x:is>
      </x:c>
      <x:c r="C937" t="n">
        <x:v>12</x:v>
      </x:c>
      <x:c r="D937" t="inlineStr">
        <x:is>
          <x:t xml:space="preserve">Inspección de calidad</x:t>
        </x:is>
      </x:c>
      <x:c r="E937" t="inlineStr">
        <x:is>
          <x:t xml:space="preserve">Área de inspección</x:t>
        </x:is>
      </x:c>
      <x:c r="F937" s="35" t="n">
        <x:v>45965.35804027778</x:v>
      </x:c>
      <x:c r="G937" s="35" t="n">
        <x:v>45965.37726944444</x:v>
      </x:c>
      <x:c r="H937" t="n">
        <x:v>0.4615</x:v>
      </x:c>
      <x:c r="I937" s="30" t="n">
        <x:v>45962</x:v>
      </x:c>
      <x:c r="J937" t="inlineStr">
        <x:is>
          <x:t xml:space="preserve">FIFO DEL ESCENARIO</x:t>
        </x:is>
      </x:c>
      <x:c r="K937" t="inlineStr">
        <x:is>
          <x:t xml:space="preserve">NO PROGRAMA HISTORICO</x:t>
        </x:is>
      </x:c>
    </x:row>
    <x:row r="938">
      <x:c r="A938" t="inlineStr">
        <x:is>
          <x:t xml:space="preserve">P076</x:t>
        </x:is>
      </x:c>
      <x:c r="B938" t="inlineStr">
        <x:is>
          <x:t xml:space="preserve">Góndola mural</x:t>
        </x:is>
      </x:c>
      <x:c r="C938" t="n">
        <x:v>13</x:v>
      </x:c>
      <x:c r="D938" t="inlineStr">
        <x:is>
          <x:t xml:space="preserve">Embalaje</x:t>
        </x:is>
      </x:c>
      <x:c r="E938" t="inlineStr">
        <x:is>
          <x:t xml:space="preserve">Zona de protección y embalaje</x:t>
        </x:is>
      </x:c>
      <x:c r="F938" s="35" t="n">
        <x:v>45965.37726944444</x:v>
      </x:c>
      <x:c r="G938" s="35" t="n">
        <x:v>45965.40296388889</x:v>
      </x:c>
      <x:c r="H938" t="n">
        <x:v>0.6166666666666667</x:v>
      </x:c>
      <x:c r="I938" s="30" t="n">
        <x:v>45962</x:v>
      </x:c>
      <x:c r="J938" t="inlineStr">
        <x:is>
          <x:t xml:space="preserve">FIFO DEL ESCENARIO</x:t>
        </x:is>
      </x:c>
      <x:c r="K938" t="inlineStr">
        <x:is>
          <x:t xml:space="preserve">NO PROGRAMA HISTORICO</x:t>
        </x:is>
      </x:c>
    </x:row>
    <x:row r="939">
      <x:c r="A939" t="inlineStr">
        <x:is>
          <x:t xml:space="preserve">P078</x:t>
        </x:is>
      </x:c>
      <x:c r="B939" t="inlineStr">
        <x:is>
          <x:t xml:space="preserve">Locker de 6 puertas</x:t>
        </x:is>
      </x:c>
      <x:c r="C939" t="n">
        <x:v>1</x:v>
      </x:c>
      <x:c r="D939" t="inlineStr">
        <x:is>
          <x:t xml:space="preserve">Corte de planchas de acero</x:t>
        </x:is>
      </x:c>
      <x:c r="E939" t="inlineStr">
        <x:is>
          <x:t xml:space="preserve">Guillotina hidráulica para corte de planchas de acero</x:t>
        </x:is>
      </x:c>
      <x:c r="F939" s="35" t="n">
        <x:v>45947.64087847222</x:v>
      </x:c>
      <x:c r="G939" s="35" t="n">
        <x:v>45950.55118402778</x:v>
      </x:c>
      <x:c r="H939" t="n">
        <x:v>5.847333333333334</x:v>
      </x:c>
      <x:c r="I939" s="30" t="n">
        <x:v>45961</x:v>
      </x:c>
      <x:c r="J939" t="inlineStr">
        <x:is>
          <x:t xml:space="preserve">FIFO DEL ESCENARIO</x:t>
        </x:is>
      </x:c>
      <x:c r="K939" t="inlineStr">
        <x:is>
          <x:t xml:space="preserve">NO PROGRAMA HISTORICO</x:t>
        </x:is>
      </x:c>
    </x:row>
    <x:row r="940">
      <x:c r="A940" t="inlineStr">
        <x:is>
          <x:t xml:space="preserve">P078</x:t>
        </x:is>
      </x:c>
      <x:c r="B940" t="inlineStr">
        <x:is>
          <x:t xml:space="preserve">Locker de 6 puertas</x:t>
        </x:is>
      </x:c>
      <x:c r="C940" t="n">
        <x:v>2</x:v>
      </x:c>
      <x:c r="D940" t="inlineStr">
        <x:is>
          <x:t xml:space="preserve">Perforación</x:t>
        </x:is>
      </x:c>
      <x:c r="E940" t="inlineStr">
        <x:is>
          <x:t xml:space="preserve">Taladro de banco para perforación de acero</x:t>
        </x:is>
      </x:c>
      <x:c r="F940" s="35" t="n">
        <x:v>45953.4585</x:v>
      </x:c>
      <x:c r="G940" s="35" t="n">
        <x:v>45953.61961111111</x:v>
      </x:c>
      <x:c r="H940" t="n">
        <x:v>2.866666666666667</x:v>
      </x:c>
      <x:c r="I940" s="30" t="n">
        <x:v>45961</x:v>
      </x:c>
      <x:c r="J940" t="inlineStr">
        <x:is>
          <x:t xml:space="preserve">FIFO DEL ESCENARIO</x:t>
        </x:is>
      </x:c>
      <x:c r="K940" t="inlineStr">
        <x:is>
          <x:t xml:space="preserve">NO PROGRAMA HISTORICO</x:t>
        </x:is>
      </x:c>
    </x:row>
    <x:row r="941">
      <x:c r="A941" t="inlineStr">
        <x:is>
          <x:t xml:space="preserve">P078</x:t>
        </x:is>
      </x:c>
      <x:c r="B941" t="inlineStr">
        <x:is>
          <x:t xml:space="preserve">Locker de 6 puertas</x:t>
        </x:is>
      </x:c>
      <x:c r="C941" t="n">
        <x:v>3</x:v>
      </x:c>
      <x:c r="D941" t="inlineStr">
        <x:is>
          <x:t xml:space="preserve">Plegado</x:t>
        </x:is>
      </x:c>
      <x:c r="E941" t="inlineStr">
        <x:is>
          <x:t xml:space="preserve">Plegadora hidráulica de chapa metálica</x:t>
        </x:is>
      </x:c>
      <x:c r="F941" s="35" t="n">
        <x:v>45957.70363888889</x:v>
      </x:c>
      <x:c r="G941" s="35" t="n">
        <x:v>45959.66613888889</x:v>
      </x:c>
      <x:c r="H941" t="n">
        <x:v>15.1</x:v>
      </x:c>
      <x:c r="I941" s="30" t="n">
        <x:v>45961</x:v>
      </x:c>
      <x:c r="J941" t="inlineStr">
        <x:is>
          <x:t xml:space="preserve">FIFO DEL ESCENARIO</x:t>
        </x:is>
      </x:c>
      <x:c r="K941" t="inlineStr">
        <x:is>
          <x:t xml:space="preserve">NO PROGRAMA HISTORICO</x:t>
        </x:is>
      </x:c>
    </x:row>
    <x:row r="942">
      <x:c r="A942" t="inlineStr">
        <x:is>
          <x:t xml:space="preserve">P078</x:t>
        </x:is>
      </x:c>
      <x:c r="B942" t="inlineStr">
        <x:is>
          <x:t xml:space="preserve">Locker de 6 puertas</x:t>
        </x:is>
      </x:c>
      <x:c r="C942" t="n">
        <x:v>4</x:v>
      </x:c>
      <x:c r="D942" t="inlineStr">
        <x:is>
          <x:t xml:space="preserve">Desbarbado</x:t>
        </x:is>
      </x:c>
      <x:c r="E942" t="inlineStr">
        <x:is>
          <x:t xml:space="preserve">Mesa de desbarbado/esmerilado</x:t>
        </x:is>
      </x:c>
      <x:c r="F942" s="35" t="n">
        <x:v>45959.67225</x:v>
      </x:c>
      <x:c r="G942" s="35" t="n">
        <x:v>45960.40558333333</x:v>
      </x:c>
      <x:c r="H942" t="n">
        <x:v>2.6</x:v>
      </x:c>
      <x:c r="I942" s="30" t="n">
        <x:v>45961</x:v>
      </x:c>
      <x:c r="J942" t="inlineStr">
        <x:is>
          <x:t xml:space="preserve">FIFO DEL ESCENARIO</x:t>
        </x:is>
      </x:c>
      <x:c r="K942" t="inlineStr">
        <x:is>
          <x:t xml:space="preserve">NO PROGRAMA HISTORICO</x:t>
        </x:is>
      </x:c>
    </x:row>
    <x:row r="943">
      <x:c r="A943" t="inlineStr">
        <x:is>
          <x:t xml:space="preserve">P078</x:t>
        </x:is>
      </x:c>
      <x:c r="B943" t="inlineStr">
        <x:is>
          <x:t xml:space="preserve">Locker de 6 puertas</x:t>
        </x:is>
      </x:c>
      <x:c r="C943" t="n">
        <x:v>5</x:v>
      </x:c>
      <x:c r="D943" t="inlineStr">
        <x:is>
          <x:t xml:space="preserve">Preparación superficial</x:t>
        </x:is>
      </x:c>
      <x:c r="E943" t="inlineStr">
        <x:is>
          <x:t xml:space="preserve">Zona de preparación superficial</x:t>
        </x:is>
      </x:c>
      <x:c r="F943" s="35" t="n">
        <x:v>45960.58771277778</x:v>
      </x:c>
      <x:c r="G943" s="35" t="n">
        <x:v>45961.37324611111</x:v>
      </x:c>
      <x:c r="H943" t="n">
        <x:v>3.8528</x:v>
      </x:c>
      <x:c r="I943" s="30" t="n">
        <x:v>45961</x:v>
      </x:c>
      <x:c r="J943" t="inlineStr">
        <x:is>
          <x:t xml:space="preserve">FIFO DEL ESCENARIO</x:t>
        </x:is>
      </x:c>
      <x:c r="K943" t="inlineStr">
        <x:is>
          <x:t xml:space="preserve">NO PROGRAMA HISTORICO</x:t>
        </x:is>
      </x:c>
    </x:row>
    <x:row r="944">
      <x:c r="A944" t="inlineStr">
        <x:is>
          <x:t xml:space="preserve">P078</x:t>
        </x:is>
      </x:c>
      <x:c r="B944" t="inlineStr">
        <x:is>
          <x:t xml:space="preserve">Locker de 6 puertas</x:t>
        </x:is>
      </x:c>
      <x:c r="C944" t="n">
        <x:v>6</x:v>
      </x:c>
      <x:c r="D944" t="inlineStr">
        <x:is>
          <x:t xml:space="preserve">Aplicación electrostática de polvo</x:t>
        </x:is>
      </x:c>
      <x:c r="E944" t="inlineStr">
        <x:is>
          <x:t xml:space="preserve">Pistola manual de pintura electrostática en polvo</x:t>
        </x:is>
      </x:c>
      <x:c r="F944" s="35" t="n">
        <x:v>45961.37324611111</x:v>
      </x:c>
      <x:c r="G944" s="35" t="n">
        <x:v>45961.41003777778</x:v>
      </x:c>
      <x:c r="H944" t="n">
        <x:v>0.8830000000000001</x:v>
      </x:c>
      <x:c r="I944" s="30" t="n">
        <x:v>45961</x:v>
      </x:c>
      <x:c r="J944" t="inlineStr">
        <x:is>
          <x:t xml:space="preserve">FIFO DEL ESCENARIO</x:t>
        </x:is>
      </x:c>
      <x:c r="K944" t="inlineStr">
        <x:is>
          <x:t xml:space="preserve">NO PROGRAMA HISTORICO</x:t>
        </x:is>
      </x:c>
    </x:row>
    <x:row r="945">
      <x:c r="A945" t="inlineStr">
        <x:is>
          <x:t xml:space="preserve">P078</x:t>
        </x:is>
      </x:c>
      <x:c r="B945" t="inlineStr">
        <x:is>
          <x:t xml:space="preserve">Locker de 6 puertas</x:t>
        </x:is>
      </x:c>
      <x:c r="C945" t="n">
        <x:v>7</x:v>
      </x:c>
      <x:c r="D945" t="inlineStr">
        <x:is>
          <x:t xml:space="preserve">Curado térmico en horno</x:t>
        </x:is>
      </x:c>
      <x:c r="E945" t="inlineStr">
        <x:is>
          <x:t xml:space="preserve">Horno de curado de pintura electrostática por lotes</x:t>
        </x:is>
      </x:c>
      <x:c r="F945" s="35" t="n">
        <x:v>45961.41003777778</x:v>
      </x:c>
      <x:c r="G945" s="35" t="n">
        <x:v>45961.44128777778</x:v>
      </x:c>
      <x:c r="H945" t="n">
        <x:v>0.75</x:v>
      </x:c>
      <x:c r="I945" s="30" t="n">
        <x:v>45961</x:v>
      </x:c>
      <x:c r="J945" t="inlineStr">
        <x:is>
          <x:t xml:space="preserve">FIFO DEL ESCENARIO</x:t>
        </x:is>
      </x:c>
      <x:c r="K945" t="inlineStr">
        <x:is>
          <x:t xml:space="preserve">NO PROGRAMA HISTORICO</x:t>
        </x:is>
      </x:c>
    </x:row>
    <x:row r="946">
      <x:c r="A946" t="inlineStr">
        <x:is>
          <x:t xml:space="preserve">P078</x:t>
        </x:is>
      </x:c>
      <x:c r="B946" t="inlineStr">
        <x:is>
          <x:t xml:space="preserve">Locker de 6 puertas</x:t>
        </x:is>
      </x:c>
      <x:c r="C946" t="n">
        <x:v>8</x:v>
      </x:c>
      <x:c r="D946" t="inlineStr">
        <x:is>
          <x:t xml:space="preserve">Colgado, traslado y enfriamiento</x:t>
        </x:is>
      </x:c>
      <x:c r="E946" t="inlineStr">
        <x:is>
          <x:t xml:space="preserve">Manipulación y enfriamiento de piezas</x:t>
        </x:is>
      </x:c>
      <x:c r="F946" s="35" t="n">
        <x:v>45961.44128777778</x:v>
      </x:c>
      <x:c r="G946" s="35" t="n">
        <x:v>45961.45692666667</x:v>
      </x:c>
      <x:c r="H946" t="n">
        <x:v>0.3753333333333334</x:v>
      </x:c>
      <x:c r="I946" s="30" t="n">
        <x:v>45961</x:v>
      </x:c>
      <x:c r="J946" t="inlineStr">
        <x:is>
          <x:t xml:space="preserve">FIFO DEL ESCENARIO</x:t>
        </x:is>
      </x:c>
      <x:c r="K946" t="inlineStr">
        <x:is>
          <x:t xml:space="preserve">NO PROGRAMA HISTORICO</x:t>
        </x:is>
      </x:c>
    </x:row>
    <x:row r="947">
      <x:c r="A947" t="inlineStr">
        <x:is>
          <x:t xml:space="preserve">P078</x:t>
        </x:is>
      </x:c>
      <x:c r="B947" t="inlineStr">
        <x:is>
          <x:t xml:space="preserve">Locker de 6 puertas</x:t>
        </x:is>
      </x:c>
      <x:c r="C947" t="n">
        <x:v>9</x:v>
      </x:c>
      <x:c r="D947" t="inlineStr">
        <x:is>
          <x:t xml:space="preserve">Ensamblaje</x:t>
        </x:is>
      </x:c>
      <x:c r="E947" t="inlineStr">
        <x:is>
          <x:t xml:space="preserve">Mesa de armado</x:t>
        </x:is>
      </x:c>
      <x:c r="F947" s="35" t="n">
        <x:v>45965.35804027778</x:v>
      </x:c>
      <x:c r="G947" s="35" t="n">
        <x:v>45965.63824861111</x:v>
      </x:c>
      <x:c r="H947" t="n">
        <x:v>5.725</x:v>
      </x:c>
      <x:c r="I947" s="30" t="n">
        <x:v>45961</x:v>
      </x:c>
      <x:c r="J947" t="inlineStr">
        <x:is>
          <x:t xml:space="preserve">FIFO DEL ESCENARIO</x:t>
        </x:is>
      </x:c>
      <x:c r="K947" t="inlineStr">
        <x:is>
          <x:t xml:space="preserve">NO PROGRAMA HISTORICO</x:t>
        </x:is>
      </x:c>
    </x:row>
    <x:row r="948">
      <x:c r="A948" t="inlineStr">
        <x:is>
          <x:t xml:space="preserve">P078</x:t>
        </x:is>
      </x:c>
      <x:c r="B948" t="inlineStr">
        <x:is>
          <x:t xml:space="preserve">Locker de 6 puertas</x:t>
        </x:is>
      </x:c>
      <x:c r="C948" t="n">
        <x:v>10</x:v>
      </x:c>
      <x:c r="D948" t="inlineStr">
        <x:is>
          <x:t xml:space="preserve">Inspección de calidad</x:t>
        </x:is>
      </x:c>
      <x:c r="E948" t="inlineStr">
        <x:is>
          <x:t xml:space="preserve">Área de inspección</x:t>
        </x:is>
      </x:c>
      <x:c r="F948" s="35" t="n">
        <x:v>45965.63824861111</x:v>
      </x:c>
      <x:c r="G948" s="35" t="n">
        <x:v>45965.65430416667</x:v>
      </x:c>
      <x:c r="H948" t="n">
        <x:v>0.3853333333333334</x:v>
      </x:c>
      <x:c r="I948" s="30" t="n">
        <x:v>45961</x:v>
      </x:c>
      <x:c r="J948" t="inlineStr">
        <x:is>
          <x:t xml:space="preserve">FIFO DEL ESCENARIO</x:t>
        </x:is>
      </x:c>
      <x:c r="K948" t="inlineStr">
        <x:is>
          <x:t xml:space="preserve">NO PROGRAMA HISTORICO</x:t>
        </x:is>
      </x:c>
    </x:row>
    <x:row r="949">
      <x:c r="A949" t="inlineStr">
        <x:is>
          <x:t xml:space="preserve">P078</x:t>
        </x:is>
      </x:c>
      <x:c r="B949" t="inlineStr">
        <x:is>
          <x:t xml:space="preserve">Locker de 6 puertas</x:t>
        </x:is>
      </x:c>
      <x:c r="C949" t="n">
        <x:v>11</x:v>
      </x:c>
      <x:c r="D949" t="inlineStr">
        <x:is>
          <x:t xml:space="preserve">Embalaje</x:t>
        </x:is>
      </x:c>
      <x:c r="E949" t="inlineStr">
        <x:is>
          <x:t xml:space="preserve">Zona de protección y embalaje</x:t>
        </x:is>
      </x:c>
      <x:c r="F949" s="35" t="n">
        <x:v>45965.65430416667</x:v>
      </x:c>
      <x:c r="G949" s="35" t="n">
        <x:v>45965.67560972222</x:v>
      </x:c>
      <x:c r="H949" t="n">
        <x:v>0.5113333333333333</x:v>
      </x:c>
      <x:c r="I949" s="30" t="n">
        <x:v>45961</x:v>
      </x:c>
      <x:c r="J949" t="inlineStr">
        <x:is>
          <x:t xml:space="preserve">FIFO DEL ESCENARIO</x:t>
        </x:is>
      </x:c>
      <x:c r="K949" t="inlineStr">
        <x:is>
          <x:t xml:space="preserve">NO PROGRAMA HISTORICO</x:t>
        </x:is>
      </x:c>
    </x:row>
    <x:row r="950">
      <x:c r="A950" t="inlineStr">
        <x:is>
          <x:t xml:space="preserve">P080</x:t>
        </x:is>
      </x:c>
      <x:c r="B950" t="inlineStr">
        <x:is>
          <x:t xml:space="preserve">Estantería liviana metálica</x:t>
        </x:is>
      </x:c>
      <x:c r="C950" t="n">
        <x:v>1</x:v>
      </x:c>
      <x:c r="D950" t="inlineStr">
        <x:is>
          <x:t xml:space="preserve">Corte de planchas de acero</x:t>
        </x:is>
      </x:c>
      <x:c r="E950" t="inlineStr">
        <x:is>
          <x:t xml:space="preserve">Guillotina hidráulica para corte de planchas de acero</x:t>
        </x:is>
      </x:c>
      <x:c r="F950" s="35" t="n">
        <x:v>45950.55118402778</x:v>
      </x:c>
      <x:c r="G950" s="35" t="n">
        <x:v>45951.43118402778</x:v>
      </x:c>
      <x:c r="H950" t="n">
        <x:v>6.120000000000001</x:v>
      </x:c>
      <x:c r="I950" s="30" t="n">
        <x:v>45962</x:v>
      </x:c>
      <x:c r="J950" t="inlineStr">
        <x:is>
          <x:t xml:space="preserve">FIFO DEL ESCENARIO</x:t>
        </x:is>
      </x:c>
      <x:c r="K950" t="inlineStr">
        <x:is>
          <x:t xml:space="preserve">NO PROGRAMA HISTORICO</x:t>
        </x:is>
      </x:c>
    </x:row>
    <x:row r="951">
      <x:c r="A951" t="inlineStr">
        <x:is>
          <x:t xml:space="preserve">P080</x:t>
        </x:is>
      </x:c>
      <x:c r="B951" t="inlineStr">
        <x:is>
          <x:t xml:space="preserve">Estantería liviana metálica</x:t>
        </x:is>
      </x:c>
      <x:c r="C951" t="n">
        <x:v>2</x:v>
      </x:c>
      <x:c r="D951" t="inlineStr">
        <x:is>
          <x:t xml:space="preserve">Corte de tubos y perfiles</x:t>
        </x:is>
      </x:c>
      <x:c r="E951" t="inlineStr">
        <x:is>
          <x:t xml:space="preserve">Sierra de cinta para corte de tubos y perfiles</x:t>
        </x:is>
      </x:c>
      <x:c r="F951" s="35" t="n">
        <x:v>45951.43118402778</x:v>
      </x:c>
      <x:c r="G951" s="35" t="n">
        <x:v>45951.70257291666</x:v>
      </x:c>
      <x:c r="H951" t="n">
        <x:v>5.513333333333334</x:v>
      </x:c>
      <x:c r="I951" s="30" t="n">
        <x:v>45962</x:v>
      </x:c>
      <x:c r="J951" t="inlineStr">
        <x:is>
          <x:t xml:space="preserve">FIFO DEL ESCENARIO</x:t>
        </x:is>
      </x:c>
      <x:c r="K951" t="inlineStr">
        <x:is>
          <x:t xml:space="preserve">NO PROGRAMA HISTORICO</x:t>
        </x:is>
      </x:c>
    </x:row>
    <x:row r="952">
      <x:c r="A952" t="inlineStr">
        <x:is>
          <x:t xml:space="preserve">P080</x:t>
        </x:is>
      </x:c>
      <x:c r="B952" t="inlineStr">
        <x:is>
          <x:t xml:space="preserve">Estantería liviana metálica</x:t>
        </x:is>
      </x:c>
      <x:c r="C952" t="n">
        <x:v>3</x:v>
      </x:c>
      <x:c r="D952" t="inlineStr">
        <x:is>
          <x:t xml:space="preserve">Perforación</x:t>
        </x:is>
      </x:c>
      <x:c r="E952" t="inlineStr">
        <x:is>
          <x:t xml:space="preserve">Taladro de banco para perforación de acero</x:t>
        </x:is>
      </x:c>
      <x:c r="F952" s="35" t="n">
        <x:v>45953.61961111111</x:v>
      </x:c>
      <x:c r="G952" s="35" t="n">
        <x:v>45954.67377777777</x:v>
      </x:c>
      <x:c r="H952" t="n">
        <x:v>9.300000000000001</x:v>
      </x:c>
      <x:c r="I952" s="30" t="n">
        <x:v>45962</x:v>
      </x:c>
      <x:c r="J952" t="inlineStr">
        <x:is>
          <x:t xml:space="preserve">FIFO DEL ESCENARIO</x:t>
        </x:is>
      </x:c>
      <x:c r="K952" t="inlineStr">
        <x:is>
          <x:t xml:space="preserve">NO PROGRAMA HISTORICO</x:t>
        </x:is>
      </x:c>
    </x:row>
    <x:row r="953">
      <x:c r="A953" t="inlineStr">
        <x:is>
          <x:t xml:space="preserve">P080</x:t>
        </x:is>
      </x:c>
      <x:c r="B953" t="inlineStr">
        <x:is>
          <x:t xml:space="preserve">Estantería liviana metálica</x:t>
        </x:is>
      </x:c>
      <x:c r="C953" t="n">
        <x:v>4</x:v>
      </x:c>
      <x:c r="D953" t="inlineStr">
        <x:is>
          <x:t xml:space="preserve">Plegado</x:t>
        </x:is>
      </x:c>
      <x:c r="E953" t="inlineStr">
        <x:is>
          <x:t xml:space="preserve">Plegadora hidráulica de chapa metálica</x:t>
        </x:is>
      </x:c>
      <x:c r="F953" s="35" t="n">
        <x:v>45959.66613888889</x:v>
      </x:c>
      <x:c r="G953" s="35" t="n">
        <x:v>45961.59808333333</x:v>
      </x:c>
      <x:c r="H953" t="n">
        <x:v>14.36666666666667</x:v>
      </x:c>
      <x:c r="I953" s="30" t="n">
        <x:v>45962</x:v>
      </x:c>
      <x:c r="J953" t="inlineStr">
        <x:is>
          <x:t xml:space="preserve">FIFO DEL ESCENARIO</x:t>
        </x:is>
      </x:c>
      <x:c r="K953" t="inlineStr">
        <x:is>
          <x:t xml:space="preserve">NO PROGRAMA HISTORICO</x:t>
        </x:is>
      </x:c>
    </x:row>
    <x:row r="954">
      <x:c r="A954" t="inlineStr">
        <x:is>
          <x:t xml:space="preserve">P080</x:t>
        </x:is>
      </x:c>
      <x:c r="B954" t="inlineStr">
        <x:is>
          <x:t xml:space="preserve">Estantería liviana metálica</x:t>
        </x:is>
      </x:c>
      <x:c r="C954" t="n">
        <x:v>5</x:v>
      </x:c>
      <x:c r="D954" t="inlineStr">
        <x:is>
          <x:t xml:space="preserve">Desbarbado</x:t>
        </x:is>
      </x:c>
      <x:c r="E954" t="inlineStr">
        <x:is>
          <x:t xml:space="preserve">Mesa de desbarbado/esmerilado</x:t>
        </x:is>
      </x:c>
      <x:c r="F954" s="35" t="n">
        <x:v>45961.59808333333</x:v>
      </x:c>
      <x:c r="G954" s="35" t="n">
        <x:v>45964.48558333333</x:v>
      </x:c>
      <x:c r="H954" t="n">
        <x:v>6.3</x:v>
      </x:c>
      <x:c r="I954" s="30" t="n">
        <x:v>45962</x:v>
      </x:c>
      <x:c r="J954" t="inlineStr">
        <x:is>
          <x:t xml:space="preserve">FIFO DEL ESCENARIO</x:t>
        </x:is>
      </x:c>
      <x:c r="K954" t="inlineStr">
        <x:is>
          <x:t xml:space="preserve">NO PROGRAMA HISTORICO</x:t>
        </x:is>
      </x:c>
    </x:row>
    <x:row r="955">
      <x:c r="A955" t="inlineStr">
        <x:is>
          <x:t xml:space="preserve">P080</x:t>
        </x:is>
      </x:c>
      <x:c r="B955" t="inlineStr">
        <x:is>
          <x:t xml:space="preserve">Estantería liviana metálica</x:t>
        </x:is>
      </x:c>
      <x:c r="C955" t="n">
        <x:v>6</x:v>
      </x:c>
      <x:c r="D955" t="inlineStr">
        <x:is>
          <x:t xml:space="preserve">Preparación superficial</x:t>
        </x:is>
      </x:c>
      <x:c r="E955" t="inlineStr">
        <x:is>
          <x:t xml:space="preserve">Zona de preparación superficial</x:t>
        </x:is>
      </x:c>
      <x:c r="F955" s="35" t="n">
        <x:v>45964.48558333333</x:v>
      </x:c>
      <x:c r="G955" s="35" t="n">
        <x:v>45964.70138333333</x:v>
      </x:c>
      <x:c r="H955" t="n">
        <x:v>4.1792</x:v>
      </x:c>
      <x:c r="I955" s="30" t="n">
        <x:v>45962</x:v>
      </x:c>
      <x:c r="J955" t="inlineStr">
        <x:is>
          <x:t xml:space="preserve">FIFO DEL ESCENARIO</x:t>
        </x:is>
      </x:c>
      <x:c r="K955" t="inlineStr">
        <x:is>
          <x:t xml:space="preserve">NO PROGRAMA HISTORICO</x:t>
        </x:is>
      </x:c>
    </x:row>
    <x:row r="956">
      <x:c r="A956" t="inlineStr">
        <x:is>
          <x:t xml:space="preserve">P080</x:t>
        </x:is>
      </x:c>
      <x:c r="B956" t="inlineStr">
        <x:is>
          <x:t xml:space="preserve">Estantería liviana metálica</x:t>
        </x:is>
      </x:c>
      <x:c r="C956" t="n">
        <x:v>7</x:v>
      </x:c>
      <x:c r="D956" t="inlineStr">
        <x:is>
          <x:t xml:space="preserve">Aplicación electrostática de polvo</x:t>
        </x:is>
      </x:c>
      <x:c r="E956" t="inlineStr">
        <x:is>
          <x:t xml:space="preserve">Pistola manual de pintura electrostática en polvo</x:t>
        </x:is>
      </x:c>
      <x:c r="F956" s="35" t="n">
        <x:v>45964.70138333333</x:v>
      </x:c>
      <x:c r="G956" s="35" t="n">
        <x:v>45965.38041111111</x:v>
      </x:c>
      <x:c r="H956" t="n">
        <x:v>1.296666666666667</x:v>
      </x:c>
      <x:c r="I956" s="30" t="n">
        <x:v>45962</x:v>
      </x:c>
      <x:c r="J956" t="inlineStr">
        <x:is>
          <x:t xml:space="preserve">FIFO DEL ESCENARIO</x:t>
        </x:is>
      </x:c>
      <x:c r="K956" t="inlineStr">
        <x:is>
          <x:t xml:space="preserve">NO PROGRAMA HISTORICO</x:t>
        </x:is>
      </x:c>
    </x:row>
    <x:row r="957">
      <x:c r="A957" t="inlineStr">
        <x:is>
          <x:t xml:space="preserve">P080</x:t>
        </x:is>
      </x:c>
      <x:c r="B957" t="inlineStr">
        <x:is>
          <x:t xml:space="preserve">Estantería liviana metálica</x:t>
        </x:is>
      </x:c>
      <x:c r="C957" t="n">
        <x:v>8</x:v>
      </x:c>
      <x:c r="D957" t="inlineStr">
        <x:is>
          <x:t xml:space="preserve">Curado térmico en horno</x:t>
        </x:is>
      </x:c>
      <x:c r="E957" t="inlineStr">
        <x:is>
          <x:t xml:space="preserve">Horno de curado de pintura electrostática por lotes</x:t>
        </x:is>
      </x:c>
      <x:c r="F957" s="35" t="n">
        <x:v>45965.38041111111</x:v>
      </x:c>
      <x:c r="G957" s="35" t="n">
        <x:v>45965.41166111111</x:v>
      </x:c>
      <x:c r="H957" t="n">
        <x:v>0.75</x:v>
      </x:c>
      <x:c r="I957" s="30" t="n">
        <x:v>45962</x:v>
      </x:c>
      <x:c r="J957" t="inlineStr">
        <x:is>
          <x:t xml:space="preserve">FIFO DEL ESCENARIO</x:t>
        </x:is>
      </x:c>
      <x:c r="K957" t="inlineStr">
        <x:is>
          <x:t xml:space="preserve">NO PROGRAMA HISTORICO</x:t>
        </x:is>
      </x:c>
    </x:row>
    <x:row r="958">
      <x:c r="A958" t="inlineStr">
        <x:is>
          <x:t xml:space="preserve">P080</x:t>
        </x:is>
      </x:c>
      <x:c r="B958" t="inlineStr">
        <x:is>
          <x:t xml:space="preserve">Estantería liviana metálica</x:t>
        </x:is>
      </x:c>
      <x:c r="C958" t="n">
        <x:v>9</x:v>
      </x:c>
      <x:c r="D958" t="inlineStr">
        <x:is>
          <x:t xml:space="preserve">Colgado, traslado y enfriamiento</x:t>
        </x:is>
      </x:c>
      <x:c r="E958" t="inlineStr">
        <x:is>
          <x:t xml:space="preserve">Manipulación y enfriamiento de piezas</x:t>
        </x:is>
      </x:c>
      <x:c r="F958" s="35" t="n">
        <x:v>45965.41166111111</x:v>
      </x:c>
      <x:c r="G958" s="35" t="n">
        <x:v>45965.43360555555</x:v>
      </x:c>
      <x:c r="H958" t="n">
        <x:v>0.5266666666666666</x:v>
      </x:c>
      <x:c r="I958" s="30" t="n">
        <x:v>45962</x:v>
      </x:c>
      <x:c r="J958" t="inlineStr">
        <x:is>
          <x:t xml:space="preserve">FIFO DEL ESCENARIO</x:t>
        </x:is>
      </x:c>
      <x:c r="K958" t="inlineStr">
        <x:is>
          <x:t xml:space="preserve">NO PROGRAMA HISTORICO</x:t>
        </x:is>
      </x:c>
    </x:row>
    <x:row r="959">
      <x:c r="A959" t="inlineStr">
        <x:is>
          <x:t xml:space="preserve">P080</x:t>
        </x:is>
      </x:c>
      <x:c r="B959" t="inlineStr">
        <x:is>
          <x:t xml:space="preserve">Estantería liviana metálica</x:t>
        </x:is>
      </x:c>
      <x:c r="C959" t="n">
        <x:v>10</x:v>
      </x:c>
      <x:c r="D959" t="inlineStr">
        <x:is>
          <x:t xml:space="preserve">Ensamblaje</x:t>
        </x:is>
      </x:c>
      <x:c r="E959" t="inlineStr">
        <x:is>
          <x:t xml:space="preserve">Mesa de armado</x:t>
        </x:is>
      </x:c>
      <x:c r="F959" s="35" t="n">
        <x:v>45965.63824861111</x:v>
      </x:c>
      <x:c r="G959" s="35" t="n">
        <x:v>45967.36116527778</x:v>
      </x:c>
      <x:c r="H959" t="n">
        <x:v>10.35</x:v>
      </x:c>
      <x:c r="I959" s="30" t="n">
        <x:v>45962</x:v>
      </x:c>
      <x:c r="J959" t="inlineStr">
        <x:is>
          <x:t xml:space="preserve">FIFO DEL ESCENARIO</x:t>
        </x:is>
      </x:c>
      <x:c r="K959" t="inlineStr">
        <x:is>
          <x:t xml:space="preserve">NO PROGRAMA HISTORICO</x:t>
        </x:is>
      </x:c>
    </x:row>
    <x:row r="960">
      <x:c r="A960" t="inlineStr">
        <x:is>
          <x:t xml:space="preserve">P080</x:t>
        </x:is>
      </x:c>
      <x:c r="B960" t="inlineStr">
        <x:is>
          <x:t xml:space="preserve">Estantería liviana metálica</x:t>
        </x:is>
      </x:c>
      <x:c r="C960" t="n">
        <x:v>11</x:v>
      </x:c>
      <x:c r="D960" t="inlineStr">
        <x:is>
          <x:t xml:space="preserve">Inspección de calidad</x:t>
        </x:is>
      </x:c>
      <x:c r="E960" t="inlineStr">
        <x:is>
          <x:t xml:space="preserve">Área de inspección</x:t>
        </x:is>
      </x:c>
      <x:c r="F960" s="35" t="n">
        <x:v>45967.36116527778</x:v>
      </x:c>
      <x:c r="G960" s="35" t="n">
        <x:v>45967.3865125</x:v>
      </x:c>
      <x:c r="H960" t="n">
        <x:v>0.6083333333333333</x:v>
      </x:c>
      <x:c r="I960" s="30" t="n">
        <x:v>45962</x:v>
      </x:c>
      <x:c r="J960" t="inlineStr">
        <x:is>
          <x:t xml:space="preserve">FIFO DEL ESCENARIO</x:t>
        </x:is>
      </x:c>
      <x:c r="K960" t="inlineStr">
        <x:is>
          <x:t xml:space="preserve">NO PROGRAMA HISTORICO</x:t>
        </x:is>
      </x:c>
    </x:row>
    <x:row r="961">
      <x:c r="A961" t="inlineStr">
        <x:is>
          <x:t xml:space="preserve">P080</x:t>
        </x:is>
      </x:c>
      <x:c r="B961" t="inlineStr">
        <x:is>
          <x:t xml:space="preserve">Estantería liviana metálica</x:t>
        </x:is>
      </x:c>
      <x:c r="C961" t="n">
        <x:v>12</x:v>
      </x:c>
      <x:c r="D961" t="inlineStr">
        <x:is>
          <x:t xml:space="preserve">Embalaje</x:t>
        </x:is>
      </x:c>
      <x:c r="E961" t="inlineStr">
        <x:is>
          <x:t xml:space="preserve">Zona de protección y embalaje</x:t>
        </x:is>
      </x:c>
      <x:c r="F961" s="35" t="n">
        <x:v>45967.3865125</x:v>
      </x:c>
      <x:c r="G961" s="35" t="n">
        <x:v>45967.42033194444</x:v>
      </x:c>
      <x:c r="H961" t="n">
        <x:v>0.8116666666666668</x:v>
      </x:c>
      <x:c r="I961" s="30" t="n">
        <x:v>45962</x:v>
      </x:c>
      <x:c r="J961" t="inlineStr">
        <x:is>
          <x:t xml:space="preserve">FIFO DEL ESCENARIO</x:t>
        </x:is>
      </x:c>
      <x:c r="K961" t="inlineStr">
        <x:is>
          <x:t xml:space="preserve">NO PROGRAMA HISTORICO</x:t>
        </x:is>
      </x:c>
    </x:row>
    <x:row r="962">
      <x:c r="A962" t="inlineStr">
        <x:is>
          <x:t xml:space="preserve">P081</x:t>
        </x:is>
      </x:c>
      <x:c r="B962" t="inlineStr">
        <x:is>
          <x:t xml:space="preserve">Minirack metálico con bandejas</x:t>
        </x:is>
      </x:c>
      <x:c r="C962" t="n">
        <x:v>1</x:v>
      </x:c>
      <x:c r="D962" t="inlineStr">
        <x:is>
          <x:t xml:space="preserve">Corte de planchas de acero</x:t>
        </x:is>
      </x:c>
      <x:c r="E962" t="inlineStr">
        <x:is>
          <x:t xml:space="preserve">Guillotina hidráulica para corte de planchas de acero</x:t>
        </x:is>
      </x:c>
      <x:c r="F962" s="35" t="n">
        <x:v>45964.33333333334</x:v>
      </x:c>
      <x:c r="G962" s="35" t="n">
        <x:v>45964.65056944444</x:v>
      </x:c>
      <x:c r="H962" t="n">
        <x:v>6.613666666666668</x:v>
      </x:c>
      <x:c r="I962" s="30" t="n">
        <x:v>45979</x:v>
      </x:c>
      <x:c r="J962" t="inlineStr">
        <x:is>
          <x:t xml:space="preserve">FIFO DEL ESCENARIO</x:t>
        </x:is>
      </x:c>
      <x:c r="K962" t="inlineStr">
        <x:is>
          <x:t xml:space="preserve">NO PROGRAMA HISTORICO</x:t>
        </x:is>
      </x:c>
    </x:row>
    <x:row r="963">
      <x:c r="A963" t="inlineStr">
        <x:is>
          <x:t xml:space="preserve">P081</x:t>
        </x:is>
      </x:c>
      <x:c r="B963" t="inlineStr">
        <x:is>
          <x:t xml:space="preserve">Minirack metálico con bandejas</x:t>
        </x:is>
      </x:c>
      <x:c r="C963" t="n">
        <x:v>2</x:v>
      </x:c>
      <x:c r="D963" t="inlineStr">
        <x:is>
          <x:t xml:space="preserve">Corte de tubos y perfiles</x:t>
        </x:is>
      </x:c>
      <x:c r="E963" t="inlineStr">
        <x:is>
          <x:t xml:space="preserve">Sierra de cinta para corte de tubos y perfiles</x:t>
        </x:is>
      </x:c>
      <x:c r="F963" s="35" t="n">
        <x:v>45964.65056944444</x:v>
      </x:c>
      <x:c r="G963" s="35" t="n">
        <x:v>45965.66079166667</x:v>
      </x:c>
      <x:c r="H963" t="n">
        <x:v>8.245333333333333</x:v>
      </x:c>
      <x:c r="I963" s="30" t="n">
        <x:v>45979</x:v>
      </x:c>
      <x:c r="J963" t="inlineStr">
        <x:is>
          <x:t xml:space="preserve">FIFO DEL ESCENARIO</x:t>
        </x:is>
      </x:c>
      <x:c r="K963" t="inlineStr">
        <x:is>
          <x:t xml:space="preserve">NO PROGRAMA HISTORICO</x:t>
        </x:is>
      </x:c>
    </x:row>
    <x:row r="964">
      <x:c r="A964" t="inlineStr">
        <x:is>
          <x:t xml:space="preserve">P081</x:t>
        </x:is>
      </x:c>
      <x:c r="B964" t="inlineStr">
        <x:is>
          <x:t xml:space="preserve">Minirack metálico con bandejas</x:t>
        </x:is>
      </x:c>
      <x:c r="C964" t="n">
        <x:v>3</x:v>
      </x:c>
      <x:c r="D964" t="inlineStr">
        <x:is>
          <x:t xml:space="preserve">Perforación</x:t>
        </x:is>
      </x:c>
      <x:c r="E964" t="inlineStr">
        <x:is>
          <x:t xml:space="preserve">Taladro de banco para perforación de acero</x:t>
        </x:is>
      </x:c>
      <x:c r="F964" s="35" t="n">
        <x:v>45965.66079166667</x:v>
      </x:c>
      <x:c r="G964" s="35" t="n">
        <x:v>45967.449125</x:v>
      </x:c>
      <x:c r="H964" t="n">
        <x:v>11.92</x:v>
      </x:c>
      <x:c r="I964" s="30" t="n">
        <x:v>45979</x:v>
      </x:c>
      <x:c r="J964" t="inlineStr">
        <x:is>
          <x:t xml:space="preserve">FIFO DEL ESCENARIO</x:t>
        </x:is>
      </x:c>
      <x:c r="K964" t="inlineStr">
        <x:is>
          <x:t xml:space="preserve">NO PROGRAMA HISTORICO</x:t>
        </x:is>
      </x:c>
    </x:row>
    <x:row r="965">
      <x:c r="A965" t="inlineStr">
        <x:is>
          <x:t xml:space="preserve">P081</x:t>
        </x:is>
      </x:c>
      <x:c r="B965" t="inlineStr">
        <x:is>
          <x:t xml:space="preserve">Minirack metálico con bandejas</x:t>
        </x:is>
      </x:c>
      <x:c r="C965" t="n">
        <x:v>4</x:v>
      </x:c>
      <x:c r="D965" t="inlineStr">
        <x:is>
          <x:t xml:space="preserve">Plegado</x:t>
        </x:is>
      </x:c>
      <x:c r="E965" t="inlineStr">
        <x:is>
          <x:t xml:space="preserve">Plegadora hidráulica de chapa metálica</x:t>
        </x:is>
      </x:c>
      <x:c r="F965" s="35" t="n">
        <x:v>45967.449125</x:v>
      </x:c>
      <x:c r="G965" s="35" t="n">
        <x:v>45968.63245833333</x:v>
      </x:c>
      <x:c r="H965" t="n">
        <x:v>11.4</x:v>
      </x:c>
      <x:c r="I965" s="30" t="n">
        <x:v>45979</x:v>
      </x:c>
      <x:c r="J965" t="inlineStr">
        <x:is>
          <x:t xml:space="preserve">FIFO DEL ESCENARIO</x:t>
        </x:is>
      </x:c>
      <x:c r="K965" t="inlineStr">
        <x:is>
          <x:t xml:space="preserve">NO PROGRAMA HISTORICO</x:t>
        </x:is>
      </x:c>
    </x:row>
    <x:row r="966">
      <x:c r="A966" t="inlineStr">
        <x:is>
          <x:t xml:space="preserve">P081</x:t>
        </x:is>
      </x:c>
      <x:c r="B966" t="inlineStr">
        <x:is>
          <x:t xml:space="preserve">Minirack metálico con bandejas</x:t>
        </x:is>
      </x:c>
      <x:c r="C966" t="n">
        <x:v>5</x:v>
      </x:c>
      <x:c r="D966" t="inlineStr">
        <x:is>
          <x:t xml:space="preserve">Soldadura</x:t>
        </x:is>
      </x:c>
      <x:c r="E966" t="inlineStr">
        <x:is>
          <x:t xml:space="preserve">Máquina de soldadura por arco MIG/MAG</x:t>
        </x:is>
      </x:c>
      <x:c r="F966" s="35" t="n">
        <x:v>45968.63245833333</x:v>
      </x:c>
      <x:c r="G966" s="35" t="n">
        <x:v>45972.57856944444</x:v>
      </x:c>
      <x:c r="H966" t="n">
        <x:v>14.70666666666667</x:v>
      </x:c>
      <x:c r="I966" s="30" t="n">
        <x:v>45979</x:v>
      </x:c>
      <x:c r="J966" t="inlineStr">
        <x:is>
          <x:t xml:space="preserve">FIFO DEL ESCENARIO</x:t>
        </x:is>
      </x:c>
      <x:c r="K966" t="inlineStr">
        <x:is>
          <x:t xml:space="preserve">NO PROGRAMA HISTORICO</x:t>
        </x:is>
      </x:c>
    </x:row>
    <x:row r="967">
      <x:c r="A967" t="inlineStr">
        <x:is>
          <x:t xml:space="preserve">P081</x:t>
        </x:is>
      </x:c>
      <x:c r="B967" t="inlineStr">
        <x:is>
          <x:t xml:space="preserve">Minirack metálico con bandejas</x:t>
        </x:is>
      </x:c>
      <x:c r="C967" t="n">
        <x:v>6</x:v>
      </x:c>
      <x:c r="D967" t="inlineStr">
        <x:is>
          <x:t xml:space="preserve">Desbarbado</x:t>
        </x:is>
      </x:c>
      <x:c r="E967" t="inlineStr">
        <x:is>
          <x:t xml:space="preserve">Mesa de desbarbado/esmerilado</x:t>
        </x:is>
      </x:c>
      <x:c r="F967" s="35" t="n">
        <x:v>45972.57856944444</x:v>
      </x:c>
      <x:c r="G967" s="35" t="n">
        <x:v>45973.57023611111</x:v>
      </x:c>
      <x:c r="H967" t="n">
        <x:v>7.8</x:v>
      </x:c>
      <x:c r="I967" s="30" t="n">
        <x:v>45979</x:v>
      </x:c>
      <x:c r="J967" t="inlineStr">
        <x:is>
          <x:t xml:space="preserve">FIFO DEL ESCENARIO</x:t>
        </x:is>
      </x:c>
      <x:c r="K967" t="inlineStr">
        <x:is>
          <x:t xml:space="preserve">NO PROGRAMA HISTORICO</x:t>
        </x:is>
      </x:c>
    </x:row>
    <x:row r="968">
      <x:c r="A968" t="inlineStr">
        <x:is>
          <x:t xml:space="preserve">P081</x:t>
        </x:is>
      </x:c>
      <x:c r="B968" t="inlineStr">
        <x:is>
          <x:t xml:space="preserve">Minirack metálico con bandejas</x:t>
        </x:is>
      </x:c>
      <x:c r="C968" t="n">
        <x:v>7</x:v>
      </x:c>
      <x:c r="D968" t="inlineStr">
        <x:is>
          <x:t xml:space="preserve">Preparación superficial</x:t>
        </x:is>
      </x:c>
      <x:c r="E968" t="inlineStr">
        <x:is>
          <x:t xml:space="preserve">Zona de preparación superficial</x:t>
        </x:is>
      </x:c>
      <x:c r="F968" s="35" t="n">
        <x:v>45973.57023611111</x:v>
      </x:c>
      <x:c r="G968" s="35" t="n">
        <x:v>45974.43063388889</x:v>
      </x:c>
      <x:c r="H968" t="n">
        <x:v>5.649546666666667</x:v>
      </x:c>
      <x:c r="I968" s="30" t="n">
        <x:v>45979</x:v>
      </x:c>
      <x:c r="J968" t="inlineStr">
        <x:is>
          <x:t xml:space="preserve">FIFO DEL ESCENARIO</x:t>
        </x:is>
      </x:c>
      <x:c r="K968" t="inlineStr">
        <x:is>
          <x:t xml:space="preserve">NO PROGRAMA HISTORICO</x:t>
        </x:is>
      </x:c>
    </x:row>
    <x:row r="969">
      <x:c r="A969" t="inlineStr">
        <x:is>
          <x:t xml:space="preserve">P081</x:t>
        </x:is>
      </x:c>
      <x:c r="B969" t="inlineStr">
        <x:is>
          <x:t xml:space="preserve">Minirack metálico con bandejas</x:t>
        </x:is>
      </x:c>
      <x:c r="C969" t="n">
        <x:v>8</x:v>
      </x:c>
      <x:c r="D969" t="inlineStr">
        <x:is>
          <x:t xml:space="preserve">Aplicación electrostática de polvo</x:t>
        </x:is>
      </x:c>
      <x:c r="E969" t="inlineStr">
        <x:is>
          <x:t xml:space="preserve">Pistola manual de pintura electrostática en polvo</x:t>
        </x:is>
      </x:c>
      <x:c r="F969" s="35" t="n">
        <x:v>45974.43063388889</x:v>
      </x:c>
      <x:c r="G969" s="35" t="n">
        <x:v>45974.55023111111</x:v>
      </x:c>
      <x:c r="H969" t="n">
        <x:v>1.870333333333333</x:v>
      </x:c>
      <x:c r="I969" s="30" t="n">
        <x:v>45979</x:v>
      </x:c>
      <x:c r="J969" t="inlineStr">
        <x:is>
          <x:t xml:space="preserve">FIFO DEL ESCENARIO</x:t>
        </x:is>
      </x:c>
      <x:c r="K969" t="inlineStr">
        <x:is>
          <x:t xml:space="preserve">NO PROGRAMA HISTORICO</x:t>
        </x:is>
      </x:c>
    </x:row>
    <x:row r="970">
      <x:c r="A970" t="inlineStr">
        <x:is>
          <x:t xml:space="preserve">P081</x:t>
        </x:is>
      </x:c>
      <x:c r="B970" t="inlineStr">
        <x:is>
          <x:t xml:space="preserve">Minirack metálico con bandejas</x:t>
        </x:is>
      </x:c>
      <x:c r="C970" t="n">
        <x:v>9</x:v>
      </x:c>
      <x:c r="D970" t="inlineStr">
        <x:is>
          <x:t xml:space="preserve">Curado térmico en horno</x:t>
        </x:is>
      </x:c>
      <x:c r="E970" t="inlineStr">
        <x:is>
          <x:t xml:space="preserve">Horno de curado de pintura electrostática por lotes</x:t>
        </x:is>
      </x:c>
      <x:c r="F970" s="35" t="n">
        <x:v>45974.55023111111</x:v>
      </x:c>
      <x:c r="G970" s="35" t="n">
        <x:v>45974.61273111111</x:v>
      </x:c>
      <x:c r="H970" t="n">
        <x:v>1.5</x:v>
      </x:c>
      <x:c r="I970" s="30" t="n">
        <x:v>45979</x:v>
      </x:c>
      <x:c r="J970" t="inlineStr">
        <x:is>
          <x:t xml:space="preserve">FIFO DEL ESCENARIO</x:t>
        </x:is>
      </x:c>
      <x:c r="K970" t="inlineStr">
        <x:is>
          <x:t xml:space="preserve">NO PROGRAMA HISTORICO</x:t>
        </x:is>
      </x:c>
    </x:row>
    <x:row r="971">
      <x:c r="A971" t="inlineStr">
        <x:is>
          <x:t xml:space="preserve">P081</x:t>
        </x:is>
      </x:c>
      <x:c r="B971" t="inlineStr">
        <x:is>
          <x:t xml:space="preserve">Minirack metálico con bandejas</x:t>
        </x:is>
      </x:c>
      <x:c r="C971" t="n">
        <x:v>10</x:v>
      </x:c>
      <x:c r="D971" t="inlineStr">
        <x:is>
          <x:t xml:space="preserve">Colgado, traslado y enfriamiento</x:t>
        </x:is>
      </x:c>
      <x:c r="E971" t="inlineStr">
        <x:is>
          <x:t xml:space="preserve">Manipulación y enfriamiento de piezas</x:t>
        </x:is>
      </x:c>
      <x:c r="F971" s="35" t="n">
        <x:v>45974.61273111111</x:v>
      </x:c>
      <x:c r="G971" s="35" t="n">
        <x:v>45974.64439083333</x:v>
      </x:c>
      <x:c r="H971" t="n">
        <x:v>0.7598333333333334</x:v>
      </x:c>
      <x:c r="I971" s="30" t="n">
        <x:v>45979</x:v>
      </x:c>
      <x:c r="J971" t="inlineStr">
        <x:is>
          <x:t xml:space="preserve">FIFO DEL ESCENARIO</x:t>
        </x:is>
      </x:c>
      <x:c r="K971" t="inlineStr">
        <x:is>
          <x:t xml:space="preserve">NO PROGRAMA HISTORICO</x:t>
        </x:is>
      </x:c>
    </x:row>
    <x:row r="972">
      <x:c r="A972" t="inlineStr">
        <x:is>
          <x:t xml:space="preserve">P081</x:t>
        </x:is>
      </x:c>
      <x:c r="B972" t="inlineStr">
        <x:is>
          <x:t xml:space="preserve">Minirack metálico con bandejas</x:t>
        </x:is>
      </x:c>
      <x:c r="C972" t="n">
        <x:v>11</x:v>
      </x:c>
      <x:c r="D972" t="inlineStr">
        <x:is>
          <x:t xml:space="preserve">Ensamblaje</x:t>
        </x:is>
      </x:c>
      <x:c r="E972" t="inlineStr">
        <x:is>
          <x:t xml:space="preserve">Mesa de armado</x:t>
        </x:is>
      </x:c>
      <x:c r="F972" s="35" t="n">
        <x:v>45974.64439083333</x:v>
      </x:c>
      <x:c r="G972" s="35" t="n">
        <x:v>45978.40272416667</x:v>
      </x:c>
      <x:c r="H972" t="n">
        <x:v>11.2</x:v>
      </x:c>
      <x:c r="I972" s="30" t="n">
        <x:v>45979</x:v>
      </x:c>
      <x:c r="J972" t="inlineStr">
        <x:is>
          <x:t xml:space="preserve">FIFO DEL ESCENARIO</x:t>
        </x:is>
      </x:c>
      <x:c r="K972" t="inlineStr">
        <x:is>
          <x:t xml:space="preserve">NO PROGRAMA HISTORICO</x:t>
        </x:is>
      </x:c>
    </x:row>
    <x:row r="973">
      <x:c r="A973" t="inlineStr">
        <x:is>
          <x:t xml:space="preserve">P081</x:t>
        </x:is>
      </x:c>
      <x:c r="B973" t="inlineStr">
        <x:is>
          <x:t xml:space="preserve">Minirack metálico con bandejas</x:t>
        </x:is>
      </x:c>
      <x:c r="C973" t="n">
        <x:v>12</x:v>
      </x:c>
      <x:c r="D973" t="inlineStr">
        <x:is>
          <x:t xml:space="preserve">Inspección de calidad</x:t>
        </x:is>
      </x:c>
      <x:c r="E973" t="inlineStr">
        <x:is>
          <x:t xml:space="preserve">Área de inspección</x:t>
        </x:is>
      </x:c>
      <x:c r="F973" s="35" t="n">
        <x:v>45978.40272416667</x:v>
      </x:c>
      <x:c r="G973" s="35" t="n">
        <x:v>45978.43498805555</x:v>
      </x:c>
      <x:c r="H973" t="n">
        <x:v>0.7743333333333333</x:v>
      </x:c>
      <x:c r="I973" s="30" t="n">
        <x:v>45979</x:v>
      </x:c>
      <x:c r="J973" t="inlineStr">
        <x:is>
          <x:t xml:space="preserve">FIFO DEL ESCENARIO</x:t>
        </x:is>
      </x:c>
      <x:c r="K973" t="inlineStr">
        <x:is>
          <x:t xml:space="preserve">NO PROGRAMA HISTORICO</x:t>
        </x:is>
      </x:c>
    </x:row>
    <x:row r="974">
      <x:c r="A974" t="inlineStr">
        <x:is>
          <x:t xml:space="preserve">P081</x:t>
        </x:is>
      </x:c>
      <x:c r="B974" t="inlineStr">
        <x:is>
          <x:t xml:space="preserve">Minirack metálico con bandejas</x:t>
        </x:is>
      </x:c>
      <x:c r="C974" t="n">
        <x:v>13</x:v>
      </x:c>
      <x:c r="D974" t="inlineStr">
        <x:is>
          <x:t xml:space="preserve">Embalaje</x:t>
        </x:is>
      </x:c>
      <x:c r="E974" t="inlineStr">
        <x:is>
          <x:t xml:space="preserve">Zona de protección y embalaje</x:t>
        </x:is>
      </x:c>
      <x:c r="F974" s="35" t="n">
        <x:v>45978.43498805555</x:v>
      </x:c>
      <x:c r="G974" s="35" t="n">
        <x:v>45978.47825194444</x:v>
      </x:c>
      <x:c r="H974" t="n">
        <x:v>1.038333333333333</x:v>
      </x:c>
      <x:c r="I974" s="30" t="n">
        <x:v>45979</x:v>
      </x:c>
      <x:c r="J974" t="inlineStr">
        <x:is>
          <x:t xml:space="preserve">FIFO DEL ESCENARIO</x:t>
        </x:is>
      </x:c>
      <x:c r="K974" t="inlineStr">
        <x:is>
          <x:t xml:space="preserve">NO PROGRAMA HISTORICO</x:t>
        </x:is>
      </x:c>
    </x:row>
    <x:row r="975">
      <x:c r="A975" t="inlineStr">
        <x:is>
          <x:t xml:space="preserve">P083</x:t>
        </x:is>
      </x:c>
      <x:c r="B975" t="inlineStr">
        <x:is>
          <x:t xml:space="preserve">Góndola central comercial</x:t>
        </x:is>
      </x:c>
      <x:c r="C975" t="n">
        <x:v>1</x:v>
      </x:c>
      <x:c r="D975" t="inlineStr">
        <x:is>
          <x:t xml:space="preserve">Corte de planchas de acero</x:t>
        </x:is>
      </x:c>
      <x:c r="E975" t="inlineStr">
        <x:is>
          <x:t xml:space="preserve">Guillotina hidráulica para corte de planchas de acero</x:t>
        </x:is>
      </x:c>
      <x:c r="F975" s="35" t="n">
        <x:v>45964.65056944444</x:v>
      </x:c>
      <x:c r="G975" s="35" t="n">
        <x:v>45965.699375</x:v>
      </x:c>
      <x:c r="H975" t="n">
        <x:v>9.171333333333333</x:v>
      </x:c>
      <x:c r="I975" s="30" t="n">
        <x:v>45979</x:v>
      </x:c>
      <x:c r="J975" t="inlineStr">
        <x:is>
          <x:t xml:space="preserve">FIFO DEL ESCENARIO</x:t>
        </x:is>
      </x:c>
      <x:c r="K975" t="inlineStr">
        <x:is>
          <x:t xml:space="preserve">NO PROGRAMA HISTORICO</x:t>
        </x:is>
      </x:c>
    </x:row>
    <x:row r="976">
      <x:c r="A976" t="inlineStr">
        <x:is>
          <x:t xml:space="preserve">P083</x:t>
        </x:is>
      </x:c>
      <x:c r="B976" t="inlineStr">
        <x:is>
          <x:t xml:space="preserve">Góndola central comercial</x:t>
        </x:is>
      </x:c>
      <x:c r="C976" t="n">
        <x:v>2</x:v>
      </x:c>
      <x:c r="D976" t="inlineStr">
        <x:is>
          <x:t xml:space="preserve">Corte de tubos y perfiles</x:t>
        </x:is>
      </x:c>
      <x:c r="E976" t="inlineStr">
        <x:is>
          <x:t xml:space="preserve">Sierra de cinta para corte de tubos y perfiles</x:t>
        </x:is>
      </x:c>
      <x:c r="F976" s="35" t="n">
        <x:v>45965.699375</x:v>
      </x:c>
      <x:c r="G976" s="35" t="n">
        <x:v>45966.35484722222</x:v>
      </x:c>
      <x:c r="H976" t="n">
        <x:v>0.7313333333333333</x:v>
      </x:c>
      <x:c r="I976" s="30" t="n">
        <x:v>45979</x:v>
      </x:c>
      <x:c r="J976" t="inlineStr">
        <x:is>
          <x:t xml:space="preserve">FIFO DEL ESCENARIO</x:t>
        </x:is>
      </x:c>
      <x:c r="K976" t="inlineStr">
        <x:is>
          <x:t xml:space="preserve">NO PROGRAMA HISTORICO</x:t>
        </x:is>
      </x:c>
    </x:row>
    <x:row r="977">
      <x:c r="A977" t="inlineStr">
        <x:is>
          <x:t xml:space="preserve">P083</x:t>
        </x:is>
      </x:c>
      <x:c r="B977" t="inlineStr">
        <x:is>
          <x:t xml:space="preserve">Góndola central comercial</x:t>
        </x:is>
      </x:c>
      <x:c r="C977" t="n">
        <x:v>3</x:v>
      </x:c>
      <x:c r="D977" t="inlineStr">
        <x:is>
          <x:t xml:space="preserve">Perforación</x:t>
        </x:is>
      </x:c>
      <x:c r="E977" t="inlineStr">
        <x:is>
          <x:t xml:space="preserve">Taladro de banco para perforación de acero</x:t>
        </x:is>
      </x:c>
      <x:c r="F977" s="35" t="n">
        <x:v>45967.449125</x:v>
      </x:c>
      <x:c r="G977" s="35" t="n">
        <x:v>45968.56856944445</x:v>
      </x:c>
      <x:c r="H977" t="n">
        <x:v>9.866666666666667</x:v>
      </x:c>
      <x:c r="I977" s="30" t="n">
        <x:v>45979</x:v>
      </x:c>
      <x:c r="J977" t="inlineStr">
        <x:is>
          <x:t xml:space="preserve">FIFO DEL ESCENARIO</x:t>
        </x:is>
      </x:c>
      <x:c r="K977" t="inlineStr">
        <x:is>
          <x:t xml:space="preserve">NO PROGRAMA HISTORICO</x:t>
        </x:is>
      </x:c>
    </x:row>
    <x:row r="978">
      <x:c r="A978" t="inlineStr">
        <x:is>
          <x:t xml:space="preserve">P083</x:t>
        </x:is>
      </x:c>
      <x:c r="B978" t="inlineStr">
        <x:is>
          <x:t xml:space="preserve">Góndola central comercial</x:t>
        </x:is>
      </x:c>
      <x:c r="C978" t="n">
        <x:v>4</x:v>
      </x:c>
      <x:c r="D978" t="inlineStr">
        <x:is>
          <x:t xml:space="preserve">Plegado</x:t>
        </x:is>
      </x:c>
      <x:c r="E978" t="inlineStr">
        <x:is>
          <x:t xml:space="preserve">Plegadora hidráulica de chapa metálica</x:t>
        </x:is>
      </x:c>
      <x:c r="F978" s="35" t="n">
        <x:v>45968.63245833333</x:v>
      </x:c>
      <x:c r="G978" s="35" t="n">
        <x:v>45973.41579166667</x:v>
      </x:c>
      <x:c r="H978" t="n">
        <x:v>19.8</x:v>
      </x:c>
      <x:c r="I978" s="30" t="n">
        <x:v>45979</x:v>
      </x:c>
      <x:c r="J978" t="inlineStr">
        <x:is>
          <x:t xml:space="preserve">FIFO DEL ESCENARIO</x:t>
        </x:is>
      </x:c>
      <x:c r="K978" t="inlineStr">
        <x:is>
          <x:t xml:space="preserve">NO PROGRAMA HISTORICO</x:t>
        </x:is>
      </x:c>
    </x:row>
    <x:row r="979">
      <x:c r="A979" t="inlineStr">
        <x:is>
          <x:t xml:space="preserve">P083</x:t>
        </x:is>
      </x:c>
      <x:c r="B979" t="inlineStr">
        <x:is>
          <x:t xml:space="preserve">Góndola central comercial</x:t>
        </x:is>
      </x:c>
      <x:c r="C979" t="n">
        <x:v>5</x:v>
      </x:c>
      <x:c r="D979" t="inlineStr">
        <x:is>
          <x:t xml:space="preserve">Desbarbado</x:t>
        </x:is>
      </x:c>
      <x:c r="E979" t="inlineStr">
        <x:is>
          <x:t xml:space="preserve">Mesa de desbarbado/esmerilado</x:t>
        </x:is>
      </x:c>
      <x:c r="F979" s="35" t="n">
        <x:v>45973.57023611111</x:v>
      </x:c>
      <x:c r="G979" s="35" t="n">
        <x:v>45974.40981944445</x:v>
      </x:c>
      <x:c r="H979" t="n">
        <x:v>5.15</x:v>
      </x:c>
      <x:c r="I979" s="30" t="n">
        <x:v>45979</x:v>
      </x:c>
      <x:c r="J979" t="inlineStr">
        <x:is>
          <x:t xml:space="preserve">FIFO DEL ESCENARIO</x:t>
        </x:is>
      </x:c>
      <x:c r="K979" t="inlineStr">
        <x:is>
          <x:t xml:space="preserve">NO PROGRAMA HISTORICO</x:t>
        </x:is>
      </x:c>
    </x:row>
    <x:row r="980">
      <x:c r="A980" t="inlineStr">
        <x:is>
          <x:t xml:space="preserve">P083</x:t>
        </x:is>
      </x:c>
      <x:c r="B980" t="inlineStr">
        <x:is>
          <x:t xml:space="preserve">Góndola central comercial</x:t>
        </x:is>
      </x:c>
      <x:c r="C980" t="n">
        <x:v>6</x:v>
      </x:c>
      <x:c r="D980" t="inlineStr">
        <x:is>
          <x:t xml:space="preserve">Preparación superficial</x:t>
        </x:is>
      </x:c>
      <x:c r="E980" t="inlineStr">
        <x:is>
          <x:t xml:space="preserve">Zona de preparación superficial</x:t>
        </x:is>
      </x:c>
      <x:c r="F980" s="35" t="n">
        <x:v>45974.43063388889</x:v>
      </x:c>
      <x:c r="G980" s="35" t="n">
        <x:v>45974.64528055555</x:v>
      </x:c>
      <x:c r="H980" t="n">
        <x:v>4.151520000000001</x:v>
      </x:c>
      <x:c r="I980" s="30" t="n">
        <x:v>45979</x:v>
      </x:c>
      <x:c r="J980" t="inlineStr">
        <x:is>
          <x:t xml:space="preserve">FIFO DEL ESCENARIO</x:t>
        </x:is>
      </x:c>
      <x:c r="K980" t="inlineStr">
        <x:is>
          <x:t xml:space="preserve">NO PROGRAMA HISTORICO</x:t>
        </x:is>
      </x:c>
    </x:row>
    <x:row r="981">
      <x:c r="A981" t="inlineStr">
        <x:is>
          <x:t xml:space="preserve">P083</x:t>
        </x:is>
      </x:c>
      <x:c r="B981" t="inlineStr">
        <x:is>
          <x:t xml:space="preserve">Góndola central comercial</x:t>
        </x:is>
      </x:c>
      <x:c r="C981" t="n">
        <x:v>7</x:v>
      </x:c>
      <x:c r="D981" t="inlineStr">
        <x:is>
          <x:t xml:space="preserve">Aplicación electrostática de polvo</x:t>
        </x:is>
      </x:c>
      <x:c r="E981" t="inlineStr">
        <x:is>
          <x:t xml:space="preserve">Pistola manual de pintura electrostática en polvo</x:t>
        </x:is>
      </x:c>
      <x:c r="F981" s="35" t="n">
        <x:v>45974.64528055555</x:v>
      </x:c>
      <x:c r="G981" s="35" t="n">
        <x:v>45974.68594722222</x:v>
      </x:c>
      <x:c r="H981" t="n">
        <x:v>0.9760000000000001</x:v>
      </x:c>
      <x:c r="I981" s="30" t="n">
        <x:v>45979</x:v>
      </x:c>
      <x:c r="J981" t="inlineStr">
        <x:is>
          <x:t xml:space="preserve">FIFO DEL ESCENARIO</x:t>
        </x:is>
      </x:c>
      <x:c r="K981" t="inlineStr">
        <x:is>
          <x:t xml:space="preserve">NO PROGRAMA HISTORICO</x:t>
        </x:is>
      </x:c>
    </x:row>
    <x:row r="982">
      <x:c r="A982" t="inlineStr">
        <x:is>
          <x:t xml:space="preserve">P083</x:t>
        </x:is>
      </x:c>
      <x:c r="B982" t="inlineStr">
        <x:is>
          <x:t xml:space="preserve">Góndola central comercial</x:t>
        </x:is>
      </x:c>
      <x:c r="C982" t="n">
        <x:v>8</x:v>
      </x:c>
      <x:c r="D982" t="inlineStr">
        <x:is>
          <x:t xml:space="preserve">Curado térmico en horno</x:t>
        </x:is>
      </x:c>
      <x:c r="E982" t="inlineStr">
        <x:is>
          <x:t xml:space="preserve">Horno de curado de pintura electrostática por lotes</x:t>
        </x:is>
      </x:c>
      <x:c r="F982" s="35" t="n">
        <x:v>45974.68594722222</x:v>
      </x:c>
      <x:c r="G982" s="35" t="n">
        <x:v>45975.34219722222</x:v>
      </x:c>
      <x:c r="H982" t="n">
        <x:v>0.75</x:v>
      </x:c>
      <x:c r="I982" s="30" t="n">
        <x:v>45979</x:v>
      </x:c>
      <x:c r="J982" t="inlineStr">
        <x:is>
          <x:t xml:space="preserve">FIFO DEL ESCENARIO</x:t>
        </x:is>
      </x:c>
      <x:c r="K982" t="inlineStr">
        <x:is>
          <x:t xml:space="preserve">NO PROGRAMA HISTORICO</x:t>
        </x:is>
      </x:c>
    </x:row>
    <x:row r="983">
      <x:c r="A983" t="inlineStr">
        <x:is>
          <x:t xml:space="preserve">P083</x:t>
        </x:is>
      </x:c>
      <x:c r="B983" t="inlineStr">
        <x:is>
          <x:t xml:space="preserve">Góndola central comercial</x:t>
        </x:is>
      </x:c>
      <x:c r="C983" t="n">
        <x:v>9</x:v>
      </x:c>
      <x:c r="D983" t="inlineStr">
        <x:is>
          <x:t xml:space="preserve">Colgado, traslado y enfriamiento</x:t>
        </x:is>
      </x:c>
      <x:c r="E983" t="inlineStr">
        <x:is>
          <x:t xml:space="preserve">Manipulación y enfriamiento de piezas</x:t>
        </x:is>
      </x:c>
      <x:c r="F983" s="35" t="n">
        <x:v>45975.34219722222</x:v>
      </x:c>
      <x:c r="G983" s="35" t="n">
        <x:v>45975.35871111111</x:v>
      </x:c>
      <x:c r="H983" t="n">
        <x:v>0.3963333333333334</x:v>
      </x:c>
      <x:c r="I983" s="30" t="n">
        <x:v>45979</x:v>
      </x:c>
      <x:c r="J983" t="inlineStr">
        <x:is>
          <x:t xml:space="preserve">FIFO DEL ESCENARIO</x:t>
        </x:is>
      </x:c>
      <x:c r="K983" t="inlineStr">
        <x:is>
          <x:t xml:space="preserve">NO PROGRAMA HISTORICO</x:t>
        </x:is>
      </x:c>
    </x:row>
    <x:row r="984">
      <x:c r="A984" t="inlineStr">
        <x:is>
          <x:t xml:space="preserve">P083</x:t>
        </x:is>
      </x:c>
      <x:c r="B984" t="inlineStr">
        <x:is>
          <x:t xml:space="preserve">Góndola central comercial</x:t>
        </x:is>
      </x:c>
      <x:c r="C984" t="n">
        <x:v>10</x:v>
      </x:c>
      <x:c r="D984" t="inlineStr">
        <x:is>
          <x:t xml:space="preserve">Ensamblaje</x:t>
        </x:is>
      </x:c>
      <x:c r="E984" t="inlineStr">
        <x:is>
          <x:t xml:space="preserve">Mesa de armado</x:t>
        </x:is>
      </x:c>
      <x:c r="F984" s="35" t="n">
        <x:v>45978.40272416667</x:v>
      </x:c>
      <x:c r="G984" s="35" t="n">
        <x:v>45979.3610575</x:v>
      </x:c>
      <x:c r="H984" t="n">
        <x:v>7</x:v>
      </x:c>
      <x:c r="I984" s="30" t="n">
        <x:v>45979</x:v>
      </x:c>
      <x:c r="J984" t="inlineStr">
        <x:is>
          <x:t xml:space="preserve">FIFO DEL ESCENARIO</x:t>
        </x:is>
      </x:c>
      <x:c r="K984" t="inlineStr">
        <x:is>
          <x:t xml:space="preserve">NO PROGRAMA HISTORICO</x:t>
        </x:is>
      </x:c>
    </x:row>
    <x:row r="985">
      <x:c r="A985" t="inlineStr">
        <x:is>
          <x:t xml:space="preserve">P083</x:t>
        </x:is>
      </x:c>
      <x:c r="B985" t="inlineStr">
        <x:is>
          <x:t xml:space="preserve">Góndola central comercial</x:t>
        </x:is>
      </x:c>
      <x:c r="C985" t="n">
        <x:v>11</x:v>
      </x:c>
      <x:c r="D985" t="inlineStr">
        <x:is>
          <x:t xml:space="preserve">Inspección de calidad</x:t>
        </x:is>
      </x:c>
      <x:c r="E985" t="inlineStr">
        <x:is>
          <x:t xml:space="preserve">Área de inspección</x:t>
        </x:is>
      </x:c>
      <x:c r="F985" s="35" t="n">
        <x:v>45979.3610575</x:v>
      </x:c>
      <x:c r="G985" s="35" t="n">
        <x:v>45979.37823805556</x:v>
      </x:c>
      <x:c r="H985" t="n">
        <x:v>0.4123333333333334</x:v>
      </x:c>
      <x:c r="I985" s="30" t="n">
        <x:v>45979</x:v>
      </x:c>
      <x:c r="J985" t="inlineStr">
        <x:is>
          <x:t xml:space="preserve">FIFO DEL ESCENARIO</x:t>
        </x:is>
      </x:c>
      <x:c r="K985" t="inlineStr">
        <x:is>
          <x:t xml:space="preserve">NO PROGRAMA HISTORICO</x:t>
        </x:is>
      </x:c>
    </x:row>
    <x:row r="986">
      <x:c r="A986" t="inlineStr">
        <x:is>
          <x:t xml:space="preserve">P083</x:t>
        </x:is>
      </x:c>
      <x:c r="B986" t="inlineStr">
        <x:is>
          <x:t xml:space="preserve">Góndola central comercial</x:t>
        </x:is>
      </x:c>
      <x:c r="C986" t="n">
        <x:v>12</x:v>
      </x:c>
      <x:c r="D986" t="inlineStr">
        <x:is>
          <x:t xml:space="preserve">Embalaje</x:t>
        </x:is>
      </x:c>
      <x:c r="E986" t="inlineStr">
        <x:is>
          <x:t xml:space="preserve">Zona de protección y embalaje</x:t>
        </x:is>
      </x:c>
      <x:c r="F986" s="35" t="n">
        <x:v>45979.37823805556</x:v>
      </x:c>
      <x:c r="G986" s="35" t="n">
        <x:v>45979.40121027778</x:v>
      </x:c>
      <x:c r="H986" t="n">
        <x:v>0.5513333333333333</x:v>
      </x:c>
      <x:c r="I986" s="30" t="n">
        <x:v>45979</x:v>
      </x:c>
      <x:c r="J986" t="inlineStr">
        <x:is>
          <x:t xml:space="preserve">FIFO DEL ESCENARIO</x:t>
        </x:is>
      </x:c>
      <x:c r="K986" t="inlineStr">
        <x:is>
          <x:t xml:space="preserve">NO PROGRAMA HISTORICO</x:t>
        </x:is>
      </x:c>
    </x:row>
    <x:row r="987">
      <x:c r="A987" t="inlineStr">
        <x:is>
          <x:t xml:space="preserve">P085</x:t>
        </x:is>
      </x:c>
      <x:c r="B987" t="inlineStr">
        <x:is>
          <x:t xml:space="preserve">Locker de 4 puertas</x:t>
        </x:is>
      </x:c>
      <x:c r="C987" t="n">
        <x:v>1</x:v>
      </x:c>
      <x:c r="D987" t="inlineStr">
        <x:is>
          <x:t xml:space="preserve">Corte de planchas de acero</x:t>
        </x:is>
      </x:c>
      <x:c r="E987" t="inlineStr">
        <x:is>
          <x:t xml:space="preserve">Guillotina hidráulica para corte de planchas de acero</x:t>
        </x:is>
      </x:c>
      <x:c r="F987" s="35" t="n">
        <x:v>45965.699375</x:v>
      </x:c>
      <x:c r="G987" s="35" t="n">
        <x:v>45966.46967013889</x:v>
      </x:c>
      <x:c r="H987" t="n">
        <x:v>3.487083333333333</x:v>
      </x:c>
      <x:c r="I987" s="30" t="n">
        <x:v>45978</x:v>
      </x:c>
      <x:c r="J987" t="inlineStr">
        <x:is>
          <x:t xml:space="preserve">FIFO DEL ESCENARIO</x:t>
        </x:is>
      </x:c>
      <x:c r="K987" t="inlineStr">
        <x:is>
          <x:t xml:space="preserve">NO PROGRAMA HISTORICO</x:t>
        </x:is>
      </x:c>
    </x:row>
    <x:row r="988">
      <x:c r="A988" t="inlineStr">
        <x:is>
          <x:t xml:space="preserve">P085</x:t>
        </x:is>
      </x:c>
      <x:c r="B988" t="inlineStr">
        <x:is>
          <x:t xml:space="preserve">Locker de 4 puertas</x:t>
        </x:is>
      </x:c>
      <x:c r="C988" t="n">
        <x:v>2</x:v>
      </x:c>
      <x:c r="D988" t="inlineStr">
        <x:is>
          <x:t xml:space="preserve">Perforación</x:t>
        </x:is>
      </x:c>
      <x:c r="E988" t="inlineStr">
        <x:is>
          <x:t xml:space="preserve">Taladro de banco para perforación de acero</x:t>
        </x:is>
      </x:c>
      <x:c r="F988" s="35" t="n">
        <x:v>45968.56856944445</x:v>
      </x:c>
      <x:c r="G988" s="35" t="n">
        <x:v>45968.62690277777</x:v>
      </x:c>
      <x:c r="H988" t="n">
        <x:v>1.4</x:v>
      </x:c>
      <x:c r="I988" s="30" t="n">
        <x:v>45978</x:v>
      </x:c>
      <x:c r="J988" t="inlineStr">
        <x:is>
          <x:t xml:space="preserve">FIFO DEL ESCENARIO</x:t>
        </x:is>
      </x:c>
      <x:c r="K988" t="inlineStr">
        <x:is>
          <x:t xml:space="preserve">NO PROGRAMA HISTORICO</x:t>
        </x:is>
      </x:c>
    </x:row>
    <x:row r="989">
      <x:c r="A989" t="inlineStr">
        <x:is>
          <x:t xml:space="preserve">P085</x:t>
        </x:is>
      </x:c>
      <x:c r="B989" t="inlineStr">
        <x:is>
          <x:t xml:space="preserve">Locker de 4 puertas</x:t>
        </x:is>
      </x:c>
      <x:c r="C989" t="n">
        <x:v>3</x:v>
      </x:c>
      <x:c r="D989" t="inlineStr">
        <x:is>
          <x:t xml:space="preserve">Plegado</x:t>
        </x:is>
      </x:c>
      <x:c r="E989" t="inlineStr">
        <x:is>
          <x:t xml:space="preserve">Plegadora hidráulica de chapa metálica</x:t>
        </x:is>
      </x:c>
      <x:c r="F989" s="35" t="n">
        <x:v>45973.41579166667</x:v>
      </x:c>
      <x:c r="G989" s="35" t="n">
        <x:v>45974.45190277778</x:v>
      </x:c>
      <x:c r="H989" t="n">
        <x:v>8.866666666666667</x:v>
      </x:c>
      <x:c r="I989" s="30" t="n">
        <x:v>45978</x:v>
      </x:c>
      <x:c r="J989" t="inlineStr">
        <x:is>
          <x:t xml:space="preserve">FIFO DEL ESCENARIO</x:t>
        </x:is>
      </x:c>
      <x:c r="K989" t="inlineStr">
        <x:is>
          <x:t xml:space="preserve">NO PROGRAMA HISTORICO</x:t>
        </x:is>
      </x:c>
    </x:row>
    <x:row r="990">
      <x:c r="A990" t="inlineStr">
        <x:is>
          <x:t xml:space="preserve">P085</x:t>
        </x:is>
      </x:c>
      <x:c r="B990" t="inlineStr">
        <x:is>
          <x:t xml:space="preserve">Locker de 4 puertas</x:t>
        </x:is>
      </x:c>
      <x:c r="C990" t="n">
        <x:v>4</x:v>
      </x:c>
      <x:c r="D990" t="inlineStr">
        <x:is>
          <x:t xml:space="preserve">Desbarbado</x:t>
        </x:is>
      </x:c>
      <x:c r="E990" t="inlineStr">
        <x:is>
          <x:t xml:space="preserve">Mesa de desbarbado/esmerilado</x:t>
        </x:is>
      </x:c>
      <x:c r="F990" s="35" t="n">
        <x:v>45974.45190277778</x:v>
      </x:c>
      <x:c r="G990" s="35" t="n">
        <x:v>45974.55815277778</x:v>
      </x:c>
      <x:c r="H990" t="n">
        <x:v>1.55</x:v>
      </x:c>
      <x:c r="I990" s="30" t="n">
        <x:v>45978</x:v>
      </x:c>
      <x:c r="J990" t="inlineStr">
        <x:is>
          <x:t xml:space="preserve">FIFO DEL ESCENARIO</x:t>
        </x:is>
      </x:c>
      <x:c r="K990" t="inlineStr">
        <x:is>
          <x:t xml:space="preserve">NO PROGRAMA HISTORICO</x:t>
        </x:is>
      </x:c>
    </x:row>
    <x:row r="991">
      <x:c r="A991" t="inlineStr">
        <x:is>
          <x:t xml:space="preserve">P085</x:t>
        </x:is>
      </x:c>
      <x:c r="B991" t="inlineStr">
        <x:is>
          <x:t xml:space="preserve">Locker de 4 puertas</x:t>
        </x:is>
      </x:c>
      <x:c r="C991" t="n">
        <x:v>5</x:v>
      </x:c>
      <x:c r="D991" t="inlineStr">
        <x:is>
          <x:t xml:space="preserve">Preparación superficial</x:t>
        </x:is>
      </x:c>
      <x:c r="E991" t="inlineStr">
        <x:is>
          <x:t xml:space="preserve">Zona de preparación superficial</x:t>
        </x:is>
      </x:c>
      <x:c r="F991" s="35" t="n">
        <x:v>45974.64528055555</x:v>
      </x:c>
      <x:c r="G991" s="35" t="n">
        <x:v>45975.36585</x:v>
      </x:c>
      <x:c r="H991" t="n">
        <x:v>2.293666666666667</x:v>
      </x:c>
      <x:c r="I991" s="30" t="n">
        <x:v>45978</x:v>
      </x:c>
      <x:c r="J991" t="inlineStr">
        <x:is>
          <x:t xml:space="preserve">FIFO DEL ESCENARIO</x:t>
        </x:is>
      </x:c>
      <x:c r="K991" t="inlineStr">
        <x:is>
          <x:t xml:space="preserve">NO PROGRAMA HISTORICO</x:t>
        </x:is>
      </x:c>
    </x:row>
    <x:row r="992">
      <x:c r="A992" t="inlineStr">
        <x:is>
          <x:t xml:space="preserve">P085</x:t>
        </x:is>
      </x:c>
      <x:c r="B992" t="inlineStr">
        <x:is>
          <x:t xml:space="preserve">Locker de 4 puertas</x:t>
        </x:is>
      </x:c>
      <x:c r="C992" t="n">
        <x:v>6</x:v>
      </x:c>
      <x:c r="D992" t="inlineStr">
        <x:is>
          <x:t xml:space="preserve">Aplicación electrostática de polvo</x:t>
        </x:is>
      </x:c>
      <x:c r="E992" t="inlineStr">
        <x:is>
          <x:t xml:space="preserve">Pistola manual de pintura electrostática en polvo</x:t>
        </x:is>
      </x:c>
      <x:c r="F992" s="35" t="n">
        <x:v>45975.36585</x:v>
      </x:c>
      <x:c r="G992" s="35" t="n">
        <x:v>45975.39789861111</x:v>
      </x:c>
      <x:c r="H992" t="n">
        <x:v>0.7691666666666667</x:v>
      </x:c>
      <x:c r="I992" s="30" t="n">
        <x:v>45978</x:v>
      </x:c>
      <x:c r="J992" t="inlineStr">
        <x:is>
          <x:t xml:space="preserve">FIFO DEL ESCENARIO</x:t>
        </x:is>
      </x:c>
      <x:c r="K992" t="inlineStr">
        <x:is>
          <x:t xml:space="preserve">NO PROGRAMA HISTORICO</x:t>
        </x:is>
      </x:c>
    </x:row>
    <x:row r="993">
      <x:c r="A993" t="inlineStr">
        <x:is>
          <x:t xml:space="preserve">P085</x:t>
        </x:is>
      </x:c>
      <x:c r="B993" t="inlineStr">
        <x:is>
          <x:t xml:space="preserve">Locker de 4 puertas</x:t>
        </x:is>
      </x:c>
      <x:c r="C993" t="n">
        <x:v>7</x:v>
      </x:c>
      <x:c r="D993" t="inlineStr">
        <x:is>
          <x:t xml:space="preserve">Curado térmico en horno</x:t>
        </x:is>
      </x:c>
      <x:c r="E993" t="inlineStr">
        <x:is>
          <x:t xml:space="preserve">Horno de curado de pintura electrostática por lotes</x:t>
        </x:is>
      </x:c>
      <x:c r="F993" s="35" t="n">
        <x:v>45975.39789861111</x:v>
      </x:c>
      <x:c r="G993" s="35" t="n">
        <x:v>45975.42914861111</x:v>
      </x:c>
      <x:c r="H993" t="n">
        <x:v>0.75</x:v>
      </x:c>
      <x:c r="I993" s="30" t="n">
        <x:v>45978</x:v>
      </x:c>
      <x:c r="J993" t="inlineStr">
        <x:is>
          <x:t xml:space="preserve">FIFO DEL ESCENARIO</x:t>
        </x:is>
      </x:c>
      <x:c r="K993" t="inlineStr">
        <x:is>
          <x:t xml:space="preserve">NO PROGRAMA HISTORICO</x:t>
        </x:is>
      </x:c>
    </x:row>
    <x:row r="994">
      <x:c r="A994" t="inlineStr">
        <x:is>
          <x:t xml:space="preserve">P085</x:t>
        </x:is>
      </x:c>
      <x:c r="B994" t="inlineStr">
        <x:is>
          <x:t xml:space="preserve">Locker de 4 puertas</x:t>
        </x:is>
      </x:c>
      <x:c r="C994" t="n">
        <x:v>8</x:v>
      </x:c>
      <x:c r="D994" t="inlineStr">
        <x:is>
          <x:t xml:space="preserve">Colgado, traslado y enfriamiento</x:t>
        </x:is>
      </x:c>
      <x:c r="E994" t="inlineStr">
        <x:is>
          <x:t xml:space="preserve">Manipulación y enfriamiento de piezas</x:t>
        </x:is>
      </x:c>
      <x:c r="F994" s="35" t="n">
        <x:v>45975.42914861111</x:v>
      </x:c>
      <x:c r="G994" s="35" t="n">
        <x:v>45975.44310694445</x:v>
      </x:c>
      <x:c r="H994" t="n">
        <x:v>0.335</x:v>
      </x:c>
      <x:c r="I994" s="30" t="n">
        <x:v>45978</x:v>
      </x:c>
      <x:c r="J994" t="inlineStr">
        <x:is>
          <x:t xml:space="preserve">FIFO DEL ESCENARIO</x:t>
        </x:is>
      </x:c>
      <x:c r="K994" t="inlineStr">
        <x:is>
          <x:t xml:space="preserve">NO PROGRAMA HISTORICO</x:t>
        </x:is>
      </x:c>
    </x:row>
    <x:row r="995">
      <x:c r="A995" t="inlineStr">
        <x:is>
          <x:t xml:space="preserve">P085</x:t>
        </x:is>
      </x:c>
      <x:c r="B995" t="inlineStr">
        <x:is>
          <x:t xml:space="preserve">Locker de 4 puertas</x:t>
        </x:is>
      </x:c>
      <x:c r="C995" t="n">
        <x:v>9</x:v>
      </x:c>
      <x:c r="D995" t="inlineStr">
        <x:is>
          <x:t xml:space="preserve">Ensamblaje</x:t>
        </x:is>
      </x:c>
      <x:c r="E995" t="inlineStr">
        <x:is>
          <x:t xml:space="preserve">Mesa de armado</x:t>
        </x:is>
      </x:c>
      <x:c r="F995" s="35" t="n">
        <x:v>45979.3610575</x:v>
      </x:c>
      <x:c r="G995" s="35" t="n">
        <x:v>45979.55272416666</x:v>
      </x:c>
      <x:c r="H995" t="n">
        <x:v>3.6</x:v>
      </x:c>
      <x:c r="I995" s="30" t="n">
        <x:v>45978</x:v>
      </x:c>
      <x:c r="J995" t="inlineStr">
        <x:is>
          <x:t xml:space="preserve">FIFO DEL ESCENARIO</x:t>
        </x:is>
      </x:c>
      <x:c r="K995" t="inlineStr">
        <x:is>
          <x:t xml:space="preserve">NO PROGRAMA HISTORICO</x:t>
        </x:is>
      </x:c>
    </x:row>
    <x:row r="996">
      <x:c r="A996" t="inlineStr">
        <x:is>
          <x:t xml:space="preserve">P085</x:t>
        </x:is>
      </x:c>
      <x:c r="B996" t="inlineStr">
        <x:is>
          <x:t xml:space="preserve">Locker de 4 puertas</x:t>
        </x:is>
      </x:c>
      <x:c r="C996" t="n">
        <x:v>10</x:v>
      </x:c>
      <x:c r="D996" t="inlineStr">
        <x:is>
          <x:t xml:space="preserve">Inspección de calidad</x:t>
        </x:is>
      </x:c>
      <x:c r="E996" t="inlineStr">
        <x:is>
          <x:t xml:space="preserve">Área de inspección</x:t>
        </x:is>
      </x:c>
      <x:c r="F996" s="35" t="n">
        <x:v>45979.55272416666</x:v>
      </x:c>
      <x:c r="G996" s="35" t="n">
        <x:v>45979.56633527778</x:v>
      </x:c>
      <x:c r="H996" t="n">
        <x:v>0.3266666666666667</x:v>
      </x:c>
      <x:c r="I996" s="30" t="n">
        <x:v>45978</x:v>
      </x:c>
      <x:c r="J996" t="inlineStr">
        <x:is>
          <x:t xml:space="preserve">FIFO DEL ESCENARIO</x:t>
        </x:is>
      </x:c>
      <x:c r="K996" t="inlineStr">
        <x:is>
          <x:t xml:space="preserve">NO PROGRAMA HISTORICO</x:t>
        </x:is>
      </x:c>
    </x:row>
    <x:row r="997">
      <x:c r="A997" t="inlineStr">
        <x:is>
          <x:t xml:space="preserve">P085</x:t>
        </x:is>
      </x:c>
      <x:c r="B997" t="inlineStr">
        <x:is>
          <x:t xml:space="preserve">Locker de 4 puertas</x:t>
        </x:is>
      </x:c>
      <x:c r="C997" t="n">
        <x:v>11</x:v>
      </x:c>
      <x:c r="D997" t="inlineStr">
        <x:is>
          <x:t xml:space="preserve">Embalaje</x:t>
        </x:is>
      </x:c>
      <x:c r="E997" t="inlineStr">
        <x:is>
          <x:t xml:space="preserve">Zona de protección y embalaje</x:t>
        </x:is>
      </x:c>
      <x:c r="F997" s="35" t="n">
        <x:v>45979.56633527778</x:v>
      </x:c>
      <x:c r="G997" s="35" t="n">
        <x:v>45979.58432138889</x:v>
      </x:c>
      <x:c r="H997" t="n">
        <x:v>0.4316666666666667</x:v>
      </x:c>
      <x:c r="I997" s="30" t="n">
        <x:v>45978</x:v>
      </x:c>
      <x:c r="J997" t="inlineStr">
        <x:is>
          <x:t xml:space="preserve">FIFO DEL ESCENARIO</x:t>
        </x:is>
      </x:c>
      <x:c r="K997" t="inlineStr">
        <x:is>
          <x:t xml:space="preserve">NO PROGRAMA HISTORICO</x:t>
        </x:is>
      </x:c>
    </x:row>
    <x:row r="998">
      <x:c r="A998" t="inlineStr">
        <x:is>
          <x:t xml:space="preserve">P087</x:t>
        </x:is>
      </x:c>
      <x:c r="B998" t="inlineStr">
        <x:is>
          <x:t xml:space="preserve">Armario metálico</x:t>
        </x:is>
      </x:c>
      <x:c r="C998" t="n">
        <x:v>1</x:v>
      </x:c>
      <x:c r="D998" t="inlineStr">
        <x:is>
          <x:t xml:space="preserve">Corte de planchas de acero</x:t>
        </x:is>
      </x:c>
      <x:c r="E998" t="inlineStr">
        <x:is>
          <x:t xml:space="preserve">Guillotina hidráulica para corte de planchas de acero</x:t>
        </x:is>
      </x:c>
      <x:c r="F998" s="35" t="n">
        <x:v>45966.46967013889</x:v>
      </x:c>
      <x:c r="G998" s="35" t="n">
        <x:v>45967.38883680556</x:v>
      </x:c>
      <x:c r="H998" t="n">
        <x:v>6.06</x:v>
      </x:c>
      <x:c r="I998" s="30" t="n">
        <x:v>45979</x:v>
      </x:c>
      <x:c r="J998" t="inlineStr">
        <x:is>
          <x:t xml:space="preserve">FIFO DEL ESCENARIO</x:t>
        </x:is>
      </x:c>
      <x:c r="K998" t="inlineStr">
        <x:is>
          <x:t xml:space="preserve">NO PROGRAMA HISTORICO</x:t>
        </x:is>
      </x:c>
    </x:row>
    <x:row r="999">
      <x:c r="A999" t="inlineStr">
        <x:is>
          <x:t xml:space="preserve">P087</x:t>
        </x:is>
      </x:c>
      <x:c r="B999" t="inlineStr">
        <x:is>
          <x:t xml:space="preserve">Armario metálico</x:t>
        </x:is>
      </x:c>
      <x:c r="C999" t="n">
        <x:v>2</x:v>
      </x:c>
      <x:c r="D999" t="inlineStr">
        <x:is>
          <x:t xml:space="preserve">Perforación</x:t>
        </x:is>
      </x:c>
      <x:c r="E999" t="inlineStr">
        <x:is>
          <x:t xml:space="preserve">Taladro de banco para perforación de acero</x:t>
        </x:is>
      </x:c>
      <x:c r="F999" s="35" t="n">
        <x:v>45968.62690277777</x:v>
      </x:c>
      <x:c r="G999" s="35" t="n">
        <x:v>45968.674125</x:v>
      </x:c>
      <x:c r="H999" t="n">
        <x:v>1.133333333333333</x:v>
      </x:c>
      <x:c r="I999" s="30" t="n">
        <x:v>45979</x:v>
      </x:c>
      <x:c r="J999" t="inlineStr">
        <x:is>
          <x:t xml:space="preserve">FIFO DEL ESCENARIO</x:t>
        </x:is>
      </x:c>
      <x:c r="K999" t="inlineStr">
        <x:is>
          <x:t xml:space="preserve">NO PROGRAMA HISTORICO</x:t>
        </x:is>
      </x:c>
    </x:row>
    <x:row r="1000">
      <x:c r="A1000" t="inlineStr">
        <x:is>
          <x:t xml:space="preserve">P087</x:t>
        </x:is>
      </x:c>
      <x:c r="B1000" t="inlineStr">
        <x:is>
          <x:t xml:space="preserve">Armario metálico</x:t>
        </x:is>
      </x:c>
      <x:c r="C1000" t="n">
        <x:v>3</x:v>
      </x:c>
      <x:c r="D1000" t="inlineStr">
        <x:is>
          <x:t xml:space="preserve">Plegado</x:t>
        </x:is>
      </x:c>
      <x:c r="E1000" t="inlineStr">
        <x:is>
          <x:t xml:space="preserve">Plegadora hidráulica de chapa metálica</x:t>
        </x:is>
      </x:c>
      <x:c r="F1000" s="35" t="n">
        <x:v>45974.45190277778</x:v>
      </x:c>
      <x:c r="G1000" s="35" t="n">
        <x:v>45978.39079166666</x:v>
      </x:c>
      <x:c r="H1000" t="n">
        <x:v>14.53333333333333</x:v>
      </x:c>
      <x:c r="I1000" s="30" t="n">
        <x:v>45979</x:v>
      </x:c>
      <x:c r="J1000" t="inlineStr">
        <x:is>
          <x:t xml:space="preserve">FIFO DEL ESCENARIO</x:t>
        </x:is>
      </x:c>
      <x:c r="K1000" t="inlineStr">
        <x:is>
          <x:t xml:space="preserve">NO PROGRAMA HISTORICO</x:t>
        </x:is>
      </x:c>
    </x:row>
    <x:row r="1001">
      <x:c r="A1001" t="inlineStr">
        <x:is>
          <x:t xml:space="preserve">P087</x:t>
        </x:is>
      </x:c>
      <x:c r="B1001" t="inlineStr">
        <x:is>
          <x:t xml:space="preserve">Armario metálico</x:t>
        </x:is>
      </x:c>
      <x:c r="C1001" t="n">
        <x:v>4</x:v>
      </x:c>
      <x:c r="D1001" t="inlineStr">
        <x:is>
          <x:t xml:space="preserve">Desbarbado</x:t>
        </x:is>
      </x:c>
      <x:c r="E1001" t="inlineStr">
        <x:is>
          <x:t xml:space="preserve">Mesa de desbarbado/esmerilado</x:t>
        </x:is>
      </x:c>
      <x:c r="F1001" s="35" t="n">
        <x:v>45978.39079166666</x:v>
      </x:c>
      <x:c r="G1001" s="35" t="n">
        <x:v>45978.49704166667</x:v>
      </x:c>
      <x:c r="H1001" t="n">
        <x:v>2.55</x:v>
      </x:c>
      <x:c r="I1001" s="30" t="n">
        <x:v>45979</x:v>
      </x:c>
      <x:c r="J1001" t="inlineStr">
        <x:is>
          <x:t xml:space="preserve">FIFO DEL ESCENARIO</x:t>
        </x:is>
      </x:c>
      <x:c r="K1001" t="inlineStr">
        <x:is>
          <x:t xml:space="preserve">NO PROGRAMA HISTORICO</x:t>
        </x:is>
      </x:c>
    </x:row>
    <x:row r="1002">
      <x:c r="A1002" t="inlineStr">
        <x:is>
          <x:t xml:space="preserve">P087</x:t>
        </x:is>
      </x:c>
      <x:c r="B1002" t="inlineStr">
        <x:is>
          <x:t xml:space="preserve">Armario metálico</x:t>
        </x:is>
      </x:c>
      <x:c r="C1002" t="n">
        <x:v>5</x:v>
      </x:c>
      <x:c r="D1002" t="inlineStr">
        <x:is>
          <x:t xml:space="preserve">Preparación superficial</x:t>
        </x:is>
      </x:c>
      <x:c r="E1002" t="inlineStr">
        <x:is>
          <x:t xml:space="preserve">Zona de preparación superficial</x:t>
        </x:is>
      </x:c>
      <x:c r="F1002" s="35" t="n">
        <x:v>45978.49704166667</x:v>
      </x:c>
      <x:c r="G1002" s="35" t="n">
        <x:v>45979.34643055555</x:v>
      </x:c>
      <x:c r="H1002" t="n">
        <x:v>4.385333333333333</x:v>
      </x:c>
      <x:c r="I1002" s="30" t="n">
        <x:v>45979</x:v>
      </x:c>
      <x:c r="J1002" t="inlineStr">
        <x:is>
          <x:t xml:space="preserve">FIFO DEL ESCENARIO</x:t>
        </x:is>
      </x:c>
      <x:c r="K1002" t="inlineStr">
        <x:is>
          <x:t xml:space="preserve">NO PROGRAMA HISTORICO</x:t>
        </x:is>
      </x:c>
    </x:row>
    <x:row r="1003">
      <x:c r="A1003" t="inlineStr">
        <x:is>
          <x:t xml:space="preserve">P087</x:t>
        </x:is>
      </x:c>
      <x:c r="B1003" t="inlineStr">
        <x:is>
          <x:t xml:space="preserve">Armario metálico</x:t>
        </x:is>
      </x:c>
      <x:c r="C1003" t="n">
        <x:v>6</x:v>
      </x:c>
      <x:c r="D1003" t="inlineStr">
        <x:is>
          <x:t xml:space="preserve">Aplicación electrostática de polvo</x:t>
        </x:is>
      </x:c>
      <x:c r="E1003" t="inlineStr">
        <x:is>
          <x:t xml:space="preserve">Pistola manual de pintura electrostática en polvo</x:t>
        </x:is>
      </x:c>
      <x:c r="F1003" s="35" t="n">
        <x:v>45979.34643055555</x:v>
      </x:c>
      <x:c r="G1003" s="35" t="n">
        <x:v>45979.40045833333</x:v>
      </x:c>
      <x:c r="H1003" t="n">
        <x:v>1.296666666666667</x:v>
      </x:c>
      <x:c r="I1003" s="30" t="n">
        <x:v>45979</x:v>
      </x:c>
      <x:c r="J1003" t="inlineStr">
        <x:is>
          <x:t xml:space="preserve">FIFO DEL ESCENARIO</x:t>
        </x:is>
      </x:c>
      <x:c r="K1003" t="inlineStr">
        <x:is>
          <x:t xml:space="preserve">NO PROGRAMA HISTORICO</x:t>
        </x:is>
      </x:c>
    </x:row>
    <x:row r="1004">
      <x:c r="A1004" t="inlineStr">
        <x:is>
          <x:t xml:space="preserve">P087</x:t>
        </x:is>
      </x:c>
      <x:c r="B1004" t="inlineStr">
        <x:is>
          <x:t xml:space="preserve">Armario metálico</x:t>
        </x:is>
      </x:c>
      <x:c r="C1004" t="n">
        <x:v>7</x:v>
      </x:c>
      <x:c r="D1004" t="inlineStr">
        <x:is>
          <x:t xml:space="preserve">Curado térmico en horno</x:t>
        </x:is>
      </x:c>
      <x:c r="E1004" t="inlineStr">
        <x:is>
          <x:t xml:space="preserve">Horno de curado de pintura electrostática por lotes</x:t>
        </x:is>
      </x:c>
      <x:c r="F1004" s="35" t="n">
        <x:v>45979.40045833333</x:v>
      </x:c>
      <x:c r="G1004" s="35" t="n">
        <x:v>45979.43170833333</x:v>
      </x:c>
      <x:c r="H1004" t="n">
        <x:v>0.75</x:v>
      </x:c>
      <x:c r="I1004" s="30" t="n">
        <x:v>45979</x:v>
      </x:c>
      <x:c r="J1004" t="inlineStr">
        <x:is>
          <x:t xml:space="preserve">FIFO DEL ESCENARIO</x:t>
        </x:is>
      </x:c>
      <x:c r="K1004" t="inlineStr">
        <x:is>
          <x:t xml:space="preserve">NO PROGRAMA HISTORICO</x:t>
        </x:is>
      </x:c>
    </x:row>
    <x:row r="1005">
      <x:c r="A1005" t="inlineStr">
        <x:is>
          <x:t xml:space="preserve">P087</x:t>
        </x:is>
      </x:c>
      <x:c r="B1005" t="inlineStr">
        <x:is>
          <x:t xml:space="preserve">Armario metálico</x:t>
        </x:is>
      </x:c>
      <x:c r="C1005" t="n">
        <x:v>8</x:v>
      </x:c>
      <x:c r="D1005" t="inlineStr">
        <x:is>
          <x:t xml:space="preserve">Colgado, traslado y enfriamiento</x:t>
        </x:is>
      </x:c>
      <x:c r="E1005" t="inlineStr">
        <x:is>
          <x:t xml:space="preserve">Manipulación y enfriamiento de piezas</x:t>
        </x:is>
      </x:c>
      <x:c r="F1005" s="35" t="n">
        <x:v>45979.43170833333</x:v>
      </x:c>
      <x:c r="G1005" s="35" t="n">
        <x:v>45979.45365277777</x:v>
      </x:c>
      <x:c r="H1005" t="n">
        <x:v>0.5266666666666666</x:v>
      </x:c>
      <x:c r="I1005" s="30" t="n">
        <x:v>45979</x:v>
      </x:c>
      <x:c r="J1005" t="inlineStr">
        <x:is>
          <x:t xml:space="preserve">FIFO DEL ESCENARIO</x:t>
        </x:is>
      </x:c>
      <x:c r="K1005" t="inlineStr">
        <x:is>
          <x:t xml:space="preserve">NO PROGRAMA HISTORICO</x:t>
        </x:is>
      </x:c>
    </x:row>
    <x:row r="1006">
      <x:c r="A1006" t="inlineStr">
        <x:is>
          <x:t xml:space="preserve">P087</x:t>
        </x:is>
      </x:c>
      <x:c r="B1006" t="inlineStr">
        <x:is>
          <x:t xml:space="preserve">Armario metálico</x:t>
        </x:is>
      </x:c>
      <x:c r="C1006" t="n">
        <x:v>9</x:v>
      </x:c>
      <x:c r="D1006" t="inlineStr">
        <x:is>
          <x:t xml:space="preserve">Ensamblaje</x:t>
        </x:is>
      </x:c>
      <x:c r="E1006" t="inlineStr">
        <x:is>
          <x:t xml:space="preserve">Mesa de armado</x:t>
        </x:is>
      </x:c>
      <x:c r="F1006" s="35" t="n">
        <x:v>45979.55272416666</x:v>
      </x:c>
      <x:c r="G1006" s="35" t="n">
        <x:v>45980.36939083333</x:v>
      </x:c>
      <x:c r="H1006" t="n">
        <x:v>4.6</x:v>
      </x:c>
      <x:c r="I1006" s="30" t="n">
        <x:v>45979</x:v>
      </x:c>
      <x:c r="J1006" t="inlineStr">
        <x:is>
          <x:t xml:space="preserve">FIFO DEL ESCENARIO</x:t>
        </x:is>
      </x:c>
      <x:c r="K1006" t="inlineStr">
        <x:is>
          <x:t xml:space="preserve">NO PROGRAMA HISTORICO</x:t>
        </x:is>
      </x:c>
    </x:row>
    <x:row r="1007">
      <x:c r="A1007" t="inlineStr">
        <x:is>
          <x:t xml:space="preserve">P087</x:t>
        </x:is>
      </x:c>
      <x:c r="B1007" t="inlineStr">
        <x:is>
          <x:t xml:space="preserve">Armario metálico</x:t>
        </x:is>
      </x:c>
      <x:c r="C1007" t="n">
        <x:v>10</x:v>
      </x:c>
      <x:c r="D1007" t="inlineStr">
        <x:is>
          <x:t xml:space="preserve">Inspección de calidad</x:t>
        </x:is>
      </x:c>
      <x:c r="E1007" t="inlineStr">
        <x:is>
          <x:t xml:space="preserve">Área de inspección</x:t>
        </x:is>
      </x:c>
      <x:c r="F1007" s="35" t="n">
        <x:v>45980.36939083333</x:v>
      </x:c>
      <x:c r="G1007" s="35" t="n">
        <x:v>45980.39473805555</x:v>
      </x:c>
      <x:c r="H1007" t="n">
        <x:v>0.6083333333333333</x:v>
      </x:c>
      <x:c r="I1007" s="30" t="n">
        <x:v>45979</x:v>
      </x:c>
      <x:c r="J1007" t="inlineStr">
        <x:is>
          <x:t xml:space="preserve">FIFO DEL ESCENARIO</x:t>
        </x:is>
      </x:c>
      <x:c r="K1007" t="inlineStr">
        <x:is>
          <x:t xml:space="preserve">NO PROGRAMA HISTORICO</x:t>
        </x:is>
      </x:c>
    </x:row>
    <x:row r="1008">
      <x:c r="A1008" t="inlineStr">
        <x:is>
          <x:t xml:space="preserve">P087</x:t>
        </x:is>
      </x:c>
      <x:c r="B1008" t="inlineStr">
        <x:is>
          <x:t xml:space="preserve">Armario metálico</x:t>
        </x:is>
      </x:c>
      <x:c r="C1008" t="n">
        <x:v>11</x:v>
      </x:c>
      <x:c r="D1008" t="inlineStr">
        <x:is>
          <x:t xml:space="preserve">Embalaje</x:t>
        </x:is>
      </x:c>
      <x:c r="E1008" t="inlineStr">
        <x:is>
          <x:t xml:space="preserve">Zona de protección y embalaje</x:t>
        </x:is>
      </x:c>
      <x:c r="F1008" s="35" t="n">
        <x:v>45980.39473805555</x:v>
      </x:c>
      <x:c r="G1008" s="35" t="n">
        <x:v>45980.4285575</x:v>
      </x:c>
      <x:c r="H1008" t="n">
        <x:v>0.8116666666666668</x:v>
      </x:c>
      <x:c r="I1008" s="30" t="n">
        <x:v>45979</x:v>
      </x:c>
      <x:c r="J1008" t="inlineStr">
        <x:is>
          <x:t xml:space="preserve">FIFO DEL ESCENARIO</x:t>
        </x:is>
      </x:c>
      <x:c r="K1008" t="inlineStr">
        <x:is>
          <x:t xml:space="preserve">NO PROGRAMA HISTORICO</x:t>
        </x:is>
      </x:c>
    </x:row>
    <x:row r="1009">
      <x:c r="A1009" t="inlineStr">
        <x:is>
          <x:t xml:space="preserve">P082</x:t>
        </x:is>
      </x:c>
      <x:c r="B1009" t="inlineStr">
        <x:is>
          <x:t xml:space="preserve">Estante reforzado modular</x:t>
        </x:is>
      </x:c>
      <x:c r="C1009" t="n">
        <x:v>1</x:v>
      </x:c>
      <x:c r="D1009" t="inlineStr">
        <x:is>
          <x:t xml:space="preserve">Corte de planchas de acero</x:t>
        </x:is>
      </x:c>
      <x:c r="E1009" t="inlineStr">
        <x:is>
          <x:t xml:space="preserve">Guillotina hidráulica para corte de planchas de acero</x:t>
        </x:is>
      </x:c>
      <x:c r="F1009" s="35" t="n">
        <x:v>45978.33333333334</x:v>
      </x:c>
      <x:c r="G1009" s="35" t="n">
        <x:v>45978.69169444445</x:v>
      </x:c>
      <x:c r="H1009" t="n">
        <x:v>7.600666666666667</x:v>
      </x:c>
      <x:c r="I1009" s="30" t="n">
        <x:v>45995</x:v>
      </x:c>
      <x:c r="J1009" t="inlineStr">
        <x:is>
          <x:t xml:space="preserve">FIFO DEL ESCENARIO</x:t>
        </x:is>
      </x:c>
      <x:c r="K1009" t="inlineStr">
        <x:is>
          <x:t xml:space="preserve">NO PROGRAMA HISTORICO</x:t>
        </x:is>
      </x:c>
    </x:row>
    <x:row r="1010">
      <x:c r="A1010" t="inlineStr">
        <x:is>
          <x:t xml:space="preserve">P082</x:t>
        </x:is>
      </x:c>
      <x:c r="B1010" t="inlineStr">
        <x:is>
          <x:t xml:space="preserve">Estante reforzado modular</x:t>
        </x:is>
      </x:c>
      <x:c r="C1010" t="n">
        <x:v>2</x:v>
      </x:c>
      <x:c r="D1010" t="inlineStr">
        <x:is>
          <x:t xml:space="preserve">Corte de tubos y perfiles</x:t>
        </x:is>
      </x:c>
      <x:c r="E1010" t="inlineStr">
        <x:is>
          <x:t xml:space="preserve">Sierra de cinta para corte de tubos y perfiles</x:t>
        </x:is>
      </x:c>
      <x:c r="F1010" s="35" t="n">
        <x:v>45978.69169444445</x:v>
      </x:c>
      <x:c r="G1010" s="35" t="n">
        <x:v>45980.42780555556</x:v>
      </x:c>
      <x:c r="H1010" t="n">
        <x:v>10.66666666666667</x:v>
      </x:c>
      <x:c r="I1010" s="30" t="n">
        <x:v>45995</x:v>
      </x:c>
      <x:c r="J1010" t="inlineStr">
        <x:is>
          <x:t xml:space="preserve">FIFO DEL ESCENARIO</x:t>
        </x:is>
      </x:c>
      <x:c r="K1010" t="inlineStr">
        <x:is>
          <x:t xml:space="preserve">NO PROGRAMA HISTORICO</x:t>
        </x:is>
      </x:c>
    </x:row>
    <x:row r="1011">
      <x:c r="A1011" t="inlineStr">
        <x:is>
          <x:t xml:space="preserve">P082</x:t>
        </x:is>
      </x:c>
      <x:c r="B1011" t="inlineStr">
        <x:is>
          <x:t xml:space="preserve">Estante reforzado modular</x:t>
        </x:is>
      </x:c>
      <x:c r="C1011" t="n">
        <x:v>3</x:v>
      </x:c>
      <x:c r="D1011" t="inlineStr">
        <x:is>
          <x:t xml:space="preserve">Perforación</x:t>
        </x:is>
      </x:c>
      <x:c r="E1011" t="inlineStr">
        <x:is>
          <x:t xml:space="preserve">Taladro de banco para perforación de acero</x:t>
        </x:is>
      </x:c>
      <x:c r="F1011" s="35" t="n">
        <x:v>45980.42780555556</x:v>
      </x:c>
      <x:c r="G1011" s="35" t="n">
        <x:v>45982.45919444445</x:v>
      </x:c>
      <x:c r="H1011" t="n">
        <x:v>16.75333333333333</x:v>
      </x:c>
      <x:c r="I1011" s="30" t="n">
        <x:v>45995</x:v>
      </x:c>
      <x:c r="J1011" t="inlineStr">
        <x:is>
          <x:t xml:space="preserve">FIFO DEL ESCENARIO</x:t>
        </x:is>
      </x:c>
      <x:c r="K1011" t="inlineStr">
        <x:is>
          <x:t xml:space="preserve">NO PROGRAMA HISTORICO</x:t>
        </x:is>
      </x:c>
    </x:row>
    <x:row r="1012">
      <x:c r="A1012" t="inlineStr">
        <x:is>
          <x:t xml:space="preserve">P082</x:t>
        </x:is>
      </x:c>
      <x:c r="B1012" t="inlineStr">
        <x:is>
          <x:t xml:space="preserve">Estante reforzado modular</x:t>
        </x:is>
      </x:c>
      <x:c r="C1012" t="n">
        <x:v>4</x:v>
      </x:c>
      <x:c r="D1012" t="inlineStr">
        <x:is>
          <x:t xml:space="preserve">Plegado</x:t>
        </x:is>
      </x:c>
      <x:c r="E1012" t="inlineStr">
        <x:is>
          <x:t xml:space="preserve">Plegadora hidráulica de chapa metálica</x:t>
        </x:is>
      </x:c>
      <x:c r="F1012" s="35" t="n">
        <x:v>45982.45919444445</x:v>
      </x:c>
      <x:c r="G1012" s="35" t="n">
        <x:v>45986.38419444444</x:v>
      </x:c>
      <x:c r="H1012" t="n">
        <x:v>14.2</x:v>
      </x:c>
      <x:c r="I1012" s="30" t="n">
        <x:v>45995</x:v>
      </x:c>
      <x:c r="J1012" t="inlineStr">
        <x:is>
          <x:t xml:space="preserve">FIFO DEL ESCENARIO</x:t>
        </x:is>
      </x:c>
      <x:c r="K1012" t="inlineStr">
        <x:is>
          <x:t xml:space="preserve">NO PROGRAMA HISTORICO</x:t>
        </x:is>
      </x:c>
    </x:row>
    <x:row r="1013">
      <x:c r="A1013" t="inlineStr">
        <x:is>
          <x:t xml:space="preserve">P082</x:t>
        </x:is>
      </x:c>
      <x:c r="B1013" t="inlineStr">
        <x:is>
          <x:t xml:space="preserve">Estante reforzado modular</x:t>
        </x:is>
      </x:c>
      <x:c r="C1013" t="n">
        <x:v>5</x:v>
      </x:c>
      <x:c r="D1013" t="inlineStr">
        <x:is>
          <x:t xml:space="preserve">Soldadura</x:t>
        </x:is>
      </x:c>
      <x:c r="E1013" t="inlineStr">
        <x:is>
          <x:t xml:space="preserve">Máquina de soldadura por arco MIG/MAG</x:t>
        </x:is>
      </x:c>
      <x:c r="F1013" s="35" t="n">
        <x:v>45986.38419444444</x:v>
      </x:c>
      <x:c r="G1013" s="35" t="n">
        <x:v>45988.38475</x:v>
      </x:c>
      <x:c r="H1013" t="n">
        <x:v>16.01333333333333</x:v>
      </x:c>
      <x:c r="I1013" s="30" t="n">
        <x:v>45995</x:v>
      </x:c>
      <x:c r="J1013" t="inlineStr">
        <x:is>
          <x:t xml:space="preserve">FIFO DEL ESCENARIO</x:t>
        </x:is>
      </x:c>
      <x:c r="K1013" t="inlineStr">
        <x:is>
          <x:t xml:space="preserve">NO PROGRAMA HISTORICO</x:t>
        </x:is>
      </x:c>
    </x:row>
    <x:row r="1014">
      <x:c r="A1014" t="inlineStr">
        <x:is>
          <x:t xml:space="preserve">P082</x:t>
        </x:is>
      </x:c>
      <x:c r="B1014" t="inlineStr">
        <x:is>
          <x:t xml:space="preserve">Estante reforzado modular</x:t>
        </x:is>
      </x:c>
      <x:c r="C1014" t="n">
        <x:v>6</x:v>
      </x:c>
      <x:c r="D1014" t="inlineStr">
        <x:is>
          <x:t xml:space="preserve">Desbarbado</x:t>
        </x:is>
      </x:c>
      <x:c r="E1014" t="inlineStr">
        <x:is>
          <x:t xml:space="preserve">Mesa de desbarbado/esmerilado</x:t>
        </x:is>
      </x:c>
      <x:c r="F1014" s="35" t="n">
        <x:v>45988.38475</x:v>
      </x:c>
      <x:c r="G1014" s="35" t="n">
        <x:v>45989.46808333333</x:v>
      </x:c>
      <x:c r="H1014" t="n">
        <x:v>10</x:v>
      </x:c>
      <x:c r="I1014" s="30" t="n">
        <x:v>45995</x:v>
      </x:c>
      <x:c r="J1014" t="inlineStr">
        <x:is>
          <x:t xml:space="preserve">FIFO DEL ESCENARIO</x:t>
        </x:is>
      </x:c>
      <x:c r="K1014" t="inlineStr">
        <x:is>
          <x:t xml:space="preserve">NO PROGRAMA HISTORICO</x:t>
        </x:is>
      </x:c>
    </x:row>
    <x:row r="1015">
      <x:c r="A1015" t="inlineStr">
        <x:is>
          <x:t xml:space="preserve">P082</x:t>
        </x:is>
      </x:c>
      <x:c r="B1015" t="inlineStr">
        <x:is>
          <x:t xml:space="preserve">Estante reforzado modular</x:t>
        </x:is>
      </x:c>
      <x:c r="C1015" t="n">
        <x:v>7</x:v>
      </x:c>
      <x:c r="D1015" t="inlineStr">
        <x:is>
          <x:t xml:space="preserve">Preparación superficial</x:t>
        </x:is>
      </x:c>
      <x:c r="E1015" t="inlineStr">
        <x:is>
          <x:t xml:space="preserve">Zona de preparación superficial</x:t>
        </x:is>
      </x:c>
      <x:c r="F1015" s="35" t="n">
        <x:v>45989.46808333333</x:v>
      </x:c>
      <x:c r="G1015" s="35" t="n">
        <x:v>45992.41028333333</x:v>
      </x:c>
      <x:c r="H1015" t="n">
        <x:v>6.612800000000001</x:v>
      </x:c>
      <x:c r="I1015" s="30" t="n">
        <x:v>45995</x:v>
      </x:c>
      <x:c r="J1015" t="inlineStr">
        <x:is>
          <x:t xml:space="preserve">FIFO DEL ESCENARIO</x:t>
        </x:is>
      </x:c>
      <x:c r="K1015" t="inlineStr">
        <x:is>
          <x:t xml:space="preserve">NO PROGRAMA HISTORICO</x:t>
        </x:is>
      </x:c>
    </x:row>
    <x:row r="1016">
      <x:c r="A1016" t="inlineStr">
        <x:is>
          <x:t xml:space="preserve">P082</x:t>
        </x:is>
      </x:c>
      <x:c r="B1016" t="inlineStr">
        <x:is>
          <x:t xml:space="preserve">Estante reforzado modular</x:t>
        </x:is>
      </x:c>
      <x:c r="C1016" t="n">
        <x:v>8</x:v>
      </x:c>
      <x:c r="D1016" t="inlineStr">
        <x:is>
          <x:t xml:space="preserve">Aplicación electrostática de polvo</x:t>
        </x:is>
      </x:c>
      <x:c r="E1016" t="inlineStr">
        <x:is>
          <x:t xml:space="preserve">Pistola manual de pintura electrostática en polvo</x:t>
        </x:is>
      </x:c>
      <x:c r="F1016" s="35" t="n">
        <x:v>45992.41028333333</x:v>
      </x:c>
      <x:c r="G1016" s="35" t="n">
        <x:v>45992.49378333333</x:v>
      </x:c>
      <x:c r="H1016" t="n">
        <x:v>2.004</x:v>
      </x:c>
      <x:c r="I1016" s="30" t="n">
        <x:v>45995</x:v>
      </x:c>
      <x:c r="J1016" t="inlineStr">
        <x:is>
          <x:t xml:space="preserve">FIFO DEL ESCENARIO</x:t>
        </x:is>
      </x:c>
      <x:c r="K1016" t="inlineStr">
        <x:is>
          <x:t xml:space="preserve">NO PROGRAMA HISTORICO</x:t>
        </x:is>
      </x:c>
    </x:row>
    <x:row r="1017">
      <x:c r="A1017" t="inlineStr">
        <x:is>
          <x:t xml:space="preserve">P082</x:t>
        </x:is>
      </x:c>
      <x:c r="B1017" t="inlineStr">
        <x:is>
          <x:t xml:space="preserve">Estante reforzado modular</x:t>
        </x:is>
      </x:c>
      <x:c r="C1017" t="n">
        <x:v>9</x:v>
      </x:c>
      <x:c r="D1017" t="inlineStr">
        <x:is>
          <x:t xml:space="preserve">Curado térmico en horno</x:t>
        </x:is>
      </x:c>
      <x:c r="E1017" t="inlineStr">
        <x:is>
          <x:t xml:space="preserve">Horno de curado de pintura electrostática por lotes</x:t>
        </x:is>
      </x:c>
      <x:c r="F1017" s="35" t="n">
        <x:v>45992.49378333333</x:v>
      </x:c>
      <x:c r="G1017" s="35" t="n">
        <x:v>45992.59795</x:v>
      </x:c>
      <x:c r="H1017" t="n">
        <x:v>1.5</x:v>
      </x:c>
      <x:c r="I1017" s="30" t="n">
        <x:v>45995</x:v>
      </x:c>
      <x:c r="J1017" t="inlineStr">
        <x:is>
          <x:t xml:space="preserve">FIFO DEL ESCENARIO</x:t>
        </x:is>
      </x:c>
      <x:c r="K1017" t="inlineStr">
        <x:is>
          <x:t xml:space="preserve">NO PROGRAMA HISTORICO</x:t>
        </x:is>
      </x:c>
    </x:row>
    <x:row r="1018">
      <x:c r="A1018" t="inlineStr">
        <x:is>
          <x:t xml:space="preserve">P082</x:t>
        </x:is>
      </x:c>
      <x:c r="B1018" t="inlineStr">
        <x:is>
          <x:t xml:space="preserve">Estante reforzado modular</x:t>
        </x:is>
      </x:c>
      <x:c r="C1018" t="n">
        <x:v>10</x:v>
      </x:c>
      <x:c r="D1018" t="inlineStr">
        <x:is>
          <x:t xml:space="preserve">Colgado, traslado y enfriamiento</x:t>
        </x:is>
      </x:c>
      <x:c r="E1018" t="inlineStr">
        <x:is>
          <x:t xml:space="preserve">Manipulación y enfriamiento de piezas</x:t>
        </x:is>
      </x:c>
      <x:c r="F1018" s="35" t="n">
        <x:v>45992.59795</x:v>
      </x:c>
      <x:c r="G1018" s="35" t="n">
        <x:v>45992.63147777778</x:v>
      </x:c>
      <x:c r="H1018" t="n">
        <x:v>0.8046666666666666</x:v>
      </x:c>
      <x:c r="I1018" s="30" t="n">
        <x:v>45995</x:v>
      </x:c>
      <x:c r="J1018" t="inlineStr">
        <x:is>
          <x:t xml:space="preserve">FIFO DEL ESCENARIO</x:t>
        </x:is>
      </x:c>
      <x:c r="K1018" t="inlineStr">
        <x:is>
          <x:t xml:space="preserve">NO PROGRAMA HISTORICO</x:t>
        </x:is>
      </x:c>
    </x:row>
    <x:row r="1019">
      <x:c r="A1019" t="inlineStr">
        <x:is>
          <x:t xml:space="preserve">P082</x:t>
        </x:is>
      </x:c>
      <x:c r="B1019" t="inlineStr">
        <x:is>
          <x:t xml:space="preserve">Estante reforzado modular</x:t>
        </x:is>
      </x:c>
      <x:c r="C1019" t="n">
        <x:v>11</x:v>
      </x:c>
      <x:c r="D1019" t="inlineStr">
        <x:is>
          <x:t xml:space="preserve">Ensamblaje</x:t>
        </x:is>
      </x:c>
      <x:c r="E1019" t="inlineStr">
        <x:is>
          <x:t xml:space="preserve">Mesa de armado</x:t>
        </x:is>
      </x:c>
      <x:c r="F1019" s="35" t="n">
        <x:v>45992.63147777778</x:v>
      </x:c>
      <x:c r="G1019" s="35" t="n">
        <x:v>45994.45022777778</x:v>
      </x:c>
      <x:c r="H1019" t="n">
        <x:v>12.65</x:v>
      </x:c>
      <x:c r="I1019" s="30" t="n">
        <x:v>45995</x:v>
      </x:c>
      <x:c r="J1019" t="inlineStr">
        <x:is>
          <x:t xml:space="preserve">FIFO DEL ESCENARIO</x:t>
        </x:is>
      </x:c>
      <x:c r="K1019" t="inlineStr">
        <x:is>
          <x:t xml:space="preserve">NO PROGRAMA HISTORICO</x:t>
        </x:is>
      </x:c>
    </x:row>
    <x:row r="1020">
      <x:c r="A1020" t="inlineStr">
        <x:is>
          <x:t xml:space="preserve">P082</x:t>
        </x:is>
      </x:c>
      <x:c r="B1020" t="inlineStr">
        <x:is>
          <x:t xml:space="preserve">Estante reforzado modular</x:t>
        </x:is>
      </x:c>
      <x:c r="C1020" t="n">
        <x:v>12</x:v>
      </x:c>
      <x:c r="D1020" t="inlineStr">
        <x:is>
          <x:t xml:space="preserve">Inspección de calidad</x:t>
        </x:is>
      </x:c>
      <x:c r="E1020" t="inlineStr">
        <x:is>
          <x:t xml:space="preserve">Área de inspección</x:t>
        </x:is>
      </x:c>
      <x:c r="F1020" s="35" t="n">
        <x:v>45994.45022777778</x:v>
      </x:c>
      <x:c r="G1020" s="35" t="n">
        <x:v>45994.48517222222</x:v>
      </x:c>
      <x:c r="H1020" t="n">
        <x:v>0.8386666666666667</x:v>
      </x:c>
      <x:c r="I1020" s="30" t="n">
        <x:v>45995</x:v>
      </x:c>
      <x:c r="J1020" t="inlineStr">
        <x:is>
          <x:t xml:space="preserve">FIFO DEL ESCENARIO</x:t>
        </x:is>
      </x:c>
      <x:c r="K1020" t="inlineStr">
        <x:is>
          <x:t xml:space="preserve">NO PROGRAMA HISTORICO</x:t>
        </x:is>
      </x:c>
    </x:row>
    <x:row r="1021">
      <x:c r="A1021" t="inlineStr">
        <x:is>
          <x:t xml:space="preserve">P082</x:t>
        </x:is>
      </x:c>
      <x:c r="B1021" t="inlineStr">
        <x:is>
          <x:t xml:space="preserve">Estante reforzado modular</x:t>
        </x:is>
      </x:c>
      <x:c r="C1021" t="n">
        <x:v>13</x:v>
      </x:c>
      <x:c r="D1021" t="inlineStr">
        <x:is>
          <x:t xml:space="preserve">Embalaje</x:t>
        </x:is>
      </x:c>
      <x:c r="E1021" t="inlineStr">
        <x:is>
          <x:t xml:space="preserve">Zona de protección y embalaje</x:t>
        </x:is>
      </x:c>
      <x:c r="F1021" s="35" t="n">
        <x:v>45994.48517222222</x:v>
      </x:c>
      <x:c r="G1021" s="35" t="n">
        <x:v>45994.57378333333</x:v>
      </x:c>
      <x:c r="H1021" t="n">
        <x:v>1.126666666666666</x:v>
      </x:c>
      <x:c r="I1021" s="30" t="n">
        <x:v>45995</x:v>
      </x:c>
      <x:c r="J1021" t="inlineStr">
        <x:is>
          <x:t xml:space="preserve">FIFO DEL ESCENARIO</x:t>
        </x:is>
      </x:c>
      <x:c r="K1021" t="inlineStr">
        <x:is>
          <x:t xml:space="preserve">NO PROGRAMA HISTORICO</x:t>
        </x:is>
      </x:c>
    </x:row>
    <x:row r="1022">
      <x:c r="A1022" t="inlineStr">
        <x:is>
          <x:t xml:space="preserve">P084</x:t>
        </x:is>
      </x:c>
      <x:c r="B1022" t="inlineStr">
        <x:is>
          <x:t xml:space="preserve">Góndola mural</x:t>
        </x:is>
      </x:c>
      <x:c r="C1022" t="n">
        <x:v>1</x:v>
      </x:c>
      <x:c r="D1022" t="inlineStr">
        <x:is>
          <x:t xml:space="preserve">Corte de planchas de acero</x:t>
        </x:is>
      </x:c>
      <x:c r="E1022" t="inlineStr">
        <x:is>
          <x:t xml:space="preserve">Guillotina hidráulica para corte de planchas de acero</x:t>
        </x:is>
      </x:c>
      <x:c r="F1022" s="35" t="n">
        <x:v>45978.69169444445</x:v>
      </x:c>
      <x:c r="G1022" s="35" t="n">
        <x:v>45979.64087847222</x:v>
      </x:c>
      <x:c r="H1022" t="n">
        <x:v>6.780416666666667</x:v>
      </x:c>
      <x:c r="I1022" s="30" t="n">
        <x:v>45993</x:v>
      </x:c>
      <x:c r="J1022" t="inlineStr">
        <x:is>
          <x:t xml:space="preserve">FIFO DEL ESCENARIO</x:t>
        </x:is>
      </x:c>
      <x:c r="K1022" t="inlineStr">
        <x:is>
          <x:t xml:space="preserve">NO PROGRAMA HISTORICO</x:t>
        </x:is>
      </x:c>
    </x:row>
    <x:row r="1023">
      <x:c r="A1023" t="inlineStr">
        <x:is>
          <x:t xml:space="preserve">P084</x:t>
        </x:is>
      </x:c>
      <x:c r="B1023" t="inlineStr">
        <x:is>
          <x:t xml:space="preserve">Góndola mural</x:t>
        </x:is>
      </x:c>
      <x:c r="C1023" t="n">
        <x:v>2</x:v>
      </x:c>
      <x:c r="D1023" t="inlineStr">
        <x:is>
          <x:t xml:space="preserve">Corte de tubos y perfiles</x:t>
        </x:is>
      </x:c>
      <x:c r="E1023" t="inlineStr">
        <x:is>
          <x:t xml:space="preserve">Sierra de cinta para corte de tubos y perfiles</x:t>
        </x:is>
      </x:c>
      <x:c r="F1023" s="35" t="n">
        <x:v>45980.42780555556</x:v>
      </x:c>
      <x:c r="G1023" s="35" t="n">
        <x:v>45980.46388888889</x:v>
      </x:c>
      <x:c r="H1023" t="n">
        <x:v>0.8659999999999999</x:v>
      </x:c>
      <x:c r="I1023" s="30" t="n">
        <x:v>45993</x:v>
      </x:c>
      <x:c r="J1023" t="inlineStr">
        <x:is>
          <x:t xml:space="preserve">FIFO DEL ESCENARIO</x:t>
        </x:is>
      </x:c>
      <x:c r="K1023" t="inlineStr">
        <x:is>
          <x:t xml:space="preserve">NO PROGRAMA HISTORICO</x:t>
        </x:is>
      </x:c>
    </x:row>
    <x:row r="1024">
      <x:c r="A1024" t="inlineStr">
        <x:is>
          <x:t xml:space="preserve">P084</x:t>
        </x:is>
      </x:c>
      <x:c r="B1024" t="inlineStr">
        <x:is>
          <x:t xml:space="preserve">Góndola mural</x:t>
        </x:is>
      </x:c>
      <x:c r="C1024" t="n">
        <x:v>3</x:v>
      </x:c>
      <x:c r="D1024" t="inlineStr">
        <x:is>
          <x:t xml:space="preserve">Perforación</x:t>
        </x:is>
      </x:c>
      <x:c r="E1024" t="inlineStr">
        <x:is>
          <x:t xml:space="preserve">Taladro de banco para perforación de acero</x:t>
        </x:is>
      </x:c>
      <x:c r="F1024" s="35" t="n">
        <x:v>45982.45919444445</x:v>
      </x:c>
      <x:c r="G1024" s="35" t="n">
        <x:v>45985.4585</x:v>
      </x:c>
      <x:c r="H1024" t="n">
        <x:v>7.983333333333333</x:v>
      </x:c>
      <x:c r="I1024" s="30" t="n">
        <x:v>45993</x:v>
      </x:c>
      <x:c r="J1024" t="inlineStr">
        <x:is>
          <x:t xml:space="preserve">FIFO DEL ESCENARIO</x:t>
        </x:is>
      </x:c>
      <x:c r="K1024" t="inlineStr">
        <x:is>
          <x:t xml:space="preserve">NO PROGRAMA HISTORICO</x:t>
        </x:is>
      </x:c>
    </x:row>
    <x:row r="1025">
      <x:c r="A1025" t="inlineStr">
        <x:is>
          <x:t xml:space="preserve">P084</x:t>
        </x:is>
      </x:c>
      <x:c r="B1025" t="inlineStr">
        <x:is>
          <x:t xml:space="preserve">Góndola mural</x:t>
        </x:is>
      </x:c>
      <x:c r="C1025" t="n">
        <x:v>4</x:v>
      </x:c>
      <x:c r="D1025" t="inlineStr">
        <x:is>
          <x:t xml:space="preserve">Plegado</x:t>
        </x:is>
      </x:c>
      <x:c r="E1025" t="inlineStr">
        <x:is>
          <x:t xml:space="preserve">Plegadora hidráulica de chapa metálica</x:t>
        </x:is>
      </x:c>
      <x:c r="F1025" s="35" t="n">
        <x:v>45986.38419444444</x:v>
      </x:c>
      <x:c r="G1025" s="35" t="n">
        <x:v>45987.70363888889</x:v>
      </x:c>
      <x:c r="H1025" t="n">
        <x:v>14.66666666666667</x:v>
      </x:c>
      <x:c r="I1025" s="30" t="n">
        <x:v>45993</x:v>
      </x:c>
      <x:c r="J1025" t="inlineStr">
        <x:is>
          <x:t xml:space="preserve">FIFO DEL ESCENARIO</x:t>
        </x:is>
      </x:c>
      <x:c r="K1025" t="inlineStr">
        <x:is>
          <x:t xml:space="preserve">NO PROGRAMA HISTORICO</x:t>
        </x:is>
      </x:c>
    </x:row>
    <x:row r="1026">
      <x:c r="A1026" t="inlineStr">
        <x:is>
          <x:t xml:space="preserve">P084</x:t>
        </x:is>
      </x:c>
      <x:c r="B1026" t="inlineStr">
        <x:is>
          <x:t xml:space="preserve">Góndola mural</x:t>
        </x:is>
      </x:c>
      <x:c r="C1026" t="n">
        <x:v>5</x:v>
      </x:c>
      <x:c r="D1026" t="inlineStr">
        <x:is>
          <x:t xml:space="preserve">Soldadura</x:t>
        </x:is>
      </x:c>
      <x:c r="E1026" t="inlineStr">
        <x:is>
          <x:t xml:space="preserve">Máquina de soldadura por arco MIG/MAG</x:t>
        </x:is>
      </x:c>
      <x:c r="F1026" s="35" t="n">
        <x:v>45988.38475</x:v>
      </x:c>
      <x:c r="G1026" s="35" t="n">
        <x:v>45988.41891666667</x:v>
      </x:c>
      <x:c r="H1026" t="n">
        <x:v>0.82</x:v>
      </x:c>
      <x:c r="I1026" s="30" t="n">
        <x:v>45993</x:v>
      </x:c>
      <x:c r="J1026" t="inlineStr">
        <x:is>
          <x:t xml:space="preserve">FIFO DEL ESCENARIO</x:t>
        </x:is>
      </x:c>
      <x:c r="K1026" t="inlineStr">
        <x:is>
          <x:t xml:space="preserve">NO PROGRAMA HISTORICO</x:t>
        </x:is>
      </x:c>
    </x:row>
    <x:row r="1027">
      <x:c r="A1027" t="inlineStr">
        <x:is>
          <x:t xml:space="preserve">P084</x:t>
        </x:is>
      </x:c>
      <x:c r="B1027" t="inlineStr">
        <x:is>
          <x:t xml:space="preserve">Góndola mural</x:t>
        </x:is>
      </x:c>
      <x:c r="C1027" t="n">
        <x:v>6</x:v>
      </x:c>
      <x:c r="D1027" t="inlineStr">
        <x:is>
          <x:t xml:space="preserve">Desbarbado</x:t>
        </x:is>
      </x:c>
      <x:c r="E1027" t="inlineStr">
        <x:is>
          <x:t xml:space="preserve">Mesa de desbarbado/esmerilado</x:t>
        </x:is>
      </x:c>
      <x:c r="F1027" s="35" t="n">
        <x:v>45989.46808333333</x:v>
      </x:c>
      <x:c r="G1027" s="35" t="n">
        <x:v>45989.67225</x:v>
      </x:c>
      <x:c r="H1027" t="n">
        <x:v>3.9</x:v>
      </x:c>
      <x:c r="I1027" s="30" t="n">
        <x:v>45993</x:v>
      </x:c>
      <x:c r="J1027" t="inlineStr">
        <x:is>
          <x:t xml:space="preserve">FIFO DEL ESCENARIO</x:t>
        </x:is>
      </x:c>
      <x:c r="K1027" t="inlineStr">
        <x:is>
          <x:t xml:space="preserve">NO PROGRAMA HISTORICO</x:t>
        </x:is>
      </x:c>
    </x:row>
    <x:row r="1028">
      <x:c r="A1028" t="inlineStr">
        <x:is>
          <x:t xml:space="preserve">P084</x:t>
        </x:is>
      </x:c>
      <x:c r="B1028" t="inlineStr">
        <x:is>
          <x:t xml:space="preserve">Góndola mural</x:t>
        </x:is>
      </x:c>
      <x:c r="C1028" t="n">
        <x:v>7</x:v>
      </x:c>
      <x:c r="D1028" t="inlineStr">
        <x:is>
          <x:t xml:space="preserve">Preparación superficial</x:t>
        </x:is>
      </x:c>
      <x:c r="E1028" t="inlineStr">
        <x:is>
          <x:t xml:space="preserve">Zona de preparación superficial</x:t>
        </x:is>
      </x:c>
      <x:c r="F1028" s="35" t="n">
        <x:v>45992.41028333333</x:v>
      </x:c>
      <x:c r="G1028" s="35" t="n">
        <x:v>45992.58771277778</x:v>
      </x:c>
      <x:c r="H1028" t="n">
        <x:v>3.258306666666666</x:v>
      </x:c>
      <x:c r="I1028" s="30" t="n">
        <x:v>45993</x:v>
      </x:c>
      <x:c r="J1028" t="inlineStr">
        <x:is>
          <x:t xml:space="preserve">FIFO DEL ESCENARIO</x:t>
        </x:is>
      </x:c>
      <x:c r="K1028" t="inlineStr">
        <x:is>
          <x:t xml:space="preserve">NO PROGRAMA HISTORICO</x:t>
        </x:is>
      </x:c>
    </x:row>
    <x:row r="1029">
      <x:c r="A1029" t="inlineStr">
        <x:is>
          <x:t xml:space="preserve">P084</x:t>
        </x:is>
      </x:c>
      <x:c r="B1029" t="inlineStr">
        <x:is>
          <x:t xml:space="preserve">Góndola mural</x:t>
        </x:is>
      </x:c>
      <x:c r="C1029" t="n">
        <x:v>8</x:v>
      </x:c>
      <x:c r="D1029" t="inlineStr">
        <x:is>
          <x:t xml:space="preserve">Aplicación electrostática de polvo</x:t>
        </x:is>
      </x:c>
      <x:c r="E1029" t="inlineStr">
        <x:is>
          <x:t xml:space="preserve">Pistola manual de pintura electrostática en polvo</x:t>
        </x:is>
      </x:c>
      <x:c r="F1029" s="35" t="n">
        <x:v>45992.58771277778</x:v>
      </x:c>
      <x:c r="G1029" s="35" t="n">
        <x:v>45992.63172666667</x:v>
      </x:c>
      <x:c r="H1029" t="n">
        <x:v>1.056333333333333</x:v>
      </x:c>
      <x:c r="I1029" s="30" t="n">
        <x:v>45993</x:v>
      </x:c>
      <x:c r="J1029" t="inlineStr">
        <x:is>
          <x:t xml:space="preserve">FIFO DEL ESCENARIO</x:t>
        </x:is>
      </x:c>
      <x:c r="K1029" t="inlineStr">
        <x:is>
          <x:t xml:space="preserve">NO PROGRAMA HISTORICO</x:t>
        </x:is>
      </x:c>
    </x:row>
    <x:row r="1030">
      <x:c r="A1030" t="inlineStr">
        <x:is>
          <x:t xml:space="preserve">P084</x:t>
        </x:is>
      </x:c>
      <x:c r="B1030" t="inlineStr">
        <x:is>
          <x:t xml:space="preserve">Góndola mural</x:t>
        </x:is>
      </x:c>
      <x:c r="C1030" t="n">
        <x:v>9</x:v>
      </x:c>
      <x:c r="D1030" t="inlineStr">
        <x:is>
          <x:t xml:space="preserve">Curado térmico en horno</x:t>
        </x:is>
      </x:c>
      <x:c r="E1030" t="inlineStr">
        <x:is>
          <x:t xml:space="preserve">Horno de curado de pintura electrostática por lotes</x:t>
        </x:is>
      </x:c>
      <x:c r="F1030" s="35" t="n">
        <x:v>45992.63172666667</x:v>
      </x:c>
      <x:c r="G1030" s="35" t="n">
        <x:v>45992.66297666667</x:v>
      </x:c>
      <x:c r="H1030" t="n">
        <x:v>0.75</x:v>
      </x:c>
      <x:c r="I1030" s="30" t="n">
        <x:v>45993</x:v>
      </x:c>
      <x:c r="J1030" t="inlineStr">
        <x:is>
          <x:t xml:space="preserve">FIFO DEL ESCENARIO</x:t>
        </x:is>
      </x:c>
      <x:c r="K1030" t="inlineStr">
        <x:is>
          <x:t xml:space="preserve">NO PROGRAMA HISTORICO</x:t>
        </x:is>
      </x:c>
    </x:row>
    <x:row r="1031">
      <x:c r="A1031" t="inlineStr">
        <x:is>
          <x:t xml:space="preserve">P084</x:t>
        </x:is>
      </x:c>
      <x:c r="B1031" t="inlineStr">
        <x:is>
          <x:t xml:space="preserve">Góndola mural</x:t>
        </x:is>
      </x:c>
      <x:c r="C1031" t="n">
        <x:v>10</x:v>
      </x:c>
      <x:c r="D1031" t="inlineStr">
        <x:is>
          <x:t xml:space="preserve">Colgado, traslado y enfriamiento</x:t>
        </x:is>
      </x:c>
      <x:c r="E1031" t="inlineStr">
        <x:is>
          <x:t xml:space="preserve">Manipulación y enfriamiento de piezas</x:t>
        </x:is>
      </x:c>
      <x:c r="F1031" s="35" t="n">
        <x:v>45992.66297666667</x:v>
      </x:c>
      <x:c r="G1031" s="35" t="n">
        <x:v>45992.68087944444</x:v>
      </x:c>
      <x:c r="H1031" t="n">
        <x:v>0.4296666666666667</x:v>
      </x:c>
      <x:c r="I1031" s="30" t="n">
        <x:v>45993</x:v>
      </x:c>
      <x:c r="J1031" t="inlineStr">
        <x:is>
          <x:t xml:space="preserve">FIFO DEL ESCENARIO</x:t>
        </x:is>
      </x:c>
      <x:c r="K1031" t="inlineStr">
        <x:is>
          <x:t xml:space="preserve">NO PROGRAMA HISTORICO</x:t>
        </x:is>
      </x:c>
    </x:row>
    <x:row r="1032">
      <x:c r="A1032" t="inlineStr">
        <x:is>
          <x:t xml:space="preserve">P084</x:t>
        </x:is>
      </x:c>
      <x:c r="B1032" t="inlineStr">
        <x:is>
          <x:t xml:space="preserve">Góndola mural</x:t>
        </x:is>
      </x:c>
      <x:c r="C1032" t="n">
        <x:v>11</x:v>
      </x:c>
      <x:c r="D1032" t="inlineStr">
        <x:is>
          <x:t xml:space="preserve">Ensamblaje</x:t>
        </x:is>
      </x:c>
      <x:c r="E1032" t="inlineStr">
        <x:is>
          <x:t xml:space="preserve">Mesa de armado</x:t>
        </x:is>
      </x:c>
      <x:c r="F1032" s="35" t="n">
        <x:v>45994.45022777778</x:v>
      </x:c>
      <x:c r="G1032" s="35" t="n">
        <x:v>45995.35804027778</x:v>
      </x:c>
      <x:c r="H1032" t="n">
        <x:v>5.7875</x:v>
      </x:c>
      <x:c r="I1032" s="30" t="n">
        <x:v>45993</x:v>
      </x:c>
      <x:c r="J1032" t="inlineStr">
        <x:is>
          <x:t xml:space="preserve">FIFO DEL ESCENARIO</x:t>
        </x:is>
      </x:c>
      <x:c r="K1032" t="inlineStr">
        <x:is>
          <x:t xml:space="preserve">NO PROGRAMA HISTORICO</x:t>
        </x:is>
      </x:c>
    </x:row>
    <x:row r="1033">
      <x:c r="A1033" t="inlineStr">
        <x:is>
          <x:t xml:space="preserve">P084</x:t>
        </x:is>
      </x:c>
      <x:c r="B1033" t="inlineStr">
        <x:is>
          <x:t xml:space="preserve">Góndola mural</x:t>
        </x:is>
      </x:c>
      <x:c r="C1033" t="n">
        <x:v>12</x:v>
      </x:c>
      <x:c r="D1033" t="inlineStr">
        <x:is>
          <x:t xml:space="preserve">Inspección de calidad</x:t>
        </x:is>
      </x:c>
      <x:c r="E1033" t="inlineStr">
        <x:is>
          <x:t xml:space="preserve">Área de inspección</x:t>
        </x:is>
      </x:c>
      <x:c r="F1033" s="35" t="n">
        <x:v>45995.35804027778</x:v>
      </x:c>
      <x:c r="G1033" s="35" t="n">
        <x:v>45995.37726944444</x:v>
      </x:c>
      <x:c r="H1033" t="n">
        <x:v>0.4615</x:v>
      </x:c>
      <x:c r="I1033" s="30" t="n">
        <x:v>45993</x:v>
      </x:c>
      <x:c r="J1033" t="inlineStr">
        <x:is>
          <x:t xml:space="preserve">FIFO DEL ESCENARIO</x:t>
        </x:is>
      </x:c>
      <x:c r="K1033" t="inlineStr">
        <x:is>
          <x:t xml:space="preserve">NO PROGRAMA HISTORICO</x:t>
        </x:is>
      </x:c>
    </x:row>
    <x:row r="1034">
      <x:c r="A1034" t="inlineStr">
        <x:is>
          <x:t xml:space="preserve">P084</x:t>
        </x:is>
      </x:c>
      <x:c r="B1034" t="inlineStr">
        <x:is>
          <x:t xml:space="preserve">Góndola mural</x:t>
        </x:is>
      </x:c>
      <x:c r="C1034" t="n">
        <x:v>13</x:v>
      </x:c>
      <x:c r="D1034" t="inlineStr">
        <x:is>
          <x:t xml:space="preserve">Embalaje</x:t>
        </x:is>
      </x:c>
      <x:c r="E1034" t="inlineStr">
        <x:is>
          <x:t xml:space="preserve">Zona de protección y embalaje</x:t>
        </x:is>
      </x:c>
      <x:c r="F1034" s="35" t="n">
        <x:v>45995.37726944444</x:v>
      </x:c>
      <x:c r="G1034" s="35" t="n">
        <x:v>45995.40296388889</x:v>
      </x:c>
      <x:c r="H1034" t="n">
        <x:v>0.6166666666666667</x:v>
      </x:c>
      <x:c r="I1034" s="30" t="n">
        <x:v>45993</x:v>
      </x:c>
      <x:c r="J1034" t="inlineStr">
        <x:is>
          <x:t xml:space="preserve">FIFO DEL ESCENARIO</x:t>
        </x:is>
      </x:c>
      <x:c r="K1034" t="inlineStr">
        <x:is>
          <x:t xml:space="preserve">NO PROGRAMA HISTORICO</x:t>
        </x:is>
      </x:c>
    </x:row>
    <x:row r="1035">
      <x:c r="A1035" t="inlineStr">
        <x:is>
          <x:t xml:space="preserve">P086</x:t>
        </x:is>
      </x:c>
      <x:c r="B1035" t="inlineStr">
        <x:is>
          <x:t xml:space="preserve">Locker de 6 puertas</x:t>
        </x:is>
      </x:c>
      <x:c r="C1035" t="n">
        <x:v>1</x:v>
      </x:c>
      <x:c r="D1035" t="inlineStr">
        <x:is>
          <x:t xml:space="preserve">Corte de planchas de acero</x:t>
        </x:is>
      </x:c>
      <x:c r="E1035" t="inlineStr">
        <x:is>
          <x:t xml:space="preserve">Guillotina hidráulica para corte de planchas de acero</x:t>
        </x:is>
      </x:c>
      <x:c r="F1035" s="35" t="n">
        <x:v>45979.64087847222</x:v>
      </x:c>
      <x:c r="G1035" s="35" t="n">
        <x:v>45980.55118402778</x:v>
      </x:c>
      <x:c r="H1035" t="n">
        <x:v>5.847333333333334</x:v>
      </x:c>
      <x:c r="I1035" s="30" t="n">
        <x:v>45992</x:v>
      </x:c>
      <x:c r="J1035" t="inlineStr">
        <x:is>
          <x:t xml:space="preserve">FIFO DEL ESCENARIO</x:t>
        </x:is>
      </x:c>
      <x:c r="K1035" t="inlineStr">
        <x:is>
          <x:t xml:space="preserve">NO PROGRAMA HISTORICO</x:t>
        </x:is>
      </x:c>
    </x:row>
    <x:row r="1036">
      <x:c r="A1036" t="inlineStr">
        <x:is>
          <x:t xml:space="preserve">P086</x:t>
        </x:is>
      </x:c>
      <x:c r="B1036" t="inlineStr">
        <x:is>
          <x:t xml:space="preserve">Locker de 6 puertas</x:t>
        </x:is>
      </x:c>
      <x:c r="C1036" t="n">
        <x:v>2</x:v>
      </x:c>
      <x:c r="D1036" t="inlineStr">
        <x:is>
          <x:t xml:space="preserve">Perforación</x:t>
        </x:is>
      </x:c>
      <x:c r="E1036" t="inlineStr">
        <x:is>
          <x:t xml:space="preserve">Taladro de banco para perforación de acero</x:t>
        </x:is>
      </x:c>
      <x:c r="F1036" s="35" t="n">
        <x:v>45985.4585</x:v>
      </x:c>
      <x:c r="G1036" s="35" t="n">
        <x:v>45985.61961111111</x:v>
      </x:c>
      <x:c r="H1036" t="n">
        <x:v>2.866666666666667</x:v>
      </x:c>
      <x:c r="I1036" s="30" t="n">
        <x:v>45992</x:v>
      </x:c>
      <x:c r="J1036" t="inlineStr">
        <x:is>
          <x:t xml:space="preserve">FIFO DEL ESCENARIO</x:t>
        </x:is>
      </x:c>
      <x:c r="K1036" t="inlineStr">
        <x:is>
          <x:t xml:space="preserve">NO PROGRAMA HISTORICO</x:t>
        </x:is>
      </x:c>
    </x:row>
    <x:row r="1037">
      <x:c r="A1037" t="inlineStr">
        <x:is>
          <x:t xml:space="preserve">P086</x:t>
        </x:is>
      </x:c>
      <x:c r="B1037" t="inlineStr">
        <x:is>
          <x:t xml:space="preserve">Locker de 6 puertas</x:t>
        </x:is>
      </x:c>
      <x:c r="C1037" t="n">
        <x:v>3</x:v>
      </x:c>
      <x:c r="D1037" t="inlineStr">
        <x:is>
          <x:t xml:space="preserve">Plegado</x:t>
        </x:is>
      </x:c>
      <x:c r="E1037" t="inlineStr">
        <x:is>
          <x:t xml:space="preserve">Plegadora hidráulica de chapa metálica</x:t>
        </x:is>
      </x:c>
      <x:c r="F1037" s="35" t="n">
        <x:v>45987.70363888889</x:v>
      </x:c>
      <x:c r="G1037" s="35" t="n">
        <x:v>45989.66613888889</x:v>
      </x:c>
      <x:c r="H1037" t="n">
        <x:v>15.1</x:v>
      </x:c>
      <x:c r="I1037" s="30" t="n">
        <x:v>45992</x:v>
      </x:c>
      <x:c r="J1037" t="inlineStr">
        <x:is>
          <x:t xml:space="preserve">FIFO DEL ESCENARIO</x:t>
        </x:is>
      </x:c>
      <x:c r="K1037" t="inlineStr">
        <x:is>
          <x:t xml:space="preserve">NO PROGRAMA HISTORICO</x:t>
        </x:is>
      </x:c>
    </x:row>
    <x:row r="1038">
      <x:c r="A1038" t="inlineStr">
        <x:is>
          <x:t xml:space="preserve">P086</x:t>
        </x:is>
      </x:c>
      <x:c r="B1038" t="inlineStr">
        <x:is>
          <x:t xml:space="preserve">Locker de 6 puertas</x:t>
        </x:is>
      </x:c>
      <x:c r="C1038" t="n">
        <x:v>4</x:v>
      </x:c>
      <x:c r="D1038" t="inlineStr">
        <x:is>
          <x:t xml:space="preserve">Desbarbado</x:t>
        </x:is>
      </x:c>
      <x:c r="E1038" t="inlineStr">
        <x:is>
          <x:t xml:space="preserve">Mesa de desbarbado/esmerilado</x:t>
        </x:is>
      </x:c>
      <x:c r="F1038" s="35" t="n">
        <x:v>45989.67225</x:v>
      </x:c>
      <x:c r="G1038" s="35" t="n">
        <x:v>45992.40558333333</x:v>
      </x:c>
      <x:c r="H1038" t="n">
        <x:v>2.6</x:v>
      </x:c>
      <x:c r="I1038" s="30" t="n">
        <x:v>45992</x:v>
      </x:c>
      <x:c r="J1038" t="inlineStr">
        <x:is>
          <x:t xml:space="preserve">FIFO DEL ESCENARIO</x:t>
        </x:is>
      </x:c>
      <x:c r="K1038" t="inlineStr">
        <x:is>
          <x:t xml:space="preserve">NO PROGRAMA HISTORICO</x:t>
        </x:is>
      </x:c>
    </x:row>
    <x:row r="1039">
      <x:c r="A1039" t="inlineStr">
        <x:is>
          <x:t xml:space="preserve">P086</x:t>
        </x:is>
      </x:c>
      <x:c r="B1039" t="inlineStr">
        <x:is>
          <x:t xml:space="preserve">Locker de 6 puertas</x:t>
        </x:is>
      </x:c>
      <x:c r="C1039" t="n">
        <x:v>5</x:v>
      </x:c>
      <x:c r="D1039" t="inlineStr">
        <x:is>
          <x:t xml:space="preserve">Preparación superficial</x:t>
        </x:is>
      </x:c>
      <x:c r="E1039" t="inlineStr">
        <x:is>
          <x:t xml:space="preserve">Zona de preparación superficial</x:t>
        </x:is>
      </x:c>
      <x:c r="F1039" s="35" t="n">
        <x:v>45992.58771277778</x:v>
      </x:c>
      <x:c r="G1039" s="35" t="n">
        <x:v>45993.37324611111</x:v>
      </x:c>
      <x:c r="H1039" t="n">
        <x:v>3.8528</x:v>
      </x:c>
      <x:c r="I1039" s="30" t="n">
        <x:v>45992</x:v>
      </x:c>
      <x:c r="J1039" t="inlineStr">
        <x:is>
          <x:t xml:space="preserve">FIFO DEL ESCENARIO</x:t>
        </x:is>
      </x:c>
      <x:c r="K1039" t="inlineStr">
        <x:is>
          <x:t xml:space="preserve">NO PROGRAMA HISTORICO</x:t>
        </x:is>
      </x:c>
    </x:row>
    <x:row r="1040">
      <x:c r="A1040" t="inlineStr">
        <x:is>
          <x:t xml:space="preserve">P086</x:t>
        </x:is>
      </x:c>
      <x:c r="B1040" t="inlineStr">
        <x:is>
          <x:t xml:space="preserve">Locker de 6 puertas</x:t>
        </x:is>
      </x:c>
      <x:c r="C1040" t="n">
        <x:v>6</x:v>
      </x:c>
      <x:c r="D1040" t="inlineStr">
        <x:is>
          <x:t xml:space="preserve">Aplicación electrostática de polvo</x:t>
        </x:is>
      </x:c>
      <x:c r="E1040" t="inlineStr">
        <x:is>
          <x:t xml:space="preserve">Pistola manual de pintura electrostática en polvo</x:t>
        </x:is>
      </x:c>
      <x:c r="F1040" s="35" t="n">
        <x:v>45993.37324611111</x:v>
      </x:c>
      <x:c r="G1040" s="35" t="n">
        <x:v>45993.41003777778</x:v>
      </x:c>
      <x:c r="H1040" t="n">
        <x:v>0.8830000000000001</x:v>
      </x:c>
      <x:c r="I1040" s="30" t="n">
        <x:v>45992</x:v>
      </x:c>
      <x:c r="J1040" t="inlineStr">
        <x:is>
          <x:t xml:space="preserve">FIFO DEL ESCENARIO</x:t>
        </x:is>
      </x:c>
      <x:c r="K1040" t="inlineStr">
        <x:is>
          <x:t xml:space="preserve">NO PROGRAMA HISTORICO</x:t>
        </x:is>
      </x:c>
    </x:row>
    <x:row r="1041">
      <x:c r="A1041" t="inlineStr">
        <x:is>
          <x:t xml:space="preserve">P086</x:t>
        </x:is>
      </x:c>
      <x:c r="B1041" t="inlineStr">
        <x:is>
          <x:t xml:space="preserve">Locker de 6 puertas</x:t>
        </x:is>
      </x:c>
      <x:c r="C1041" t="n">
        <x:v>7</x:v>
      </x:c>
      <x:c r="D1041" t="inlineStr">
        <x:is>
          <x:t xml:space="preserve">Curado térmico en horno</x:t>
        </x:is>
      </x:c>
      <x:c r="E1041" t="inlineStr">
        <x:is>
          <x:t xml:space="preserve">Horno de curado de pintura electrostática por lotes</x:t>
        </x:is>
      </x:c>
      <x:c r="F1041" s="35" t="n">
        <x:v>45993.41003777778</x:v>
      </x:c>
      <x:c r="G1041" s="35" t="n">
        <x:v>45993.44128777778</x:v>
      </x:c>
      <x:c r="H1041" t="n">
        <x:v>0.75</x:v>
      </x:c>
      <x:c r="I1041" s="30" t="n">
        <x:v>45992</x:v>
      </x:c>
      <x:c r="J1041" t="inlineStr">
        <x:is>
          <x:t xml:space="preserve">FIFO DEL ESCENARIO</x:t>
        </x:is>
      </x:c>
      <x:c r="K1041" t="inlineStr">
        <x:is>
          <x:t xml:space="preserve">NO PROGRAMA HISTORICO</x:t>
        </x:is>
      </x:c>
    </x:row>
    <x:row r="1042">
      <x:c r="A1042" t="inlineStr">
        <x:is>
          <x:t xml:space="preserve">P086</x:t>
        </x:is>
      </x:c>
      <x:c r="B1042" t="inlineStr">
        <x:is>
          <x:t xml:space="preserve">Locker de 6 puertas</x:t>
        </x:is>
      </x:c>
      <x:c r="C1042" t="n">
        <x:v>8</x:v>
      </x:c>
      <x:c r="D1042" t="inlineStr">
        <x:is>
          <x:t xml:space="preserve">Colgado, traslado y enfriamiento</x:t>
        </x:is>
      </x:c>
      <x:c r="E1042" t="inlineStr">
        <x:is>
          <x:t xml:space="preserve">Manipulación y enfriamiento de piezas</x:t>
        </x:is>
      </x:c>
      <x:c r="F1042" s="35" t="n">
        <x:v>45993.44128777778</x:v>
      </x:c>
      <x:c r="G1042" s="35" t="n">
        <x:v>45993.45692666667</x:v>
      </x:c>
      <x:c r="H1042" t="n">
        <x:v>0.3753333333333334</x:v>
      </x:c>
      <x:c r="I1042" s="30" t="n">
        <x:v>45992</x:v>
      </x:c>
      <x:c r="J1042" t="inlineStr">
        <x:is>
          <x:t xml:space="preserve">FIFO DEL ESCENARIO</x:t>
        </x:is>
      </x:c>
      <x:c r="K1042" t="inlineStr">
        <x:is>
          <x:t xml:space="preserve">NO PROGRAMA HISTORICO</x:t>
        </x:is>
      </x:c>
    </x:row>
    <x:row r="1043">
      <x:c r="A1043" t="inlineStr">
        <x:is>
          <x:t xml:space="preserve">P086</x:t>
        </x:is>
      </x:c>
      <x:c r="B1043" t="inlineStr">
        <x:is>
          <x:t xml:space="preserve">Locker de 6 puertas</x:t>
        </x:is>
      </x:c>
      <x:c r="C1043" t="n">
        <x:v>9</x:v>
      </x:c>
      <x:c r="D1043" t="inlineStr">
        <x:is>
          <x:t xml:space="preserve">Ensamblaje</x:t>
        </x:is>
      </x:c>
      <x:c r="E1043" t="inlineStr">
        <x:is>
          <x:t xml:space="preserve">Mesa de armado</x:t>
        </x:is>
      </x:c>
      <x:c r="F1043" s="35" t="n">
        <x:v>45995.35804027778</x:v>
      </x:c>
      <x:c r="G1043" s="35" t="n">
        <x:v>45995.63824861111</x:v>
      </x:c>
      <x:c r="H1043" t="n">
        <x:v>5.725</x:v>
      </x:c>
      <x:c r="I1043" s="30" t="n">
        <x:v>45992</x:v>
      </x:c>
      <x:c r="J1043" t="inlineStr">
        <x:is>
          <x:t xml:space="preserve">FIFO DEL ESCENARIO</x:t>
        </x:is>
      </x:c>
      <x:c r="K1043" t="inlineStr">
        <x:is>
          <x:t xml:space="preserve">NO PROGRAMA HISTORICO</x:t>
        </x:is>
      </x:c>
    </x:row>
    <x:row r="1044">
      <x:c r="A1044" t="inlineStr">
        <x:is>
          <x:t xml:space="preserve">P086</x:t>
        </x:is>
      </x:c>
      <x:c r="B1044" t="inlineStr">
        <x:is>
          <x:t xml:space="preserve">Locker de 6 puertas</x:t>
        </x:is>
      </x:c>
      <x:c r="C1044" t="n">
        <x:v>10</x:v>
      </x:c>
      <x:c r="D1044" t="inlineStr">
        <x:is>
          <x:t xml:space="preserve">Inspección de calidad</x:t>
        </x:is>
      </x:c>
      <x:c r="E1044" t="inlineStr">
        <x:is>
          <x:t xml:space="preserve">Área de inspección</x:t>
        </x:is>
      </x:c>
      <x:c r="F1044" s="35" t="n">
        <x:v>45995.63824861111</x:v>
      </x:c>
      <x:c r="G1044" s="35" t="n">
        <x:v>45995.65430416667</x:v>
      </x:c>
      <x:c r="H1044" t="n">
        <x:v>0.3853333333333334</x:v>
      </x:c>
      <x:c r="I1044" s="30" t="n">
        <x:v>45992</x:v>
      </x:c>
      <x:c r="J1044" t="inlineStr">
        <x:is>
          <x:t xml:space="preserve">FIFO DEL ESCENARIO</x:t>
        </x:is>
      </x:c>
      <x:c r="K1044" t="inlineStr">
        <x:is>
          <x:t xml:space="preserve">NO PROGRAMA HISTORICO</x:t>
        </x:is>
      </x:c>
    </x:row>
    <x:row r="1045">
      <x:c r="A1045" t="inlineStr">
        <x:is>
          <x:t xml:space="preserve">P086</x:t>
        </x:is>
      </x:c>
      <x:c r="B1045" t="inlineStr">
        <x:is>
          <x:t xml:space="preserve">Locker de 6 puertas</x:t>
        </x:is>
      </x:c>
      <x:c r="C1045" t="n">
        <x:v>11</x:v>
      </x:c>
      <x:c r="D1045" t="inlineStr">
        <x:is>
          <x:t xml:space="preserve">Embalaje</x:t>
        </x:is>
      </x:c>
      <x:c r="E1045" t="inlineStr">
        <x:is>
          <x:t xml:space="preserve">Zona de protección y embalaje</x:t>
        </x:is>
      </x:c>
      <x:c r="F1045" s="35" t="n">
        <x:v>45995.65430416667</x:v>
      </x:c>
      <x:c r="G1045" s="35" t="n">
        <x:v>45995.67560972222</x:v>
      </x:c>
      <x:c r="H1045" t="n">
        <x:v>0.5113333333333333</x:v>
      </x:c>
      <x:c r="I1045" s="30" t="n">
        <x:v>45992</x:v>
      </x:c>
      <x:c r="J1045" t="inlineStr">
        <x:is>
          <x:t xml:space="preserve">FIFO DEL ESCENARIO</x:t>
        </x:is>
      </x:c>
      <x:c r="K1045" t="inlineStr">
        <x:is>
          <x:t xml:space="preserve">NO PROGRAMA HISTORICO</x:t>
        </x:is>
      </x:c>
    </x:row>
    <x:row r="1046">
      <x:c r="A1046" t="inlineStr">
        <x:is>
          <x:t xml:space="preserve">P088</x:t>
        </x:is>
      </x:c>
      <x:c r="B1046" t="inlineStr">
        <x:is>
          <x:t xml:space="preserve">Estantería liviana metálica</x:t>
        </x:is>
      </x:c>
      <x:c r="C1046" t="n">
        <x:v>1</x:v>
      </x:c>
      <x:c r="D1046" t="inlineStr">
        <x:is>
          <x:t xml:space="preserve">Corte de planchas de acero</x:t>
        </x:is>
      </x:c>
      <x:c r="E1046" t="inlineStr">
        <x:is>
          <x:t xml:space="preserve">Guillotina hidráulica para corte de planchas de acero</x:t>
        </x:is>
      </x:c>
      <x:c r="F1046" s="35" t="n">
        <x:v>45980.55118402778</x:v>
      </x:c>
      <x:c r="G1046" s="35" t="n">
        <x:v>45981.43118402778</x:v>
      </x:c>
      <x:c r="H1046" t="n">
        <x:v>6.120000000000001</x:v>
      </x:c>
      <x:c r="I1046" s="30" t="n">
        <x:v>45993</x:v>
      </x:c>
      <x:c r="J1046" t="inlineStr">
        <x:is>
          <x:t xml:space="preserve">FIFO DEL ESCENARIO</x:t>
        </x:is>
      </x:c>
      <x:c r="K1046" t="inlineStr">
        <x:is>
          <x:t xml:space="preserve">NO PROGRAMA HISTORICO</x:t>
        </x:is>
      </x:c>
    </x:row>
    <x:row r="1047">
      <x:c r="A1047" t="inlineStr">
        <x:is>
          <x:t xml:space="preserve">P088</x:t>
        </x:is>
      </x:c>
      <x:c r="B1047" t="inlineStr">
        <x:is>
          <x:t xml:space="preserve">Estantería liviana metálica</x:t>
        </x:is>
      </x:c>
      <x:c r="C1047" t="n">
        <x:v>2</x:v>
      </x:c>
      <x:c r="D1047" t="inlineStr">
        <x:is>
          <x:t xml:space="preserve">Corte de tubos y perfiles</x:t>
        </x:is>
      </x:c>
      <x:c r="E1047" t="inlineStr">
        <x:is>
          <x:t xml:space="preserve">Sierra de cinta para corte de tubos y perfiles</x:t>
        </x:is>
      </x:c>
      <x:c r="F1047" s="35" t="n">
        <x:v>45981.43118402778</x:v>
      </x:c>
      <x:c r="G1047" s="35" t="n">
        <x:v>45981.70257291666</x:v>
      </x:c>
      <x:c r="H1047" t="n">
        <x:v>5.513333333333334</x:v>
      </x:c>
      <x:c r="I1047" s="30" t="n">
        <x:v>45993</x:v>
      </x:c>
      <x:c r="J1047" t="inlineStr">
        <x:is>
          <x:t xml:space="preserve">FIFO DEL ESCENARIO</x:t>
        </x:is>
      </x:c>
      <x:c r="K1047" t="inlineStr">
        <x:is>
          <x:t xml:space="preserve">NO PROGRAMA HISTORICO</x:t>
        </x:is>
      </x:c>
    </x:row>
    <x:row r="1048">
      <x:c r="A1048" t="inlineStr">
        <x:is>
          <x:t xml:space="preserve">P088</x:t>
        </x:is>
      </x:c>
      <x:c r="B1048" t="inlineStr">
        <x:is>
          <x:t xml:space="preserve">Estantería liviana metálica</x:t>
        </x:is>
      </x:c>
      <x:c r="C1048" t="n">
        <x:v>3</x:v>
      </x:c>
      <x:c r="D1048" t="inlineStr">
        <x:is>
          <x:t xml:space="preserve">Perforación</x:t>
        </x:is>
      </x:c>
      <x:c r="E1048" t="inlineStr">
        <x:is>
          <x:t xml:space="preserve">Taladro de banco para perforación de acero</x:t>
        </x:is>
      </x:c>
      <x:c r="F1048" s="35" t="n">
        <x:v>45985.61961111111</x:v>
      </x:c>
      <x:c r="G1048" s="35" t="n">
        <x:v>45986.67377777777</x:v>
      </x:c>
      <x:c r="H1048" t="n">
        <x:v>9.300000000000001</x:v>
      </x:c>
      <x:c r="I1048" s="30" t="n">
        <x:v>45993</x:v>
      </x:c>
      <x:c r="J1048" t="inlineStr">
        <x:is>
          <x:t xml:space="preserve">FIFO DEL ESCENARIO</x:t>
        </x:is>
      </x:c>
      <x:c r="K1048" t="inlineStr">
        <x:is>
          <x:t xml:space="preserve">NO PROGRAMA HISTORICO</x:t>
        </x:is>
      </x:c>
    </x:row>
    <x:row r="1049">
      <x:c r="A1049" t="inlineStr">
        <x:is>
          <x:t xml:space="preserve">P088</x:t>
        </x:is>
      </x:c>
      <x:c r="B1049" t="inlineStr">
        <x:is>
          <x:t xml:space="preserve">Estantería liviana metálica</x:t>
        </x:is>
      </x:c>
      <x:c r="C1049" t="n">
        <x:v>4</x:v>
      </x:c>
      <x:c r="D1049" t="inlineStr">
        <x:is>
          <x:t xml:space="preserve">Plegado</x:t>
        </x:is>
      </x:c>
      <x:c r="E1049" t="inlineStr">
        <x:is>
          <x:t xml:space="preserve">Plegadora hidráulica de chapa metálica</x:t>
        </x:is>
      </x:c>
      <x:c r="F1049" s="35" t="n">
        <x:v>45989.66613888889</x:v>
      </x:c>
      <x:c r="G1049" s="35" t="n">
        <x:v>45993.59808333333</x:v>
      </x:c>
      <x:c r="H1049" t="n">
        <x:v>14.36666666666667</x:v>
      </x:c>
      <x:c r="I1049" s="30" t="n">
        <x:v>45993</x:v>
      </x:c>
      <x:c r="J1049" t="inlineStr">
        <x:is>
          <x:t xml:space="preserve">FIFO DEL ESCENARIO</x:t>
        </x:is>
      </x:c>
      <x:c r="K1049" t="inlineStr">
        <x:is>
          <x:t xml:space="preserve">NO PROGRAMA HISTORICO</x:t>
        </x:is>
      </x:c>
    </x:row>
    <x:row r="1050">
      <x:c r="A1050" t="inlineStr">
        <x:is>
          <x:t xml:space="preserve">P088</x:t>
        </x:is>
      </x:c>
      <x:c r="B1050" t="inlineStr">
        <x:is>
          <x:t xml:space="preserve">Estantería liviana metálica</x:t>
        </x:is>
      </x:c>
      <x:c r="C1050" t="n">
        <x:v>5</x:v>
      </x:c>
      <x:c r="D1050" t="inlineStr">
        <x:is>
          <x:t xml:space="preserve">Desbarbado</x:t>
        </x:is>
      </x:c>
      <x:c r="E1050" t="inlineStr">
        <x:is>
          <x:t xml:space="preserve">Mesa de desbarbado/esmerilado</x:t>
        </x:is>
      </x:c>
      <x:c r="F1050" s="35" t="n">
        <x:v>45993.59808333333</x:v>
      </x:c>
      <x:c r="G1050" s="35" t="n">
        <x:v>45994.48558333333</x:v>
      </x:c>
      <x:c r="H1050" t="n">
        <x:v>6.3</x:v>
      </x:c>
      <x:c r="I1050" s="30" t="n">
        <x:v>45993</x:v>
      </x:c>
      <x:c r="J1050" t="inlineStr">
        <x:is>
          <x:t xml:space="preserve">FIFO DEL ESCENARIO</x:t>
        </x:is>
      </x:c>
      <x:c r="K1050" t="inlineStr">
        <x:is>
          <x:t xml:space="preserve">NO PROGRAMA HISTORICO</x:t>
        </x:is>
      </x:c>
    </x:row>
    <x:row r="1051">
      <x:c r="A1051" t="inlineStr">
        <x:is>
          <x:t xml:space="preserve">P088</x:t>
        </x:is>
      </x:c>
      <x:c r="B1051" t="inlineStr">
        <x:is>
          <x:t xml:space="preserve">Estantería liviana metálica</x:t>
        </x:is>
      </x:c>
      <x:c r="C1051" t="n">
        <x:v>6</x:v>
      </x:c>
      <x:c r="D1051" t="inlineStr">
        <x:is>
          <x:t xml:space="preserve">Preparación superficial</x:t>
        </x:is>
      </x:c>
      <x:c r="E1051" t="inlineStr">
        <x:is>
          <x:t xml:space="preserve">Zona de preparación superficial</x:t>
        </x:is>
      </x:c>
      <x:c r="F1051" s="35" t="n">
        <x:v>45994.48558333333</x:v>
      </x:c>
      <x:c r="G1051" s="35" t="n">
        <x:v>45994.70138333333</x:v>
      </x:c>
      <x:c r="H1051" t="n">
        <x:v>4.1792</x:v>
      </x:c>
      <x:c r="I1051" s="30" t="n">
        <x:v>45993</x:v>
      </x:c>
      <x:c r="J1051" t="inlineStr">
        <x:is>
          <x:t xml:space="preserve">FIFO DEL ESCENARIO</x:t>
        </x:is>
      </x:c>
      <x:c r="K1051" t="inlineStr">
        <x:is>
          <x:t xml:space="preserve">NO PROGRAMA HISTORICO</x:t>
        </x:is>
      </x:c>
    </x:row>
    <x:row r="1052">
      <x:c r="A1052" t="inlineStr">
        <x:is>
          <x:t xml:space="preserve">P088</x:t>
        </x:is>
      </x:c>
      <x:c r="B1052" t="inlineStr">
        <x:is>
          <x:t xml:space="preserve">Estantería liviana metálica</x:t>
        </x:is>
      </x:c>
      <x:c r="C1052" t="n">
        <x:v>7</x:v>
      </x:c>
      <x:c r="D1052" t="inlineStr">
        <x:is>
          <x:t xml:space="preserve">Aplicación electrostática de polvo</x:t>
        </x:is>
      </x:c>
      <x:c r="E1052" t="inlineStr">
        <x:is>
          <x:t xml:space="preserve">Pistola manual de pintura electrostática en polvo</x:t>
        </x:is>
      </x:c>
      <x:c r="F1052" s="35" t="n">
        <x:v>45994.70138333333</x:v>
      </x:c>
      <x:c r="G1052" s="35" t="n">
        <x:v>45995.38041111111</x:v>
      </x:c>
      <x:c r="H1052" t="n">
        <x:v>1.296666666666667</x:v>
      </x:c>
      <x:c r="I1052" s="30" t="n">
        <x:v>45993</x:v>
      </x:c>
      <x:c r="J1052" t="inlineStr">
        <x:is>
          <x:t xml:space="preserve">FIFO DEL ESCENARIO</x:t>
        </x:is>
      </x:c>
      <x:c r="K1052" t="inlineStr">
        <x:is>
          <x:t xml:space="preserve">NO PROGRAMA HISTORICO</x:t>
        </x:is>
      </x:c>
    </x:row>
    <x:row r="1053">
      <x:c r="A1053" t="inlineStr">
        <x:is>
          <x:t xml:space="preserve">P088</x:t>
        </x:is>
      </x:c>
      <x:c r="B1053" t="inlineStr">
        <x:is>
          <x:t xml:space="preserve">Estantería liviana metálica</x:t>
        </x:is>
      </x:c>
      <x:c r="C1053" t="n">
        <x:v>8</x:v>
      </x:c>
      <x:c r="D1053" t="inlineStr">
        <x:is>
          <x:t xml:space="preserve">Curado térmico en horno</x:t>
        </x:is>
      </x:c>
      <x:c r="E1053" t="inlineStr">
        <x:is>
          <x:t xml:space="preserve">Horno de curado de pintura electrostática por lotes</x:t>
        </x:is>
      </x:c>
      <x:c r="F1053" s="35" t="n">
        <x:v>45995.38041111111</x:v>
      </x:c>
      <x:c r="G1053" s="35" t="n">
        <x:v>45995.41166111111</x:v>
      </x:c>
      <x:c r="H1053" t="n">
        <x:v>0.75</x:v>
      </x:c>
      <x:c r="I1053" s="30" t="n">
        <x:v>45993</x:v>
      </x:c>
      <x:c r="J1053" t="inlineStr">
        <x:is>
          <x:t xml:space="preserve">FIFO DEL ESCENARIO</x:t>
        </x:is>
      </x:c>
      <x:c r="K1053" t="inlineStr">
        <x:is>
          <x:t xml:space="preserve">NO PROGRAMA HISTORICO</x:t>
        </x:is>
      </x:c>
    </x:row>
    <x:row r="1054">
      <x:c r="A1054" t="inlineStr">
        <x:is>
          <x:t xml:space="preserve">P088</x:t>
        </x:is>
      </x:c>
      <x:c r="B1054" t="inlineStr">
        <x:is>
          <x:t xml:space="preserve">Estantería liviana metálica</x:t>
        </x:is>
      </x:c>
      <x:c r="C1054" t="n">
        <x:v>9</x:v>
      </x:c>
      <x:c r="D1054" t="inlineStr">
        <x:is>
          <x:t xml:space="preserve">Colgado, traslado y enfriamiento</x:t>
        </x:is>
      </x:c>
      <x:c r="E1054" t="inlineStr">
        <x:is>
          <x:t xml:space="preserve">Manipulación y enfriamiento de piezas</x:t>
        </x:is>
      </x:c>
      <x:c r="F1054" s="35" t="n">
        <x:v>45995.41166111111</x:v>
      </x:c>
      <x:c r="G1054" s="35" t="n">
        <x:v>45995.43360555555</x:v>
      </x:c>
      <x:c r="H1054" t="n">
        <x:v>0.5266666666666666</x:v>
      </x:c>
      <x:c r="I1054" s="30" t="n">
        <x:v>45993</x:v>
      </x:c>
      <x:c r="J1054" t="inlineStr">
        <x:is>
          <x:t xml:space="preserve">FIFO DEL ESCENARIO</x:t>
        </x:is>
      </x:c>
      <x:c r="K1054" t="inlineStr">
        <x:is>
          <x:t xml:space="preserve">NO PROGRAMA HISTORICO</x:t>
        </x:is>
      </x:c>
    </x:row>
    <x:row r="1055">
      <x:c r="A1055" t="inlineStr">
        <x:is>
          <x:t xml:space="preserve">P088</x:t>
        </x:is>
      </x:c>
      <x:c r="B1055" t="inlineStr">
        <x:is>
          <x:t xml:space="preserve">Estantería liviana metálica</x:t>
        </x:is>
      </x:c>
      <x:c r="C1055" t="n">
        <x:v>10</x:v>
      </x:c>
      <x:c r="D1055" t="inlineStr">
        <x:is>
          <x:t xml:space="preserve">Ensamblaje</x:t>
        </x:is>
      </x:c>
      <x:c r="E1055" t="inlineStr">
        <x:is>
          <x:t xml:space="preserve">Mesa de armado</x:t>
        </x:is>
      </x:c>
      <x:c r="F1055" s="35" t="n">
        <x:v>45995.63824861111</x:v>
      </x:c>
      <x:c r="G1055" s="35" t="n">
        <x:v>45999.36116527778</x:v>
      </x:c>
      <x:c r="H1055" t="n">
        <x:v>10.35</x:v>
      </x:c>
      <x:c r="I1055" s="30" t="n">
        <x:v>45993</x:v>
      </x:c>
      <x:c r="J1055" t="inlineStr">
        <x:is>
          <x:t xml:space="preserve">FIFO DEL ESCENARIO</x:t>
        </x:is>
      </x:c>
      <x:c r="K1055" t="inlineStr">
        <x:is>
          <x:t xml:space="preserve">NO PROGRAMA HISTORICO</x:t>
        </x:is>
      </x:c>
    </x:row>
    <x:row r="1056">
      <x:c r="A1056" t="inlineStr">
        <x:is>
          <x:t xml:space="preserve">P088</x:t>
        </x:is>
      </x:c>
      <x:c r="B1056" t="inlineStr">
        <x:is>
          <x:t xml:space="preserve">Estantería liviana metálica</x:t>
        </x:is>
      </x:c>
      <x:c r="C1056" t="n">
        <x:v>11</x:v>
      </x:c>
      <x:c r="D1056" t="inlineStr">
        <x:is>
          <x:t xml:space="preserve">Inspección de calidad</x:t>
        </x:is>
      </x:c>
      <x:c r="E1056" t="inlineStr">
        <x:is>
          <x:t xml:space="preserve">Área de inspección</x:t>
        </x:is>
      </x:c>
      <x:c r="F1056" s="35" t="n">
        <x:v>45999.36116527778</x:v>
      </x:c>
      <x:c r="G1056" s="35" t="n">
        <x:v>45999.3865125</x:v>
      </x:c>
      <x:c r="H1056" t="n">
        <x:v>0.6083333333333333</x:v>
      </x:c>
      <x:c r="I1056" s="30" t="n">
        <x:v>45993</x:v>
      </x:c>
      <x:c r="J1056" t="inlineStr">
        <x:is>
          <x:t xml:space="preserve">FIFO DEL ESCENARIO</x:t>
        </x:is>
      </x:c>
      <x:c r="K1056" t="inlineStr">
        <x:is>
          <x:t xml:space="preserve">NO PROGRAMA HISTORICO</x:t>
        </x:is>
      </x:c>
    </x:row>
    <x:row r="1057">
      <x:c r="A1057" t="inlineStr">
        <x:is>
          <x:t xml:space="preserve">P088</x:t>
        </x:is>
      </x:c>
      <x:c r="B1057" t="inlineStr">
        <x:is>
          <x:t xml:space="preserve">Estantería liviana metálica</x:t>
        </x:is>
      </x:c>
      <x:c r="C1057" t="n">
        <x:v>12</x:v>
      </x:c>
      <x:c r="D1057" t="inlineStr">
        <x:is>
          <x:t xml:space="preserve">Embalaje</x:t>
        </x:is>
      </x:c>
      <x:c r="E1057" t="inlineStr">
        <x:is>
          <x:t xml:space="preserve">Zona de protección y embalaje</x:t>
        </x:is>
      </x:c>
      <x:c r="F1057" s="35" t="n">
        <x:v>45999.3865125</x:v>
      </x:c>
      <x:c r="G1057" s="35" t="n">
        <x:v>45999.42033194444</x:v>
      </x:c>
      <x:c r="H1057" t="n">
        <x:v>0.8116666666666668</x:v>
      </x:c>
      <x:c r="I1057" s="30" t="n">
        <x:v>45993</x:v>
      </x:c>
      <x:c r="J1057" t="inlineStr">
        <x:is>
          <x:t xml:space="preserve">FIFO DEL ESCENARIO</x:t>
        </x:is>
      </x:c>
      <x:c r="K1057" t="inlineStr">
        <x:is>
          <x:t xml:space="preserve">NO PROGRAMA HISTORICO</x:t>
        </x:is>
      </x:c>
    </x:row>
    <x:row r="1058">
      <x:c r="A1058" t="inlineStr">
        <x:is>
          <x:t xml:space="preserve">P089</x:t>
        </x:is>
      </x:c>
      <x:c r="B1058" t="inlineStr">
        <x:is>
          <x:t xml:space="preserve">Minirack metálico con bandejas</x:t>
        </x:is>
      </x:c>
      <x:c r="C1058" t="n">
        <x:v>1</x:v>
      </x:c>
      <x:c r="D1058" t="inlineStr">
        <x:is>
          <x:t xml:space="preserve">Corte de planchas de acero</x:t>
        </x:is>
      </x:c>
      <x:c r="E1058" t="inlineStr">
        <x:is>
          <x:t xml:space="preserve">Guillotina hidráulica para corte de planchas de acero</x:t>
        </x:is>
      </x:c>
      <x:c r="F1058" s="35" t="n">
        <x:v>45994.33333333334</x:v>
      </x:c>
      <x:c r="G1058" s="35" t="n">
        <x:v>45994.65056944444</x:v>
      </x:c>
      <x:c r="H1058" t="n">
        <x:v>6.613666666666668</x:v>
      </x:c>
      <x:c r="I1058" s="30" t="n">
        <x:v>46009</x:v>
      </x:c>
      <x:c r="J1058" t="inlineStr">
        <x:is>
          <x:t xml:space="preserve">FIFO DEL ESCENARIO</x:t>
        </x:is>
      </x:c>
      <x:c r="K1058" t="inlineStr">
        <x:is>
          <x:t xml:space="preserve">NO PROGRAMA HISTORICO</x:t>
        </x:is>
      </x:c>
    </x:row>
    <x:row r="1059">
      <x:c r="A1059" t="inlineStr">
        <x:is>
          <x:t xml:space="preserve">P089</x:t>
        </x:is>
      </x:c>
      <x:c r="B1059" t="inlineStr">
        <x:is>
          <x:t xml:space="preserve">Minirack metálico con bandejas</x:t>
        </x:is>
      </x:c>
      <x:c r="C1059" t="n">
        <x:v>2</x:v>
      </x:c>
      <x:c r="D1059" t="inlineStr">
        <x:is>
          <x:t xml:space="preserve">Corte de tubos y perfiles</x:t>
        </x:is>
      </x:c>
      <x:c r="E1059" t="inlineStr">
        <x:is>
          <x:t xml:space="preserve">Sierra de cinta para corte de tubos y perfiles</x:t>
        </x:is>
      </x:c>
      <x:c r="F1059" s="35" t="n">
        <x:v>45994.65056944444</x:v>
      </x:c>
      <x:c r="G1059" s="35" t="n">
        <x:v>45995.66079166667</x:v>
      </x:c>
      <x:c r="H1059" t="n">
        <x:v>8.245333333333333</x:v>
      </x:c>
      <x:c r="I1059" s="30" t="n">
        <x:v>46009</x:v>
      </x:c>
      <x:c r="J1059" t="inlineStr">
        <x:is>
          <x:t xml:space="preserve">FIFO DEL ESCENARIO</x:t>
        </x:is>
      </x:c>
      <x:c r="K1059" t="inlineStr">
        <x:is>
          <x:t xml:space="preserve">NO PROGRAMA HISTORICO</x:t>
        </x:is>
      </x:c>
    </x:row>
    <x:row r="1060">
      <x:c r="A1060" t="inlineStr">
        <x:is>
          <x:t xml:space="preserve">P089</x:t>
        </x:is>
      </x:c>
      <x:c r="B1060" t="inlineStr">
        <x:is>
          <x:t xml:space="preserve">Minirack metálico con bandejas</x:t>
        </x:is>
      </x:c>
      <x:c r="C1060" t="n">
        <x:v>3</x:v>
      </x:c>
      <x:c r="D1060" t="inlineStr">
        <x:is>
          <x:t xml:space="preserve">Perforación</x:t>
        </x:is>
      </x:c>
      <x:c r="E1060" t="inlineStr">
        <x:is>
          <x:t xml:space="preserve">Taladro de banco para perforación de acero</x:t>
        </x:is>
      </x:c>
      <x:c r="F1060" s="35" t="n">
        <x:v>45995.66079166667</x:v>
      </x:c>
      <x:c r="G1060" s="35" t="n">
        <x:v>45999.449125</x:v>
      </x:c>
      <x:c r="H1060" t="n">
        <x:v>11.92</x:v>
      </x:c>
      <x:c r="I1060" s="30" t="n">
        <x:v>46009</x:v>
      </x:c>
      <x:c r="J1060" t="inlineStr">
        <x:is>
          <x:t xml:space="preserve">FIFO DEL ESCENARIO</x:t>
        </x:is>
      </x:c>
      <x:c r="K1060" t="inlineStr">
        <x:is>
          <x:t xml:space="preserve">NO PROGRAMA HISTORICO</x:t>
        </x:is>
      </x:c>
    </x:row>
    <x:row r="1061">
      <x:c r="A1061" t="inlineStr">
        <x:is>
          <x:t xml:space="preserve">P089</x:t>
        </x:is>
      </x:c>
      <x:c r="B1061" t="inlineStr">
        <x:is>
          <x:t xml:space="preserve">Minirack metálico con bandejas</x:t>
        </x:is>
      </x:c>
      <x:c r="C1061" t="n">
        <x:v>4</x:v>
      </x:c>
      <x:c r="D1061" t="inlineStr">
        <x:is>
          <x:t xml:space="preserve">Plegado</x:t>
        </x:is>
      </x:c>
      <x:c r="E1061" t="inlineStr">
        <x:is>
          <x:t xml:space="preserve">Plegadora hidráulica de chapa metálica</x:t>
        </x:is>
      </x:c>
      <x:c r="F1061" s="35" t="n">
        <x:v>45999.449125</x:v>
      </x:c>
      <x:c r="G1061" s="35" t="n">
        <x:v>46000.63245833333</x:v>
      </x:c>
      <x:c r="H1061" t="n">
        <x:v>11.4</x:v>
      </x:c>
      <x:c r="I1061" s="30" t="n">
        <x:v>46009</x:v>
      </x:c>
      <x:c r="J1061" t="inlineStr">
        <x:is>
          <x:t xml:space="preserve">FIFO DEL ESCENARIO</x:t>
        </x:is>
      </x:c>
      <x:c r="K1061" t="inlineStr">
        <x:is>
          <x:t xml:space="preserve">NO PROGRAMA HISTORICO</x:t>
        </x:is>
      </x:c>
    </x:row>
    <x:row r="1062">
      <x:c r="A1062" t="inlineStr">
        <x:is>
          <x:t xml:space="preserve">P089</x:t>
        </x:is>
      </x:c>
      <x:c r="B1062" t="inlineStr">
        <x:is>
          <x:t xml:space="preserve">Minirack metálico con bandejas</x:t>
        </x:is>
      </x:c>
      <x:c r="C1062" t="n">
        <x:v>5</x:v>
      </x:c>
      <x:c r="D1062" t="inlineStr">
        <x:is>
          <x:t xml:space="preserve">Soldadura</x:t>
        </x:is>
      </x:c>
      <x:c r="E1062" t="inlineStr">
        <x:is>
          <x:t xml:space="preserve">Máquina de soldadura por arco MIG/MAG</x:t>
        </x:is>
      </x:c>
      <x:c r="F1062" s="35" t="n">
        <x:v>46000.63245833333</x:v>
      </x:c>
      <x:c r="G1062" s="35" t="n">
        <x:v>46002.57856944444</x:v>
      </x:c>
      <x:c r="H1062" t="n">
        <x:v>14.70666666666667</x:v>
      </x:c>
      <x:c r="I1062" s="30" t="n">
        <x:v>46009</x:v>
      </x:c>
      <x:c r="J1062" t="inlineStr">
        <x:is>
          <x:t xml:space="preserve">FIFO DEL ESCENARIO</x:t>
        </x:is>
      </x:c>
      <x:c r="K1062" t="inlineStr">
        <x:is>
          <x:t xml:space="preserve">NO PROGRAMA HISTORICO</x:t>
        </x:is>
      </x:c>
    </x:row>
    <x:row r="1063">
      <x:c r="A1063" t="inlineStr">
        <x:is>
          <x:t xml:space="preserve">P089</x:t>
        </x:is>
      </x:c>
      <x:c r="B1063" t="inlineStr">
        <x:is>
          <x:t xml:space="preserve">Minirack metálico con bandejas</x:t>
        </x:is>
      </x:c>
      <x:c r="C1063" t="n">
        <x:v>6</x:v>
      </x:c>
      <x:c r="D1063" t="inlineStr">
        <x:is>
          <x:t xml:space="preserve">Desbarbado</x:t>
        </x:is>
      </x:c>
      <x:c r="E1063" t="inlineStr">
        <x:is>
          <x:t xml:space="preserve">Mesa de desbarbado/esmerilado</x:t>
        </x:is>
      </x:c>
      <x:c r="F1063" s="35" t="n">
        <x:v>46002.57856944444</x:v>
      </x:c>
      <x:c r="G1063" s="35" t="n">
        <x:v>46003.57023611111</x:v>
      </x:c>
      <x:c r="H1063" t="n">
        <x:v>7.8</x:v>
      </x:c>
      <x:c r="I1063" s="30" t="n">
        <x:v>46009</x:v>
      </x:c>
      <x:c r="J1063" t="inlineStr">
        <x:is>
          <x:t xml:space="preserve">FIFO DEL ESCENARIO</x:t>
        </x:is>
      </x:c>
      <x:c r="K1063" t="inlineStr">
        <x:is>
          <x:t xml:space="preserve">NO PROGRAMA HISTORICO</x:t>
        </x:is>
      </x:c>
    </x:row>
    <x:row r="1064">
      <x:c r="A1064" t="inlineStr">
        <x:is>
          <x:t xml:space="preserve">P089</x:t>
        </x:is>
      </x:c>
      <x:c r="B1064" t="inlineStr">
        <x:is>
          <x:t xml:space="preserve">Minirack metálico con bandejas</x:t>
        </x:is>
      </x:c>
      <x:c r="C1064" t="n">
        <x:v>7</x:v>
      </x:c>
      <x:c r="D1064" t="inlineStr">
        <x:is>
          <x:t xml:space="preserve">Preparación superficial</x:t>
        </x:is>
      </x:c>
      <x:c r="E1064" t="inlineStr">
        <x:is>
          <x:t xml:space="preserve">Zona de preparación superficial</x:t>
        </x:is>
      </x:c>
      <x:c r="F1064" s="35" t="n">
        <x:v>46003.57023611111</x:v>
      </x:c>
      <x:c r="G1064" s="35" t="n">
        <x:v>46006.43063388889</x:v>
      </x:c>
      <x:c r="H1064" t="n">
        <x:v>5.649546666666667</x:v>
      </x:c>
      <x:c r="I1064" s="30" t="n">
        <x:v>46009</x:v>
      </x:c>
      <x:c r="J1064" t="inlineStr">
        <x:is>
          <x:t xml:space="preserve">FIFO DEL ESCENARIO</x:t>
        </x:is>
      </x:c>
      <x:c r="K1064" t="inlineStr">
        <x:is>
          <x:t xml:space="preserve">NO PROGRAMA HISTORICO</x:t>
        </x:is>
      </x:c>
    </x:row>
    <x:row r="1065">
      <x:c r="A1065" t="inlineStr">
        <x:is>
          <x:t xml:space="preserve">P089</x:t>
        </x:is>
      </x:c>
      <x:c r="B1065" t="inlineStr">
        <x:is>
          <x:t xml:space="preserve">Minirack metálico con bandejas</x:t>
        </x:is>
      </x:c>
      <x:c r="C1065" t="n">
        <x:v>8</x:v>
      </x:c>
      <x:c r="D1065" t="inlineStr">
        <x:is>
          <x:t xml:space="preserve">Aplicación electrostática de polvo</x:t>
        </x:is>
      </x:c>
      <x:c r="E1065" t="inlineStr">
        <x:is>
          <x:t xml:space="preserve">Pistola manual de pintura electrostática en polvo</x:t>
        </x:is>
      </x:c>
      <x:c r="F1065" s="35" t="n">
        <x:v>46006.43063388889</x:v>
      </x:c>
      <x:c r="G1065" s="35" t="n">
        <x:v>46006.55023111111</x:v>
      </x:c>
      <x:c r="H1065" t="n">
        <x:v>1.870333333333333</x:v>
      </x:c>
      <x:c r="I1065" s="30" t="n">
        <x:v>46009</x:v>
      </x:c>
      <x:c r="J1065" t="inlineStr">
        <x:is>
          <x:t xml:space="preserve">FIFO DEL ESCENARIO</x:t>
        </x:is>
      </x:c>
      <x:c r="K1065" t="inlineStr">
        <x:is>
          <x:t xml:space="preserve">NO PROGRAMA HISTORICO</x:t>
        </x:is>
      </x:c>
    </x:row>
    <x:row r="1066">
      <x:c r="A1066" t="inlineStr">
        <x:is>
          <x:t xml:space="preserve">P089</x:t>
        </x:is>
      </x:c>
      <x:c r="B1066" t="inlineStr">
        <x:is>
          <x:t xml:space="preserve">Minirack metálico con bandejas</x:t>
        </x:is>
      </x:c>
      <x:c r="C1066" t="n">
        <x:v>9</x:v>
      </x:c>
      <x:c r="D1066" t="inlineStr">
        <x:is>
          <x:t xml:space="preserve">Curado térmico en horno</x:t>
        </x:is>
      </x:c>
      <x:c r="E1066" t="inlineStr">
        <x:is>
          <x:t xml:space="preserve">Horno de curado de pintura electrostática por lotes</x:t>
        </x:is>
      </x:c>
      <x:c r="F1066" s="35" t="n">
        <x:v>46006.55023111111</x:v>
      </x:c>
      <x:c r="G1066" s="35" t="n">
        <x:v>46006.61273111111</x:v>
      </x:c>
      <x:c r="H1066" t="n">
        <x:v>1.5</x:v>
      </x:c>
      <x:c r="I1066" s="30" t="n">
        <x:v>46009</x:v>
      </x:c>
      <x:c r="J1066" t="inlineStr">
        <x:is>
          <x:t xml:space="preserve">FIFO DEL ESCENARIO</x:t>
        </x:is>
      </x:c>
      <x:c r="K1066" t="inlineStr">
        <x:is>
          <x:t xml:space="preserve">NO PROGRAMA HISTORICO</x:t>
        </x:is>
      </x:c>
    </x:row>
    <x:row r="1067">
      <x:c r="A1067" t="inlineStr">
        <x:is>
          <x:t xml:space="preserve">P089</x:t>
        </x:is>
      </x:c>
      <x:c r="B1067" t="inlineStr">
        <x:is>
          <x:t xml:space="preserve">Minirack metálico con bandejas</x:t>
        </x:is>
      </x:c>
      <x:c r="C1067" t="n">
        <x:v>10</x:v>
      </x:c>
      <x:c r="D1067" t="inlineStr">
        <x:is>
          <x:t xml:space="preserve">Colgado, traslado y enfriamiento</x:t>
        </x:is>
      </x:c>
      <x:c r="E1067" t="inlineStr">
        <x:is>
          <x:t xml:space="preserve">Manipulación y enfriamiento de piezas</x:t>
        </x:is>
      </x:c>
      <x:c r="F1067" s="35" t="n">
        <x:v>46006.61273111111</x:v>
      </x:c>
      <x:c r="G1067" s="35" t="n">
        <x:v>46006.64439083333</x:v>
      </x:c>
      <x:c r="H1067" t="n">
        <x:v>0.7598333333333334</x:v>
      </x:c>
      <x:c r="I1067" s="30" t="n">
        <x:v>46009</x:v>
      </x:c>
      <x:c r="J1067" t="inlineStr">
        <x:is>
          <x:t xml:space="preserve">FIFO DEL ESCENARIO</x:t>
        </x:is>
      </x:c>
      <x:c r="K1067" t="inlineStr">
        <x:is>
          <x:t xml:space="preserve">NO PROGRAMA HISTORICO</x:t>
        </x:is>
      </x:c>
    </x:row>
    <x:row r="1068">
      <x:c r="A1068" t="inlineStr">
        <x:is>
          <x:t xml:space="preserve">P089</x:t>
        </x:is>
      </x:c>
      <x:c r="B1068" t="inlineStr">
        <x:is>
          <x:t xml:space="preserve">Minirack metálico con bandejas</x:t>
        </x:is>
      </x:c>
      <x:c r="C1068" t="n">
        <x:v>11</x:v>
      </x:c>
      <x:c r="D1068" t="inlineStr">
        <x:is>
          <x:t xml:space="preserve">Ensamblaje</x:t>
        </x:is>
      </x:c>
      <x:c r="E1068" t="inlineStr">
        <x:is>
          <x:t xml:space="preserve">Mesa de armado</x:t>
        </x:is>
      </x:c>
      <x:c r="F1068" s="35" t="n">
        <x:v>46006.64439083333</x:v>
      </x:c>
      <x:c r="G1068" s="35" t="n">
        <x:v>46008.40272416667</x:v>
      </x:c>
      <x:c r="H1068" t="n">
        <x:v>11.2</x:v>
      </x:c>
      <x:c r="I1068" s="30" t="n">
        <x:v>46009</x:v>
      </x:c>
      <x:c r="J1068" t="inlineStr">
        <x:is>
          <x:t xml:space="preserve">FIFO DEL ESCENARIO</x:t>
        </x:is>
      </x:c>
      <x:c r="K1068" t="inlineStr">
        <x:is>
          <x:t xml:space="preserve">NO PROGRAMA HISTORICO</x:t>
        </x:is>
      </x:c>
    </x:row>
    <x:row r="1069">
      <x:c r="A1069" t="inlineStr">
        <x:is>
          <x:t xml:space="preserve">P089</x:t>
        </x:is>
      </x:c>
      <x:c r="B1069" t="inlineStr">
        <x:is>
          <x:t xml:space="preserve">Minirack metálico con bandejas</x:t>
        </x:is>
      </x:c>
      <x:c r="C1069" t="n">
        <x:v>12</x:v>
      </x:c>
      <x:c r="D1069" t="inlineStr">
        <x:is>
          <x:t xml:space="preserve">Inspección de calidad</x:t>
        </x:is>
      </x:c>
      <x:c r="E1069" t="inlineStr">
        <x:is>
          <x:t xml:space="preserve">Área de inspección</x:t>
        </x:is>
      </x:c>
      <x:c r="F1069" s="35" t="n">
        <x:v>46008.40272416667</x:v>
      </x:c>
      <x:c r="G1069" s="35" t="n">
        <x:v>46008.43498805555</x:v>
      </x:c>
      <x:c r="H1069" t="n">
        <x:v>0.7743333333333333</x:v>
      </x:c>
      <x:c r="I1069" s="30" t="n">
        <x:v>46009</x:v>
      </x:c>
      <x:c r="J1069" t="inlineStr">
        <x:is>
          <x:t xml:space="preserve">FIFO DEL ESCENARIO</x:t>
        </x:is>
      </x:c>
      <x:c r="K1069" t="inlineStr">
        <x:is>
          <x:t xml:space="preserve">NO PROGRAMA HISTORICO</x:t>
        </x:is>
      </x:c>
    </x:row>
    <x:row r="1070">
      <x:c r="A1070" t="inlineStr">
        <x:is>
          <x:t xml:space="preserve">P089</x:t>
        </x:is>
      </x:c>
      <x:c r="B1070" t="inlineStr">
        <x:is>
          <x:t xml:space="preserve">Minirack metálico con bandejas</x:t>
        </x:is>
      </x:c>
      <x:c r="C1070" t="n">
        <x:v>13</x:v>
      </x:c>
      <x:c r="D1070" t="inlineStr">
        <x:is>
          <x:t xml:space="preserve">Embalaje</x:t>
        </x:is>
      </x:c>
      <x:c r="E1070" t="inlineStr">
        <x:is>
          <x:t xml:space="preserve">Zona de protección y embalaje</x:t>
        </x:is>
      </x:c>
      <x:c r="F1070" s="35" t="n">
        <x:v>46008.43498805555</x:v>
      </x:c>
      <x:c r="G1070" s="35" t="n">
        <x:v>46008.47825194444</x:v>
      </x:c>
      <x:c r="H1070" t="n">
        <x:v>1.038333333333333</x:v>
      </x:c>
      <x:c r="I1070" s="30" t="n">
        <x:v>46009</x:v>
      </x:c>
      <x:c r="J1070" t="inlineStr">
        <x:is>
          <x:t xml:space="preserve">FIFO DEL ESCENARIO</x:t>
        </x:is>
      </x:c>
      <x:c r="K1070" t="inlineStr">
        <x:is>
          <x:t xml:space="preserve">NO PROGRAMA HISTORICO</x:t>
        </x:is>
      </x:c>
    </x:row>
    <x:row r="1071">
      <x:c r="A1071" t="inlineStr">
        <x:is>
          <x:t xml:space="preserve">P091</x:t>
        </x:is>
      </x:c>
      <x:c r="B1071" t="inlineStr">
        <x:is>
          <x:t xml:space="preserve">Góndola central comercial</x:t>
        </x:is>
      </x:c>
      <x:c r="C1071" t="n">
        <x:v>1</x:v>
      </x:c>
      <x:c r="D1071" t="inlineStr">
        <x:is>
          <x:t xml:space="preserve">Corte de planchas de acero</x:t>
        </x:is>
      </x:c>
      <x:c r="E1071" t="inlineStr">
        <x:is>
          <x:t xml:space="preserve">Guillotina hidráulica para corte de planchas de acero</x:t>
        </x:is>
      </x:c>
      <x:c r="F1071" s="35" t="n">
        <x:v>45994.65056944444</x:v>
      </x:c>
      <x:c r="G1071" s="35" t="n">
        <x:v>45995.699375</x:v>
      </x:c>
      <x:c r="H1071" t="n">
        <x:v>9.171333333333333</x:v>
      </x:c>
      <x:c r="I1071" s="30" t="n">
        <x:v>46009</x:v>
      </x:c>
      <x:c r="J1071" t="inlineStr">
        <x:is>
          <x:t xml:space="preserve">FIFO DEL ESCENARIO</x:t>
        </x:is>
      </x:c>
      <x:c r="K1071" t="inlineStr">
        <x:is>
          <x:t xml:space="preserve">NO PROGRAMA HISTORICO</x:t>
        </x:is>
      </x:c>
    </x:row>
    <x:row r="1072">
      <x:c r="A1072" t="inlineStr">
        <x:is>
          <x:t xml:space="preserve">P091</x:t>
        </x:is>
      </x:c>
      <x:c r="B1072" t="inlineStr">
        <x:is>
          <x:t xml:space="preserve">Góndola central comercial</x:t>
        </x:is>
      </x:c>
      <x:c r="C1072" t="n">
        <x:v>2</x:v>
      </x:c>
      <x:c r="D1072" t="inlineStr">
        <x:is>
          <x:t xml:space="preserve">Corte de tubos y perfiles</x:t>
        </x:is>
      </x:c>
      <x:c r="E1072" t="inlineStr">
        <x:is>
          <x:t xml:space="preserve">Sierra de cinta para corte de tubos y perfiles</x:t>
        </x:is>
      </x:c>
      <x:c r="F1072" s="35" t="n">
        <x:v>45995.699375</x:v>
      </x:c>
      <x:c r="G1072" s="35" t="n">
        <x:v>45996.35484722222</x:v>
      </x:c>
      <x:c r="H1072" t="n">
        <x:v>0.7313333333333333</x:v>
      </x:c>
      <x:c r="I1072" s="30" t="n">
        <x:v>46009</x:v>
      </x:c>
      <x:c r="J1072" t="inlineStr">
        <x:is>
          <x:t xml:space="preserve">FIFO DEL ESCENARIO</x:t>
        </x:is>
      </x:c>
      <x:c r="K1072" t="inlineStr">
        <x:is>
          <x:t xml:space="preserve">NO PROGRAMA HISTORICO</x:t>
        </x:is>
      </x:c>
    </x:row>
    <x:row r="1073">
      <x:c r="A1073" t="inlineStr">
        <x:is>
          <x:t xml:space="preserve">P091</x:t>
        </x:is>
      </x:c>
      <x:c r="B1073" t="inlineStr">
        <x:is>
          <x:t xml:space="preserve">Góndola central comercial</x:t>
        </x:is>
      </x:c>
      <x:c r="C1073" t="n">
        <x:v>3</x:v>
      </x:c>
      <x:c r="D1073" t="inlineStr">
        <x:is>
          <x:t xml:space="preserve">Perforación</x:t>
        </x:is>
      </x:c>
      <x:c r="E1073" t="inlineStr">
        <x:is>
          <x:t xml:space="preserve">Taladro de banco para perforación de acero</x:t>
        </x:is>
      </x:c>
      <x:c r="F1073" s="35" t="n">
        <x:v>45999.449125</x:v>
      </x:c>
      <x:c r="G1073" s="35" t="n">
        <x:v>46000.56856944445</x:v>
      </x:c>
      <x:c r="H1073" t="n">
        <x:v>9.866666666666667</x:v>
      </x:c>
      <x:c r="I1073" s="30" t="n">
        <x:v>46009</x:v>
      </x:c>
      <x:c r="J1073" t="inlineStr">
        <x:is>
          <x:t xml:space="preserve">FIFO DEL ESCENARIO</x:t>
        </x:is>
      </x:c>
      <x:c r="K1073" t="inlineStr">
        <x:is>
          <x:t xml:space="preserve">NO PROGRAMA HISTORICO</x:t>
        </x:is>
      </x:c>
    </x:row>
    <x:row r="1074">
      <x:c r="A1074" t="inlineStr">
        <x:is>
          <x:t xml:space="preserve">P091</x:t>
        </x:is>
      </x:c>
      <x:c r="B1074" t="inlineStr">
        <x:is>
          <x:t xml:space="preserve">Góndola central comercial</x:t>
        </x:is>
      </x:c>
      <x:c r="C1074" t="n">
        <x:v>4</x:v>
      </x:c>
      <x:c r="D1074" t="inlineStr">
        <x:is>
          <x:t xml:space="preserve">Plegado</x:t>
        </x:is>
      </x:c>
      <x:c r="E1074" t="inlineStr">
        <x:is>
          <x:t xml:space="preserve">Plegadora hidráulica de chapa metálica</x:t>
        </x:is>
      </x:c>
      <x:c r="F1074" s="35" t="n">
        <x:v>46000.63245833333</x:v>
      </x:c>
      <x:c r="G1074" s="35" t="n">
        <x:v>46003.41579166667</x:v>
      </x:c>
      <x:c r="H1074" t="n">
        <x:v>19.8</x:v>
      </x:c>
      <x:c r="I1074" s="30" t="n">
        <x:v>46009</x:v>
      </x:c>
      <x:c r="J1074" t="inlineStr">
        <x:is>
          <x:t xml:space="preserve">FIFO DEL ESCENARIO</x:t>
        </x:is>
      </x:c>
      <x:c r="K1074" t="inlineStr">
        <x:is>
          <x:t xml:space="preserve">NO PROGRAMA HISTORICO</x:t>
        </x:is>
      </x:c>
    </x:row>
    <x:row r="1075">
      <x:c r="A1075" t="inlineStr">
        <x:is>
          <x:t xml:space="preserve">P091</x:t>
        </x:is>
      </x:c>
      <x:c r="B1075" t="inlineStr">
        <x:is>
          <x:t xml:space="preserve">Góndola central comercial</x:t>
        </x:is>
      </x:c>
      <x:c r="C1075" t="n">
        <x:v>5</x:v>
      </x:c>
      <x:c r="D1075" t="inlineStr">
        <x:is>
          <x:t xml:space="preserve">Desbarbado</x:t>
        </x:is>
      </x:c>
      <x:c r="E1075" t="inlineStr">
        <x:is>
          <x:t xml:space="preserve">Mesa de desbarbado/esmerilado</x:t>
        </x:is>
      </x:c>
      <x:c r="F1075" s="35" t="n">
        <x:v>46003.57023611111</x:v>
      </x:c>
      <x:c r="G1075" s="35" t="n">
        <x:v>46006.40981944445</x:v>
      </x:c>
      <x:c r="H1075" t="n">
        <x:v>5.15</x:v>
      </x:c>
      <x:c r="I1075" s="30" t="n">
        <x:v>46009</x:v>
      </x:c>
      <x:c r="J1075" t="inlineStr">
        <x:is>
          <x:t xml:space="preserve">FIFO DEL ESCENARIO</x:t>
        </x:is>
      </x:c>
      <x:c r="K1075" t="inlineStr">
        <x:is>
          <x:t xml:space="preserve">NO PROGRAMA HISTORICO</x:t>
        </x:is>
      </x:c>
    </x:row>
    <x:row r="1076">
      <x:c r="A1076" t="inlineStr">
        <x:is>
          <x:t xml:space="preserve">P091</x:t>
        </x:is>
      </x:c>
      <x:c r="B1076" t="inlineStr">
        <x:is>
          <x:t xml:space="preserve">Góndola central comercial</x:t>
        </x:is>
      </x:c>
      <x:c r="C1076" t="n">
        <x:v>6</x:v>
      </x:c>
      <x:c r="D1076" t="inlineStr">
        <x:is>
          <x:t xml:space="preserve">Preparación superficial</x:t>
        </x:is>
      </x:c>
      <x:c r="E1076" t="inlineStr">
        <x:is>
          <x:t xml:space="preserve">Zona de preparación superficial</x:t>
        </x:is>
      </x:c>
      <x:c r="F1076" s="35" t="n">
        <x:v>46006.43063388889</x:v>
      </x:c>
      <x:c r="G1076" s="35" t="n">
        <x:v>46006.64528055555</x:v>
      </x:c>
      <x:c r="H1076" t="n">
        <x:v>4.151520000000001</x:v>
      </x:c>
      <x:c r="I1076" s="30" t="n">
        <x:v>46009</x:v>
      </x:c>
      <x:c r="J1076" t="inlineStr">
        <x:is>
          <x:t xml:space="preserve">FIFO DEL ESCENARIO</x:t>
        </x:is>
      </x:c>
      <x:c r="K1076" t="inlineStr">
        <x:is>
          <x:t xml:space="preserve">NO PROGRAMA HISTORICO</x:t>
        </x:is>
      </x:c>
    </x:row>
    <x:row r="1077">
      <x:c r="A1077" t="inlineStr">
        <x:is>
          <x:t xml:space="preserve">P091</x:t>
        </x:is>
      </x:c>
      <x:c r="B1077" t="inlineStr">
        <x:is>
          <x:t xml:space="preserve">Góndola central comercial</x:t>
        </x:is>
      </x:c>
      <x:c r="C1077" t="n">
        <x:v>7</x:v>
      </x:c>
      <x:c r="D1077" t="inlineStr">
        <x:is>
          <x:t xml:space="preserve">Aplicación electrostática de polvo</x:t>
        </x:is>
      </x:c>
      <x:c r="E1077" t="inlineStr">
        <x:is>
          <x:t xml:space="preserve">Pistola manual de pintura electrostática en polvo</x:t>
        </x:is>
      </x:c>
      <x:c r="F1077" s="35" t="n">
        <x:v>46006.64528055555</x:v>
      </x:c>
      <x:c r="G1077" s="35" t="n">
        <x:v>46006.68594722222</x:v>
      </x:c>
      <x:c r="H1077" t="n">
        <x:v>0.9760000000000001</x:v>
      </x:c>
      <x:c r="I1077" s="30" t="n">
        <x:v>46009</x:v>
      </x:c>
      <x:c r="J1077" t="inlineStr">
        <x:is>
          <x:t xml:space="preserve">FIFO DEL ESCENARIO</x:t>
        </x:is>
      </x:c>
      <x:c r="K1077" t="inlineStr">
        <x:is>
          <x:t xml:space="preserve">NO PROGRAMA HISTORICO</x:t>
        </x:is>
      </x:c>
    </x:row>
    <x:row r="1078">
      <x:c r="A1078" t="inlineStr">
        <x:is>
          <x:t xml:space="preserve">P091</x:t>
        </x:is>
      </x:c>
      <x:c r="B1078" t="inlineStr">
        <x:is>
          <x:t xml:space="preserve">Góndola central comercial</x:t>
        </x:is>
      </x:c>
      <x:c r="C1078" t="n">
        <x:v>8</x:v>
      </x:c>
      <x:c r="D1078" t="inlineStr">
        <x:is>
          <x:t xml:space="preserve">Curado térmico en horno</x:t>
        </x:is>
      </x:c>
      <x:c r="E1078" t="inlineStr">
        <x:is>
          <x:t xml:space="preserve">Horno de curado de pintura electrostática por lotes</x:t>
        </x:is>
      </x:c>
      <x:c r="F1078" s="35" t="n">
        <x:v>46006.68594722222</x:v>
      </x:c>
      <x:c r="G1078" s="35" t="n">
        <x:v>46007.34219722222</x:v>
      </x:c>
      <x:c r="H1078" t="n">
        <x:v>0.75</x:v>
      </x:c>
      <x:c r="I1078" s="30" t="n">
        <x:v>46009</x:v>
      </x:c>
      <x:c r="J1078" t="inlineStr">
        <x:is>
          <x:t xml:space="preserve">FIFO DEL ESCENARIO</x:t>
        </x:is>
      </x:c>
      <x:c r="K1078" t="inlineStr">
        <x:is>
          <x:t xml:space="preserve">NO PROGRAMA HISTORICO</x:t>
        </x:is>
      </x:c>
    </x:row>
    <x:row r="1079">
      <x:c r="A1079" t="inlineStr">
        <x:is>
          <x:t xml:space="preserve">P091</x:t>
        </x:is>
      </x:c>
      <x:c r="B1079" t="inlineStr">
        <x:is>
          <x:t xml:space="preserve">Góndola central comercial</x:t>
        </x:is>
      </x:c>
      <x:c r="C1079" t="n">
        <x:v>9</x:v>
      </x:c>
      <x:c r="D1079" t="inlineStr">
        <x:is>
          <x:t xml:space="preserve">Colgado, traslado y enfriamiento</x:t>
        </x:is>
      </x:c>
      <x:c r="E1079" t="inlineStr">
        <x:is>
          <x:t xml:space="preserve">Manipulación y enfriamiento de piezas</x:t>
        </x:is>
      </x:c>
      <x:c r="F1079" s="35" t="n">
        <x:v>46007.34219722222</x:v>
      </x:c>
      <x:c r="G1079" s="35" t="n">
        <x:v>46007.35871111111</x:v>
      </x:c>
      <x:c r="H1079" t="n">
        <x:v>0.3963333333333334</x:v>
      </x:c>
      <x:c r="I1079" s="30" t="n">
        <x:v>46009</x:v>
      </x:c>
      <x:c r="J1079" t="inlineStr">
        <x:is>
          <x:t xml:space="preserve">FIFO DEL ESCENARIO</x:t>
        </x:is>
      </x:c>
      <x:c r="K1079" t="inlineStr">
        <x:is>
          <x:t xml:space="preserve">NO PROGRAMA HISTORICO</x:t>
        </x:is>
      </x:c>
    </x:row>
    <x:row r="1080">
      <x:c r="A1080" t="inlineStr">
        <x:is>
          <x:t xml:space="preserve">P091</x:t>
        </x:is>
      </x:c>
      <x:c r="B1080" t="inlineStr">
        <x:is>
          <x:t xml:space="preserve">Góndola central comercial</x:t>
        </x:is>
      </x:c>
      <x:c r="C1080" t="n">
        <x:v>10</x:v>
      </x:c>
      <x:c r="D1080" t="inlineStr">
        <x:is>
          <x:t xml:space="preserve">Ensamblaje</x:t>
        </x:is>
      </x:c>
      <x:c r="E1080" t="inlineStr">
        <x:is>
          <x:t xml:space="preserve">Mesa de armado</x:t>
        </x:is>
      </x:c>
      <x:c r="F1080" s="35" t="n">
        <x:v>46008.40272416667</x:v>
      </x:c>
      <x:c r="G1080" s="35" t="n">
        <x:v>46009.3610575</x:v>
      </x:c>
      <x:c r="H1080" t="n">
        <x:v>7</x:v>
      </x:c>
      <x:c r="I1080" s="30" t="n">
        <x:v>46009</x:v>
      </x:c>
      <x:c r="J1080" t="inlineStr">
        <x:is>
          <x:t xml:space="preserve">FIFO DEL ESCENARIO</x:t>
        </x:is>
      </x:c>
      <x:c r="K1080" t="inlineStr">
        <x:is>
          <x:t xml:space="preserve">NO PROGRAMA HISTORICO</x:t>
        </x:is>
      </x:c>
    </x:row>
    <x:row r="1081">
      <x:c r="A1081" t="inlineStr">
        <x:is>
          <x:t xml:space="preserve">P091</x:t>
        </x:is>
      </x:c>
      <x:c r="B1081" t="inlineStr">
        <x:is>
          <x:t xml:space="preserve">Góndola central comercial</x:t>
        </x:is>
      </x:c>
      <x:c r="C1081" t="n">
        <x:v>11</x:v>
      </x:c>
      <x:c r="D1081" t="inlineStr">
        <x:is>
          <x:t xml:space="preserve">Inspección de calidad</x:t>
        </x:is>
      </x:c>
      <x:c r="E1081" t="inlineStr">
        <x:is>
          <x:t xml:space="preserve">Área de inspección</x:t>
        </x:is>
      </x:c>
      <x:c r="F1081" s="35" t="n">
        <x:v>46009.3610575</x:v>
      </x:c>
      <x:c r="G1081" s="35" t="n">
        <x:v>46009.37823805556</x:v>
      </x:c>
      <x:c r="H1081" t="n">
        <x:v>0.4123333333333334</x:v>
      </x:c>
      <x:c r="I1081" s="30" t="n">
        <x:v>46009</x:v>
      </x:c>
      <x:c r="J1081" t="inlineStr">
        <x:is>
          <x:t xml:space="preserve">FIFO DEL ESCENARIO</x:t>
        </x:is>
      </x:c>
      <x:c r="K1081" t="inlineStr">
        <x:is>
          <x:t xml:space="preserve">NO PROGRAMA HISTORICO</x:t>
        </x:is>
      </x:c>
    </x:row>
    <x:row r="1082">
      <x:c r="A1082" t="inlineStr">
        <x:is>
          <x:t xml:space="preserve">P091</x:t>
        </x:is>
      </x:c>
      <x:c r="B1082" t="inlineStr">
        <x:is>
          <x:t xml:space="preserve">Góndola central comercial</x:t>
        </x:is>
      </x:c>
      <x:c r="C1082" t="n">
        <x:v>12</x:v>
      </x:c>
      <x:c r="D1082" t="inlineStr">
        <x:is>
          <x:t xml:space="preserve">Embalaje</x:t>
        </x:is>
      </x:c>
      <x:c r="E1082" t="inlineStr">
        <x:is>
          <x:t xml:space="preserve">Zona de protección y embalaje</x:t>
        </x:is>
      </x:c>
      <x:c r="F1082" s="35" t="n">
        <x:v>46009.37823805556</x:v>
      </x:c>
      <x:c r="G1082" s="35" t="n">
        <x:v>46009.40121027778</x:v>
      </x:c>
      <x:c r="H1082" t="n">
        <x:v>0.5513333333333333</x:v>
      </x:c>
      <x:c r="I1082" s="30" t="n">
        <x:v>46009</x:v>
      </x:c>
      <x:c r="J1082" t="inlineStr">
        <x:is>
          <x:t xml:space="preserve">FIFO DEL ESCENARIO</x:t>
        </x:is>
      </x:c>
      <x:c r="K1082" t="inlineStr">
        <x:is>
          <x:t xml:space="preserve">NO PROGRAMA HISTORICO</x:t>
        </x:is>
      </x:c>
    </x:row>
    <x:row r="1083">
      <x:c r="A1083" t="inlineStr">
        <x:is>
          <x:t xml:space="preserve">P093</x:t>
        </x:is>
      </x:c>
      <x:c r="B1083" t="inlineStr">
        <x:is>
          <x:t xml:space="preserve">Locker de 4 puertas</x:t>
        </x:is>
      </x:c>
      <x:c r="C1083" t="n">
        <x:v>1</x:v>
      </x:c>
      <x:c r="D1083" t="inlineStr">
        <x:is>
          <x:t xml:space="preserve">Corte de planchas de acero</x:t>
        </x:is>
      </x:c>
      <x:c r="E1083" t="inlineStr">
        <x:is>
          <x:t xml:space="preserve">Guillotina hidráulica para corte de planchas de acero</x:t>
        </x:is>
      </x:c>
      <x:c r="F1083" s="35" t="n">
        <x:v>45995.699375</x:v>
      </x:c>
      <x:c r="G1083" s="35" t="n">
        <x:v>45996.46967013889</x:v>
      </x:c>
      <x:c r="H1083" t="n">
        <x:v>3.487083333333333</x:v>
      </x:c>
      <x:c r="I1083" s="30" t="n">
        <x:v>46008</x:v>
      </x:c>
      <x:c r="J1083" t="inlineStr">
        <x:is>
          <x:t xml:space="preserve">FIFO DEL ESCENARIO</x:t>
        </x:is>
      </x:c>
      <x:c r="K1083" t="inlineStr">
        <x:is>
          <x:t xml:space="preserve">NO PROGRAMA HISTORICO</x:t>
        </x:is>
      </x:c>
    </x:row>
    <x:row r="1084">
      <x:c r="A1084" t="inlineStr">
        <x:is>
          <x:t xml:space="preserve">P093</x:t>
        </x:is>
      </x:c>
      <x:c r="B1084" t="inlineStr">
        <x:is>
          <x:t xml:space="preserve">Locker de 4 puertas</x:t>
        </x:is>
      </x:c>
      <x:c r="C1084" t="n">
        <x:v>2</x:v>
      </x:c>
      <x:c r="D1084" t="inlineStr">
        <x:is>
          <x:t xml:space="preserve">Perforación</x:t>
        </x:is>
      </x:c>
      <x:c r="E1084" t="inlineStr">
        <x:is>
          <x:t xml:space="preserve">Taladro de banco para perforación de acero</x:t>
        </x:is>
      </x:c>
      <x:c r="F1084" s="35" t="n">
        <x:v>46000.56856944445</x:v>
      </x:c>
      <x:c r="G1084" s="35" t="n">
        <x:v>46000.62690277777</x:v>
      </x:c>
      <x:c r="H1084" t="n">
        <x:v>1.4</x:v>
      </x:c>
      <x:c r="I1084" s="30" t="n">
        <x:v>46008</x:v>
      </x:c>
      <x:c r="J1084" t="inlineStr">
        <x:is>
          <x:t xml:space="preserve">FIFO DEL ESCENARIO</x:t>
        </x:is>
      </x:c>
      <x:c r="K1084" t="inlineStr">
        <x:is>
          <x:t xml:space="preserve">NO PROGRAMA HISTORICO</x:t>
        </x:is>
      </x:c>
    </x:row>
    <x:row r="1085">
      <x:c r="A1085" t="inlineStr">
        <x:is>
          <x:t xml:space="preserve">P093</x:t>
        </x:is>
      </x:c>
      <x:c r="B1085" t="inlineStr">
        <x:is>
          <x:t xml:space="preserve">Locker de 4 puertas</x:t>
        </x:is>
      </x:c>
      <x:c r="C1085" t="n">
        <x:v>3</x:v>
      </x:c>
      <x:c r="D1085" t="inlineStr">
        <x:is>
          <x:t xml:space="preserve">Plegado</x:t>
        </x:is>
      </x:c>
      <x:c r="E1085" t="inlineStr">
        <x:is>
          <x:t xml:space="preserve">Plegadora hidráulica de chapa metálica</x:t>
        </x:is>
      </x:c>
      <x:c r="F1085" s="35" t="n">
        <x:v>46003.41579166667</x:v>
      </x:c>
      <x:c r="G1085" s="35" t="n">
        <x:v>46006.45190277778</x:v>
      </x:c>
      <x:c r="H1085" t="n">
        <x:v>8.866666666666667</x:v>
      </x:c>
      <x:c r="I1085" s="30" t="n">
        <x:v>46008</x:v>
      </x:c>
      <x:c r="J1085" t="inlineStr">
        <x:is>
          <x:t xml:space="preserve">FIFO DEL ESCENARIO</x:t>
        </x:is>
      </x:c>
      <x:c r="K1085" t="inlineStr">
        <x:is>
          <x:t xml:space="preserve">NO PROGRAMA HISTORICO</x:t>
        </x:is>
      </x:c>
    </x:row>
    <x:row r="1086">
      <x:c r="A1086" t="inlineStr">
        <x:is>
          <x:t xml:space="preserve">P093</x:t>
        </x:is>
      </x:c>
      <x:c r="B1086" t="inlineStr">
        <x:is>
          <x:t xml:space="preserve">Locker de 4 puertas</x:t>
        </x:is>
      </x:c>
      <x:c r="C1086" t="n">
        <x:v>4</x:v>
      </x:c>
      <x:c r="D1086" t="inlineStr">
        <x:is>
          <x:t xml:space="preserve">Desbarbado</x:t>
        </x:is>
      </x:c>
      <x:c r="E1086" t="inlineStr">
        <x:is>
          <x:t xml:space="preserve">Mesa de desbarbado/esmerilado</x:t>
        </x:is>
      </x:c>
      <x:c r="F1086" s="35" t="n">
        <x:v>46006.45190277778</x:v>
      </x:c>
      <x:c r="G1086" s="35" t="n">
        <x:v>46006.55815277778</x:v>
      </x:c>
      <x:c r="H1086" t="n">
        <x:v>1.55</x:v>
      </x:c>
      <x:c r="I1086" s="30" t="n">
        <x:v>46008</x:v>
      </x:c>
      <x:c r="J1086" t="inlineStr">
        <x:is>
          <x:t xml:space="preserve">FIFO DEL ESCENARIO</x:t>
        </x:is>
      </x:c>
      <x:c r="K1086" t="inlineStr">
        <x:is>
          <x:t xml:space="preserve">NO PROGRAMA HISTORICO</x:t>
        </x:is>
      </x:c>
    </x:row>
    <x:row r="1087">
      <x:c r="A1087" t="inlineStr">
        <x:is>
          <x:t xml:space="preserve">P093</x:t>
        </x:is>
      </x:c>
      <x:c r="B1087" t="inlineStr">
        <x:is>
          <x:t xml:space="preserve">Locker de 4 puertas</x:t>
        </x:is>
      </x:c>
      <x:c r="C1087" t="n">
        <x:v>5</x:v>
      </x:c>
      <x:c r="D1087" t="inlineStr">
        <x:is>
          <x:t xml:space="preserve">Preparación superficial</x:t>
        </x:is>
      </x:c>
      <x:c r="E1087" t="inlineStr">
        <x:is>
          <x:t xml:space="preserve">Zona de preparación superficial</x:t>
        </x:is>
      </x:c>
      <x:c r="F1087" s="35" t="n">
        <x:v>46006.64528055555</x:v>
      </x:c>
      <x:c r="G1087" s="35" t="n">
        <x:v>46007.36585</x:v>
      </x:c>
      <x:c r="H1087" t="n">
        <x:v>2.293666666666667</x:v>
      </x:c>
      <x:c r="I1087" s="30" t="n">
        <x:v>46008</x:v>
      </x:c>
      <x:c r="J1087" t="inlineStr">
        <x:is>
          <x:t xml:space="preserve">FIFO DEL ESCENARIO</x:t>
        </x:is>
      </x:c>
      <x:c r="K1087" t="inlineStr">
        <x:is>
          <x:t xml:space="preserve">NO PROGRAMA HISTORICO</x:t>
        </x:is>
      </x:c>
    </x:row>
    <x:row r="1088">
      <x:c r="A1088" t="inlineStr">
        <x:is>
          <x:t xml:space="preserve">P093</x:t>
        </x:is>
      </x:c>
      <x:c r="B1088" t="inlineStr">
        <x:is>
          <x:t xml:space="preserve">Locker de 4 puertas</x:t>
        </x:is>
      </x:c>
      <x:c r="C1088" t="n">
        <x:v>6</x:v>
      </x:c>
      <x:c r="D1088" t="inlineStr">
        <x:is>
          <x:t xml:space="preserve">Aplicación electrostática de polvo</x:t>
        </x:is>
      </x:c>
      <x:c r="E1088" t="inlineStr">
        <x:is>
          <x:t xml:space="preserve">Pistola manual de pintura electrostática en polvo</x:t>
        </x:is>
      </x:c>
      <x:c r="F1088" s="35" t="n">
        <x:v>46007.36585</x:v>
      </x:c>
      <x:c r="G1088" s="35" t="n">
        <x:v>46007.39789861111</x:v>
      </x:c>
      <x:c r="H1088" t="n">
        <x:v>0.7691666666666667</x:v>
      </x:c>
      <x:c r="I1088" s="30" t="n">
        <x:v>46008</x:v>
      </x:c>
      <x:c r="J1088" t="inlineStr">
        <x:is>
          <x:t xml:space="preserve">FIFO DEL ESCENARIO</x:t>
        </x:is>
      </x:c>
      <x:c r="K1088" t="inlineStr">
        <x:is>
          <x:t xml:space="preserve">NO PROGRAMA HISTORICO</x:t>
        </x:is>
      </x:c>
    </x:row>
    <x:row r="1089">
      <x:c r="A1089" t="inlineStr">
        <x:is>
          <x:t xml:space="preserve">P093</x:t>
        </x:is>
      </x:c>
      <x:c r="B1089" t="inlineStr">
        <x:is>
          <x:t xml:space="preserve">Locker de 4 puertas</x:t>
        </x:is>
      </x:c>
      <x:c r="C1089" t="n">
        <x:v>7</x:v>
      </x:c>
      <x:c r="D1089" t="inlineStr">
        <x:is>
          <x:t xml:space="preserve">Curado térmico en horno</x:t>
        </x:is>
      </x:c>
      <x:c r="E1089" t="inlineStr">
        <x:is>
          <x:t xml:space="preserve">Horno de curado de pintura electrostática por lotes</x:t>
        </x:is>
      </x:c>
      <x:c r="F1089" s="35" t="n">
        <x:v>46007.39789861111</x:v>
      </x:c>
      <x:c r="G1089" s="35" t="n">
        <x:v>46007.42914861111</x:v>
      </x:c>
      <x:c r="H1089" t="n">
        <x:v>0.75</x:v>
      </x:c>
      <x:c r="I1089" s="30" t="n">
        <x:v>46008</x:v>
      </x:c>
      <x:c r="J1089" t="inlineStr">
        <x:is>
          <x:t xml:space="preserve">FIFO DEL ESCENARIO</x:t>
        </x:is>
      </x:c>
      <x:c r="K1089" t="inlineStr">
        <x:is>
          <x:t xml:space="preserve">NO PROGRAMA HISTORICO</x:t>
        </x:is>
      </x:c>
    </x:row>
    <x:row r="1090">
      <x:c r="A1090" t="inlineStr">
        <x:is>
          <x:t xml:space="preserve">P093</x:t>
        </x:is>
      </x:c>
      <x:c r="B1090" t="inlineStr">
        <x:is>
          <x:t xml:space="preserve">Locker de 4 puertas</x:t>
        </x:is>
      </x:c>
      <x:c r="C1090" t="n">
        <x:v>8</x:v>
      </x:c>
      <x:c r="D1090" t="inlineStr">
        <x:is>
          <x:t xml:space="preserve">Colgado, traslado y enfriamiento</x:t>
        </x:is>
      </x:c>
      <x:c r="E1090" t="inlineStr">
        <x:is>
          <x:t xml:space="preserve">Manipulación y enfriamiento de piezas</x:t>
        </x:is>
      </x:c>
      <x:c r="F1090" s="35" t="n">
        <x:v>46007.42914861111</x:v>
      </x:c>
      <x:c r="G1090" s="35" t="n">
        <x:v>46007.44310694445</x:v>
      </x:c>
      <x:c r="H1090" t="n">
        <x:v>0.335</x:v>
      </x:c>
      <x:c r="I1090" s="30" t="n">
        <x:v>46008</x:v>
      </x:c>
      <x:c r="J1090" t="inlineStr">
        <x:is>
          <x:t xml:space="preserve">FIFO DEL ESCENARIO</x:t>
        </x:is>
      </x:c>
      <x:c r="K1090" t="inlineStr">
        <x:is>
          <x:t xml:space="preserve">NO PROGRAMA HISTORICO</x:t>
        </x:is>
      </x:c>
    </x:row>
    <x:row r="1091">
      <x:c r="A1091" t="inlineStr">
        <x:is>
          <x:t xml:space="preserve">P093</x:t>
        </x:is>
      </x:c>
      <x:c r="B1091" t="inlineStr">
        <x:is>
          <x:t xml:space="preserve">Locker de 4 puertas</x:t>
        </x:is>
      </x:c>
      <x:c r="C1091" t="n">
        <x:v>9</x:v>
      </x:c>
      <x:c r="D1091" t="inlineStr">
        <x:is>
          <x:t xml:space="preserve">Ensamblaje</x:t>
        </x:is>
      </x:c>
      <x:c r="E1091" t="inlineStr">
        <x:is>
          <x:t xml:space="preserve">Mesa de armado</x:t>
        </x:is>
      </x:c>
      <x:c r="F1091" s="35" t="n">
        <x:v>46009.3610575</x:v>
      </x:c>
      <x:c r="G1091" s="35" t="n">
        <x:v>46009.55272416666</x:v>
      </x:c>
      <x:c r="H1091" t="n">
        <x:v>3.6</x:v>
      </x:c>
      <x:c r="I1091" s="30" t="n">
        <x:v>46008</x:v>
      </x:c>
      <x:c r="J1091" t="inlineStr">
        <x:is>
          <x:t xml:space="preserve">FIFO DEL ESCENARIO</x:t>
        </x:is>
      </x:c>
      <x:c r="K1091" t="inlineStr">
        <x:is>
          <x:t xml:space="preserve">NO PROGRAMA HISTORICO</x:t>
        </x:is>
      </x:c>
    </x:row>
    <x:row r="1092">
      <x:c r="A1092" t="inlineStr">
        <x:is>
          <x:t xml:space="preserve">P093</x:t>
        </x:is>
      </x:c>
      <x:c r="B1092" t="inlineStr">
        <x:is>
          <x:t xml:space="preserve">Locker de 4 puertas</x:t>
        </x:is>
      </x:c>
      <x:c r="C1092" t="n">
        <x:v>10</x:v>
      </x:c>
      <x:c r="D1092" t="inlineStr">
        <x:is>
          <x:t xml:space="preserve">Inspección de calidad</x:t>
        </x:is>
      </x:c>
      <x:c r="E1092" t="inlineStr">
        <x:is>
          <x:t xml:space="preserve">Área de inspección</x:t>
        </x:is>
      </x:c>
      <x:c r="F1092" s="35" t="n">
        <x:v>46009.55272416666</x:v>
      </x:c>
      <x:c r="G1092" s="35" t="n">
        <x:v>46009.56633527778</x:v>
      </x:c>
      <x:c r="H1092" t="n">
        <x:v>0.3266666666666667</x:v>
      </x:c>
      <x:c r="I1092" s="30" t="n">
        <x:v>46008</x:v>
      </x:c>
      <x:c r="J1092" t="inlineStr">
        <x:is>
          <x:t xml:space="preserve">FIFO DEL ESCENARIO</x:t>
        </x:is>
      </x:c>
      <x:c r="K1092" t="inlineStr">
        <x:is>
          <x:t xml:space="preserve">NO PROGRAMA HISTORICO</x:t>
        </x:is>
      </x:c>
    </x:row>
    <x:row r="1093">
      <x:c r="A1093" t="inlineStr">
        <x:is>
          <x:t xml:space="preserve">P093</x:t>
        </x:is>
      </x:c>
      <x:c r="B1093" t="inlineStr">
        <x:is>
          <x:t xml:space="preserve">Locker de 4 puertas</x:t>
        </x:is>
      </x:c>
      <x:c r="C1093" t="n">
        <x:v>11</x:v>
      </x:c>
      <x:c r="D1093" t="inlineStr">
        <x:is>
          <x:t xml:space="preserve">Embalaje</x:t>
        </x:is>
      </x:c>
      <x:c r="E1093" t="inlineStr">
        <x:is>
          <x:t xml:space="preserve">Zona de protección y embalaje</x:t>
        </x:is>
      </x:c>
      <x:c r="F1093" s="35" t="n">
        <x:v>46009.56633527778</x:v>
      </x:c>
      <x:c r="G1093" s="35" t="n">
        <x:v>46009.58432138889</x:v>
      </x:c>
      <x:c r="H1093" t="n">
        <x:v>0.4316666666666667</x:v>
      </x:c>
      <x:c r="I1093" s="30" t="n">
        <x:v>46008</x:v>
      </x:c>
      <x:c r="J1093" t="inlineStr">
        <x:is>
          <x:t xml:space="preserve">FIFO DEL ESCENARIO</x:t>
        </x:is>
      </x:c>
      <x:c r="K1093" t="inlineStr">
        <x:is>
          <x:t xml:space="preserve">NO PROGRAMA HISTORICO</x:t>
        </x:is>
      </x:c>
    </x:row>
    <x:row r="1094">
      <x:c r="A1094" t="inlineStr">
        <x:is>
          <x:t xml:space="preserve">P095</x:t>
        </x:is>
      </x:c>
      <x:c r="B1094" t="inlineStr">
        <x:is>
          <x:t xml:space="preserve">Armario metálico</x:t>
        </x:is>
      </x:c>
      <x:c r="C1094" t="n">
        <x:v>1</x:v>
      </x:c>
      <x:c r="D1094" t="inlineStr">
        <x:is>
          <x:t xml:space="preserve">Corte de planchas de acero</x:t>
        </x:is>
      </x:c>
      <x:c r="E1094" t="inlineStr">
        <x:is>
          <x:t xml:space="preserve">Guillotina hidráulica para corte de planchas de acero</x:t>
        </x:is>
      </x:c>
      <x:c r="F1094" s="35" t="n">
        <x:v>45996.46967013889</x:v>
      </x:c>
      <x:c r="G1094" s="35" t="n">
        <x:v>45999.38883680556</x:v>
      </x:c>
      <x:c r="H1094" t="n">
        <x:v>6.06</x:v>
      </x:c>
      <x:c r="I1094" s="30" t="n">
        <x:v>46009</x:v>
      </x:c>
      <x:c r="J1094" t="inlineStr">
        <x:is>
          <x:t xml:space="preserve">FIFO DEL ESCENARIO</x:t>
        </x:is>
      </x:c>
      <x:c r="K1094" t="inlineStr">
        <x:is>
          <x:t xml:space="preserve">NO PROGRAMA HISTORICO</x:t>
        </x:is>
      </x:c>
    </x:row>
    <x:row r="1095">
      <x:c r="A1095" t="inlineStr">
        <x:is>
          <x:t xml:space="preserve">P095</x:t>
        </x:is>
      </x:c>
      <x:c r="B1095" t="inlineStr">
        <x:is>
          <x:t xml:space="preserve">Armario metálico</x:t>
        </x:is>
      </x:c>
      <x:c r="C1095" t="n">
        <x:v>2</x:v>
      </x:c>
      <x:c r="D1095" t="inlineStr">
        <x:is>
          <x:t xml:space="preserve">Perforación</x:t>
        </x:is>
      </x:c>
      <x:c r="E1095" t="inlineStr">
        <x:is>
          <x:t xml:space="preserve">Taladro de banco para perforación de acero</x:t>
        </x:is>
      </x:c>
      <x:c r="F1095" s="35" t="n">
        <x:v>46000.62690277777</x:v>
      </x:c>
      <x:c r="G1095" s="35" t="n">
        <x:v>46000.674125</x:v>
      </x:c>
      <x:c r="H1095" t="n">
        <x:v>1.133333333333333</x:v>
      </x:c>
      <x:c r="I1095" s="30" t="n">
        <x:v>46009</x:v>
      </x:c>
      <x:c r="J1095" t="inlineStr">
        <x:is>
          <x:t xml:space="preserve">FIFO DEL ESCENARIO</x:t>
        </x:is>
      </x:c>
      <x:c r="K1095" t="inlineStr">
        <x:is>
          <x:t xml:space="preserve">NO PROGRAMA HISTORICO</x:t>
        </x:is>
      </x:c>
    </x:row>
    <x:row r="1096">
      <x:c r="A1096" t="inlineStr">
        <x:is>
          <x:t xml:space="preserve">P095</x:t>
        </x:is>
      </x:c>
      <x:c r="B1096" t="inlineStr">
        <x:is>
          <x:t xml:space="preserve">Armario metálico</x:t>
        </x:is>
      </x:c>
      <x:c r="C1096" t="n">
        <x:v>3</x:v>
      </x:c>
      <x:c r="D1096" t="inlineStr">
        <x:is>
          <x:t xml:space="preserve">Plegado</x:t>
        </x:is>
      </x:c>
      <x:c r="E1096" t="inlineStr">
        <x:is>
          <x:t xml:space="preserve">Plegadora hidráulica de chapa metálica</x:t>
        </x:is>
      </x:c>
      <x:c r="F1096" s="35" t="n">
        <x:v>46006.45190277778</x:v>
      </x:c>
      <x:c r="G1096" s="35" t="n">
        <x:v>46008.39079166666</x:v>
      </x:c>
      <x:c r="H1096" t="n">
        <x:v>14.53333333333333</x:v>
      </x:c>
      <x:c r="I1096" s="30" t="n">
        <x:v>46009</x:v>
      </x:c>
      <x:c r="J1096" t="inlineStr">
        <x:is>
          <x:t xml:space="preserve">FIFO DEL ESCENARIO</x:t>
        </x:is>
      </x:c>
      <x:c r="K1096" t="inlineStr">
        <x:is>
          <x:t xml:space="preserve">NO PROGRAMA HISTORICO</x:t>
        </x:is>
      </x:c>
    </x:row>
    <x:row r="1097">
      <x:c r="A1097" t="inlineStr">
        <x:is>
          <x:t xml:space="preserve">P095</x:t>
        </x:is>
      </x:c>
      <x:c r="B1097" t="inlineStr">
        <x:is>
          <x:t xml:space="preserve">Armario metálico</x:t>
        </x:is>
      </x:c>
      <x:c r="C1097" t="n">
        <x:v>4</x:v>
      </x:c>
      <x:c r="D1097" t="inlineStr">
        <x:is>
          <x:t xml:space="preserve">Desbarbado</x:t>
        </x:is>
      </x:c>
      <x:c r="E1097" t="inlineStr">
        <x:is>
          <x:t xml:space="preserve">Mesa de desbarbado/esmerilado</x:t>
        </x:is>
      </x:c>
      <x:c r="F1097" s="35" t="n">
        <x:v>46008.39079166666</x:v>
      </x:c>
      <x:c r="G1097" s="35" t="n">
        <x:v>46008.49704166667</x:v>
      </x:c>
      <x:c r="H1097" t="n">
        <x:v>2.55</x:v>
      </x:c>
      <x:c r="I1097" s="30" t="n">
        <x:v>46009</x:v>
      </x:c>
      <x:c r="J1097" t="inlineStr">
        <x:is>
          <x:t xml:space="preserve">FIFO DEL ESCENARIO</x:t>
        </x:is>
      </x:c>
      <x:c r="K1097" t="inlineStr">
        <x:is>
          <x:t xml:space="preserve">NO PROGRAMA HISTORICO</x:t>
        </x:is>
      </x:c>
    </x:row>
    <x:row r="1098">
      <x:c r="A1098" t="inlineStr">
        <x:is>
          <x:t xml:space="preserve">P095</x:t>
        </x:is>
      </x:c>
      <x:c r="B1098" t="inlineStr">
        <x:is>
          <x:t xml:space="preserve">Armario metálico</x:t>
        </x:is>
      </x:c>
      <x:c r="C1098" t="n">
        <x:v>5</x:v>
      </x:c>
      <x:c r="D1098" t="inlineStr">
        <x:is>
          <x:t xml:space="preserve">Preparación superficial</x:t>
        </x:is>
      </x:c>
      <x:c r="E1098" t="inlineStr">
        <x:is>
          <x:t xml:space="preserve">Zona de preparación superficial</x:t>
        </x:is>
      </x:c>
      <x:c r="F1098" s="35" t="n">
        <x:v>46008.49704166667</x:v>
      </x:c>
      <x:c r="G1098" s="35" t="n">
        <x:v>46009.34643055555</x:v>
      </x:c>
      <x:c r="H1098" t="n">
        <x:v>4.385333333333333</x:v>
      </x:c>
      <x:c r="I1098" s="30" t="n">
        <x:v>46009</x:v>
      </x:c>
      <x:c r="J1098" t="inlineStr">
        <x:is>
          <x:t xml:space="preserve">FIFO DEL ESCENARIO</x:t>
        </x:is>
      </x:c>
      <x:c r="K1098" t="inlineStr">
        <x:is>
          <x:t xml:space="preserve">NO PROGRAMA HISTORICO</x:t>
        </x:is>
      </x:c>
    </x:row>
    <x:row r="1099">
      <x:c r="A1099" t="inlineStr">
        <x:is>
          <x:t xml:space="preserve">P095</x:t>
        </x:is>
      </x:c>
      <x:c r="B1099" t="inlineStr">
        <x:is>
          <x:t xml:space="preserve">Armario metálico</x:t>
        </x:is>
      </x:c>
      <x:c r="C1099" t="n">
        <x:v>6</x:v>
      </x:c>
      <x:c r="D1099" t="inlineStr">
        <x:is>
          <x:t xml:space="preserve">Aplicación electrostática de polvo</x:t>
        </x:is>
      </x:c>
      <x:c r="E1099" t="inlineStr">
        <x:is>
          <x:t xml:space="preserve">Pistola manual de pintura electrostática en polvo</x:t>
        </x:is>
      </x:c>
      <x:c r="F1099" s="35" t="n">
        <x:v>46009.34643055555</x:v>
      </x:c>
      <x:c r="G1099" s="35" t="n">
        <x:v>46009.40045833333</x:v>
      </x:c>
      <x:c r="H1099" t="n">
        <x:v>1.296666666666667</x:v>
      </x:c>
      <x:c r="I1099" s="30" t="n">
        <x:v>46009</x:v>
      </x:c>
      <x:c r="J1099" t="inlineStr">
        <x:is>
          <x:t xml:space="preserve">FIFO DEL ESCENARIO</x:t>
        </x:is>
      </x:c>
      <x:c r="K1099" t="inlineStr">
        <x:is>
          <x:t xml:space="preserve">NO PROGRAMA HISTORICO</x:t>
        </x:is>
      </x:c>
    </x:row>
    <x:row r="1100">
      <x:c r="A1100" t="inlineStr">
        <x:is>
          <x:t xml:space="preserve">P095</x:t>
        </x:is>
      </x:c>
      <x:c r="B1100" t="inlineStr">
        <x:is>
          <x:t xml:space="preserve">Armario metálico</x:t>
        </x:is>
      </x:c>
      <x:c r="C1100" t="n">
        <x:v>7</x:v>
      </x:c>
      <x:c r="D1100" t="inlineStr">
        <x:is>
          <x:t xml:space="preserve">Curado térmico en horno</x:t>
        </x:is>
      </x:c>
      <x:c r="E1100" t="inlineStr">
        <x:is>
          <x:t xml:space="preserve">Horno de curado de pintura electrostática por lotes</x:t>
        </x:is>
      </x:c>
      <x:c r="F1100" s="35" t="n">
        <x:v>46009.40045833333</x:v>
      </x:c>
      <x:c r="G1100" s="35" t="n">
        <x:v>46009.43170833333</x:v>
      </x:c>
      <x:c r="H1100" t="n">
        <x:v>0.75</x:v>
      </x:c>
      <x:c r="I1100" s="30" t="n">
        <x:v>46009</x:v>
      </x:c>
      <x:c r="J1100" t="inlineStr">
        <x:is>
          <x:t xml:space="preserve">FIFO DEL ESCENARIO</x:t>
        </x:is>
      </x:c>
      <x:c r="K1100" t="inlineStr">
        <x:is>
          <x:t xml:space="preserve">NO PROGRAMA HISTORICO</x:t>
        </x:is>
      </x:c>
    </x:row>
    <x:row r="1101">
      <x:c r="A1101" t="inlineStr">
        <x:is>
          <x:t xml:space="preserve">P095</x:t>
        </x:is>
      </x:c>
      <x:c r="B1101" t="inlineStr">
        <x:is>
          <x:t xml:space="preserve">Armario metálico</x:t>
        </x:is>
      </x:c>
      <x:c r="C1101" t="n">
        <x:v>8</x:v>
      </x:c>
      <x:c r="D1101" t="inlineStr">
        <x:is>
          <x:t xml:space="preserve">Colgado, traslado y enfriamiento</x:t>
        </x:is>
      </x:c>
      <x:c r="E1101" t="inlineStr">
        <x:is>
          <x:t xml:space="preserve">Manipulación y enfriamiento de piezas</x:t>
        </x:is>
      </x:c>
      <x:c r="F1101" s="35" t="n">
        <x:v>46009.43170833333</x:v>
      </x:c>
      <x:c r="G1101" s="35" t="n">
        <x:v>46009.45365277777</x:v>
      </x:c>
      <x:c r="H1101" t="n">
        <x:v>0.5266666666666666</x:v>
      </x:c>
      <x:c r="I1101" s="30" t="n">
        <x:v>46009</x:v>
      </x:c>
      <x:c r="J1101" t="inlineStr">
        <x:is>
          <x:t xml:space="preserve">FIFO DEL ESCENARIO</x:t>
        </x:is>
      </x:c>
      <x:c r="K1101" t="inlineStr">
        <x:is>
          <x:t xml:space="preserve">NO PROGRAMA HISTORICO</x:t>
        </x:is>
      </x:c>
    </x:row>
    <x:row r="1102">
      <x:c r="A1102" t="inlineStr">
        <x:is>
          <x:t xml:space="preserve">P095</x:t>
        </x:is>
      </x:c>
      <x:c r="B1102" t="inlineStr">
        <x:is>
          <x:t xml:space="preserve">Armario metálico</x:t>
        </x:is>
      </x:c>
      <x:c r="C1102" t="n">
        <x:v>9</x:v>
      </x:c>
      <x:c r="D1102" t="inlineStr">
        <x:is>
          <x:t xml:space="preserve">Ensamblaje</x:t>
        </x:is>
      </x:c>
      <x:c r="E1102" t="inlineStr">
        <x:is>
          <x:t xml:space="preserve">Mesa de armado</x:t>
        </x:is>
      </x:c>
      <x:c r="F1102" s="35" t="n">
        <x:v>46009.55272416666</x:v>
      </x:c>
      <x:c r="G1102" s="35" t="n">
        <x:v>46010.36939083333</x:v>
      </x:c>
      <x:c r="H1102" t="n">
        <x:v>4.6</x:v>
      </x:c>
      <x:c r="I1102" s="30" t="n">
        <x:v>46009</x:v>
      </x:c>
      <x:c r="J1102" t="inlineStr">
        <x:is>
          <x:t xml:space="preserve">FIFO DEL ESCENARIO</x:t>
        </x:is>
      </x:c>
      <x:c r="K1102" t="inlineStr">
        <x:is>
          <x:t xml:space="preserve">NO PROGRAMA HISTORICO</x:t>
        </x:is>
      </x:c>
    </x:row>
    <x:row r="1103">
      <x:c r="A1103" t="inlineStr">
        <x:is>
          <x:t xml:space="preserve">P095</x:t>
        </x:is>
      </x:c>
      <x:c r="B1103" t="inlineStr">
        <x:is>
          <x:t xml:space="preserve">Armario metálico</x:t>
        </x:is>
      </x:c>
      <x:c r="C1103" t="n">
        <x:v>10</x:v>
      </x:c>
      <x:c r="D1103" t="inlineStr">
        <x:is>
          <x:t xml:space="preserve">Inspección de calidad</x:t>
        </x:is>
      </x:c>
      <x:c r="E1103" t="inlineStr">
        <x:is>
          <x:t xml:space="preserve">Área de inspección</x:t>
        </x:is>
      </x:c>
      <x:c r="F1103" s="35" t="n">
        <x:v>46010.36939083333</x:v>
      </x:c>
      <x:c r="G1103" s="35" t="n">
        <x:v>46010.39473805555</x:v>
      </x:c>
      <x:c r="H1103" t="n">
        <x:v>0.6083333333333333</x:v>
      </x:c>
      <x:c r="I1103" s="30" t="n">
        <x:v>46009</x:v>
      </x:c>
      <x:c r="J1103" t="inlineStr">
        <x:is>
          <x:t xml:space="preserve">FIFO DEL ESCENARIO</x:t>
        </x:is>
      </x:c>
      <x:c r="K1103" t="inlineStr">
        <x:is>
          <x:t xml:space="preserve">NO PROGRAMA HISTORICO</x:t>
        </x:is>
      </x:c>
    </x:row>
    <x:row r="1104">
      <x:c r="A1104" t="inlineStr">
        <x:is>
          <x:t xml:space="preserve">P095</x:t>
        </x:is>
      </x:c>
      <x:c r="B1104" t="inlineStr">
        <x:is>
          <x:t xml:space="preserve">Armario metálico</x:t>
        </x:is>
      </x:c>
      <x:c r="C1104" t="n">
        <x:v>11</x:v>
      </x:c>
      <x:c r="D1104" t="inlineStr">
        <x:is>
          <x:t xml:space="preserve">Embalaje</x:t>
        </x:is>
      </x:c>
      <x:c r="E1104" t="inlineStr">
        <x:is>
          <x:t xml:space="preserve">Zona de protección y embalaje</x:t>
        </x:is>
      </x:c>
      <x:c r="F1104" s="35" t="n">
        <x:v>46010.39473805555</x:v>
      </x:c>
      <x:c r="G1104" s="35" t="n">
        <x:v>46010.4285575</x:v>
      </x:c>
      <x:c r="H1104" t="n">
        <x:v>0.8116666666666668</x:v>
      </x:c>
      <x:c r="I1104" s="30" t="n">
        <x:v>46009</x:v>
      </x:c>
      <x:c r="J1104" t="inlineStr">
        <x:is>
          <x:t xml:space="preserve">FIFO DEL ESCENARIO</x:t>
        </x:is>
      </x:c>
      <x:c r="K1104" t="inlineStr">
        <x:is>
          <x:t xml:space="preserve">NO PROGRAMA HISTORICO</x:t>
        </x:is>
      </x:c>
    </x:row>
    <x:row r="1105">
      <x:c r="A1105" t="inlineStr">
        <x:is>
          <x:t xml:space="preserve">P090</x:t>
        </x:is>
      </x:c>
      <x:c r="B1105" t="inlineStr">
        <x:is>
          <x:t xml:space="preserve">Estante reforzado modular</x:t>
        </x:is>
      </x:c>
      <x:c r="C1105" t="n">
        <x:v>1</x:v>
      </x:c>
      <x:c r="D1105" t="inlineStr">
        <x:is>
          <x:t xml:space="preserve">Corte de planchas de acero</x:t>
        </x:is>
      </x:c>
      <x:c r="E1105" t="inlineStr">
        <x:is>
          <x:t xml:space="preserve">Guillotina hidráulica para corte de planchas de acero</x:t>
        </x:is>
      </x:c>
      <x:c r="F1105" s="35" t="n">
        <x:v>46007.33333333334</x:v>
      </x:c>
      <x:c r="G1105" s="35" t="n">
        <x:v>46007.69169444445</x:v>
      </x:c>
      <x:c r="H1105" t="n">
        <x:v>7.600666666666667</x:v>
      </x:c>
      <x:c r="I1105" s="30" t="n">
        <x:v>46025</x:v>
      </x:c>
      <x:c r="J1105" t="inlineStr">
        <x:is>
          <x:t xml:space="preserve">FIFO DEL ESCENARIO</x:t>
        </x:is>
      </x:c>
      <x:c r="K1105" t="inlineStr">
        <x:is>
          <x:t xml:space="preserve">NO PROGRAMA HISTORICO</x:t>
        </x:is>
      </x:c>
    </x:row>
    <x:row r="1106">
      <x:c r="A1106" t="inlineStr">
        <x:is>
          <x:t xml:space="preserve">P090</x:t>
        </x:is>
      </x:c>
      <x:c r="B1106" t="inlineStr">
        <x:is>
          <x:t xml:space="preserve">Estante reforzado modular</x:t>
        </x:is>
      </x:c>
      <x:c r="C1106" t="n">
        <x:v>2</x:v>
      </x:c>
      <x:c r="D1106" t="inlineStr">
        <x:is>
          <x:t xml:space="preserve">Corte de tubos y perfiles</x:t>
        </x:is>
      </x:c>
      <x:c r="E1106" t="inlineStr">
        <x:is>
          <x:t xml:space="preserve">Sierra de cinta para corte de tubos y perfiles</x:t>
        </x:is>
      </x:c>
      <x:c r="F1106" s="35" t="n">
        <x:v>46007.69169444445</x:v>
      </x:c>
      <x:c r="G1106" s="35" t="n">
        <x:v>46009.42780555556</x:v>
      </x:c>
      <x:c r="H1106" t="n">
        <x:v>10.66666666666667</x:v>
      </x:c>
      <x:c r="I1106" s="30" t="n">
        <x:v>46025</x:v>
      </x:c>
      <x:c r="J1106" t="inlineStr">
        <x:is>
          <x:t xml:space="preserve">FIFO DEL ESCENARIO</x:t>
        </x:is>
      </x:c>
      <x:c r="K1106" t="inlineStr">
        <x:is>
          <x:t xml:space="preserve">NO PROGRAMA HISTORICO</x:t>
        </x:is>
      </x:c>
    </x:row>
    <x:row r="1107">
      <x:c r="A1107" t="inlineStr">
        <x:is>
          <x:t xml:space="preserve">P090</x:t>
        </x:is>
      </x:c>
      <x:c r="B1107" t="inlineStr">
        <x:is>
          <x:t xml:space="preserve">Estante reforzado modular</x:t>
        </x:is>
      </x:c>
      <x:c r="C1107" t="n">
        <x:v>3</x:v>
      </x:c>
      <x:c r="D1107" t="inlineStr">
        <x:is>
          <x:t xml:space="preserve">Perforación</x:t>
        </x:is>
      </x:c>
      <x:c r="E1107" t="inlineStr">
        <x:is>
          <x:t xml:space="preserve">Taladro de banco para perforación de acero</x:t>
        </x:is>
      </x:c>
      <x:c r="F1107" s="35" t="n">
        <x:v>46009.42780555556</x:v>
      </x:c>
      <x:c r="G1107" s="35" t="n">
        <x:v>46013.45919444445</x:v>
      </x:c>
      <x:c r="H1107" t="n">
        <x:v>16.75333333333333</x:v>
      </x:c>
      <x:c r="I1107" s="30" t="n">
        <x:v>46025</x:v>
      </x:c>
      <x:c r="J1107" t="inlineStr">
        <x:is>
          <x:t xml:space="preserve">FIFO DEL ESCENARIO</x:t>
        </x:is>
      </x:c>
      <x:c r="K1107" t="inlineStr">
        <x:is>
          <x:t xml:space="preserve">NO PROGRAMA HISTORICO</x:t>
        </x:is>
      </x:c>
    </x:row>
    <x:row r="1108">
      <x:c r="A1108" t="inlineStr">
        <x:is>
          <x:t xml:space="preserve">P090</x:t>
        </x:is>
      </x:c>
      <x:c r="B1108" t="inlineStr">
        <x:is>
          <x:t xml:space="preserve">Estante reforzado modular</x:t>
        </x:is>
      </x:c>
      <x:c r="C1108" t="n">
        <x:v>4</x:v>
      </x:c>
      <x:c r="D1108" t="inlineStr">
        <x:is>
          <x:t xml:space="preserve">Plegado</x:t>
        </x:is>
      </x:c>
      <x:c r="E1108" t="inlineStr">
        <x:is>
          <x:t xml:space="preserve">Plegadora hidráulica de chapa metálica</x:t>
        </x:is>
      </x:c>
      <x:c r="F1108" s="35" t="n">
        <x:v>46013.45919444445</x:v>
      </x:c>
      <x:c r="G1108" s="35" t="n">
        <x:v>46015.38419444444</x:v>
      </x:c>
      <x:c r="H1108" t="n">
        <x:v>14.2</x:v>
      </x:c>
      <x:c r="I1108" s="30" t="n">
        <x:v>46025</x:v>
      </x:c>
      <x:c r="J1108" t="inlineStr">
        <x:is>
          <x:t xml:space="preserve">FIFO DEL ESCENARIO</x:t>
        </x:is>
      </x:c>
      <x:c r="K1108" t="inlineStr">
        <x:is>
          <x:t xml:space="preserve">NO PROGRAMA HISTORICO</x:t>
        </x:is>
      </x:c>
    </x:row>
    <x:row r="1109">
      <x:c r="A1109" t="inlineStr">
        <x:is>
          <x:t xml:space="preserve">P090</x:t>
        </x:is>
      </x:c>
      <x:c r="B1109" t="inlineStr">
        <x:is>
          <x:t xml:space="preserve">Estante reforzado modular</x:t>
        </x:is>
      </x:c>
      <x:c r="C1109" t="n">
        <x:v>5</x:v>
      </x:c>
      <x:c r="D1109" t="inlineStr">
        <x:is>
          <x:t xml:space="preserve">Soldadura</x:t>
        </x:is>
      </x:c>
      <x:c r="E1109" t="inlineStr">
        <x:is>
          <x:t xml:space="preserve">Máquina de soldadura por arco MIG/MAG</x:t>
        </x:is>
      </x:c>
      <x:c r="F1109" s="35" t="n">
        <x:v>46015.38419444444</x:v>
      </x:c>
      <x:c r="G1109" s="35" t="n">
        <x:v>46017.38475</x:v>
      </x:c>
      <x:c r="H1109" t="n">
        <x:v>16.01333333333333</x:v>
      </x:c>
      <x:c r="I1109" s="30" t="n">
        <x:v>46025</x:v>
      </x:c>
      <x:c r="J1109" t="inlineStr">
        <x:is>
          <x:t xml:space="preserve">FIFO DEL ESCENARIO</x:t>
        </x:is>
      </x:c>
      <x:c r="K1109" t="inlineStr">
        <x:is>
          <x:t xml:space="preserve">NO PROGRAMA HISTORICO</x:t>
        </x:is>
      </x:c>
    </x:row>
    <x:row r="1110">
      <x:c r="A1110" t="inlineStr">
        <x:is>
          <x:t xml:space="preserve">P090</x:t>
        </x:is>
      </x:c>
      <x:c r="B1110" t="inlineStr">
        <x:is>
          <x:t xml:space="preserve">Estante reforzado modular</x:t>
        </x:is>
      </x:c>
      <x:c r="C1110" t="n">
        <x:v>6</x:v>
      </x:c>
      <x:c r="D1110" t="inlineStr">
        <x:is>
          <x:t xml:space="preserve">Desbarbado</x:t>
        </x:is>
      </x:c>
      <x:c r="E1110" t="inlineStr">
        <x:is>
          <x:t xml:space="preserve">Mesa de desbarbado/esmerilado</x:t>
        </x:is>
      </x:c>
      <x:c r="F1110" s="35" t="n">
        <x:v>46017.38475</x:v>
      </x:c>
      <x:c r="G1110" s="35" t="n">
        <x:v>46020.46808333333</x:v>
      </x:c>
      <x:c r="H1110" t="n">
        <x:v>10</x:v>
      </x:c>
      <x:c r="I1110" s="30" t="n">
        <x:v>46025</x:v>
      </x:c>
      <x:c r="J1110" t="inlineStr">
        <x:is>
          <x:t xml:space="preserve">FIFO DEL ESCENARIO</x:t>
        </x:is>
      </x:c>
      <x:c r="K1110" t="inlineStr">
        <x:is>
          <x:t xml:space="preserve">NO PROGRAMA HISTORICO</x:t>
        </x:is>
      </x:c>
    </x:row>
    <x:row r="1111">
      <x:c r="A1111" t="inlineStr">
        <x:is>
          <x:t xml:space="preserve">P090</x:t>
        </x:is>
      </x:c>
      <x:c r="B1111" t="inlineStr">
        <x:is>
          <x:t xml:space="preserve">Estante reforzado modular</x:t>
        </x:is>
      </x:c>
      <x:c r="C1111" t="n">
        <x:v>7</x:v>
      </x:c>
      <x:c r="D1111" t="inlineStr">
        <x:is>
          <x:t xml:space="preserve">Preparación superficial</x:t>
        </x:is>
      </x:c>
      <x:c r="E1111" t="inlineStr">
        <x:is>
          <x:t xml:space="preserve">Zona de preparación superficial</x:t>
        </x:is>
      </x:c>
      <x:c r="F1111" s="35" t="n">
        <x:v>46020.46808333333</x:v>
      </x:c>
      <x:c r="G1111" s="35" t="n">
        <x:v>46021.41028333333</x:v>
      </x:c>
      <x:c r="H1111" t="n">
        <x:v>6.612800000000001</x:v>
      </x:c>
      <x:c r="I1111" s="30" t="n">
        <x:v>46025</x:v>
      </x:c>
      <x:c r="J1111" t="inlineStr">
        <x:is>
          <x:t xml:space="preserve">FIFO DEL ESCENARIO</x:t>
        </x:is>
      </x:c>
      <x:c r="K1111" t="inlineStr">
        <x:is>
          <x:t xml:space="preserve">NO PROGRAMA HISTORICO</x:t>
        </x:is>
      </x:c>
    </x:row>
    <x:row r="1112">
      <x:c r="A1112" t="inlineStr">
        <x:is>
          <x:t xml:space="preserve">P090</x:t>
        </x:is>
      </x:c>
      <x:c r="B1112" t="inlineStr">
        <x:is>
          <x:t xml:space="preserve">Estante reforzado modular</x:t>
        </x:is>
      </x:c>
      <x:c r="C1112" t="n">
        <x:v>8</x:v>
      </x:c>
      <x:c r="D1112" t="inlineStr">
        <x:is>
          <x:t xml:space="preserve">Aplicación electrostática de polvo</x:t>
        </x:is>
      </x:c>
      <x:c r="E1112" t="inlineStr">
        <x:is>
          <x:t xml:space="preserve">Pistola manual de pintura electrostática en polvo</x:t>
        </x:is>
      </x:c>
      <x:c r="F1112" s="35" t="n">
        <x:v>46021.41028333333</x:v>
      </x:c>
      <x:c r="G1112" s="35" t="n">
        <x:v>46021.49378333333</x:v>
      </x:c>
      <x:c r="H1112" t="n">
        <x:v>2.004</x:v>
      </x:c>
      <x:c r="I1112" s="30" t="n">
        <x:v>46025</x:v>
      </x:c>
      <x:c r="J1112" t="inlineStr">
        <x:is>
          <x:t xml:space="preserve">FIFO DEL ESCENARIO</x:t>
        </x:is>
      </x:c>
      <x:c r="K1112" t="inlineStr">
        <x:is>
          <x:t xml:space="preserve">NO PROGRAMA HISTORICO</x:t>
        </x:is>
      </x:c>
    </x:row>
    <x:row r="1113">
      <x:c r="A1113" t="inlineStr">
        <x:is>
          <x:t xml:space="preserve">P090</x:t>
        </x:is>
      </x:c>
      <x:c r="B1113" t="inlineStr">
        <x:is>
          <x:t xml:space="preserve">Estante reforzado modular</x:t>
        </x:is>
      </x:c>
      <x:c r="C1113" t="n">
        <x:v>9</x:v>
      </x:c>
      <x:c r="D1113" t="inlineStr">
        <x:is>
          <x:t xml:space="preserve">Curado térmico en horno</x:t>
        </x:is>
      </x:c>
      <x:c r="E1113" t="inlineStr">
        <x:is>
          <x:t xml:space="preserve">Horno de curado de pintura electrostática por lotes</x:t>
        </x:is>
      </x:c>
      <x:c r="F1113" s="35" t="n">
        <x:v>46021.49378333333</x:v>
      </x:c>
      <x:c r="G1113" s="35" t="n">
        <x:v>46021.59795</x:v>
      </x:c>
      <x:c r="H1113" t="n">
        <x:v>1.5</x:v>
      </x:c>
      <x:c r="I1113" s="30" t="n">
        <x:v>46025</x:v>
      </x:c>
      <x:c r="J1113" t="inlineStr">
        <x:is>
          <x:t xml:space="preserve">FIFO DEL ESCENARIO</x:t>
        </x:is>
      </x:c>
      <x:c r="K1113" t="inlineStr">
        <x:is>
          <x:t xml:space="preserve">NO PROGRAMA HISTORICO</x:t>
        </x:is>
      </x:c>
    </x:row>
    <x:row r="1114">
      <x:c r="A1114" t="inlineStr">
        <x:is>
          <x:t xml:space="preserve">P090</x:t>
        </x:is>
      </x:c>
      <x:c r="B1114" t="inlineStr">
        <x:is>
          <x:t xml:space="preserve">Estante reforzado modular</x:t>
        </x:is>
      </x:c>
      <x:c r="C1114" t="n">
        <x:v>10</x:v>
      </x:c>
      <x:c r="D1114" t="inlineStr">
        <x:is>
          <x:t xml:space="preserve">Colgado, traslado y enfriamiento</x:t>
        </x:is>
      </x:c>
      <x:c r="E1114" t="inlineStr">
        <x:is>
          <x:t xml:space="preserve">Manipulación y enfriamiento de piezas</x:t>
        </x:is>
      </x:c>
      <x:c r="F1114" s="35" t="n">
        <x:v>46021.59795</x:v>
      </x:c>
      <x:c r="G1114" s="35" t="n">
        <x:v>46021.63147777778</x:v>
      </x:c>
      <x:c r="H1114" t="n">
        <x:v>0.8046666666666666</x:v>
      </x:c>
      <x:c r="I1114" s="30" t="n">
        <x:v>46025</x:v>
      </x:c>
      <x:c r="J1114" t="inlineStr">
        <x:is>
          <x:t xml:space="preserve">FIFO DEL ESCENARIO</x:t>
        </x:is>
      </x:c>
      <x:c r="K1114" t="inlineStr">
        <x:is>
          <x:t xml:space="preserve">NO PROGRAMA HISTORICO</x:t>
        </x:is>
      </x:c>
    </x:row>
    <x:row r="1115">
      <x:c r="A1115" t="inlineStr">
        <x:is>
          <x:t xml:space="preserve">P090</x:t>
        </x:is>
      </x:c>
      <x:c r="B1115" t="inlineStr">
        <x:is>
          <x:t xml:space="preserve">Estante reforzado modular</x:t>
        </x:is>
      </x:c>
      <x:c r="C1115" t="n">
        <x:v>11</x:v>
      </x:c>
      <x:c r="D1115" t="inlineStr">
        <x:is>
          <x:t xml:space="preserve">Ensamblaje</x:t>
        </x:is>
      </x:c>
      <x:c r="E1115" t="inlineStr">
        <x:is>
          <x:t xml:space="preserve">Mesa de armado</x:t>
        </x:is>
      </x:c>
      <x:c r="F1115" s="35" t="n">
        <x:v>46021.63147777778</x:v>
      </x:c>
      <x:c r="G1115" s="35" t="n">
        <x:v>46023.45022777778</x:v>
      </x:c>
      <x:c r="H1115" t="n">
        <x:v>12.65</x:v>
      </x:c>
      <x:c r="I1115" s="30" t="n">
        <x:v>46025</x:v>
      </x:c>
      <x:c r="J1115" t="inlineStr">
        <x:is>
          <x:t xml:space="preserve">FIFO DEL ESCENARIO</x:t>
        </x:is>
      </x:c>
      <x:c r="K1115" t="inlineStr">
        <x:is>
          <x:t xml:space="preserve">NO PROGRAMA HISTORICO</x:t>
        </x:is>
      </x:c>
    </x:row>
    <x:row r="1116">
      <x:c r="A1116" t="inlineStr">
        <x:is>
          <x:t xml:space="preserve">P090</x:t>
        </x:is>
      </x:c>
      <x:c r="B1116" t="inlineStr">
        <x:is>
          <x:t xml:space="preserve">Estante reforzado modular</x:t>
        </x:is>
      </x:c>
      <x:c r="C1116" t="n">
        <x:v>12</x:v>
      </x:c>
      <x:c r="D1116" t="inlineStr">
        <x:is>
          <x:t xml:space="preserve">Inspección de calidad</x:t>
        </x:is>
      </x:c>
      <x:c r="E1116" t="inlineStr">
        <x:is>
          <x:t xml:space="preserve">Área de inspección</x:t>
        </x:is>
      </x:c>
      <x:c r="F1116" s="35" t="n">
        <x:v>46023.45022777778</x:v>
      </x:c>
      <x:c r="G1116" s="35" t="n">
        <x:v>46023.48517222222</x:v>
      </x:c>
      <x:c r="H1116" t="n">
        <x:v>0.8386666666666667</x:v>
      </x:c>
      <x:c r="I1116" s="30" t="n">
        <x:v>46025</x:v>
      </x:c>
      <x:c r="J1116" t="inlineStr">
        <x:is>
          <x:t xml:space="preserve">FIFO DEL ESCENARIO</x:t>
        </x:is>
      </x:c>
      <x:c r="K1116" t="inlineStr">
        <x:is>
          <x:t xml:space="preserve">NO PROGRAMA HISTORICO</x:t>
        </x:is>
      </x:c>
    </x:row>
    <x:row r="1117">
      <x:c r="A1117" t="inlineStr">
        <x:is>
          <x:t xml:space="preserve">P090</x:t>
        </x:is>
      </x:c>
      <x:c r="B1117" t="inlineStr">
        <x:is>
          <x:t xml:space="preserve">Estante reforzado modular</x:t>
        </x:is>
      </x:c>
      <x:c r="C1117" t="n">
        <x:v>13</x:v>
      </x:c>
      <x:c r="D1117" t="inlineStr">
        <x:is>
          <x:t xml:space="preserve">Embalaje</x:t>
        </x:is>
      </x:c>
      <x:c r="E1117" t="inlineStr">
        <x:is>
          <x:t xml:space="preserve">Zona de protección y embalaje</x:t>
        </x:is>
      </x:c>
      <x:c r="F1117" s="35" t="n">
        <x:v>46023.48517222222</x:v>
      </x:c>
      <x:c r="G1117" s="35" t="n">
        <x:v>46023.57378333333</x:v>
      </x:c>
      <x:c r="H1117" t="n">
        <x:v>1.126666666666666</x:v>
      </x:c>
      <x:c r="I1117" s="30" t="n">
        <x:v>46025</x:v>
      </x:c>
      <x:c r="J1117" t="inlineStr">
        <x:is>
          <x:t xml:space="preserve">FIFO DEL ESCENARIO</x:t>
        </x:is>
      </x:c>
      <x:c r="K1117" t="inlineStr">
        <x:is>
          <x:t xml:space="preserve">NO PROGRAMA HISTORICO</x:t>
        </x:is>
      </x:c>
    </x:row>
    <x:row r="1118">
      <x:c r="A1118" t="inlineStr">
        <x:is>
          <x:t xml:space="preserve">P092</x:t>
        </x:is>
      </x:c>
      <x:c r="B1118" t="inlineStr">
        <x:is>
          <x:t xml:space="preserve">Góndola mural</x:t>
        </x:is>
      </x:c>
      <x:c r="C1118" t="n">
        <x:v>1</x:v>
      </x:c>
      <x:c r="D1118" t="inlineStr">
        <x:is>
          <x:t xml:space="preserve">Corte de planchas de acero</x:t>
        </x:is>
      </x:c>
      <x:c r="E1118" t="inlineStr">
        <x:is>
          <x:t xml:space="preserve">Guillotina hidráulica para corte de planchas de acero</x:t>
        </x:is>
      </x:c>
      <x:c r="F1118" s="35" t="n">
        <x:v>46007.69169444445</x:v>
      </x:c>
      <x:c r="G1118" s="35" t="n">
        <x:v>46008.64087847222</x:v>
      </x:c>
      <x:c r="H1118" t="n">
        <x:v>6.780416666666667</x:v>
      </x:c>
      <x:c r="I1118" s="30" t="n">
        <x:v>46023</x:v>
      </x:c>
      <x:c r="J1118" t="inlineStr">
        <x:is>
          <x:t xml:space="preserve">FIFO DEL ESCENARIO</x:t>
        </x:is>
      </x:c>
      <x:c r="K1118" t="inlineStr">
        <x:is>
          <x:t xml:space="preserve">NO PROGRAMA HISTORICO</x:t>
        </x:is>
      </x:c>
    </x:row>
    <x:row r="1119">
      <x:c r="A1119" t="inlineStr">
        <x:is>
          <x:t xml:space="preserve">P092</x:t>
        </x:is>
      </x:c>
      <x:c r="B1119" t="inlineStr">
        <x:is>
          <x:t xml:space="preserve">Góndola mural</x:t>
        </x:is>
      </x:c>
      <x:c r="C1119" t="n">
        <x:v>2</x:v>
      </x:c>
      <x:c r="D1119" t="inlineStr">
        <x:is>
          <x:t xml:space="preserve">Corte de tubos y perfiles</x:t>
        </x:is>
      </x:c>
      <x:c r="E1119" t="inlineStr">
        <x:is>
          <x:t xml:space="preserve">Sierra de cinta para corte de tubos y perfiles</x:t>
        </x:is>
      </x:c>
      <x:c r="F1119" s="35" t="n">
        <x:v>46009.42780555556</x:v>
      </x:c>
      <x:c r="G1119" s="35" t="n">
        <x:v>46009.46388888889</x:v>
      </x:c>
      <x:c r="H1119" t="n">
        <x:v>0.8659999999999999</x:v>
      </x:c>
      <x:c r="I1119" s="30" t="n">
        <x:v>46023</x:v>
      </x:c>
      <x:c r="J1119" t="inlineStr">
        <x:is>
          <x:t xml:space="preserve">FIFO DEL ESCENARIO</x:t>
        </x:is>
      </x:c>
      <x:c r="K1119" t="inlineStr">
        <x:is>
          <x:t xml:space="preserve">NO PROGRAMA HISTORICO</x:t>
        </x:is>
      </x:c>
    </x:row>
    <x:row r="1120">
      <x:c r="A1120" t="inlineStr">
        <x:is>
          <x:t xml:space="preserve">P092</x:t>
        </x:is>
      </x:c>
      <x:c r="B1120" t="inlineStr">
        <x:is>
          <x:t xml:space="preserve">Góndola mural</x:t>
        </x:is>
      </x:c>
      <x:c r="C1120" t="n">
        <x:v>3</x:v>
      </x:c>
      <x:c r="D1120" t="inlineStr">
        <x:is>
          <x:t xml:space="preserve">Perforación</x:t>
        </x:is>
      </x:c>
      <x:c r="E1120" t="inlineStr">
        <x:is>
          <x:t xml:space="preserve">Taladro de banco para perforación de acero</x:t>
        </x:is>
      </x:c>
      <x:c r="F1120" s="35" t="n">
        <x:v>46013.45919444445</x:v>
      </x:c>
      <x:c r="G1120" s="35" t="n">
        <x:v>46014.4585</x:v>
      </x:c>
      <x:c r="H1120" t="n">
        <x:v>7.983333333333333</x:v>
      </x:c>
      <x:c r="I1120" s="30" t="n">
        <x:v>46023</x:v>
      </x:c>
      <x:c r="J1120" t="inlineStr">
        <x:is>
          <x:t xml:space="preserve">FIFO DEL ESCENARIO</x:t>
        </x:is>
      </x:c>
      <x:c r="K1120" t="inlineStr">
        <x:is>
          <x:t xml:space="preserve">NO PROGRAMA HISTORICO</x:t>
        </x:is>
      </x:c>
    </x:row>
    <x:row r="1121">
      <x:c r="A1121" t="inlineStr">
        <x:is>
          <x:t xml:space="preserve">P092</x:t>
        </x:is>
      </x:c>
      <x:c r="B1121" t="inlineStr">
        <x:is>
          <x:t xml:space="preserve">Góndola mural</x:t>
        </x:is>
      </x:c>
      <x:c r="C1121" t="n">
        <x:v>4</x:v>
      </x:c>
      <x:c r="D1121" t="inlineStr">
        <x:is>
          <x:t xml:space="preserve">Plegado</x:t>
        </x:is>
      </x:c>
      <x:c r="E1121" t="inlineStr">
        <x:is>
          <x:t xml:space="preserve">Plegadora hidráulica de chapa metálica</x:t>
        </x:is>
      </x:c>
      <x:c r="F1121" s="35" t="n">
        <x:v>46015.38419444444</x:v>
      </x:c>
      <x:c r="G1121" s="35" t="n">
        <x:v>46016.70363888889</x:v>
      </x:c>
      <x:c r="H1121" t="n">
        <x:v>14.66666666666667</x:v>
      </x:c>
      <x:c r="I1121" s="30" t="n">
        <x:v>46023</x:v>
      </x:c>
      <x:c r="J1121" t="inlineStr">
        <x:is>
          <x:t xml:space="preserve">FIFO DEL ESCENARIO</x:t>
        </x:is>
      </x:c>
      <x:c r="K1121" t="inlineStr">
        <x:is>
          <x:t xml:space="preserve">NO PROGRAMA HISTORICO</x:t>
        </x:is>
      </x:c>
    </x:row>
    <x:row r="1122">
      <x:c r="A1122" t="inlineStr">
        <x:is>
          <x:t xml:space="preserve">P092</x:t>
        </x:is>
      </x:c>
      <x:c r="B1122" t="inlineStr">
        <x:is>
          <x:t xml:space="preserve">Góndola mural</x:t>
        </x:is>
      </x:c>
      <x:c r="C1122" t="n">
        <x:v>5</x:v>
      </x:c>
      <x:c r="D1122" t="inlineStr">
        <x:is>
          <x:t xml:space="preserve">Soldadura</x:t>
        </x:is>
      </x:c>
      <x:c r="E1122" t="inlineStr">
        <x:is>
          <x:t xml:space="preserve">Máquina de soldadura por arco MIG/MAG</x:t>
        </x:is>
      </x:c>
      <x:c r="F1122" s="35" t="n">
        <x:v>46017.38475</x:v>
      </x:c>
      <x:c r="G1122" s="35" t="n">
        <x:v>46017.41891666667</x:v>
      </x:c>
      <x:c r="H1122" t="n">
        <x:v>0.82</x:v>
      </x:c>
      <x:c r="I1122" s="30" t="n">
        <x:v>46023</x:v>
      </x:c>
      <x:c r="J1122" t="inlineStr">
        <x:is>
          <x:t xml:space="preserve">FIFO DEL ESCENARIO</x:t>
        </x:is>
      </x:c>
      <x:c r="K1122" t="inlineStr">
        <x:is>
          <x:t xml:space="preserve">NO PROGRAMA HISTORICO</x:t>
        </x:is>
      </x:c>
    </x:row>
    <x:row r="1123">
      <x:c r="A1123" t="inlineStr">
        <x:is>
          <x:t xml:space="preserve">P092</x:t>
        </x:is>
      </x:c>
      <x:c r="B1123" t="inlineStr">
        <x:is>
          <x:t xml:space="preserve">Góndola mural</x:t>
        </x:is>
      </x:c>
      <x:c r="C1123" t="n">
        <x:v>6</x:v>
      </x:c>
      <x:c r="D1123" t="inlineStr">
        <x:is>
          <x:t xml:space="preserve">Desbarbado</x:t>
        </x:is>
      </x:c>
      <x:c r="E1123" t="inlineStr">
        <x:is>
          <x:t xml:space="preserve">Mesa de desbarbado/esmerilado</x:t>
        </x:is>
      </x:c>
      <x:c r="F1123" s="35" t="n">
        <x:v>46020.46808333333</x:v>
      </x:c>
      <x:c r="G1123" s="35" t="n">
        <x:v>46020.67225</x:v>
      </x:c>
      <x:c r="H1123" t="n">
        <x:v>3.9</x:v>
      </x:c>
      <x:c r="I1123" s="30" t="n">
        <x:v>46023</x:v>
      </x:c>
      <x:c r="J1123" t="inlineStr">
        <x:is>
          <x:t xml:space="preserve">FIFO DEL ESCENARIO</x:t>
        </x:is>
      </x:c>
      <x:c r="K1123" t="inlineStr">
        <x:is>
          <x:t xml:space="preserve">NO PROGRAMA HISTORICO</x:t>
        </x:is>
      </x:c>
    </x:row>
    <x:row r="1124">
      <x:c r="A1124" t="inlineStr">
        <x:is>
          <x:t xml:space="preserve">P092</x:t>
        </x:is>
      </x:c>
      <x:c r="B1124" t="inlineStr">
        <x:is>
          <x:t xml:space="preserve">Góndola mural</x:t>
        </x:is>
      </x:c>
      <x:c r="C1124" t="n">
        <x:v>7</x:v>
      </x:c>
      <x:c r="D1124" t="inlineStr">
        <x:is>
          <x:t xml:space="preserve">Preparación superficial</x:t>
        </x:is>
      </x:c>
      <x:c r="E1124" t="inlineStr">
        <x:is>
          <x:t xml:space="preserve">Zona de preparación superficial</x:t>
        </x:is>
      </x:c>
      <x:c r="F1124" s="35" t="n">
        <x:v>46021.41028333333</x:v>
      </x:c>
      <x:c r="G1124" s="35" t="n">
        <x:v>46021.58771277778</x:v>
      </x:c>
      <x:c r="H1124" t="n">
        <x:v>3.258306666666666</x:v>
      </x:c>
      <x:c r="I1124" s="30" t="n">
        <x:v>46023</x:v>
      </x:c>
      <x:c r="J1124" t="inlineStr">
        <x:is>
          <x:t xml:space="preserve">FIFO DEL ESCENARIO</x:t>
        </x:is>
      </x:c>
      <x:c r="K1124" t="inlineStr">
        <x:is>
          <x:t xml:space="preserve">NO PROGRAMA HISTORICO</x:t>
        </x:is>
      </x:c>
    </x:row>
    <x:row r="1125">
      <x:c r="A1125" t="inlineStr">
        <x:is>
          <x:t xml:space="preserve">P092</x:t>
        </x:is>
      </x:c>
      <x:c r="B1125" t="inlineStr">
        <x:is>
          <x:t xml:space="preserve">Góndola mural</x:t>
        </x:is>
      </x:c>
      <x:c r="C1125" t="n">
        <x:v>8</x:v>
      </x:c>
      <x:c r="D1125" t="inlineStr">
        <x:is>
          <x:t xml:space="preserve">Aplicación electrostática de polvo</x:t>
        </x:is>
      </x:c>
      <x:c r="E1125" t="inlineStr">
        <x:is>
          <x:t xml:space="preserve">Pistola manual de pintura electrostática en polvo</x:t>
        </x:is>
      </x:c>
      <x:c r="F1125" s="35" t="n">
        <x:v>46021.58771277778</x:v>
      </x:c>
      <x:c r="G1125" s="35" t="n">
        <x:v>46021.63172666667</x:v>
      </x:c>
      <x:c r="H1125" t="n">
        <x:v>1.056333333333333</x:v>
      </x:c>
      <x:c r="I1125" s="30" t="n">
        <x:v>46023</x:v>
      </x:c>
      <x:c r="J1125" t="inlineStr">
        <x:is>
          <x:t xml:space="preserve">FIFO DEL ESCENARIO</x:t>
        </x:is>
      </x:c>
      <x:c r="K1125" t="inlineStr">
        <x:is>
          <x:t xml:space="preserve">NO PROGRAMA HISTORICO</x:t>
        </x:is>
      </x:c>
    </x:row>
    <x:row r="1126">
      <x:c r="A1126" t="inlineStr">
        <x:is>
          <x:t xml:space="preserve">P092</x:t>
        </x:is>
      </x:c>
      <x:c r="B1126" t="inlineStr">
        <x:is>
          <x:t xml:space="preserve">Góndola mural</x:t>
        </x:is>
      </x:c>
      <x:c r="C1126" t="n">
        <x:v>9</x:v>
      </x:c>
      <x:c r="D1126" t="inlineStr">
        <x:is>
          <x:t xml:space="preserve">Curado térmico en horno</x:t>
        </x:is>
      </x:c>
      <x:c r="E1126" t="inlineStr">
        <x:is>
          <x:t xml:space="preserve">Horno de curado de pintura electrostática por lotes</x:t>
        </x:is>
      </x:c>
      <x:c r="F1126" s="35" t="n">
        <x:v>46021.63172666667</x:v>
      </x:c>
      <x:c r="G1126" s="35" t="n">
        <x:v>46021.66297666667</x:v>
      </x:c>
      <x:c r="H1126" t="n">
        <x:v>0.75</x:v>
      </x:c>
      <x:c r="I1126" s="30" t="n">
        <x:v>46023</x:v>
      </x:c>
      <x:c r="J1126" t="inlineStr">
        <x:is>
          <x:t xml:space="preserve">FIFO DEL ESCENARIO</x:t>
        </x:is>
      </x:c>
      <x:c r="K1126" t="inlineStr">
        <x:is>
          <x:t xml:space="preserve">NO PROGRAMA HISTORICO</x:t>
        </x:is>
      </x:c>
    </x:row>
    <x:row r="1127">
      <x:c r="A1127" t="inlineStr">
        <x:is>
          <x:t xml:space="preserve">P092</x:t>
        </x:is>
      </x:c>
      <x:c r="B1127" t="inlineStr">
        <x:is>
          <x:t xml:space="preserve">Góndola mural</x:t>
        </x:is>
      </x:c>
      <x:c r="C1127" t="n">
        <x:v>10</x:v>
      </x:c>
      <x:c r="D1127" t="inlineStr">
        <x:is>
          <x:t xml:space="preserve">Colgado, traslado y enfriamiento</x:t>
        </x:is>
      </x:c>
      <x:c r="E1127" t="inlineStr">
        <x:is>
          <x:t xml:space="preserve">Manipulación y enfriamiento de piezas</x:t>
        </x:is>
      </x:c>
      <x:c r="F1127" s="35" t="n">
        <x:v>46021.66297666667</x:v>
      </x:c>
      <x:c r="G1127" s="35" t="n">
        <x:v>46021.68087944444</x:v>
      </x:c>
      <x:c r="H1127" t="n">
        <x:v>0.4296666666666667</x:v>
      </x:c>
      <x:c r="I1127" s="30" t="n">
        <x:v>46023</x:v>
      </x:c>
      <x:c r="J1127" t="inlineStr">
        <x:is>
          <x:t xml:space="preserve">FIFO DEL ESCENARIO</x:t>
        </x:is>
      </x:c>
      <x:c r="K1127" t="inlineStr">
        <x:is>
          <x:t xml:space="preserve">NO PROGRAMA HISTORICO</x:t>
        </x:is>
      </x:c>
    </x:row>
    <x:row r="1128">
      <x:c r="A1128" t="inlineStr">
        <x:is>
          <x:t xml:space="preserve">P092</x:t>
        </x:is>
      </x:c>
      <x:c r="B1128" t="inlineStr">
        <x:is>
          <x:t xml:space="preserve">Góndola mural</x:t>
        </x:is>
      </x:c>
      <x:c r="C1128" t="n">
        <x:v>11</x:v>
      </x:c>
      <x:c r="D1128" t="inlineStr">
        <x:is>
          <x:t xml:space="preserve">Ensamblaje</x:t>
        </x:is>
      </x:c>
      <x:c r="E1128" t="inlineStr">
        <x:is>
          <x:t xml:space="preserve">Mesa de armado</x:t>
        </x:is>
      </x:c>
      <x:c r="F1128" s="35" t="n">
        <x:v>46023.45022777778</x:v>
      </x:c>
      <x:c r="G1128" s="35" t="n">
        <x:v>46024.35804027778</x:v>
      </x:c>
      <x:c r="H1128" t="n">
        <x:v>5.7875</x:v>
      </x:c>
      <x:c r="I1128" s="30" t="n">
        <x:v>46023</x:v>
      </x:c>
      <x:c r="J1128" t="inlineStr">
        <x:is>
          <x:t xml:space="preserve">FIFO DEL ESCENARIO</x:t>
        </x:is>
      </x:c>
      <x:c r="K1128" t="inlineStr">
        <x:is>
          <x:t xml:space="preserve">NO PROGRAMA HISTORICO</x:t>
        </x:is>
      </x:c>
    </x:row>
    <x:row r="1129">
      <x:c r="A1129" t="inlineStr">
        <x:is>
          <x:t xml:space="preserve">P092</x:t>
        </x:is>
      </x:c>
      <x:c r="B1129" t="inlineStr">
        <x:is>
          <x:t xml:space="preserve">Góndola mural</x:t>
        </x:is>
      </x:c>
      <x:c r="C1129" t="n">
        <x:v>12</x:v>
      </x:c>
      <x:c r="D1129" t="inlineStr">
        <x:is>
          <x:t xml:space="preserve">Inspección de calidad</x:t>
        </x:is>
      </x:c>
      <x:c r="E1129" t="inlineStr">
        <x:is>
          <x:t xml:space="preserve">Área de inspección</x:t>
        </x:is>
      </x:c>
      <x:c r="F1129" s="35" t="n">
        <x:v>46024.35804027778</x:v>
      </x:c>
      <x:c r="G1129" s="35" t="n">
        <x:v>46024.37726944444</x:v>
      </x:c>
      <x:c r="H1129" t="n">
        <x:v>0.4615</x:v>
      </x:c>
      <x:c r="I1129" s="30" t="n">
        <x:v>46023</x:v>
      </x:c>
      <x:c r="J1129" t="inlineStr">
        <x:is>
          <x:t xml:space="preserve">FIFO DEL ESCENARIO</x:t>
        </x:is>
      </x:c>
      <x:c r="K1129" t="inlineStr">
        <x:is>
          <x:t xml:space="preserve">NO PROGRAMA HISTORICO</x:t>
        </x:is>
      </x:c>
    </x:row>
    <x:row r="1130">
      <x:c r="A1130" t="inlineStr">
        <x:is>
          <x:t xml:space="preserve">P092</x:t>
        </x:is>
      </x:c>
      <x:c r="B1130" t="inlineStr">
        <x:is>
          <x:t xml:space="preserve">Góndola mural</x:t>
        </x:is>
      </x:c>
      <x:c r="C1130" t="n">
        <x:v>13</x:v>
      </x:c>
      <x:c r="D1130" t="inlineStr">
        <x:is>
          <x:t xml:space="preserve">Embalaje</x:t>
        </x:is>
      </x:c>
      <x:c r="E1130" t="inlineStr">
        <x:is>
          <x:t xml:space="preserve">Zona de protección y embalaje</x:t>
        </x:is>
      </x:c>
      <x:c r="F1130" s="35" t="n">
        <x:v>46024.37726944444</x:v>
      </x:c>
      <x:c r="G1130" s="35" t="n">
        <x:v>46024.40296388889</x:v>
      </x:c>
      <x:c r="H1130" t="n">
        <x:v>0.6166666666666667</x:v>
      </x:c>
      <x:c r="I1130" s="30" t="n">
        <x:v>46023</x:v>
      </x:c>
      <x:c r="J1130" t="inlineStr">
        <x:is>
          <x:t xml:space="preserve">FIFO DEL ESCENARIO</x:t>
        </x:is>
      </x:c>
      <x:c r="K1130" t="inlineStr">
        <x:is>
          <x:t xml:space="preserve">NO PROGRAMA HISTORICO</x:t>
        </x:is>
      </x:c>
    </x:row>
    <x:row r="1131">
      <x:c r="A1131" t="inlineStr">
        <x:is>
          <x:t xml:space="preserve">P094</x:t>
        </x:is>
      </x:c>
      <x:c r="B1131" t="inlineStr">
        <x:is>
          <x:t xml:space="preserve">Locker de 6 puertas</x:t>
        </x:is>
      </x:c>
      <x:c r="C1131" t="n">
        <x:v>1</x:v>
      </x:c>
      <x:c r="D1131" t="inlineStr">
        <x:is>
          <x:t xml:space="preserve">Corte de planchas de acero</x:t>
        </x:is>
      </x:c>
      <x:c r="E1131" t="inlineStr">
        <x:is>
          <x:t xml:space="preserve">Guillotina hidráulica para corte de planchas de acero</x:t>
        </x:is>
      </x:c>
      <x:c r="F1131" s="35" t="n">
        <x:v>46008.64087847222</x:v>
      </x:c>
      <x:c r="G1131" s="35" t="n">
        <x:v>46009.55118402778</x:v>
      </x:c>
      <x:c r="H1131" t="n">
        <x:v>5.847333333333334</x:v>
      </x:c>
      <x:c r="I1131" s="30" t="n">
        <x:v>46022</x:v>
      </x:c>
      <x:c r="J1131" t="inlineStr">
        <x:is>
          <x:t xml:space="preserve">FIFO DEL ESCENARIO</x:t>
        </x:is>
      </x:c>
      <x:c r="K1131" t="inlineStr">
        <x:is>
          <x:t xml:space="preserve">NO PROGRAMA HISTORICO</x:t>
        </x:is>
      </x:c>
    </x:row>
    <x:row r="1132">
      <x:c r="A1132" t="inlineStr">
        <x:is>
          <x:t xml:space="preserve">P094</x:t>
        </x:is>
      </x:c>
      <x:c r="B1132" t="inlineStr">
        <x:is>
          <x:t xml:space="preserve">Locker de 6 puertas</x:t>
        </x:is>
      </x:c>
      <x:c r="C1132" t="n">
        <x:v>2</x:v>
      </x:c>
      <x:c r="D1132" t="inlineStr">
        <x:is>
          <x:t xml:space="preserve">Perforación</x:t>
        </x:is>
      </x:c>
      <x:c r="E1132" t="inlineStr">
        <x:is>
          <x:t xml:space="preserve">Taladro de banco para perforación de acero</x:t>
        </x:is>
      </x:c>
      <x:c r="F1132" s="35" t="n">
        <x:v>46014.4585</x:v>
      </x:c>
      <x:c r="G1132" s="35" t="n">
        <x:v>46014.61961111111</x:v>
      </x:c>
      <x:c r="H1132" t="n">
        <x:v>2.866666666666667</x:v>
      </x:c>
      <x:c r="I1132" s="30" t="n">
        <x:v>46022</x:v>
      </x:c>
      <x:c r="J1132" t="inlineStr">
        <x:is>
          <x:t xml:space="preserve">FIFO DEL ESCENARIO</x:t>
        </x:is>
      </x:c>
      <x:c r="K1132" t="inlineStr">
        <x:is>
          <x:t xml:space="preserve">NO PROGRAMA HISTORICO</x:t>
        </x:is>
      </x:c>
    </x:row>
    <x:row r="1133">
      <x:c r="A1133" t="inlineStr">
        <x:is>
          <x:t xml:space="preserve">P094</x:t>
        </x:is>
      </x:c>
      <x:c r="B1133" t="inlineStr">
        <x:is>
          <x:t xml:space="preserve">Locker de 6 puertas</x:t>
        </x:is>
      </x:c>
      <x:c r="C1133" t="n">
        <x:v>3</x:v>
      </x:c>
      <x:c r="D1133" t="inlineStr">
        <x:is>
          <x:t xml:space="preserve">Plegado</x:t>
        </x:is>
      </x:c>
      <x:c r="E1133" t="inlineStr">
        <x:is>
          <x:t xml:space="preserve">Plegadora hidráulica de chapa metálica</x:t>
        </x:is>
      </x:c>
      <x:c r="F1133" s="35" t="n">
        <x:v>46016.70363888889</x:v>
      </x:c>
      <x:c r="G1133" s="35" t="n">
        <x:v>46020.66613888889</x:v>
      </x:c>
      <x:c r="H1133" t="n">
        <x:v>15.1</x:v>
      </x:c>
      <x:c r="I1133" s="30" t="n">
        <x:v>46022</x:v>
      </x:c>
      <x:c r="J1133" t="inlineStr">
        <x:is>
          <x:t xml:space="preserve">FIFO DEL ESCENARIO</x:t>
        </x:is>
      </x:c>
      <x:c r="K1133" t="inlineStr">
        <x:is>
          <x:t xml:space="preserve">NO PROGRAMA HISTORICO</x:t>
        </x:is>
      </x:c>
    </x:row>
    <x:row r="1134">
      <x:c r="A1134" t="inlineStr">
        <x:is>
          <x:t xml:space="preserve">P094</x:t>
        </x:is>
      </x:c>
      <x:c r="B1134" t="inlineStr">
        <x:is>
          <x:t xml:space="preserve">Locker de 6 puertas</x:t>
        </x:is>
      </x:c>
      <x:c r="C1134" t="n">
        <x:v>4</x:v>
      </x:c>
      <x:c r="D1134" t="inlineStr">
        <x:is>
          <x:t xml:space="preserve">Desbarbado</x:t>
        </x:is>
      </x:c>
      <x:c r="E1134" t="inlineStr">
        <x:is>
          <x:t xml:space="preserve">Mesa de desbarbado/esmerilado</x:t>
        </x:is>
      </x:c>
      <x:c r="F1134" s="35" t="n">
        <x:v>46020.67225</x:v>
      </x:c>
      <x:c r="G1134" s="35" t="n">
        <x:v>46021.40558333333</x:v>
      </x:c>
      <x:c r="H1134" t="n">
        <x:v>2.6</x:v>
      </x:c>
      <x:c r="I1134" s="30" t="n">
        <x:v>46022</x:v>
      </x:c>
      <x:c r="J1134" t="inlineStr">
        <x:is>
          <x:t xml:space="preserve">FIFO DEL ESCENARIO</x:t>
        </x:is>
      </x:c>
      <x:c r="K1134" t="inlineStr">
        <x:is>
          <x:t xml:space="preserve">NO PROGRAMA HISTORICO</x:t>
        </x:is>
      </x:c>
    </x:row>
    <x:row r="1135">
      <x:c r="A1135" t="inlineStr">
        <x:is>
          <x:t xml:space="preserve">P094</x:t>
        </x:is>
      </x:c>
      <x:c r="B1135" t="inlineStr">
        <x:is>
          <x:t xml:space="preserve">Locker de 6 puertas</x:t>
        </x:is>
      </x:c>
      <x:c r="C1135" t="n">
        <x:v>5</x:v>
      </x:c>
      <x:c r="D1135" t="inlineStr">
        <x:is>
          <x:t xml:space="preserve">Preparación superficial</x:t>
        </x:is>
      </x:c>
      <x:c r="E1135" t="inlineStr">
        <x:is>
          <x:t xml:space="preserve">Zona de preparación superficial</x:t>
        </x:is>
      </x:c>
      <x:c r="F1135" s="35" t="n">
        <x:v>46021.58771277778</x:v>
      </x:c>
      <x:c r="G1135" s="35" t="n">
        <x:v>46022.37324611111</x:v>
      </x:c>
      <x:c r="H1135" t="n">
        <x:v>3.8528</x:v>
      </x:c>
      <x:c r="I1135" s="30" t="n">
        <x:v>46022</x:v>
      </x:c>
      <x:c r="J1135" t="inlineStr">
        <x:is>
          <x:t xml:space="preserve">FIFO DEL ESCENARIO</x:t>
        </x:is>
      </x:c>
      <x:c r="K1135" t="inlineStr">
        <x:is>
          <x:t xml:space="preserve">NO PROGRAMA HISTORICO</x:t>
        </x:is>
      </x:c>
    </x:row>
    <x:row r="1136">
      <x:c r="A1136" t="inlineStr">
        <x:is>
          <x:t xml:space="preserve">P094</x:t>
        </x:is>
      </x:c>
      <x:c r="B1136" t="inlineStr">
        <x:is>
          <x:t xml:space="preserve">Locker de 6 puertas</x:t>
        </x:is>
      </x:c>
      <x:c r="C1136" t="n">
        <x:v>6</x:v>
      </x:c>
      <x:c r="D1136" t="inlineStr">
        <x:is>
          <x:t xml:space="preserve">Aplicación electrostática de polvo</x:t>
        </x:is>
      </x:c>
      <x:c r="E1136" t="inlineStr">
        <x:is>
          <x:t xml:space="preserve">Pistola manual de pintura electrostática en polvo</x:t>
        </x:is>
      </x:c>
      <x:c r="F1136" s="35" t="n">
        <x:v>46022.37324611111</x:v>
      </x:c>
      <x:c r="G1136" s="35" t="n">
        <x:v>46022.41003777778</x:v>
      </x:c>
      <x:c r="H1136" t="n">
        <x:v>0.8830000000000001</x:v>
      </x:c>
      <x:c r="I1136" s="30" t="n">
        <x:v>46022</x:v>
      </x:c>
      <x:c r="J1136" t="inlineStr">
        <x:is>
          <x:t xml:space="preserve">FIFO DEL ESCENARIO</x:t>
        </x:is>
      </x:c>
      <x:c r="K1136" t="inlineStr">
        <x:is>
          <x:t xml:space="preserve">NO PROGRAMA HISTORICO</x:t>
        </x:is>
      </x:c>
    </x:row>
    <x:row r="1137">
      <x:c r="A1137" t="inlineStr">
        <x:is>
          <x:t xml:space="preserve">P094</x:t>
        </x:is>
      </x:c>
      <x:c r="B1137" t="inlineStr">
        <x:is>
          <x:t xml:space="preserve">Locker de 6 puertas</x:t>
        </x:is>
      </x:c>
      <x:c r="C1137" t="n">
        <x:v>7</x:v>
      </x:c>
      <x:c r="D1137" t="inlineStr">
        <x:is>
          <x:t xml:space="preserve">Curado térmico en horno</x:t>
        </x:is>
      </x:c>
      <x:c r="E1137" t="inlineStr">
        <x:is>
          <x:t xml:space="preserve">Horno de curado de pintura electrostática por lotes</x:t>
        </x:is>
      </x:c>
      <x:c r="F1137" s="35" t="n">
        <x:v>46022.41003777778</x:v>
      </x:c>
      <x:c r="G1137" s="35" t="n">
        <x:v>46022.44128777778</x:v>
      </x:c>
      <x:c r="H1137" t="n">
        <x:v>0.75</x:v>
      </x:c>
      <x:c r="I1137" s="30" t="n">
        <x:v>46022</x:v>
      </x:c>
      <x:c r="J1137" t="inlineStr">
        <x:is>
          <x:t xml:space="preserve">FIFO DEL ESCENARIO</x:t>
        </x:is>
      </x:c>
      <x:c r="K1137" t="inlineStr">
        <x:is>
          <x:t xml:space="preserve">NO PROGRAMA HISTORICO</x:t>
        </x:is>
      </x:c>
    </x:row>
    <x:row r="1138">
      <x:c r="A1138" t="inlineStr">
        <x:is>
          <x:t xml:space="preserve">P094</x:t>
        </x:is>
      </x:c>
      <x:c r="B1138" t="inlineStr">
        <x:is>
          <x:t xml:space="preserve">Locker de 6 puertas</x:t>
        </x:is>
      </x:c>
      <x:c r="C1138" t="n">
        <x:v>8</x:v>
      </x:c>
      <x:c r="D1138" t="inlineStr">
        <x:is>
          <x:t xml:space="preserve">Colgado, traslado y enfriamiento</x:t>
        </x:is>
      </x:c>
      <x:c r="E1138" t="inlineStr">
        <x:is>
          <x:t xml:space="preserve">Manipulación y enfriamiento de piezas</x:t>
        </x:is>
      </x:c>
      <x:c r="F1138" s="35" t="n">
        <x:v>46022.44128777778</x:v>
      </x:c>
      <x:c r="G1138" s="35" t="n">
        <x:v>46022.45692666667</x:v>
      </x:c>
      <x:c r="H1138" t="n">
        <x:v>0.3753333333333334</x:v>
      </x:c>
      <x:c r="I1138" s="30" t="n">
        <x:v>46022</x:v>
      </x:c>
      <x:c r="J1138" t="inlineStr">
        <x:is>
          <x:t xml:space="preserve">FIFO DEL ESCENARIO</x:t>
        </x:is>
      </x:c>
      <x:c r="K1138" t="inlineStr">
        <x:is>
          <x:t xml:space="preserve">NO PROGRAMA HISTORICO</x:t>
        </x:is>
      </x:c>
    </x:row>
    <x:row r="1139">
      <x:c r="A1139" t="inlineStr">
        <x:is>
          <x:t xml:space="preserve">P094</x:t>
        </x:is>
      </x:c>
      <x:c r="B1139" t="inlineStr">
        <x:is>
          <x:t xml:space="preserve">Locker de 6 puertas</x:t>
        </x:is>
      </x:c>
      <x:c r="C1139" t="n">
        <x:v>9</x:v>
      </x:c>
      <x:c r="D1139" t="inlineStr">
        <x:is>
          <x:t xml:space="preserve">Ensamblaje</x:t>
        </x:is>
      </x:c>
      <x:c r="E1139" t="inlineStr">
        <x:is>
          <x:t xml:space="preserve">Mesa de armado</x:t>
        </x:is>
      </x:c>
      <x:c r="F1139" s="35" t="n">
        <x:v>46024.35804027778</x:v>
      </x:c>
      <x:c r="G1139" s="35" t="n">
        <x:v>46024.63824861111</x:v>
      </x:c>
      <x:c r="H1139" t="n">
        <x:v>5.725</x:v>
      </x:c>
      <x:c r="I1139" s="30" t="n">
        <x:v>46022</x:v>
      </x:c>
      <x:c r="J1139" t="inlineStr">
        <x:is>
          <x:t xml:space="preserve">FIFO DEL ESCENARIO</x:t>
        </x:is>
      </x:c>
      <x:c r="K1139" t="inlineStr">
        <x:is>
          <x:t xml:space="preserve">NO PROGRAMA HISTORICO</x:t>
        </x:is>
      </x:c>
    </x:row>
    <x:row r="1140">
      <x:c r="A1140" t="inlineStr">
        <x:is>
          <x:t xml:space="preserve">P094</x:t>
        </x:is>
      </x:c>
      <x:c r="B1140" t="inlineStr">
        <x:is>
          <x:t xml:space="preserve">Locker de 6 puertas</x:t>
        </x:is>
      </x:c>
      <x:c r="C1140" t="n">
        <x:v>10</x:v>
      </x:c>
      <x:c r="D1140" t="inlineStr">
        <x:is>
          <x:t xml:space="preserve">Inspección de calidad</x:t>
        </x:is>
      </x:c>
      <x:c r="E1140" t="inlineStr">
        <x:is>
          <x:t xml:space="preserve">Área de inspección</x:t>
        </x:is>
      </x:c>
      <x:c r="F1140" s="35" t="n">
        <x:v>46024.63824861111</x:v>
      </x:c>
      <x:c r="G1140" s="35" t="n">
        <x:v>46024.65430416667</x:v>
      </x:c>
      <x:c r="H1140" t="n">
        <x:v>0.3853333333333334</x:v>
      </x:c>
      <x:c r="I1140" s="30" t="n">
        <x:v>46022</x:v>
      </x:c>
      <x:c r="J1140" t="inlineStr">
        <x:is>
          <x:t xml:space="preserve">FIFO DEL ESCENARIO</x:t>
        </x:is>
      </x:c>
      <x:c r="K1140" t="inlineStr">
        <x:is>
          <x:t xml:space="preserve">NO PROGRAMA HISTORICO</x:t>
        </x:is>
      </x:c>
    </x:row>
    <x:row r="1141">
      <x:c r="A1141" t="inlineStr">
        <x:is>
          <x:t xml:space="preserve">P094</x:t>
        </x:is>
      </x:c>
      <x:c r="B1141" t="inlineStr">
        <x:is>
          <x:t xml:space="preserve">Locker de 6 puertas</x:t>
        </x:is>
      </x:c>
      <x:c r="C1141" t="n">
        <x:v>11</x:v>
      </x:c>
      <x:c r="D1141" t="inlineStr">
        <x:is>
          <x:t xml:space="preserve">Embalaje</x:t>
        </x:is>
      </x:c>
      <x:c r="E1141" t="inlineStr">
        <x:is>
          <x:t xml:space="preserve">Zona de protección y embalaje</x:t>
        </x:is>
      </x:c>
      <x:c r="F1141" s="35" t="n">
        <x:v>46024.65430416667</x:v>
      </x:c>
      <x:c r="G1141" s="35" t="n">
        <x:v>46024.67560972222</x:v>
      </x:c>
      <x:c r="H1141" t="n">
        <x:v>0.5113333333333333</x:v>
      </x:c>
      <x:c r="I1141" s="30" t="n">
        <x:v>46022</x:v>
      </x:c>
      <x:c r="J1141" t="inlineStr">
        <x:is>
          <x:t xml:space="preserve">FIFO DEL ESCENARIO</x:t>
        </x:is>
      </x:c>
      <x:c r="K1141" t="inlineStr">
        <x:is>
          <x:t xml:space="preserve">NO PROGRAMA HISTORICO</x:t>
        </x:is>
      </x:c>
    </x:row>
    <x:row r="1142">
      <x:c r="A1142" t="inlineStr">
        <x:is>
          <x:t xml:space="preserve">P096</x:t>
        </x:is>
      </x:c>
      <x:c r="B1142" t="inlineStr">
        <x:is>
          <x:t xml:space="preserve">Estantería liviana metálica</x:t>
        </x:is>
      </x:c>
      <x:c r="C1142" t="n">
        <x:v>1</x:v>
      </x:c>
      <x:c r="D1142" t="inlineStr">
        <x:is>
          <x:t xml:space="preserve">Corte de planchas de acero</x:t>
        </x:is>
      </x:c>
      <x:c r="E1142" t="inlineStr">
        <x:is>
          <x:t xml:space="preserve">Guillotina hidráulica para corte de planchas de acero</x:t>
        </x:is>
      </x:c>
      <x:c r="F1142" s="35" t="n">
        <x:v>46009.55118402778</x:v>
      </x:c>
      <x:c r="G1142" s="35" t="n">
        <x:v>46010.43118402778</x:v>
      </x:c>
      <x:c r="H1142" t="n">
        <x:v>6.120000000000001</x:v>
      </x:c>
      <x:c r="I1142" s="30" t="n">
        <x:v>46023</x:v>
      </x:c>
      <x:c r="J1142" t="inlineStr">
        <x:is>
          <x:t xml:space="preserve">FIFO DEL ESCENARIO</x:t>
        </x:is>
      </x:c>
      <x:c r="K1142" t="inlineStr">
        <x:is>
          <x:t xml:space="preserve">NO PROGRAMA HISTORICO</x:t>
        </x:is>
      </x:c>
    </x:row>
    <x:row r="1143">
      <x:c r="A1143" t="inlineStr">
        <x:is>
          <x:t xml:space="preserve">P096</x:t>
        </x:is>
      </x:c>
      <x:c r="B1143" t="inlineStr">
        <x:is>
          <x:t xml:space="preserve">Estantería liviana metálica</x:t>
        </x:is>
      </x:c>
      <x:c r="C1143" t="n">
        <x:v>2</x:v>
      </x:c>
      <x:c r="D1143" t="inlineStr">
        <x:is>
          <x:t xml:space="preserve">Corte de tubos y perfiles</x:t>
        </x:is>
      </x:c>
      <x:c r="E1143" t="inlineStr">
        <x:is>
          <x:t xml:space="preserve">Sierra de cinta para corte de tubos y perfiles</x:t>
        </x:is>
      </x:c>
      <x:c r="F1143" s="35" t="n">
        <x:v>46010.43118402778</x:v>
      </x:c>
      <x:c r="G1143" s="35" t="n">
        <x:v>46010.70257291666</x:v>
      </x:c>
      <x:c r="H1143" t="n">
        <x:v>5.513333333333334</x:v>
      </x:c>
      <x:c r="I1143" s="30" t="n">
        <x:v>46023</x:v>
      </x:c>
      <x:c r="J1143" t="inlineStr">
        <x:is>
          <x:t xml:space="preserve">FIFO DEL ESCENARIO</x:t>
        </x:is>
      </x:c>
      <x:c r="K1143" t="inlineStr">
        <x:is>
          <x:t xml:space="preserve">NO PROGRAMA HISTORICO</x:t>
        </x:is>
      </x:c>
    </x:row>
    <x:row r="1144">
      <x:c r="A1144" t="inlineStr">
        <x:is>
          <x:t xml:space="preserve">P096</x:t>
        </x:is>
      </x:c>
      <x:c r="B1144" t="inlineStr">
        <x:is>
          <x:t xml:space="preserve">Estantería liviana metálica</x:t>
        </x:is>
      </x:c>
      <x:c r="C1144" t="n">
        <x:v>3</x:v>
      </x:c>
      <x:c r="D1144" t="inlineStr">
        <x:is>
          <x:t xml:space="preserve">Perforación</x:t>
        </x:is>
      </x:c>
      <x:c r="E1144" t="inlineStr">
        <x:is>
          <x:t xml:space="preserve">Taladro de banco para perforación de acero</x:t>
        </x:is>
      </x:c>
      <x:c r="F1144" s="35" t="n">
        <x:v>46014.61961111111</x:v>
      </x:c>
      <x:c r="G1144" s="35" t="n">
        <x:v>46015.67377777777</x:v>
      </x:c>
      <x:c r="H1144" t="n">
        <x:v>9.300000000000001</x:v>
      </x:c>
      <x:c r="I1144" s="30" t="n">
        <x:v>46023</x:v>
      </x:c>
      <x:c r="J1144" t="inlineStr">
        <x:is>
          <x:t xml:space="preserve">FIFO DEL ESCENARIO</x:t>
        </x:is>
      </x:c>
      <x:c r="K1144" t="inlineStr">
        <x:is>
          <x:t xml:space="preserve">NO PROGRAMA HISTORICO</x:t>
        </x:is>
      </x:c>
    </x:row>
    <x:row r="1145">
      <x:c r="A1145" t="inlineStr">
        <x:is>
          <x:t xml:space="preserve">P096</x:t>
        </x:is>
      </x:c>
      <x:c r="B1145" t="inlineStr">
        <x:is>
          <x:t xml:space="preserve">Estantería liviana metálica</x:t>
        </x:is>
      </x:c>
      <x:c r="C1145" t="n">
        <x:v>4</x:v>
      </x:c>
      <x:c r="D1145" t="inlineStr">
        <x:is>
          <x:t xml:space="preserve">Plegado</x:t>
        </x:is>
      </x:c>
      <x:c r="E1145" t="inlineStr">
        <x:is>
          <x:t xml:space="preserve">Plegadora hidráulica de chapa metálica</x:t>
        </x:is>
      </x:c>
      <x:c r="F1145" s="35" t="n">
        <x:v>46020.66613888889</x:v>
      </x:c>
      <x:c r="G1145" s="35" t="n">
        <x:v>46022.59808333333</x:v>
      </x:c>
      <x:c r="H1145" t="n">
        <x:v>14.36666666666667</x:v>
      </x:c>
      <x:c r="I1145" s="30" t="n">
        <x:v>46023</x:v>
      </x:c>
      <x:c r="J1145" t="inlineStr">
        <x:is>
          <x:t xml:space="preserve">FIFO DEL ESCENARIO</x:t>
        </x:is>
      </x:c>
      <x:c r="K1145" t="inlineStr">
        <x:is>
          <x:t xml:space="preserve">NO PROGRAMA HISTORICO</x:t>
        </x:is>
      </x:c>
    </x:row>
    <x:row r="1146">
      <x:c r="A1146" t="inlineStr">
        <x:is>
          <x:t xml:space="preserve">P096</x:t>
        </x:is>
      </x:c>
      <x:c r="B1146" t="inlineStr">
        <x:is>
          <x:t xml:space="preserve">Estantería liviana metálica</x:t>
        </x:is>
      </x:c>
      <x:c r="C1146" t="n">
        <x:v>5</x:v>
      </x:c>
      <x:c r="D1146" t="inlineStr">
        <x:is>
          <x:t xml:space="preserve">Desbarbado</x:t>
        </x:is>
      </x:c>
      <x:c r="E1146" t="inlineStr">
        <x:is>
          <x:t xml:space="preserve">Mesa de desbarbado/esmerilado</x:t>
        </x:is>
      </x:c>
      <x:c r="F1146" s="35" t="n">
        <x:v>46022.59808333333</x:v>
      </x:c>
      <x:c r="G1146" s="35" t="n">
        <x:v>46023.48558333333</x:v>
      </x:c>
      <x:c r="H1146" t="n">
        <x:v>6.3</x:v>
      </x:c>
      <x:c r="I1146" s="30" t="n">
        <x:v>46023</x:v>
      </x:c>
      <x:c r="J1146" t="inlineStr">
        <x:is>
          <x:t xml:space="preserve">FIFO DEL ESCENARIO</x:t>
        </x:is>
      </x:c>
      <x:c r="K1146" t="inlineStr">
        <x:is>
          <x:t xml:space="preserve">NO PROGRAMA HISTORICO</x:t>
        </x:is>
      </x:c>
    </x:row>
    <x:row r="1147">
      <x:c r="A1147" t="inlineStr">
        <x:is>
          <x:t xml:space="preserve">P096</x:t>
        </x:is>
      </x:c>
      <x:c r="B1147" t="inlineStr">
        <x:is>
          <x:t xml:space="preserve">Estantería liviana metálica</x:t>
        </x:is>
      </x:c>
      <x:c r="C1147" t="n">
        <x:v>6</x:v>
      </x:c>
      <x:c r="D1147" t="inlineStr">
        <x:is>
          <x:t xml:space="preserve">Preparación superficial</x:t>
        </x:is>
      </x:c>
      <x:c r="E1147" t="inlineStr">
        <x:is>
          <x:t xml:space="preserve">Zona de preparación superficial</x:t>
        </x:is>
      </x:c>
      <x:c r="F1147" s="35" t="n">
        <x:v>46023.48558333333</x:v>
      </x:c>
      <x:c r="G1147" s="35" t="n">
        <x:v>46023.70138333333</x:v>
      </x:c>
      <x:c r="H1147" t="n">
        <x:v>4.1792</x:v>
      </x:c>
      <x:c r="I1147" s="30" t="n">
        <x:v>46023</x:v>
      </x:c>
      <x:c r="J1147" t="inlineStr">
        <x:is>
          <x:t xml:space="preserve">FIFO DEL ESCENARIO</x:t>
        </x:is>
      </x:c>
      <x:c r="K1147" t="inlineStr">
        <x:is>
          <x:t xml:space="preserve">NO PROGRAMA HISTORICO</x:t>
        </x:is>
      </x:c>
    </x:row>
    <x:row r="1148">
      <x:c r="A1148" t="inlineStr">
        <x:is>
          <x:t xml:space="preserve">P096</x:t>
        </x:is>
      </x:c>
      <x:c r="B1148" t="inlineStr">
        <x:is>
          <x:t xml:space="preserve">Estantería liviana metálica</x:t>
        </x:is>
      </x:c>
      <x:c r="C1148" t="n">
        <x:v>7</x:v>
      </x:c>
      <x:c r="D1148" t="inlineStr">
        <x:is>
          <x:t xml:space="preserve">Aplicación electrostática de polvo</x:t>
        </x:is>
      </x:c>
      <x:c r="E1148" t="inlineStr">
        <x:is>
          <x:t xml:space="preserve">Pistola manual de pintura electrostática en polvo</x:t>
        </x:is>
      </x:c>
      <x:c r="F1148" s="35" t="n">
        <x:v>46023.70138333333</x:v>
      </x:c>
      <x:c r="G1148" s="35" t="n">
        <x:v>46024.38041111111</x:v>
      </x:c>
      <x:c r="H1148" t="n">
        <x:v>1.296666666666667</x:v>
      </x:c>
      <x:c r="I1148" s="30" t="n">
        <x:v>46023</x:v>
      </x:c>
      <x:c r="J1148" t="inlineStr">
        <x:is>
          <x:t xml:space="preserve">FIFO DEL ESCENARIO</x:t>
        </x:is>
      </x:c>
      <x:c r="K1148" t="inlineStr">
        <x:is>
          <x:t xml:space="preserve">NO PROGRAMA HISTORICO</x:t>
        </x:is>
      </x:c>
    </x:row>
    <x:row r="1149">
      <x:c r="A1149" t="inlineStr">
        <x:is>
          <x:t xml:space="preserve">P096</x:t>
        </x:is>
      </x:c>
      <x:c r="B1149" t="inlineStr">
        <x:is>
          <x:t xml:space="preserve">Estantería liviana metálica</x:t>
        </x:is>
      </x:c>
      <x:c r="C1149" t="n">
        <x:v>8</x:v>
      </x:c>
      <x:c r="D1149" t="inlineStr">
        <x:is>
          <x:t xml:space="preserve">Curado térmico en horno</x:t>
        </x:is>
      </x:c>
      <x:c r="E1149" t="inlineStr">
        <x:is>
          <x:t xml:space="preserve">Horno de curado de pintura electrostática por lotes</x:t>
        </x:is>
      </x:c>
      <x:c r="F1149" s="35" t="n">
        <x:v>46024.38041111111</x:v>
      </x:c>
      <x:c r="G1149" s="35" t="n">
        <x:v>46024.41166111111</x:v>
      </x:c>
      <x:c r="H1149" t="n">
        <x:v>0.75</x:v>
      </x:c>
      <x:c r="I1149" s="30" t="n">
        <x:v>46023</x:v>
      </x:c>
      <x:c r="J1149" t="inlineStr">
        <x:is>
          <x:t xml:space="preserve">FIFO DEL ESCENARIO</x:t>
        </x:is>
      </x:c>
      <x:c r="K1149" t="inlineStr">
        <x:is>
          <x:t xml:space="preserve">NO PROGRAMA HISTORICO</x:t>
        </x:is>
      </x:c>
    </x:row>
    <x:row r="1150">
      <x:c r="A1150" t="inlineStr">
        <x:is>
          <x:t xml:space="preserve">P096</x:t>
        </x:is>
      </x:c>
      <x:c r="B1150" t="inlineStr">
        <x:is>
          <x:t xml:space="preserve">Estantería liviana metálica</x:t>
        </x:is>
      </x:c>
      <x:c r="C1150" t="n">
        <x:v>9</x:v>
      </x:c>
      <x:c r="D1150" t="inlineStr">
        <x:is>
          <x:t xml:space="preserve">Colgado, traslado y enfriamiento</x:t>
        </x:is>
      </x:c>
      <x:c r="E1150" t="inlineStr">
        <x:is>
          <x:t xml:space="preserve">Manipulación y enfriamiento de piezas</x:t>
        </x:is>
      </x:c>
      <x:c r="F1150" s="35" t="n">
        <x:v>46024.41166111111</x:v>
      </x:c>
      <x:c r="G1150" s="35" t="n">
        <x:v>46024.43360555555</x:v>
      </x:c>
      <x:c r="H1150" t="n">
        <x:v>0.5266666666666666</x:v>
      </x:c>
      <x:c r="I1150" s="30" t="n">
        <x:v>46023</x:v>
      </x:c>
      <x:c r="J1150" t="inlineStr">
        <x:is>
          <x:t xml:space="preserve">FIFO DEL ESCENARIO</x:t>
        </x:is>
      </x:c>
      <x:c r="K1150" t="inlineStr">
        <x:is>
          <x:t xml:space="preserve">NO PROGRAMA HISTORICO</x:t>
        </x:is>
      </x:c>
    </x:row>
    <x:row r="1151">
      <x:c r="A1151" t="inlineStr">
        <x:is>
          <x:t xml:space="preserve">P096</x:t>
        </x:is>
      </x:c>
      <x:c r="B1151" t="inlineStr">
        <x:is>
          <x:t xml:space="preserve">Estantería liviana metálica</x:t>
        </x:is>
      </x:c>
      <x:c r="C1151" t="n">
        <x:v>10</x:v>
      </x:c>
      <x:c r="D1151" t="inlineStr">
        <x:is>
          <x:t xml:space="preserve">Ensamblaje</x:t>
        </x:is>
      </x:c>
      <x:c r="E1151" t="inlineStr">
        <x:is>
          <x:t xml:space="preserve">Mesa de armado</x:t>
        </x:is>
      </x:c>
      <x:c r="F1151" s="35" t="n">
        <x:v>46024.63824861111</x:v>
      </x:c>
      <x:c r="G1151" s="35" t="n">
        <x:v>46028.36116527778</x:v>
      </x:c>
      <x:c r="H1151" t="n">
        <x:v>10.35</x:v>
      </x:c>
      <x:c r="I1151" s="30" t="n">
        <x:v>46023</x:v>
      </x:c>
      <x:c r="J1151" t="inlineStr">
        <x:is>
          <x:t xml:space="preserve">FIFO DEL ESCENARIO</x:t>
        </x:is>
      </x:c>
      <x:c r="K1151" t="inlineStr">
        <x:is>
          <x:t xml:space="preserve">NO PROGRAMA HISTORICO</x:t>
        </x:is>
      </x:c>
    </x:row>
    <x:row r="1152">
      <x:c r="A1152" t="inlineStr">
        <x:is>
          <x:t xml:space="preserve">P096</x:t>
        </x:is>
      </x:c>
      <x:c r="B1152" t="inlineStr">
        <x:is>
          <x:t xml:space="preserve">Estantería liviana metálica</x:t>
        </x:is>
      </x:c>
      <x:c r="C1152" t="n">
        <x:v>11</x:v>
      </x:c>
      <x:c r="D1152" t="inlineStr">
        <x:is>
          <x:t xml:space="preserve">Inspección de calidad</x:t>
        </x:is>
      </x:c>
      <x:c r="E1152" t="inlineStr">
        <x:is>
          <x:t xml:space="preserve">Área de inspección</x:t>
        </x:is>
      </x:c>
      <x:c r="F1152" s="35" t="n">
        <x:v>46028.36116527778</x:v>
      </x:c>
      <x:c r="G1152" s="35" t="n">
        <x:v>46028.3865125</x:v>
      </x:c>
      <x:c r="H1152" t="n">
        <x:v>0.6083333333333333</x:v>
      </x:c>
      <x:c r="I1152" s="30" t="n">
        <x:v>46023</x:v>
      </x:c>
      <x:c r="J1152" t="inlineStr">
        <x:is>
          <x:t xml:space="preserve">FIFO DEL ESCENARIO</x:t>
        </x:is>
      </x:c>
      <x:c r="K1152" t="inlineStr">
        <x:is>
          <x:t xml:space="preserve">NO PROGRAMA HISTORICO</x:t>
        </x:is>
      </x:c>
    </x:row>
    <x:row r="1153">
      <x:c r="A1153" t="inlineStr">
        <x:is>
          <x:t xml:space="preserve">P096</x:t>
        </x:is>
      </x:c>
      <x:c r="B1153" t="inlineStr">
        <x:is>
          <x:t xml:space="preserve">Estantería liviana metálica</x:t>
        </x:is>
      </x:c>
      <x:c r="C1153" t="n">
        <x:v>12</x:v>
      </x:c>
      <x:c r="D1153" t="inlineStr">
        <x:is>
          <x:t xml:space="preserve">Embalaje</x:t>
        </x:is>
      </x:c>
      <x:c r="E1153" t="inlineStr">
        <x:is>
          <x:t xml:space="preserve">Zona de protección y embalaje</x:t>
        </x:is>
      </x:c>
      <x:c r="F1153" s="35" t="n">
        <x:v>46028.3865125</x:v>
      </x:c>
      <x:c r="G1153" s="35" t="n">
        <x:v>46028.42033194444</x:v>
      </x:c>
      <x:c r="H1153" t="n">
        <x:v>0.8116666666666668</x:v>
      </x:c>
      <x:c r="I1153" s="30" t="n">
        <x:v>46023</x:v>
      </x:c>
      <x:c r="J1153" t="inlineStr">
        <x:is>
          <x:t xml:space="preserve">FIFO DEL ESCENARIO</x:t>
        </x:is>
      </x:c>
      <x:c r="K1153" t="inlineStr">
        <x:is>
          <x:t xml:space="preserve">NO PROGRAMA HISTORICO</x:t>
        </x:is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4B4B4B"/>
  </x:sheetPr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4" customWidth="1"/>
    <x:col min="2" max="2" width="16" customWidth="1"/>
    <x:col min="3" max="3" width="11" customWidth="1"/>
    <x:col min="4" max="4" width="42" customWidth="1"/>
    <x:col min="5" max="5" width="57" customWidth="1"/>
    <x:col min="6" max="6" width="21" customWidth="1"/>
    <x:col min="7" max="7" width="21" customWidth="1"/>
    <x:col min="8" max="8" width="21" customWidth="1"/>
    <x:col min="9" max="9" width="24" customWidth="1"/>
    <x:col min="10" max="10" width="36" customWidth="1"/>
  </x:cols>
  <x:sheetData>
    <x:row r="1" ht="38" customHeight="1">
      <x:c r="A1" s="5" t="inlineStr">
        <x:is>
          <x:t xml:space="preserve">Evento</x:t>
        </x:is>
      </x:c>
      <x:c r="B1" s="5" t="inlineStr">
        <x:is>
          <x:t xml:space="preserve">Pedido</x:t>
        </x:is>
      </x:c>
      <x:c r="C1" s="5" t="inlineStr">
        <x:is>
          <x:t xml:space="preserve">Paso</x:t>
        </x:is>
      </x:c>
      <x:c r="D1" s="5" t="inlineStr">
        <x:is>
          <x:t xml:space="preserve">Operación</x:t>
        </x:is>
      </x:c>
      <x:c r="E1" s="5" t="inlineStr">
        <x:is>
          <x:t xml:space="preserve">Máquina</x:t>
        </x:is>
      </x:c>
      <x:c r="F1" s="5" t="inlineStr">
        <x:is>
          <x:t xml:space="preserve">Inicio</x:t>
        </x:is>
      </x:c>
      <x:c r="G1" s="5" t="inlineStr">
        <x:is>
          <x:t xml:space="preserve">Fin</x:t>
        </x:is>
      </x:c>
      <x:c r="H1" s="5" t="inlineStr">
        <x:is>
          <x:t xml:space="preserve">Instante falla</x:t>
        </x:is>
      </x:c>
      <x:c r="I1" s="5" t="inlineStr">
        <x:is>
          <x:t xml:space="preserve">Estado</x:t>
        </x:is>
      </x:c>
      <x:c r="J1" s="5" t="inlineStr">
        <x:is>
          <x:t xml:space="preserve">Lectura</x:t>
        </x:is>
      </x:c>
    </x:row>
    <x:row r="2">
      <x:c r="A2" t="inlineStr">
        <x:is>
          <x:t xml:space="preserve">F01</x:t>
        </x:is>
      </x:c>
      <x:c r="B2" t="inlineStr">
        <x:is>
          <x:t xml:space="preserve">P001</x:t>
        </x:is>
      </x:c>
      <x:c r="C2" t="n">
        <x:v>1</x:v>
      </x:c>
      <x:c r="D2" t="inlineStr">
        <x:is>
          <x:t xml:space="preserve">Corte de planchas de acero</x:t>
        </x:is>
      </x:c>
      <x:c r="E2" t="inlineStr">
        <x:is>
          <x:t xml:space="preserve">Guillotina hidráulica para corte de planchas de acero</x:t>
        </x:is>
      </x:c>
      <x:c r="F2" s="35" t="n">
        <x:v>45660.33333333334</x:v>
      </x:c>
      <x:c r="G2" s="35" t="n">
        <x:v>45660.67461111111</x:v>
      </x:c>
      <x:c r="H2" s="35" t="n">
        <x:f>'14_FALLAS_ESC'!$B$2</x:f>
        <x:v>45817.33333333334</x:v>
      </x:c>
      <x:c r="I2" t="str">
        <x:f>IF(G2&lt;=H2,"TERMINADA",IF(F2&gt;=H2,"PENDIENTE",IF(E2='14_FALLAS_ESC'!$E$2,"INTERRUMPIDA","EN CURSO")))</x:f>
        <x:v>TERMINADA</x:v>
      </x:c>
      <x:c r="J2" t="inlineStr">
        <x:is>
          <x:t xml:space="preserve">DERIVADO DEL FIFO</x:t>
        </x:is>
      </x:c>
    </x:row>
    <x:row r="3">
      <x:c r="A3" t="inlineStr">
        <x:is>
          <x:t xml:space="preserve">F01</x:t>
        </x:is>
      </x:c>
      <x:c r="B3" t="inlineStr">
        <x:is>
          <x:t xml:space="preserve">P001</x:t>
        </x:is>
      </x:c>
      <x:c r="C3" t="n">
        <x:v>2</x:v>
      </x:c>
      <x:c r="D3" t="inlineStr">
        <x:is>
          <x:t xml:space="preserve">Corte de tubos y perfiles</x:t>
        </x:is>
      </x:c>
      <x:c r="E3" t="inlineStr">
        <x:is>
          <x:t xml:space="preserve">Sierra de cinta para corte de tubos y perfiles</x:t>
        </x:is>
      </x:c>
      <x:c r="F3" s="35" t="n">
        <x:v>45660.67461111111</x:v>
      </x:c>
      <x:c r="G3" s="35" t="n">
        <x:v>45664.34005555556</x:v>
      </x:c>
      <x:c r="H3" s="35" t="n">
        <x:f>'14_FALLAS_ESC'!$B$2</x:f>
        <x:v>45817.33333333334</x:v>
      </x:c>
      <x:c r="I3" t="str">
        <x:f>IF(G3&lt;=H3,"TERMINADA",IF(F3&gt;=H3,"PENDIENTE",IF(E3='14_FALLAS_ESC'!$E$2,"INTERRUMPIDA","EN CURSO")))</x:f>
        <x:v>TERMINADA</x:v>
      </x:c>
      <x:c r="J3" t="inlineStr">
        <x:is>
          <x:t xml:space="preserve">DERIVADO DEL FIFO</x:t>
        </x:is>
      </x:c>
    </x:row>
    <x:row r="4">
      <x:c r="A4" t="inlineStr">
        <x:is>
          <x:t xml:space="preserve">F01</x:t>
        </x:is>
      </x:c>
      <x:c r="B4" t="inlineStr">
        <x:is>
          <x:t xml:space="preserve">P001</x:t>
        </x:is>
      </x:c>
      <x:c r="C4" t="n">
        <x:v>3</x:v>
      </x:c>
      <x:c r="D4" t="inlineStr">
        <x:is>
          <x:t xml:space="preserve">Perforación</x:t>
        </x:is>
      </x:c>
      <x:c r="E4" t="inlineStr">
        <x:is>
          <x:t xml:space="preserve">Taladro de banco para perforación de acero</x:t>
        </x:is>
      </x:c>
      <x:c r="F4" s="35" t="n">
        <x:v>45664.34005555556</x:v>
      </x:c>
      <x:c r="G4" s="35" t="n">
        <x:v>45665.58894444445</x:v>
      </x:c>
      <x:c r="H4" s="35" t="n">
        <x:f>'14_FALLAS_ESC'!$B$2</x:f>
        <x:v>45817.33333333334</x:v>
      </x:c>
      <x:c r="I4" t="str">
        <x:f>IF(G4&lt;=H4,"TERMINADA",IF(F4&gt;=H4,"PENDIENTE",IF(E4='14_FALLAS_ESC'!$E$2,"INTERRUMPIDA","EN CURSO")))</x:f>
        <x:v>TERMINADA</x:v>
      </x:c>
      <x:c r="J4" t="inlineStr">
        <x:is>
          <x:t xml:space="preserve">DERIVADO DEL FIFO</x:t>
        </x:is>
      </x:c>
    </x:row>
    <x:row r="5">
      <x:c r="A5" t="inlineStr">
        <x:is>
          <x:t xml:space="preserve">F01</x:t>
        </x:is>
      </x:c>
      <x:c r="B5" t="inlineStr">
        <x:is>
          <x:t xml:space="preserve">P001</x:t>
        </x:is>
      </x:c>
      <x:c r="C5" t="n">
        <x:v>4</x:v>
      </x:c>
      <x:c r="D5" t="inlineStr">
        <x:is>
          <x:t xml:space="preserve">Plegado</x:t>
        </x:is>
      </x:c>
      <x:c r="E5" t="inlineStr">
        <x:is>
          <x:t xml:space="preserve">Plegadora hidráulica de chapa metálica</x:t>
        </x:is>
      </x:c>
      <x:c r="F5" s="35" t="n">
        <x:v>45665.58894444445</x:v>
      </x:c>
      <x:c r="G5" s="35" t="n">
        <x:v>45667.39727777777</x:v>
      </x:c>
      <x:c r="H5" s="35" t="n">
        <x:f>'14_FALLAS_ESC'!$B$2</x:f>
        <x:v>45817.33333333334</x:v>
      </x:c>
      <x:c r="I5" t="str">
        <x:f>IF(G5&lt;=H5,"TERMINADA",IF(F5&gt;=H5,"PENDIENTE",IF(E5='14_FALLAS_ESC'!$E$2,"INTERRUMPIDA","EN CURSO")))</x:f>
        <x:v>TERMINADA</x:v>
      </x:c>
      <x:c r="J5" t="inlineStr">
        <x:is>
          <x:t xml:space="preserve">DERIVADO DEL FIFO</x:t>
        </x:is>
      </x:c>
    </x:row>
    <x:row r="6">
      <x:c r="A6" t="inlineStr">
        <x:is>
          <x:t xml:space="preserve">F01</x:t>
        </x:is>
      </x:c>
      <x:c r="B6" t="inlineStr">
        <x:is>
          <x:t xml:space="preserve">P001</x:t>
        </x:is>
      </x:c>
      <x:c r="C6" t="n">
        <x:v>5</x:v>
      </x:c>
      <x:c r="D6" t="inlineStr">
        <x:is>
          <x:t xml:space="preserve">Soldadura</x:t>
        </x:is>
      </x:c>
      <x:c r="E6" t="inlineStr">
        <x:is>
          <x:t xml:space="preserve">Máquina de soldadura por arco MIG/MAG</x:t>
        </x:is>
      </x:c>
      <x:c r="F6" s="35" t="n">
        <x:v>45667.39727777777</x:v>
      </x:c>
      <x:c r="G6" s="35" t="n">
        <x:v>45671.39783333334</x:v>
      </x:c>
      <x:c r="H6" s="35" t="n">
        <x:f>'14_FALLAS_ESC'!$B$2</x:f>
        <x:v>45817.33333333334</x:v>
      </x:c>
      <x:c r="I6" t="str">
        <x:f>IF(G6&lt;=H6,"TERMINADA",IF(F6&gt;=H6,"PENDIENTE",IF(E6='14_FALLAS_ESC'!$E$2,"INTERRUMPIDA","EN CURSO")))</x:f>
        <x:v>TERMINADA</x:v>
      </x:c>
      <x:c r="J6" t="inlineStr">
        <x:is>
          <x:t xml:space="preserve">DERIVADO DEL FIFO</x:t>
        </x:is>
      </x:c>
    </x:row>
    <x:row r="7">
      <x:c r="A7" t="inlineStr">
        <x:is>
          <x:t xml:space="preserve">F01</x:t>
        </x:is>
      </x:c>
      <x:c r="B7" t="inlineStr">
        <x:is>
          <x:t xml:space="preserve">P001</x:t>
        </x:is>
      </x:c>
      <x:c r="C7" t="n">
        <x:v>6</x:v>
      </x:c>
      <x:c r="D7" t="inlineStr">
        <x:is>
          <x:t xml:space="preserve">Desbarbado</x:t>
        </x:is>
      </x:c>
      <x:c r="E7" t="inlineStr">
        <x:is>
          <x:t xml:space="preserve">Mesa de desbarbado/esmerilado</x:t>
        </x:is>
      </x:c>
      <x:c r="F7" s="35" t="n">
        <x:v>45671.39783333334</x:v>
      </x:c>
      <x:c r="G7" s="35" t="n">
        <x:v>45672.41866666666</x:v>
      </x:c>
      <x:c r="H7" s="35" t="n">
        <x:f>'14_FALLAS_ESC'!$B$2</x:f>
        <x:v>45817.33333333334</x:v>
      </x:c>
      <x:c r="I7" t="str">
        <x:f>IF(G7&lt;=H7,"TERMINADA",IF(F7&gt;=H7,"PENDIENTE",IF(E7='14_FALLAS_ESC'!$E$2,"INTERRUMPIDA","EN CURSO")))</x:f>
        <x:v>TERMINADA</x:v>
      </x:c>
      <x:c r="J7" t="inlineStr">
        <x:is>
          <x:t xml:space="preserve">DERIVADO DEL FIFO</x:t>
        </x:is>
      </x:c>
    </x:row>
    <x:row r="8">
      <x:c r="A8" t="inlineStr">
        <x:is>
          <x:t xml:space="preserve">F01</x:t>
        </x:is>
      </x:c>
      <x:c r="B8" t="inlineStr">
        <x:is>
          <x:t xml:space="preserve">P001</x:t>
        </x:is>
      </x:c>
      <x:c r="C8" t="n">
        <x:v>7</x:v>
      </x:c>
      <x:c r="D8" t="inlineStr">
        <x:is>
          <x:t xml:space="preserve">Preparación superficial</x:t>
        </x:is>
      </x:c>
      <x:c r="E8" t="inlineStr">
        <x:is>
          <x:t xml:space="preserve">Zona de preparación superficial</x:t>
        </x:is>
      </x:c>
      <x:c r="F8" s="35" t="n">
        <x:v>45672.41866666666</x:v>
      </x:c>
      <x:c r="G8" s="35" t="n">
        <x:v>45673.34137333334</x:v>
      </x:c>
      <x:c r="H8" s="35" t="n">
        <x:f>'14_FALLAS_ESC'!$B$2</x:f>
        <x:v>45817.33333333334</x:v>
      </x:c>
      <x:c r="I8" t="str">
        <x:f>IF(G8&lt;=H8,"TERMINADA",IF(F8&gt;=H8,"PENDIENTE",IF(E8='14_FALLAS_ESC'!$E$2,"INTERRUMPIDA","EN CURSO")))</x:f>
        <x:v>TERMINADA</x:v>
      </x:c>
      <x:c r="J8" t="inlineStr">
        <x:is>
          <x:t xml:space="preserve">DERIVADO DEL FIFO</x:t>
        </x:is>
      </x:c>
    </x:row>
    <x:row r="9">
      <x:c r="A9" t="inlineStr">
        <x:is>
          <x:t xml:space="preserve">F01</x:t>
        </x:is>
      </x:c>
      <x:c r="B9" t="inlineStr">
        <x:is>
          <x:t xml:space="preserve">P001</x:t>
        </x:is>
      </x:c>
      <x:c r="C9" t="n">
        <x:v>8</x:v>
      </x:c>
      <x:c r="D9" t="inlineStr">
        <x:is>
          <x:t xml:space="preserve">Aplicación electrostática de polvo</x:t>
        </x:is>
      </x:c>
      <x:c r="E9" t="inlineStr">
        <x:is>
          <x:t xml:space="preserve">Pistola manual de pintura electrostática en polvo</x:t>
        </x:is>
      </x:c>
      <x:c r="F9" s="35" t="n">
        <x:v>45673.34137333334</x:v>
      </x:c>
      <x:c r="G9" s="35" t="n">
        <x:v>45673.42487333333</x:v>
      </x:c>
      <x:c r="H9" s="35" t="n">
        <x:f>'14_FALLAS_ESC'!$B$2</x:f>
        <x:v>45817.33333333334</x:v>
      </x:c>
      <x:c r="I9" t="str">
        <x:f>IF(G9&lt;=H9,"TERMINADA",IF(F9&gt;=H9,"PENDIENTE",IF(E9='14_FALLAS_ESC'!$E$2,"INTERRUMPIDA","EN CURSO")))</x:f>
        <x:v>TERMINADA</x:v>
      </x:c>
      <x:c r="J9" t="inlineStr">
        <x:is>
          <x:t xml:space="preserve">DERIVADO DEL FIFO</x:t>
        </x:is>
      </x:c>
    </x:row>
    <x:row r="10">
      <x:c r="A10" t="inlineStr">
        <x:is>
          <x:t xml:space="preserve">F01</x:t>
        </x:is>
      </x:c>
      <x:c r="B10" t="inlineStr">
        <x:is>
          <x:t xml:space="preserve">P001</x:t>
        </x:is>
      </x:c>
      <x:c r="C10" t="n">
        <x:v>9</x:v>
      </x:c>
      <x:c r="D10" t="inlineStr">
        <x:is>
          <x:t xml:space="preserve">Curado térmico en horno</x:t>
        </x:is>
      </x:c>
      <x:c r="E10" t="inlineStr">
        <x:is>
          <x:t xml:space="preserve">Horno de curado de pintura electrostática por lotes</x:t>
        </x:is>
      </x:c>
      <x:c r="F10" s="35" t="n">
        <x:v>45673.42487333333</x:v>
      </x:c>
      <x:c r="G10" s="35" t="n">
        <x:v>45673.48737333333</x:v>
      </x:c>
      <x:c r="H10" s="35" t="n">
        <x:f>'14_FALLAS_ESC'!$B$2</x:f>
        <x:v>45817.33333333334</x:v>
      </x:c>
      <x:c r="I10" t="str">
        <x:f>IF(G10&lt;=H10,"TERMINADA",IF(F10&gt;=H10,"PENDIENTE",IF(E10='14_FALLAS_ESC'!$E$2,"INTERRUMPIDA","EN CURSO")))</x:f>
        <x:v>TERMINADA</x:v>
      </x:c>
      <x:c r="J10" t="inlineStr">
        <x:is>
          <x:t xml:space="preserve">DERIVADO DEL FIFO</x:t>
        </x:is>
      </x:c>
    </x:row>
    <x:row r="11">
      <x:c r="A11" t="inlineStr">
        <x:is>
          <x:t xml:space="preserve">F01</x:t>
        </x:is>
      </x:c>
      <x:c r="B11" t="inlineStr">
        <x:is>
          <x:t xml:space="preserve">P001</x:t>
        </x:is>
      </x:c>
      <x:c r="C11" t="n">
        <x:v>10</x:v>
      </x:c>
      <x:c r="D11" t="inlineStr">
        <x:is>
          <x:t xml:space="preserve">Colgado, traslado y enfriamiento</x:t>
        </x:is>
      </x:c>
      <x:c r="E11" t="inlineStr">
        <x:is>
          <x:t xml:space="preserve">Manipulación y enfriamiento de piezas</x:t>
        </x:is>
      </x:c>
      <x:c r="F11" s="35" t="n">
        <x:v>45673.48737333333</x:v>
      </x:c>
      <x:c r="G11" s="35" t="n">
        <x:v>45673.56256777778</x:v>
      </x:c>
      <x:c r="H11" s="35" t="n">
        <x:f>'14_FALLAS_ESC'!$B$2</x:f>
        <x:v>45817.33333333334</x:v>
      </x:c>
      <x:c r="I11" t="str">
        <x:f>IF(G11&lt;=H11,"TERMINADA",IF(F11&gt;=H11,"PENDIENTE",IF(E11='14_FALLAS_ESC'!$E$2,"INTERRUMPIDA","EN CURSO")))</x:f>
        <x:v>TERMINADA</x:v>
      </x:c>
      <x:c r="J11" t="inlineStr">
        <x:is>
          <x:t xml:space="preserve">DERIVADO DEL FIFO</x:t>
        </x:is>
      </x:c>
    </x:row>
    <x:row r="12">
      <x:c r="A12" t="inlineStr">
        <x:is>
          <x:t xml:space="preserve">F01</x:t>
        </x:is>
      </x:c>
      <x:c r="B12" t="inlineStr">
        <x:is>
          <x:t xml:space="preserve">P001</x:t>
        </x:is>
      </x:c>
      <x:c r="C12" t="n">
        <x:v>11</x:v>
      </x:c>
      <x:c r="D12" t="inlineStr">
        <x:is>
          <x:t xml:space="preserve">Ensamblaje</x:t>
        </x:is>
      </x:c>
      <x:c r="E12" t="inlineStr">
        <x:is>
          <x:t xml:space="preserve">Mesa de armado</x:t>
        </x:is>
      </x:c>
      <x:c r="F12" s="35" t="n">
        <x:v>45673.56256777778</x:v>
      </x:c>
      <x:c r="G12" s="35" t="n">
        <x:v>45677.36256777777</x:v>
      </x:c>
      <x:c r="H12" s="35" t="n">
        <x:f>'14_FALLAS_ESC'!$B$2</x:f>
        <x:v>45817.33333333334</x:v>
      </x:c>
      <x:c r="I12" t="str">
        <x:f>IF(G12&lt;=H12,"TERMINADA",IF(F12&gt;=H12,"PENDIENTE",IF(E12='14_FALLAS_ESC'!$E$2,"INTERRUMPIDA","EN CURSO")))</x:f>
        <x:v>TERMINADA</x:v>
      </x:c>
      <x:c r="J12" t="inlineStr">
        <x:is>
          <x:t xml:space="preserve">DERIVADO DEL FIFO</x:t>
        </x:is>
      </x:c>
    </x:row>
    <x:row r="13">
      <x:c r="A13" t="inlineStr">
        <x:is>
          <x:t xml:space="preserve">F01</x:t>
        </x:is>
      </x:c>
      <x:c r="B13" t="inlineStr">
        <x:is>
          <x:t xml:space="preserve">P001</x:t>
        </x:is>
      </x:c>
      <x:c r="C13" t="n">
        <x:v>12</x:v>
      </x:c>
      <x:c r="D13" t="inlineStr">
        <x:is>
          <x:t xml:space="preserve">Inspección de calidad</x:t>
        </x:is>
      </x:c>
      <x:c r="E13" t="inlineStr">
        <x:is>
          <x:t xml:space="preserve">Área de inspección</x:t>
        </x:is>
      </x:c>
      <x:c r="F13" s="35" t="n">
        <x:v>45677.36256777777</x:v>
      </x:c>
      <x:c r="G13" s="35" t="n">
        <x:v>45677.39751222223</x:v>
      </x:c>
      <x:c r="H13" s="35" t="n">
        <x:f>'14_FALLAS_ESC'!$B$2</x:f>
        <x:v>45817.33333333334</x:v>
      </x:c>
      <x:c r="I13" t="str">
        <x:f>IF(G13&lt;=H13,"TERMINADA",IF(F13&gt;=H13,"PENDIENTE",IF(E13='14_FALLAS_ESC'!$E$2,"INTERRUMPIDA","EN CURSO")))</x:f>
        <x:v>TERMINADA</x:v>
      </x:c>
      <x:c r="J13" t="inlineStr">
        <x:is>
          <x:t xml:space="preserve">DERIVADO DEL FIFO</x:t>
        </x:is>
      </x:c>
    </x:row>
    <x:row r="14">
      <x:c r="A14" t="inlineStr">
        <x:is>
          <x:t xml:space="preserve">F01</x:t>
        </x:is>
      </x:c>
      <x:c r="B14" t="inlineStr">
        <x:is>
          <x:t xml:space="preserve">P001</x:t>
        </x:is>
      </x:c>
      <x:c r="C14" t="n">
        <x:v>13</x:v>
      </x:c>
      <x:c r="D14" t="inlineStr">
        <x:is>
          <x:t xml:space="preserve">Embalaje</x:t>
        </x:is>
      </x:c>
      <x:c r="E14" t="inlineStr">
        <x:is>
          <x:t xml:space="preserve">Zona de protección y embalaje</x:t>
        </x:is>
      </x:c>
      <x:c r="F14" s="35" t="n">
        <x:v>45677.39751222223</x:v>
      </x:c>
      <x:c r="G14" s="35" t="n">
        <x:v>45677.44445666666</x:v>
      </x:c>
      <x:c r="H14" s="35" t="n">
        <x:f>'14_FALLAS_ESC'!$B$2</x:f>
        <x:v>45817.33333333334</x:v>
      </x:c>
      <x:c r="I14" t="str">
        <x:f>IF(G14&lt;=H14,"TERMINADA",IF(F14&gt;=H14,"PENDIENTE",IF(E14='14_FALLAS_ESC'!$E$2,"INTERRUMPIDA","EN CURSO")))</x:f>
        <x:v>TERMINADA</x:v>
      </x:c>
      <x:c r="J14" t="inlineStr">
        <x:is>
          <x:t xml:space="preserve">DERIVADO DEL FIFO</x:t>
        </x:is>
      </x:c>
    </x:row>
    <x:row r="15">
      <x:c r="A15" t="inlineStr">
        <x:is>
          <x:t xml:space="preserve">F01</x:t>
        </x:is>
      </x:c>
      <x:c r="B15" t="inlineStr">
        <x:is>
          <x:t xml:space="preserve">P003</x:t>
        </x:is>
      </x:c>
      <x:c r="C15" t="n">
        <x:v>1</x:v>
      </x:c>
      <x:c r="D15" t="inlineStr">
        <x:is>
          <x:t xml:space="preserve">Corte de planchas de acero</x:t>
        </x:is>
      </x:c>
      <x:c r="E15" t="inlineStr">
        <x:is>
          <x:t xml:space="preserve">Guillotina hidráulica para corte de planchas de acero</x:t>
        </x:is>
      </x:c>
      <x:c r="F15" s="35" t="n">
        <x:v>45660.67461111111</x:v>
      </x:c>
      <x:c r="G15" s="35" t="n">
        <x:v>45664.41118055556</x:v>
      </x:c>
      <x:c r="H15" s="35" t="n">
        <x:f>'14_FALLAS_ESC'!$B$2</x:f>
        <x:v>45817.33333333334</x:v>
      </x:c>
      <x:c r="I15" t="str">
        <x:f>IF(G15&lt;=H15,"TERMINADA",IF(F15&gt;=H15,"PENDIENTE",IF(E15='14_FALLAS_ESC'!$E$2,"INTERRUMPIDA","EN CURSO")))</x:f>
        <x:v>TERMINADA</x:v>
      </x:c>
      <x:c r="J15" t="inlineStr">
        <x:is>
          <x:t xml:space="preserve">DERIVADO DEL FIFO</x:t>
        </x:is>
      </x:c>
    </x:row>
    <x:row r="16">
      <x:c r="A16" t="inlineStr">
        <x:is>
          <x:t xml:space="preserve">F01</x:t>
        </x:is>
      </x:c>
      <x:c r="B16" t="inlineStr">
        <x:is>
          <x:t xml:space="preserve">P003</x:t>
        </x:is>
      </x:c>
      <x:c r="C16" t="n">
        <x:v>2</x:v>
      </x:c>
      <x:c r="D16" t="inlineStr">
        <x:is>
          <x:t xml:space="preserve">Corte de tubos y perfiles</x:t>
        </x:is>
      </x:c>
      <x:c r="E16" t="inlineStr">
        <x:is>
          <x:t xml:space="preserve">Sierra de cinta para corte de tubos y perfiles</x:t>
        </x:is>
      </x:c>
      <x:c r="F16" s="35" t="n">
        <x:v>45664.41118055556</x:v>
      </x:c>
      <x:c r="G16" s="35" t="n">
        <x:v>45664.44580555556</x:v>
      </x:c>
      <x:c r="H16" s="35" t="n">
        <x:f>'14_FALLAS_ESC'!$B$2</x:f>
        <x:v>45817.33333333334</x:v>
      </x:c>
      <x:c r="I16" t="str">
        <x:f>IF(G16&lt;=H16,"TERMINADA",IF(F16&gt;=H16,"PENDIENTE",IF(E16='14_FALLAS_ESC'!$E$2,"INTERRUMPIDA","EN CURSO")))</x:f>
        <x:v>TERMINADA</x:v>
      </x:c>
      <x:c r="J16" t="inlineStr">
        <x:is>
          <x:t xml:space="preserve">DERIVADO DEL FIFO</x:t>
        </x:is>
      </x:c>
    </x:row>
    <x:row r="17">
      <x:c r="A17" t="inlineStr">
        <x:is>
          <x:t xml:space="preserve">F01</x:t>
        </x:is>
      </x:c>
      <x:c r="B17" t="inlineStr">
        <x:is>
          <x:t xml:space="preserve">P003</x:t>
        </x:is>
      </x:c>
      <x:c r="C17" t="n">
        <x:v>3</x:v>
      </x:c>
      <x:c r="D17" t="inlineStr">
        <x:is>
          <x:t xml:space="preserve">Perforación</x:t>
        </x:is>
      </x:c>
      <x:c r="E17" t="inlineStr">
        <x:is>
          <x:t xml:space="preserve">Taladro de banco para perforación de acero</x:t>
        </x:is>
      </x:c>
      <x:c r="F17" s="35" t="n">
        <x:v>45665.58894444445</x:v>
      </x:c>
      <x:c r="G17" s="35" t="n">
        <x:v>45667.35908333334</x:v>
      </x:c>
      <x:c r="H17" s="35" t="n">
        <x:f>'14_FALLAS_ESC'!$B$2</x:f>
        <x:v>45817.33333333334</x:v>
      </x:c>
      <x:c r="I17" t="str">
        <x:f>IF(G17&lt;=H17,"TERMINADA",IF(F17&gt;=H17,"PENDIENTE",IF(E17='14_FALLAS_ESC'!$E$2,"INTERRUMPIDA","EN CURSO")))</x:f>
        <x:v>TERMINADA</x:v>
      </x:c>
      <x:c r="J17" t="inlineStr">
        <x:is>
          <x:t xml:space="preserve">DERIVADO DEL FIFO</x:t>
        </x:is>
      </x:c>
    </x:row>
    <x:row r="18">
      <x:c r="A18" t="inlineStr">
        <x:is>
          <x:t xml:space="preserve">F01</x:t>
        </x:is>
      </x:c>
      <x:c r="B18" t="inlineStr">
        <x:is>
          <x:t xml:space="preserve">P003</x:t>
        </x:is>
      </x:c>
      <x:c r="C18" t="n">
        <x:v>4</x:v>
      </x:c>
      <x:c r="D18" t="inlineStr">
        <x:is>
          <x:t xml:space="preserve">Plegado</x:t>
        </x:is>
      </x:c>
      <x:c r="E18" t="inlineStr">
        <x:is>
          <x:t xml:space="preserve">Plegadora hidráulica de chapa metálica</x:t>
        </x:is>
      </x:c>
      <x:c r="F18" s="35" t="n">
        <x:v>45667.39727777777</x:v>
      </x:c>
      <x:c r="G18" s="35" t="n">
        <x:v>45672.35838888889</x:v>
      </x:c>
      <x:c r="H18" s="35" t="n">
        <x:f>'14_FALLAS_ESC'!$B$2</x:f>
        <x:v>45817.33333333334</x:v>
      </x:c>
      <x:c r="I18" t="str">
        <x:f>IF(G18&lt;=H18,"TERMINADA",IF(F18&gt;=H18,"PENDIENTE",IF(E18='14_FALLAS_ESC'!$E$2,"INTERRUMPIDA","EN CURSO")))</x:f>
        <x:v>TERMINADA</x:v>
      </x:c>
      <x:c r="J18" t="inlineStr">
        <x:is>
          <x:t xml:space="preserve">DERIVADO DEL FIFO</x:t>
        </x:is>
      </x:c>
    </x:row>
    <x:row r="19">
      <x:c r="A19" t="inlineStr">
        <x:is>
          <x:t xml:space="preserve">F01</x:t>
        </x:is>
      </x:c>
      <x:c r="B19" t="inlineStr">
        <x:is>
          <x:t xml:space="preserve">P003</x:t>
        </x:is>
      </x:c>
      <x:c r="C19" t="n">
        <x:v>5</x:v>
      </x:c>
      <x:c r="D19" t="inlineStr">
        <x:is>
          <x:t xml:space="preserve">Desbarbado</x:t>
        </x:is>
      </x:c>
      <x:c r="E19" t="inlineStr">
        <x:is>
          <x:t xml:space="preserve">Mesa de desbarbado/esmerilado</x:t>
        </x:is>
      </x:c>
      <x:c r="F19" s="35" t="n">
        <x:v>45672.41866666666</x:v>
      </x:c>
      <x:c r="G19" s="35" t="n">
        <x:v>45673.33533333334</x:v>
      </x:c>
      <x:c r="H19" s="35" t="n">
        <x:f>'14_FALLAS_ESC'!$B$2</x:f>
        <x:v>45817.33333333334</x:v>
      </x:c>
      <x:c r="I19" t="str">
        <x:f>IF(G19&lt;=H19,"TERMINADA",IF(F19&gt;=H19,"PENDIENTE",IF(E19='14_FALLAS_ESC'!$E$2,"INTERRUMPIDA","EN CURSO")))</x:f>
        <x:v>TERMINADA</x:v>
      </x:c>
      <x:c r="J19" t="inlineStr">
        <x:is>
          <x:t xml:space="preserve">DERIVADO DEL FIFO</x:t>
        </x:is>
      </x:c>
    </x:row>
    <x:row r="20">
      <x:c r="A20" t="inlineStr">
        <x:is>
          <x:t xml:space="preserve">F01</x:t>
        </x:is>
      </x:c>
      <x:c r="B20" t="inlineStr">
        <x:is>
          <x:t xml:space="preserve">P003</x:t>
        </x:is>
      </x:c>
      <x:c r="C20" t="n">
        <x:v>6</x:v>
      </x:c>
      <x:c r="D20" t="inlineStr">
        <x:is>
          <x:t xml:space="preserve">Preparación superficial</x:t>
        </x:is>
      </x:c>
      <x:c r="E20" t="inlineStr">
        <x:is>
          <x:t xml:space="preserve">Zona de preparación superficial</x:t>
        </x:is>
      </x:c>
      <x:c r="F20" s="35" t="n">
        <x:v>45673.34137333334</x:v>
      </x:c>
      <x:c r="G20" s="35" t="n">
        <x:v>45673.58415555555</x:v>
      </x:c>
      <x:c r="H20" s="35" t="n">
        <x:f>'14_FALLAS_ESC'!$B$2</x:f>
        <x:v>45817.33333333334</x:v>
      </x:c>
      <x:c r="I20" t="str">
        <x:f>IF(G20&lt;=H20,"TERMINADA",IF(F20&gt;=H20,"PENDIENTE",IF(E20='14_FALLAS_ESC'!$E$2,"INTERRUMPIDA","EN CURSO")))</x:f>
        <x:v>TERMINADA</x:v>
      </x:c>
      <x:c r="J20" t="inlineStr">
        <x:is>
          <x:t xml:space="preserve">DERIVADO DEL FIFO</x:t>
        </x:is>
      </x:c>
    </x:row>
    <x:row r="21">
      <x:c r="A21" t="inlineStr">
        <x:is>
          <x:t xml:space="preserve">F01</x:t>
        </x:is>
      </x:c>
      <x:c r="B21" t="inlineStr">
        <x:is>
          <x:t xml:space="preserve">P003</x:t>
        </x:is>
      </x:c>
      <x:c r="C21" t="n">
        <x:v>7</x:v>
      </x:c>
      <x:c r="D21" t="inlineStr">
        <x:is>
          <x:t xml:space="preserve">Aplicación electrostática de polvo</x:t>
        </x:is>
      </x:c>
      <x:c r="E21" t="inlineStr">
        <x:is>
          <x:t xml:space="preserve">Pistola manual de pintura electrostática en polvo</x:t>
        </x:is>
      </x:c>
      <x:c r="F21" s="35" t="n">
        <x:v>45673.58415555555</x:v>
      </x:c>
      <x:c r="G21" s="35" t="n">
        <x:v>45673.63021111111</x:v>
      </x:c>
      <x:c r="H21" s="35" t="n">
        <x:f>'14_FALLAS_ESC'!$B$2</x:f>
        <x:v>45817.33333333334</x:v>
      </x:c>
      <x:c r="I21" t="str">
        <x:f>IF(G21&lt;=H21,"TERMINADA",IF(F21&gt;=H21,"PENDIENTE",IF(E21='14_FALLAS_ESC'!$E$2,"INTERRUMPIDA","EN CURSO")))</x:f>
        <x:v>TERMINADA</x:v>
      </x:c>
      <x:c r="J21" t="inlineStr">
        <x:is>
          <x:t xml:space="preserve">DERIVADO DEL FIFO</x:t>
        </x:is>
      </x:c>
    </x:row>
    <x:row r="22">
      <x:c r="A22" t="inlineStr">
        <x:is>
          <x:t xml:space="preserve">F01</x:t>
        </x:is>
      </x:c>
      <x:c r="B22" t="inlineStr">
        <x:is>
          <x:t xml:space="preserve">P003</x:t>
        </x:is>
      </x:c>
      <x:c r="C22" t="n">
        <x:v>8</x:v>
      </x:c>
      <x:c r="D22" t="inlineStr">
        <x:is>
          <x:t xml:space="preserve">Curado térmico en horno</x:t>
        </x:is>
      </x:c>
      <x:c r="E22" t="inlineStr">
        <x:is>
          <x:t xml:space="preserve">Horno de curado de pintura electrostática por lotes</x:t>
        </x:is>
      </x:c>
      <x:c r="F22" s="35" t="n">
        <x:v>45673.63021111111</x:v>
      </x:c>
      <x:c r="G22" s="35" t="n">
        <x:v>45673.66146111111</x:v>
      </x:c>
      <x:c r="H22" s="35" t="n">
        <x:f>'14_FALLAS_ESC'!$B$2</x:f>
        <x:v>45817.33333333334</x:v>
      </x:c>
      <x:c r="I22" t="str">
        <x:f>IF(G22&lt;=H22,"TERMINADA",IF(F22&gt;=H22,"PENDIENTE",IF(E22='14_FALLAS_ESC'!$E$2,"INTERRUMPIDA","EN CURSO")))</x:f>
        <x:v>TERMINADA</x:v>
      </x:c>
      <x:c r="J22" t="inlineStr">
        <x:is>
          <x:t xml:space="preserve">DERIVADO DEL FIFO</x:t>
        </x:is>
      </x:c>
    </x:row>
    <x:row r="23">
      <x:c r="A23" t="inlineStr">
        <x:is>
          <x:t xml:space="preserve">F01</x:t>
        </x:is>
      </x:c>
      <x:c r="B23" t="inlineStr">
        <x:is>
          <x:t xml:space="preserve">P003</x:t>
        </x:is>
      </x:c>
      <x:c r="C23" t="n">
        <x:v>9</x:v>
      </x:c>
      <x:c r="D23" t="inlineStr">
        <x:is>
          <x:t xml:space="preserve">Colgado, traslado y enfriamiento</x:t>
        </x:is>
      </x:c>
      <x:c r="E23" t="inlineStr">
        <x:is>
          <x:t xml:space="preserve">Manipulación y enfriamiento de piezas</x:t>
        </x:is>
      </x:c>
      <x:c r="F23" s="35" t="n">
        <x:v>45673.66146111111</x:v>
      </x:c>
      <x:c r="G23" s="35" t="n">
        <x:v>45673.67980138889</x:v>
      </x:c>
      <x:c r="H23" s="35" t="n">
        <x:f>'14_FALLAS_ESC'!$B$2</x:f>
        <x:v>45817.33333333334</x:v>
      </x:c>
      <x:c r="I23" t="str">
        <x:f>IF(G23&lt;=H23,"TERMINADA",IF(F23&gt;=H23,"PENDIENTE",IF(E23='14_FALLAS_ESC'!$E$2,"INTERRUMPIDA","EN CURSO")))</x:f>
        <x:v>TERMINADA</x:v>
      </x:c>
      <x:c r="J23" t="inlineStr">
        <x:is>
          <x:t xml:space="preserve">DERIVADO DEL FIFO</x:t>
        </x:is>
      </x:c>
    </x:row>
    <x:row r="24">
      <x:c r="A24" t="inlineStr">
        <x:is>
          <x:t xml:space="preserve">F01</x:t>
        </x:is>
      </x:c>
      <x:c r="B24" t="inlineStr">
        <x:is>
          <x:t xml:space="preserve">P003</x:t>
        </x:is>
      </x:c>
      <x:c r="C24" t="n">
        <x:v>10</x:v>
      </x:c>
      <x:c r="D24" t="inlineStr">
        <x:is>
          <x:t xml:space="preserve">Ensamblaje</x:t>
        </x:is>
      </x:c>
      <x:c r="E24" t="inlineStr">
        <x:is>
          <x:t xml:space="preserve">Mesa de armado</x:t>
        </x:is>
      </x:c>
      <x:c r="F24" s="35" t="n">
        <x:v>45677.36256777777</x:v>
      </x:c>
      <x:c r="G24" s="35" t="n">
        <x:v>45678.36881777778</x:v>
      </x:c>
      <x:c r="H24" s="35" t="n">
        <x:f>'14_FALLAS_ESC'!$B$2</x:f>
        <x:v>45817.33333333334</x:v>
      </x:c>
      <x:c r="I24" t="str">
        <x:f>IF(G24&lt;=H24,"TERMINADA",IF(F24&gt;=H24,"PENDIENTE",IF(E24='14_FALLAS_ESC'!$E$2,"INTERRUMPIDA","EN CURSO")))</x:f>
        <x:v>TERMINADA</x:v>
      </x:c>
      <x:c r="J24" t="inlineStr">
        <x:is>
          <x:t xml:space="preserve">DERIVADO DEL FIFO</x:t>
        </x:is>
      </x:c>
    </x:row>
    <x:row r="25">
      <x:c r="A25" t="inlineStr">
        <x:is>
          <x:t xml:space="preserve">F01</x:t>
        </x:is>
      </x:c>
      <x:c r="B25" t="inlineStr">
        <x:is>
          <x:t xml:space="preserve">P003</x:t>
        </x:is>
      </x:c>
      <x:c r="C25" t="n">
        <x:v>11</x:v>
      </x:c>
      <x:c r="D25" t="inlineStr">
        <x:is>
          <x:t xml:space="preserve">Inspección de calidad</x:t>
        </x:is>
      </x:c>
      <x:c r="E25" t="inlineStr">
        <x:is>
          <x:t xml:space="preserve">Área de inspección</x:t>
        </x:is>
      </x:c>
      <x:c r="F25" s="35" t="n">
        <x:v>45678.36881777778</x:v>
      </x:c>
      <x:c r="G25" s="35" t="n">
        <x:v>45678.38863027778</x:v>
      </x:c>
      <x:c r="H25" s="35" t="n">
        <x:f>'14_FALLAS_ESC'!$B$2</x:f>
        <x:v>45817.33333333334</x:v>
      </x:c>
      <x:c r="I25" t="str">
        <x:f>IF(G25&lt;=H25,"TERMINADA",IF(F25&gt;=H25,"PENDIENTE",IF(E25='14_FALLAS_ESC'!$E$2,"INTERRUMPIDA","EN CURSO")))</x:f>
        <x:v>TERMINADA</x:v>
      </x:c>
      <x:c r="J25" t="inlineStr">
        <x:is>
          <x:t xml:space="preserve">DERIVADO DEL FIFO</x:t>
        </x:is>
      </x:c>
    </x:row>
    <x:row r="26">
      <x:c r="A26" t="inlineStr">
        <x:is>
          <x:t xml:space="preserve">F01</x:t>
        </x:is>
      </x:c>
      <x:c r="B26" t="inlineStr">
        <x:is>
          <x:t xml:space="preserve">P003</x:t>
        </x:is>
      </x:c>
      <x:c r="C26" t="n">
        <x:v>12</x:v>
      </x:c>
      <x:c r="D26" t="inlineStr">
        <x:is>
          <x:t xml:space="preserve">Embalaje</x:t>
        </x:is>
      </x:c>
      <x:c r="E26" t="inlineStr">
        <x:is>
          <x:t xml:space="preserve">Zona de protección y embalaje</x:t>
        </x:is>
      </x:c>
      <x:c r="F26" s="35" t="n">
        <x:v>45678.38863027778</x:v>
      </x:c>
      <x:c r="G26" s="35" t="n">
        <x:v>45678.41519972222</x:v>
      </x:c>
      <x:c r="H26" s="35" t="n">
        <x:f>'14_FALLAS_ESC'!$B$2</x:f>
        <x:v>45817.33333333334</x:v>
      </x:c>
      <x:c r="I26" t="str">
        <x:f>IF(G26&lt;=H26,"TERMINADA",IF(F26&gt;=H26,"PENDIENTE",IF(E26='14_FALLAS_ESC'!$E$2,"INTERRUMPIDA","EN CURSO")))</x:f>
        <x:v>TERMINADA</x:v>
      </x:c>
      <x:c r="J26" t="inlineStr">
        <x:is>
          <x:t xml:space="preserve">DERIVADO DEL FIFO</x:t>
        </x:is>
      </x:c>
    </x:row>
    <x:row r="27">
      <x:c r="A27" t="inlineStr">
        <x:is>
          <x:t xml:space="preserve">F01</x:t>
        </x:is>
      </x:c>
      <x:c r="B27" t="inlineStr">
        <x:is>
          <x:t xml:space="preserve">P005</x:t>
        </x:is>
      </x:c>
      <x:c r="C27" t="n">
        <x:v>1</x:v>
      </x:c>
      <x:c r="D27" t="inlineStr">
        <x:is>
          <x:t xml:space="preserve">Corte de planchas de acero</x:t>
        </x:is>
      </x:c>
      <x:c r="E27" t="inlineStr">
        <x:is>
          <x:t xml:space="preserve">Guillotina hidráulica para corte de planchas de acero</x:t>
        </x:is>
      </x:c>
      <x:c r="F27" s="35" t="n">
        <x:v>45664.41118055556</x:v>
      </x:c>
      <x:c r="G27" s="35" t="n">
        <x:v>45664.62609027778</x:v>
      </x:c>
      <x:c r="H27" s="35" t="n">
        <x:f>'14_FALLAS_ESC'!$B$2</x:f>
        <x:v>45817.33333333334</x:v>
      </x:c>
      <x:c r="I27" t="str">
        <x:f>IF(G27&lt;=H27,"TERMINADA",IF(F27&gt;=H27,"PENDIENTE",IF(E27='14_FALLAS_ESC'!$E$2,"INTERRUMPIDA","EN CURSO")))</x:f>
        <x:v>TERMINADA</x:v>
      </x:c>
      <x:c r="J27" t="inlineStr">
        <x:is>
          <x:t xml:space="preserve">DERIVADO DEL FIFO</x:t>
        </x:is>
      </x:c>
    </x:row>
    <x:row r="28">
      <x:c r="A28" t="inlineStr">
        <x:is>
          <x:t xml:space="preserve">F01</x:t>
        </x:is>
      </x:c>
      <x:c r="B28" t="inlineStr">
        <x:is>
          <x:t xml:space="preserve">P005</x:t>
        </x:is>
      </x:c>
      <x:c r="C28" t="n">
        <x:v>2</x:v>
      </x:c>
      <x:c r="D28" t="inlineStr">
        <x:is>
          <x:t xml:space="preserve">Perforación</x:t>
        </x:is>
      </x:c>
      <x:c r="E28" t="inlineStr">
        <x:is>
          <x:t xml:space="preserve">Taladro de banco para perforación de acero</x:t>
        </x:is>
      </x:c>
      <x:c r="F28" s="35" t="n">
        <x:v>45667.35908333334</x:v>
      </x:c>
      <x:c r="G28" s="35" t="n">
        <x:v>45667.42769444444</x:v>
      </x:c>
      <x:c r="H28" s="35" t="n">
        <x:f>'14_FALLAS_ESC'!$B$2</x:f>
        <x:v>45817.33333333334</x:v>
      </x:c>
      <x:c r="I28" t="str">
        <x:f>IF(G28&lt;=H28,"TERMINADA",IF(F28&gt;=H28,"PENDIENTE",IF(E28='14_FALLAS_ESC'!$E$2,"INTERRUMPIDA","EN CURSO")))</x:f>
        <x:v>TERMINADA</x:v>
      </x:c>
      <x:c r="J28" t="inlineStr">
        <x:is>
          <x:t xml:space="preserve">DERIVADO DEL FIFO</x:t>
        </x:is>
      </x:c>
    </x:row>
    <x:row r="29">
      <x:c r="A29" t="inlineStr">
        <x:is>
          <x:t xml:space="preserve">F01</x:t>
        </x:is>
      </x:c>
      <x:c r="B29" t="inlineStr">
        <x:is>
          <x:t xml:space="preserve">P005</x:t>
        </x:is>
      </x:c>
      <x:c r="C29" t="n">
        <x:v>3</x:v>
      </x:c>
      <x:c r="D29" t="inlineStr">
        <x:is>
          <x:t xml:space="preserve">Plegado</x:t>
        </x:is>
      </x:c>
      <x:c r="E29" t="inlineStr">
        <x:is>
          <x:t xml:space="preserve">Plegadora hidráulica de chapa metálica</x:t>
        </x:is>
      </x:c>
      <x:c r="F29" s="35" t="n">
        <x:v>45672.35838888889</x:v>
      </x:c>
      <x:c r="G29" s="35" t="n">
        <x:v>45673.46672222222</x:v>
      </x:c>
      <x:c r="H29" s="35" t="n">
        <x:f>'14_FALLAS_ESC'!$B$2</x:f>
        <x:v>45817.33333333334</x:v>
      </x:c>
      <x:c r="I29" t="str">
        <x:f>IF(G29&lt;=H29,"TERMINADA",IF(F29&gt;=H29,"PENDIENTE",IF(E29='14_FALLAS_ESC'!$E$2,"INTERRUMPIDA","EN CURSO")))</x:f>
        <x:v>TERMINADA</x:v>
      </x:c>
      <x:c r="J29" t="inlineStr">
        <x:is>
          <x:t xml:space="preserve">DERIVADO DEL FIFO</x:t>
        </x:is>
      </x:c>
    </x:row>
    <x:row r="30">
      <x:c r="A30" t="inlineStr">
        <x:is>
          <x:t xml:space="preserve">F01</x:t>
        </x:is>
      </x:c>
      <x:c r="B30" t="inlineStr">
        <x:is>
          <x:t xml:space="preserve">P005</x:t>
        </x:is>
      </x:c>
      <x:c r="C30" t="n">
        <x:v>4</x:v>
      </x:c>
      <x:c r="D30" t="inlineStr">
        <x:is>
          <x:t xml:space="preserve">Desbarbado</x:t>
        </x:is>
      </x:c>
      <x:c r="E30" t="inlineStr">
        <x:is>
          <x:t xml:space="preserve">Mesa de desbarbado/esmerilado</x:t>
        </x:is>
      </x:c>
      <x:c r="F30" s="35" t="n">
        <x:v>45673.46672222222</x:v>
      </x:c>
      <x:c r="G30" s="35" t="n">
        <x:v>45673.58547222222</x:v>
      </x:c>
      <x:c r="H30" s="35" t="n">
        <x:f>'14_FALLAS_ESC'!$B$2</x:f>
        <x:v>45817.33333333334</x:v>
      </x:c>
      <x:c r="I30" t="str">
        <x:f>IF(G30&lt;=H30,"TERMINADA",IF(F30&gt;=H30,"PENDIENTE",IF(E30='14_FALLAS_ESC'!$E$2,"INTERRUMPIDA","EN CURSO")))</x:f>
        <x:v>TERMINADA</x:v>
      </x:c>
      <x:c r="J30" t="inlineStr">
        <x:is>
          <x:t xml:space="preserve">DERIVADO DEL FIFO</x:t>
        </x:is>
      </x:c>
    </x:row>
    <x:row r="31">
      <x:c r="A31" t="inlineStr">
        <x:is>
          <x:t xml:space="preserve">F01</x:t>
        </x:is>
      </x:c>
      <x:c r="B31" t="inlineStr">
        <x:is>
          <x:t xml:space="preserve">P005</x:t>
        </x:is>
      </x:c>
      <x:c r="C31" t="n">
        <x:v>5</x:v>
      </x:c>
      <x:c r="D31" t="inlineStr">
        <x:is>
          <x:t xml:space="preserve">Preparación superficial</x:t>
        </x:is>
      </x:c>
      <x:c r="E31" t="inlineStr">
        <x:is>
          <x:t xml:space="preserve">Zona de preparación superficial</x:t>
        </x:is>
      </x:c>
      <x:c r="F31" s="35" t="n">
        <x:v>45673.58547222222</x:v>
      </x:c>
      <x:c r="G31" s="35" t="n">
        <x:v>45673.69932222222</x:v>
      </x:c>
      <x:c r="H31" s="35" t="n">
        <x:f>'14_FALLAS_ESC'!$B$2</x:f>
        <x:v>45817.33333333334</x:v>
      </x:c>
      <x:c r="I31" t="str">
        <x:f>IF(G31&lt;=H31,"TERMINADA",IF(F31&gt;=H31,"PENDIENTE",IF(E31='14_FALLAS_ESC'!$E$2,"INTERRUMPIDA","EN CURSO")))</x:f>
        <x:v>TERMINADA</x:v>
      </x:c>
      <x:c r="J31" t="inlineStr">
        <x:is>
          <x:t xml:space="preserve">DERIVADO DEL FIFO</x:t>
        </x:is>
      </x:c>
    </x:row>
    <x:row r="32">
      <x:c r="A32" t="inlineStr">
        <x:is>
          <x:t xml:space="preserve">F01</x:t>
        </x:is>
      </x:c>
      <x:c r="B32" t="inlineStr">
        <x:is>
          <x:t xml:space="preserve">P005</x:t>
        </x:is>
      </x:c>
      <x:c r="C32" t="n">
        <x:v>6</x:v>
      </x:c>
      <x:c r="D32" t="inlineStr">
        <x:is>
          <x:t xml:space="preserve">Aplicación electrostática de polvo</x:t>
        </x:is>
      </x:c>
      <x:c r="E32" t="inlineStr">
        <x:is>
          <x:t xml:space="preserve">Pistola manual de pintura electrostática en polvo</x:t>
        </x:is>
      </x:c>
      <x:c r="F32" s="35" t="n">
        <x:v>45673.69932222222</x:v>
      </x:c>
      <x:c r="G32" s="35" t="n">
        <x:v>45674.36111388889</x:v>
      </x:c>
      <x:c r="H32" s="35" t="n">
        <x:f>'14_FALLAS_ESC'!$B$2</x:f>
        <x:v>45817.33333333334</x:v>
      </x:c>
      <x:c r="I32" t="str">
        <x:f>IF(G32&lt;=H32,"TERMINADA",IF(F32&gt;=H32,"PENDIENTE",IF(E32='14_FALLAS_ESC'!$E$2,"INTERRUMPIDA","EN CURSO")))</x:f>
        <x:v>TERMINADA</x:v>
      </x:c>
      <x:c r="J32" t="inlineStr">
        <x:is>
          <x:t xml:space="preserve">DERIVADO DEL FIFO</x:t>
        </x:is>
      </x:c>
    </x:row>
    <x:row r="33">
      <x:c r="A33" t="inlineStr">
        <x:is>
          <x:t xml:space="preserve">F01</x:t>
        </x:is>
      </x:c>
      <x:c r="B33" t="inlineStr">
        <x:is>
          <x:t xml:space="preserve">P005</x:t>
        </x:is>
      </x:c>
      <x:c r="C33" t="n">
        <x:v>7</x:v>
      </x:c>
      <x:c r="D33" t="inlineStr">
        <x:is>
          <x:t xml:space="preserve">Curado térmico en horno</x:t>
        </x:is>
      </x:c>
      <x:c r="E33" t="inlineStr">
        <x:is>
          <x:t xml:space="preserve">Horno de curado de pintura electrostática por lotes</x:t>
        </x:is>
      </x:c>
      <x:c r="F33" s="35" t="n">
        <x:v>45674.36111388889</x:v>
      </x:c>
      <x:c r="G33" s="35" t="n">
        <x:v>45674.39236388889</x:v>
      </x:c>
      <x:c r="H33" s="35" t="n">
        <x:f>'14_FALLAS_ESC'!$B$2</x:f>
        <x:v>45817.33333333334</x:v>
      </x:c>
      <x:c r="I33" t="str">
        <x:f>IF(G33&lt;=H33,"TERMINADA",IF(F33&gt;=H33,"PENDIENTE",IF(E33='14_FALLAS_ESC'!$E$2,"INTERRUMPIDA","EN CURSO")))</x:f>
        <x:v>TERMINADA</x:v>
      </x:c>
      <x:c r="J33" t="inlineStr">
        <x:is>
          <x:t xml:space="preserve">DERIVADO DEL FIFO</x:t>
        </x:is>
      </x:c>
    </x:row>
    <x:row r="34">
      <x:c r="A34" t="inlineStr">
        <x:is>
          <x:t xml:space="preserve">F01</x:t>
        </x:is>
      </x:c>
      <x:c r="B34" t="inlineStr">
        <x:is>
          <x:t xml:space="preserve">P005</x:t>
        </x:is>
      </x:c>
      <x:c r="C34" t="n">
        <x:v>8</x:v>
      </x:c>
      <x:c r="D34" t="inlineStr">
        <x:is>
          <x:t xml:space="preserve">Colgado, traslado y enfriamiento</x:t>
        </x:is>
      </x:c>
      <x:c r="E34" t="inlineStr">
        <x:is>
          <x:t xml:space="preserve">Manipulación y enfriamiento de piezas</x:t>
        </x:is>
      </x:c>
      <x:c r="F34" s="35" t="n">
        <x:v>45674.39236388889</x:v>
      </x:c>
      <x:c r="G34" s="35" t="n">
        <x:v>45674.40800277777</x:v>
      </x:c>
      <x:c r="H34" s="35" t="n">
        <x:f>'14_FALLAS_ESC'!$B$2</x:f>
        <x:v>45817.33333333334</x:v>
      </x:c>
      <x:c r="I34" t="str">
        <x:f>IF(G34&lt;=H34,"TERMINADA",IF(F34&gt;=H34,"PENDIENTE",IF(E34='14_FALLAS_ESC'!$E$2,"INTERRUMPIDA","EN CURSO")))</x:f>
        <x:v>TERMINADA</x:v>
      </x:c>
      <x:c r="J34" t="inlineStr">
        <x:is>
          <x:t xml:space="preserve">DERIVADO DEL FIFO</x:t>
        </x:is>
      </x:c>
    </x:row>
    <x:row r="35">
      <x:c r="A35" t="inlineStr">
        <x:is>
          <x:t xml:space="preserve">F01</x:t>
        </x:is>
      </x:c>
      <x:c r="B35" t="inlineStr">
        <x:is>
          <x:t xml:space="preserve">P005</x:t>
        </x:is>
      </x:c>
      <x:c r="C35" t="n">
        <x:v>9</x:v>
      </x:c>
      <x:c r="D35" t="inlineStr">
        <x:is>
          <x:t xml:space="preserve">Ensamblaje</x:t>
        </x:is>
      </x:c>
      <x:c r="E35" t="inlineStr">
        <x:is>
          <x:t xml:space="preserve">Mesa de armado</x:t>
        </x:is>
      </x:c>
      <x:c r="F35" s="35" t="n">
        <x:v>45678.36881777778</x:v>
      </x:c>
      <x:c r="G35" s="35" t="n">
        <x:v>45678.58965111111</x:v>
      </x:c>
      <x:c r="H35" s="35" t="n">
        <x:f>'14_FALLAS_ESC'!$B$2</x:f>
        <x:v>45817.33333333334</x:v>
      </x:c>
      <x:c r="I35" t="str">
        <x:f>IF(G35&lt;=H35,"TERMINADA",IF(F35&gt;=H35,"PENDIENTE",IF(E35='14_FALLAS_ESC'!$E$2,"INTERRUMPIDA","EN CURSO")))</x:f>
        <x:v>TERMINADA</x:v>
      </x:c>
      <x:c r="J35" t="inlineStr">
        <x:is>
          <x:t xml:space="preserve">DERIVADO DEL FIFO</x:t>
        </x:is>
      </x:c>
    </x:row>
    <x:row r="36">
      <x:c r="A36" t="inlineStr">
        <x:is>
          <x:t xml:space="preserve">F01</x:t>
        </x:is>
      </x:c>
      <x:c r="B36" t="inlineStr">
        <x:is>
          <x:t xml:space="preserve">P005</x:t>
        </x:is>
      </x:c>
      <x:c r="C36" t="n">
        <x:v>10</x:v>
      </x:c>
      <x:c r="D36" t="inlineStr">
        <x:is>
          <x:t xml:space="preserve">Inspección de calidad</x:t>
        </x:is>
      </x:c>
      <x:c r="E36" t="inlineStr">
        <x:is>
          <x:t xml:space="preserve">Área de inspección</x:t>
        </x:is>
      </x:c>
      <x:c r="F36" s="35" t="n">
        <x:v>45678.58965111111</x:v>
      </x:c>
      <x:c r="G36" s="35" t="n">
        <x:v>45678.60570666667</x:v>
      </x:c>
      <x:c r="H36" s="35" t="n">
        <x:f>'14_FALLAS_ESC'!$B$2</x:f>
        <x:v>45817.33333333334</x:v>
      </x:c>
      <x:c r="I36" t="str">
        <x:f>IF(G36&lt;=H36,"TERMINADA",IF(F36&gt;=H36,"PENDIENTE",IF(E36='14_FALLAS_ESC'!$E$2,"INTERRUMPIDA","EN CURSO")))</x:f>
        <x:v>TERMINADA</x:v>
      </x:c>
      <x:c r="J36" t="inlineStr">
        <x:is>
          <x:t xml:space="preserve">DERIVADO DEL FIFO</x:t>
        </x:is>
      </x:c>
    </x:row>
    <x:row r="37">
      <x:c r="A37" t="inlineStr">
        <x:is>
          <x:t xml:space="preserve">F01</x:t>
        </x:is>
      </x:c>
      <x:c r="B37" t="inlineStr">
        <x:is>
          <x:t xml:space="preserve">P005</x:t>
        </x:is>
      </x:c>
      <x:c r="C37" t="n">
        <x:v>11</x:v>
      </x:c>
      <x:c r="D37" t="inlineStr">
        <x:is>
          <x:t xml:space="preserve">Embalaje</x:t>
        </x:is>
      </x:c>
      <x:c r="E37" t="inlineStr">
        <x:is>
          <x:t xml:space="preserve">Zona de protección y embalaje</x:t>
        </x:is>
      </x:c>
      <x:c r="F37" s="35" t="n">
        <x:v>45678.60570666667</x:v>
      </x:c>
      <x:c r="G37" s="35" t="n">
        <x:v>45678.62701222222</x:v>
      </x:c>
      <x:c r="H37" s="35" t="n">
        <x:f>'14_FALLAS_ESC'!$B$2</x:f>
        <x:v>45817.33333333334</x:v>
      </x:c>
      <x:c r="I37" t="str">
        <x:f>IF(G37&lt;=H37,"TERMINADA",IF(F37&gt;=H37,"PENDIENTE",IF(E37='14_FALLAS_ESC'!$E$2,"INTERRUMPIDA","EN CURSO")))</x:f>
        <x:v>TERMINADA</x:v>
      </x:c>
      <x:c r="J37" t="inlineStr">
        <x:is>
          <x:t xml:space="preserve">DERIVADO DEL FIFO</x:t>
        </x:is>
      </x:c>
    </x:row>
    <x:row r="38">
      <x:c r="A38" t="inlineStr">
        <x:is>
          <x:t xml:space="preserve">F01</x:t>
        </x:is>
      </x:c>
      <x:c r="B38" t="inlineStr">
        <x:is>
          <x:t xml:space="preserve">P007</x:t>
        </x:is>
      </x:c>
      <x:c r="C38" t="n">
        <x:v>1</x:v>
      </x:c>
      <x:c r="D38" t="inlineStr">
        <x:is>
          <x:t xml:space="preserve">Corte de planchas de acero</x:t>
        </x:is>
      </x:c>
      <x:c r="E38" t="inlineStr">
        <x:is>
          <x:t xml:space="preserve">Guillotina hidráulica para corte de planchas de acero</x:t>
        </x:is>
      </x:c>
      <x:c r="F38" s="35" t="n">
        <x:v>45664.62609027778</x:v>
      </x:c>
      <x:c r="G38" s="35" t="n">
        <x:v>45665.54525694445</x:v>
      </x:c>
      <x:c r="H38" s="35" t="n">
        <x:f>'14_FALLAS_ESC'!$B$2</x:f>
        <x:v>45817.33333333334</x:v>
      </x:c>
      <x:c r="I38" t="str">
        <x:f>IF(G38&lt;=H38,"TERMINADA",IF(F38&gt;=H38,"PENDIENTE",IF(E38='14_FALLAS_ESC'!$E$2,"INTERRUMPIDA","EN CURSO")))</x:f>
        <x:v>TERMINADA</x:v>
      </x:c>
      <x:c r="J38" t="inlineStr">
        <x:is>
          <x:t xml:space="preserve">DERIVADO DEL FIFO</x:t>
        </x:is>
      </x:c>
    </x:row>
    <x:row r="39">
      <x:c r="A39" t="inlineStr">
        <x:is>
          <x:t xml:space="preserve">F01</x:t>
        </x:is>
      </x:c>
      <x:c r="B39" t="inlineStr">
        <x:is>
          <x:t xml:space="preserve">P007</x:t>
        </x:is>
      </x:c>
      <x:c r="C39" t="n">
        <x:v>2</x:v>
      </x:c>
      <x:c r="D39" t="inlineStr">
        <x:is>
          <x:t xml:space="preserve">Perforación</x:t>
        </x:is>
      </x:c>
      <x:c r="E39" t="inlineStr">
        <x:is>
          <x:t xml:space="preserve">Taladro de banco para perforación de acero</x:t>
        </x:is>
      </x:c>
      <x:c r="F39" s="35" t="n">
        <x:v>45667.42769444444</x:v>
      </x:c>
      <x:c r="G39" s="35" t="n">
        <x:v>45667.47491666667</x:v>
      </x:c>
      <x:c r="H39" s="35" t="n">
        <x:f>'14_FALLAS_ESC'!$B$2</x:f>
        <x:v>45817.33333333334</x:v>
      </x:c>
      <x:c r="I39" t="str">
        <x:f>IF(G39&lt;=H39,"TERMINADA",IF(F39&gt;=H39,"PENDIENTE",IF(E39='14_FALLAS_ESC'!$E$2,"INTERRUMPIDA","EN CURSO")))</x:f>
        <x:v>TERMINADA</x:v>
      </x:c>
      <x:c r="J39" t="inlineStr">
        <x:is>
          <x:t xml:space="preserve">DERIVADO DEL FIFO</x:t>
        </x:is>
      </x:c>
    </x:row>
    <x:row r="40">
      <x:c r="A40" t="inlineStr">
        <x:is>
          <x:t xml:space="preserve">F01</x:t>
        </x:is>
      </x:c>
      <x:c r="B40" t="inlineStr">
        <x:is>
          <x:t xml:space="preserve">P007</x:t>
        </x:is>
      </x:c>
      <x:c r="C40" t="n">
        <x:v>3</x:v>
      </x:c>
      <x:c r="D40" t="inlineStr">
        <x:is>
          <x:t xml:space="preserve">Plegado</x:t>
        </x:is>
      </x:c>
      <x:c r="E40" t="inlineStr">
        <x:is>
          <x:t xml:space="preserve">Plegadora hidráulica de chapa metálica</x:t>
        </x:is>
      </x:c>
      <x:c r="F40" s="35" t="n">
        <x:v>45673.46672222222</x:v>
      </x:c>
      <x:c r="G40" s="35" t="n">
        <x:v>45677.40561111111</x:v>
      </x:c>
      <x:c r="H40" s="35" t="n">
        <x:f>'14_FALLAS_ESC'!$B$2</x:f>
        <x:v>45817.33333333334</x:v>
      </x:c>
      <x:c r="I40" t="str">
        <x:f>IF(G40&lt;=H40,"TERMINADA",IF(F40&gt;=H40,"PENDIENTE",IF(E40='14_FALLAS_ESC'!$E$2,"INTERRUMPIDA","EN CURSO")))</x:f>
        <x:v>TERMINADA</x:v>
      </x:c>
      <x:c r="J40" t="inlineStr">
        <x:is>
          <x:t xml:space="preserve">DERIVADO DEL FIFO</x:t>
        </x:is>
      </x:c>
    </x:row>
    <x:row r="41">
      <x:c r="A41" t="inlineStr">
        <x:is>
          <x:t xml:space="preserve">F01</x:t>
        </x:is>
      </x:c>
      <x:c r="B41" t="inlineStr">
        <x:is>
          <x:t xml:space="preserve">P007</x:t>
        </x:is>
      </x:c>
      <x:c r="C41" t="n">
        <x:v>4</x:v>
      </x:c>
      <x:c r="D41" t="inlineStr">
        <x:is>
          <x:t xml:space="preserve">Desbarbado</x:t>
        </x:is>
      </x:c>
      <x:c r="E41" t="inlineStr">
        <x:is>
          <x:t xml:space="preserve">Mesa de desbarbado/esmerilado</x:t>
        </x:is>
      </x:c>
      <x:c r="F41" s="35" t="n">
        <x:v>45677.40561111111</x:v>
      </x:c>
      <x:c r="G41" s="35" t="n">
        <x:v>45677.55352777777</x:v>
      </x:c>
      <x:c r="H41" s="35" t="n">
        <x:f>'14_FALLAS_ESC'!$B$2</x:f>
        <x:v>45817.33333333334</x:v>
      </x:c>
      <x:c r="I41" t="str">
        <x:f>IF(G41&lt;=H41,"TERMINADA",IF(F41&gt;=H41,"PENDIENTE",IF(E41='14_FALLAS_ESC'!$E$2,"INTERRUMPIDA","EN CURSO")))</x:f>
        <x:v>TERMINADA</x:v>
      </x:c>
      <x:c r="J41" t="inlineStr">
        <x:is>
          <x:t xml:space="preserve">DERIVADO DEL FIFO</x:t>
        </x:is>
      </x:c>
    </x:row>
    <x:row r="42">
      <x:c r="A42" t="inlineStr">
        <x:is>
          <x:t xml:space="preserve">F01</x:t>
        </x:is>
      </x:c>
      <x:c r="B42" t="inlineStr">
        <x:is>
          <x:t xml:space="preserve">P007</x:t>
        </x:is>
      </x:c>
      <x:c r="C42" t="n">
        <x:v>5</x:v>
      </x:c>
      <x:c r="D42" t="inlineStr">
        <x:is>
          <x:t xml:space="preserve">Preparación superficial</x:t>
        </x:is>
      </x:c>
      <x:c r="E42" t="inlineStr">
        <x:is>
          <x:t xml:space="preserve">Zona de preparación superficial</x:t>
        </x:is>
      </x:c>
      <x:c r="F42" s="35" t="n">
        <x:v>45677.55352777777</x:v>
      </x:c>
      <x:c r="G42" s="35" t="n">
        <x:v>45678.36125</x:v>
      </x:c>
      <x:c r="H42" s="35" t="n">
        <x:f>'14_FALLAS_ESC'!$B$2</x:f>
        <x:v>45817.33333333334</x:v>
      </x:c>
      <x:c r="I42" t="str">
        <x:f>IF(G42&lt;=H42,"TERMINADA",IF(F42&gt;=H42,"PENDIENTE",IF(E42='14_FALLAS_ESC'!$E$2,"INTERRUMPIDA","EN CURSO")))</x:f>
        <x:v>TERMINADA</x:v>
      </x:c>
      <x:c r="J42" t="inlineStr">
        <x:is>
          <x:t xml:space="preserve">DERIVADO DEL FIFO</x:t>
        </x:is>
      </x:c>
    </x:row>
    <x:row r="43">
      <x:c r="A43" t="inlineStr">
        <x:is>
          <x:t xml:space="preserve">F01</x:t>
        </x:is>
      </x:c>
      <x:c r="B43" t="inlineStr">
        <x:is>
          <x:t xml:space="preserve">P007</x:t>
        </x:is>
      </x:c>
      <x:c r="C43" t="n">
        <x:v>6</x:v>
      </x:c>
      <x:c r="D43" t="inlineStr">
        <x:is>
          <x:t xml:space="preserve">Aplicación electrostática de polvo</x:t>
        </x:is>
      </x:c>
      <x:c r="E43" t="inlineStr">
        <x:is>
          <x:t xml:space="preserve">Pistola manual de pintura electrostática en polvo</x:t>
        </x:is>
      </x:c>
      <x:c r="F43" s="35" t="n">
        <x:v>45678.36125</x:v>
      </x:c>
      <x:c r="G43" s="35" t="n">
        <x:v>45678.41527777778</x:v>
      </x:c>
      <x:c r="H43" s="35" t="n">
        <x:f>'14_FALLAS_ESC'!$B$2</x:f>
        <x:v>45817.33333333334</x:v>
      </x:c>
      <x:c r="I43" t="str">
        <x:f>IF(G43&lt;=H43,"TERMINADA",IF(F43&gt;=H43,"PENDIENTE",IF(E43='14_FALLAS_ESC'!$E$2,"INTERRUMPIDA","EN CURSO")))</x:f>
        <x:v>TERMINADA</x:v>
      </x:c>
      <x:c r="J43" t="inlineStr">
        <x:is>
          <x:t xml:space="preserve">DERIVADO DEL FIFO</x:t>
        </x:is>
      </x:c>
    </x:row>
    <x:row r="44">
      <x:c r="A44" t="inlineStr">
        <x:is>
          <x:t xml:space="preserve">F01</x:t>
        </x:is>
      </x:c>
      <x:c r="B44" t="inlineStr">
        <x:is>
          <x:t xml:space="preserve">P007</x:t>
        </x:is>
      </x:c>
      <x:c r="C44" t="n">
        <x:v>7</x:v>
      </x:c>
      <x:c r="D44" t="inlineStr">
        <x:is>
          <x:t xml:space="preserve">Curado térmico en horno</x:t>
        </x:is>
      </x:c>
      <x:c r="E44" t="inlineStr">
        <x:is>
          <x:t xml:space="preserve">Horno de curado de pintura electrostática por lotes</x:t>
        </x:is>
      </x:c>
      <x:c r="F44" s="35" t="n">
        <x:v>45678.41527777778</x:v>
      </x:c>
      <x:c r="G44" s="35" t="n">
        <x:v>45678.44652777778</x:v>
      </x:c>
      <x:c r="H44" s="35" t="n">
        <x:f>'14_FALLAS_ESC'!$B$2</x:f>
        <x:v>45817.33333333334</x:v>
      </x:c>
      <x:c r="I44" t="str">
        <x:f>IF(G44&lt;=H44,"TERMINADA",IF(F44&gt;=H44,"PENDIENTE",IF(E44='14_FALLAS_ESC'!$E$2,"INTERRUMPIDA","EN CURSO")))</x:f>
        <x:v>TERMINADA</x:v>
      </x:c>
      <x:c r="J44" t="inlineStr">
        <x:is>
          <x:t xml:space="preserve">DERIVADO DEL FIFO</x:t>
        </x:is>
      </x:c>
    </x:row>
    <x:row r="45">
      <x:c r="A45" t="inlineStr">
        <x:is>
          <x:t xml:space="preserve">F01</x:t>
        </x:is>
      </x:c>
      <x:c r="B45" t="inlineStr">
        <x:is>
          <x:t xml:space="preserve">P007</x:t>
        </x:is>
      </x:c>
      <x:c r="C45" t="n">
        <x:v>8</x:v>
      </x:c>
      <x:c r="D45" t="inlineStr">
        <x:is>
          <x:t xml:space="preserve">Colgado, traslado y enfriamiento</x:t>
        </x:is>
      </x:c>
      <x:c r="E45" t="inlineStr">
        <x:is>
          <x:t xml:space="preserve">Manipulación y enfriamiento de piezas</x:t>
        </x:is>
      </x:c>
      <x:c r="F45" s="35" t="n">
        <x:v>45678.44652777778</x:v>
      </x:c>
      <x:c r="G45" s="35" t="n">
        <x:v>45678.46847222222</x:v>
      </x:c>
      <x:c r="H45" s="35" t="n">
        <x:f>'14_FALLAS_ESC'!$B$2</x:f>
        <x:v>45817.33333333334</x:v>
      </x:c>
      <x:c r="I45" t="str">
        <x:f>IF(G45&lt;=H45,"TERMINADA",IF(F45&gt;=H45,"PENDIENTE",IF(E45='14_FALLAS_ESC'!$E$2,"INTERRUMPIDA","EN CURSO")))</x:f>
        <x:v>TERMINADA</x:v>
      </x:c>
      <x:c r="J45" t="inlineStr">
        <x:is>
          <x:t xml:space="preserve">DERIVADO DEL FIFO</x:t>
        </x:is>
      </x:c>
    </x:row>
    <x:row r="46">
      <x:c r="A46" t="inlineStr">
        <x:is>
          <x:t xml:space="preserve">F01</x:t>
        </x:is>
      </x:c>
      <x:c r="B46" t="inlineStr">
        <x:is>
          <x:t xml:space="preserve">P007</x:t>
        </x:is>
      </x:c>
      <x:c r="C46" t="n">
        <x:v>9</x:v>
      </x:c>
      <x:c r="D46" t="inlineStr">
        <x:is>
          <x:t xml:space="preserve">Ensamblaje</x:t>
        </x:is>
      </x:c>
      <x:c r="E46" t="inlineStr">
        <x:is>
          <x:t xml:space="preserve">Mesa de armado</x:t>
        </x:is>
      </x:c>
      <x:c r="F46" s="35" t="n">
        <x:v>45678.58965111111</x:v>
      </x:c>
      <x:c r="G46" s="35" t="n">
        <x:v>45679.40631777778</x:v>
      </x:c>
      <x:c r="H46" s="35" t="n">
        <x:f>'14_FALLAS_ESC'!$B$2</x:f>
        <x:v>45817.33333333334</x:v>
      </x:c>
      <x:c r="I46" t="str">
        <x:f>IF(G46&lt;=H46,"TERMINADA",IF(F46&gt;=H46,"PENDIENTE",IF(E46='14_FALLAS_ESC'!$E$2,"INTERRUMPIDA","EN CURSO")))</x:f>
        <x:v>TERMINADA</x:v>
      </x:c>
      <x:c r="J46" t="inlineStr">
        <x:is>
          <x:t xml:space="preserve">DERIVADO DEL FIFO</x:t>
        </x:is>
      </x:c>
    </x:row>
    <x:row r="47">
      <x:c r="A47" t="inlineStr">
        <x:is>
          <x:t xml:space="preserve">F01</x:t>
        </x:is>
      </x:c>
      <x:c r="B47" t="inlineStr">
        <x:is>
          <x:t xml:space="preserve">P007</x:t>
        </x:is>
      </x:c>
      <x:c r="C47" t="n">
        <x:v>10</x:v>
      </x:c>
      <x:c r="D47" t="inlineStr">
        <x:is>
          <x:t xml:space="preserve">Inspección de calidad</x:t>
        </x:is>
      </x:c>
      <x:c r="E47" t="inlineStr">
        <x:is>
          <x:t xml:space="preserve">Área de inspección</x:t>
        </x:is>
      </x:c>
      <x:c r="F47" s="35" t="n">
        <x:v>45679.40631777778</x:v>
      </x:c>
      <x:c r="G47" s="35" t="n">
        <x:v>45679.431665</x:v>
      </x:c>
      <x:c r="H47" s="35" t="n">
        <x:f>'14_FALLAS_ESC'!$B$2</x:f>
        <x:v>45817.33333333334</x:v>
      </x:c>
      <x:c r="I47" t="str">
        <x:f>IF(G47&lt;=H47,"TERMINADA",IF(F47&gt;=H47,"PENDIENTE",IF(E47='14_FALLAS_ESC'!$E$2,"INTERRUMPIDA","EN CURSO")))</x:f>
        <x:v>TERMINADA</x:v>
      </x:c>
      <x:c r="J47" t="inlineStr">
        <x:is>
          <x:t xml:space="preserve">DERIVADO DEL FIFO</x:t>
        </x:is>
      </x:c>
    </x:row>
    <x:row r="48">
      <x:c r="A48" t="inlineStr">
        <x:is>
          <x:t xml:space="preserve">F01</x:t>
        </x:is>
      </x:c>
      <x:c r="B48" t="inlineStr">
        <x:is>
          <x:t xml:space="preserve">P007</x:t>
        </x:is>
      </x:c>
      <x:c r="C48" t="n">
        <x:v>11</x:v>
      </x:c>
      <x:c r="D48" t="inlineStr">
        <x:is>
          <x:t xml:space="preserve">Embalaje</x:t>
        </x:is>
      </x:c>
      <x:c r="E48" t="inlineStr">
        <x:is>
          <x:t xml:space="preserve">Zona de protección y embalaje</x:t>
        </x:is>
      </x:c>
      <x:c r="F48" s="35" t="n">
        <x:v>45679.431665</x:v>
      </x:c>
      <x:c r="G48" s="35" t="n">
        <x:v>45679.46548444444</x:v>
      </x:c>
      <x:c r="H48" s="35" t="n">
        <x:f>'14_FALLAS_ESC'!$B$2</x:f>
        <x:v>45817.33333333334</x:v>
      </x:c>
      <x:c r="I48" t="str">
        <x:f>IF(G48&lt;=H48,"TERMINADA",IF(F48&gt;=H48,"PENDIENTE",IF(E48='14_FALLAS_ESC'!$E$2,"INTERRUMPIDA","EN CURSO")))</x:f>
        <x:v>TERMINADA</x:v>
      </x:c>
      <x:c r="J48" t="inlineStr">
        <x:is>
          <x:t xml:space="preserve">DERIVADO DEL FIFO</x:t>
        </x:is>
      </x:c>
    </x:row>
    <x:row r="49">
      <x:c r="A49" t="inlineStr">
        <x:is>
          <x:t xml:space="preserve">F01</x:t>
        </x:is>
      </x:c>
      <x:c r="B49" t="inlineStr">
        <x:is>
          <x:t xml:space="preserve">P002</x:t>
        </x:is>
      </x:c>
      <x:c r="C49" t="n">
        <x:v>1</x:v>
      </x:c>
      <x:c r="D49" t="inlineStr">
        <x:is>
          <x:t xml:space="preserve">Corte de planchas de acero</x:t>
        </x:is>
      </x:c>
      <x:c r="E49" t="inlineStr">
        <x:is>
          <x:t xml:space="preserve">Guillotina hidráulica para corte de planchas de acero</x:t>
        </x:is>
      </x:c>
      <x:c r="F49" s="35" t="n">
        <x:v>45673.33333333334</x:v>
      </x:c>
      <x:c r="G49" s="35" t="n">
        <x:v>45673.69169444445</x:v>
      </x:c>
      <x:c r="H49" s="35" t="n">
        <x:f>'14_FALLAS_ESC'!$B$2</x:f>
        <x:v>45817.33333333334</x:v>
      </x:c>
      <x:c r="I49" t="str">
        <x:f>IF(G49&lt;=H49,"TERMINADA",IF(F49&gt;=H49,"PENDIENTE",IF(E49='14_FALLAS_ESC'!$E$2,"INTERRUMPIDA","EN CURSO")))</x:f>
        <x:v>TERMINADA</x:v>
      </x:c>
      <x:c r="J49" t="inlineStr">
        <x:is>
          <x:t xml:space="preserve">DERIVADO DEL FIFO</x:t>
        </x:is>
      </x:c>
    </x:row>
    <x:row r="50">
      <x:c r="A50" t="inlineStr">
        <x:is>
          <x:t xml:space="preserve">F01</x:t>
        </x:is>
      </x:c>
      <x:c r="B50" t="inlineStr">
        <x:is>
          <x:t xml:space="preserve">P002</x:t>
        </x:is>
      </x:c>
      <x:c r="C50" t="n">
        <x:v>2</x:v>
      </x:c>
      <x:c r="D50" t="inlineStr">
        <x:is>
          <x:t xml:space="preserve">Corte de tubos y perfiles</x:t>
        </x:is>
      </x:c>
      <x:c r="E50" t="inlineStr">
        <x:is>
          <x:t xml:space="preserve">Sierra de cinta para corte de tubos y perfiles</x:t>
        </x:is>
      </x:c>
      <x:c r="F50" s="35" t="n">
        <x:v>45673.69169444445</x:v>
      </x:c>
      <x:c r="G50" s="35" t="n">
        <x:v>45677.42780555556</x:v>
      </x:c>
      <x:c r="H50" s="35" t="n">
        <x:f>'14_FALLAS_ESC'!$B$2</x:f>
        <x:v>45817.33333333334</x:v>
      </x:c>
      <x:c r="I50" t="str">
        <x:f>IF(G50&lt;=H50,"TERMINADA",IF(F50&gt;=H50,"PENDIENTE",IF(E50='14_FALLAS_ESC'!$E$2,"INTERRUMPIDA","EN CURSO")))</x:f>
        <x:v>TERMINADA</x:v>
      </x:c>
      <x:c r="J50" t="inlineStr">
        <x:is>
          <x:t xml:space="preserve">DERIVADO DEL FIFO</x:t>
        </x:is>
      </x:c>
    </x:row>
    <x:row r="51">
      <x:c r="A51" t="inlineStr">
        <x:is>
          <x:t xml:space="preserve">F01</x:t>
        </x:is>
      </x:c>
      <x:c r="B51" t="inlineStr">
        <x:is>
          <x:t xml:space="preserve">P002</x:t>
        </x:is>
      </x:c>
      <x:c r="C51" t="n">
        <x:v>3</x:v>
      </x:c>
      <x:c r="D51" t="inlineStr">
        <x:is>
          <x:t xml:space="preserve">Perforación</x:t>
        </x:is>
      </x:c>
      <x:c r="E51" t="inlineStr">
        <x:is>
          <x:t xml:space="preserve">Taladro de banco para perforación de acero</x:t>
        </x:is>
      </x:c>
      <x:c r="F51" s="35" t="n">
        <x:v>45677.42780555556</x:v>
      </x:c>
      <x:c r="G51" s="35" t="n">
        <x:v>45679.45919444445</x:v>
      </x:c>
      <x:c r="H51" s="35" t="n">
        <x:f>'14_FALLAS_ESC'!$B$2</x:f>
        <x:v>45817.33333333334</x:v>
      </x:c>
      <x:c r="I51" t="str">
        <x:f>IF(G51&lt;=H51,"TERMINADA",IF(F51&gt;=H51,"PENDIENTE",IF(E51='14_FALLAS_ESC'!$E$2,"INTERRUMPIDA","EN CURSO")))</x:f>
        <x:v>TERMINADA</x:v>
      </x:c>
      <x:c r="J51" t="inlineStr">
        <x:is>
          <x:t xml:space="preserve">DERIVADO DEL FIFO</x:t>
        </x:is>
      </x:c>
    </x:row>
    <x:row r="52">
      <x:c r="A52" t="inlineStr">
        <x:is>
          <x:t xml:space="preserve">F01</x:t>
        </x:is>
      </x:c>
      <x:c r="B52" t="inlineStr">
        <x:is>
          <x:t xml:space="preserve">P002</x:t>
        </x:is>
      </x:c>
      <x:c r="C52" t="n">
        <x:v>4</x:v>
      </x:c>
      <x:c r="D52" t="inlineStr">
        <x:is>
          <x:t xml:space="preserve">Plegado</x:t>
        </x:is>
      </x:c>
      <x:c r="E52" t="inlineStr">
        <x:is>
          <x:t xml:space="preserve">Plegadora hidráulica de chapa metálica</x:t>
        </x:is>
      </x:c>
      <x:c r="F52" s="35" t="n">
        <x:v>45679.45919444445</x:v>
      </x:c>
      <x:c r="G52" s="35" t="n">
        <x:v>45681.38419444444</x:v>
      </x:c>
      <x:c r="H52" s="35" t="n">
        <x:f>'14_FALLAS_ESC'!$B$2</x:f>
        <x:v>45817.33333333334</x:v>
      </x:c>
      <x:c r="I52" t="str">
        <x:f>IF(G52&lt;=H52,"TERMINADA",IF(F52&gt;=H52,"PENDIENTE",IF(E52='14_FALLAS_ESC'!$E$2,"INTERRUMPIDA","EN CURSO")))</x:f>
        <x:v>TERMINADA</x:v>
      </x:c>
      <x:c r="J52" t="inlineStr">
        <x:is>
          <x:t xml:space="preserve">DERIVADO DEL FIFO</x:t>
        </x:is>
      </x:c>
    </x:row>
    <x:row r="53">
      <x:c r="A53" t="inlineStr">
        <x:is>
          <x:t xml:space="preserve">F01</x:t>
        </x:is>
      </x:c>
      <x:c r="B53" t="inlineStr">
        <x:is>
          <x:t xml:space="preserve">P002</x:t>
        </x:is>
      </x:c>
      <x:c r="C53" t="n">
        <x:v>5</x:v>
      </x:c>
      <x:c r="D53" t="inlineStr">
        <x:is>
          <x:t xml:space="preserve">Soldadura</x:t>
        </x:is>
      </x:c>
      <x:c r="E53" t="inlineStr">
        <x:is>
          <x:t xml:space="preserve">Máquina de soldadura por arco MIG/MAG</x:t>
        </x:is>
      </x:c>
      <x:c r="F53" s="35" t="n">
        <x:v>45681.38419444444</x:v>
      </x:c>
      <x:c r="G53" s="35" t="n">
        <x:v>45685.38475</x:v>
      </x:c>
      <x:c r="H53" s="35" t="n">
        <x:f>'14_FALLAS_ESC'!$B$2</x:f>
        <x:v>45817.33333333334</x:v>
      </x:c>
      <x:c r="I53" t="str">
        <x:f>IF(G53&lt;=H53,"TERMINADA",IF(F53&gt;=H53,"PENDIENTE",IF(E53='14_FALLAS_ESC'!$E$2,"INTERRUMPIDA","EN CURSO")))</x:f>
        <x:v>TERMINADA</x:v>
      </x:c>
      <x:c r="J53" t="inlineStr">
        <x:is>
          <x:t xml:space="preserve">DERIVADO DEL FIFO</x:t>
        </x:is>
      </x:c>
    </x:row>
    <x:row r="54">
      <x:c r="A54" t="inlineStr">
        <x:is>
          <x:t xml:space="preserve">F01</x:t>
        </x:is>
      </x:c>
      <x:c r="B54" t="inlineStr">
        <x:is>
          <x:t xml:space="preserve">P002</x:t>
        </x:is>
      </x:c>
      <x:c r="C54" t="n">
        <x:v>6</x:v>
      </x:c>
      <x:c r="D54" t="inlineStr">
        <x:is>
          <x:t xml:space="preserve">Desbarbado</x:t>
        </x:is>
      </x:c>
      <x:c r="E54" t="inlineStr">
        <x:is>
          <x:t xml:space="preserve">Mesa de desbarbado/esmerilado</x:t>
        </x:is>
      </x:c>
      <x:c r="F54" s="35" t="n">
        <x:v>45685.38475</x:v>
      </x:c>
      <x:c r="G54" s="35" t="n">
        <x:v>45686.46808333333</x:v>
      </x:c>
      <x:c r="H54" s="35" t="n">
        <x:f>'14_FALLAS_ESC'!$B$2</x:f>
        <x:v>45817.33333333334</x:v>
      </x:c>
      <x:c r="I54" t="str">
        <x:f>IF(G54&lt;=H54,"TERMINADA",IF(F54&gt;=H54,"PENDIENTE",IF(E54='14_FALLAS_ESC'!$E$2,"INTERRUMPIDA","EN CURSO")))</x:f>
        <x:v>TERMINADA</x:v>
      </x:c>
      <x:c r="J54" t="inlineStr">
        <x:is>
          <x:t xml:space="preserve">DERIVADO DEL FIFO</x:t>
        </x:is>
      </x:c>
    </x:row>
    <x:row r="55">
      <x:c r="A55" t="inlineStr">
        <x:is>
          <x:t xml:space="preserve">F01</x:t>
        </x:is>
      </x:c>
      <x:c r="B55" t="inlineStr">
        <x:is>
          <x:t xml:space="preserve">P002</x:t>
        </x:is>
      </x:c>
      <x:c r="C55" t="n">
        <x:v>7</x:v>
      </x:c>
      <x:c r="D55" t="inlineStr">
        <x:is>
          <x:t xml:space="preserve">Preparación superficial</x:t>
        </x:is>
      </x:c>
      <x:c r="E55" t="inlineStr">
        <x:is>
          <x:t xml:space="preserve">Zona de preparación superficial</x:t>
        </x:is>
      </x:c>
      <x:c r="F55" s="35" t="n">
        <x:v>45686.46808333333</x:v>
      </x:c>
      <x:c r="G55" s="35" t="n">
        <x:v>45687.41028333333</x:v>
      </x:c>
      <x:c r="H55" s="35" t="n">
        <x:f>'14_FALLAS_ESC'!$B$2</x:f>
        <x:v>45817.33333333334</x:v>
      </x:c>
      <x:c r="I55" t="str">
        <x:f>IF(G55&lt;=H55,"TERMINADA",IF(F55&gt;=H55,"PENDIENTE",IF(E55='14_FALLAS_ESC'!$E$2,"INTERRUMPIDA","EN CURSO")))</x:f>
        <x:v>TERMINADA</x:v>
      </x:c>
      <x:c r="J55" t="inlineStr">
        <x:is>
          <x:t xml:space="preserve">DERIVADO DEL FIFO</x:t>
        </x:is>
      </x:c>
    </x:row>
    <x:row r="56">
      <x:c r="A56" t="inlineStr">
        <x:is>
          <x:t xml:space="preserve">F01</x:t>
        </x:is>
      </x:c>
      <x:c r="B56" t="inlineStr">
        <x:is>
          <x:t xml:space="preserve">P002</x:t>
        </x:is>
      </x:c>
      <x:c r="C56" t="n">
        <x:v>8</x:v>
      </x:c>
      <x:c r="D56" t="inlineStr">
        <x:is>
          <x:t xml:space="preserve">Aplicación electrostática de polvo</x:t>
        </x:is>
      </x:c>
      <x:c r="E56" t="inlineStr">
        <x:is>
          <x:t xml:space="preserve">Pistola manual de pintura electrostática en polvo</x:t>
        </x:is>
      </x:c>
      <x:c r="F56" s="35" t="n">
        <x:v>45687.41028333333</x:v>
      </x:c>
      <x:c r="G56" s="35" t="n">
        <x:v>45687.49378333333</x:v>
      </x:c>
      <x:c r="H56" s="35" t="n">
        <x:f>'14_FALLAS_ESC'!$B$2</x:f>
        <x:v>45817.33333333334</x:v>
      </x:c>
      <x:c r="I56" t="str">
        <x:f>IF(G56&lt;=H56,"TERMINADA",IF(F56&gt;=H56,"PENDIENTE",IF(E56='14_FALLAS_ESC'!$E$2,"INTERRUMPIDA","EN CURSO")))</x:f>
        <x:v>TERMINADA</x:v>
      </x:c>
      <x:c r="J56" t="inlineStr">
        <x:is>
          <x:t xml:space="preserve">DERIVADO DEL FIFO</x:t>
        </x:is>
      </x:c>
    </x:row>
    <x:row r="57">
      <x:c r="A57" t="inlineStr">
        <x:is>
          <x:t xml:space="preserve">F01</x:t>
        </x:is>
      </x:c>
      <x:c r="B57" t="inlineStr">
        <x:is>
          <x:t xml:space="preserve">P002</x:t>
        </x:is>
      </x:c>
      <x:c r="C57" t="n">
        <x:v>9</x:v>
      </x:c>
      <x:c r="D57" t="inlineStr">
        <x:is>
          <x:t xml:space="preserve">Curado térmico en horno</x:t>
        </x:is>
      </x:c>
      <x:c r="E57" t="inlineStr">
        <x:is>
          <x:t xml:space="preserve">Horno de curado de pintura electrostática por lotes</x:t>
        </x:is>
      </x:c>
      <x:c r="F57" s="35" t="n">
        <x:v>45687.49378333333</x:v>
      </x:c>
      <x:c r="G57" s="35" t="n">
        <x:v>45687.59795</x:v>
      </x:c>
      <x:c r="H57" s="35" t="n">
        <x:f>'14_FALLAS_ESC'!$B$2</x:f>
        <x:v>45817.33333333334</x:v>
      </x:c>
      <x:c r="I57" t="str">
        <x:f>IF(G57&lt;=H57,"TERMINADA",IF(F57&gt;=H57,"PENDIENTE",IF(E57='14_FALLAS_ESC'!$E$2,"INTERRUMPIDA","EN CURSO")))</x:f>
        <x:v>TERMINADA</x:v>
      </x:c>
      <x:c r="J57" t="inlineStr">
        <x:is>
          <x:t xml:space="preserve">DERIVADO DEL FIFO</x:t>
        </x:is>
      </x:c>
    </x:row>
    <x:row r="58">
      <x:c r="A58" t="inlineStr">
        <x:is>
          <x:t xml:space="preserve">F01</x:t>
        </x:is>
      </x:c>
      <x:c r="B58" t="inlineStr">
        <x:is>
          <x:t xml:space="preserve">P002</x:t>
        </x:is>
      </x:c>
      <x:c r="C58" t="n">
        <x:v>10</x:v>
      </x:c>
      <x:c r="D58" t="inlineStr">
        <x:is>
          <x:t xml:space="preserve">Colgado, traslado y enfriamiento</x:t>
        </x:is>
      </x:c>
      <x:c r="E58" t="inlineStr">
        <x:is>
          <x:t xml:space="preserve">Manipulación y enfriamiento de piezas</x:t>
        </x:is>
      </x:c>
      <x:c r="F58" s="35" t="n">
        <x:v>45687.59795</x:v>
      </x:c>
      <x:c r="G58" s="35" t="n">
        <x:v>45687.63147777778</x:v>
      </x:c>
      <x:c r="H58" s="35" t="n">
        <x:f>'14_FALLAS_ESC'!$B$2</x:f>
        <x:v>45817.33333333334</x:v>
      </x:c>
      <x:c r="I58" t="str">
        <x:f>IF(G58&lt;=H58,"TERMINADA",IF(F58&gt;=H58,"PENDIENTE",IF(E58='14_FALLAS_ESC'!$E$2,"INTERRUMPIDA","EN CURSO")))</x:f>
        <x:v>TERMINADA</x:v>
      </x:c>
      <x:c r="J58" t="inlineStr">
        <x:is>
          <x:t xml:space="preserve">DERIVADO DEL FIFO</x:t>
        </x:is>
      </x:c>
    </x:row>
    <x:row r="59">
      <x:c r="A59" t="inlineStr">
        <x:is>
          <x:t xml:space="preserve">F01</x:t>
        </x:is>
      </x:c>
      <x:c r="B59" t="inlineStr">
        <x:is>
          <x:t xml:space="preserve">P002</x:t>
        </x:is>
      </x:c>
      <x:c r="C59" t="n">
        <x:v>11</x:v>
      </x:c>
      <x:c r="D59" t="inlineStr">
        <x:is>
          <x:t xml:space="preserve">Ensamblaje</x:t>
        </x:is>
      </x:c>
      <x:c r="E59" t="inlineStr">
        <x:is>
          <x:t xml:space="preserve">Mesa de armado</x:t>
        </x:is>
      </x:c>
      <x:c r="F59" s="35" t="n">
        <x:v>45687.63147777778</x:v>
      </x:c>
      <x:c r="G59" s="35" t="n">
        <x:v>45691.45022777778</x:v>
      </x:c>
      <x:c r="H59" s="35" t="n">
        <x:f>'14_FALLAS_ESC'!$B$2</x:f>
        <x:v>45817.33333333334</x:v>
      </x:c>
      <x:c r="I59" t="str">
        <x:f>IF(G59&lt;=H59,"TERMINADA",IF(F59&gt;=H59,"PENDIENTE",IF(E59='14_FALLAS_ESC'!$E$2,"INTERRUMPIDA","EN CURSO")))</x:f>
        <x:v>TERMINADA</x:v>
      </x:c>
      <x:c r="J59" t="inlineStr">
        <x:is>
          <x:t xml:space="preserve">DERIVADO DEL FIFO</x:t>
        </x:is>
      </x:c>
    </x:row>
    <x:row r="60">
      <x:c r="A60" t="inlineStr">
        <x:is>
          <x:t xml:space="preserve">F01</x:t>
        </x:is>
      </x:c>
      <x:c r="B60" t="inlineStr">
        <x:is>
          <x:t xml:space="preserve">P002</x:t>
        </x:is>
      </x:c>
      <x:c r="C60" t="n">
        <x:v>12</x:v>
      </x:c>
      <x:c r="D60" t="inlineStr">
        <x:is>
          <x:t xml:space="preserve">Inspección de calidad</x:t>
        </x:is>
      </x:c>
      <x:c r="E60" t="inlineStr">
        <x:is>
          <x:t xml:space="preserve">Área de inspección</x:t>
        </x:is>
      </x:c>
      <x:c r="F60" s="35" t="n">
        <x:v>45691.45022777778</x:v>
      </x:c>
      <x:c r="G60" s="35" t="n">
        <x:v>45691.48517222222</x:v>
      </x:c>
      <x:c r="H60" s="35" t="n">
        <x:f>'14_FALLAS_ESC'!$B$2</x:f>
        <x:v>45817.33333333334</x:v>
      </x:c>
      <x:c r="I60" t="str">
        <x:f>IF(G60&lt;=H60,"TERMINADA",IF(F60&gt;=H60,"PENDIENTE",IF(E60='14_FALLAS_ESC'!$E$2,"INTERRUMPIDA","EN CURSO")))</x:f>
        <x:v>TERMINADA</x:v>
      </x:c>
      <x:c r="J60" t="inlineStr">
        <x:is>
          <x:t xml:space="preserve">DERIVADO DEL FIFO</x:t>
        </x:is>
      </x:c>
    </x:row>
    <x:row r="61">
      <x:c r="A61" t="inlineStr">
        <x:is>
          <x:t xml:space="preserve">F01</x:t>
        </x:is>
      </x:c>
      <x:c r="B61" t="inlineStr">
        <x:is>
          <x:t xml:space="preserve">P002</x:t>
        </x:is>
      </x:c>
      <x:c r="C61" t="n">
        <x:v>13</x:v>
      </x:c>
      <x:c r="D61" t="inlineStr">
        <x:is>
          <x:t xml:space="preserve">Embalaje</x:t>
        </x:is>
      </x:c>
      <x:c r="E61" t="inlineStr">
        <x:is>
          <x:t xml:space="preserve">Zona de protección y embalaje</x:t>
        </x:is>
      </x:c>
      <x:c r="F61" s="35" t="n">
        <x:v>45691.48517222222</x:v>
      </x:c>
      <x:c r="G61" s="35" t="n">
        <x:v>45691.57378333333</x:v>
      </x:c>
      <x:c r="H61" s="35" t="n">
        <x:f>'14_FALLAS_ESC'!$B$2</x:f>
        <x:v>45817.33333333334</x:v>
      </x:c>
      <x:c r="I61" t="str">
        <x:f>IF(G61&lt;=H61,"TERMINADA",IF(F61&gt;=H61,"PENDIENTE",IF(E61='14_FALLAS_ESC'!$E$2,"INTERRUMPIDA","EN CURSO")))</x:f>
        <x:v>TERMINADA</x:v>
      </x:c>
      <x:c r="J61" t="inlineStr">
        <x:is>
          <x:t xml:space="preserve">DERIVADO DEL FIFO</x:t>
        </x:is>
      </x:c>
    </x:row>
    <x:row r="62">
      <x:c r="A62" t="inlineStr">
        <x:is>
          <x:t xml:space="preserve">F01</x:t>
        </x:is>
      </x:c>
      <x:c r="B62" t="inlineStr">
        <x:is>
          <x:t xml:space="preserve">P004</x:t>
        </x:is>
      </x:c>
      <x:c r="C62" t="n">
        <x:v>1</x:v>
      </x:c>
      <x:c r="D62" t="inlineStr">
        <x:is>
          <x:t xml:space="preserve">Corte de planchas de acero</x:t>
        </x:is>
      </x:c>
      <x:c r="E62" t="inlineStr">
        <x:is>
          <x:t xml:space="preserve">Guillotina hidráulica para corte de planchas de acero</x:t>
        </x:is>
      </x:c>
      <x:c r="F62" s="35" t="n">
        <x:v>45673.69169444445</x:v>
      </x:c>
      <x:c r="G62" s="35" t="n">
        <x:v>45674.64087847222</x:v>
      </x:c>
      <x:c r="H62" s="35" t="n">
        <x:f>'14_FALLAS_ESC'!$B$2</x:f>
        <x:v>45817.33333333334</x:v>
      </x:c>
      <x:c r="I62" t="str">
        <x:f>IF(G62&lt;=H62,"TERMINADA",IF(F62&gt;=H62,"PENDIENTE",IF(E62='14_FALLAS_ESC'!$E$2,"INTERRUMPIDA","EN CURSO")))</x:f>
        <x:v>TERMINADA</x:v>
      </x:c>
      <x:c r="J62" t="inlineStr">
        <x:is>
          <x:t xml:space="preserve">DERIVADO DEL FIFO</x:t>
        </x:is>
      </x:c>
    </x:row>
    <x:row r="63">
      <x:c r="A63" t="inlineStr">
        <x:is>
          <x:t xml:space="preserve">F01</x:t>
        </x:is>
      </x:c>
      <x:c r="B63" t="inlineStr">
        <x:is>
          <x:t xml:space="preserve">P004</x:t>
        </x:is>
      </x:c>
      <x:c r="C63" t="n">
        <x:v>2</x:v>
      </x:c>
      <x:c r="D63" t="inlineStr">
        <x:is>
          <x:t xml:space="preserve">Corte de tubos y perfiles</x:t>
        </x:is>
      </x:c>
      <x:c r="E63" t="inlineStr">
        <x:is>
          <x:t xml:space="preserve">Sierra de cinta para corte de tubos y perfiles</x:t>
        </x:is>
      </x:c>
      <x:c r="F63" s="35" t="n">
        <x:v>45677.42780555556</x:v>
      </x:c>
      <x:c r="G63" s="35" t="n">
        <x:v>45677.46388888889</x:v>
      </x:c>
      <x:c r="H63" s="35" t="n">
        <x:f>'14_FALLAS_ESC'!$B$2</x:f>
        <x:v>45817.33333333334</x:v>
      </x:c>
      <x:c r="I63" t="str">
        <x:f>IF(G63&lt;=H63,"TERMINADA",IF(F63&gt;=H63,"PENDIENTE",IF(E63='14_FALLAS_ESC'!$E$2,"INTERRUMPIDA","EN CURSO")))</x:f>
        <x:v>TERMINADA</x:v>
      </x:c>
      <x:c r="J63" t="inlineStr">
        <x:is>
          <x:t xml:space="preserve">DERIVADO DEL FIFO</x:t>
        </x:is>
      </x:c>
    </x:row>
    <x:row r="64">
      <x:c r="A64" t="inlineStr">
        <x:is>
          <x:t xml:space="preserve">F01</x:t>
        </x:is>
      </x:c>
      <x:c r="B64" t="inlineStr">
        <x:is>
          <x:t xml:space="preserve">P004</x:t>
        </x:is>
      </x:c>
      <x:c r="C64" t="n">
        <x:v>3</x:v>
      </x:c>
      <x:c r="D64" t="inlineStr">
        <x:is>
          <x:t xml:space="preserve">Perforación</x:t>
        </x:is>
      </x:c>
      <x:c r="E64" t="inlineStr">
        <x:is>
          <x:t xml:space="preserve">Taladro de banco para perforación de acero</x:t>
        </x:is>
      </x:c>
      <x:c r="F64" s="35" t="n">
        <x:v>45679.45919444445</x:v>
      </x:c>
      <x:c r="G64" s="35" t="n">
        <x:v>45680.4585</x:v>
      </x:c>
      <x:c r="H64" s="35" t="n">
        <x:f>'14_FALLAS_ESC'!$B$2</x:f>
        <x:v>45817.33333333334</x:v>
      </x:c>
      <x:c r="I64" t="str">
        <x:f>IF(G64&lt;=H64,"TERMINADA",IF(F64&gt;=H64,"PENDIENTE",IF(E64='14_FALLAS_ESC'!$E$2,"INTERRUMPIDA","EN CURSO")))</x:f>
        <x:v>TERMINADA</x:v>
      </x:c>
      <x:c r="J64" t="inlineStr">
        <x:is>
          <x:t xml:space="preserve">DERIVADO DEL FIFO</x:t>
        </x:is>
      </x:c>
    </x:row>
    <x:row r="65">
      <x:c r="A65" t="inlineStr">
        <x:is>
          <x:t xml:space="preserve">F01</x:t>
        </x:is>
      </x:c>
      <x:c r="B65" t="inlineStr">
        <x:is>
          <x:t xml:space="preserve">P004</x:t>
        </x:is>
      </x:c>
      <x:c r="C65" t="n">
        <x:v>4</x:v>
      </x:c>
      <x:c r="D65" t="inlineStr">
        <x:is>
          <x:t xml:space="preserve">Plegado</x:t>
        </x:is>
      </x:c>
      <x:c r="E65" t="inlineStr">
        <x:is>
          <x:t xml:space="preserve">Plegadora hidráulica de chapa metálica</x:t>
        </x:is>
      </x:c>
      <x:c r="F65" s="35" t="n">
        <x:v>45681.38419444444</x:v>
      </x:c>
      <x:c r="G65" s="35" t="n">
        <x:v>45684.70363888889</x:v>
      </x:c>
      <x:c r="H65" s="35" t="n">
        <x:f>'14_FALLAS_ESC'!$B$2</x:f>
        <x:v>45817.33333333334</x:v>
      </x:c>
      <x:c r="I65" t="str">
        <x:f>IF(G65&lt;=H65,"TERMINADA",IF(F65&gt;=H65,"PENDIENTE",IF(E65='14_FALLAS_ESC'!$E$2,"INTERRUMPIDA","EN CURSO")))</x:f>
        <x:v>TERMINADA</x:v>
      </x:c>
      <x:c r="J65" t="inlineStr">
        <x:is>
          <x:t xml:space="preserve">DERIVADO DEL FIFO</x:t>
        </x:is>
      </x:c>
    </x:row>
    <x:row r="66">
      <x:c r="A66" t="inlineStr">
        <x:is>
          <x:t xml:space="preserve">F01</x:t>
        </x:is>
      </x:c>
      <x:c r="B66" t="inlineStr">
        <x:is>
          <x:t xml:space="preserve">P004</x:t>
        </x:is>
      </x:c>
      <x:c r="C66" t="n">
        <x:v>5</x:v>
      </x:c>
      <x:c r="D66" t="inlineStr">
        <x:is>
          <x:t xml:space="preserve">Soldadura</x:t>
        </x:is>
      </x:c>
      <x:c r="E66" t="inlineStr">
        <x:is>
          <x:t xml:space="preserve">Máquina de soldadura por arco MIG/MAG</x:t>
        </x:is>
      </x:c>
      <x:c r="F66" s="35" t="n">
        <x:v>45685.38475</x:v>
      </x:c>
      <x:c r="G66" s="35" t="n">
        <x:v>45685.41891666667</x:v>
      </x:c>
      <x:c r="H66" s="35" t="n">
        <x:f>'14_FALLAS_ESC'!$B$2</x:f>
        <x:v>45817.33333333334</x:v>
      </x:c>
      <x:c r="I66" t="str">
        <x:f>IF(G66&lt;=H66,"TERMINADA",IF(F66&gt;=H66,"PENDIENTE",IF(E66='14_FALLAS_ESC'!$E$2,"INTERRUMPIDA","EN CURSO")))</x:f>
        <x:v>TERMINADA</x:v>
      </x:c>
      <x:c r="J66" t="inlineStr">
        <x:is>
          <x:t xml:space="preserve">DERIVADO DEL FIFO</x:t>
        </x:is>
      </x:c>
    </x:row>
    <x:row r="67">
      <x:c r="A67" t="inlineStr">
        <x:is>
          <x:t xml:space="preserve">F01</x:t>
        </x:is>
      </x:c>
      <x:c r="B67" t="inlineStr">
        <x:is>
          <x:t xml:space="preserve">P004</x:t>
        </x:is>
      </x:c>
      <x:c r="C67" t="n">
        <x:v>6</x:v>
      </x:c>
      <x:c r="D67" t="inlineStr">
        <x:is>
          <x:t xml:space="preserve">Desbarbado</x:t>
        </x:is>
      </x:c>
      <x:c r="E67" t="inlineStr">
        <x:is>
          <x:t xml:space="preserve">Mesa de desbarbado/esmerilado</x:t>
        </x:is>
      </x:c>
      <x:c r="F67" s="35" t="n">
        <x:v>45686.46808333333</x:v>
      </x:c>
      <x:c r="G67" s="35" t="n">
        <x:v>45686.67225</x:v>
      </x:c>
      <x:c r="H67" s="35" t="n">
        <x:f>'14_FALLAS_ESC'!$B$2</x:f>
        <x:v>45817.33333333334</x:v>
      </x:c>
      <x:c r="I67" t="str">
        <x:f>IF(G67&lt;=H67,"TERMINADA",IF(F67&gt;=H67,"PENDIENTE",IF(E67='14_FALLAS_ESC'!$E$2,"INTERRUMPIDA","EN CURSO")))</x:f>
        <x:v>TERMINADA</x:v>
      </x:c>
      <x:c r="J67" t="inlineStr">
        <x:is>
          <x:t xml:space="preserve">DERIVADO DEL FIFO</x:t>
        </x:is>
      </x:c>
    </x:row>
    <x:row r="68">
      <x:c r="A68" t="inlineStr">
        <x:is>
          <x:t xml:space="preserve">F01</x:t>
        </x:is>
      </x:c>
      <x:c r="B68" t="inlineStr">
        <x:is>
          <x:t xml:space="preserve">P004</x:t>
        </x:is>
      </x:c>
      <x:c r="C68" t="n">
        <x:v>7</x:v>
      </x:c>
      <x:c r="D68" t="inlineStr">
        <x:is>
          <x:t xml:space="preserve">Preparación superficial</x:t>
        </x:is>
      </x:c>
      <x:c r="E68" t="inlineStr">
        <x:is>
          <x:t xml:space="preserve">Zona de preparación superficial</x:t>
        </x:is>
      </x:c>
      <x:c r="F68" s="35" t="n">
        <x:v>45687.41028333333</x:v>
      </x:c>
      <x:c r="G68" s="35" t="n">
        <x:v>45687.58771277778</x:v>
      </x:c>
      <x:c r="H68" s="35" t="n">
        <x:f>'14_FALLAS_ESC'!$B$2</x:f>
        <x:v>45817.33333333334</x:v>
      </x:c>
      <x:c r="I68" t="str">
        <x:f>IF(G68&lt;=H68,"TERMINADA",IF(F68&gt;=H68,"PENDIENTE",IF(E68='14_FALLAS_ESC'!$E$2,"INTERRUMPIDA","EN CURSO")))</x:f>
        <x:v>TERMINADA</x:v>
      </x:c>
      <x:c r="J68" t="inlineStr">
        <x:is>
          <x:t xml:space="preserve">DERIVADO DEL FIFO</x:t>
        </x:is>
      </x:c>
    </x:row>
    <x:row r="69">
      <x:c r="A69" t="inlineStr">
        <x:is>
          <x:t xml:space="preserve">F01</x:t>
        </x:is>
      </x:c>
      <x:c r="B69" t="inlineStr">
        <x:is>
          <x:t xml:space="preserve">P004</x:t>
        </x:is>
      </x:c>
      <x:c r="C69" t="n">
        <x:v>8</x:v>
      </x:c>
      <x:c r="D69" t="inlineStr">
        <x:is>
          <x:t xml:space="preserve">Aplicación electrostática de polvo</x:t>
        </x:is>
      </x:c>
      <x:c r="E69" t="inlineStr">
        <x:is>
          <x:t xml:space="preserve">Pistola manual de pintura electrostática en polvo</x:t>
        </x:is>
      </x:c>
      <x:c r="F69" s="35" t="n">
        <x:v>45687.58771277778</x:v>
      </x:c>
      <x:c r="G69" s="35" t="n">
        <x:v>45687.63172666667</x:v>
      </x:c>
      <x:c r="H69" s="35" t="n">
        <x:f>'14_FALLAS_ESC'!$B$2</x:f>
        <x:v>45817.33333333334</x:v>
      </x:c>
      <x:c r="I69" t="str">
        <x:f>IF(G69&lt;=H69,"TERMINADA",IF(F69&gt;=H69,"PENDIENTE",IF(E69='14_FALLAS_ESC'!$E$2,"INTERRUMPIDA","EN CURSO")))</x:f>
        <x:v>TERMINADA</x:v>
      </x:c>
      <x:c r="J69" t="inlineStr">
        <x:is>
          <x:t xml:space="preserve">DERIVADO DEL FIFO</x:t>
        </x:is>
      </x:c>
    </x:row>
    <x:row r="70">
      <x:c r="A70" t="inlineStr">
        <x:is>
          <x:t xml:space="preserve">F01</x:t>
        </x:is>
      </x:c>
      <x:c r="B70" t="inlineStr">
        <x:is>
          <x:t xml:space="preserve">P004</x:t>
        </x:is>
      </x:c>
      <x:c r="C70" t="n">
        <x:v>9</x:v>
      </x:c>
      <x:c r="D70" t="inlineStr">
        <x:is>
          <x:t xml:space="preserve">Curado térmico en horno</x:t>
        </x:is>
      </x:c>
      <x:c r="E70" t="inlineStr">
        <x:is>
          <x:t xml:space="preserve">Horno de curado de pintura electrostática por lotes</x:t>
        </x:is>
      </x:c>
      <x:c r="F70" s="35" t="n">
        <x:v>45687.63172666667</x:v>
      </x:c>
      <x:c r="G70" s="35" t="n">
        <x:v>45687.66297666667</x:v>
      </x:c>
      <x:c r="H70" s="35" t="n">
        <x:f>'14_FALLAS_ESC'!$B$2</x:f>
        <x:v>45817.33333333334</x:v>
      </x:c>
      <x:c r="I70" t="str">
        <x:f>IF(G70&lt;=H70,"TERMINADA",IF(F70&gt;=H70,"PENDIENTE",IF(E70='14_FALLAS_ESC'!$E$2,"INTERRUMPIDA","EN CURSO")))</x:f>
        <x:v>TERMINADA</x:v>
      </x:c>
      <x:c r="J70" t="inlineStr">
        <x:is>
          <x:t xml:space="preserve">DERIVADO DEL FIFO</x:t>
        </x:is>
      </x:c>
    </x:row>
    <x:row r="71">
      <x:c r="A71" t="inlineStr">
        <x:is>
          <x:t xml:space="preserve">F01</x:t>
        </x:is>
      </x:c>
      <x:c r="B71" t="inlineStr">
        <x:is>
          <x:t xml:space="preserve">P004</x:t>
        </x:is>
      </x:c>
      <x:c r="C71" t="n">
        <x:v>10</x:v>
      </x:c>
      <x:c r="D71" t="inlineStr">
        <x:is>
          <x:t xml:space="preserve">Colgado, traslado y enfriamiento</x:t>
        </x:is>
      </x:c>
      <x:c r="E71" t="inlineStr">
        <x:is>
          <x:t xml:space="preserve">Manipulación y enfriamiento de piezas</x:t>
        </x:is>
      </x:c>
      <x:c r="F71" s="35" t="n">
        <x:v>45687.66297666667</x:v>
      </x:c>
      <x:c r="G71" s="35" t="n">
        <x:v>45687.68087944444</x:v>
      </x:c>
      <x:c r="H71" s="35" t="n">
        <x:f>'14_FALLAS_ESC'!$B$2</x:f>
        <x:v>45817.33333333334</x:v>
      </x:c>
      <x:c r="I71" t="str">
        <x:f>IF(G71&lt;=H71,"TERMINADA",IF(F71&gt;=H71,"PENDIENTE",IF(E71='14_FALLAS_ESC'!$E$2,"INTERRUMPIDA","EN CURSO")))</x:f>
        <x:v>TERMINADA</x:v>
      </x:c>
      <x:c r="J71" t="inlineStr">
        <x:is>
          <x:t xml:space="preserve">DERIVADO DEL FIFO</x:t>
        </x:is>
      </x:c>
    </x:row>
    <x:row r="72">
      <x:c r="A72" t="inlineStr">
        <x:is>
          <x:t xml:space="preserve">F01</x:t>
        </x:is>
      </x:c>
      <x:c r="B72" t="inlineStr">
        <x:is>
          <x:t xml:space="preserve">P004</x:t>
        </x:is>
      </x:c>
      <x:c r="C72" t="n">
        <x:v>11</x:v>
      </x:c>
      <x:c r="D72" t="inlineStr">
        <x:is>
          <x:t xml:space="preserve">Ensamblaje</x:t>
        </x:is>
      </x:c>
      <x:c r="E72" t="inlineStr">
        <x:is>
          <x:t xml:space="preserve">Mesa de armado</x:t>
        </x:is>
      </x:c>
      <x:c r="F72" s="35" t="n">
        <x:v>45691.45022777778</x:v>
      </x:c>
      <x:c r="G72" s="35" t="n">
        <x:v>45692.35804027778</x:v>
      </x:c>
      <x:c r="H72" s="35" t="n">
        <x:f>'14_FALLAS_ESC'!$B$2</x:f>
        <x:v>45817.33333333334</x:v>
      </x:c>
      <x:c r="I72" t="str">
        <x:f>IF(G72&lt;=H72,"TERMINADA",IF(F72&gt;=H72,"PENDIENTE",IF(E72='14_FALLAS_ESC'!$E$2,"INTERRUMPIDA","EN CURSO")))</x:f>
        <x:v>TERMINADA</x:v>
      </x:c>
      <x:c r="J72" t="inlineStr">
        <x:is>
          <x:t xml:space="preserve">DERIVADO DEL FIFO</x:t>
        </x:is>
      </x:c>
    </x:row>
    <x:row r="73">
      <x:c r="A73" t="inlineStr">
        <x:is>
          <x:t xml:space="preserve">F01</x:t>
        </x:is>
      </x:c>
      <x:c r="B73" t="inlineStr">
        <x:is>
          <x:t xml:space="preserve">P004</x:t>
        </x:is>
      </x:c>
      <x:c r="C73" t="n">
        <x:v>12</x:v>
      </x:c>
      <x:c r="D73" t="inlineStr">
        <x:is>
          <x:t xml:space="preserve">Inspección de calidad</x:t>
        </x:is>
      </x:c>
      <x:c r="E73" t="inlineStr">
        <x:is>
          <x:t xml:space="preserve">Área de inspección</x:t>
        </x:is>
      </x:c>
      <x:c r="F73" s="35" t="n">
        <x:v>45692.35804027778</x:v>
      </x:c>
      <x:c r="G73" s="35" t="n">
        <x:v>45692.37726944444</x:v>
      </x:c>
      <x:c r="H73" s="35" t="n">
        <x:f>'14_FALLAS_ESC'!$B$2</x:f>
        <x:v>45817.33333333334</x:v>
      </x:c>
      <x:c r="I73" t="str">
        <x:f>IF(G73&lt;=H73,"TERMINADA",IF(F73&gt;=H73,"PENDIENTE",IF(E73='14_FALLAS_ESC'!$E$2,"INTERRUMPIDA","EN CURSO")))</x:f>
        <x:v>TERMINADA</x:v>
      </x:c>
      <x:c r="J73" t="inlineStr">
        <x:is>
          <x:t xml:space="preserve">DERIVADO DEL FIFO</x:t>
        </x:is>
      </x:c>
    </x:row>
    <x:row r="74">
      <x:c r="A74" t="inlineStr">
        <x:is>
          <x:t xml:space="preserve">F01</x:t>
        </x:is>
      </x:c>
      <x:c r="B74" t="inlineStr">
        <x:is>
          <x:t xml:space="preserve">P004</x:t>
        </x:is>
      </x:c>
      <x:c r="C74" t="n">
        <x:v>13</x:v>
      </x:c>
      <x:c r="D74" t="inlineStr">
        <x:is>
          <x:t xml:space="preserve">Embalaje</x:t>
        </x:is>
      </x:c>
      <x:c r="E74" t="inlineStr">
        <x:is>
          <x:t xml:space="preserve">Zona de protección y embalaje</x:t>
        </x:is>
      </x:c>
      <x:c r="F74" s="35" t="n">
        <x:v>45692.37726944444</x:v>
      </x:c>
      <x:c r="G74" s="35" t="n">
        <x:v>45692.40296388889</x:v>
      </x:c>
      <x:c r="H74" s="35" t="n">
        <x:f>'14_FALLAS_ESC'!$B$2</x:f>
        <x:v>45817.33333333334</x:v>
      </x:c>
      <x:c r="I74" t="str">
        <x:f>IF(G74&lt;=H74,"TERMINADA",IF(F74&gt;=H74,"PENDIENTE",IF(E74='14_FALLAS_ESC'!$E$2,"INTERRUMPIDA","EN CURSO")))</x:f>
        <x:v>TERMINADA</x:v>
      </x:c>
      <x:c r="J74" t="inlineStr">
        <x:is>
          <x:t xml:space="preserve">DERIVADO DEL FIFO</x:t>
        </x:is>
      </x:c>
    </x:row>
    <x:row r="75">
      <x:c r="A75" t="inlineStr">
        <x:is>
          <x:t xml:space="preserve">F01</x:t>
        </x:is>
      </x:c>
      <x:c r="B75" t="inlineStr">
        <x:is>
          <x:t xml:space="preserve">P006</x:t>
        </x:is>
      </x:c>
      <x:c r="C75" t="n">
        <x:v>1</x:v>
      </x:c>
      <x:c r="D75" t="inlineStr">
        <x:is>
          <x:t xml:space="preserve">Corte de planchas de acero</x:t>
        </x:is>
      </x:c>
      <x:c r="E75" t="inlineStr">
        <x:is>
          <x:t xml:space="preserve">Guillotina hidráulica para corte de planchas de acero</x:t>
        </x:is>
      </x:c>
      <x:c r="F75" s="35" t="n">
        <x:v>45674.64087847222</x:v>
      </x:c>
      <x:c r="G75" s="35" t="n">
        <x:v>45677.55118402778</x:v>
      </x:c>
      <x:c r="H75" s="35" t="n">
        <x:f>'14_FALLAS_ESC'!$B$2</x:f>
        <x:v>45817.33333333334</x:v>
      </x:c>
      <x:c r="I75" t="str">
        <x:f>IF(G75&lt;=H75,"TERMINADA",IF(F75&gt;=H75,"PENDIENTE",IF(E75='14_FALLAS_ESC'!$E$2,"INTERRUMPIDA","EN CURSO")))</x:f>
        <x:v>TERMINADA</x:v>
      </x:c>
      <x:c r="J75" t="inlineStr">
        <x:is>
          <x:t xml:space="preserve">DERIVADO DEL FIFO</x:t>
        </x:is>
      </x:c>
    </x:row>
    <x:row r="76">
      <x:c r="A76" t="inlineStr">
        <x:is>
          <x:t xml:space="preserve">F01</x:t>
        </x:is>
      </x:c>
      <x:c r="B76" t="inlineStr">
        <x:is>
          <x:t xml:space="preserve">P006</x:t>
        </x:is>
      </x:c>
      <x:c r="C76" t="n">
        <x:v>2</x:v>
      </x:c>
      <x:c r="D76" t="inlineStr">
        <x:is>
          <x:t xml:space="preserve">Perforación</x:t>
        </x:is>
      </x:c>
      <x:c r="E76" t="inlineStr">
        <x:is>
          <x:t xml:space="preserve">Taladro de banco para perforación de acero</x:t>
        </x:is>
      </x:c>
      <x:c r="F76" s="35" t="n">
        <x:v>45680.4585</x:v>
      </x:c>
      <x:c r="G76" s="35" t="n">
        <x:v>45680.61961111111</x:v>
      </x:c>
      <x:c r="H76" s="35" t="n">
        <x:f>'14_FALLAS_ESC'!$B$2</x:f>
        <x:v>45817.33333333334</x:v>
      </x:c>
      <x:c r="I76" t="str">
        <x:f>IF(G76&lt;=H76,"TERMINADA",IF(F76&gt;=H76,"PENDIENTE",IF(E76='14_FALLAS_ESC'!$E$2,"INTERRUMPIDA","EN CURSO")))</x:f>
        <x:v>TERMINADA</x:v>
      </x:c>
      <x:c r="J76" t="inlineStr">
        <x:is>
          <x:t xml:space="preserve">DERIVADO DEL FIFO</x:t>
        </x:is>
      </x:c>
    </x:row>
    <x:row r="77">
      <x:c r="A77" t="inlineStr">
        <x:is>
          <x:t xml:space="preserve">F01</x:t>
        </x:is>
      </x:c>
      <x:c r="B77" t="inlineStr">
        <x:is>
          <x:t xml:space="preserve">P006</x:t>
        </x:is>
      </x:c>
      <x:c r="C77" t="n">
        <x:v>3</x:v>
      </x:c>
      <x:c r="D77" t="inlineStr">
        <x:is>
          <x:t xml:space="preserve">Plegado</x:t>
        </x:is>
      </x:c>
      <x:c r="E77" t="inlineStr">
        <x:is>
          <x:t xml:space="preserve">Plegadora hidráulica de chapa metálica</x:t>
        </x:is>
      </x:c>
      <x:c r="F77" s="35" t="n">
        <x:v>45684.70363888889</x:v>
      </x:c>
      <x:c r="G77" s="35" t="n">
        <x:v>45686.66613888889</x:v>
      </x:c>
      <x:c r="H77" s="35" t="n">
        <x:f>'14_FALLAS_ESC'!$B$2</x:f>
        <x:v>45817.33333333334</x:v>
      </x:c>
      <x:c r="I77" t="str">
        <x:f>IF(G77&lt;=H77,"TERMINADA",IF(F77&gt;=H77,"PENDIENTE",IF(E77='14_FALLAS_ESC'!$E$2,"INTERRUMPIDA","EN CURSO")))</x:f>
        <x:v>TERMINADA</x:v>
      </x:c>
      <x:c r="J77" t="inlineStr">
        <x:is>
          <x:t xml:space="preserve">DERIVADO DEL FIFO</x:t>
        </x:is>
      </x:c>
    </x:row>
    <x:row r="78">
      <x:c r="A78" t="inlineStr">
        <x:is>
          <x:t xml:space="preserve">F01</x:t>
        </x:is>
      </x:c>
      <x:c r="B78" t="inlineStr">
        <x:is>
          <x:t xml:space="preserve">P006</x:t>
        </x:is>
      </x:c>
      <x:c r="C78" t="n">
        <x:v>4</x:v>
      </x:c>
      <x:c r="D78" t="inlineStr">
        <x:is>
          <x:t xml:space="preserve">Desbarbado</x:t>
        </x:is>
      </x:c>
      <x:c r="E78" t="inlineStr">
        <x:is>
          <x:t xml:space="preserve">Mesa de desbarbado/esmerilado</x:t>
        </x:is>
      </x:c>
      <x:c r="F78" s="35" t="n">
        <x:v>45686.67225</x:v>
      </x:c>
      <x:c r="G78" s="35" t="n">
        <x:v>45687.40558333333</x:v>
      </x:c>
      <x:c r="H78" s="35" t="n">
        <x:f>'14_FALLAS_ESC'!$B$2</x:f>
        <x:v>45817.33333333334</x:v>
      </x:c>
      <x:c r="I78" t="str">
        <x:f>IF(G78&lt;=H78,"TERMINADA",IF(F78&gt;=H78,"PENDIENTE",IF(E78='14_FALLAS_ESC'!$E$2,"INTERRUMPIDA","EN CURSO")))</x:f>
        <x:v>TERMINADA</x:v>
      </x:c>
      <x:c r="J78" t="inlineStr">
        <x:is>
          <x:t xml:space="preserve">DERIVADO DEL FIFO</x:t>
        </x:is>
      </x:c>
    </x:row>
    <x:row r="79">
      <x:c r="A79" t="inlineStr">
        <x:is>
          <x:t xml:space="preserve">F01</x:t>
        </x:is>
      </x:c>
      <x:c r="B79" t="inlineStr">
        <x:is>
          <x:t xml:space="preserve">P006</x:t>
        </x:is>
      </x:c>
      <x:c r="C79" t="n">
        <x:v>5</x:v>
      </x:c>
      <x:c r="D79" t="inlineStr">
        <x:is>
          <x:t xml:space="preserve">Preparación superficial</x:t>
        </x:is>
      </x:c>
      <x:c r="E79" t="inlineStr">
        <x:is>
          <x:t xml:space="preserve">Zona de preparación superficial</x:t>
        </x:is>
      </x:c>
      <x:c r="F79" s="35" t="n">
        <x:v>45687.58771277778</x:v>
      </x:c>
      <x:c r="G79" s="35" t="n">
        <x:v>45688.37324611111</x:v>
      </x:c>
      <x:c r="H79" s="35" t="n">
        <x:f>'14_FALLAS_ESC'!$B$2</x:f>
        <x:v>45817.33333333334</x:v>
      </x:c>
      <x:c r="I79" t="str">
        <x:f>IF(G79&lt;=H79,"TERMINADA",IF(F79&gt;=H79,"PENDIENTE",IF(E79='14_FALLAS_ESC'!$E$2,"INTERRUMPIDA","EN CURSO")))</x:f>
        <x:v>TERMINADA</x:v>
      </x:c>
      <x:c r="J79" t="inlineStr">
        <x:is>
          <x:t xml:space="preserve">DERIVADO DEL FIFO</x:t>
        </x:is>
      </x:c>
    </x:row>
    <x:row r="80">
      <x:c r="A80" t="inlineStr">
        <x:is>
          <x:t xml:space="preserve">F01</x:t>
        </x:is>
      </x:c>
      <x:c r="B80" t="inlineStr">
        <x:is>
          <x:t xml:space="preserve">P006</x:t>
        </x:is>
      </x:c>
      <x:c r="C80" t="n">
        <x:v>6</x:v>
      </x:c>
      <x:c r="D80" t="inlineStr">
        <x:is>
          <x:t xml:space="preserve">Aplicación electrostática de polvo</x:t>
        </x:is>
      </x:c>
      <x:c r="E80" t="inlineStr">
        <x:is>
          <x:t xml:space="preserve">Pistola manual de pintura electrostática en polvo</x:t>
        </x:is>
      </x:c>
      <x:c r="F80" s="35" t="n">
        <x:v>45688.37324611111</x:v>
      </x:c>
      <x:c r="G80" s="35" t="n">
        <x:v>45688.41003777778</x:v>
      </x:c>
      <x:c r="H80" s="35" t="n">
        <x:f>'14_FALLAS_ESC'!$B$2</x:f>
        <x:v>45817.33333333334</x:v>
      </x:c>
      <x:c r="I80" t="str">
        <x:f>IF(G80&lt;=H80,"TERMINADA",IF(F80&gt;=H80,"PENDIENTE",IF(E80='14_FALLAS_ESC'!$E$2,"INTERRUMPIDA","EN CURSO")))</x:f>
        <x:v>TERMINADA</x:v>
      </x:c>
      <x:c r="J80" t="inlineStr">
        <x:is>
          <x:t xml:space="preserve">DERIVADO DEL FIFO</x:t>
        </x:is>
      </x:c>
    </x:row>
    <x:row r="81">
      <x:c r="A81" t="inlineStr">
        <x:is>
          <x:t xml:space="preserve">F01</x:t>
        </x:is>
      </x:c>
      <x:c r="B81" t="inlineStr">
        <x:is>
          <x:t xml:space="preserve">P006</x:t>
        </x:is>
      </x:c>
      <x:c r="C81" t="n">
        <x:v>7</x:v>
      </x:c>
      <x:c r="D81" t="inlineStr">
        <x:is>
          <x:t xml:space="preserve">Curado térmico en horno</x:t>
        </x:is>
      </x:c>
      <x:c r="E81" t="inlineStr">
        <x:is>
          <x:t xml:space="preserve">Horno de curado de pintura electrostática por lotes</x:t>
        </x:is>
      </x:c>
      <x:c r="F81" s="35" t="n">
        <x:v>45688.41003777778</x:v>
      </x:c>
      <x:c r="G81" s="35" t="n">
        <x:v>45688.44128777778</x:v>
      </x:c>
      <x:c r="H81" s="35" t="n">
        <x:f>'14_FALLAS_ESC'!$B$2</x:f>
        <x:v>45817.33333333334</x:v>
      </x:c>
      <x:c r="I81" t="str">
        <x:f>IF(G81&lt;=H81,"TERMINADA",IF(F81&gt;=H81,"PENDIENTE",IF(E81='14_FALLAS_ESC'!$E$2,"INTERRUMPIDA","EN CURSO")))</x:f>
        <x:v>TERMINADA</x:v>
      </x:c>
      <x:c r="J81" t="inlineStr">
        <x:is>
          <x:t xml:space="preserve">DERIVADO DEL FIFO</x:t>
        </x:is>
      </x:c>
    </x:row>
    <x:row r="82">
      <x:c r="A82" t="inlineStr">
        <x:is>
          <x:t xml:space="preserve">F01</x:t>
        </x:is>
      </x:c>
      <x:c r="B82" t="inlineStr">
        <x:is>
          <x:t xml:space="preserve">P006</x:t>
        </x:is>
      </x:c>
      <x:c r="C82" t="n">
        <x:v>8</x:v>
      </x:c>
      <x:c r="D82" t="inlineStr">
        <x:is>
          <x:t xml:space="preserve">Colgado, traslado y enfriamiento</x:t>
        </x:is>
      </x:c>
      <x:c r="E82" t="inlineStr">
        <x:is>
          <x:t xml:space="preserve">Manipulación y enfriamiento de piezas</x:t>
        </x:is>
      </x:c>
      <x:c r="F82" s="35" t="n">
        <x:v>45688.44128777778</x:v>
      </x:c>
      <x:c r="G82" s="35" t="n">
        <x:v>45688.45692666667</x:v>
      </x:c>
      <x:c r="H82" s="35" t="n">
        <x:f>'14_FALLAS_ESC'!$B$2</x:f>
        <x:v>45817.33333333334</x:v>
      </x:c>
      <x:c r="I82" t="str">
        <x:f>IF(G82&lt;=H82,"TERMINADA",IF(F82&gt;=H82,"PENDIENTE",IF(E82='14_FALLAS_ESC'!$E$2,"INTERRUMPIDA","EN CURSO")))</x:f>
        <x:v>TERMINADA</x:v>
      </x:c>
      <x:c r="J82" t="inlineStr">
        <x:is>
          <x:t xml:space="preserve">DERIVADO DEL FIFO</x:t>
        </x:is>
      </x:c>
    </x:row>
    <x:row r="83">
      <x:c r="A83" t="inlineStr">
        <x:is>
          <x:t xml:space="preserve">F01</x:t>
        </x:is>
      </x:c>
      <x:c r="B83" t="inlineStr">
        <x:is>
          <x:t xml:space="preserve">P006</x:t>
        </x:is>
      </x:c>
      <x:c r="C83" t="n">
        <x:v>9</x:v>
      </x:c>
      <x:c r="D83" t="inlineStr">
        <x:is>
          <x:t xml:space="preserve">Ensamblaje</x:t>
        </x:is>
      </x:c>
      <x:c r="E83" t="inlineStr">
        <x:is>
          <x:t xml:space="preserve">Mesa de armado</x:t>
        </x:is>
      </x:c>
      <x:c r="F83" s="35" t="n">
        <x:v>45692.35804027778</x:v>
      </x:c>
      <x:c r="G83" s="35" t="n">
        <x:v>45692.63824861111</x:v>
      </x:c>
      <x:c r="H83" s="35" t="n">
        <x:f>'14_FALLAS_ESC'!$B$2</x:f>
        <x:v>45817.33333333334</x:v>
      </x:c>
      <x:c r="I83" t="str">
        <x:f>IF(G83&lt;=H83,"TERMINADA",IF(F83&gt;=H83,"PENDIENTE",IF(E83='14_FALLAS_ESC'!$E$2,"INTERRUMPIDA","EN CURSO")))</x:f>
        <x:v>TERMINADA</x:v>
      </x:c>
      <x:c r="J83" t="inlineStr">
        <x:is>
          <x:t xml:space="preserve">DERIVADO DEL FIFO</x:t>
        </x:is>
      </x:c>
    </x:row>
    <x:row r="84">
      <x:c r="A84" t="inlineStr">
        <x:is>
          <x:t xml:space="preserve">F01</x:t>
        </x:is>
      </x:c>
      <x:c r="B84" t="inlineStr">
        <x:is>
          <x:t xml:space="preserve">P006</x:t>
        </x:is>
      </x:c>
      <x:c r="C84" t="n">
        <x:v>10</x:v>
      </x:c>
      <x:c r="D84" t="inlineStr">
        <x:is>
          <x:t xml:space="preserve">Inspección de calidad</x:t>
        </x:is>
      </x:c>
      <x:c r="E84" t="inlineStr">
        <x:is>
          <x:t xml:space="preserve">Área de inspección</x:t>
        </x:is>
      </x:c>
      <x:c r="F84" s="35" t="n">
        <x:v>45692.63824861111</x:v>
      </x:c>
      <x:c r="G84" s="35" t="n">
        <x:v>45692.65430416667</x:v>
      </x:c>
      <x:c r="H84" s="35" t="n">
        <x:f>'14_FALLAS_ESC'!$B$2</x:f>
        <x:v>45817.33333333334</x:v>
      </x:c>
      <x:c r="I84" t="str">
        <x:f>IF(G84&lt;=H84,"TERMINADA",IF(F84&gt;=H84,"PENDIENTE",IF(E84='14_FALLAS_ESC'!$E$2,"INTERRUMPIDA","EN CURSO")))</x:f>
        <x:v>TERMINADA</x:v>
      </x:c>
      <x:c r="J84" t="inlineStr">
        <x:is>
          <x:t xml:space="preserve">DERIVADO DEL FIFO</x:t>
        </x:is>
      </x:c>
    </x:row>
    <x:row r="85">
      <x:c r="A85" t="inlineStr">
        <x:is>
          <x:t xml:space="preserve">F01</x:t>
        </x:is>
      </x:c>
      <x:c r="B85" t="inlineStr">
        <x:is>
          <x:t xml:space="preserve">P006</x:t>
        </x:is>
      </x:c>
      <x:c r="C85" t="n">
        <x:v>11</x:v>
      </x:c>
      <x:c r="D85" t="inlineStr">
        <x:is>
          <x:t xml:space="preserve">Embalaje</x:t>
        </x:is>
      </x:c>
      <x:c r="E85" t="inlineStr">
        <x:is>
          <x:t xml:space="preserve">Zona de protección y embalaje</x:t>
        </x:is>
      </x:c>
      <x:c r="F85" s="35" t="n">
        <x:v>45692.65430416667</x:v>
      </x:c>
      <x:c r="G85" s="35" t="n">
        <x:v>45692.67560972222</x:v>
      </x:c>
      <x:c r="H85" s="35" t="n">
        <x:f>'14_FALLAS_ESC'!$B$2</x:f>
        <x:v>45817.33333333334</x:v>
      </x:c>
      <x:c r="I85" t="str">
        <x:f>IF(G85&lt;=H85,"TERMINADA",IF(F85&gt;=H85,"PENDIENTE",IF(E85='14_FALLAS_ESC'!$E$2,"INTERRUMPIDA","EN CURSO")))</x:f>
        <x:v>TERMINADA</x:v>
      </x:c>
      <x:c r="J85" t="inlineStr">
        <x:is>
          <x:t xml:space="preserve">DERIVADO DEL FIFO</x:t>
        </x:is>
      </x:c>
    </x:row>
    <x:row r="86">
      <x:c r="A86" t="inlineStr">
        <x:is>
          <x:t xml:space="preserve">F01</x:t>
        </x:is>
      </x:c>
      <x:c r="B86" t="inlineStr">
        <x:is>
          <x:t xml:space="preserve">P008</x:t>
        </x:is>
      </x:c>
      <x:c r="C86" t="n">
        <x:v>1</x:v>
      </x:c>
      <x:c r="D86" t="inlineStr">
        <x:is>
          <x:t xml:space="preserve">Corte de planchas de acero</x:t>
        </x:is>
      </x:c>
      <x:c r="E86" t="inlineStr">
        <x:is>
          <x:t xml:space="preserve">Guillotina hidráulica para corte de planchas de acero</x:t>
        </x:is>
      </x:c>
      <x:c r="F86" s="35" t="n">
        <x:v>45677.55118402778</x:v>
      </x:c>
      <x:c r="G86" s="35" t="n">
        <x:v>45678.43118402778</x:v>
      </x:c>
      <x:c r="H86" s="35" t="n">
        <x:f>'14_FALLAS_ESC'!$B$2</x:f>
        <x:v>45817.33333333334</x:v>
      </x:c>
      <x:c r="I86" t="str">
        <x:f>IF(G86&lt;=H86,"TERMINADA",IF(F86&gt;=H86,"PENDIENTE",IF(E86='14_FALLAS_ESC'!$E$2,"INTERRUMPIDA","EN CURSO")))</x:f>
        <x:v>TERMINADA</x:v>
      </x:c>
      <x:c r="J86" t="inlineStr">
        <x:is>
          <x:t xml:space="preserve">DERIVADO DEL FIFO</x:t>
        </x:is>
      </x:c>
    </x:row>
    <x:row r="87">
      <x:c r="A87" t="inlineStr">
        <x:is>
          <x:t xml:space="preserve">F01</x:t>
        </x:is>
      </x:c>
      <x:c r="B87" t="inlineStr">
        <x:is>
          <x:t xml:space="preserve">P008</x:t>
        </x:is>
      </x:c>
      <x:c r="C87" t="n">
        <x:v>2</x:v>
      </x:c>
      <x:c r="D87" t="inlineStr">
        <x:is>
          <x:t xml:space="preserve">Corte de tubos y perfiles</x:t>
        </x:is>
      </x:c>
      <x:c r="E87" t="inlineStr">
        <x:is>
          <x:t xml:space="preserve">Sierra de cinta para corte de tubos y perfiles</x:t>
        </x:is>
      </x:c>
      <x:c r="F87" s="35" t="n">
        <x:v>45678.43118402778</x:v>
      </x:c>
      <x:c r="G87" s="35" t="n">
        <x:v>45678.70257291666</x:v>
      </x:c>
      <x:c r="H87" s="35" t="n">
        <x:f>'14_FALLAS_ESC'!$B$2</x:f>
        <x:v>45817.33333333334</x:v>
      </x:c>
      <x:c r="I87" t="str">
        <x:f>IF(G87&lt;=H87,"TERMINADA",IF(F87&gt;=H87,"PENDIENTE",IF(E87='14_FALLAS_ESC'!$E$2,"INTERRUMPIDA","EN CURSO")))</x:f>
        <x:v>TERMINADA</x:v>
      </x:c>
      <x:c r="J87" t="inlineStr">
        <x:is>
          <x:t xml:space="preserve">DERIVADO DEL FIFO</x:t>
        </x:is>
      </x:c>
    </x:row>
    <x:row r="88">
      <x:c r="A88" t="inlineStr">
        <x:is>
          <x:t xml:space="preserve">F01</x:t>
        </x:is>
      </x:c>
      <x:c r="B88" t="inlineStr">
        <x:is>
          <x:t xml:space="preserve">P008</x:t>
        </x:is>
      </x:c>
      <x:c r="C88" t="n">
        <x:v>3</x:v>
      </x:c>
      <x:c r="D88" t="inlineStr">
        <x:is>
          <x:t xml:space="preserve">Perforación</x:t>
        </x:is>
      </x:c>
      <x:c r="E88" t="inlineStr">
        <x:is>
          <x:t xml:space="preserve">Taladro de banco para perforación de acero</x:t>
        </x:is>
      </x:c>
      <x:c r="F88" s="35" t="n">
        <x:v>45680.61961111111</x:v>
      </x:c>
      <x:c r="G88" s="35" t="n">
        <x:v>45681.67377777777</x:v>
      </x:c>
      <x:c r="H88" s="35" t="n">
        <x:f>'14_FALLAS_ESC'!$B$2</x:f>
        <x:v>45817.33333333334</x:v>
      </x:c>
      <x:c r="I88" t="str">
        <x:f>IF(G88&lt;=H88,"TERMINADA",IF(F88&gt;=H88,"PENDIENTE",IF(E88='14_FALLAS_ESC'!$E$2,"INTERRUMPIDA","EN CURSO")))</x:f>
        <x:v>TERMINADA</x:v>
      </x:c>
      <x:c r="J88" t="inlineStr">
        <x:is>
          <x:t xml:space="preserve">DERIVADO DEL FIFO</x:t>
        </x:is>
      </x:c>
    </x:row>
    <x:row r="89">
      <x:c r="A89" t="inlineStr">
        <x:is>
          <x:t xml:space="preserve">F01</x:t>
        </x:is>
      </x:c>
      <x:c r="B89" t="inlineStr">
        <x:is>
          <x:t xml:space="preserve">P008</x:t>
        </x:is>
      </x:c>
      <x:c r="C89" t="n">
        <x:v>4</x:v>
      </x:c>
      <x:c r="D89" t="inlineStr">
        <x:is>
          <x:t xml:space="preserve">Plegado</x:t>
        </x:is>
      </x:c>
      <x:c r="E89" t="inlineStr">
        <x:is>
          <x:t xml:space="preserve">Plegadora hidráulica de chapa metálica</x:t>
        </x:is>
      </x:c>
      <x:c r="F89" s="35" t="n">
        <x:v>45686.66613888889</x:v>
      </x:c>
      <x:c r="G89" s="35" t="n">
        <x:v>45688.59808333333</x:v>
      </x:c>
      <x:c r="H89" s="35" t="n">
        <x:f>'14_FALLAS_ESC'!$B$2</x:f>
        <x:v>45817.33333333334</x:v>
      </x:c>
      <x:c r="I89" t="str">
        <x:f>IF(G89&lt;=H89,"TERMINADA",IF(F89&gt;=H89,"PENDIENTE",IF(E89='14_FALLAS_ESC'!$E$2,"INTERRUMPIDA","EN CURSO")))</x:f>
        <x:v>TERMINADA</x:v>
      </x:c>
      <x:c r="J89" t="inlineStr">
        <x:is>
          <x:t xml:space="preserve">DERIVADO DEL FIFO</x:t>
        </x:is>
      </x:c>
    </x:row>
    <x:row r="90">
      <x:c r="A90" t="inlineStr">
        <x:is>
          <x:t xml:space="preserve">F01</x:t>
        </x:is>
      </x:c>
      <x:c r="B90" t="inlineStr">
        <x:is>
          <x:t xml:space="preserve">P008</x:t>
        </x:is>
      </x:c>
      <x:c r="C90" t="n">
        <x:v>5</x:v>
      </x:c>
      <x:c r="D90" t="inlineStr">
        <x:is>
          <x:t xml:space="preserve">Desbarbado</x:t>
        </x:is>
      </x:c>
      <x:c r="E90" t="inlineStr">
        <x:is>
          <x:t xml:space="preserve">Mesa de desbarbado/esmerilado</x:t>
        </x:is>
      </x:c>
      <x:c r="F90" s="35" t="n">
        <x:v>45688.59808333333</x:v>
      </x:c>
      <x:c r="G90" s="35" t="n">
        <x:v>45691.48558333333</x:v>
      </x:c>
      <x:c r="H90" s="35" t="n">
        <x:f>'14_FALLAS_ESC'!$B$2</x:f>
        <x:v>45817.33333333334</x:v>
      </x:c>
      <x:c r="I90" t="str">
        <x:f>IF(G90&lt;=H90,"TERMINADA",IF(F90&gt;=H90,"PENDIENTE",IF(E90='14_FALLAS_ESC'!$E$2,"INTERRUMPIDA","EN CURSO")))</x:f>
        <x:v>TERMINADA</x:v>
      </x:c>
      <x:c r="J90" t="inlineStr">
        <x:is>
          <x:t xml:space="preserve">DERIVADO DEL FIFO</x:t>
        </x:is>
      </x:c>
    </x:row>
    <x:row r="91">
      <x:c r="A91" t="inlineStr">
        <x:is>
          <x:t xml:space="preserve">F01</x:t>
        </x:is>
      </x:c>
      <x:c r="B91" t="inlineStr">
        <x:is>
          <x:t xml:space="preserve">P008</x:t>
        </x:is>
      </x:c>
      <x:c r="C91" t="n">
        <x:v>6</x:v>
      </x:c>
      <x:c r="D91" t="inlineStr">
        <x:is>
          <x:t xml:space="preserve">Preparación superficial</x:t>
        </x:is>
      </x:c>
      <x:c r="E91" t="inlineStr">
        <x:is>
          <x:t xml:space="preserve">Zona de preparación superficial</x:t>
        </x:is>
      </x:c>
      <x:c r="F91" s="35" t="n">
        <x:v>45691.48558333333</x:v>
      </x:c>
      <x:c r="G91" s="35" t="n">
        <x:v>45691.70138333333</x:v>
      </x:c>
      <x:c r="H91" s="35" t="n">
        <x:f>'14_FALLAS_ESC'!$B$2</x:f>
        <x:v>45817.33333333334</x:v>
      </x:c>
      <x:c r="I91" t="str">
        <x:f>IF(G91&lt;=H91,"TERMINADA",IF(F91&gt;=H91,"PENDIENTE",IF(E91='14_FALLAS_ESC'!$E$2,"INTERRUMPIDA","EN CURSO")))</x:f>
        <x:v>TERMINADA</x:v>
      </x:c>
      <x:c r="J91" t="inlineStr">
        <x:is>
          <x:t xml:space="preserve">DERIVADO DEL FIFO</x:t>
        </x:is>
      </x:c>
    </x:row>
    <x:row r="92">
      <x:c r="A92" t="inlineStr">
        <x:is>
          <x:t xml:space="preserve">F01</x:t>
        </x:is>
      </x:c>
      <x:c r="B92" t="inlineStr">
        <x:is>
          <x:t xml:space="preserve">P008</x:t>
        </x:is>
      </x:c>
      <x:c r="C92" t="n">
        <x:v>7</x:v>
      </x:c>
      <x:c r="D92" t="inlineStr">
        <x:is>
          <x:t xml:space="preserve">Aplicación electrostática de polvo</x:t>
        </x:is>
      </x:c>
      <x:c r="E92" t="inlineStr">
        <x:is>
          <x:t xml:space="preserve">Pistola manual de pintura electrostática en polvo</x:t>
        </x:is>
      </x:c>
      <x:c r="F92" s="35" t="n">
        <x:v>45691.70138333333</x:v>
      </x:c>
      <x:c r="G92" s="35" t="n">
        <x:v>45692.38041111111</x:v>
      </x:c>
      <x:c r="H92" s="35" t="n">
        <x:f>'14_FALLAS_ESC'!$B$2</x:f>
        <x:v>45817.33333333334</x:v>
      </x:c>
      <x:c r="I92" t="str">
        <x:f>IF(G92&lt;=H92,"TERMINADA",IF(F92&gt;=H92,"PENDIENTE",IF(E92='14_FALLAS_ESC'!$E$2,"INTERRUMPIDA","EN CURSO")))</x:f>
        <x:v>TERMINADA</x:v>
      </x:c>
      <x:c r="J92" t="inlineStr">
        <x:is>
          <x:t xml:space="preserve">DERIVADO DEL FIFO</x:t>
        </x:is>
      </x:c>
    </x:row>
    <x:row r="93">
      <x:c r="A93" t="inlineStr">
        <x:is>
          <x:t xml:space="preserve">F01</x:t>
        </x:is>
      </x:c>
      <x:c r="B93" t="inlineStr">
        <x:is>
          <x:t xml:space="preserve">P008</x:t>
        </x:is>
      </x:c>
      <x:c r="C93" t="n">
        <x:v>8</x:v>
      </x:c>
      <x:c r="D93" t="inlineStr">
        <x:is>
          <x:t xml:space="preserve">Curado térmico en horno</x:t>
        </x:is>
      </x:c>
      <x:c r="E93" t="inlineStr">
        <x:is>
          <x:t xml:space="preserve">Horno de curado de pintura electrostática por lotes</x:t>
        </x:is>
      </x:c>
      <x:c r="F93" s="35" t="n">
        <x:v>45692.38041111111</x:v>
      </x:c>
      <x:c r="G93" s="35" t="n">
        <x:v>45692.41166111111</x:v>
      </x:c>
      <x:c r="H93" s="35" t="n">
        <x:f>'14_FALLAS_ESC'!$B$2</x:f>
        <x:v>45817.33333333334</x:v>
      </x:c>
      <x:c r="I93" t="str">
        <x:f>IF(G93&lt;=H93,"TERMINADA",IF(F93&gt;=H93,"PENDIENTE",IF(E93='14_FALLAS_ESC'!$E$2,"INTERRUMPIDA","EN CURSO")))</x:f>
        <x:v>TERMINADA</x:v>
      </x:c>
      <x:c r="J93" t="inlineStr">
        <x:is>
          <x:t xml:space="preserve">DERIVADO DEL FIFO</x:t>
        </x:is>
      </x:c>
    </x:row>
    <x:row r="94">
      <x:c r="A94" t="inlineStr">
        <x:is>
          <x:t xml:space="preserve">F01</x:t>
        </x:is>
      </x:c>
      <x:c r="B94" t="inlineStr">
        <x:is>
          <x:t xml:space="preserve">P008</x:t>
        </x:is>
      </x:c>
      <x:c r="C94" t="n">
        <x:v>9</x:v>
      </x:c>
      <x:c r="D94" t="inlineStr">
        <x:is>
          <x:t xml:space="preserve">Colgado, traslado y enfriamiento</x:t>
        </x:is>
      </x:c>
      <x:c r="E94" t="inlineStr">
        <x:is>
          <x:t xml:space="preserve">Manipulación y enfriamiento de piezas</x:t>
        </x:is>
      </x:c>
      <x:c r="F94" s="35" t="n">
        <x:v>45692.41166111111</x:v>
      </x:c>
      <x:c r="G94" s="35" t="n">
        <x:v>45692.43360555555</x:v>
      </x:c>
      <x:c r="H94" s="35" t="n">
        <x:f>'14_FALLAS_ESC'!$B$2</x:f>
        <x:v>45817.33333333334</x:v>
      </x:c>
      <x:c r="I94" t="str">
        <x:f>IF(G94&lt;=H94,"TERMINADA",IF(F94&gt;=H94,"PENDIENTE",IF(E94='14_FALLAS_ESC'!$E$2,"INTERRUMPIDA","EN CURSO")))</x:f>
        <x:v>TERMINADA</x:v>
      </x:c>
      <x:c r="J94" t="inlineStr">
        <x:is>
          <x:t xml:space="preserve">DERIVADO DEL FIFO</x:t>
        </x:is>
      </x:c>
    </x:row>
    <x:row r="95">
      <x:c r="A95" t="inlineStr">
        <x:is>
          <x:t xml:space="preserve">F01</x:t>
        </x:is>
      </x:c>
      <x:c r="B95" t="inlineStr">
        <x:is>
          <x:t xml:space="preserve">P008</x:t>
        </x:is>
      </x:c>
      <x:c r="C95" t="n">
        <x:v>10</x:v>
      </x:c>
      <x:c r="D95" t="inlineStr">
        <x:is>
          <x:t xml:space="preserve">Ensamblaje</x:t>
        </x:is>
      </x:c>
      <x:c r="E95" t="inlineStr">
        <x:is>
          <x:t xml:space="preserve">Mesa de armado</x:t>
        </x:is>
      </x:c>
      <x:c r="F95" s="35" t="n">
        <x:v>45692.63824861111</x:v>
      </x:c>
      <x:c r="G95" s="35" t="n">
        <x:v>45694.36116527778</x:v>
      </x:c>
      <x:c r="H95" s="35" t="n">
        <x:f>'14_FALLAS_ESC'!$B$2</x:f>
        <x:v>45817.33333333334</x:v>
      </x:c>
      <x:c r="I95" t="str">
        <x:f>IF(G95&lt;=H95,"TERMINADA",IF(F95&gt;=H95,"PENDIENTE",IF(E95='14_FALLAS_ESC'!$E$2,"INTERRUMPIDA","EN CURSO")))</x:f>
        <x:v>TERMINADA</x:v>
      </x:c>
      <x:c r="J95" t="inlineStr">
        <x:is>
          <x:t xml:space="preserve">DERIVADO DEL FIFO</x:t>
        </x:is>
      </x:c>
    </x:row>
    <x:row r="96">
      <x:c r="A96" t="inlineStr">
        <x:is>
          <x:t xml:space="preserve">F01</x:t>
        </x:is>
      </x:c>
      <x:c r="B96" t="inlineStr">
        <x:is>
          <x:t xml:space="preserve">P008</x:t>
        </x:is>
      </x:c>
      <x:c r="C96" t="n">
        <x:v>11</x:v>
      </x:c>
      <x:c r="D96" t="inlineStr">
        <x:is>
          <x:t xml:space="preserve">Inspección de calidad</x:t>
        </x:is>
      </x:c>
      <x:c r="E96" t="inlineStr">
        <x:is>
          <x:t xml:space="preserve">Área de inspección</x:t>
        </x:is>
      </x:c>
      <x:c r="F96" s="35" t="n">
        <x:v>45694.36116527778</x:v>
      </x:c>
      <x:c r="G96" s="35" t="n">
        <x:v>45694.3865125</x:v>
      </x:c>
      <x:c r="H96" s="35" t="n">
        <x:f>'14_FALLAS_ESC'!$B$2</x:f>
        <x:v>45817.33333333334</x:v>
      </x:c>
      <x:c r="I96" t="str">
        <x:f>IF(G96&lt;=H96,"TERMINADA",IF(F96&gt;=H96,"PENDIENTE",IF(E96='14_FALLAS_ESC'!$E$2,"INTERRUMPIDA","EN CURSO")))</x:f>
        <x:v>TERMINADA</x:v>
      </x:c>
      <x:c r="J96" t="inlineStr">
        <x:is>
          <x:t xml:space="preserve">DERIVADO DEL FIFO</x:t>
        </x:is>
      </x:c>
    </x:row>
    <x:row r="97">
      <x:c r="A97" t="inlineStr">
        <x:is>
          <x:t xml:space="preserve">F01</x:t>
        </x:is>
      </x:c>
      <x:c r="B97" t="inlineStr">
        <x:is>
          <x:t xml:space="preserve">P008</x:t>
        </x:is>
      </x:c>
      <x:c r="C97" t="n">
        <x:v>12</x:v>
      </x:c>
      <x:c r="D97" t="inlineStr">
        <x:is>
          <x:t xml:space="preserve">Embalaje</x:t>
        </x:is>
      </x:c>
      <x:c r="E97" t="inlineStr">
        <x:is>
          <x:t xml:space="preserve">Zona de protección y embalaje</x:t>
        </x:is>
      </x:c>
      <x:c r="F97" s="35" t="n">
        <x:v>45694.3865125</x:v>
      </x:c>
      <x:c r="G97" s="35" t="n">
        <x:v>45694.42033194444</x:v>
      </x:c>
      <x:c r="H97" s="35" t="n">
        <x:f>'14_FALLAS_ESC'!$B$2</x:f>
        <x:v>45817.33333333334</x:v>
      </x:c>
      <x:c r="I97" t="str">
        <x:f>IF(G97&lt;=H97,"TERMINADA",IF(F97&gt;=H97,"PENDIENTE",IF(E97='14_FALLAS_ESC'!$E$2,"INTERRUMPIDA","EN CURSO")))</x:f>
        <x:v>TERMINADA</x:v>
      </x:c>
      <x:c r="J97" t="inlineStr">
        <x:is>
          <x:t xml:space="preserve">DERIVADO DEL FIFO</x:t>
        </x:is>
      </x:c>
    </x:row>
    <x:row r="98">
      <x:c r="A98" t="inlineStr">
        <x:is>
          <x:t xml:space="preserve">F01</x:t>
        </x:is>
      </x:c>
      <x:c r="B98" t="inlineStr">
        <x:is>
          <x:t xml:space="preserve">P009</x:t>
        </x:is>
      </x:c>
      <x:c r="C98" t="n">
        <x:v>1</x:v>
      </x:c>
      <x:c r="D98" t="inlineStr">
        <x:is>
          <x:t xml:space="preserve">Corte de planchas de acero</x:t>
        </x:is>
      </x:c>
      <x:c r="E98" t="inlineStr">
        <x:is>
          <x:t xml:space="preserve">Guillotina hidráulica para corte de planchas de acero</x:t>
        </x:is>
      </x:c>
      <x:c r="F98" s="35" t="n">
        <x:v>45691.33333333334</x:v>
      </x:c>
      <x:c r="G98" s="35" t="n">
        <x:v>45691.67461111111</x:v>
      </x:c>
      <x:c r="H98" s="35" t="n">
        <x:f>'14_FALLAS_ESC'!$B$2</x:f>
        <x:v>45817.33333333334</x:v>
      </x:c>
      <x:c r="I98" t="str">
        <x:f>IF(G98&lt;=H98,"TERMINADA",IF(F98&gt;=H98,"PENDIENTE",IF(E98='14_FALLAS_ESC'!$E$2,"INTERRUMPIDA","EN CURSO")))</x:f>
        <x:v>TERMINADA</x:v>
      </x:c>
      <x:c r="J98" t="inlineStr">
        <x:is>
          <x:t xml:space="preserve">DERIVADO DEL FIFO</x:t>
        </x:is>
      </x:c>
    </x:row>
    <x:row r="99">
      <x:c r="A99" t="inlineStr">
        <x:is>
          <x:t xml:space="preserve">F01</x:t>
        </x:is>
      </x:c>
      <x:c r="B99" t="inlineStr">
        <x:is>
          <x:t xml:space="preserve">P009</x:t>
        </x:is>
      </x:c>
      <x:c r="C99" t="n">
        <x:v>2</x:v>
      </x:c>
      <x:c r="D99" t="inlineStr">
        <x:is>
          <x:t xml:space="preserve">Corte de tubos y perfiles</x:t>
        </x:is>
      </x:c>
      <x:c r="E99" t="inlineStr">
        <x:is>
          <x:t xml:space="preserve">Sierra de cinta para corte de tubos y perfiles</x:t>
        </x:is>
      </x:c>
      <x:c r="F99" s="35" t="n">
        <x:v>45691.67461111111</x:v>
      </x:c>
      <x:c r="G99" s="35" t="n">
        <x:v>45693.34005555556</x:v>
      </x:c>
      <x:c r="H99" s="35" t="n">
        <x:f>'14_FALLAS_ESC'!$B$2</x:f>
        <x:v>45817.33333333334</x:v>
      </x:c>
      <x:c r="I99" t="str">
        <x:f>IF(G99&lt;=H99,"TERMINADA",IF(F99&gt;=H99,"PENDIENTE",IF(E99='14_FALLAS_ESC'!$E$2,"INTERRUMPIDA","EN CURSO")))</x:f>
        <x:v>TERMINADA</x:v>
      </x:c>
      <x:c r="J99" t="inlineStr">
        <x:is>
          <x:t xml:space="preserve">DERIVADO DEL FIFO</x:t>
        </x:is>
      </x:c>
    </x:row>
    <x:row r="100">
      <x:c r="A100" t="inlineStr">
        <x:is>
          <x:t xml:space="preserve">F01</x:t>
        </x:is>
      </x:c>
      <x:c r="B100" t="inlineStr">
        <x:is>
          <x:t xml:space="preserve">P009</x:t>
        </x:is>
      </x:c>
      <x:c r="C100" t="n">
        <x:v>3</x:v>
      </x:c>
      <x:c r="D100" t="inlineStr">
        <x:is>
          <x:t xml:space="preserve">Perforación</x:t>
        </x:is>
      </x:c>
      <x:c r="E100" t="inlineStr">
        <x:is>
          <x:t xml:space="preserve">Taladro de banco para perforación de acero</x:t>
        </x:is>
      </x:c>
      <x:c r="F100" s="35" t="n">
        <x:v>45693.34005555556</x:v>
      </x:c>
      <x:c r="G100" s="35" t="n">
        <x:v>45694.58894444445</x:v>
      </x:c>
      <x:c r="H100" s="35" t="n">
        <x:f>'14_FALLAS_ESC'!$B$2</x:f>
        <x:v>45817.33333333334</x:v>
      </x:c>
      <x:c r="I100" t="str">
        <x:f>IF(G100&lt;=H100,"TERMINADA",IF(F100&gt;=H100,"PENDIENTE",IF(E100='14_FALLAS_ESC'!$E$2,"INTERRUMPIDA","EN CURSO")))</x:f>
        <x:v>TERMINADA</x:v>
      </x:c>
      <x:c r="J100" t="inlineStr">
        <x:is>
          <x:t xml:space="preserve">DERIVADO DEL FIFO</x:t>
        </x:is>
      </x:c>
    </x:row>
    <x:row r="101">
      <x:c r="A101" t="inlineStr">
        <x:is>
          <x:t xml:space="preserve">F01</x:t>
        </x:is>
      </x:c>
      <x:c r="B101" t="inlineStr">
        <x:is>
          <x:t xml:space="preserve">P009</x:t>
        </x:is>
      </x:c>
      <x:c r="C101" t="n">
        <x:v>4</x:v>
      </x:c>
      <x:c r="D101" t="inlineStr">
        <x:is>
          <x:t xml:space="preserve">Plegado</x:t>
        </x:is>
      </x:c>
      <x:c r="E101" t="inlineStr">
        <x:is>
          <x:t xml:space="preserve">Plegadora hidráulica de chapa metálica</x:t>
        </x:is>
      </x:c>
      <x:c r="F101" s="35" t="n">
        <x:v>45694.58894444445</x:v>
      </x:c>
      <x:c r="G101" s="35" t="n">
        <x:v>45698.39727777777</x:v>
      </x:c>
      <x:c r="H101" s="35" t="n">
        <x:f>'14_FALLAS_ESC'!$B$2</x:f>
        <x:v>45817.33333333334</x:v>
      </x:c>
      <x:c r="I101" t="str">
        <x:f>IF(G101&lt;=H101,"TERMINADA",IF(F101&gt;=H101,"PENDIENTE",IF(E101='14_FALLAS_ESC'!$E$2,"INTERRUMPIDA","EN CURSO")))</x:f>
        <x:v>TERMINADA</x:v>
      </x:c>
      <x:c r="J101" t="inlineStr">
        <x:is>
          <x:t xml:space="preserve">DERIVADO DEL FIFO</x:t>
        </x:is>
      </x:c>
    </x:row>
    <x:row r="102">
      <x:c r="A102" t="inlineStr">
        <x:is>
          <x:t xml:space="preserve">F01</x:t>
        </x:is>
      </x:c>
      <x:c r="B102" t="inlineStr">
        <x:is>
          <x:t xml:space="preserve">P009</x:t>
        </x:is>
      </x:c>
      <x:c r="C102" t="n">
        <x:v>5</x:v>
      </x:c>
      <x:c r="D102" t="inlineStr">
        <x:is>
          <x:t xml:space="preserve">Soldadura</x:t>
        </x:is>
      </x:c>
      <x:c r="E102" t="inlineStr">
        <x:is>
          <x:t xml:space="preserve">Máquina de soldadura por arco MIG/MAG</x:t>
        </x:is>
      </x:c>
      <x:c r="F102" s="35" t="n">
        <x:v>45698.39727777777</x:v>
      </x:c>
      <x:c r="G102" s="35" t="n">
        <x:v>45700.39783333334</x:v>
      </x:c>
      <x:c r="H102" s="35" t="n">
        <x:f>'14_FALLAS_ESC'!$B$2</x:f>
        <x:v>45817.33333333334</x:v>
      </x:c>
      <x:c r="I102" t="str">
        <x:f>IF(G102&lt;=H102,"TERMINADA",IF(F102&gt;=H102,"PENDIENTE",IF(E102='14_FALLAS_ESC'!$E$2,"INTERRUMPIDA","EN CURSO")))</x:f>
        <x:v>TERMINADA</x:v>
      </x:c>
      <x:c r="J102" t="inlineStr">
        <x:is>
          <x:t xml:space="preserve">DERIVADO DEL FIFO</x:t>
        </x:is>
      </x:c>
    </x:row>
    <x:row r="103">
      <x:c r="A103" t="inlineStr">
        <x:is>
          <x:t xml:space="preserve">F01</x:t>
        </x:is>
      </x:c>
      <x:c r="B103" t="inlineStr">
        <x:is>
          <x:t xml:space="preserve">P009</x:t>
        </x:is>
      </x:c>
      <x:c r="C103" t="n">
        <x:v>6</x:v>
      </x:c>
      <x:c r="D103" t="inlineStr">
        <x:is>
          <x:t xml:space="preserve">Desbarbado</x:t>
        </x:is>
      </x:c>
      <x:c r="E103" t="inlineStr">
        <x:is>
          <x:t xml:space="preserve">Mesa de desbarbado/esmerilado</x:t>
        </x:is>
      </x:c>
      <x:c r="F103" s="35" t="n">
        <x:v>45700.39783333334</x:v>
      </x:c>
      <x:c r="G103" s="35" t="n">
        <x:v>45701.41866666666</x:v>
      </x:c>
      <x:c r="H103" s="35" t="n">
        <x:f>'14_FALLAS_ESC'!$B$2</x:f>
        <x:v>45817.33333333334</x:v>
      </x:c>
      <x:c r="I103" t="str">
        <x:f>IF(G103&lt;=H103,"TERMINADA",IF(F103&gt;=H103,"PENDIENTE",IF(E103='14_FALLAS_ESC'!$E$2,"INTERRUMPIDA","EN CURSO")))</x:f>
        <x:v>TERMINADA</x:v>
      </x:c>
      <x:c r="J103" t="inlineStr">
        <x:is>
          <x:t xml:space="preserve">DERIVADO DEL FIFO</x:t>
        </x:is>
      </x:c>
    </x:row>
    <x:row r="104">
      <x:c r="A104" t="inlineStr">
        <x:is>
          <x:t xml:space="preserve">F01</x:t>
        </x:is>
      </x:c>
      <x:c r="B104" t="inlineStr">
        <x:is>
          <x:t xml:space="preserve">P009</x:t>
        </x:is>
      </x:c>
      <x:c r="C104" t="n">
        <x:v>7</x:v>
      </x:c>
      <x:c r="D104" t="inlineStr">
        <x:is>
          <x:t xml:space="preserve">Preparación superficial</x:t>
        </x:is>
      </x:c>
      <x:c r="E104" t="inlineStr">
        <x:is>
          <x:t xml:space="preserve">Zona de preparación superficial</x:t>
        </x:is>
      </x:c>
      <x:c r="F104" s="35" t="n">
        <x:v>45701.41866666666</x:v>
      </x:c>
      <x:c r="G104" s="35" t="n">
        <x:v>45702.34137333334</x:v>
      </x:c>
      <x:c r="H104" s="35" t="n">
        <x:f>'14_FALLAS_ESC'!$B$2</x:f>
        <x:v>45817.33333333334</x:v>
      </x:c>
      <x:c r="I104" t="str">
        <x:f>IF(G104&lt;=H104,"TERMINADA",IF(F104&gt;=H104,"PENDIENTE",IF(E104='14_FALLAS_ESC'!$E$2,"INTERRUMPIDA","EN CURSO")))</x:f>
        <x:v>TERMINADA</x:v>
      </x:c>
      <x:c r="J104" t="inlineStr">
        <x:is>
          <x:t xml:space="preserve">DERIVADO DEL FIFO</x:t>
        </x:is>
      </x:c>
    </x:row>
    <x:row r="105">
      <x:c r="A105" t="inlineStr">
        <x:is>
          <x:t xml:space="preserve">F01</x:t>
        </x:is>
      </x:c>
      <x:c r="B105" t="inlineStr">
        <x:is>
          <x:t xml:space="preserve">P009</x:t>
        </x:is>
      </x:c>
      <x:c r="C105" t="n">
        <x:v>8</x:v>
      </x:c>
      <x:c r="D105" t="inlineStr">
        <x:is>
          <x:t xml:space="preserve">Aplicación electrostática de polvo</x:t>
        </x:is>
      </x:c>
      <x:c r="E105" t="inlineStr">
        <x:is>
          <x:t xml:space="preserve">Pistola manual de pintura electrostática en polvo</x:t>
        </x:is>
      </x:c>
      <x:c r="F105" s="35" t="n">
        <x:v>45702.34137333334</x:v>
      </x:c>
      <x:c r="G105" s="35" t="n">
        <x:v>45702.42487333333</x:v>
      </x:c>
      <x:c r="H105" s="35" t="n">
        <x:f>'14_FALLAS_ESC'!$B$2</x:f>
        <x:v>45817.33333333334</x:v>
      </x:c>
      <x:c r="I105" t="str">
        <x:f>IF(G105&lt;=H105,"TERMINADA",IF(F105&gt;=H105,"PENDIENTE",IF(E105='14_FALLAS_ESC'!$E$2,"INTERRUMPIDA","EN CURSO")))</x:f>
        <x:v>TERMINADA</x:v>
      </x:c>
      <x:c r="J105" t="inlineStr">
        <x:is>
          <x:t xml:space="preserve">DERIVADO DEL FIFO</x:t>
        </x:is>
      </x:c>
    </x:row>
    <x:row r="106">
      <x:c r="A106" t="inlineStr">
        <x:is>
          <x:t xml:space="preserve">F01</x:t>
        </x:is>
      </x:c>
      <x:c r="B106" t="inlineStr">
        <x:is>
          <x:t xml:space="preserve">P009</x:t>
        </x:is>
      </x:c>
      <x:c r="C106" t="n">
        <x:v>9</x:v>
      </x:c>
      <x:c r="D106" t="inlineStr">
        <x:is>
          <x:t xml:space="preserve">Curado térmico en horno</x:t>
        </x:is>
      </x:c>
      <x:c r="E106" t="inlineStr">
        <x:is>
          <x:t xml:space="preserve">Horno de curado de pintura electrostática por lotes</x:t>
        </x:is>
      </x:c>
      <x:c r="F106" s="35" t="n">
        <x:v>45702.42487333333</x:v>
      </x:c>
      <x:c r="G106" s="35" t="n">
        <x:v>45702.48737333333</x:v>
      </x:c>
      <x:c r="H106" s="35" t="n">
        <x:f>'14_FALLAS_ESC'!$B$2</x:f>
        <x:v>45817.33333333334</x:v>
      </x:c>
      <x:c r="I106" t="str">
        <x:f>IF(G106&lt;=H106,"TERMINADA",IF(F106&gt;=H106,"PENDIENTE",IF(E106='14_FALLAS_ESC'!$E$2,"INTERRUMPIDA","EN CURSO")))</x:f>
        <x:v>TERMINADA</x:v>
      </x:c>
      <x:c r="J106" t="inlineStr">
        <x:is>
          <x:t xml:space="preserve">DERIVADO DEL FIFO</x:t>
        </x:is>
      </x:c>
    </x:row>
    <x:row r="107">
      <x:c r="A107" t="inlineStr">
        <x:is>
          <x:t xml:space="preserve">F01</x:t>
        </x:is>
      </x:c>
      <x:c r="B107" t="inlineStr">
        <x:is>
          <x:t xml:space="preserve">P009</x:t>
        </x:is>
      </x:c>
      <x:c r="C107" t="n">
        <x:v>10</x:v>
      </x:c>
      <x:c r="D107" t="inlineStr">
        <x:is>
          <x:t xml:space="preserve">Colgado, traslado y enfriamiento</x:t>
        </x:is>
      </x:c>
      <x:c r="E107" t="inlineStr">
        <x:is>
          <x:t xml:space="preserve">Manipulación y enfriamiento de piezas</x:t>
        </x:is>
      </x:c>
      <x:c r="F107" s="35" t="n">
        <x:v>45702.48737333333</x:v>
      </x:c>
      <x:c r="G107" s="35" t="n">
        <x:v>45702.56256777778</x:v>
      </x:c>
      <x:c r="H107" s="35" t="n">
        <x:f>'14_FALLAS_ESC'!$B$2</x:f>
        <x:v>45817.33333333334</x:v>
      </x:c>
      <x:c r="I107" t="str">
        <x:f>IF(G107&lt;=H107,"TERMINADA",IF(F107&gt;=H107,"PENDIENTE",IF(E107='14_FALLAS_ESC'!$E$2,"INTERRUMPIDA","EN CURSO")))</x:f>
        <x:v>TERMINADA</x:v>
      </x:c>
      <x:c r="J107" t="inlineStr">
        <x:is>
          <x:t xml:space="preserve">DERIVADO DEL FIFO</x:t>
        </x:is>
      </x:c>
    </x:row>
    <x:row r="108">
      <x:c r="A108" t="inlineStr">
        <x:is>
          <x:t xml:space="preserve">F01</x:t>
        </x:is>
      </x:c>
      <x:c r="B108" t="inlineStr">
        <x:is>
          <x:t xml:space="preserve">P009</x:t>
        </x:is>
      </x:c>
      <x:c r="C108" t="n">
        <x:v>11</x:v>
      </x:c>
      <x:c r="D108" t="inlineStr">
        <x:is>
          <x:t xml:space="preserve">Ensamblaje</x:t>
        </x:is>
      </x:c>
      <x:c r="E108" t="inlineStr">
        <x:is>
          <x:t xml:space="preserve">Mesa de armado</x:t>
        </x:is>
      </x:c>
      <x:c r="F108" s="35" t="n">
        <x:v>45702.56256777778</x:v>
      </x:c>
      <x:c r="G108" s="35" t="n">
        <x:v>45706.36256777777</x:v>
      </x:c>
      <x:c r="H108" s="35" t="n">
        <x:f>'14_FALLAS_ESC'!$B$2</x:f>
        <x:v>45817.33333333334</x:v>
      </x:c>
      <x:c r="I108" t="str">
        <x:f>IF(G108&lt;=H108,"TERMINADA",IF(F108&gt;=H108,"PENDIENTE",IF(E108='14_FALLAS_ESC'!$E$2,"INTERRUMPIDA","EN CURSO")))</x:f>
        <x:v>TERMINADA</x:v>
      </x:c>
      <x:c r="J108" t="inlineStr">
        <x:is>
          <x:t xml:space="preserve">DERIVADO DEL FIFO</x:t>
        </x:is>
      </x:c>
    </x:row>
    <x:row r="109">
      <x:c r="A109" t="inlineStr">
        <x:is>
          <x:t xml:space="preserve">F01</x:t>
        </x:is>
      </x:c>
      <x:c r="B109" t="inlineStr">
        <x:is>
          <x:t xml:space="preserve">P009</x:t>
        </x:is>
      </x:c>
      <x:c r="C109" t="n">
        <x:v>12</x:v>
      </x:c>
      <x:c r="D109" t="inlineStr">
        <x:is>
          <x:t xml:space="preserve">Inspección de calidad</x:t>
        </x:is>
      </x:c>
      <x:c r="E109" t="inlineStr">
        <x:is>
          <x:t xml:space="preserve">Área de inspección</x:t>
        </x:is>
      </x:c>
      <x:c r="F109" s="35" t="n">
        <x:v>45706.36256777777</x:v>
      </x:c>
      <x:c r="G109" s="35" t="n">
        <x:v>45706.39751222223</x:v>
      </x:c>
      <x:c r="H109" s="35" t="n">
        <x:f>'14_FALLAS_ESC'!$B$2</x:f>
        <x:v>45817.33333333334</x:v>
      </x:c>
      <x:c r="I109" t="str">
        <x:f>IF(G109&lt;=H109,"TERMINADA",IF(F109&gt;=H109,"PENDIENTE",IF(E109='14_FALLAS_ESC'!$E$2,"INTERRUMPIDA","EN CURSO")))</x:f>
        <x:v>TERMINADA</x:v>
      </x:c>
      <x:c r="J109" t="inlineStr">
        <x:is>
          <x:t xml:space="preserve">DERIVADO DEL FIFO</x:t>
        </x:is>
      </x:c>
    </x:row>
    <x:row r="110">
      <x:c r="A110" t="inlineStr">
        <x:is>
          <x:t xml:space="preserve">F01</x:t>
        </x:is>
      </x:c>
      <x:c r="B110" t="inlineStr">
        <x:is>
          <x:t xml:space="preserve">P009</x:t>
        </x:is>
      </x:c>
      <x:c r="C110" t="n">
        <x:v>13</x:v>
      </x:c>
      <x:c r="D110" t="inlineStr">
        <x:is>
          <x:t xml:space="preserve">Embalaje</x:t>
        </x:is>
      </x:c>
      <x:c r="E110" t="inlineStr">
        <x:is>
          <x:t xml:space="preserve">Zona de protección y embalaje</x:t>
        </x:is>
      </x:c>
      <x:c r="F110" s="35" t="n">
        <x:v>45706.39751222223</x:v>
      </x:c>
      <x:c r="G110" s="35" t="n">
        <x:v>45706.44445666666</x:v>
      </x:c>
      <x:c r="H110" s="35" t="n">
        <x:f>'14_FALLAS_ESC'!$B$2</x:f>
        <x:v>45817.33333333334</x:v>
      </x:c>
      <x:c r="I110" t="str">
        <x:f>IF(G110&lt;=H110,"TERMINADA",IF(F110&gt;=H110,"PENDIENTE",IF(E110='14_FALLAS_ESC'!$E$2,"INTERRUMPIDA","EN CURSO")))</x:f>
        <x:v>TERMINADA</x:v>
      </x:c>
      <x:c r="J110" t="inlineStr">
        <x:is>
          <x:t xml:space="preserve">DERIVADO DEL FIFO</x:t>
        </x:is>
      </x:c>
    </x:row>
    <x:row r="111">
      <x:c r="A111" t="inlineStr">
        <x:is>
          <x:t xml:space="preserve">F01</x:t>
        </x:is>
      </x:c>
      <x:c r="B111" t="inlineStr">
        <x:is>
          <x:t xml:space="preserve">P011</x:t>
        </x:is>
      </x:c>
      <x:c r="C111" t="n">
        <x:v>1</x:v>
      </x:c>
      <x:c r="D111" t="inlineStr">
        <x:is>
          <x:t xml:space="preserve">Corte de planchas de acero</x:t>
        </x:is>
      </x:c>
      <x:c r="E111" t="inlineStr">
        <x:is>
          <x:t xml:space="preserve">Guillotina hidráulica para corte de planchas de acero</x:t>
        </x:is>
      </x:c>
      <x:c r="F111" s="35" t="n">
        <x:v>45691.67461111111</x:v>
      </x:c>
      <x:c r="G111" s="35" t="n">
        <x:v>45693.41118055556</x:v>
      </x:c>
      <x:c r="H111" s="35" t="n">
        <x:f>'14_FALLAS_ESC'!$B$2</x:f>
        <x:v>45817.33333333334</x:v>
      </x:c>
      <x:c r="I111" t="str">
        <x:f>IF(G111&lt;=H111,"TERMINADA",IF(F111&gt;=H111,"PENDIENTE",IF(E111='14_FALLAS_ESC'!$E$2,"INTERRUMPIDA","EN CURSO")))</x:f>
        <x:v>TERMINADA</x:v>
      </x:c>
      <x:c r="J111" t="inlineStr">
        <x:is>
          <x:t xml:space="preserve">DERIVADO DEL FIFO</x:t>
        </x:is>
      </x:c>
    </x:row>
    <x:row r="112">
      <x:c r="A112" t="inlineStr">
        <x:is>
          <x:t xml:space="preserve">F01</x:t>
        </x:is>
      </x:c>
      <x:c r="B112" t="inlineStr">
        <x:is>
          <x:t xml:space="preserve">P011</x:t>
        </x:is>
      </x:c>
      <x:c r="C112" t="n">
        <x:v>2</x:v>
      </x:c>
      <x:c r="D112" t="inlineStr">
        <x:is>
          <x:t xml:space="preserve">Corte de tubos y perfiles</x:t>
        </x:is>
      </x:c>
      <x:c r="E112" t="inlineStr">
        <x:is>
          <x:t xml:space="preserve">Sierra de cinta para corte de tubos y perfiles</x:t>
        </x:is>
      </x:c>
      <x:c r="F112" s="35" t="n">
        <x:v>45693.41118055556</x:v>
      </x:c>
      <x:c r="G112" s="35" t="n">
        <x:v>45693.44580555556</x:v>
      </x:c>
      <x:c r="H112" s="35" t="n">
        <x:f>'14_FALLAS_ESC'!$B$2</x:f>
        <x:v>45817.33333333334</x:v>
      </x:c>
      <x:c r="I112" t="str">
        <x:f>IF(G112&lt;=H112,"TERMINADA",IF(F112&gt;=H112,"PENDIENTE",IF(E112='14_FALLAS_ESC'!$E$2,"INTERRUMPIDA","EN CURSO")))</x:f>
        <x:v>TERMINADA</x:v>
      </x:c>
      <x:c r="J112" t="inlineStr">
        <x:is>
          <x:t xml:space="preserve">DERIVADO DEL FIFO</x:t>
        </x:is>
      </x:c>
    </x:row>
    <x:row r="113">
      <x:c r="A113" t="inlineStr">
        <x:is>
          <x:t xml:space="preserve">F01</x:t>
        </x:is>
      </x:c>
      <x:c r="B113" t="inlineStr">
        <x:is>
          <x:t xml:space="preserve">P011</x:t>
        </x:is>
      </x:c>
      <x:c r="C113" t="n">
        <x:v>3</x:v>
      </x:c>
      <x:c r="D113" t="inlineStr">
        <x:is>
          <x:t xml:space="preserve">Perforación</x:t>
        </x:is>
      </x:c>
      <x:c r="E113" t="inlineStr">
        <x:is>
          <x:t xml:space="preserve">Taladro de banco para perforación de acero</x:t>
        </x:is>
      </x:c>
      <x:c r="F113" s="35" t="n">
        <x:v>45694.58894444445</x:v>
      </x:c>
      <x:c r="G113" s="35" t="n">
        <x:v>45698.35908333334</x:v>
      </x:c>
      <x:c r="H113" s="35" t="n">
        <x:f>'14_FALLAS_ESC'!$B$2</x:f>
        <x:v>45817.33333333334</x:v>
      </x:c>
      <x:c r="I113" t="str">
        <x:f>IF(G113&lt;=H113,"TERMINADA",IF(F113&gt;=H113,"PENDIENTE",IF(E113='14_FALLAS_ESC'!$E$2,"INTERRUMPIDA","EN CURSO")))</x:f>
        <x:v>TERMINADA</x:v>
      </x:c>
      <x:c r="J113" t="inlineStr">
        <x:is>
          <x:t xml:space="preserve">DERIVADO DEL FIFO</x:t>
        </x:is>
      </x:c>
    </x:row>
    <x:row r="114">
      <x:c r="A114" t="inlineStr">
        <x:is>
          <x:t xml:space="preserve">F01</x:t>
        </x:is>
      </x:c>
      <x:c r="B114" t="inlineStr">
        <x:is>
          <x:t xml:space="preserve">P011</x:t>
        </x:is>
      </x:c>
      <x:c r="C114" t="n">
        <x:v>4</x:v>
      </x:c>
      <x:c r="D114" t="inlineStr">
        <x:is>
          <x:t xml:space="preserve">Plegado</x:t>
        </x:is>
      </x:c>
      <x:c r="E114" t="inlineStr">
        <x:is>
          <x:t xml:space="preserve">Plegadora hidráulica de chapa metálica</x:t>
        </x:is>
      </x:c>
      <x:c r="F114" s="35" t="n">
        <x:v>45698.39727777777</x:v>
      </x:c>
      <x:c r="G114" s="35" t="n">
        <x:v>45701.35838888889</x:v>
      </x:c>
      <x:c r="H114" s="35" t="n">
        <x:f>'14_FALLAS_ESC'!$B$2</x:f>
        <x:v>45817.33333333334</x:v>
      </x:c>
      <x:c r="I114" t="str">
        <x:f>IF(G114&lt;=H114,"TERMINADA",IF(F114&gt;=H114,"PENDIENTE",IF(E114='14_FALLAS_ESC'!$E$2,"INTERRUMPIDA","EN CURSO")))</x:f>
        <x:v>TERMINADA</x:v>
      </x:c>
      <x:c r="J114" t="inlineStr">
        <x:is>
          <x:t xml:space="preserve">DERIVADO DEL FIFO</x:t>
        </x:is>
      </x:c>
    </x:row>
    <x:row r="115">
      <x:c r="A115" t="inlineStr">
        <x:is>
          <x:t xml:space="preserve">F01</x:t>
        </x:is>
      </x:c>
      <x:c r="B115" t="inlineStr">
        <x:is>
          <x:t xml:space="preserve">P011</x:t>
        </x:is>
      </x:c>
      <x:c r="C115" t="n">
        <x:v>5</x:v>
      </x:c>
      <x:c r="D115" t="inlineStr">
        <x:is>
          <x:t xml:space="preserve">Desbarbado</x:t>
        </x:is>
      </x:c>
      <x:c r="E115" t="inlineStr">
        <x:is>
          <x:t xml:space="preserve">Mesa de desbarbado/esmerilado</x:t>
        </x:is>
      </x:c>
      <x:c r="F115" s="35" t="n">
        <x:v>45701.41866666666</x:v>
      </x:c>
      <x:c r="G115" s="35" t="n">
        <x:v>45702.33533333334</x:v>
      </x:c>
      <x:c r="H115" s="35" t="n">
        <x:f>'14_FALLAS_ESC'!$B$2</x:f>
        <x:v>45817.33333333334</x:v>
      </x:c>
      <x:c r="I115" t="str">
        <x:f>IF(G115&lt;=H115,"TERMINADA",IF(F115&gt;=H115,"PENDIENTE",IF(E115='14_FALLAS_ESC'!$E$2,"INTERRUMPIDA","EN CURSO")))</x:f>
        <x:v>TERMINADA</x:v>
      </x:c>
      <x:c r="J115" t="inlineStr">
        <x:is>
          <x:t xml:space="preserve">DERIVADO DEL FIFO</x:t>
        </x:is>
      </x:c>
    </x:row>
    <x:row r="116">
      <x:c r="A116" t="inlineStr">
        <x:is>
          <x:t xml:space="preserve">F01</x:t>
        </x:is>
      </x:c>
      <x:c r="B116" t="inlineStr">
        <x:is>
          <x:t xml:space="preserve">P011</x:t>
        </x:is>
      </x:c>
      <x:c r="C116" t="n">
        <x:v>6</x:v>
      </x:c>
      <x:c r="D116" t="inlineStr">
        <x:is>
          <x:t xml:space="preserve">Preparación superficial</x:t>
        </x:is>
      </x:c>
      <x:c r="E116" t="inlineStr">
        <x:is>
          <x:t xml:space="preserve">Zona de preparación superficial</x:t>
        </x:is>
      </x:c>
      <x:c r="F116" s="35" t="n">
        <x:v>45702.34137333334</x:v>
      </x:c>
      <x:c r="G116" s="35" t="n">
        <x:v>45702.58415555555</x:v>
      </x:c>
      <x:c r="H116" s="35" t="n">
        <x:f>'14_FALLAS_ESC'!$B$2</x:f>
        <x:v>45817.33333333334</x:v>
      </x:c>
      <x:c r="I116" t="str">
        <x:f>IF(G116&lt;=H116,"TERMINADA",IF(F116&gt;=H116,"PENDIENTE",IF(E116='14_FALLAS_ESC'!$E$2,"INTERRUMPIDA","EN CURSO")))</x:f>
        <x:v>TERMINADA</x:v>
      </x:c>
      <x:c r="J116" t="inlineStr">
        <x:is>
          <x:t xml:space="preserve">DERIVADO DEL FIFO</x:t>
        </x:is>
      </x:c>
    </x:row>
    <x:row r="117">
      <x:c r="A117" t="inlineStr">
        <x:is>
          <x:t xml:space="preserve">F01</x:t>
        </x:is>
      </x:c>
      <x:c r="B117" t="inlineStr">
        <x:is>
          <x:t xml:space="preserve">P011</x:t>
        </x:is>
      </x:c>
      <x:c r="C117" t="n">
        <x:v>7</x:v>
      </x:c>
      <x:c r="D117" t="inlineStr">
        <x:is>
          <x:t xml:space="preserve">Aplicación electrostática de polvo</x:t>
        </x:is>
      </x:c>
      <x:c r="E117" t="inlineStr">
        <x:is>
          <x:t xml:space="preserve">Pistola manual de pintura electrostática en polvo</x:t>
        </x:is>
      </x:c>
      <x:c r="F117" s="35" t="n">
        <x:v>45702.58415555555</x:v>
      </x:c>
      <x:c r="G117" s="35" t="n">
        <x:v>45702.63021111111</x:v>
      </x:c>
      <x:c r="H117" s="35" t="n">
        <x:f>'14_FALLAS_ESC'!$B$2</x:f>
        <x:v>45817.33333333334</x:v>
      </x:c>
      <x:c r="I117" t="str">
        <x:f>IF(G117&lt;=H117,"TERMINADA",IF(F117&gt;=H117,"PENDIENTE",IF(E117='14_FALLAS_ESC'!$E$2,"INTERRUMPIDA","EN CURSO")))</x:f>
        <x:v>TERMINADA</x:v>
      </x:c>
      <x:c r="J117" t="inlineStr">
        <x:is>
          <x:t xml:space="preserve">DERIVADO DEL FIFO</x:t>
        </x:is>
      </x:c>
    </x:row>
    <x:row r="118">
      <x:c r="A118" t="inlineStr">
        <x:is>
          <x:t xml:space="preserve">F01</x:t>
        </x:is>
      </x:c>
      <x:c r="B118" t="inlineStr">
        <x:is>
          <x:t xml:space="preserve">P011</x:t>
        </x:is>
      </x:c>
      <x:c r="C118" t="n">
        <x:v>8</x:v>
      </x:c>
      <x:c r="D118" t="inlineStr">
        <x:is>
          <x:t xml:space="preserve">Curado térmico en horno</x:t>
        </x:is>
      </x:c>
      <x:c r="E118" t="inlineStr">
        <x:is>
          <x:t xml:space="preserve">Horno de curado de pintura electrostática por lotes</x:t>
        </x:is>
      </x:c>
      <x:c r="F118" s="35" t="n">
        <x:v>45702.63021111111</x:v>
      </x:c>
      <x:c r="G118" s="35" t="n">
        <x:v>45702.66146111111</x:v>
      </x:c>
      <x:c r="H118" s="35" t="n">
        <x:f>'14_FALLAS_ESC'!$B$2</x:f>
        <x:v>45817.33333333334</x:v>
      </x:c>
      <x:c r="I118" t="str">
        <x:f>IF(G118&lt;=H118,"TERMINADA",IF(F118&gt;=H118,"PENDIENTE",IF(E118='14_FALLAS_ESC'!$E$2,"INTERRUMPIDA","EN CURSO")))</x:f>
        <x:v>TERMINADA</x:v>
      </x:c>
      <x:c r="J118" t="inlineStr">
        <x:is>
          <x:t xml:space="preserve">DERIVADO DEL FIFO</x:t>
        </x:is>
      </x:c>
    </x:row>
    <x:row r="119">
      <x:c r="A119" t="inlineStr">
        <x:is>
          <x:t xml:space="preserve">F01</x:t>
        </x:is>
      </x:c>
      <x:c r="B119" t="inlineStr">
        <x:is>
          <x:t xml:space="preserve">P011</x:t>
        </x:is>
      </x:c>
      <x:c r="C119" t="n">
        <x:v>9</x:v>
      </x:c>
      <x:c r="D119" t="inlineStr">
        <x:is>
          <x:t xml:space="preserve">Colgado, traslado y enfriamiento</x:t>
        </x:is>
      </x:c>
      <x:c r="E119" t="inlineStr">
        <x:is>
          <x:t xml:space="preserve">Manipulación y enfriamiento de piezas</x:t>
        </x:is>
      </x:c>
      <x:c r="F119" s="35" t="n">
        <x:v>45702.66146111111</x:v>
      </x:c>
      <x:c r="G119" s="35" t="n">
        <x:v>45702.67980138889</x:v>
      </x:c>
      <x:c r="H119" s="35" t="n">
        <x:f>'14_FALLAS_ESC'!$B$2</x:f>
        <x:v>45817.33333333334</x:v>
      </x:c>
      <x:c r="I119" t="str">
        <x:f>IF(G119&lt;=H119,"TERMINADA",IF(F119&gt;=H119,"PENDIENTE",IF(E119='14_FALLAS_ESC'!$E$2,"INTERRUMPIDA","EN CURSO")))</x:f>
        <x:v>TERMINADA</x:v>
      </x:c>
      <x:c r="J119" t="inlineStr">
        <x:is>
          <x:t xml:space="preserve">DERIVADO DEL FIFO</x:t>
        </x:is>
      </x:c>
    </x:row>
    <x:row r="120">
      <x:c r="A120" t="inlineStr">
        <x:is>
          <x:t xml:space="preserve">F01</x:t>
        </x:is>
      </x:c>
      <x:c r="B120" t="inlineStr">
        <x:is>
          <x:t xml:space="preserve">P011</x:t>
        </x:is>
      </x:c>
      <x:c r="C120" t="n">
        <x:v>10</x:v>
      </x:c>
      <x:c r="D120" t="inlineStr">
        <x:is>
          <x:t xml:space="preserve">Ensamblaje</x:t>
        </x:is>
      </x:c>
      <x:c r="E120" t="inlineStr">
        <x:is>
          <x:t xml:space="preserve">Mesa de armado</x:t>
        </x:is>
      </x:c>
      <x:c r="F120" s="35" t="n">
        <x:v>45706.36256777777</x:v>
      </x:c>
      <x:c r="G120" s="35" t="n">
        <x:v>45707.36881777778</x:v>
      </x:c>
      <x:c r="H120" s="35" t="n">
        <x:f>'14_FALLAS_ESC'!$B$2</x:f>
        <x:v>45817.33333333334</x:v>
      </x:c>
      <x:c r="I120" t="str">
        <x:f>IF(G120&lt;=H120,"TERMINADA",IF(F120&gt;=H120,"PENDIENTE",IF(E120='14_FALLAS_ESC'!$E$2,"INTERRUMPIDA","EN CURSO")))</x:f>
        <x:v>TERMINADA</x:v>
      </x:c>
      <x:c r="J120" t="inlineStr">
        <x:is>
          <x:t xml:space="preserve">DERIVADO DEL FIFO</x:t>
        </x:is>
      </x:c>
    </x:row>
    <x:row r="121">
      <x:c r="A121" t="inlineStr">
        <x:is>
          <x:t xml:space="preserve">F01</x:t>
        </x:is>
      </x:c>
      <x:c r="B121" t="inlineStr">
        <x:is>
          <x:t xml:space="preserve">P011</x:t>
        </x:is>
      </x:c>
      <x:c r="C121" t="n">
        <x:v>11</x:v>
      </x:c>
      <x:c r="D121" t="inlineStr">
        <x:is>
          <x:t xml:space="preserve">Inspección de calidad</x:t>
        </x:is>
      </x:c>
      <x:c r="E121" t="inlineStr">
        <x:is>
          <x:t xml:space="preserve">Área de inspección</x:t>
        </x:is>
      </x:c>
      <x:c r="F121" s="35" t="n">
        <x:v>45707.36881777778</x:v>
      </x:c>
      <x:c r="G121" s="35" t="n">
        <x:v>45707.38863027778</x:v>
      </x:c>
      <x:c r="H121" s="35" t="n">
        <x:f>'14_FALLAS_ESC'!$B$2</x:f>
        <x:v>45817.33333333334</x:v>
      </x:c>
      <x:c r="I121" t="str">
        <x:f>IF(G121&lt;=H121,"TERMINADA",IF(F121&gt;=H121,"PENDIENTE",IF(E121='14_FALLAS_ESC'!$E$2,"INTERRUMPIDA","EN CURSO")))</x:f>
        <x:v>TERMINADA</x:v>
      </x:c>
      <x:c r="J121" t="inlineStr">
        <x:is>
          <x:t xml:space="preserve">DERIVADO DEL FIFO</x:t>
        </x:is>
      </x:c>
    </x:row>
    <x:row r="122">
      <x:c r="A122" t="inlineStr">
        <x:is>
          <x:t xml:space="preserve">F01</x:t>
        </x:is>
      </x:c>
      <x:c r="B122" t="inlineStr">
        <x:is>
          <x:t xml:space="preserve">P011</x:t>
        </x:is>
      </x:c>
      <x:c r="C122" t="n">
        <x:v>12</x:v>
      </x:c>
      <x:c r="D122" t="inlineStr">
        <x:is>
          <x:t xml:space="preserve">Embalaje</x:t>
        </x:is>
      </x:c>
      <x:c r="E122" t="inlineStr">
        <x:is>
          <x:t xml:space="preserve">Zona de protección y embalaje</x:t>
        </x:is>
      </x:c>
      <x:c r="F122" s="35" t="n">
        <x:v>45707.38863027778</x:v>
      </x:c>
      <x:c r="G122" s="35" t="n">
        <x:v>45707.41519972222</x:v>
      </x:c>
      <x:c r="H122" s="35" t="n">
        <x:f>'14_FALLAS_ESC'!$B$2</x:f>
        <x:v>45817.33333333334</x:v>
      </x:c>
      <x:c r="I122" t="str">
        <x:f>IF(G122&lt;=H122,"TERMINADA",IF(F122&gt;=H122,"PENDIENTE",IF(E122='14_FALLAS_ESC'!$E$2,"INTERRUMPIDA","EN CURSO")))</x:f>
        <x:v>TERMINADA</x:v>
      </x:c>
      <x:c r="J122" t="inlineStr">
        <x:is>
          <x:t xml:space="preserve">DERIVADO DEL FIFO</x:t>
        </x:is>
      </x:c>
    </x:row>
    <x:row r="123">
      <x:c r="A123" t="inlineStr">
        <x:is>
          <x:t xml:space="preserve">F01</x:t>
        </x:is>
      </x:c>
      <x:c r="B123" t="inlineStr">
        <x:is>
          <x:t xml:space="preserve">P013</x:t>
        </x:is>
      </x:c>
      <x:c r="C123" t="n">
        <x:v>1</x:v>
      </x:c>
      <x:c r="D123" t="inlineStr">
        <x:is>
          <x:t xml:space="preserve">Corte de planchas de acero</x:t>
        </x:is>
      </x:c>
      <x:c r="E123" t="inlineStr">
        <x:is>
          <x:t xml:space="preserve">Guillotina hidráulica para corte de planchas de acero</x:t>
        </x:is>
      </x:c>
      <x:c r="F123" s="35" t="n">
        <x:v>45693.41118055556</x:v>
      </x:c>
      <x:c r="G123" s="35" t="n">
        <x:v>45693.59814236111</x:v>
      </x:c>
      <x:c r="H123" s="35" t="n">
        <x:f>'14_FALLAS_ESC'!$B$2</x:f>
        <x:v>45817.33333333334</x:v>
      </x:c>
      <x:c r="I123" t="str">
        <x:f>IF(G123&lt;=H123,"TERMINADA",IF(F123&gt;=H123,"PENDIENTE",IF(E123='14_FALLAS_ESC'!$E$2,"INTERRUMPIDA","EN CURSO")))</x:f>
        <x:v>TERMINADA</x:v>
      </x:c>
      <x:c r="J123" t="inlineStr">
        <x:is>
          <x:t xml:space="preserve">DERIVADO DEL FIFO</x:t>
        </x:is>
      </x:c>
    </x:row>
    <x:row r="124">
      <x:c r="A124" t="inlineStr">
        <x:is>
          <x:t xml:space="preserve">F01</x:t>
        </x:is>
      </x:c>
      <x:c r="B124" t="inlineStr">
        <x:is>
          <x:t xml:space="preserve">P013</x:t>
        </x:is>
      </x:c>
      <x:c r="C124" t="n">
        <x:v>2</x:v>
      </x:c>
      <x:c r="D124" t="inlineStr">
        <x:is>
          <x:t xml:space="preserve">Perforación</x:t>
        </x:is>
      </x:c>
      <x:c r="E124" t="inlineStr">
        <x:is>
          <x:t xml:space="preserve">Taladro de banco para perforación de acero</x:t>
        </x:is>
      </x:c>
      <x:c r="F124" s="35" t="n">
        <x:v>45698.35908333334</x:v>
      </x:c>
      <x:c r="G124" s="35" t="n">
        <x:v>45698.41741666666</x:v>
      </x:c>
      <x:c r="H124" s="35" t="n">
        <x:f>'14_FALLAS_ESC'!$B$2</x:f>
        <x:v>45817.33333333334</x:v>
      </x:c>
      <x:c r="I124" t="str">
        <x:f>IF(G124&lt;=H124,"TERMINADA",IF(F124&gt;=H124,"PENDIENTE",IF(E124='14_FALLAS_ESC'!$E$2,"INTERRUMPIDA","EN CURSO")))</x:f>
        <x:v>TERMINADA</x:v>
      </x:c>
      <x:c r="J124" t="inlineStr">
        <x:is>
          <x:t xml:space="preserve">DERIVADO DEL FIFO</x:t>
        </x:is>
      </x:c>
    </x:row>
    <x:row r="125">
      <x:c r="A125" t="inlineStr">
        <x:is>
          <x:t xml:space="preserve">F01</x:t>
        </x:is>
      </x:c>
      <x:c r="B125" t="inlineStr">
        <x:is>
          <x:t xml:space="preserve">P013</x:t>
        </x:is>
      </x:c>
      <x:c r="C125" t="n">
        <x:v>3</x:v>
      </x:c>
      <x:c r="D125" t="inlineStr">
        <x:is>
          <x:t xml:space="preserve">Plegado</x:t>
        </x:is>
      </x:c>
      <x:c r="E125" t="inlineStr">
        <x:is>
          <x:t xml:space="preserve">Plegadora hidráulica de chapa metálica</x:t>
        </x:is>
      </x:c>
      <x:c r="F125" s="35" t="n">
        <x:v>45701.35838888889</x:v>
      </x:c>
      <x:c r="G125" s="35" t="n">
        <x:v>45702.3945</x:v>
      </x:c>
      <x:c r="H125" s="35" t="n">
        <x:f>'14_FALLAS_ESC'!$B$2</x:f>
        <x:v>45817.33333333334</x:v>
      </x:c>
      <x:c r="I125" t="str">
        <x:f>IF(G125&lt;=H125,"TERMINADA",IF(F125&gt;=H125,"PENDIENTE",IF(E125='14_FALLAS_ESC'!$E$2,"INTERRUMPIDA","EN CURSO")))</x:f>
        <x:v>TERMINADA</x:v>
      </x:c>
      <x:c r="J125" t="inlineStr">
        <x:is>
          <x:t xml:space="preserve">DERIVADO DEL FIFO</x:t>
        </x:is>
      </x:c>
    </x:row>
    <x:row r="126">
      <x:c r="A126" t="inlineStr">
        <x:is>
          <x:t xml:space="preserve">F01</x:t>
        </x:is>
      </x:c>
      <x:c r="B126" t="inlineStr">
        <x:is>
          <x:t xml:space="preserve">P013</x:t>
        </x:is>
      </x:c>
      <x:c r="C126" t="n">
        <x:v>4</x:v>
      </x:c>
      <x:c r="D126" t="inlineStr">
        <x:is>
          <x:t xml:space="preserve">Desbarbado</x:t>
        </x:is>
      </x:c>
      <x:c r="E126" t="inlineStr">
        <x:is>
          <x:t xml:space="preserve">Mesa de desbarbado/esmerilado</x:t>
        </x:is>
      </x:c>
      <x:c r="F126" s="35" t="n">
        <x:v>45702.3945</x:v>
      </x:c>
      <x:c r="G126" s="35" t="n">
        <x:v>45702.45908333334</x:v>
      </x:c>
      <x:c r="H126" s="35" t="n">
        <x:f>'14_FALLAS_ESC'!$B$2</x:f>
        <x:v>45817.33333333334</x:v>
      </x:c>
      <x:c r="I126" t="str">
        <x:f>IF(G126&lt;=H126,"TERMINADA",IF(F126&gt;=H126,"PENDIENTE",IF(E126='14_FALLAS_ESC'!$E$2,"INTERRUMPIDA","EN CURSO")))</x:f>
        <x:v>TERMINADA</x:v>
      </x:c>
      <x:c r="J126" t="inlineStr">
        <x:is>
          <x:t xml:space="preserve">DERIVADO DEL FIFO</x:t>
        </x:is>
      </x:c>
    </x:row>
    <x:row r="127">
      <x:c r="A127" t="inlineStr">
        <x:is>
          <x:t xml:space="preserve">F01</x:t>
        </x:is>
      </x:c>
      <x:c r="B127" t="inlineStr">
        <x:is>
          <x:t xml:space="preserve">P013</x:t>
        </x:is>
      </x:c>
      <x:c r="C127" t="n">
        <x:v>5</x:v>
      </x:c>
      <x:c r="D127" t="inlineStr">
        <x:is>
          <x:t xml:space="preserve">Preparación superficial</x:t>
        </x:is>
      </x:c>
      <x:c r="E127" t="inlineStr">
        <x:is>
          <x:t xml:space="preserve">Zona de preparación superficial</x:t>
        </x:is>
      </x:c>
      <x:c r="F127" s="35" t="n">
        <x:v>45702.58415555555</x:v>
      </x:c>
      <x:c r="G127" s="35" t="n">
        <x:v>45702.679725</x:v>
      </x:c>
      <x:c r="H127" s="35" t="n">
        <x:f>'14_FALLAS_ESC'!$B$2</x:f>
        <x:v>45817.33333333334</x:v>
      </x:c>
      <x:c r="I127" t="str">
        <x:f>IF(G127&lt;=H127,"TERMINADA",IF(F127&gt;=H127,"PENDIENTE",IF(E127='14_FALLAS_ESC'!$E$2,"INTERRUMPIDA","EN CURSO")))</x:f>
        <x:v>TERMINADA</x:v>
      </x:c>
      <x:c r="J127" t="inlineStr">
        <x:is>
          <x:t xml:space="preserve">DERIVADO DEL FIFO</x:t>
        </x:is>
      </x:c>
    </x:row>
    <x:row r="128">
      <x:c r="A128" t="inlineStr">
        <x:is>
          <x:t xml:space="preserve">F01</x:t>
        </x:is>
      </x:c>
      <x:c r="B128" t="inlineStr">
        <x:is>
          <x:t xml:space="preserve">P013</x:t>
        </x:is>
      </x:c>
      <x:c r="C128" t="n">
        <x:v>6</x:v>
      </x:c>
      <x:c r="D128" t="inlineStr">
        <x:is>
          <x:t xml:space="preserve">Aplicación electrostática de polvo</x:t>
        </x:is>
      </x:c>
      <x:c r="E128" t="inlineStr">
        <x:is>
          <x:t xml:space="preserve">Pistola manual de pintura electrostática en polvo</x:t>
        </x:is>
      </x:c>
      <x:c r="F128" s="35" t="n">
        <x:v>45702.679725</x:v>
      </x:c>
      <x:c r="G128" s="35" t="n">
        <x:v>45705.33677361111</x:v>
      </x:c>
      <x:c r="H128" s="35" t="n">
        <x:f>'14_FALLAS_ESC'!$B$2</x:f>
        <x:v>45817.33333333334</x:v>
      </x:c>
      <x:c r="I128" t="str">
        <x:f>IF(G128&lt;=H128,"TERMINADA",IF(F128&gt;=H128,"PENDIENTE",IF(E128='14_FALLAS_ESC'!$E$2,"INTERRUMPIDA","EN CURSO")))</x:f>
        <x:v>TERMINADA</x:v>
      </x:c>
      <x:c r="J128" t="inlineStr">
        <x:is>
          <x:t xml:space="preserve">DERIVADO DEL FIFO</x:t>
        </x:is>
      </x:c>
    </x:row>
    <x:row r="129">
      <x:c r="A129" t="inlineStr">
        <x:is>
          <x:t xml:space="preserve">F01</x:t>
        </x:is>
      </x:c>
      <x:c r="B129" t="inlineStr">
        <x:is>
          <x:t xml:space="preserve">P013</x:t>
        </x:is>
      </x:c>
      <x:c r="C129" t="n">
        <x:v>7</x:v>
      </x:c>
      <x:c r="D129" t="inlineStr">
        <x:is>
          <x:t xml:space="preserve">Curado térmico en horno</x:t>
        </x:is>
      </x:c>
      <x:c r="E129" t="inlineStr">
        <x:is>
          <x:t xml:space="preserve">Horno de curado de pintura electrostática por lotes</x:t>
        </x:is>
      </x:c>
      <x:c r="F129" s="35" t="n">
        <x:v>45705.33677361111</x:v>
      </x:c>
      <x:c r="G129" s="35" t="n">
        <x:v>45705.36802361111</x:v>
      </x:c>
      <x:c r="H129" s="35" t="n">
        <x:f>'14_FALLAS_ESC'!$B$2</x:f>
        <x:v>45817.33333333334</x:v>
      </x:c>
      <x:c r="I129" t="str">
        <x:f>IF(G129&lt;=H129,"TERMINADA",IF(F129&gt;=H129,"PENDIENTE",IF(E129='14_FALLAS_ESC'!$E$2,"INTERRUMPIDA","EN CURSO")))</x:f>
        <x:v>TERMINADA</x:v>
      </x:c>
      <x:c r="J129" t="inlineStr">
        <x:is>
          <x:t xml:space="preserve">DERIVADO DEL FIFO</x:t>
        </x:is>
      </x:c>
    </x:row>
    <x:row r="130">
      <x:c r="A130" t="inlineStr">
        <x:is>
          <x:t xml:space="preserve">F01</x:t>
        </x:is>
      </x:c>
      <x:c r="B130" t="inlineStr">
        <x:is>
          <x:t xml:space="preserve">P013</x:t>
        </x:is>
      </x:c>
      <x:c r="C130" t="n">
        <x:v>8</x:v>
      </x:c>
      <x:c r="D130" t="inlineStr">
        <x:is>
          <x:t xml:space="preserve">Colgado, traslado y enfriamiento</x:t>
        </x:is>
      </x:c>
      <x:c r="E130" t="inlineStr">
        <x:is>
          <x:t xml:space="preserve">Manipulación y enfriamiento de piezas</x:t>
        </x:is>
      </x:c>
      <x:c r="F130" s="35" t="n">
        <x:v>45705.36802361111</x:v>
      </x:c>
      <x:c r="G130" s="35" t="n">
        <x:v>45705.38198194445</x:v>
      </x:c>
      <x:c r="H130" s="35" t="n">
        <x:f>'14_FALLAS_ESC'!$B$2</x:f>
        <x:v>45817.33333333334</x:v>
      </x:c>
      <x:c r="I130" t="str">
        <x:f>IF(G130&lt;=H130,"TERMINADA",IF(F130&gt;=H130,"PENDIENTE",IF(E130='14_FALLAS_ESC'!$E$2,"INTERRUMPIDA","EN CURSO")))</x:f>
        <x:v>TERMINADA</x:v>
      </x:c>
      <x:c r="J130" t="inlineStr">
        <x:is>
          <x:t xml:space="preserve">DERIVADO DEL FIFO</x:t>
        </x:is>
      </x:c>
    </x:row>
    <x:row r="131">
      <x:c r="A131" t="inlineStr">
        <x:is>
          <x:t xml:space="preserve">F01</x:t>
        </x:is>
      </x:c>
      <x:c r="B131" t="inlineStr">
        <x:is>
          <x:t xml:space="preserve">P013</x:t>
        </x:is>
      </x:c>
      <x:c r="C131" t="n">
        <x:v>9</x:v>
      </x:c>
      <x:c r="D131" t="inlineStr">
        <x:is>
          <x:t xml:space="preserve">Ensamblaje</x:t>
        </x:is>
      </x:c>
      <x:c r="E131" t="inlineStr">
        <x:is>
          <x:t xml:space="preserve">Mesa de armado</x:t>
        </x:is>
      </x:c>
      <x:c r="F131" s="35" t="n">
        <x:v>45707.36881777778</x:v>
      </x:c>
      <x:c r="G131" s="35" t="n">
        <x:v>45707.56048444445</x:v>
      </x:c>
      <x:c r="H131" s="35" t="n">
        <x:f>'14_FALLAS_ESC'!$B$2</x:f>
        <x:v>45817.33333333334</x:v>
      </x:c>
      <x:c r="I131" t="str">
        <x:f>IF(G131&lt;=H131,"TERMINADA",IF(F131&gt;=H131,"PENDIENTE",IF(E131='14_FALLAS_ESC'!$E$2,"INTERRUMPIDA","EN CURSO")))</x:f>
        <x:v>TERMINADA</x:v>
      </x:c>
      <x:c r="J131" t="inlineStr">
        <x:is>
          <x:t xml:space="preserve">DERIVADO DEL FIFO</x:t>
        </x:is>
      </x:c>
    </x:row>
    <x:row r="132">
      <x:c r="A132" t="inlineStr">
        <x:is>
          <x:t xml:space="preserve">F01</x:t>
        </x:is>
      </x:c>
      <x:c r="B132" t="inlineStr">
        <x:is>
          <x:t xml:space="preserve">P013</x:t>
        </x:is>
      </x:c>
      <x:c r="C132" t="n">
        <x:v>10</x:v>
      </x:c>
      <x:c r="D132" t="inlineStr">
        <x:is>
          <x:t xml:space="preserve">Inspección de calidad</x:t>
        </x:is>
      </x:c>
      <x:c r="E132" t="inlineStr">
        <x:is>
          <x:t xml:space="preserve">Área de inspección</x:t>
        </x:is>
      </x:c>
      <x:c r="F132" s="35" t="n">
        <x:v>45707.56048444445</x:v>
      </x:c>
      <x:c r="G132" s="35" t="n">
        <x:v>45707.57409555555</x:v>
      </x:c>
      <x:c r="H132" s="35" t="n">
        <x:f>'14_FALLAS_ESC'!$B$2</x:f>
        <x:v>45817.33333333334</x:v>
      </x:c>
      <x:c r="I132" t="str">
        <x:f>IF(G132&lt;=H132,"TERMINADA",IF(F132&gt;=H132,"PENDIENTE",IF(E132='14_FALLAS_ESC'!$E$2,"INTERRUMPIDA","EN CURSO")))</x:f>
        <x:v>TERMINADA</x:v>
      </x:c>
      <x:c r="J132" t="inlineStr">
        <x:is>
          <x:t xml:space="preserve">DERIVADO DEL FIFO</x:t>
        </x:is>
      </x:c>
    </x:row>
    <x:row r="133">
      <x:c r="A133" t="inlineStr">
        <x:is>
          <x:t xml:space="preserve">F01</x:t>
        </x:is>
      </x:c>
      <x:c r="B133" t="inlineStr">
        <x:is>
          <x:t xml:space="preserve">P013</x:t>
        </x:is>
      </x:c>
      <x:c r="C133" t="n">
        <x:v>11</x:v>
      </x:c>
      <x:c r="D133" t="inlineStr">
        <x:is>
          <x:t xml:space="preserve">Embalaje</x:t>
        </x:is>
      </x:c>
      <x:c r="E133" t="inlineStr">
        <x:is>
          <x:t xml:space="preserve">Zona de protección y embalaje</x:t>
        </x:is>
      </x:c>
      <x:c r="F133" s="35" t="n">
        <x:v>45707.57409555555</x:v>
      </x:c>
      <x:c r="G133" s="35" t="n">
        <x:v>45707.59208166667</x:v>
      </x:c>
      <x:c r="H133" s="35" t="n">
        <x:f>'14_FALLAS_ESC'!$B$2</x:f>
        <x:v>45817.33333333334</x:v>
      </x:c>
      <x:c r="I133" t="str">
        <x:f>IF(G133&lt;=H133,"TERMINADA",IF(F133&gt;=H133,"PENDIENTE",IF(E133='14_FALLAS_ESC'!$E$2,"INTERRUMPIDA","EN CURSO")))</x:f>
        <x:v>TERMINADA</x:v>
      </x:c>
      <x:c r="J133" t="inlineStr">
        <x:is>
          <x:t xml:space="preserve">DERIVADO DEL FIFO</x:t>
        </x:is>
      </x:c>
    </x:row>
    <x:row r="134">
      <x:c r="A134" t="inlineStr">
        <x:is>
          <x:t xml:space="preserve">F01</x:t>
        </x:is>
      </x:c>
      <x:c r="B134" t="inlineStr">
        <x:is>
          <x:t xml:space="preserve">P015</x:t>
        </x:is>
      </x:c>
      <x:c r="C134" t="n">
        <x:v>1</x:v>
      </x:c>
      <x:c r="D134" t="inlineStr">
        <x:is>
          <x:t xml:space="preserve">Corte de planchas de acero</x:t>
        </x:is>
      </x:c>
      <x:c r="E134" t="inlineStr">
        <x:is>
          <x:t xml:space="preserve">Guillotina hidráulica para corte de planchas de acero</x:t>
        </x:is>
      </x:c>
      <x:c r="F134" s="35" t="n">
        <x:v>45693.59814236111</x:v>
      </x:c>
      <x:c r="G134" s="35" t="n">
        <x:v>45694.47564236111</x:v>
      </x:c>
      <x:c r="H134" s="35" t="n">
        <x:f>'14_FALLAS_ESC'!$B$2</x:f>
        <x:v>45817.33333333334</x:v>
      </x:c>
      <x:c r="I134" t="str">
        <x:f>IF(G134&lt;=H134,"TERMINADA",IF(F134&gt;=H134,"PENDIENTE",IF(E134='14_FALLAS_ESC'!$E$2,"INTERRUMPIDA","EN CURSO")))</x:f>
        <x:v>TERMINADA</x:v>
      </x:c>
      <x:c r="J134" t="inlineStr">
        <x:is>
          <x:t xml:space="preserve">DERIVADO DEL FIFO</x:t>
        </x:is>
      </x:c>
    </x:row>
    <x:row r="135">
      <x:c r="A135" t="inlineStr">
        <x:is>
          <x:t xml:space="preserve">F01</x:t>
        </x:is>
      </x:c>
      <x:c r="B135" t="inlineStr">
        <x:is>
          <x:t xml:space="preserve">P015</x:t>
        </x:is>
      </x:c>
      <x:c r="C135" t="n">
        <x:v>2</x:v>
      </x:c>
      <x:c r="D135" t="inlineStr">
        <x:is>
          <x:t xml:space="preserve">Perforación</x:t>
        </x:is>
      </x:c>
      <x:c r="E135" t="inlineStr">
        <x:is>
          <x:t xml:space="preserve">Taladro de banco para perforación de acero</x:t>
        </x:is>
      </x:c>
      <x:c r="F135" s="35" t="n">
        <x:v>45698.41741666666</x:v>
      </x:c>
      <x:c r="G135" s="35" t="n">
        <x:v>45698.46463888889</x:v>
      </x:c>
      <x:c r="H135" s="35" t="n">
        <x:f>'14_FALLAS_ESC'!$B$2</x:f>
        <x:v>45817.33333333334</x:v>
      </x:c>
      <x:c r="I135" t="str">
        <x:f>IF(G135&lt;=H135,"TERMINADA",IF(F135&gt;=H135,"PENDIENTE",IF(E135='14_FALLAS_ESC'!$E$2,"INTERRUMPIDA","EN CURSO")))</x:f>
        <x:v>TERMINADA</x:v>
      </x:c>
      <x:c r="J135" t="inlineStr">
        <x:is>
          <x:t xml:space="preserve">DERIVADO DEL FIFO</x:t>
        </x:is>
      </x:c>
    </x:row>
    <x:row r="136">
      <x:c r="A136" t="inlineStr">
        <x:is>
          <x:t xml:space="preserve">F01</x:t>
        </x:is>
      </x:c>
      <x:c r="B136" t="inlineStr">
        <x:is>
          <x:t xml:space="preserve">P015</x:t>
        </x:is>
      </x:c>
      <x:c r="C136" t="n">
        <x:v>3</x:v>
      </x:c>
      <x:c r="D136" t="inlineStr">
        <x:is>
          <x:t xml:space="preserve">Plegado</x:t>
        </x:is>
      </x:c>
      <x:c r="E136" t="inlineStr">
        <x:is>
          <x:t xml:space="preserve">Plegadora hidráulica de chapa metálica</x:t>
        </x:is>
      </x:c>
      <x:c r="F136" s="35" t="n">
        <x:v>45702.3945</x:v>
      </x:c>
      <x:c r="G136" s="35" t="n">
        <x:v>45706.33338888889</x:v>
      </x:c>
      <x:c r="H136" s="35" t="n">
        <x:f>'14_FALLAS_ESC'!$B$2</x:f>
        <x:v>45817.33333333334</x:v>
      </x:c>
      <x:c r="I136" t="str">
        <x:f>IF(G136&lt;=H136,"TERMINADA",IF(F136&gt;=H136,"PENDIENTE",IF(E136='14_FALLAS_ESC'!$E$2,"INTERRUMPIDA","EN CURSO")))</x:f>
        <x:v>TERMINADA</x:v>
      </x:c>
      <x:c r="J136" t="inlineStr">
        <x:is>
          <x:t xml:space="preserve">DERIVADO DEL FIFO</x:t>
        </x:is>
      </x:c>
    </x:row>
    <x:row r="137">
      <x:c r="A137" t="inlineStr">
        <x:is>
          <x:t xml:space="preserve">F01</x:t>
        </x:is>
      </x:c>
      <x:c r="B137" t="inlineStr">
        <x:is>
          <x:t xml:space="preserve">P015</x:t>
        </x:is>
      </x:c>
      <x:c r="C137" t="n">
        <x:v>4</x:v>
      </x:c>
      <x:c r="D137" t="inlineStr">
        <x:is>
          <x:t xml:space="preserve">Desbarbado</x:t>
        </x:is>
      </x:c>
      <x:c r="E137" t="inlineStr">
        <x:is>
          <x:t xml:space="preserve">Mesa de desbarbado/esmerilado</x:t>
        </x:is>
      </x:c>
      <x:c r="F137" s="35" t="n">
        <x:v>45706.33338888889</x:v>
      </x:c>
      <x:c r="G137" s="35" t="n">
        <x:v>45706.43963888889</x:v>
      </x:c>
      <x:c r="H137" s="35" t="n">
        <x:f>'14_FALLAS_ESC'!$B$2</x:f>
        <x:v>45817.33333333334</x:v>
      </x:c>
      <x:c r="I137" t="str">
        <x:f>IF(G137&lt;=H137,"TERMINADA",IF(F137&gt;=H137,"PENDIENTE",IF(E137='14_FALLAS_ESC'!$E$2,"INTERRUMPIDA","EN CURSO")))</x:f>
        <x:v>TERMINADA</x:v>
      </x:c>
      <x:c r="J137" t="inlineStr">
        <x:is>
          <x:t xml:space="preserve">DERIVADO DEL FIFO</x:t>
        </x:is>
      </x:c>
    </x:row>
    <x:row r="138">
      <x:c r="A138" t="inlineStr">
        <x:is>
          <x:t xml:space="preserve">F01</x:t>
        </x:is>
      </x:c>
      <x:c r="B138" t="inlineStr">
        <x:is>
          <x:t xml:space="preserve">P015</x:t>
        </x:is>
      </x:c>
      <x:c r="C138" t="n">
        <x:v>5</x:v>
      </x:c>
      <x:c r="D138" t="inlineStr">
        <x:is>
          <x:t xml:space="preserve">Preparación superficial</x:t>
        </x:is>
      </x:c>
      <x:c r="E138" t="inlineStr">
        <x:is>
          <x:t xml:space="preserve">Zona de preparación superficial</x:t>
        </x:is>
      </x:c>
      <x:c r="F138" s="35" t="n">
        <x:v>45706.43963888889</x:v>
      </x:c>
      <x:c r="G138" s="35" t="n">
        <x:v>45706.66402777778</x:v>
      </x:c>
      <x:c r="H138" s="35" t="n">
        <x:f>'14_FALLAS_ESC'!$B$2</x:f>
        <x:v>45817.33333333334</x:v>
      </x:c>
      <x:c r="I138" t="str">
        <x:f>IF(G138&lt;=H138,"TERMINADA",IF(F138&gt;=H138,"PENDIENTE",IF(E138='14_FALLAS_ESC'!$E$2,"INTERRUMPIDA","EN CURSO")))</x:f>
        <x:v>TERMINADA</x:v>
      </x:c>
      <x:c r="J138" t="inlineStr">
        <x:is>
          <x:t xml:space="preserve">DERIVADO DEL FIFO</x:t>
        </x:is>
      </x:c>
    </x:row>
    <x:row r="139">
      <x:c r="A139" t="inlineStr">
        <x:is>
          <x:t xml:space="preserve">F01</x:t>
        </x:is>
      </x:c>
      <x:c r="B139" t="inlineStr">
        <x:is>
          <x:t xml:space="preserve">P015</x:t>
        </x:is>
      </x:c>
      <x:c r="C139" t="n">
        <x:v>6</x:v>
      </x:c>
      <x:c r="D139" t="inlineStr">
        <x:is>
          <x:t xml:space="preserve">Aplicación electrostática de polvo</x:t>
        </x:is>
      </x:c>
      <x:c r="E139" t="inlineStr">
        <x:is>
          <x:t xml:space="preserve">Pistola manual de pintura electrostática en polvo</x:t>
        </x:is>
      </x:c>
      <x:c r="F139" s="35" t="n">
        <x:v>45706.66402777778</x:v>
      </x:c>
      <x:c r="G139" s="35" t="n">
        <x:v>45707.34305555555</x:v>
      </x:c>
      <x:c r="H139" s="35" t="n">
        <x:f>'14_FALLAS_ESC'!$B$2</x:f>
        <x:v>45817.33333333334</x:v>
      </x:c>
      <x:c r="I139" t="str">
        <x:f>IF(G139&lt;=H139,"TERMINADA",IF(F139&gt;=H139,"PENDIENTE",IF(E139='14_FALLAS_ESC'!$E$2,"INTERRUMPIDA","EN CURSO")))</x:f>
        <x:v>TERMINADA</x:v>
      </x:c>
      <x:c r="J139" t="inlineStr">
        <x:is>
          <x:t xml:space="preserve">DERIVADO DEL FIFO</x:t>
        </x:is>
      </x:c>
    </x:row>
    <x:row r="140">
      <x:c r="A140" t="inlineStr">
        <x:is>
          <x:t xml:space="preserve">F01</x:t>
        </x:is>
      </x:c>
      <x:c r="B140" t="inlineStr">
        <x:is>
          <x:t xml:space="preserve">P015</x:t>
        </x:is>
      </x:c>
      <x:c r="C140" t="n">
        <x:v>7</x:v>
      </x:c>
      <x:c r="D140" t="inlineStr">
        <x:is>
          <x:t xml:space="preserve">Curado térmico en horno</x:t>
        </x:is>
      </x:c>
      <x:c r="E140" t="inlineStr">
        <x:is>
          <x:t xml:space="preserve">Horno de curado de pintura electrostática por lotes</x:t>
        </x:is>
      </x:c>
      <x:c r="F140" s="35" t="n">
        <x:v>45707.34305555555</x:v>
      </x:c>
      <x:c r="G140" s="35" t="n">
        <x:v>45707.37430555555</x:v>
      </x:c>
      <x:c r="H140" s="35" t="n">
        <x:f>'14_FALLAS_ESC'!$B$2</x:f>
        <x:v>45817.33333333334</x:v>
      </x:c>
      <x:c r="I140" t="str">
        <x:f>IF(G140&lt;=H140,"TERMINADA",IF(F140&gt;=H140,"PENDIENTE",IF(E140='14_FALLAS_ESC'!$E$2,"INTERRUMPIDA","EN CURSO")))</x:f>
        <x:v>TERMINADA</x:v>
      </x:c>
      <x:c r="J140" t="inlineStr">
        <x:is>
          <x:t xml:space="preserve">DERIVADO DEL FIFO</x:t>
        </x:is>
      </x:c>
    </x:row>
    <x:row r="141">
      <x:c r="A141" t="inlineStr">
        <x:is>
          <x:t xml:space="preserve">F01</x:t>
        </x:is>
      </x:c>
      <x:c r="B141" t="inlineStr">
        <x:is>
          <x:t xml:space="preserve">P015</x:t>
        </x:is>
      </x:c>
      <x:c r="C141" t="n">
        <x:v>8</x:v>
      </x:c>
      <x:c r="D141" t="inlineStr">
        <x:is>
          <x:t xml:space="preserve">Colgado, traslado y enfriamiento</x:t>
        </x:is>
      </x:c>
      <x:c r="E141" t="inlineStr">
        <x:is>
          <x:t xml:space="preserve">Manipulación y enfriamiento de piezas</x:t>
        </x:is>
      </x:c>
      <x:c r="F141" s="35" t="n">
        <x:v>45707.37430555555</x:v>
      </x:c>
      <x:c r="G141" s="35" t="n">
        <x:v>45707.39625</x:v>
      </x:c>
      <x:c r="H141" s="35" t="n">
        <x:f>'14_FALLAS_ESC'!$B$2</x:f>
        <x:v>45817.33333333334</x:v>
      </x:c>
      <x:c r="I141" t="str">
        <x:f>IF(G141&lt;=H141,"TERMINADA",IF(F141&gt;=H141,"PENDIENTE",IF(E141='14_FALLAS_ESC'!$E$2,"INTERRUMPIDA","EN CURSO")))</x:f>
        <x:v>TERMINADA</x:v>
      </x:c>
      <x:c r="J141" t="inlineStr">
        <x:is>
          <x:t xml:space="preserve">DERIVADO DEL FIFO</x:t>
        </x:is>
      </x:c>
    </x:row>
    <x:row r="142">
      <x:c r="A142" t="inlineStr">
        <x:is>
          <x:t xml:space="preserve">F01</x:t>
        </x:is>
      </x:c>
      <x:c r="B142" t="inlineStr">
        <x:is>
          <x:t xml:space="preserve">P015</x:t>
        </x:is>
      </x:c>
      <x:c r="C142" t="n">
        <x:v>9</x:v>
      </x:c>
      <x:c r="D142" t="inlineStr">
        <x:is>
          <x:t xml:space="preserve">Ensamblaje</x:t>
        </x:is>
      </x:c>
      <x:c r="E142" t="inlineStr">
        <x:is>
          <x:t xml:space="preserve">Mesa de armado</x:t>
        </x:is>
      </x:c>
      <x:c r="F142" s="35" t="n">
        <x:v>45707.56048444445</x:v>
      </x:c>
      <x:c r="G142" s="35" t="n">
        <x:v>45708.37715111111</x:v>
      </x:c>
      <x:c r="H142" s="35" t="n">
        <x:f>'14_FALLAS_ESC'!$B$2</x:f>
        <x:v>45817.33333333334</x:v>
      </x:c>
      <x:c r="I142" t="str">
        <x:f>IF(G142&lt;=H142,"TERMINADA",IF(F142&gt;=H142,"PENDIENTE",IF(E142='14_FALLAS_ESC'!$E$2,"INTERRUMPIDA","EN CURSO")))</x:f>
        <x:v>TERMINADA</x:v>
      </x:c>
      <x:c r="J142" t="inlineStr">
        <x:is>
          <x:t xml:space="preserve">DERIVADO DEL FIFO</x:t>
        </x:is>
      </x:c>
    </x:row>
    <x:row r="143">
      <x:c r="A143" t="inlineStr">
        <x:is>
          <x:t xml:space="preserve">F01</x:t>
        </x:is>
      </x:c>
      <x:c r="B143" t="inlineStr">
        <x:is>
          <x:t xml:space="preserve">P015</x:t>
        </x:is>
      </x:c>
      <x:c r="C143" t="n">
        <x:v>10</x:v>
      </x:c>
      <x:c r="D143" t="inlineStr">
        <x:is>
          <x:t xml:space="preserve">Inspección de calidad</x:t>
        </x:is>
      </x:c>
      <x:c r="E143" t="inlineStr">
        <x:is>
          <x:t xml:space="preserve">Área de inspección</x:t>
        </x:is>
      </x:c>
      <x:c r="F143" s="35" t="n">
        <x:v>45708.37715111111</x:v>
      </x:c>
      <x:c r="G143" s="35" t="n">
        <x:v>45708.40249833334</x:v>
      </x:c>
      <x:c r="H143" s="35" t="n">
        <x:f>'14_FALLAS_ESC'!$B$2</x:f>
        <x:v>45817.33333333334</x:v>
      </x:c>
      <x:c r="I143" t="str">
        <x:f>IF(G143&lt;=H143,"TERMINADA",IF(F143&gt;=H143,"PENDIENTE",IF(E143='14_FALLAS_ESC'!$E$2,"INTERRUMPIDA","EN CURSO")))</x:f>
        <x:v>TERMINADA</x:v>
      </x:c>
      <x:c r="J143" t="inlineStr">
        <x:is>
          <x:t xml:space="preserve">DERIVADO DEL FIFO</x:t>
        </x:is>
      </x:c>
    </x:row>
    <x:row r="144">
      <x:c r="A144" t="inlineStr">
        <x:is>
          <x:t xml:space="preserve">F01</x:t>
        </x:is>
      </x:c>
      <x:c r="B144" t="inlineStr">
        <x:is>
          <x:t xml:space="preserve">P015</x:t>
        </x:is>
      </x:c>
      <x:c r="C144" t="n">
        <x:v>11</x:v>
      </x:c>
      <x:c r="D144" t="inlineStr">
        <x:is>
          <x:t xml:space="preserve">Embalaje</x:t>
        </x:is>
      </x:c>
      <x:c r="E144" t="inlineStr">
        <x:is>
          <x:t xml:space="preserve">Zona de protección y embalaje</x:t>
        </x:is>
      </x:c>
      <x:c r="F144" s="35" t="n">
        <x:v>45708.40249833334</x:v>
      </x:c>
      <x:c r="G144" s="35" t="n">
        <x:v>45708.43631777778</x:v>
      </x:c>
      <x:c r="H144" s="35" t="n">
        <x:f>'14_FALLAS_ESC'!$B$2</x:f>
        <x:v>45817.33333333334</x:v>
      </x:c>
      <x:c r="I144" t="str">
        <x:f>IF(G144&lt;=H144,"TERMINADA",IF(F144&gt;=H144,"PENDIENTE",IF(E144='14_FALLAS_ESC'!$E$2,"INTERRUMPIDA","EN CURSO")))</x:f>
        <x:v>TERMINADA</x:v>
      </x:c>
      <x:c r="J144" t="inlineStr">
        <x:is>
          <x:t xml:space="preserve">DERIVADO DEL FIFO</x:t>
        </x:is>
      </x:c>
    </x:row>
    <x:row r="145">
      <x:c r="A145" t="inlineStr">
        <x:is>
          <x:t xml:space="preserve">F01</x:t>
        </x:is>
      </x:c>
      <x:c r="B145" t="inlineStr">
        <x:is>
          <x:t xml:space="preserve">P010</x:t>
        </x:is>
      </x:c>
      <x:c r="C145" t="n">
        <x:v>1</x:v>
      </x:c>
      <x:c r="D145" t="inlineStr">
        <x:is>
          <x:t xml:space="preserve">Corte de planchas de acero</x:t>
        </x:is>
      </x:c>
      <x:c r="E145" t="inlineStr">
        <x:is>
          <x:t xml:space="preserve">Guillotina hidráulica para corte de planchas de acero</x:t>
        </x:is>
      </x:c>
      <x:c r="F145" s="35" t="n">
        <x:v>45705.33333333334</x:v>
      </x:c>
      <x:c r="G145" s="35" t="n">
        <x:v>45705.69169444445</x:v>
      </x:c>
      <x:c r="H145" s="35" t="n">
        <x:f>'14_FALLAS_ESC'!$B$2</x:f>
        <x:v>45817.33333333334</x:v>
      </x:c>
      <x:c r="I145" t="str">
        <x:f>IF(G145&lt;=H145,"TERMINADA",IF(F145&gt;=H145,"PENDIENTE",IF(E145='14_FALLAS_ESC'!$E$2,"INTERRUMPIDA","EN CURSO")))</x:f>
        <x:v>TERMINADA</x:v>
      </x:c>
      <x:c r="J145" t="inlineStr">
        <x:is>
          <x:t xml:space="preserve">DERIVADO DEL FIFO</x:t>
        </x:is>
      </x:c>
    </x:row>
    <x:row r="146">
      <x:c r="A146" t="inlineStr">
        <x:is>
          <x:t xml:space="preserve">F01</x:t>
        </x:is>
      </x:c>
      <x:c r="B146" t="inlineStr">
        <x:is>
          <x:t xml:space="preserve">P010</x:t>
        </x:is>
      </x:c>
      <x:c r="C146" t="n">
        <x:v>2</x:v>
      </x:c>
      <x:c r="D146" t="inlineStr">
        <x:is>
          <x:t xml:space="preserve">Corte de tubos y perfiles</x:t>
        </x:is>
      </x:c>
      <x:c r="E146" t="inlineStr">
        <x:is>
          <x:t xml:space="preserve">Sierra de cinta para corte de tubos y perfiles</x:t>
        </x:is>
      </x:c>
      <x:c r="F146" s="35" t="n">
        <x:v>45705.69169444445</x:v>
      </x:c>
      <x:c r="G146" s="35" t="n">
        <x:v>45707.42780555556</x:v>
      </x:c>
      <x:c r="H146" s="35" t="n">
        <x:f>'14_FALLAS_ESC'!$B$2</x:f>
        <x:v>45817.33333333334</x:v>
      </x:c>
      <x:c r="I146" t="str">
        <x:f>IF(G146&lt;=H146,"TERMINADA",IF(F146&gt;=H146,"PENDIENTE",IF(E146='14_FALLAS_ESC'!$E$2,"INTERRUMPIDA","EN CURSO")))</x:f>
        <x:v>TERMINADA</x:v>
      </x:c>
      <x:c r="J146" t="inlineStr">
        <x:is>
          <x:t xml:space="preserve">DERIVADO DEL FIFO</x:t>
        </x:is>
      </x:c>
    </x:row>
    <x:row r="147">
      <x:c r="A147" t="inlineStr">
        <x:is>
          <x:t xml:space="preserve">F01</x:t>
        </x:is>
      </x:c>
      <x:c r="B147" t="inlineStr">
        <x:is>
          <x:t xml:space="preserve">P010</x:t>
        </x:is>
      </x:c>
      <x:c r="C147" t="n">
        <x:v>3</x:v>
      </x:c>
      <x:c r="D147" t="inlineStr">
        <x:is>
          <x:t xml:space="preserve">Perforación</x:t>
        </x:is>
      </x:c>
      <x:c r="E147" t="inlineStr">
        <x:is>
          <x:t xml:space="preserve">Taladro de banco para perforación de acero</x:t>
        </x:is>
      </x:c>
      <x:c r="F147" s="35" t="n">
        <x:v>45707.42780555556</x:v>
      </x:c>
      <x:c r="G147" s="35" t="n">
        <x:v>45709.45919444445</x:v>
      </x:c>
      <x:c r="H147" s="35" t="n">
        <x:f>'14_FALLAS_ESC'!$B$2</x:f>
        <x:v>45817.33333333334</x:v>
      </x:c>
      <x:c r="I147" t="str">
        <x:f>IF(G147&lt;=H147,"TERMINADA",IF(F147&gt;=H147,"PENDIENTE",IF(E147='14_FALLAS_ESC'!$E$2,"INTERRUMPIDA","EN CURSO")))</x:f>
        <x:v>TERMINADA</x:v>
      </x:c>
      <x:c r="J147" t="inlineStr">
        <x:is>
          <x:t xml:space="preserve">DERIVADO DEL FIFO</x:t>
        </x:is>
      </x:c>
    </x:row>
    <x:row r="148">
      <x:c r="A148" t="inlineStr">
        <x:is>
          <x:t xml:space="preserve">F01</x:t>
        </x:is>
      </x:c>
      <x:c r="B148" t="inlineStr">
        <x:is>
          <x:t xml:space="preserve">P010</x:t>
        </x:is>
      </x:c>
      <x:c r="C148" t="n">
        <x:v>4</x:v>
      </x:c>
      <x:c r="D148" t="inlineStr">
        <x:is>
          <x:t xml:space="preserve">Plegado</x:t>
        </x:is>
      </x:c>
      <x:c r="E148" t="inlineStr">
        <x:is>
          <x:t xml:space="preserve">Plegadora hidráulica de chapa metálica</x:t>
        </x:is>
      </x:c>
      <x:c r="F148" s="35" t="n">
        <x:v>45709.45919444445</x:v>
      </x:c>
      <x:c r="G148" s="35" t="n">
        <x:v>45713.38419444444</x:v>
      </x:c>
      <x:c r="H148" s="35" t="n">
        <x:f>'14_FALLAS_ESC'!$B$2</x:f>
        <x:v>45817.33333333334</x:v>
      </x:c>
      <x:c r="I148" t="str">
        <x:f>IF(G148&lt;=H148,"TERMINADA",IF(F148&gt;=H148,"PENDIENTE",IF(E148='14_FALLAS_ESC'!$E$2,"INTERRUMPIDA","EN CURSO")))</x:f>
        <x:v>TERMINADA</x:v>
      </x:c>
      <x:c r="J148" t="inlineStr">
        <x:is>
          <x:t xml:space="preserve">DERIVADO DEL FIFO</x:t>
        </x:is>
      </x:c>
    </x:row>
    <x:row r="149">
      <x:c r="A149" t="inlineStr">
        <x:is>
          <x:t xml:space="preserve">F01</x:t>
        </x:is>
      </x:c>
      <x:c r="B149" t="inlineStr">
        <x:is>
          <x:t xml:space="preserve">P010</x:t>
        </x:is>
      </x:c>
      <x:c r="C149" t="n">
        <x:v>5</x:v>
      </x:c>
      <x:c r="D149" t="inlineStr">
        <x:is>
          <x:t xml:space="preserve">Soldadura</x:t>
        </x:is>
      </x:c>
      <x:c r="E149" t="inlineStr">
        <x:is>
          <x:t xml:space="preserve">Máquina de soldadura por arco MIG/MAG</x:t>
        </x:is>
      </x:c>
      <x:c r="F149" s="35" t="n">
        <x:v>45713.38419444444</x:v>
      </x:c>
      <x:c r="G149" s="35" t="n">
        <x:v>45715.38475</x:v>
      </x:c>
      <x:c r="H149" s="35" t="n">
        <x:f>'14_FALLAS_ESC'!$B$2</x:f>
        <x:v>45817.33333333334</x:v>
      </x:c>
      <x:c r="I149" t="str">
        <x:f>IF(G149&lt;=H149,"TERMINADA",IF(F149&gt;=H149,"PENDIENTE",IF(E149='14_FALLAS_ESC'!$E$2,"INTERRUMPIDA","EN CURSO")))</x:f>
        <x:v>TERMINADA</x:v>
      </x:c>
      <x:c r="J149" t="inlineStr">
        <x:is>
          <x:t xml:space="preserve">DERIVADO DEL FIFO</x:t>
        </x:is>
      </x:c>
    </x:row>
    <x:row r="150">
      <x:c r="A150" t="inlineStr">
        <x:is>
          <x:t xml:space="preserve">F01</x:t>
        </x:is>
      </x:c>
      <x:c r="B150" t="inlineStr">
        <x:is>
          <x:t xml:space="preserve">P010</x:t>
        </x:is>
      </x:c>
      <x:c r="C150" t="n">
        <x:v>6</x:v>
      </x:c>
      <x:c r="D150" t="inlineStr">
        <x:is>
          <x:t xml:space="preserve">Desbarbado</x:t>
        </x:is>
      </x:c>
      <x:c r="E150" t="inlineStr">
        <x:is>
          <x:t xml:space="preserve">Mesa de desbarbado/esmerilado</x:t>
        </x:is>
      </x:c>
      <x:c r="F150" s="35" t="n">
        <x:v>45715.38475</x:v>
      </x:c>
      <x:c r="G150" s="35" t="n">
        <x:v>45716.46808333333</x:v>
      </x:c>
      <x:c r="H150" s="35" t="n">
        <x:f>'14_FALLAS_ESC'!$B$2</x:f>
        <x:v>45817.33333333334</x:v>
      </x:c>
      <x:c r="I150" t="str">
        <x:f>IF(G150&lt;=H150,"TERMINADA",IF(F150&gt;=H150,"PENDIENTE",IF(E150='14_FALLAS_ESC'!$E$2,"INTERRUMPIDA","EN CURSO")))</x:f>
        <x:v>TERMINADA</x:v>
      </x:c>
      <x:c r="J150" t="inlineStr">
        <x:is>
          <x:t xml:space="preserve">DERIVADO DEL FIFO</x:t>
        </x:is>
      </x:c>
    </x:row>
    <x:row r="151">
      <x:c r="A151" t="inlineStr">
        <x:is>
          <x:t xml:space="preserve">F01</x:t>
        </x:is>
      </x:c>
      <x:c r="B151" t="inlineStr">
        <x:is>
          <x:t xml:space="preserve">P010</x:t>
        </x:is>
      </x:c>
      <x:c r="C151" t="n">
        <x:v>7</x:v>
      </x:c>
      <x:c r="D151" t="inlineStr">
        <x:is>
          <x:t xml:space="preserve">Preparación superficial</x:t>
        </x:is>
      </x:c>
      <x:c r="E151" t="inlineStr">
        <x:is>
          <x:t xml:space="preserve">Zona de preparación superficial</x:t>
        </x:is>
      </x:c>
      <x:c r="F151" s="35" t="n">
        <x:v>45716.46808333333</x:v>
      </x:c>
      <x:c r="G151" s="35" t="n">
        <x:v>45719.41028333333</x:v>
      </x:c>
      <x:c r="H151" s="35" t="n">
        <x:f>'14_FALLAS_ESC'!$B$2</x:f>
        <x:v>45817.33333333334</x:v>
      </x:c>
      <x:c r="I151" t="str">
        <x:f>IF(G151&lt;=H151,"TERMINADA",IF(F151&gt;=H151,"PENDIENTE",IF(E151='14_FALLAS_ESC'!$E$2,"INTERRUMPIDA","EN CURSO")))</x:f>
        <x:v>TERMINADA</x:v>
      </x:c>
      <x:c r="J151" t="inlineStr">
        <x:is>
          <x:t xml:space="preserve">DERIVADO DEL FIFO</x:t>
        </x:is>
      </x:c>
    </x:row>
    <x:row r="152">
      <x:c r="A152" t="inlineStr">
        <x:is>
          <x:t xml:space="preserve">F01</x:t>
        </x:is>
      </x:c>
      <x:c r="B152" t="inlineStr">
        <x:is>
          <x:t xml:space="preserve">P010</x:t>
        </x:is>
      </x:c>
      <x:c r="C152" t="n">
        <x:v>8</x:v>
      </x:c>
      <x:c r="D152" t="inlineStr">
        <x:is>
          <x:t xml:space="preserve">Aplicación electrostática de polvo</x:t>
        </x:is>
      </x:c>
      <x:c r="E152" t="inlineStr">
        <x:is>
          <x:t xml:space="preserve">Pistola manual de pintura electrostática en polvo</x:t>
        </x:is>
      </x:c>
      <x:c r="F152" s="35" t="n">
        <x:v>45719.41028333333</x:v>
      </x:c>
      <x:c r="G152" s="35" t="n">
        <x:v>45719.49378333333</x:v>
      </x:c>
      <x:c r="H152" s="35" t="n">
        <x:f>'14_FALLAS_ESC'!$B$2</x:f>
        <x:v>45817.33333333334</x:v>
      </x:c>
      <x:c r="I152" t="str">
        <x:f>IF(G152&lt;=H152,"TERMINADA",IF(F152&gt;=H152,"PENDIENTE",IF(E152='14_FALLAS_ESC'!$E$2,"INTERRUMPIDA","EN CURSO")))</x:f>
        <x:v>TERMINADA</x:v>
      </x:c>
      <x:c r="J152" t="inlineStr">
        <x:is>
          <x:t xml:space="preserve">DERIVADO DEL FIFO</x:t>
        </x:is>
      </x:c>
    </x:row>
    <x:row r="153">
      <x:c r="A153" t="inlineStr">
        <x:is>
          <x:t xml:space="preserve">F01</x:t>
        </x:is>
      </x:c>
      <x:c r="B153" t="inlineStr">
        <x:is>
          <x:t xml:space="preserve">P010</x:t>
        </x:is>
      </x:c>
      <x:c r="C153" t="n">
        <x:v>9</x:v>
      </x:c>
      <x:c r="D153" t="inlineStr">
        <x:is>
          <x:t xml:space="preserve">Curado térmico en horno</x:t>
        </x:is>
      </x:c>
      <x:c r="E153" t="inlineStr">
        <x:is>
          <x:t xml:space="preserve">Horno de curado de pintura electrostática por lotes</x:t>
        </x:is>
      </x:c>
      <x:c r="F153" s="35" t="n">
        <x:v>45719.49378333333</x:v>
      </x:c>
      <x:c r="G153" s="35" t="n">
        <x:v>45719.59795</x:v>
      </x:c>
      <x:c r="H153" s="35" t="n">
        <x:f>'14_FALLAS_ESC'!$B$2</x:f>
        <x:v>45817.33333333334</x:v>
      </x:c>
      <x:c r="I153" t="str">
        <x:f>IF(G153&lt;=H153,"TERMINADA",IF(F153&gt;=H153,"PENDIENTE",IF(E153='14_FALLAS_ESC'!$E$2,"INTERRUMPIDA","EN CURSO")))</x:f>
        <x:v>TERMINADA</x:v>
      </x:c>
      <x:c r="J153" t="inlineStr">
        <x:is>
          <x:t xml:space="preserve">DERIVADO DEL FIFO</x:t>
        </x:is>
      </x:c>
    </x:row>
    <x:row r="154">
      <x:c r="A154" t="inlineStr">
        <x:is>
          <x:t xml:space="preserve">F01</x:t>
        </x:is>
      </x:c>
      <x:c r="B154" t="inlineStr">
        <x:is>
          <x:t xml:space="preserve">P010</x:t>
        </x:is>
      </x:c>
      <x:c r="C154" t="n">
        <x:v>10</x:v>
      </x:c>
      <x:c r="D154" t="inlineStr">
        <x:is>
          <x:t xml:space="preserve">Colgado, traslado y enfriamiento</x:t>
        </x:is>
      </x:c>
      <x:c r="E154" t="inlineStr">
        <x:is>
          <x:t xml:space="preserve">Manipulación y enfriamiento de piezas</x:t>
        </x:is>
      </x:c>
      <x:c r="F154" s="35" t="n">
        <x:v>45719.59795</x:v>
      </x:c>
      <x:c r="G154" s="35" t="n">
        <x:v>45719.63147777778</x:v>
      </x:c>
      <x:c r="H154" s="35" t="n">
        <x:f>'14_FALLAS_ESC'!$B$2</x:f>
        <x:v>45817.33333333334</x:v>
      </x:c>
      <x:c r="I154" t="str">
        <x:f>IF(G154&lt;=H154,"TERMINADA",IF(F154&gt;=H154,"PENDIENTE",IF(E154='14_FALLAS_ESC'!$E$2,"INTERRUMPIDA","EN CURSO")))</x:f>
        <x:v>TERMINADA</x:v>
      </x:c>
      <x:c r="J154" t="inlineStr">
        <x:is>
          <x:t xml:space="preserve">DERIVADO DEL FIFO</x:t>
        </x:is>
      </x:c>
    </x:row>
    <x:row r="155">
      <x:c r="A155" t="inlineStr">
        <x:is>
          <x:t xml:space="preserve">F01</x:t>
        </x:is>
      </x:c>
      <x:c r="B155" t="inlineStr">
        <x:is>
          <x:t xml:space="preserve">P010</x:t>
        </x:is>
      </x:c>
      <x:c r="C155" t="n">
        <x:v>11</x:v>
      </x:c>
      <x:c r="D155" t="inlineStr">
        <x:is>
          <x:t xml:space="preserve">Ensamblaje</x:t>
        </x:is>
      </x:c>
      <x:c r="E155" t="inlineStr">
        <x:is>
          <x:t xml:space="preserve">Mesa de armado</x:t>
        </x:is>
      </x:c>
      <x:c r="F155" s="35" t="n">
        <x:v>45719.63147777778</x:v>
      </x:c>
      <x:c r="G155" s="35" t="n">
        <x:v>45721.45022777778</x:v>
      </x:c>
      <x:c r="H155" s="35" t="n">
        <x:f>'14_FALLAS_ESC'!$B$2</x:f>
        <x:v>45817.33333333334</x:v>
      </x:c>
      <x:c r="I155" t="str">
        <x:f>IF(G155&lt;=H155,"TERMINADA",IF(F155&gt;=H155,"PENDIENTE",IF(E155='14_FALLAS_ESC'!$E$2,"INTERRUMPIDA","EN CURSO")))</x:f>
        <x:v>TERMINADA</x:v>
      </x:c>
      <x:c r="J155" t="inlineStr">
        <x:is>
          <x:t xml:space="preserve">DERIVADO DEL FIFO</x:t>
        </x:is>
      </x:c>
    </x:row>
    <x:row r="156">
      <x:c r="A156" t="inlineStr">
        <x:is>
          <x:t xml:space="preserve">F01</x:t>
        </x:is>
      </x:c>
      <x:c r="B156" t="inlineStr">
        <x:is>
          <x:t xml:space="preserve">P010</x:t>
        </x:is>
      </x:c>
      <x:c r="C156" t="n">
        <x:v>12</x:v>
      </x:c>
      <x:c r="D156" t="inlineStr">
        <x:is>
          <x:t xml:space="preserve">Inspección de calidad</x:t>
        </x:is>
      </x:c>
      <x:c r="E156" t="inlineStr">
        <x:is>
          <x:t xml:space="preserve">Área de inspección</x:t>
        </x:is>
      </x:c>
      <x:c r="F156" s="35" t="n">
        <x:v>45721.45022777778</x:v>
      </x:c>
      <x:c r="G156" s="35" t="n">
        <x:v>45721.48517222222</x:v>
      </x:c>
      <x:c r="H156" s="35" t="n">
        <x:f>'14_FALLAS_ESC'!$B$2</x:f>
        <x:v>45817.33333333334</x:v>
      </x:c>
      <x:c r="I156" t="str">
        <x:f>IF(G156&lt;=H156,"TERMINADA",IF(F156&gt;=H156,"PENDIENTE",IF(E156='14_FALLAS_ESC'!$E$2,"INTERRUMPIDA","EN CURSO")))</x:f>
        <x:v>TERMINADA</x:v>
      </x:c>
      <x:c r="J156" t="inlineStr">
        <x:is>
          <x:t xml:space="preserve">DERIVADO DEL FIFO</x:t>
        </x:is>
      </x:c>
    </x:row>
    <x:row r="157">
      <x:c r="A157" t="inlineStr">
        <x:is>
          <x:t xml:space="preserve">F01</x:t>
        </x:is>
      </x:c>
      <x:c r="B157" t="inlineStr">
        <x:is>
          <x:t xml:space="preserve">P010</x:t>
        </x:is>
      </x:c>
      <x:c r="C157" t="n">
        <x:v>13</x:v>
      </x:c>
      <x:c r="D157" t="inlineStr">
        <x:is>
          <x:t xml:space="preserve">Embalaje</x:t>
        </x:is>
      </x:c>
      <x:c r="E157" t="inlineStr">
        <x:is>
          <x:t xml:space="preserve">Zona de protección y embalaje</x:t>
        </x:is>
      </x:c>
      <x:c r="F157" s="35" t="n">
        <x:v>45721.48517222222</x:v>
      </x:c>
      <x:c r="G157" s="35" t="n">
        <x:v>45721.57378333333</x:v>
      </x:c>
      <x:c r="H157" s="35" t="n">
        <x:f>'14_FALLAS_ESC'!$B$2</x:f>
        <x:v>45817.33333333334</x:v>
      </x:c>
      <x:c r="I157" t="str">
        <x:f>IF(G157&lt;=H157,"TERMINADA",IF(F157&gt;=H157,"PENDIENTE",IF(E157='14_FALLAS_ESC'!$E$2,"INTERRUMPIDA","EN CURSO")))</x:f>
        <x:v>TERMINADA</x:v>
      </x:c>
      <x:c r="J157" t="inlineStr">
        <x:is>
          <x:t xml:space="preserve">DERIVADO DEL FIFO</x:t>
        </x:is>
      </x:c>
    </x:row>
    <x:row r="158">
      <x:c r="A158" t="inlineStr">
        <x:is>
          <x:t xml:space="preserve">F01</x:t>
        </x:is>
      </x:c>
      <x:c r="B158" t="inlineStr">
        <x:is>
          <x:t xml:space="preserve">P012</x:t>
        </x:is>
      </x:c>
      <x:c r="C158" t="n">
        <x:v>1</x:v>
      </x:c>
      <x:c r="D158" t="inlineStr">
        <x:is>
          <x:t xml:space="preserve">Corte de planchas de acero</x:t>
        </x:is>
      </x:c>
      <x:c r="E158" t="inlineStr">
        <x:is>
          <x:t xml:space="preserve">Guillotina hidráulica para corte de planchas de acero</x:t>
        </x:is>
      </x:c>
      <x:c r="F158" s="35" t="n">
        <x:v>45705.69169444445</x:v>
      </x:c>
      <x:c r="G158" s="35" t="n">
        <x:v>45706.64087847222</x:v>
      </x:c>
      <x:c r="H158" s="35" t="n">
        <x:f>'14_FALLAS_ESC'!$B$2</x:f>
        <x:v>45817.33333333334</x:v>
      </x:c>
      <x:c r="I158" t="str">
        <x:f>IF(G158&lt;=H158,"TERMINADA",IF(F158&gt;=H158,"PENDIENTE",IF(E158='14_FALLAS_ESC'!$E$2,"INTERRUMPIDA","EN CURSO")))</x:f>
        <x:v>TERMINADA</x:v>
      </x:c>
      <x:c r="J158" t="inlineStr">
        <x:is>
          <x:t xml:space="preserve">DERIVADO DEL FIFO</x:t>
        </x:is>
      </x:c>
    </x:row>
    <x:row r="159">
      <x:c r="A159" t="inlineStr">
        <x:is>
          <x:t xml:space="preserve">F01</x:t>
        </x:is>
      </x:c>
      <x:c r="B159" t="inlineStr">
        <x:is>
          <x:t xml:space="preserve">P012</x:t>
        </x:is>
      </x:c>
      <x:c r="C159" t="n">
        <x:v>2</x:v>
      </x:c>
      <x:c r="D159" t="inlineStr">
        <x:is>
          <x:t xml:space="preserve">Corte de tubos y perfiles</x:t>
        </x:is>
      </x:c>
      <x:c r="E159" t="inlineStr">
        <x:is>
          <x:t xml:space="preserve">Sierra de cinta para corte de tubos y perfiles</x:t>
        </x:is>
      </x:c>
      <x:c r="F159" s="35" t="n">
        <x:v>45707.42780555556</x:v>
      </x:c>
      <x:c r="G159" s="35" t="n">
        <x:v>45707.46388888889</x:v>
      </x:c>
      <x:c r="H159" s="35" t="n">
        <x:f>'14_FALLAS_ESC'!$B$2</x:f>
        <x:v>45817.33333333334</x:v>
      </x:c>
      <x:c r="I159" t="str">
        <x:f>IF(G159&lt;=H159,"TERMINADA",IF(F159&gt;=H159,"PENDIENTE",IF(E159='14_FALLAS_ESC'!$E$2,"INTERRUMPIDA","EN CURSO")))</x:f>
        <x:v>TERMINADA</x:v>
      </x:c>
      <x:c r="J159" t="inlineStr">
        <x:is>
          <x:t xml:space="preserve">DERIVADO DEL FIFO</x:t>
        </x:is>
      </x:c>
    </x:row>
    <x:row r="160">
      <x:c r="A160" t="inlineStr">
        <x:is>
          <x:t xml:space="preserve">F01</x:t>
        </x:is>
      </x:c>
      <x:c r="B160" t="inlineStr">
        <x:is>
          <x:t xml:space="preserve">P012</x:t>
        </x:is>
      </x:c>
      <x:c r="C160" t="n">
        <x:v>3</x:v>
      </x:c>
      <x:c r="D160" t="inlineStr">
        <x:is>
          <x:t xml:space="preserve">Perforación</x:t>
        </x:is>
      </x:c>
      <x:c r="E160" t="inlineStr">
        <x:is>
          <x:t xml:space="preserve">Taladro de banco para perforación de acero</x:t>
        </x:is>
      </x:c>
      <x:c r="F160" s="35" t="n">
        <x:v>45709.45919444445</x:v>
      </x:c>
      <x:c r="G160" s="35" t="n">
        <x:v>45712.4585</x:v>
      </x:c>
      <x:c r="H160" s="35" t="n">
        <x:f>'14_FALLAS_ESC'!$B$2</x:f>
        <x:v>45817.33333333334</x:v>
      </x:c>
      <x:c r="I160" t="str">
        <x:f>IF(G160&lt;=H160,"TERMINADA",IF(F160&gt;=H160,"PENDIENTE",IF(E160='14_FALLAS_ESC'!$E$2,"INTERRUMPIDA","EN CURSO")))</x:f>
        <x:v>TERMINADA</x:v>
      </x:c>
      <x:c r="J160" t="inlineStr">
        <x:is>
          <x:t xml:space="preserve">DERIVADO DEL FIFO</x:t>
        </x:is>
      </x:c>
    </x:row>
    <x:row r="161">
      <x:c r="A161" t="inlineStr">
        <x:is>
          <x:t xml:space="preserve">F01</x:t>
        </x:is>
      </x:c>
      <x:c r="B161" t="inlineStr">
        <x:is>
          <x:t xml:space="preserve">P012</x:t>
        </x:is>
      </x:c>
      <x:c r="C161" t="n">
        <x:v>4</x:v>
      </x:c>
      <x:c r="D161" t="inlineStr">
        <x:is>
          <x:t xml:space="preserve">Plegado</x:t>
        </x:is>
      </x:c>
      <x:c r="E161" t="inlineStr">
        <x:is>
          <x:t xml:space="preserve">Plegadora hidráulica de chapa metálica</x:t>
        </x:is>
      </x:c>
      <x:c r="F161" s="35" t="n">
        <x:v>45713.38419444444</x:v>
      </x:c>
      <x:c r="G161" s="35" t="n">
        <x:v>45714.70363888889</x:v>
      </x:c>
      <x:c r="H161" s="35" t="n">
        <x:f>'14_FALLAS_ESC'!$B$2</x:f>
        <x:v>45817.33333333334</x:v>
      </x:c>
      <x:c r="I161" t="str">
        <x:f>IF(G161&lt;=H161,"TERMINADA",IF(F161&gt;=H161,"PENDIENTE",IF(E161='14_FALLAS_ESC'!$E$2,"INTERRUMPIDA","EN CURSO")))</x:f>
        <x:v>TERMINADA</x:v>
      </x:c>
      <x:c r="J161" t="inlineStr">
        <x:is>
          <x:t xml:space="preserve">DERIVADO DEL FIFO</x:t>
        </x:is>
      </x:c>
    </x:row>
    <x:row r="162">
      <x:c r="A162" t="inlineStr">
        <x:is>
          <x:t xml:space="preserve">F01</x:t>
        </x:is>
      </x:c>
      <x:c r="B162" t="inlineStr">
        <x:is>
          <x:t xml:space="preserve">P012</x:t>
        </x:is>
      </x:c>
      <x:c r="C162" t="n">
        <x:v>5</x:v>
      </x:c>
      <x:c r="D162" t="inlineStr">
        <x:is>
          <x:t xml:space="preserve">Soldadura</x:t>
        </x:is>
      </x:c>
      <x:c r="E162" t="inlineStr">
        <x:is>
          <x:t xml:space="preserve">Máquina de soldadura por arco MIG/MAG</x:t>
        </x:is>
      </x:c>
      <x:c r="F162" s="35" t="n">
        <x:v>45715.38475</x:v>
      </x:c>
      <x:c r="G162" s="35" t="n">
        <x:v>45715.41891666667</x:v>
      </x:c>
      <x:c r="H162" s="35" t="n">
        <x:f>'14_FALLAS_ESC'!$B$2</x:f>
        <x:v>45817.33333333334</x:v>
      </x:c>
      <x:c r="I162" t="str">
        <x:f>IF(G162&lt;=H162,"TERMINADA",IF(F162&gt;=H162,"PENDIENTE",IF(E162='14_FALLAS_ESC'!$E$2,"INTERRUMPIDA","EN CURSO")))</x:f>
        <x:v>TERMINADA</x:v>
      </x:c>
      <x:c r="J162" t="inlineStr">
        <x:is>
          <x:t xml:space="preserve">DERIVADO DEL FIFO</x:t>
        </x:is>
      </x:c>
    </x:row>
    <x:row r="163">
      <x:c r="A163" t="inlineStr">
        <x:is>
          <x:t xml:space="preserve">F01</x:t>
        </x:is>
      </x:c>
      <x:c r="B163" t="inlineStr">
        <x:is>
          <x:t xml:space="preserve">P012</x:t>
        </x:is>
      </x:c>
      <x:c r="C163" t="n">
        <x:v>6</x:v>
      </x:c>
      <x:c r="D163" t="inlineStr">
        <x:is>
          <x:t xml:space="preserve">Desbarbado</x:t>
        </x:is>
      </x:c>
      <x:c r="E163" t="inlineStr">
        <x:is>
          <x:t xml:space="preserve">Mesa de desbarbado/esmerilado</x:t>
        </x:is>
      </x:c>
      <x:c r="F163" s="35" t="n">
        <x:v>45716.46808333333</x:v>
      </x:c>
      <x:c r="G163" s="35" t="n">
        <x:v>45716.67225</x:v>
      </x:c>
      <x:c r="H163" s="35" t="n">
        <x:f>'14_FALLAS_ESC'!$B$2</x:f>
        <x:v>45817.33333333334</x:v>
      </x:c>
      <x:c r="I163" t="str">
        <x:f>IF(G163&lt;=H163,"TERMINADA",IF(F163&gt;=H163,"PENDIENTE",IF(E163='14_FALLAS_ESC'!$E$2,"INTERRUMPIDA","EN CURSO")))</x:f>
        <x:v>TERMINADA</x:v>
      </x:c>
      <x:c r="J163" t="inlineStr">
        <x:is>
          <x:t xml:space="preserve">DERIVADO DEL FIFO</x:t>
        </x:is>
      </x:c>
    </x:row>
    <x:row r="164">
      <x:c r="A164" t="inlineStr">
        <x:is>
          <x:t xml:space="preserve">F01</x:t>
        </x:is>
      </x:c>
      <x:c r="B164" t="inlineStr">
        <x:is>
          <x:t xml:space="preserve">P012</x:t>
        </x:is>
      </x:c>
      <x:c r="C164" t="n">
        <x:v>7</x:v>
      </x:c>
      <x:c r="D164" t="inlineStr">
        <x:is>
          <x:t xml:space="preserve">Preparación superficial</x:t>
        </x:is>
      </x:c>
      <x:c r="E164" t="inlineStr">
        <x:is>
          <x:t xml:space="preserve">Zona de preparación superficial</x:t>
        </x:is>
      </x:c>
      <x:c r="F164" s="35" t="n">
        <x:v>45719.41028333333</x:v>
      </x:c>
      <x:c r="G164" s="35" t="n">
        <x:v>45719.58771277778</x:v>
      </x:c>
      <x:c r="H164" s="35" t="n">
        <x:f>'14_FALLAS_ESC'!$B$2</x:f>
        <x:v>45817.33333333334</x:v>
      </x:c>
      <x:c r="I164" t="str">
        <x:f>IF(G164&lt;=H164,"TERMINADA",IF(F164&gt;=H164,"PENDIENTE",IF(E164='14_FALLAS_ESC'!$E$2,"INTERRUMPIDA","EN CURSO")))</x:f>
        <x:v>TERMINADA</x:v>
      </x:c>
      <x:c r="J164" t="inlineStr">
        <x:is>
          <x:t xml:space="preserve">DERIVADO DEL FIFO</x:t>
        </x:is>
      </x:c>
    </x:row>
    <x:row r="165">
      <x:c r="A165" t="inlineStr">
        <x:is>
          <x:t xml:space="preserve">F01</x:t>
        </x:is>
      </x:c>
      <x:c r="B165" t="inlineStr">
        <x:is>
          <x:t xml:space="preserve">P012</x:t>
        </x:is>
      </x:c>
      <x:c r="C165" t="n">
        <x:v>8</x:v>
      </x:c>
      <x:c r="D165" t="inlineStr">
        <x:is>
          <x:t xml:space="preserve">Aplicación electrostática de polvo</x:t>
        </x:is>
      </x:c>
      <x:c r="E165" t="inlineStr">
        <x:is>
          <x:t xml:space="preserve">Pistola manual de pintura electrostática en polvo</x:t>
        </x:is>
      </x:c>
      <x:c r="F165" s="35" t="n">
        <x:v>45719.58771277778</x:v>
      </x:c>
      <x:c r="G165" s="35" t="n">
        <x:v>45719.63172666667</x:v>
      </x:c>
      <x:c r="H165" s="35" t="n">
        <x:f>'14_FALLAS_ESC'!$B$2</x:f>
        <x:v>45817.33333333334</x:v>
      </x:c>
      <x:c r="I165" t="str">
        <x:f>IF(G165&lt;=H165,"TERMINADA",IF(F165&gt;=H165,"PENDIENTE",IF(E165='14_FALLAS_ESC'!$E$2,"INTERRUMPIDA","EN CURSO")))</x:f>
        <x:v>TERMINADA</x:v>
      </x:c>
      <x:c r="J165" t="inlineStr">
        <x:is>
          <x:t xml:space="preserve">DERIVADO DEL FIFO</x:t>
        </x:is>
      </x:c>
    </x:row>
    <x:row r="166">
      <x:c r="A166" t="inlineStr">
        <x:is>
          <x:t xml:space="preserve">F01</x:t>
        </x:is>
      </x:c>
      <x:c r="B166" t="inlineStr">
        <x:is>
          <x:t xml:space="preserve">P012</x:t>
        </x:is>
      </x:c>
      <x:c r="C166" t="n">
        <x:v>9</x:v>
      </x:c>
      <x:c r="D166" t="inlineStr">
        <x:is>
          <x:t xml:space="preserve">Curado térmico en horno</x:t>
        </x:is>
      </x:c>
      <x:c r="E166" t="inlineStr">
        <x:is>
          <x:t xml:space="preserve">Horno de curado de pintura electrostática por lotes</x:t>
        </x:is>
      </x:c>
      <x:c r="F166" s="35" t="n">
        <x:v>45719.63172666667</x:v>
      </x:c>
      <x:c r="G166" s="35" t="n">
        <x:v>45719.66297666667</x:v>
      </x:c>
      <x:c r="H166" s="35" t="n">
        <x:f>'14_FALLAS_ESC'!$B$2</x:f>
        <x:v>45817.33333333334</x:v>
      </x:c>
      <x:c r="I166" t="str">
        <x:f>IF(G166&lt;=H166,"TERMINADA",IF(F166&gt;=H166,"PENDIENTE",IF(E166='14_FALLAS_ESC'!$E$2,"INTERRUMPIDA","EN CURSO")))</x:f>
        <x:v>TERMINADA</x:v>
      </x:c>
      <x:c r="J166" t="inlineStr">
        <x:is>
          <x:t xml:space="preserve">DERIVADO DEL FIFO</x:t>
        </x:is>
      </x:c>
    </x:row>
    <x:row r="167">
      <x:c r="A167" t="inlineStr">
        <x:is>
          <x:t xml:space="preserve">F01</x:t>
        </x:is>
      </x:c>
      <x:c r="B167" t="inlineStr">
        <x:is>
          <x:t xml:space="preserve">P012</x:t>
        </x:is>
      </x:c>
      <x:c r="C167" t="n">
        <x:v>10</x:v>
      </x:c>
      <x:c r="D167" t="inlineStr">
        <x:is>
          <x:t xml:space="preserve">Colgado, traslado y enfriamiento</x:t>
        </x:is>
      </x:c>
      <x:c r="E167" t="inlineStr">
        <x:is>
          <x:t xml:space="preserve">Manipulación y enfriamiento de piezas</x:t>
        </x:is>
      </x:c>
      <x:c r="F167" s="35" t="n">
        <x:v>45719.66297666667</x:v>
      </x:c>
      <x:c r="G167" s="35" t="n">
        <x:v>45719.68087944444</x:v>
      </x:c>
      <x:c r="H167" s="35" t="n">
        <x:f>'14_FALLAS_ESC'!$B$2</x:f>
        <x:v>45817.33333333334</x:v>
      </x:c>
      <x:c r="I167" t="str">
        <x:f>IF(G167&lt;=H167,"TERMINADA",IF(F167&gt;=H167,"PENDIENTE",IF(E167='14_FALLAS_ESC'!$E$2,"INTERRUMPIDA","EN CURSO")))</x:f>
        <x:v>TERMINADA</x:v>
      </x:c>
      <x:c r="J167" t="inlineStr">
        <x:is>
          <x:t xml:space="preserve">DERIVADO DEL FIFO</x:t>
        </x:is>
      </x:c>
    </x:row>
    <x:row r="168">
      <x:c r="A168" t="inlineStr">
        <x:is>
          <x:t xml:space="preserve">F01</x:t>
        </x:is>
      </x:c>
      <x:c r="B168" t="inlineStr">
        <x:is>
          <x:t xml:space="preserve">P012</x:t>
        </x:is>
      </x:c>
      <x:c r="C168" t="n">
        <x:v>11</x:v>
      </x:c>
      <x:c r="D168" t="inlineStr">
        <x:is>
          <x:t xml:space="preserve">Ensamblaje</x:t>
        </x:is>
      </x:c>
      <x:c r="E168" t="inlineStr">
        <x:is>
          <x:t xml:space="preserve">Mesa de armado</x:t>
        </x:is>
      </x:c>
      <x:c r="F168" s="35" t="n">
        <x:v>45721.45022777778</x:v>
      </x:c>
      <x:c r="G168" s="35" t="n">
        <x:v>45722.35804027778</x:v>
      </x:c>
      <x:c r="H168" s="35" t="n">
        <x:f>'14_FALLAS_ESC'!$B$2</x:f>
        <x:v>45817.33333333334</x:v>
      </x:c>
      <x:c r="I168" t="str">
        <x:f>IF(G168&lt;=H168,"TERMINADA",IF(F168&gt;=H168,"PENDIENTE",IF(E168='14_FALLAS_ESC'!$E$2,"INTERRUMPIDA","EN CURSO")))</x:f>
        <x:v>TERMINADA</x:v>
      </x:c>
      <x:c r="J168" t="inlineStr">
        <x:is>
          <x:t xml:space="preserve">DERIVADO DEL FIFO</x:t>
        </x:is>
      </x:c>
    </x:row>
    <x:row r="169">
      <x:c r="A169" t="inlineStr">
        <x:is>
          <x:t xml:space="preserve">F01</x:t>
        </x:is>
      </x:c>
      <x:c r="B169" t="inlineStr">
        <x:is>
          <x:t xml:space="preserve">P012</x:t>
        </x:is>
      </x:c>
      <x:c r="C169" t="n">
        <x:v>12</x:v>
      </x:c>
      <x:c r="D169" t="inlineStr">
        <x:is>
          <x:t xml:space="preserve">Inspección de calidad</x:t>
        </x:is>
      </x:c>
      <x:c r="E169" t="inlineStr">
        <x:is>
          <x:t xml:space="preserve">Área de inspección</x:t>
        </x:is>
      </x:c>
      <x:c r="F169" s="35" t="n">
        <x:v>45722.35804027778</x:v>
      </x:c>
      <x:c r="G169" s="35" t="n">
        <x:v>45722.37726944444</x:v>
      </x:c>
      <x:c r="H169" s="35" t="n">
        <x:f>'14_FALLAS_ESC'!$B$2</x:f>
        <x:v>45817.33333333334</x:v>
      </x:c>
      <x:c r="I169" t="str">
        <x:f>IF(G169&lt;=H169,"TERMINADA",IF(F169&gt;=H169,"PENDIENTE",IF(E169='14_FALLAS_ESC'!$E$2,"INTERRUMPIDA","EN CURSO")))</x:f>
        <x:v>TERMINADA</x:v>
      </x:c>
      <x:c r="J169" t="inlineStr">
        <x:is>
          <x:t xml:space="preserve">DERIVADO DEL FIFO</x:t>
        </x:is>
      </x:c>
    </x:row>
    <x:row r="170">
      <x:c r="A170" t="inlineStr">
        <x:is>
          <x:t xml:space="preserve">F01</x:t>
        </x:is>
      </x:c>
      <x:c r="B170" t="inlineStr">
        <x:is>
          <x:t xml:space="preserve">P012</x:t>
        </x:is>
      </x:c>
      <x:c r="C170" t="n">
        <x:v>13</x:v>
      </x:c>
      <x:c r="D170" t="inlineStr">
        <x:is>
          <x:t xml:space="preserve">Embalaje</x:t>
        </x:is>
      </x:c>
      <x:c r="E170" t="inlineStr">
        <x:is>
          <x:t xml:space="preserve">Zona de protección y embalaje</x:t>
        </x:is>
      </x:c>
      <x:c r="F170" s="35" t="n">
        <x:v>45722.37726944444</x:v>
      </x:c>
      <x:c r="G170" s="35" t="n">
        <x:v>45722.40296388889</x:v>
      </x:c>
      <x:c r="H170" s="35" t="n">
        <x:f>'14_FALLAS_ESC'!$B$2</x:f>
        <x:v>45817.33333333334</x:v>
      </x:c>
      <x:c r="I170" t="str">
        <x:f>IF(G170&lt;=H170,"TERMINADA",IF(F170&gt;=H170,"PENDIENTE",IF(E170='14_FALLAS_ESC'!$E$2,"INTERRUMPIDA","EN CURSO")))</x:f>
        <x:v>TERMINADA</x:v>
      </x:c>
      <x:c r="J170" t="inlineStr">
        <x:is>
          <x:t xml:space="preserve">DERIVADO DEL FIFO</x:t>
        </x:is>
      </x:c>
    </x:row>
    <x:row r="171">
      <x:c r="A171" t="inlineStr">
        <x:is>
          <x:t xml:space="preserve">F01</x:t>
        </x:is>
      </x:c>
      <x:c r="B171" t="inlineStr">
        <x:is>
          <x:t xml:space="preserve">P014</x:t>
        </x:is>
      </x:c>
      <x:c r="C171" t="n">
        <x:v>1</x:v>
      </x:c>
      <x:c r="D171" t="inlineStr">
        <x:is>
          <x:t xml:space="preserve">Corte de planchas de acero</x:t>
        </x:is>
      </x:c>
      <x:c r="E171" t="inlineStr">
        <x:is>
          <x:t xml:space="preserve">Guillotina hidráulica para corte de planchas de acero</x:t>
        </x:is>
      </x:c>
      <x:c r="F171" s="35" t="n">
        <x:v>45706.64087847222</x:v>
      </x:c>
      <x:c r="G171" s="35" t="n">
        <x:v>45707.55118402778</x:v>
      </x:c>
      <x:c r="H171" s="35" t="n">
        <x:f>'14_FALLAS_ESC'!$B$2</x:f>
        <x:v>45817.33333333334</x:v>
      </x:c>
      <x:c r="I171" t="str">
        <x:f>IF(G171&lt;=H171,"TERMINADA",IF(F171&gt;=H171,"PENDIENTE",IF(E171='14_FALLAS_ESC'!$E$2,"INTERRUMPIDA","EN CURSO")))</x:f>
        <x:v>TERMINADA</x:v>
      </x:c>
      <x:c r="J171" t="inlineStr">
        <x:is>
          <x:t xml:space="preserve">DERIVADO DEL FIFO</x:t>
        </x:is>
      </x:c>
    </x:row>
    <x:row r="172">
      <x:c r="A172" t="inlineStr">
        <x:is>
          <x:t xml:space="preserve">F01</x:t>
        </x:is>
      </x:c>
      <x:c r="B172" t="inlineStr">
        <x:is>
          <x:t xml:space="preserve">P014</x:t>
        </x:is>
      </x:c>
      <x:c r="C172" t="n">
        <x:v>2</x:v>
      </x:c>
      <x:c r="D172" t="inlineStr">
        <x:is>
          <x:t xml:space="preserve">Perforación</x:t>
        </x:is>
      </x:c>
      <x:c r="E172" t="inlineStr">
        <x:is>
          <x:t xml:space="preserve">Taladro de banco para perforación de acero</x:t>
        </x:is>
      </x:c>
      <x:c r="F172" s="35" t="n">
        <x:v>45712.4585</x:v>
      </x:c>
      <x:c r="G172" s="35" t="n">
        <x:v>45712.61961111111</x:v>
      </x:c>
      <x:c r="H172" s="35" t="n">
        <x:f>'14_FALLAS_ESC'!$B$2</x:f>
        <x:v>45817.33333333334</x:v>
      </x:c>
      <x:c r="I172" t="str">
        <x:f>IF(G172&lt;=H172,"TERMINADA",IF(F172&gt;=H172,"PENDIENTE",IF(E172='14_FALLAS_ESC'!$E$2,"INTERRUMPIDA","EN CURSO")))</x:f>
        <x:v>TERMINADA</x:v>
      </x:c>
      <x:c r="J172" t="inlineStr">
        <x:is>
          <x:t xml:space="preserve">DERIVADO DEL FIFO</x:t>
        </x:is>
      </x:c>
    </x:row>
    <x:row r="173">
      <x:c r="A173" t="inlineStr">
        <x:is>
          <x:t xml:space="preserve">F01</x:t>
        </x:is>
      </x:c>
      <x:c r="B173" t="inlineStr">
        <x:is>
          <x:t xml:space="preserve">P014</x:t>
        </x:is>
      </x:c>
      <x:c r="C173" t="n">
        <x:v>3</x:v>
      </x:c>
      <x:c r="D173" t="inlineStr">
        <x:is>
          <x:t xml:space="preserve">Plegado</x:t>
        </x:is>
      </x:c>
      <x:c r="E173" t="inlineStr">
        <x:is>
          <x:t xml:space="preserve">Plegadora hidráulica de chapa metálica</x:t>
        </x:is>
      </x:c>
      <x:c r="F173" s="35" t="n">
        <x:v>45714.70363888889</x:v>
      </x:c>
      <x:c r="G173" s="35" t="n">
        <x:v>45716.66613888889</x:v>
      </x:c>
      <x:c r="H173" s="35" t="n">
        <x:f>'14_FALLAS_ESC'!$B$2</x:f>
        <x:v>45817.33333333334</x:v>
      </x:c>
      <x:c r="I173" t="str">
        <x:f>IF(G173&lt;=H173,"TERMINADA",IF(F173&gt;=H173,"PENDIENTE",IF(E173='14_FALLAS_ESC'!$E$2,"INTERRUMPIDA","EN CURSO")))</x:f>
        <x:v>TERMINADA</x:v>
      </x:c>
      <x:c r="J173" t="inlineStr">
        <x:is>
          <x:t xml:space="preserve">DERIVADO DEL FIFO</x:t>
        </x:is>
      </x:c>
    </x:row>
    <x:row r="174">
      <x:c r="A174" t="inlineStr">
        <x:is>
          <x:t xml:space="preserve">F01</x:t>
        </x:is>
      </x:c>
      <x:c r="B174" t="inlineStr">
        <x:is>
          <x:t xml:space="preserve">P014</x:t>
        </x:is>
      </x:c>
      <x:c r="C174" t="n">
        <x:v>4</x:v>
      </x:c>
      <x:c r="D174" t="inlineStr">
        <x:is>
          <x:t xml:space="preserve">Desbarbado</x:t>
        </x:is>
      </x:c>
      <x:c r="E174" t="inlineStr">
        <x:is>
          <x:t xml:space="preserve">Mesa de desbarbado/esmerilado</x:t>
        </x:is>
      </x:c>
      <x:c r="F174" s="35" t="n">
        <x:v>45716.67225</x:v>
      </x:c>
      <x:c r="G174" s="35" t="n">
        <x:v>45719.40558333333</x:v>
      </x:c>
      <x:c r="H174" s="35" t="n">
        <x:f>'14_FALLAS_ESC'!$B$2</x:f>
        <x:v>45817.33333333334</x:v>
      </x:c>
      <x:c r="I174" t="str">
        <x:f>IF(G174&lt;=H174,"TERMINADA",IF(F174&gt;=H174,"PENDIENTE",IF(E174='14_FALLAS_ESC'!$E$2,"INTERRUMPIDA","EN CURSO")))</x:f>
        <x:v>TERMINADA</x:v>
      </x:c>
      <x:c r="J174" t="inlineStr">
        <x:is>
          <x:t xml:space="preserve">DERIVADO DEL FIFO</x:t>
        </x:is>
      </x:c>
    </x:row>
    <x:row r="175">
      <x:c r="A175" t="inlineStr">
        <x:is>
          <x:t xml:space="preserve">F01</x:t>
        </x:is>
      </x:c>
      <x:c r="B175" t="inlineStr">
        <x:is>
          <x:t xml:space="preserve">P014</x:t>
        </x:is>
      </x:c>
      <x:c r="C175" t="n">
        <x:v>5</x:v>
      </x:c>
      <x:c r="D175" t="inlineStr">
        <x:is>
          <x:t xml:space="preserve">Preparación superficial</x:t>
        </x:is>
      </x:c>
      <x:c r="E175" t="inlineStr">
        <x:is>
          <x:t xml:space="preserve">Zona de preparación superficial</x:t>
        </x:is>
      </x:c>
      <x:c r="F175" s="35" t="n">
        <x:v>45719.58771277778</x:v>
      </x:c>
      <x:c r="G175" s="35" t="n">
        <x:v>45720.37324611111</x:v>
      </x:c>
      <x:c r="H175" s="35" t="n">
        <x:f>'14_FALLAS_ESC'!$B$2</x:f>
        <x:v>45817.33333333334</x:v>
      </x:c>
      <x:c r="I175" t="str">
        <x:f>IF(G175&lt;=H175,"TERMINADA",IF(F175&gt;=H175,"PENDIENTE",IF(E175='14_FALLAS_ESC'!$E$2,"INTERRUMPIDA","EN CURSO")))</x:f>
        <x:v>TERMINADA</x:v>
      </x:c>
      <x:c r="J175" t="inlineStr">
        <x:is>
          <x:t xml:space="preserve">DERIVADO DEL FIFO</x:t>
        </x:is>
      </x:c>
    </x:row>
    <x:row r="176">
      <x:c r="A176" t="inlineStr">
        <x:is>
          <x:t xml:space="preserve">F01</x:t>
        </x:is>
      </x:c>
      <x:c r="B176" t="inlineStr">
        <x:is>
          <x:t xml:space="preserve">P014</x:t>
        </x:is>
      </x:c>
      <x:c r="C176" t="n">
        <x:v>6</x:v>
      </x:c>
      <x:c r="D176" t="inlineStr">
        <x:is>
          <x:t xml:space="preserve">Aplicación electrostática de polvo</x:t>
        </x:is>
      </x:c>
      <x:c r="E176" t="inlineStr">
        <x:is>
          <x:t xml:space="preserve">Pistola manual de pintura electrostática en polvo</x:t>
        </x:is>
      </x:c>
      <x:c r="F176" s="35" t="n">
        <x:v>45720.37324611111</x:v>
      </x:c>
      <x:c r="G176" s="35" t="n">
        <x:v>45720.41003777778</x:v>
      </x:c>
      <x:c r="H176" s="35" t="n">
        <x:f>'14_FALLAS_ESC'!$B$2</x:f>
        <x:v>45817.33333333334</x:v>
      </x:c>
      <x:c r="I176" t="str">
        <x:f>IF(G176&lt;=H176,"TERMINADA",IF(F176&gt;=H176,"PENDIENTE",IF(E176='14_FALLAS_ESC'!$E$2,"INTERRUMPIDA","EN CURSO")))</x:f>
        <x:v>TERMINADA</x:v>
      </x:c>
      <x:c r="J176" t="inlineStr">
        <x:is>
          <x:t xml:space="preserve">DERIVADO DEL FIFO</x:t>
        </x:is>
      </x:c>
    </x:row>
    <x:row r="177">
      <x:c r="A177" t="inlineStr">
        <x:is>
          <x:t xml:space="preserve">F01</x:t>
        </x:is>
      </x:c>
      <x:c r="B177" t="inlineStr">
        <x:is>
          <x:t xml:space="preserve">P014</x:t>
        </x:is>
      </x:c>
      <x:c r="C177" t="n">
        <x:v>7</x:v>
      </x:c>
      <x:c r="D177" t="inlineStr">
        <x:is>
          <x:t xml:space="preserve">Curado térmico en horno</x:t>
        </x:is>
      </x:c>
      <x:c r="E177" t="inlineStr">
        <x:is>
          <x:t xml:space="preserve">Horno de curado de pintura electrostática por lotes</x:t>
        </x:is>
      </x:c>
      <x:c r="F177" s="35" t="n">
        <x:v>45720.41003777778</x:v>
      </x:c>
      <x:c r="G177" s="35" t="n">
        <x:v>45720.44128777778</x:v>
      </x:c>
      <x:c r="H177" s="35" t="n">
        <x:f>'14_FALLAS_ESC'!$B$2</x:f>
        <x:v>45817.33333333334</x:v>
      </x:c>
      <x:c r="I177" t="str">
        <x:f>IF(G177&lt;=H177,"TERMINADA",IF(F177&gt;=H177,"PENDIENTE",IF(E177='14_FALLAS_ESC'!$E$2,"INTERRUMPIDA","EN CURSO")))</x:f>
        <x:v>TERMINADA</x:v>
      </x:c>
      <x:c r="J177" t="inlineStr">
        <x:is>
          <x:t xml:space="preserve">DERIVADO DEL FIFO</x:t>
        </x:is>
      </x:c>
    </x:row>
    <x:row r="178">
      <x:c r="A178" t="inlineStr">
        <x:is>
          <x:t xml:space="preserve">F01</x:t>
        </x:is>
      </x:c>
      <x:c r="B178" t="inlineStr">
        <x:is>
          <x:t xml:space="preserve">P014</x:t>
        </x:is>
      </x:c>
      <x:c r="C178" t="n">
        <x:v>8</x:v>
      </x:c>
      <x:c r="D178" t="inlineStr">
        <x:is>
          <x:t xml:space="preserve">Colgado, traslado y enfriamiento</x:t>
        </x:is>
      </x:c>
      <x:c r="E178" t="inlineStr">
        <x:is>
          <x:t xml:space="preserve">Manipulación y enfriamiento de piezas</x:t>
        </x:is>
      </x:c>
      <x:c r="F178" s="35" t="n">
        <x:v>45720.44128777778</x:v>
      </x:c>
      <x:c r="G178" s="35" t="n">
        <x:v>45720.45692666667</x:v>
      </x:c>
      <x:c r="H178" s="35" t="n">
        <x:f>'14_FALLAS_ESC'!$B$2</x:f>
        <x:v>45817.33333333334</x:v>
      </x:c>
      <x:c r="I178" t="str">
        <x:f>IF(G178&lt;=H178,"TERMINADA",IF(F178&gt;=H178,"PENDIENTE",IF(E178='14_FALLAS_ESC'!$E$2,"INTERRUMPIDA","EN CURSO")))</x:f>
        <x:v>TERMINADA</x:v>
      </x:c>
      <x:c r="J178" t="inlineStr">
        <x:is>
          <x:t xml:space="preserve">DERIVADO DEL FIFO</x:t>
        </x:is>
      </x:c>
    </x:row>
    <x:row r="179">
      <x:c r="A179" t="inlineStr">
        <x:is>
          <x:t xml:space="preserve">F01</x:t>
        </x:is>
      </x:c>
      <x:c r="B179" t="inlineStr">
        <x:is>
          <x:t xml:space="preserve">P014</x:t>
        </x:is>
      </x:c>
      <x:c r="C179" t="n">
        <x:v>9</x:v>
      </x:c>
      <x:c r="D179" t="inlineStr">
        <x:is>
          <x:t xml:space="preserve">Ensamblaje</x:t>
        </x:is>
      </x:c>
      <x:c r="E179" t="inlineStr">
        <x:is>
          <x:t xml:space="preserve">Mesa de armado</x:t>
        </x:is>
      </x:c>
      <x:c r="F179" s="35" t="n">
        <x:v>45722.35804027778</x:v>
      </x:c>
      <x:c r="G179" s="35" t="n">
        <x:v>45722.63824861111</x:v>
      </x:c>
      <x:c r="H179" s="35" t="n">
        <x:f>'14_FALLAS_ESC'!$B$2</x:f>
        <x:v>45817.33333333334</x:v>
      </x:c>
      <x:c r="I179" t="str">
        <x:f>IF(G179&lt;=H179,"TERMINADA",IF(F179&gt;=H179,"PENDIENTE",IF(E179='14_FALLAS_ESC'!$E$2,"INTERRUMPIDA","EN CURSO")))</x:f>
        <x:v>TERMINADA</x:v>
      </x:c>
      <x:c r="J179" t="inlineStr">
        <x:is>
          <x:t xml:space="preserve">DERIVADO DEL FIFO</x:t>
        </x:is>
      </x:c>
    </x:row>
    <x:row r="180">
      <x:c r="A180" t="inlineStr">
        <x:is>
          <x:t xml:space="preserve">F01</x:t>
        </x:is>
      </x:c>
      <x:c r="B180" t="inlineStr">
        <x:is>
          <x:t xml:space="preserve">P014</x:t>
        </x:is>
      </x:c>
      <x:c r="C180" t="n">
        <x:v>10</x:v>
      </x:c>
      <x:c r="D180" t="inlineStr">
        <x:is>
          <x:t xml:space="preserve">Inspección de calidad</x:t>
        </x:is>
      </x:c>
      <x:c r="E180" t="inlineStr">
        <x:is>
          <x:t xml:space="preserve">Área de inspección</x:t>
        </x:is>
      </x:c>
      <x:c r="F180" s="35" t="n">
        <x:v>45722.63824861111</x:v>
      </x:c>
      <x:c r="G180" s="35" t="n">
        <x:v>45722.65430416667</x:v>
      </x:c>
      <x:c r="H180" s="35" t="n">
        <x:f>'14_FALLAS_ESC'!$B$2</x:f>
        <x:v>45817.33333333334</x:v>
      </x:c>
      <x:c r="I180" t="str">
        <x:f>IF(G180&lt;=H180,"TERMINADA",IF(F180&gt;=H180,"PENDIENTE",IF(E180='14_FALLAS_ESC'!$E$2,"INTERRUMPIDA","EN CURSO")))</x:f>
        <x:v>TERMINADA</x:v>
      </x:c>
      <x:c r="J180" t="inlineStr">
        <x:is>
          <x:t xml:space="preserve">DERIVADO DEL FIFO</x:t>
        </x:is>
      </x:c>
    </x:row>
    <x:row r="181">
      <x:c r="A181" t="inlineStr">
        <x:is>
          <x:t xml:space="preserve">F01</x:t>
        </x:is>
      </x:c>
      <x:c r="B181" t="inlineStr">
        <x:is>
          <x:t xml:space="preserve">P014</x:t>
        </x:is>
      </x:c>
      <x:c r="C181" t="n">
        <x:v>11</x:v>
      </x:c>
      <x:c r="D181" t="inlineStr">
        <x:is>
          <x:t xml:space="preserve">Embalaje</x:t>
        </x:is>
      </x:c>
      <x:c r="E181" t="inlineStr">
        <x:is>
          <x:t xml:space="preserve">Zona de protección y embalaje</x:t>
        </x:is>
      </x:c>
      <x:c r="F181" s="35" t="n">
        <x:v>45722.65430416667</x:v>
      </x:c>
      <x:c r="G181" s="35" t="n">
        <x:v>45722.67560972222</x:v>
      </x:c>
      <x:c r="H181" s="35" t="n">
        <x:f>'14_FALLAS_ESC'!$B$2</x:f>
        <x:v>45817.33333333334</x:v>
      </x:c>
      <x:c r="I181" t="str">
        <x:f>IF(G181&lt;=H181,"TERMINADA",IF(F181&gt;=H181,"PENDIENTE",IF(E181='14_FALLAS_ESC'!$E$2,"INTERRUMPIDA","EN CURSO")))</x:f>
        <x:v>TERMINADA</x:v>
      </x:c>
      <x:c r="J181" t="inlineStr">
        <x:is>
          <x:t xml:space="preserve">DERIVADO DEL FIFO</x:t>
        </x:is>
      </x:c>
    </x:row>
    <x:row r="182">
      <x:c r="A182" t="inlineStr">
        <x:is>
          <x:t xml:space="preserve">F01</x:t>
        </x:is>
      </x:c>
      <x:c r="B182" t="inlineStr">
        <x:is>
          <x:t xml:space="preserve">P016</x:t>
        </x:is>
      </x:c>
      <x:c r="C182" t="n">
        <x:v>1</x:v>
      </x:c>
      <x:c r="D182" t="inlineStr">
        <x:is>
          <x:t xml:space="preserve">Corte de planchas de acero</x:t>
        </x:is>
      </x:c>
      <x:c r="E182" t="inlineStr">
        <x:is>
          <x:t xml:space="preserve">Guillotina hidráulica para corte de planchas de acero</x:t>
        </x:is>
      </x:c>
      <x:c r="F182" s="35" t="n">
        <x:v>45707.55118402778</x:v>
      </x:c>
      <x:c r="G182" s="35" t="n">
        <x:v>45708.43118402778</x:v>
      </x:c>
      <x:c r="H182" s="35" t="n">
        <x:f>'14_FALLAS_ESC'!$B$2</x:f>
        <x:v>45817.33333333334</x:v>
      </x:c>
      <x:c r="I182" t="str">
        <x:f>IF(G182&lt;=H182,"TERMINADA",IF(F182&gt;=H182,"PENDIENTE",IF(E182='14_FALLAS_ESC'!$E$2,"INTERRUMPIDA","EN CURSO")))</x:f>
        <x:v>TERMINADA</x:v>
      </x:c>
      <x:c r="J182" t="inlineStr">
        <x:is>
          <x:t xml:space="preserve">DERIVADO DEL FIFO</x:t>
        </x:is>
      </x:c>
    </x:row>
    <x:row r="183">
      <x:c r="A183" t="inlineStr">
        <x:is>
          <x:t xml:space="preserve">F01</x:t>
        </x:is>
      </x:c>
      <x:c r="B183" t="inlineStr">
        <x:is>
          <x:t xml:space="preserve">P016</x:t>
        </x:is>
      </x:c>
      <x:c r="C183" t="n">
        <x:v>2</x:v>
      </x:c>
      <x:c r="D183" t="inlineStr">
        <x:is>
          <x:t xml:space="preserve">Corte de tubos y perfiles</x:t>
        </x:is>
      </x:c>
      <x:c r="E183" t="inlineStr">
        <x:is>
          <x:t xml:space="preserve">Sierra de cinta para corte de tubos y perfiles</x:t>
        </x:is>
      </x:c>
      <x:c r="F183" s="35" t="n">
        <x:v>45708.43118402778</x:v>
      </x:c>
      <x:c r="G183" s="35" t="n">
        <x:v>45708.70257291666</x:v>
      </x:c>
      <x:c r="H183" s="35" t="n">
        <x:f>'14_FALLAS_ESC'!$B$2</x:f>
        <x:v>45817.33333333334</x:v>
      </x:c>
      <x:c r="I183" t="str">
        <x:f>IF(G183&lt;=H183,"TERMINADA",IF(F183&gt;=H183,"PENDIENTE",IF(E183='14_FALLAS_ESC'!$E$2,"INTERRUMPIDA","EN CURSO")))</x:f>
        <x:v>TERMINADA</x:v>
      </x:c>
      <x:c r="J183" t="inlineStr">
        <x:is>
          <x:t xml:space="preserve">DERIVADO DEL FIFO</x:t>
        </x:is>
      </x:c>
    </x:row>
    <x:row r="184">
      <x:c r="A184" t="inlineStr">
        <x:is>
          <x:t xml:space="preserve">F01</x:t>
        </x:is>
      </x:c>
      <x:c r="B184" t="inlineStr">
        <x:is>
          <x:t xml:space="preserve">P016</x:t>
        </x:is>
      </x:c>
      <x:c r="C184" t="n">
        <x:v>3</x:v>
      </x:c>
      <x:c r="D184" t="inlineStr">
        <x:is>
          <x:t xml:space="preserve">Perforación</x:t>
        </x:is>
      </x:c>
      <x:c r="E184" t="inlineStr">
        <x:is>
          <x:t xml:space="preserve">Taladro de banco para perforación de acero</x:t>
        </x:is>
      </x:c>
      <x:c r="F184" s="35" t="n">
        <x:v>45712.61961111111</x:v>
      </x:c>
      <x:c r="G184" s="35" t="n">
        <x:v>45713.67377777777</x:v>
      </x:c>
      <x:c r="H184" s="35" t="n">
        <x:f>'14_FALLAS_ESC'!$B$2</x:f>
        <x:v>45817.33333333334</x:v>
      </x:c>
      <x:c r="I184" t="str">
        <x:f>IF(G184&lt;=H184,"TERMINADA",IF(F184&gt;=H184,"PENDIENTE",IF(E184='14_FALLAS_ESC'!$E$2,"INTERRUMPIDA","EN CURSO")))</x:f>
        <x:v>TERMINADA</x:v>
      </x:c>
      <x:c r="J184" t="inlineStr">
        <x:is>
          <x:t xml:space="preserve">DERIVADO DEL FIFO</x:t>
        </x:is>
      </x:c>
    </x:row>
    <x:row r="185">
      <x:c r="A185" t="inlineStr">
        <x:is>
          <x:t xml:space="preserve">F01</x:t>
        </x:is>
      </x:c>
      <x:c r="B185" t="inlineStr">
        <x:is>
          <x:t xml:space="preserve">P016</x:t>
        </x:is>
      </x:c>
      <x:c r="C185" t="n">
        <x:v>4</x:v>
      </x:c>
      <x:c r="D185" t="inlineStr">
        <x:is>
          <x:t xml:space="preserve">Plegado</x:t>
        </x:is>
      </x:c>
      <x:c r="E185" t="inlineStr">
        <x:is>
          <x:t xml:space="preserve">Plegadora hidráulica de chapa metálica</x:t>
        </x:is>
      </x:c>
      <x:c r="F185" s="35" t="n">
        <x:v>45716.66613888889</x:v>
      </x:c>
      <x:c r="G185" s="35" t="n">
        <x:v>45720.59808333333</x:v>
      </x:c>
      <x:c r="H185" s="35" t="n">
        <x:f>'14_FALLAS_ESC'!$B$2</x:f>
        <x:v>45817.33333333334</x:v>
      </x:c>
      <x:c r="I185" t="str">
        <x:f>IF(G185&lt;=H185,"TERMINADA",IF(F185&gt;=H185,"PENDIENTE",IF(E185='14_FALLAS_ESC'!$E$2,"INTERRUMPIDA","EN CURSO")))</x:f>
        <x:v>TERMINADA</x:v>
      </x:c>
      <x:c r="J185" t="inlineStr">
        <x:is>
          <x:t xml:space="preserve">DERIVADO DEL FIFO</x:t>
        </x:is>
      </x:c>
    </x:row>
    <x:row r="186">
      <x:c r="A186" t="inlineStr">
        <x:is>
          <x:t xml:space="preserve">F01</x:t>
        </x:is>
      </x:c>
      <x:c r="B186" t="inlineStr">
        <x:is>
          <x:t xml:space="preserve">P016</x:t>
        </x:is>
      </x:c>
      <x:c r="C186" t="n">
        <x:v>5</x:v>
      </x:c>
      <x:c r="D186" t="inlineStr">
        <x:is>
          <x:t xml:space="preserve">Desbarbado</x:t>
        </x:is>
      </x:c>
      <x:c r="E186" t="inlineStr">
        <x:is>
          <x:t xml:space="preserve">Mesa de desbarbado/esmerilado</x:t>
        </x:is>
      </x:c>
      <x:c r="F186" s="35" t="n">
        <x:v>45720.59808333333</x:v>
      </x:c>
      <x:c r="G186" s="35" t="n">
        <x:v>45721.48558333333</x:v>
      </x:c>
      <x:c r="H186" s="35" t="n">
        <x:f>'14_FALLAS_ESC'!$B$2</x:f>
        <x:v>45817.33333333334</x:v>
      </x:c>
      <x:c r="I186" t="str">
        <x:f>IF(G186&lt;=H186,"TERMINADA",IF(F186&gt;=H186,"PENDIENTE",IF(E186='14_FALLAS_ESC'!$E$2,"INTERRUMPIDA","EN CURSO")))</x:f>
        <x:v>TERMINADA</x:v>
      </x:c>
      <x:c r="J186" t="inlineStr">
        <x:is>
          <x:t xml:space="preserve">DERIVADO DEL FIFO</x:t>
        </x:is>
      </x:c>
    </x:row>
    <x:row r="187">
      <x:c r="A187" t="inlineStr">
        <x:is>
          <x:t xml:space="preserve">F01</x:t>
        </x:is>
      </x:c>
      <x:c r="B187" t="inlineStr">
        <x:is>
          <x:t xml:space="preserve">P016</x:t>
        </x:is>
      </x:c>
      <x:c r="C187" t="n">
        <x:v>6</x:v>
      </x:c>
      <x:c r="D187" t="inlineStr">
        <x:is>
          <x:t xml:space="preserve">Preparación superficial</x:t>
        </x:is>
      </x:c>
      <x:c r="E187" t="inlineStr">
        <x:is>
          <x:t xml:space="preserve">Zona de preparación superficial</x:t>
        </x:is>
      </x:c>
      <x:c r="F187" s="35" t="n">
        <x:v>45721.48558333333</x:v>
      </x:c>
      <x:c r="G187" s="35" t="n">
        <x:v>45721.70138333333</x:v>
      </x:c>
      <x:c r="H187" s="35" t="n">
        <x:f>'14_FALLAS_ESC'!$B$2</x:f>
        <x:v>45817.33333333334</x:v>
      </x:c>
      <x:c r="I187" t="str">
        <x:f>IF(G187&lt;=H187,"TERMINADA",IF(F187&gt;=H187,"PENDIENTE",IF(E187='14_FALLAS_ESC'!$E$2,"INTERRUMPIDA","EN CURSO")))</x:f>
        <x:v>TERMINADA</x:v>
      </x:c>
      <x:c r="J187" t="inlineStr">
        <x:is>
          <x:t xml:space="preserve">DERIVADO DEL FIFO</x:t>
        </x:is>
      </x:c>
    </x:row>
    <x:row r="188">
      <x:c r="A188" t="inlineStr">
        <x:is>
          <x:t xml:space="preserve">F01</x:t>
        </x:is>
      </x:c>
      <x:c r="B188" t="inlineStr">
        <x:is>
          <x:t xml:space="preserve">P016</x:t>
        </x:is>
      </x:c>
      <x:c r="C188" t="n">
        <x:v>7</x:v>
      </x:c>
      <x:c r="D188" t="inlineStr">
        <x:is>
          <x:t xml:space="preserve">Aplicación electrostática de polvo</x:t>
        </x:is>
      </x:c>
      <x:c r="E188" t="inlineStr">
        <x:is>
          <x:t xml:space="preserve">Pistola manual de pintura electrostática en polvo</x:t>
        </x:is>
      </x:c>
      <x:c r="F188" s="35" t="n">
        <x:v>45721.70138333333</x:v>
      </x:c>
      <x:c r="G188" s="35" t="n">
        <x:v>45722.38041111111</x:v>
      </x:c>
      <x:c r="H188" s="35" t="n">
        <x:f>'14_FALLAS_ESC'!$B$2</x:f>
        <x:v>45817.33333333334</x:v>
      </x:c>
      <x:c r="I188" t="str">
        <x:f>IF(G188&lt;=H188,"TERMINADA",IF(F188&gt;=H188,"PENDIENTE",IF(E188='14_FALLAS_ESC'!$E$2,"INTERRUMPIDA","EN CURSO")))</x:f>
        <x:v>TERMINADA</x:v>
      </x:c>
      <x:c r="J188" t="inlineStr">
        <x:is>
          <x:t xml:space="preserve">DERIVADO DEL FIFO</x:t>
        </x:is>
      </x:c>
    </x:row>
    <x:row r="189">
      <x:c r="A189" t="inlineStr">
        <x:is>
          <x:t xml:space="preserve">F01</x:t>
        </x:is>
      </x:c>
      <x:c r="B189" t="inlineStr">
        <x:is>
          <x:t xml:space="preserve">P016</x:t>
        </x:is>
      </x:c>
      <x:c r="C189" t="n">
        <x:v>8</x:v>
      </x:c>
      <x:c r="D189" t="inlineStr">
        <x:is>
          <x:t xml:space="preserve">Curado térmico en horno</x:t>
        </x:is>
      </x:c>
      <x:c r="E189" t="inlineStr">
        <x:is>
          <x:t xml:space="preserve">Horno de curado de pintura electrostática por lotes</x:t>
        </x:is>
      </x:c>
      <x:c r="F189" s="35" t="n">
        <x:v>45722.38041111111</x:v>
      </x:c>
      <x:c r="G189" s="35" t="n">
        <x:v>45722.41166111111</x:v>
      </x:c>
      <x:c r="H189" s="35" t="n">
        <x:f>'14_FALLAS_ESC'!$B$2</x:f>
        <x:v>45817.33333333334</x:v>
      </x:c>
      <x:c r="I189" t="str">
        <x:f>IF(G189&lt;=H189,"TERMINADA",IF(F189&gt;=H189,"PENDIENTE",IF(E189='14_FALLAS_ESC'!$E$2,"INTERRUMPIDA","EN CURSO")))</x:f>
        <x:v>TERMINADA</x:v>
      </x:c>
      <x:c r="J189" t="inlineStr">
        <x:is>
          <x:t xml:space="preserve">DERIVADO DEL FIFO</x:t>
        </x:is>
      </x:c>
    </x:row>
    <x:row r="190">
      <x:c r="A190" t="inlineStr">
        <x:is>
          <x:t xml:space="preserve">F01</x:t>
        </x:is>
      </x:c>
      <x:c r="B190" t="inlineStr">
        <x:is>
          <x:t xml:space="preserve">P016</x:t>
        </x:is>
      </x:c>
      <x:c r="C190" t="n">
        <x:v>9</x:v>
      </x:c>
      <x:c r="D190" t="inlineStr">
        <x:is>
          <x:t xml:space="preserve">Colgado, traslado y enfriamiento</x:t>
        </x:is>
      </x:c>
      <x:c r="E190" t="inlineStr">
        <x:is>
          <x:t xml:space="preserve">Manipulación y enfriamiento de piezas</x:t>
        </x:is>
      </x:c>
      <x:c r="F190" s="35" t="n">
        <x:v>45722.41166111111</x:v>
      </x:c>
      <x:c r="G190" s="35" t="n">
        <x:v>45722.43360555555</x:v>
      </x:c>
      <x:c r="H190" s="35" t="n">
        <x:f>'14_FALLAS_ESC'!$B$2</x:f>
        <x:v>45817.33333333334</x:v>
      </x:c>
      <x:c r="I190" t="str">
        <x:f>IF(G190&lt;=H190,"TERMINADA",IF(F190&gt;=H190,"PENDIENTE",IF(E190='14_FALLAS_ESC'!$E$2,"INTERRUMPIDA","EN CURSO")))</x:f>
        <x:v>TERMINADA</x:v>
      </x:c>
      <x:c r="J190" t="inlineStr">
        <x:is>
          <x:t xml:space="preserve">DERIVADO DEL FIFO</x:t>
        </x:is>
      </x:c>
    </x:row>
    <x:row r="191">
      <x:c r="A191" t="inlineStr">
        <x:is>
          <x:t xml:space="preserve">F01</x:t>
        </x:is>
      </x:c>
      <x:c r="B191" t="inlineStr">
        <x:is>
          <x:t xml:space="preserve">P016</x:t>
        </x:is>
      </x:c>
      <x:c r="C191" t="n">
        <x:v>10</x:v>
      </x:c>
      <x:c r="D191" t="inlineStr">
        <x:is>
          <x:t xml:space="preserve">Ensamblaje</x:t>
        </x:is>
      </x:c>
      <x:c r="E191" t="inlineStr">
        <x:is>
          <x:t xml:space="preserve">Mesa de armado</x:t>
        </x:is>
      </x:c>
      <x:c r="F191" s="35" t="n">
        <x:v>45722.63824861111</x:v>
      </x:c>
      <x:c r="G191" s="35" t="n">
        <x:v>45726.36116527778</x:v>
      </x:c>
      <x:c r="H191" s="35" t="n">
        <x:f>'14_FALLAS_ESC'!$B$2</x:f>
        <x:v>45817.33333333334</x:v>
      </x:c>
      <x:c r="I191" t="str">
        <x:f>IF(G191&lt;=H191,"TERMINADA",IF(F191&gt;=H191,"PENDIENTE",IF(E191='14_FALLAS_ESC'!$E$2,"INTERRUMPIDA","EN CURSO")))</x:f>
        <x:v>TERMINADA</x:v>
      </x:c>
      <x:c r="J191" t="inlineStr">
        <x:is>
          <x:t xml:space="preserve">DERIVADO DEL FIFO</x:t>
        </x:is>
      </x:c>
    </x:row>
    <x:row r="192">
      <x:c r="A192" t="inlineStr">
        <x:is>
          <x:t xml:space="preserve">F01</x:t>
        </x:is>
      </x:c>
      <x:c r="B192" t="inlineStr">
        <x:is>
          <x:t xml:space="preserve">P016</x:t>
        </x:is>
      </x:c>
      <x:c r="C192" t="n">
        <x:v>11</x:v>
      </x:c>
      <x:c r="D192" t="inlineStr">
        <x:is>
          <x:t xml:space="preserve">Inspección de calidad</x:t>
        </x:is>
      </x:c>
      <x:c r="E192" t="inlineStr">
        <x:is>
          <x:t xml:space="preserve">Área de inspección</x:t>
        </x:is>
      </x:c>
      <x:c r="F192" s="35" t="n">
        <x:v>45726.36116527778</x:v>
      </x:c>
      <x:c r="G192" s="35" t="n">
        <x:v>45726.3865125</x:v>
      </x:c>
      <x:c r="H192" s="35" t="n">
        <x:f>'14_FALLAS_ESC'!$B$2</x:f>
        <x:v>45817.33333333334</x:v>
      </x:c>
      <x:c r="I192" t="str">
        <x:f>IF(G192&lt;=H192,"TERMINADA",IF(F192&gt;=H192,"PENDIENTE",IF(E192='14_FALLAS_ESC'!$E$2,"INTERRUMPIDA","EN CURSO")))</x:f>
        <x:v>TERMINADA</x:v>
      </x:c>
      <x:c r="J192" t="inlineStr">
        <x:is>
          <x:t xml:space="preserve">DERIVADO DEL FIFO</x:t>
        </x:is>
      </x:c>
    </x:row>
    <x:row r="193">
      <x:c r="A193" t="inlineStr">
        <x:is>
          <x:t xml:space="preserve">F01</x:t>
        </x:is>
      </x:c>
      <x:c r="B193" t="inlineStr">
        <x:is>
          <x:t xml:space="preserve">P016</x:t>
        </x:is>
      </x:c>
      <x:c r="C193" t="n">
        <x:v>12</x:v>
      </x:c>
      <x:c r="D193" t="inlineStr">
        <x:is>
          <x:t xml:space="preserve">Embalaje</x:t>
        </x:is>
      </x:c>
      <x:c r="E193" t="inlineStr">
        <x:is>
          <x:t xml:space="preserve">Zona de protección y embalaje</x:t>
        </x:is>
      </x:c>
      <x:c r="F193" s="35" t="n">
        <x:v>45726.3865125</x:v>
      </x:c>
      <x:c r="G193" s="35" t="n">
        <x:v>45726.42033194444</x:v>
      </x:c>
      <x:c r="H193" s="35" t="n">
        <x:f>'14_FALLAS_ESC'!$B$2</x:f>
        <x:v>45817.33333333334</x:v>
      </x:c>
      <x:c r="I193" t="str">
        <x:f>IF(G193&lt;=H193,"TERMINADA",IF(F193&gt;=H193,"PENDIENTE",IF(E193='14_FALLAS_ESC'!$E$2,"INTERRUMPIDA","EN CURSO")))</x:f>
        <x:v>TERMINADA</x:v>
      </x:c>
      <x:c r="J193" t="inlineStr">
        <x:is>
          <x:t xml:space="preserve">DERIVADO DEL FIFO</x:t>
        </x:is>
      </x:c>
    </x:row>
    <x:row r="194">
      <x:c r="A194" t="inlineStr">
        <x:is>
          <x:t xml:space="preserve">F01</x:t>
        </x:is>
      </x:c>
      <x:c r="B194" t="inlineStr">
        <x:is>
          <x:t xml:space="preserve">P017</x:t>
        </x:is>
      </x:c>
      <x:c r="C194" t="n">
        <x:v>1</x:v>
      </x:c>
      <x:c r="D194" t="inlineStr">
        <x:is>
          <x:t xml:space="preserve">Corte de planchas de acero</x:t>
        </x:is>
      </x:c>
      <x:c r="E194" t="inlineStr">
        <x:is>
          <x:t xml:space="preserve">Guillotina hidráulica para corte de planchas de acero</x:t>
        </x:is>
      </x:c>
      <x:c r="F194" s="35" t="n">
        <x:v>45719.33333333334</x:v>
      </x:c>
      <x:c r="G194" s="35" t="n">
        <x:v>45719.67461111111</x:v>
      </x:c>
      <x:c r="H194" s="35" t="n">
        <x:f>'14_FALLAS_ESC'!$B$2</x:f>
        <x:v>45817.33333333334</x:v>
      </x:c>
      <x:c r="I194" t="str">
        <x:f>IF(G194&lt;=H194,"TERMINADA",IF(F194&gt;=H194,"PENDIENTE",IF(E194='14_FALLAS_ESC'!$E$2,"INTERRUMPIDA","EN CURSO")))</x:f>
        <x:v>TERMINADA</x:v>
      </x:c>
      <x:c r="J194" t="inlineStr">
        <x:is>
          <x:t xml:space="preserve">DERIVADO DEL FIFO</x:t>
        </x:is>
      </x:c>
    </x:row>
    <x:row r="195">
      <x:c r="A195" t="inlineStr">
        <x:is>
          <x:t xml:space="preserve">F01</x:t>
        </x:is>
      </x:c>
      <x:c r="B195" t="inlineStr">
        <x:is>
          <x:t xml:space="preserve">P017</x:t>
        </x:is>
      </x:c>
      <x:c r="C195" t="n">
        <x:v>2</x:v>
      </x:c>
      <x:c r="D195" t="inlineStr">
        <x:is>
          <x:t xml:space="preserve">Corte de tubos y perfiles</x:t>
        </x:is>
      </x:c>
      <x:c r="E195" t="inlineStr">
        <x:is>
          <x:t xml:space="preserve">Sierra de cinta para corte de tubos y perfiles</x:t>
        </x:is>
      </x:c>
      <x:c r="F195" s="35" t="n">
        <x:v>45719.67461111111</x:v>
      </x:c>
      <x:c r="G195" s="35" t="n">
        <x:v>45721.34005555556</x:v>
      </x:c>
      <x:c r="H195" s="35" t="n">
        <x:f>'14_FALLAS_ESC'!$B$2</x:f>
        <x:v>45817.33333333334</x:v>
      </x:c>
      <x:c r="I195" t="str">
        <x:f>IF(G195&lt;=H195,"TERMINADA",IF(F195&gt;=H195,"PENDIENTE",IF(E195='14_FALLAS_ESC'!$E$2,"INTERRUMPIDA","EN CURSO")))</x:f>
        <x:v>TERMINADA</x:v>
      </x:c>
      <x:c r="J195" t="inlineStr">
        <x:is>
          <x:t xml:space="preserve">DERIVADO DEL FIFO</x:t>
        </x:is>
      </x:c>
    </x:row>
    <x:row r="196">
      <x:c r="A196" t="inlineStr">
        <x:is>
          <x:t xml:space="preserve">F01</x:t>
        </x:is>
      </x:c>
      <x:c r="B196" t="inlineStr">
        <x:is>
          <x:t xml:space="preserve">P017</x:t>
        </x:is>
      </x:c>
      <x:c r="C196" t="n">
        <x:v>3</x:v>
      </x:c>
      <x:c r="D196" t="inlineStr">
        <x:is>
          <x:t xml:space="preserve">Perforación</x:t>
        </x:is>
      </x:c>
      <x:c r="E196" t="inlineStr">
        <x:is>
          <x:t xml:space="preserve">Taladro de banco para perforación de acero</x:t>
        </x:is>
      </x:c>
      <x:c r="F196" s="35" t="n">
        <x:v>45721.34005555556</x:v>
      </x:c>
      <x:c r="G196" s="35" t="n">
        <x:v>45722.58894444445</x:v>
      </x:c>
      <x:c r="H196" s="35" t="n">
        <x:f>'14_FALLAS_ESC'!$B$2</x:f>
        <x:v>45817.33333333334</x:v>
      </x:c>
      <x:c r="I196" t="str">
        <x:f>IF(G196&lt;=H196,"TERMINADA",IF(F196&gt;=H196,"PENDIENTE",IF(E196='14_FALLAS_ESC'!$E$2,"INTERRUMPIDA","EN CURSO")))</x:f>
        <x:v>TERMINADA</x:v>
      </x:c>
      <x:c r="J196" t="inlineStr">
        <x:is>
          <x:t xml:space="preserve">DERIVADO DEL FIFO</x:t>
        </x:is>
      </x:c>
    </x:row>
    <x:row r="197">
      <x:c r="A197" t="inlineStr">
        <x:is>
          <x:t xml:space="preserve">F01</x:t>
        </x:is>
      </x:c>
      <x:c r="B197" t="inlineStr">
        <x:is>
          <x:t xml:space="preserve">P017</x:t>
        </x:is>
      </x:c>
      <x:c r="C197" t="n">
        <x:v>4</x:v>
      </x:c>
      <x:c r="D197" t="inlineStr">
        <x:is>
          <x:t xml:space="preserve">Plegado</x:t>
        </x:is>
      </x:c>
      <x:c r="E197" t="inlineStr">
        <x:is>
          <x:t xml:space="preserve">Plegadora hidráulica de chapa metálica</x:t>
        </x:is>
      </x:c>
      <x:c r="F197" s="35" t="n">
        <x:v>45722.58894444445</x:v>
      </x:c>
      <x:c r="G197" s="35" t="n">
        <x:v>45726.39727777777</x:v>
      </x:c>
      <x:c r="H197" s="35" t="n">
        <x:f>'14_FALLAS_ESC'!$B$2</x:f>
        <x:v>45817.33333333334</x:v>
      </x:c>
      <x:c r="I197" t="str">
        <x:f>IF(G197&lt;=H197,"TERMINADA",IF(F197&gt;=H197,"PENDIENTE",IF(E197='14_FALLAS_ESC'!$E$2,"INTERRUMPIDA","EN CURSO")))</x:f>
        <x:v>TERMINADA</x:v>
      </x:c>
      <x:c r="J197" t="inlineStr">
        <x:is>
          <x:t xml:space="preserve">DERIVADO DEL FIFO</x:t>
        </x:is>
      </x:c>
    </x:row>
    <x:row r="198">
      <x:c r="A198" t="inlineStr">
        <x:is>
          <x:t xml:space="preserve">F01</x:t>
        </x:is>
      </x:c>
      <x:c r="B198" t="inlineStr">
        <x:is>
          <x:t xml:space="preserve">P017</x:t>
        </x:is>
      </x:c>
      <x:c r="C198" t="n">
        <x:v>5</x:v>
      </x:c>
      <x:c r="D198" t="inlineStr">
        <x:is>
          <x:t xml:space="preserve">Soldadura</x:t>
        </x:is>
      </x:c>
      <x:c r="E198" t="inlineStr">
        <x:is>
          <x:t xml:space="preserve">Máquina de soldadura por arco MIG/MAG</x:t>
        </x:is>
      </x:c>
      <x:c r="F198" s="35" t="n">
        <x:v>45726.39727777777</x:v>
      </x:c>
      <x:c r="G198" s="35" t="n">
        <x:v>45728.39783333334</x:v>
      </x:c>
      <x:c r="H198" s="35" t="n">
        <x:f>'14_FALLAS_ESC'!$B$2</x:f>
        <x:v>45817.33333333334</x:v>
      </x:c>
      <x:c r="I198" t="str">
        <x:f>IF(G198&lt;=H198,"TERMINADA",IF(F198&gt;=H198,"PENDIENTE",IF(E198='14_FALLAS_ESC'!$E$2,"INTERRUMPIDA","EN CURSO")))</x:f>
        <x:v>TERMINADA</x:v>
      </x:c>
      <x:c r="J198" t="inlineStr">
        <x:is>
          <x:t xml:space="preserve">DERIVADO DEL FIFO</x:t>
        </x:is>
      </x:c>
    </x:row>
    <x:row r="199">
      <x:c r="A199" t="inlineStr">
        <x:is>
          <x:t xml:space="preserve">F01</x:t>
        </x:is>
      </x:c>
      <x:c r="B199" t="inlineStr">
        <x:is>
          <x:t xml:space="preserve">P017</x:t>
        </x:is>
      </x:c>
      <x:c r="C199" t="n">
        <x:v>6</x:v>
      </x:c>
      <x:c r="D199" t="inlineStr">
        <x:is>
          <x:t xml:space="preserve">Desbarbado</x:t>
        </x:is>
      </x:c>
      <x:c r="E199" t="inlineStr">
        <x:is>
          <x:t xml:space="preserve">Mesa de desbarbado/esmerilado</x:t>
        </x:is>
      </x:c>
      <x:c r="F199" s="35" t="n">
        <x:v>45728.39783333334</x:v>
      </x:c>
      <x:c r="G199" s="35" t="n">
        <x:v>45729.41866666666</x:v>
      </x:c>
      <x:c r="H199" s="35" t="n">
        <x:f>'14_FALLAS_ESC'!$B$2</x:f>
        <x:v>45817.33333333334</x:v>
      </x:c>
      <x:c r="I199" t="str">
        <x:f>IF(G199&lt;=H199,"TERMINADA",IF(F199&gt;=H199,"PENDIENTE",IF(E199='14_FALLAS_ESC'!$E$2,"INTERRUMPIDA","EN CURSO")))</x:f>
        <x:v>TERMINADA</x:v>
      </x:c>
      <x:c r="J199" t="inlineStr">
        <x:is>
          <x:t xml:space="preserve">DERIVADO DEL FIFO</x:t>
        </x:is>
      </x:c>
    </x:row>
    <x:row r="200">
      <x:c r="A200" t="inlineStr">
        <x:is>
          <x:t xml:space="preserve">F01</x:t>
        </x:is>
      </x:c>
      <x:c r="B200" t="inlineStr">
        <x:is>
          <x:t xml:space="preserve">P017</x:t>
        </x:is>
      </x:c>
      <x:c r="C200" t="n">
        <x:v>7</x:v>
      </x:c>
      <x:c r="D200" t="inlineStr">
        <x:is>
          <x:t xml:space="preserve">Preparación superficial</x:t>
        </x:is>
      </x:c>
      <x:c r="E200" t="inlineStr">
        <x:is>
          <x:t xml:space="preserve">Zona de preparación superficial</x:t>
        </x:is>
      </x:c>
      <x:c r="F200" s="35" t="n">
        <x:v>45729.41866666666</x:v>
      </x:c>
      <x:c r="G200" s="35" t="n">
        <x:v>45730.34137333334</x:v>
      </x:c>
      <x:c r="H200" s="35" t="n">
        <x:f>'14_FALLAS_ESC'!$B$2</x:f>
        <x:v>45817.33333333334</x:v>
      </x:c>
      <x:c r="I200" t="str">
        <x:f>IF(G200&lt;=H200,"TERMINADA",IF(F200&gt;=H200,"PENDIENTE",IF(E200='14_FALLAS_ESC'!$E$2,"INTERRUMPIDA","EN CURSO")))</x:f>
        <x:v>TERMINADA</x:v>
      </x:c>
      <x:c r="J200" t="inlineStr">
        <x:is>
          <x:t xml:space="preserve">DERIVADO DEL FIFO</x:t>
        </x:is>
      </x:c>
    </x:row>
    <x:row r="201">
      <x:c r="A201" t="inlineStr">
        <x:is>
          <x:t xml:space="preserve">F01</x:t>
        </x:is>
      </x:c>
      <x:c r="B201" t="inlineStr">
        <x:is>
          <x:t xml:space="preserve">P017</x:t>
        </x:is>
      </x:c>
      <x:c r="C201" t="n">
        <x:v>8</x:v>
      </x:c>
      <x:c r="D201" t="inlineStr">
        <x:is>
          <x:t xml:space="preserve">Aplicación electrostática de polvo</x:t>
        </x:is>
      </x:c>
      <x:c r="E201" t="inlineStr">
        <x:is>
          <x:t xml:space="preserve">Pistola manual de pintura electrostática en polvo</x:t>
        </x:is>
      </x:c>
      <x:c r="F201" s="35" t="n">
        <x:v>45730.34137333334</x:v>
      </x:c>
      <x:c r="G201" s="35" t="n">
        <x:v>45730.42487333333</x:v>
      </x:c>
      <x:c r="H201" s="35" t="n">
        <x:f>'14_FALLAS_ESC'!$B$2</x:f>
        <x:v>45817.33333333334</x:v>
      </x:c>
      <x:c r="I201" t="str">
        <x:f>IF(G201&lt;=H201,"TERMINADA",IF(F201&gt;=H201,"PENDIENTE",IF(E201='14_FALLAS_ESC'!$E$2,"INTERRUMPIDA","EN CURSO")))</x:f>
        <x:v>TERMINADA</x:v>
      </x:c>
      <x:c r="J201" t="inlineStr">
        <x:is>
          <x:t xml:space="preserve">DERIVADO DEL FIFO</x:t>
        </x:is>
      </x:c>
    </x:row>
    <x:row r="202">
      <x:c r="A202" t="inlineStr">
        <x:is>
          <x:t xml:space="preserve">F01</x:t>
        </x:is>
      </x:c>
      <x:c r="B202" t="inlineStr">
        <x:is>
          <x:t xml:space="preserve">P017</x:t>
        </x:is>
      </x:c>
      <x:c r="C202" t="n">
        <x:v>9</x:v>
      </x:c>
      <x:c r="D202" t="inlineStr">
        <x:is>
          <x:t xml:space="preserve">Curado térmico en horno</x:t>
        </x:is>
      </x:c>
      <x:c r="E202" t="inlineStr">
        <x:is>
          <x:t xml:space="preserve">Horno de curado de pintura electrostática por lotes</x:t>
        </x:is>
      </x:c>
      <x:c r="F202" s="35" t="n">
        <x:v>45730.42487333333</x:v>
      </x:c>
      <x:c r="G202" s="35" t="n">
        <x:v>45730.48737333333</x:v>
      </x:c>
      <x:c r="H202" s="35" t="n">
        <x:f>'14_FALLAS_ESC'!$B$2</x:f>
        <x:v>45817.33333333334</x:v>
      </x:c>
      <x:c r="I202" t="str">
        <x:f>IF(G202&lt;=H202,"TERMINADA",IF(F202&gt;=H202,"PENDIENTE",IF(E202='14_FALLAS_ESC'!$E$2,"INTERRUMPIDA","EN CURSO")))</x:f>
        <x:v>TERMINADA</x:v>
      </x:c>
      <x:c r="J202" t="inlineStr">
        <x:is>
          <x:t xml:space="preserve">DERIVADO DEL FIFO</x:t>
        </x:is>
      </x:c>
    </x:row>
    <x:row r="203">
      <x:c r="A203" t="inlineStr">
        <x:is>
          <x:t xml:space="preserve">F01</x:t>
        </x:is>
      </x:c>
      <x:c r="B203" t="inlineStr">
        <x:is>
          <x:t xml:space="preserve">P017</x:t>
        </x:is>
      </x:c>
      <x:c r="C203" t="n">
        <x:v>10</x:v>
      </x:c>
      <x:c r="D203" t="inlineStr">
        <x:is>
          <x:t xml:space="preserve">Colgado, traslado y enfriamiento</x:t>
        </x:is>
      </x:c>
      <x:c r="E203" t="inlineStr">
        <x:is>
          <x:t xml:space="preserve">Manipulación y enfriamiento de piezas</x:t>
        </x:is>
      </x:c>
      <x:c r="F203" s="35" t="n">
        <x:v>45730.48737333333</x:v>
      </x:c>
      <x:c r="G203" s="35" t="n">
        <x:v>45730.56256777778</x:v>
      </x:c>
      <x:c r="H203" s="35" t="n">
        <x:f>'14_FALLAS_ESC'!$B$2</x:f>
        <x:v>45817.33333333334</x:v>
      </x:c>
      <x:c r="I203" t="str">
        <x:f>IF(G203&lt;=H203,"TERMINADA",IF(F203&gt;=H203,"PENDIENTE",IF(E203='14_FALLAS_ESC'!$E$2,"INTERRUMPIDA","EN CURSO")))</x:f>
        <x:v>TERMINADA</x:v>
      </x:c>
      <x:c r="J203" t="inlineStr">
        <x:is>
          <x:t xml:space="preserve">DERIVADO DEL FIFO</x:t>
        </x:is>
      </x:c>
    </x:row>
    <x:row r="204">
      <x:c r="A204" t="inlineStr">
        <x:is>
          <x:t xml:space="preserve">F01</x:t>
        </x:is>
      </x:c>
      <x:c r="B204" t="inlineStr">
        <x:is>
          <x:t xml:space="preserve">P017</x:t>
        </x:is>
      </x:c>
      <x:c r="C204" t="n">
        <x:v>11</x:v>
      </x:c>
      <x:c r="D204" t="inlineStr">
        <x:is>
          <x:t xml:space="preserve">Ensamblaje</x:t>
        </x:is>
      </x:c>
      <x:c r="E204" t="inlineStr">
        <x:is>
          <x:t xml:space="preserve">Mesa de armado</x:t>
        </x:is>
      </x:c>
      <x:c r="F204" s="35" t="n">
        <x:v>45730.56256777778</x:v>
      </x:c>
      <x:c r="G204" s="35" t="n">
        <x:v>45734.36256777777</x:v>
      </x:c>
      <x:c r="H204" s="35" t="n">
        <x:f>'14_FALLAS_ESC'!$B$2</x:f>
        <x:v>45817.33333333334</x:v>
      </x:c>
      <x:c r="I204" t="str">
        <x:f>IF(G204&lt;=H204,"TERMINADA",IF(F204&gt;=H204,"PENDIENTE",IF(E204='14_FALLAS_ESC'!$E$2,"INTERRUMPIDA","EN CURSO")))</x:f>
        <x:v>TERMINADA</x:v>
      </x:c>
      <x:c r="J204" t="inlineStr">
        <x:is>
          <x:t xml:space="preserve">DERIVADO DEL FIFO</x:t>
        </x:is>
      </x:c>
    </x:row>
    <x:row r="205">
      <x:c r="A205" t="inlineStr">
        <x:is>
          <x:t xml:space="preserve">F01</x:t>
        </x:is>
      </x:c>
      <x:c r="B205" t="inlineStr">
        <x:is>
          <x:t xml:space="preserve">P017</x:t>
        </x:is>
      </x:c>
      <x:c r="C205" t="n">
        <x:v>12</x:v>
      </x:c>
      <x:c r="D205" t="inlineStr">
        <x:is>
          <x:t xml:space="preserve">Inspección de calidad</x:t>
        </x:is>
      </x:c>
      <x:c r="E205" t="inlineStr">
        <x:is>
          <x:t xml:space="preserve">Área de inspección</x:t>
        </x:is>
      </x:c>
      <x:c r="F205" s="35" t="n">
        <x:v>45734.36256777777</x:v>
      </x:c>
      <x:c r="G205" s="35" t="n">
        <x:v>45734.39751222223</x:v>
      </x:c>
      <x:c r="H205" s="35" t="n">
        <x:f>'14_FALLAS_ESC'!$B$2</x:f>
        <x:v>45817.33333333334</x:v>
      </x:c>
      <x:c r="I205" t="str">
        <x:f>IF(G205&lt;=H205,"TERMINADA",IF(F205&gt;=H205,"PENDIENTE",IF(E205='14_FALLAS_ESC'!$E$2,"INTERRUMPIDA","EN CURSO")))</x:f>
        <x:v>TERMINADA</x:v>
      </x:c>
      <x:c r="J205" t="inlineStr">
        <x:is>
          <x:t xml:space="preserve">DERIVADO DEL FIFO</x:t>
        </x:is>
      </x:c>
    </x:row>
    <x:row r="206">
      <x:c r="A206" t="inlineStr">
        <x:is>
          <x:t xml:space="preserve">F01</x:t>
        </x:is>
      </x:c>
      <x:c r="B206" t="inlineStr">
        <x:is>
          <x:t xml:space="preserve">P017</x:t>
        </x:is>
      </x:c>
      <x:c r="C206" t="n">
        <x:v>13</x:v>
      </x:c>
      <x:c r="D206" t="inlineStr">
        <x:is>
          <x:t xml:space="preserve">Embalaje</x:t>
        </x:is>
      </x:c>
      <x:c r="E206" t="inlineStr">
        <x:is>
          <x:t xml:space="preserve">Zona de protección y embalaje</x:t>
        </x:is>
      </x:c>
      <x:c r="F206" s="35" t="n">
        <x:v>45734.39751222223</x:v>
      </x:c>
      <x:c r="G206" s="35" t="n">
        <x:v>45734.44445666666</x:v>
      </x:c>
      <x:c r="H206" s="35" t="n">
        <x:f>'14_FALLAS_ESC'!$B$2</x:f>
        <x:v>45817.33333333334</x:v>
      </x:c>
      <x:c r="I206" t="str">
        <x:f>IF(G206&lt;=H206,"TERMINADA",IF(F206&gt;=H206,"PENDIENTE",IF(E206='14_FALLAS_ESC'!$E$2,"INTERRUMPIDA","EN CURSO")))</x:f>
        <x:v>TERMINADA</x:v>
      </x:c>
      <x:c r="J206" t="inlineStr">
        <x:is>
          <x:t xml:space="preserve">DERIVADO DEL FIFO</x:t>
        </x:is>
      </x:c>
    </x:row>
    <x:row r="207">
      <x:c r="A207" t="inlineStr">
        <x:is>
          <x:t xml:space="preserve">F01</x:t>
        </x:is>
      </x:c>
      <x:c r="B207" t="inlineStr">
        <x:is>
          <x:t xml:space="preserve">P019</x:t>
        </x:is>
      </x:c>
      <x:c r="C207" t="n">
        <x:v>1</x:v>
      </x:c>
      <x:c r="D207" t="inlineStr">
        <x:is>
          <x:t xml:space="preserve">Corte de planchas de acero</x:t>
        </x:is>
      </x:c>
      <x:c r="E207" t="inlineStr">
        <x:is>
          <x:t xml:space="preserve">Guillotina hidráulica para corte de planchas de acero</x:t>
        </x:is>
      </x:c>
      <x:c r="F207" s="35" t="n">
        <x:v>45719.67461111111</x:v>
      </x:c>
      <x:c r="G207" s="35" t="n">
        <x:v>45721.34841666667</x:v>
      </x:c>
      <x:c r="H207" s="35" t="n">
        <x:f>'14_FALLAS_ESC'!$B$2</x:f>
        <x:v>45817.33333333334</x:v>
      </x:c>
      <x:c r="I207" t="str">
        <x:f>IF(G207&lt;=H207,"TERMINADA",IF(F207&gt;=H207,"PENDIENTE",IF(E207='14_FALLAS_ESC'!$E$2,"INTERRUMPIDA","EN CURSO")))</x:f>
        <x:v>TERMINADA</x:v>
      </x:c>
      <x:c r="J207" t="inlineStr">
        <x:is>
          <x:t xml:space="preserve">DERIVADO DEL FIFO</x:t>
        </x:is>
      </x:c>
    </x:row>
    <x:row r="208">
      <x:c r="A208" t="inlineStr">
        <x:is>
          <x:t xml:space="preserve">F01</x:t>
        </x:is>
      </x:c>
      <x:c r="B208" t="inlineStr">
        <x:is>
          <x:t xml:space="preserve">P019</x:t>
        </x:is>
      </x:c>
      <x:c r="C208" t="n">
        <x:v>2</x:v>
      </x:c>
      <x:c r="D208" t="inlineStr">
        <x:is>
          <x:t xml:space="preserve">Corte de tubos y perfiles</x:t>
        </x:is>
      </x:c>
      <x:c r="E208" t="inlineStr">
        <x:is>
          <x:t xml:space="preserve">Sierra de cinta para corte de tubos y perfiles</x:t>
        </x:is>
      </x:c>
      <x:c r="F208" s="35" t="n">
        <x:v>45721.34841666667</x:v>
      </x:c>
      <x:c r="G208" s="35" t="n">
        <x:v>45721.37888888889</x:v>
      </x:c>
      <x:c r="H208" s="35" t="n">
        <x:f>'14_FALLAS_ESC'!$B$2</x:f>
        <x:v>45817.33333333334</x:v>
      </x:c>
      <x:c r="I208" t="str">
        <x:f>IF(G208&lt;=H208,"TERMINADA",IF(F208&gt;=H208,"PENDIENTE",IF(E208='14_FALLAS_ESC'!$E$2,"INTERRUMPIDA","EN CURSO")))</x:f>
        <x:v>TERMINADA</x:v>
      </x:c>
      <x:c r="J208" t="inlineStr">
        <x:is>
          <x:t xml:space="preserve">DERIVADO DEL FIFO</x:t>
        </x:is>
      </x:c>
    </x:row>
    <x:row r="209">
      <x:c r="A209" t="inlineStr">
        <x:is>
          <x:t xml:space="preserve">F01</x:t>
        </x:is>
      </x:c>
      <x:c r="B209" t="inlineStr">
        <x:is>
          <x:t xml:space="preserve">P019</x:t>
        </x:is>
      </x:c>
      <x:c r="C209" t="n">
        <x:v>3</x:v>
      </x:c>
      <x:c r="D209" t="inlineStr">
        <x:is>
          <x:t xml:space="preserve">Perforación</x:t>
        </x:is>
      </x:c>
      <x:c r="E209" t="inlineStr">
        <x:is>
          <x:t xml:space="preserve">Taladro de banco para perforación de acero</x:t>
        </x:is>
      </x:c>
      <x:c r="F209" s="35" t="n">
        <x:v>45722.58894444445</x:v>
      </x:c>
      <x:c r="G209" s="35" t="n">
        <x:v>45723.66672222222</x:v>
      </x:c>
      <x:c r="H209" s="35" t="n">
        <x:f>'14_FALLAS_ESC'!$B$2</x:f>
        <x:v>45817.33333333334</x:v>
      </x:c>
      <x:c r="I209" t="str">
        <x:f>IF(G209&lt;=H209,"TERMINADA",IF(F209&gt;=H209,"PENDIENTE",IF(E209='14_FALLAS_ESC'!$E$2,"INTERRUMPIDA","EN CURSO")))</x:f>
        <x:v>TERMINADA</x:v>
      </x:c>
      <x:c r="J209" t="inlineStr">
        <x:is>
          <x:t xml:space="preserve">DERIVADO DEL FIFO</x:t>
        </x:is>
      </x:c>
    </x:row>
    <x:row r="210">
      <x:c r="A210" t="inlineStr">
        <x:is>
          <x:t xml:space="preserve">F01</x:t>
        </x:is>
      </x:c>
      <x:c r="B210" t="inlineStr">
        <x:is>
          <x:t xml:space="preserve">P019</x:t>
        </x:is>
      </x:c>
      <x:c r="C210" t="n">
        <x:v>4</x:v>
      </x:c>
      <x:c r="D210" t="inlineStr">
        <x:is>
          <x:t xml:space="preserve">Plegado</x:t>
        </x:is>
      </x:c>
      <x:c r="E210" t="inlineStr">
        <x:is>
          <x:t xml:space="preserve">Plegadora hidráulica de chapa metálica</x:t>
        </x:is>
      </x:c>
      <x:c r="F210" s="35" t="n">
        <x:v>45726.39727777777</x:v>
      </x:c>
      <x:c r="G210" s="35" t="n">
        <x:v>45728.59727777778</x:v>
      </x:c>
      <x:c r="H210" s="35" t="n">
        <x:f>'14_FALLAS_ESC'!$B$2</x:f>
        <x:v>45817.33333333334</x:v>
      </x:c>
      <x:c r="I210" t="str">
        <x:f>IF(G210&lt;=H210,"TERMINADA",IF(F210&gt;=H210,"PENDIENTE",IF(E210='14_FALLAS_ESC'!$E$2,"INTERRUMPIDA","EN CURSO")))</x:f>
        <x:v>TERMINADA</x:v>
      </x:c>
      <x:c r="J210" t="inlineStr">
        <x:is>
          <x:t xml:space="preserve">DERIVADO DEL FIFO</x:t>
        </x:is>
      </x:c>
    </x:row>
    <x:row r="211">
      <x:c r="A211" t="inlineStr">
        <x:is>
          <x:t xml:space="preserve">F01</x:t>
        </x:is>
      </x:c>
      <x:c r="B211" t="inlineStr">
        <x:is>
          <x:t xml:space="preserve">P019</x:t>
        </x:is>
      </x:c>
      <x:c r="C211" t="n">
        <x:v>5</x:v>
      </x:c>
      <x:c r="D211" t="inlineStr">
        <x:is>
          <x:t xml:space="preserve">Desbarbado</x:t>
        </x:is>
      </x:c>
      <x:c r="E211" t="inlineStr">
        <x:is>
          <x:t xml:space="preserve">Mesa de desbarbado/esmerilado</x:t>
        </x:is>
      </x:c>
      <x:c r="F211" s="35" t="n">
        <x:v>45729.41866666666</x:v>
      </x:c>
      <x:c r="G211" s="35" t="n">
        <x:v>45729.67491666666</x:v>
      </x:c>
      <x:c r="H211" s="35" t="n">
        <x:f>'14_FALLAS_ESC'!$B$2</x:f>
        <x:v>45817.33333333334</x:v>
      </x:c>
      <x:c r="I211" t="str">
        <x:f>IF(G211&lt;=H211,"TERMINADA",IF(F211&gt;=H211,"PENDIENTE",IF(E211='14_FALLAS_ESC'!$E$2,"INTERRUMPIDA","EN CURSO")))</x:f>
        <x:v>TERMINADA</x:v>
      </x:c>
      <x:c r="J211" t="inlineStr">
        <x:is>
          <x:t xml:space="preserve">DERIVADO DEL FIFO</x:t>
        </x:is>
      </x:c>
    </x:row>
    <x:row r="212">
      <x:c r="A212" t="inlineStr">
        <x:is>
          <x:t xml:space="preserve">F01</x:t>
        </x:is>
      </x:c>
      <x:c r="B212" t="inlineStr">
        <x:is>
          <x:t xml:space="preserve">P019</x:t>
        </x:is>
      </x:c>
      <x:c r="C212" t="n">
        <x:v>6</x:v>
      </x:c>
      <x:c r="D212" t="inlineStr">
        <x:is>
          <x:t xml:space="preserve">Preparación superficial</x:t>
        </x:is>
      </x:c>
      <x:c r="E212" t="inlineStr">
        <x:is>
          <x:t xml:space="preserve">Zona de preparación superficial</x:t>
        </x:is>
      </x:c>
      <x:c r="F212" s="35" t="n">
        <x:v>45730.34137333334</x:v>
      </x:c>
      <x:c r="G212" s="35" t="n">
        <x:v>45730.55602</x:v>
      </x:c>
      <x:c r="H212" s="35" t="n">
        <x:f>'14_FALLAS_ESC'!$B$2</x:f>
        <x:v>45817.33333333334</x:v>
      </x:c>
      <x:c r="I212" t="str">
        <x:f>IF(G212&lt;=H212,"TERMINADA",IF(F212&gt;=H212,"PENDIENTE",IF(E212='14_FALLAS_ESC'!$E$2,"INTERRUMPIDA","EN CURSO")))</x:f>
        <x:v>TERMINADA</x:v>
      </x:c>
      <x:c r="J212" t="inlineStr">
        <x:is>
          <x:t xml:space="preserve">DERIVADO DEL FIFO</x:t>
        </x:is>
      </x:c>
    </x:row>
    <x:row r="213">
      <x:c r="A213" t="inlineStr">
        <x:is>
          <x:t xml:space="preserve">F01</x:t>
        </x:is>
      </x:c>
      <x:c r="B213" t="inlineStr">
        <x:is>
          <x:t xml:space="preserve">P019</x:t>
        </x:is>
      </x:c>
      <x:c r="C213" t="n">
        <x:v>7</x:v>
      </x:c>
      <x:c r="D213" t="inlineStr">
        <x:is>
          <x:t xml:space="preserve">Aplicación electrostática de polvo</x:t>
        </x:is>
      </x:c>
      <x:c r="E213" t="inlineStr">
        <x:is>
          <x:t xml:space="preserve">Pistola manual de pintura electrostática en polvo</x:t>
        </x:is>
      </x:c>
      <x:c r="F213" s="35" t="n">
        <x:v>45730.55602</x:v>
      </x:c>
      <x:c r="G213" s="35" t="n">
        <x:v>45730.59668666666</x:v>
      </x:c>
      <x:c r="H213" s="35" t="n">
        <x:f>'14_FALLAS_ESC'!$B$2</x:f>
        <x:v>45817.33333333334</x:v>
      </x:c>
      <x:c r="I213" t="str">
        <x:f>IF(G213&lt;=H213,"TERMINADA",IF(F213&gt;=H213,"PENDIENTE",IF(E213='14_FALLAS_ESC'!$E$2,"INTERRUMPIDA","EN CURSO")))</x:f>
        <x:v>TERMINADA</x:v>
      </x:c>
      <x:c r="J213" t="inlineStr">
        <x:is>
          <x:t xml:space="preserve">DERIVADO DEL FIFO</x:t>
        </x:is>
      </x:c>
    </x:row>
    <x:row r="214">
      <x:c r="A214" t="inlineStr">
        <x:is>
          <x:t xml:space="preserve">F01</x:t>
        </x:is>
      </x:c>
      <x:c r="B214" t="inlineStr">
        <x:is>
          <x:t xml:space="preserve">P019</x:t>
        </x:is>
      </x:c>
      <x:c r="C214" t="n">
        <x:v>8</x:v>
      </x:c>
      <x:c r="D214" t="inlineStr">
        <x:is>
          <x:t xml:space="preserve">Curado térmico en horno</x:t>
        </x:is>
      </x:c>
      <x:c r="E214" t="inlineStr">
        <x:is>
          <x:t xml:space="preserve">Horno de curado de pintura electrostática por lotes</x:t>
        </x:is>
      </x:c>
      <x:c r="F214" s="35" t="n">
        <x:v>45730.59668666666</x:v>
      </x:c>
      <x:c r="G214" s="35" t="n">
        <x:v>45730.62793666666</x:v>
      </x:c>
      <x:c r="H214" s="35" t="n">
        <x:f>'14_FALLAS_ESC'!$B$2</x:f>
        <x:v>45817.33333333334</x:v>
      </x:c>
      <x:c r="I214" t="str">
        <x:f>IF(G214&lt;=H214,"TERMINADA",IF(F214&gt;=H214,"PENDIENTE",IF(E214='14_FALLAS_ESC'!$E$2,"INTERRUMPIDA","EN CURSO")))</x:f>
        <x:v>TERMINADA</x:v>
      </x:c>
      <x:c r="J214" t="inlineStr">
        <x:is>
          <x:t xml:space="preserve">DERIVADO DEL FIFO</x:t>
        </x:is>
      </x:c>
    </x:row>
    <x:row r="215">
      <x:c r="A215" t="inlineStr">
        <x:is>
          <x:t xml:space="preserve">F01</x:t>
        </x:is>
      </x:c>
      <x:c r="B215" t="inlineStr">
        <x:is>
          <x:t xml:space="preserve">P019</x:t>
        </x:is>
      </x:c>
      <x:c r="C215" t="n">
        <x:v>9</x:v>
      </x:c>
      <x:c r="D215" t="inlineStr">
        <x:is>
          <x:t xml:space="preserve">Colgado, traslado y enfriamiento</x:t>
        </x:is>
      </x:c>
      <x:c r="E215" t="inlineStr">
        <x:is>
          <x:t xml:space="preserve">Manipulación y enfriamiento de piezas</x:t>
        </x:is>
      </x:c>
      <x:c r="F215" s="35" t="n">
        <x:v>45730.62793666666</x:v>
      </x:c>
      <x:c r="G215" s="35" t="n">
        <x:v>45730.64445055556</x:v>
      </x:c>
      <x:c r="H215" s="35" t="n">
        <x:f>'14_FALLAS_ESC'!$B$2</x:f>
        <x:v>45817.33333333334</x:v>
      </x:c>
      <x:c r="I215" t="str">
        <x:f>IF(G215&lt;=H215,"TERMINADA",IF(F215&gt;=H215,"PENDIENTE",IF(E215='14_FALLAS_ESC'!$E$2,"INTERRUMPIDA","EN CURSO")))</x:f>
        <x:v>TERMINADA</x:v>
      </x:c>
      <x:c r="J215" t="inlineStr">
        <x:is>
          <x:t xml:space="preserve">DERIVADO DEL FIFO</x:t>
        </x:is>
      </x:c>
    </x:row>
    <x:row r="216">
      <x:c r="A216" t="inlineStr">
        <x:is>
          <x:t xml:space="preserve">F01</x:t>
        </x:is>
      </x:c>
      <x:c r="B216" t="inlineStr">
        <x:is>
          <x:t xml:space="preserve">P019</x:t>
        </x:is>
      </x:c>
      <x:c r="C216" t="n">
        <x:v>10</x:v>
      </x:c>
      <x:c r="D216" t="inlineStr">
        <x:is>
          <x:t xml:space="preserve">Ensamblaje</x:t>
        </x:is>
      </x:c>
      <x:c r="E216" t="inlineStr">
        <x:is>
          <x:t xml:space="preserve">Mesa de armado</x:t>
        </x:is>
      </x:c>
      <x:c r="F216" s="35" t="n">
        <x:v>45734.36256777777</x:v>
      </x:c>
      <x:c r="G216" s="35" t="n">
        <x:v>45734.69590111111</x:v>
      </x:c>
      <x:c r="H216" s="35" t="n">
        <x:f>'14_FALLAS_ESC'!$B$2</x:f>
        <x:v>45817.33333333334</x:v>
      </x:c>
      <x:c r="I216" t="str">
        <x:f>IF(G216&lt;=H216,"TERMINADA",IF(F216&gt;=H216,"PENDIENTE",IF(E216='14_FALLAS_ESC'!$E$2,"INTERRUMPIDA","EN CURSO")))</x:f>
        <x:v>TERMINADA</x:v>
      </x:c>
      <x:c r="J216" t="inlineStr">
        <x:is>
          <x:t xml:space="preserve">DERIVADO DEL FIFO</x:t>
        </x:is>
      </x:c>
    </x:row>
    <x:row r="217">
      <x:c r="A217" t="inlineStr">
        <x:is>
          <x:t xml:space="preserve">F01</x:t>
        </x:is>
      </x:c>
      <x:c r="B217" t="inlineStr">
        <x:is>
          <x:t xml:space="preserve">P019</x:t>
        </x:is>
      </x:c>
      <x:c r="C217" t="n">
        <x:v>11</x:v>
      </x:c>
      <x:c r="D217" t="inlineStr">
        <x:is>
          <x:t xml:space="preserve">Inspección de calidad</x:t>
        </x:is>
      </x:c>
      <x:c r="E217" t="inlineStr">
        <x:is>
          <x:t xml:space="preserve">Área de inspección</x:t>
        </x:is>
      </x:c>
      <x:c r="F217" s="35" t="n">
        <x:v>45734.69590111111</x:v>
      </x:c>
      <x:c r="G217" s="35" t="n">
        <x:v>45735.33808166667</x:v>
      </x:c>
      <x:c r="H217" s="35" t="n">
        <x:f>'14_FALLAS_ESC'!$B$2</x:f>
        <x:v>45817.33333333334</x:v>
      </x:c>
      <x:c r="I217" t="str">
        <x:f>IF(G217&lt;=H217,"TERMINADA",IF(F217&gt;=H217,"PENDIENTE",IF(E217='14_FALLAS_ESC'!$E$2,"INTERRUMPIDA","EN CURSO")))</x:f>
        <x:v>TERMINADA</x:v>
      </x:c>
      <x:c r="J217" t="inlineStr">
        <x:is>
          <x:t xml:space="preserve">DERIVADO DEL FIFO</x:t>
        </x:is>
      </x:c>
    </x:row>
    <x:row r="218">
      <x:c r="A218" t="inlineStr">
        <x:is>
          <x:t xml:space="preserve">F01</x:t>
        </x:is>
      </x:c>
      <x:c r="B218" t="inlineStr">
        <x:is>
          <x:t xml:space="preserve">P019</x:t>
        </x:is>
      </x:c>
      <x:c r="C218" t="n">
        <x:v>12</x:v>
      </x:c>
      <x:c r="D218" t="inlineStr">
        <x:is>
          <x:t xml:space="preserve">Embalaje</x:t>
        </x:is>
      </x:c>
      <x:c r="E218" t="inlineStr">
        <x:is>
          <x:t xml:space="preserve">Zona de protección y embalaje</x:t>
        </x:is>
      </x:c>
      <x:c r="F218" s="35" t="n">
        <x:v>45735.33808166667</x:v>
      </x:c>
      <x:c r="G218" s="35" t="n">
        <x:v>45735.36105388889</x:v>
      </x:c>
      <x:c r="H218" s="35" t="n">
        <x:f>'14_FALLAS_ESC'!$B$2</x:f>
        <x:v>45817.33333333334</x:v>
      </x:c>
      <x:c r="I218" t="str">
        <x:f>IF(G218&lt;=H218,"TERMINADA",IF(F218&gt;=H218,"PENDIENTE",IF(E218='14_FALLAS_ESC'!$E$2,"INTERRUMPIDA","EN CURSO")))</x:f>
        <x:v>TERMINADA</x:v>
      </x:c>
      <x:c r="J218" t="inlineStr">
        <x:is>
          <x:t xml:space="preserve">DERIVADO DEL FIFO</x:t>
        </x:is>
      </x:c>
    </x:row>
    <x:row r="219">
      <x:c r="A219" t="inlineStr">
        <x:is>
          <x:t xml:space="preserve">F01</x:t>
        </x:is>
      </x:c>
      <x:c r="B219" t="inlineStr">
        <x:is>
          <x:t xml:space="preserve">P021</x:t>
        </x:is>
      </x:c>
      <x:c r="C219" t="n">
        <x:v>1</x:v>
      </x:c>
      <x:c r="D219" t="inlineStr">
        <x:is>
          <x:t xml:space="preserve">Corte de planchas de acero</x:t>
        </x:is>
      </x:c>
      <x:c r="E219" t="inlineStr">
        <x:is>
          <x:t xml:space="preserve">Guillotina hidráulica para corte de planchas de acero</x:t>
        </x:is>
      </x:c>
      <x:c r="F219" s="35" t="n">
        <x:v>45721.34841666667</x:v>
      </x:c>
      <x:c r="G219" s="35" t="n">
        <x:v>45721.49371180555</x:v>
      </x:c>
      <x:c r="H219" s="35" t="n">
        <x:f>'14_FALLAS_ESC'!$B$2</x:f>
        <x:v>45817.33333333334</x:v>
      </x:c>
      <x:c r="I219" t="str">
        <x:f>IF(G219&lt;=H219,"TERMINADA",IF(F219&gt;=H219,"PENDIENTE",IF(E219='14_FALLAS_ESC'!$E$2,"INTERRUMPIDA","EN CURSO")))</x:f>
        <x:v>TERMINADA</x:v>
      </x:c>
      <x:c r="J219" t="inlineStr">
        <x:is>
          <x:t xml:space="preserve">DERIVADO DEL FIFO</x:t>
        </x:is>
      </x:c>
    </x:row>
    <x:row r="220">
      <x:c r="A220" t="inlineStr">
        <x:is>
          <x:t xml:space="preserve">F01</x:t>
        </x:is>
      </x:c>
      <x:c r="B220" t="inlineStr">
        <x:is>
          <x:t xml:space="preserve">P021</x:t>
        </x:is>
      </x:c>
      <x:c r="C220" t="n">
        <x:v>2</x:v>
      </x:c>
      <x:c r="D220" t="inlineStr">
        <x:is>
          <x:t xml:space="preserve">Perforación</x:t>
        </x:is>
      </x:c>
      <x:c r="E220" t="inlineStr">
        <x:is>
          <x:t xml:space="preserve">Taladro de banco para perforación de acero</x:t>
        </x:is>
      </x:c>
      <x:c r="F220" s="35" t="n">
        <x:v>45723.66672222222</x:v>
      </x:c>
      <x:c r="G220" s="35" t="n">
        <x:v>45726.35005555556</x:v>
      </x:c>
      <x:c r="H220" s="35" t="n">
        <x:f>'14_FALLAS_ESC'!$B$2</x:f>
        <x:v>45817.33333333334</x:v>
      </x:c>
      <x:c r="I220" t="str">
        <x:f>IF(G220&lt;=H220,"TERMINADA",IF(F220&gt;=H220,"PENDIENTE",IF(E220='14_FALLAS_ESC'!$E$2,"INTERRUMPIDA","EN CURSO")))</x:f>
        <x:v>TERMINADA</x:v>
      </x:c>
      <x:c r="J220" t="inlineStr">
        <x:is>
          <x:t xml:space="preserve">DERIVADO DEL FIFO</x:t>
        </x:is>
      </x:c>
    </x:row>
    <x:row r="221">
      <x:c r="A221" t="inlineStr">
        <x:is>
          <x:t xml:space="preserve">F01</x:t>
        </x:is>
      </x:c>
      <x:c r="B221" t="inlineStr">
        <x:is>
          <x:t xml:space="preserve">P021</x:t>
        </x:is>
      </x:c>
      <x:c r="C221" t="n">
        <x:v>3</x:v>
      </x:c>
      <x:c r="D221" t="inlineStr">
        <x:is>
          <x:t xml:space="preserve">Plegado</x:t>
        </x:is>
      </x:c>
      <x:c r="E221" t="inlineStr">
        <x:is>
          <x:t xml:space="preserve">Plegadora hidráulica de chapa metálica</x:t>
        </x:is>
      </x:c>
      <x:c r="F221" s="35" t="n">
        <x:v>45728.59727777778</x:v>
      </x:c>
      <x:c r="G221" s="35" t="n">
        <x:v>45729.63338888889</x:v>
      </x:c>
      <x:c r="H221" s="35" t="n">
        <x:f>'14_FALLAS_ESC'!$B$2</x:f>
        <x:v>45817.33333333334</x:v>
      </x:c>
      <x:c r="I221" t="str">
        <x:f>IF(G221&lt;=H221,"TERMINADA",IF(F221&gt;=H221,"PENDIENTE",IF(E221='14_FALLAS_ESC'!$E$2,"INTERRUMPIDA","EN CURSO")))</x:f>
        <x:v>TERMINADA</x:v>
      </x:c>
      <x:c r="J221" t="inlineStr">
        <x:is>
          <x:t xml:space="preserve">DERIVADO DEL FIFO</x:t>
        </x:is>
      </x:c>
    </x:row>
    <x:row r="222">
      <x:c r="A222" t="inlineStr">
        <x:is>
          <x:t xml:space="preserve">F01</x:t>
        </x:is>
      </x:c>
      <x:c r="B222" t="inlineStr">
        <x:is>
          <x:t xml:space="preserve">P021</x:t>
        </x:is>
      </x:c>
      <x:c r="C222" t="n">
        <x:v>4</x:v>
      </x:c>
      <x:c r="D222" t="inlineStr">
        <x:is>
          <x:t xml:space="preserve">Desbarbado</x:t>
        </x:is>
      </x:c>
      <x:c r="E222" t="inlineStr">
        <x:is>
          <x:t xml:space="preserve">Mesa de desbarbado/esmerilado</x:t>
        </x:is>
      </x:c>
      <x:c r="F222" s="35" t="n">
        <x:v>45729.67491666666</x:v>
      </x:c>
      <x:c r="G222" s="35" t="n">
        <x:v>45730.3645</x:v>
      </x:c>
      <x:c r="H222" s="35" t="n">
        <x:f>'14_FALLAS_ESC'!$B$2</x:f>
        <x:v>45817.33333333334</x:v>
      </x:c>
      <x:c r="I222" t="str">
        <x:f>IF(G222&lt;=H222,"TERMINADA",IF(F222&gt;=H222,"PENDIENTE",IF(E222='14_FALLAS_ESC'!$E$2,"INTERRUMPIDA","EN CURSO")))</x:f>
        <x:v>TERMINADA</x:v>
      </x:c>
      <x:c r="J222" t="inlineStr">
        <x:is>
          <x:t xml:space="preserve">DERIVADO DEL FIFO</x:t>
        </x:is>
      </x:c>
    </x:row>
    <x:row r="223">
      <x:c r="A223" t="inlineStr">
        <x:is>
          <x:t xml:space="preserve">F01</x:t>
        </x:is>
      </x:c>
      <x:c r="B223" t="inlineStr">
        <x:is>
          <x:t xml:space="preserve">P021</x:t>
        </x:is>
      </x:c>
      <x:c r="C223" t="n">
        <x:v>5</x:v>
      </x:c>
      <x:c r="D223" t="inlineStr">
        <x:is>
          <x:t xml:space="preserve">Preparación superficial</x:t>
        </x:is>
      </x:c>
      <x:c r="E223" t="inlineStr">
        <x:is>
          <x:t xml:space="preserve">Zona de preparación superficial</x:t>
        </x:is>
      </x:c>
      <x:c r="F223" s="35" t="n">
        <x:v>45730.55602</x:v>
      </x:c>
      <x:c r="G223" s="35" t="n">
        <x:v>45730.65158944445</x:v>
      </x:c>
      <x:c r="H223" s="35" t="n">
        <x:f>'14_FALLAS_ESC'!$B$2</x:f>
        <x:v>45817.33333333334</x:v>
      </x:c>
      <x:c r="I223" t="str">
        <x:f>IF(G223&lt;=H223,"TERMINADA",IF(F223&gt;=H223,"PENDIENTE",IF(E223='14_FALLAS_ESC'!$E$2,"INTERRUMPIDA","EN CURSO")))</x:f>
        <x:v>TERMINADA</x:v>
      </x:c>
      <x:c r="J223" t="inlineStr">
        <x:is>
          <x:t xml:space="preserve">DERIVADO DEL FIFO</x:t>
        </x:is>
      </x:c>
    </x:row>
    <x:row r="224">
      <x:c r="A224" t="inlineStr">
        <x:is>
          <x:t xml:space="preserve">F01</x:t>
        </x:is>
      </x:c>
      <x:c r="B224" t="inlineStr">
        <x:is>
          <x:t xml:space="preserve">P021</x:t>
        </x:is>
      </x:c>
      <x:c r="C224" t="n">
        <x:v>6</x:v>
      </x:c>
      <x:c r="D224" t="inlineStr">
        <x:is>
          <x:t xml:space="preserve">Aplicación electrostática de polvo</x:t>
        </x:is>
      </x:c>
      <x:c r="E224" t="inlineStr">
        <x:is>
          <x:t xml:space="preserve">Pistola manual de pintura electrostática en polvo</x:t>
        </x:is>
      </x:c>
      <x:c r="F224" s="35" t="n">
        <x:v>45730.65158944445</x:v>
      </x:c>
      <x:c r="G224" s="35" t="n">
        <x:v>45730.68363805555</x:v>
      </x:c>
      <x:c r="H224" s="35" t="n">
        <x:f>'14_FALLAS_ESC'!$B$2</x:f>
        <x:v>45817.33333333334</x:v>
      </x:c>
      <x:c r="I224" t="str">
        <x:f>IF(G224&lt;=H224,"TERMINADA",IF(F224&gt;=H224,"PENDIENTE",IF(E224='14_FALLAS_ESC'!$E$2,"INTERRUMPIDA","EN CURSO")))</x:f>
        <x:v>TERMINADA</x:v>
      </x:c>
      <x:c r="J224" t="inlineStr">
        <x:is>
          <x:t xml:space="preserve">DERIVADO DEL FIFO</x:t>
        </x:is>
      </x:c>
    </x:row>
    <x:row r="225">
      <x:c r="A225" t="inlineStr">
        <x:is>
          <x:t xml:space="preserve">F01</x:t>
        </x:is>
      </x:c>
      <x:c r="B225" t="inlineStr">
        <x:is>
          <x:t xml:space="preserve">P021</x:t>
        </x:is>
      </x:c>
      <x:c r="C225" t="n">
        <x:v>7</x:v>
      </x:c>
      <x:c r="D225" t="inlineStr">
        <x:is>
          <x:t xml:space="preserve">Curado térmico en horno</x:t>
        </x:is>
      </x:c>
      <x:c r="E225" t="inlineStr">
        <x:is>
          <x:t xml:space="preserve">Horno de curado de pintura electrostática por lotes</x:t>
        </x:is>
      </x:c>
      <x:c r="F225" s="35" t="n">
        <x:v>45730.68363805555</x:v>
      </x:c>
      <x:c r="G225" s="35" t="n">
        <x:v>45733.33988805555</x:v>
      </x:c>
      <x:c r="H225" s="35" t="n">
        <x:f>'14_FALLAS_ESC'!$B$2</x:f>
        <x:v>45817.33333333334</x:v>
      </x:c>
      <x:c r="I225" t="str">
        <x:f>IF(G225&lt;=H225,"TERMINADA",IF(F225&gt;=H225,"PENDIENTE",IF(E225='14_FALLAS_ESC'!$E$2,"INTERRUMPIDA","EN CURSO")))</x:f>
        <x:v>TERMINADA</x:v>
      </x:c>
      <x:c r="J225" t="inlineStr">
        <x:is>
          <x:t xml:space="preserve">DERIVADO DEL FIFO</x:t>
        </x:is>
      </x:c>
    </x:row>
    <x:row r="226">
      <x:c r="A226" t="inlineStr">
        <x:is>
          <x:t xml:space="preserve">F01</x:t>
        </x:is>
      </x:c>
      <x:c r="B226" t="inlineStr">
        <x:is>
          <x:t xml:space="preserve">P021</x:t>
        </x:is>
      </x:c>
      <x:c r="C226" t="n">
        <x:v>8</x:v>
      </x:c>
      <x:c r="D226" t="inlineStr">
        <x:is>
          <x:t xml:space="preserve">Colgado, traslado y enfriamiento</x:t>
        </x:is>
      </x:c>
      <x:c r="E226" t="inlineStr">
        <x:is>
          <x:t xml:space="preserve">Manipulación y enfriamiento de piezas</x:t>
        </x:is>
      </x:c>
      <x:c r="F226" s="35" t="n">
        <x:v>45733.33988805555</x:v>
      </x:c>
      <x:c r="G226" s="35" t="n">
        <x:v>45733.35384638889</x:v>
      </x:c>
      <x:c r="H226" s="35" t="n">
        <x:f>'14_FALLAS_ESC'!$B$2</x:f>
        <x:v>45817.33333333334</x:v>
      </x:c>
      <x:c r="I226" t="str">
        <x:f>IF(G226&lt;=H226,"TERMINADA",IF(F226&gt;=H226,"PENDIENTE",IF(E226='14_FALLAS_ESC'!$E$2,"INTERRUMPIDA","EN CURSO")))</x:f>
        <x:v>TERMINADA</x:v>
      </x:c>
      <x:c r="J226" t="inlineStr">
        <x:is>
          <x:t xml:space="preserve">DERIVADO DEL FIFO</x:t>
        </x:is>
      </x:c>
    </x:row>
    <x:row r="227">
      <x:c r="A227" t="inlineStr">
        <x:is>
          <x:t xml:space="preserve">F01</x:t>
        </x:is>
      </x:c>
      <x:c r="B227" t="inlineStr">
        <x:is>
          <x:t xml:space="preserve">P021</x:t>
        </x:is>
      </x:c>
      <x:c r="C227" t="n">
        <x:v>9</x:v>
      </x:c>
      <x:c r="D227" t="inlineStr">
        <x:is>
          <x:t xml:space="preserve">Ensamblaje</x:t>
        </x:is>
      </x:c>
      <x:c r="E227" t="inlineStr">
        <x:is>
          <x:t xml:space="preserve">Mesa de armado</x:t>
        </x:is>
      </x:c>
      <x:c r="F227" s="35" t="n">
        <x:v>45734.69590111111</x:v>
      </x:c>
      <x:c r="G227" s="35" t="n">
        <x:v>45735.47090111111</x:v>
      </x:c>
      <x:c r="H227" s="35" t="n">
        <x:f>'14_FALLAS_ESC'!$B$2</x:f>
        <x:v>45817.33333333334</x:v>
      </x:c>
      <x:c r="I227" t="str">
        <x:f>IF(G227&lt;=H227,"TERMINADA",IF(F227&gt;=H227,"PENDIENTE",IF(E227='14_FALLAS_ESC'!$E$2,"INTERRUMPIDA","EN CURSO")))</x:f>
        <x:v>TERMINADA</x:v>
      </x:c>
      <x:c r="J227" t="inlineStr">
        <x:is>
          <x:t xml:space="preserve">DERIVADO DEL FIFO</x:t>
        </x:is>
      </x:c>
    </x:row>
    <x:row r="228">
      <x:c r="A228" t="inlineStr">
        <x:is>
          <x:t xml:space="preserve">F01</x:t>
        </x:is>
      </x:c>
      <x:c r="B228" t="inlineStr">
        <x:is>
          <x:t xml:space="preserve">P021</x:t>
        </x:is>
      </x:c>
      <x:c r="C228" t="n">
        <x:v>10</x:v>
      </x:c>
      <x:c r="D228" t="inlineStr">
        <x:is>
          <x:t xml:space="preserve">Inspección de calidad</x:t>
        </x:is>
      </x:c>
      <x:c r="E228" t="inlineStr">
        <x:is>
          <x:t xml:space="preserve">Área de inspección</x:t>
        </x:is>
      </x:c>
      <x:c r="F228" s="35" t="n">
        <x:v>45735.47090111111</x:v>
      </x:c>
      <x:c r="G228" s="35" t="n">
        <x:v>45735.48451222223</x:v>
      </x:c>
      <x:c r="H228" s="35" t="n">
        <x:f>'14_FALLAS_ESC'!$B$2</x:f>
        <x:v>45817.33333333334</x:v>
      </x:c>
      <x:c r="I228" t="str">
        <x:f>IF(G228&lt;=H228,"TERMINADA",IF(F228&gt;=H228,"PENDIENTE",IF(E228='14_FALLAS_ESC'!$E$2,"INTERRUMPIDA","EN CURSO")))</x:f>
        <x:v>TERMINADA</x:v>
      </x:c>
      <x:c r="J228" t="inlineStr">
        <x:is>
          <x:t xml:space="preserve">DERIVADO DEL FIFO</x:t>
        </x:is>
      </x:c>
    </x:row>
    <x:row r="229">
      <x:c r="A229" t="inlineStr">
        <x:is>
          <x:t xml:space="preserve">F01</x:t>
        </x:is>
      </x:c>
      <x:c r="B229" t="inlineStr">
        <x:is>
          <x:t xml:space="preserve">P021</x:t>
        </x:is>
      </x:c>
      <x:c r="C229" t="n">
        <x:v>11</x:v>
      </x:c>
      <x:c r="D229" t="inlineStr">
        <x:is>
          <x:t xml:space="preserve">Embalaje</x:t>
        </x:is>
      </x:c>
      <x:c r="E229" t="inlineStr">
        <x:is>
          <x:t xml:space="preserve">Zona de protección y embalaje</x:t>
        </x:is>
      </x:c>
      <x:c r="F229" s="35" t="n">
        <x:v>45735.48451222223</x:v>
      </x:c>
      <x:c r="G229" s="35" t="n">
        <x:v>45735.544165</x:v>
      </x:c>
      <x:c r="H229" s="35" t="n">
        <x:f>'14_FALLAS_ESC'!$B$2</x:f>
        <x:v>45817.33333333334</x:v>
      </x:c>
      <x:c r="I229" t="str">
        <x:f>IF(G229&lt;=H229,"TERMINADA",IF(F229&gt;=H229,"PENDIENTE",IF(E229='14_FALLAS_ESC'!$E$2,"INTERRUMPIDA","EN CURSO")))</x:f>
        <x:v>TERMINADA</x:v>
      </x:c>
      <x:c r="J229" t="inlineStr">
        <x:is>
          <x:t xml:space="preserve">DERIVADO DEL FIFO</x:t>
        </x:is>
      </x:c>
    </x:row>
    <x:row r="230">
      <x:c r="A230" t="inlineStr">
        <x:is>
          <x:t xml:space="preserve">F01</x:t>
        </x:is>
      </x:c>
      <x:c r="B230" t="inlineStr">
        <x:is>
          <x:t xml:space="preserve">P023</x:t>
        </x:is>
      </x:c>
      <x:c r="C230" t="n">
        <x:v>1</x:v>
      </x:c>
      <x:c r="D230" t="inlineStr">
        <x:is>
          <x:t xml:space="preserve">Corte de planchas de acero</x:t>
        </x:is>
      </x:c>
      <x:c r="E230" t="inlineStr">
        <x:is>
          <x:t xml:space="preserve">Guillotina hidráulica para corte de planchas de acero</x:t>
        </x:is>
      </x:c>
      <x:c r="F230" s="35" t="n">
        <x:v>45721.49371180555</x:v>
      </x:c>
      <x:c r="G230" s="35" t="n">
        <x:v>45722.41287847222</x:v>
      </x:c>
      <x:c r="H230" s="35" t="n">
        <x:f>'14_FALLAS_ESC'!$B$2</x:f>
        <x:v>45817.33333333334</x:v>
      </x:c>
      <x:c r="I230" t="str">
        <x:f>IF(G230&lt;=H230,"TERMINADA",IF(F230&gt;=H230,"PENDIENTE",IF(E230='14_FALLAS_ESC'!$E$2,"INTERRUMPIDA","EN CURSO")))</x:f>
        <x:v>TERMINADA</x:v>
      </x:c>
      <x:c r="J230" t="inlineStr">
        <x:is>
          <x:t xml:space="preserve">DERIVADO DEL FIFO</x:t>
        </x:is>
      </x:c>
    </x:row>
    <x:row r="231">
      <x:c r="A231" t="inlineStr">
        <x:is>
          <x:t xml:space="preserve">F01</x:t>
        </x:is>
      </x:c>
      <x:c r="B231" t="inlineStr">
        <x:is>
          <x:t xml:space="preserve">P023</x:t>
        </x:is>
      </x:c>
      <x:c r="C231" t="n">
        <x:v>2</x:v>
      </x:c>
      <x:c r="D231" t="inlineStr">
        <x:is>
          <x:t xml:space="preserve">Perforación</x:t>
        </x:is>
      </x:c>
      <x:c r="E231" t="inlineStr">
        <x:is>
          <x:t xml:space="preserve">Taladro de banco para perforación de acero</x:t>
        </x:is>
      </x:c>
      <x:c r="F231" s="35" t="n">
        <x:v>45726.35005555556</x:v>
      </x:c>
      <x:c r="G231" s="35" t="n">
        <x:v>45726.39727777777</x:v>
      </x:c>
      <x:c r="H231" s="35" t="n">
        <x:f>'14_FALLAS_ESC'!$B$2</x:f>
        <x:v>45817.33333333334</x:v>
      </x:c>
      <x:c r="I231" t="str">
        <x:f>IF(G231&lt;=H231,"TERMINADA",IF(F231&gt;=H231,"PENDIENTE",IF(E231='14_FALLAS_ESC'!$E$2,"INTERRUMPIDA","EN CURSO")))</x:f>
        <x:v>TERMINADA</x:v>
      </x:c>
      <x:c r="J231" t="inlineStr">
        <x:is>
          <x:t xml:space="preserve">DERIVADO DEL FIFO</x:t>
        </x:is>
      </x:c>
    </x:row>
    <x:row r="232">
      <x:c r="A232" t="inlineStr">
        <x:is>
          <x:t xml:space="preserve">F01</x:t>
        </x:is>
      </x:c>
      <x:c r="B232" t="inlineStr">
        <x:is>
          <x:t xml:space="preserve">P023</x:t>
        </x:is>
      </x:c>
      <x:c r="C232" t="n">
        <x:v>3</x:v>
      </x:c>
      <x:c r="D232" t="inlineStr">
        <x:is>
          <x:t xml:space="preserve">Plegado</x:t>
        </x:is>
      </x:c>
      <x:c r="E232" t="inlineStr">
        <x:is>
          <x:t xml:space="preserve">Plegadora hidráulica de chapa metálica</x:t>
        </x:is>
      </x:c>
      <x:c r="F232" s="35" t="n">
        <x:v>45729.63338888889</x:v>
      </x:c>
      <x:c r="G232" s="35" t="n">
        <x:v>45733.57227777778</x:v>
      </x:c>
      <x:c r="H232" s="35" t="n">
        <x:f>'14_FALLAS_ESC'!$B$2</x:f>
        <x:v>45817.33333333334</x:v>
      </x:c>
      <x:c r="I232" t="str">
        <x:f>IF(G232&lt;=H232,"TERMINADA",IF(F232&gt;=H232,"PENDIENTE",IF(E232='14_FALLAS_ESC'!$E$2,"INTERRUMPIDA","EN CURSO")))</x:f>
        <x:v>TERMINADA</x:v>
      </x:c>
      <x:c r="J232" t="inlineStr">
        <x:is>
          <x:t xml:space="preserve">DERIVADO DEL FIFO</x:t>
        </x:is>
      </x:c>
    </x:row>
    <x:row r="233">
      <x:c r="A233" t="inlineStr">
        <x:is>
          <x:t xml:space="preserve">F01</x:t>
        </x:is>
      </x:c>
      <x:c r="B233" t="inlineStr">
        <x:is>
          <x:t xml:space="preserve">P023</x:t>
        </x:is>
      </x:c>
      <x:c r="C233" t="n">
        <x:v>4</x:v>
      </x:c>
      <x:c r="D233" t="inlineStr">
        <x:is>
          <x:t xml:space="preserve">Desbarbado</x:t>
        </x:is>
      </x:c>
      <x:c r="E233" t="inlineStr">
        <x:is>
          <x:t xml:space="preserve">Mesa de desbarbado/esmerilado</x:t>
        </x:is>
      </x:c>
      <x:c r="F233" s="35" t="n">
        <x:v>45733.57227777778</x:v>
      </x:c>
      <x:c r="G233" s="35" t="n">
        <x:v>45733.67852777777</x:v>
      </x:c>
      <x:c r="H233" s="35" t="n">
        <x:f>'14_FALLAS_ESC'!$B$2</x:f>
        <x:v>45817.33333333334</x:v>
      </x:c>
      <x:c r="I233" t="str">
        <x:f>IF(G233&lt;=H233,"TERMINADA",IF(F233&gt;=H233,"PENDIENTE",IF(E233='14_FALLAS_ESC'!$E$2,"INTERRUMPIDA","EN CURSO")))</x:f>
        <x:v>TERMINADA</x:v>
      </x:c>
      <x:c r="J233" t="inlineStr">
        <x:is>
          <x:t xml:space="preserve">DERIVADO DEL FIFO</x:t>
        </x:is>
      </x:c>
    </x:row>
    <x:row r="234">
      <x:c r="A234" t="inlineStr">
        <x:is>
          <x:t xml:space="preserve">F01</x:t>
        </x:is>
      </x:c>
      <x:c r="B234" t="inlineStr">
        <x:is>
          <x:t xml:space="preserve">P023</x:t>
        </x:is>
      </x:c>
      <x:c r="C234" t="n">
        <x:v>5</x:v>
      </x:c>
      <x:c r="D234" t="inlineStr">
        <x:is>
          <x:t xml:space="preserve">Preparación superficial</x:t>
        </x:is>
      </x:c>
      <x:c r="E234" t="inlineStr">
        <x:is>
          <x:t xml:space="preserve">Zona de preparación superficial</x:t>
        </x:is>
      </x:c>
      <x:c r="F234" s="35" t="n">
        <x:v>45733.67852777777</x:v>
      </x:c>
      <x:c r="G234" s="35" t="n">
        <x:v>45734.48625</x:v>
      </x:c>
      <x:c r="H234" s="35" t="n">
        <x:f>'14_FALLAS_ESC'!$B$2</x:f>
        <x:v>45817.33333333334</x:v>
      </x:c>
      <x:c r="I234" t="str">
        <x:f>IF(G234&lt;=H234,"TERMINADA",IF(F234&gt;=H234,"PENDIENTE",IF(E234='14_FALLAS_ESC'!$E$2,"INTERRUMPIDA","EN CURSO")))</x:f>
        <x:v>TERMINADA</x:v>
      </x:c>
      <x:c r="J234" t="inlineStr">
        <x:is>
          <x:t xml:space="preserve">DERIVADO DEL FIFO</x:t>
        </x:is>
      </x:c>
    </x:row>
    <x:row r="235">
      <x:c r="A235" t="inlineStr">
        <x:is>
          <x:t xml:space="preserve">F01</x:t>
        </x:is>
      </x:c>
      <x:c r="B235" t="inlineStr">
        <x:is>
          <x:t xml:space="preserve">P023</x:t>
        </x:is>
      </x:c>
      <x:c r="C235" t="n">
        <x:v>6</x:v>
      </x:c>
      <x:c r="D235" t="inlineStr">
        <x:is>
          <x:t xml:space="preserve">Aplicación electrostática de polvo</x:t>
        </x:is>
      </x:c>
      <x:c r="E235" t="inlineStr">
        <x:is>
          <x:t xml:space="preserve">Pistola manual de pintura electrostática en polvo</x:t>
        </x:is>
      </x:c>
      <x:c r="F235" s="35" t="n">
        <x:v>45734.48625</x:v>
      </x:c>
      <x:c r="G235" s="35" t="n">
        <x:v>45734.58194444444</x:v>
      </x:c>
      <x:c r="H235" s="35" t="n">
        <x:f>'14_FALLAS_ESC'!$B$2</x:f>
        <x:v>45817.33333333334</x:v>
      </x:c>
      <x:c r="I235" t="str">
        <x:f>IF(G235&lt;=H235,"TERMINADA",IF(F235&gt;=H235,"PENDIENTE",IF(E235='14_FALLAS_ESC'!$E$2,"INTERRUMPIDA","EN CURSO")))</x:f>
        <x:v>TERMINADA</x:v>
      </x:c>
      <x:c r="J235" t="inlineStr">
        <x:is>
          <x:t xml:space="preserve">DERIVADO DEL FIFO</x:t>
        </x:is>
      </x:c>
    </x:row>
    <x:row r="236">
      <x:c r="A236" t="inlineStr">
        <x:is>
          <x:t xml:space="preserve">F01</x:t>
        </x:is>
      </x:c>
      <x:c r="B236" t="inlineStr">
        <x:is>
          <x:t xml:space="preserve">P023</x:t>
        </x:is>
      </x:c>
      <x:c r="C236" t="n">
        <x:v>7</x:v>
      </x:c>
      <x:c r="D236" t="inlineStr">
        <x:is>
          <x:t xml:space="preserve">Curado térmico en horno</x:t>
        </x:is>
      </x:c>
      <x:c r="E236" t="inlineStr">
        <x:is>
          <x:t xml:space="preserve">Horno de curado de pintura electrostática por lotes</x:t>
        </x:is>
      </x:c>
      <x:c r="F236" s="35" t="n">
        <x:v>45734.58194444444</x:v>
      </x:c>
      <x:c r="G236" s="35" t="n">
        <x:v>45734.61319444444</x:v>
      </x:c>
      <x:c r="H236" s="35" t="n">
        <x:f>'14_FALLAS_ESC'!$B$2</x:f>
        <x:v>45817.33333333334</x:v>
      </x:c>
      <x:c r="I236" t="str">
        <x:f>IF(G236&lt;=H236,"TERMINADA",IF(F236&gt;=H236,"PENDIENTE",IF(E236='14_FALLAS_ESC'!$E$2,"INTERRUMPIDA","EN CURSO")))</x:f>
        <x:v>TERMINADA</x:v>
      </x:c>
      <x:c r="J236" t="inlineStr">
        <x:is>
          <x:t xml:space="preserve">DERIVADO DEL FIFO</x:t>
        </x:is>
      </x:c>
    </x:row>
    <x:row r="237">
      <x:c r="A237" t="inlineStr">
        <x:is>
          <x:t xml:space="preserve">F01</x:t>
        </x:is>
      </x:c>
      <x:c r="B237" t="inlineStr">
        <x:is>
          <x:t xml:space="preserve">P023</x:t>
        </x:is>
      </x:c>
      <x:c r="C237" t="n">
        <x:v>8</x:v>
      </x:c>
      <x:c r="D237" t="inlineStr">
        <x:is>
          <x:t xml:space="preserve">Colgado, traslado y enfriamiento</x:t>
        </x:is>
      </x:c>
      <x:c r="E237" t="inlineStr">
        <x:is>
          <x:t xml:space="preserve">Manipulación y enfriamiento de piezas</x:t>
        </x:is>
      </x:c>
      <x:c r="F237" s="35" t="n">
        <x:v>45734.61319444444</x:v>
      </x:c>
      <x:c r="G237" s="35" t="n">
        <x:v>45734.63513888889</x:v>
      </x:c>
      <x:c r="H237" s="35" t="n">
        <x:f>'14_FALLAS_ESC'!$B$2</x:f>
        <x:v>45817.33333333334</x:v>
      </x:c>
      <x:c r="I237" t="str">
        <x:f>IF(G237&lt;=H237,"TERMINADA",IF(F237&gt;=H237,"PENDIENTE",IF(E237='14_FALLAS_ESC'!$E$2,"INTERRUMPIDA","EN CURSO")))</x:f>
        <x:v>TERMINADA</x:v>
      </x:c>
      <x:c r="J237" t="inlineStr">
        <x:is>
          <x:t xml:space="preserve">DERIVADO DEL FIFO</x:t>
        </x:is>
      </x:c>
    </x:row>
    <x:row r="238">
      <x:c r="A238" t="inlineStr">
        <x:is>
          <x:t xml:space="preserve">F01</x:t>
        </x:is>
      </x:c>
      <x:c r="B238" t="inlineStr">
        <x:is>
          <x:t xml:space="preserve">P023</x:t>
        </x:is>
      </x:c>
      <x:c r="C238" t="n">
        <x:v>9</x:v>
      </x:c>
      <x:c r="D238" t="inlineStr">
        <x:is>
          <x:t xml:space="preserve">Ensamblaje</x:t>
        </x:is>
      </x:c>
      <x:c r="E238" t="inlineStr">
        <x:is>
          <x:t xml:space="preserve">Mesa de armado</x:t>
        </x:is>
      </x:c>
      <x:c r="F238" s="35" t="n">
        <x:v>45735.47090111111</x:v>
      </x:c>
      <x:c r="G238" s="35" t="n">
        <x:v>45735.70423444444</x:v>
      </x:c>
      <x:c r="H238" s="35" t="n">
        <x:f>'14_FALLAS_ESC'!$B$2</x:f>
        <x:v>45817.33333333334</x:v>
      </x:c>
      <x:c r="I238" t="str">
        <x:f>IF(G238&lt;=H238,"TERMINADA",IF(F238&gt;=H238,"PENDIENTE",IF(E238='14_FALLAS_ESC'!$E$2,"INTERRUMPIDA","EN CURSO")))</x:f>
        <x:v>TERMINADA</x:v>
      </x:c>
      <x:c r="J238" t="inlineStr">
        <x:is>
          <x:t xml:space="preserve">DERIVADO DEL FIFO</x:t>
        </x:is>
      </x:c>
    </x:row>
    <x:row r="239">
      <x:c r="A239" t="inlineStr">
        <x:is>
          <x:t xml:space="preserve">F01</x:t>
        </x:is>
      </x:c>
      <x:c r="B239" t="inlineStr">
        <x:is>
          <x:t xml:space="preserve">P023</x:t>
        </x:is>
      </x:c>
      <x:c r="C239" t="n">
        <x:v>10</x:v>
      </x:c>
      <x:c r="D239" t="inlineStr">
        <x:is>
          <x:t xml:space="preserve">Inspección de calidad</x:t>
        </x:is>
      </x:c>
      <x:c r="E239" t="inlineStr">
        <x:is>
          <x:t xml:space="preserve">Área de inspección</x:t>
        </x:is>
      </x:c>
      <x:c r="F239" s="35" t="n">
        <x:v>45735.70423444444</x:v>
      </x:c>
      <x:c r="G239" s="35" t="n">
        <x:v>45736.35458166667</x:v>
      </x:c>
      <x:c r="H239" s="35" t="n">
        <x:f>'14_FALLAS_ESC'!$B$2</x:f>
        <x:v>45817.33333333334</x:v>
      </x:c>
      <x:c r="I239" t="str">
        <x:f>IF(G239&lt;=H239,"TERMINADA",IF(F239&gt;=H239,"PENDIENTE",IF(E239='14_FALLAS_ESC'!$E$2,"INTERRUMPIDA","EN CURSO")))</x:f>
        <x:v>TERMINADA</x:v>
      </x:c>
      <x:c r="J239" t="inlineStr">
        <x:is>
          <x:t xml:space="preserve">DERIVADO DEL FIFO</x:t>
        </x:is>
      </x:c>
    </x:row>
    <x:row r="240">
      <x:c r="A240" t="inlineStr">
        <x:is>
          <x:t xml:space="preserve">F01</x:t>
        </x:is>
      </x:c>
      <x:c r="B240" t="inlineStr">
        <x:is>
          <x:t xml:space="preserve">P023</x:t>
        </x:is>
      </x:c>
      <x:c r="C240" t="n">
        <x:v>11</x:v>
      </x:c>
      <x:c r="D240" t="inlineStr">
        <x:is>
          <x:t xml:space="preserve">Embalaje</x:t>
        </x:is>
      </x:c>
      <x:c r="E240" t="inlineStr">
        <x:is>
          <x:t xml:space="preserve">Zona de protección y embalaje</x:t>
        </x:is>
      </x:c>
      <x:c r="F240" s="35" t="n">
        <x:v>45736.35458166667</x:v>
      </x:c>
      <x:c r="G240" s="35" t="n">
        <x:v>45736.38840111111</x:v>
      </x:c>
      <x:c r="H240" s="35" t="n">
        <x:f>'14_FALLAS_ESC'!$B$2</x:f>
        <x:v>45817.33333333334</x:v>
      </x:c>
      <x:c r="I240" t="str">
        <x:f>IF(G240&lt;=H240,"TERMINADA",IF(F240&gt;=H240,"PENDIENTE",IF(E240='14_FALLAS_ESC'!$E$2,"INTERRUMPIDA","EN CURSO")))</x:f>
        <x:v>TERMINADA</x:v>
      </x:c>
      <x:c r="J240" t="inlineStr">
        <x:is>
          <x:t xml:space="preserve">DERIVADO DEL FIFO</x:t>
        </x:is>
      </x:c>
    </x:row>
    <x:row r="241">
      <x:c r="A241" t="inlineStr">
        <x:is>
          <x:t xml:space="preserve">F01</x:t>
        </x:is>
      </x:c>
      <x:c r="B241" t="inlineStr">
        <x:is>
          <x:t xml:space="preserve">P018</x:t>
        </x:is>
      </x:c>
      <x:c r="C241" t="n">
        <x:v>1</x:v>
      </x:c>
      <x:c r="D241" t="inlineStr">
        <x:is>
          <x:t xml:space="preserve">Corte de planchas de acero</x:t>
        </x:is>
      </x:c>
      <x:c r="E241" t="inlineStr">
        <x:is>
          <x:t xml:space="preserve">Guillotina hidráulica para corte de planchas de acero</x:t>
        </x:is>
      </x:c>
      <x:c r="F241" s="35" t="n">
        <x:v>45733.33333333334</x:v>
      </x:c>
      <x:c r="G241" s="35" t="n">
        <x:v>45733.69169444445</x:v>
      </x:c>
      <x:c r="H241" s="35" t="n">
        <x:f>'14_FALLAS_ESC'!$B$2</x:f>
        <x:v>45817.33333333334</x:v>
      </x:c>
      <x:c r="I241" t="str">
        <x:f>IF(G241&lt;=H241,"TERMINADA",IF(F241&gt;=H241,"PENDIENTE",IF(E241='14_FALLAS_ESC'!$E$2,"INTERRUMPIDA","EN CURSO")))</x:f>
        <x:v>TERMINADA</x:v>
      </x:c>
      <x:c r="J241" t="inlineStr">
        <x:is>
          <x:t xml:space="preserve">DERIVADO DEL FIFO</x:t>
        </x:is>
      </x:c>
    </x:row>
    <x:row r="242">
      <x:c r="A242" t="inlineStr">
        <x:is>
          <x:t xml:space="preserve">F01</x:t>
        </x:is>
      </x:c>
      <x:c r="B242" t="inlineStr">
        <x:is>
          <x:t xml:space="preserve">P018</x:t>
        </x:is>
      </x:c>
      <x:c r="C242" t="n">
        <x:v>2</x:v>
      </x:c>
      <x:c r="D242" t="inlineStr">
        <x:is>
          <x:t xml:space="preserve">Corte de tubos y perfiles</x:t>
        </x:is>
      </x:c>
      <x:c r="E242" t="inlineStr">
        <x:is>
          <x:t xml:space="preserve">Sierra de cinta para corte de tubos y perfiles</x:t>
        </x:is>
      </x:c>
      <x:c r="F242" s="35" t="n">
        <x:v>45733.69169444445</x:v>
      </x:c>
      <x:c r="G242" s="35" t="n">
        <x:v>45735.42780555556</x:v>
      </x:c>
      <x:c r="H242" s="35" t="n">
        <x:f>'14_FALLAS_ESC'!$B$2</x:f>
        <x:v>45817.33333333334</x:v>
      </x:c>
      <x:c r="I242" t="str">
        <x:f>IF(G242&lt;=H242,"TERMINADA",IF(F242&gt;=H242,"PENDIENTE",IF(E242='14_FALLAS_ESC'!$E$2,"INTERRUMPIDA","EN CURSO")))</x:f>
        <x:v>TERMINADA</x:v>
      </x:c>
      <x:c r="J242" t="inlineStr">
        <x:is>
          <x:t xml:space="preserve">DERIVADO DEL FIFO</x:t>
        </x:is>
      </x:c>
    </x:row>
    <x:row r="243">
      <x:c r="A243" t="inlineStr">
        <x:is>
          <x:t xml:space="preserve">F01</x:t>
        </x:is>
      </x:c>
      <x:c r="B243" t="inlineStr">
        <x:is>
          <x:t xml:space="preserve">P018</x:t>
        </x:is>
      </x:c>
      <x:c r="C243" t="n">
        <x:v>3</x:v>
      </x:c>
      <x:c r="D243" t="inlineStr">
        <x:is>
          <x:t xml:space="preserve">Perforación</x:t>
        </x:is>
      </x:c>
      <x:c r="E243" t="inlineStr">
        <x:is>
          <x:t xml:space="preserve">Taladro de banco para perforación de acero</x:t>
        </x:is>
      </x:c>
      <x:c r="F243" s="35" t="n">
        <x:v>45735.42780555556</x:v>
      </x:c>
      <x:c r="G243" s="35" t="n">
        <x:v>45737.45919444445</x:v>
      </x:c>
      <x:c r="H243" s="35" t="n">
        <x:f>'14_FALLAS_ESC'!$B$2</x:f>
        <x:v>45817.33333333334</x:v>
      </x:c>
      <x:c r="I243" t="str">
        <x:f>IF(G243&lt;=H243,"TERMINADA",IF(F243&gt;=H243,"PENDIENTE",IF(E243='14_FALLAS_ESC'!$E$2,"INTERRUMPIDA","EN CURSO")))</x:f>
        <x:v>TERMINADA</x:v>
      </x:c>
      <x:c r="J243" t="inlineStr">
        <x:is>
          <x:t xml:space="preserve">DERIVADO DEL FIFO</x:t>
        </x:is>
      </x:c>
    </x:row>
    <x:row r="244">
      <x:c r="A244" t="inlineStr">
        <x:is>
          <x:t xml:space="preserve">F01</x:t>
        </x:is>
      </x:c>
      <x:c r="B244" t="inlineStr">
        <x:is>
          <x:t xml:space="preserve">P018</x:t>
        </x:is>
      </x:c>
      <x:c r="C244" t="n">
        <x:v>4</x:v>
      </x:c>
      <x:c r="D244" t="inlineStr">
        <x:is>
          <x:t xml:space="preserve">Plegado</x:t>
        </x:is>
      </x:c>
      <x:c r="E244" t="inlineStr">
        <x:is>
          <x:t xml:space="preserve">Plegadora hidráulica de chapa metálica</x:t>
        </x:is>
      </x:c>
      <x:c r="F244" s="35" t="n">
        <x:v>45737.45919444445</x:v>
      </x:c>
      <x:c r="G244" s="35" t="n">
        <x:v>45741.38419444444</x:v>
      </x:c>
      <x:c r="H244" s="35" t="n">
        <x:f>'14_FALLAS_ESC'!$B$2</x:f>
        <x:v>45817.33333333334</x:v>
      </x:c>
      <x:c r="I244" t="str">
        <x:f>IF(G244&lt;=H244,"TERMINADA",IF(F244&gt;=H244,"PENDIENTE",IF(E244='14_FALLAS_ESC'!$E$2,"INTERRUMPIDA","EN CURSO")))</x:f>
        <x:v>TERMINADA</x:v>
      </x:c>
      <x:c r="J244" t="inlineStr">
        <x:is>
          <x:t xml:space="preserve">DERIVADO DEL FIFO</x:t>
        </x:is>
      </x:c>
    </x:row>
    <x:row r="245">
      <x:c r="A245" t="inlineStr">
        <x:is>
          <x:t xml:space="preserve">F01</x:t>
        </x:is>
      </x:c>
      <x:c r="B245" t="inlineStr">
        <x:is>
          <x:t xml:space="preserve">P018</x:t>
        </x:is>
      </x:c>
      <x:c r="C245" t="n">
        <x:v>5</x:v>
      </x:c>
      <x:c r="D245" t="inlineStr">
        <x:is>
          <x:t xml:space="preserve">Soldadura</x:t>
        </x:is>
      </x:c>
      <x:c r="E245" t="inlineStr">
        <x:is>
          <x:t xml:space="preserve">Máquina de soldadura por arco MIG/MAG</x:t>
        </x:is>
      </x:c>
      <x:c r="F245" s="35" t="n">
        <x:v>45741.38419444444</x:v>
      </x:c>
      <x:c r="G245" s="35" t="n">
        <x:v>45743.38475</x:v>
      </x:c>
      <x:c r="H245" s="35" t="n">
        <x:f>'14_FALLAS_ESC'!$B$2</x:f>
        <x:v>45817.33333333334</x:v>
      </x:c>
      <x:c r="I245" t="str">
        <x:f>IF(G245&lt;=H245,"TERMINADA",IF(F245&gt;=H245,"PENDIENTE",IF(E245='14_FALLAS_ESC'!$E$2,"INTERRUMPIDA","EN CURSO")))</x:f>
        <x:v>TERMINADA</x:v>
      </x:c>
      <x:c r="J245" t="inlineStr">
        <x:is>
          <x:t xml:space="preserve">DERIVADO DEL FIFO</x:t>
        </x:is>
      </x:c>
    </x:row>
    <x:row r="246">
      <x:c r="A246" t="inlineStr">
        <x:is>
          <x:t xml:space="preserve">F01</x:t>
        </x:is>
      </x:c>
      <x:c r="B246" t="inlineStr">
        <x:is>
          <x:t xml:space="preserve">P018</x:t>
        </x:is>
      </x:c>
      <x:c r="C246" t="n">
        <x:v>6</x:v>
      </x:c>
      <x:c r="D246" t="inlineStr">
        <x:is>
          <x:t xml:space="preserve">Desbarbado</x:t>
        </x:is>
      </x:c>
      <x:c r="E246" t="inlineStr">
        <x:is>
          <x:t xml:space="preserve">Mesa de desbarbado/esmerilado</x:t>
        </x:is>
      </x:c>
      <x:c r="F246" s="35" t="n">
        <x:v>45743.38475</x:v>
      </x:c>
      <x:c r="G246" s="35" t="n">
        <x:v>45744.46808333333</x:v>
      </x:c>
      <x:c r="H246" s="35" t="n">
        <x:f>'14_FALLAS_ESC'!$B$2</x:f>
        <x:v>45817.33333333334</x:v>
      </x:c>
      <x:c r="I246" t="str">
        <x:f>IF(G246&lt;=H246,"TERMINADA",IF(F246&gt;=H246,"PENDIENTE",IF(E246='14_FALLAS_ESC'!$E$2,"INTERRUMPIDA","EN CURSO")))</x:f>
        <x:v>TERMINADA</x:v>
      </x:c>
      <x:c r="J246" t="inlineStr">
        <x:is>
          <x:t xml:space="preserve">DERIVADO DEL FIFO</x:t>
        </x:is>
      </x:c>
    </x:row>
    <x:row r="247">
      <x:c r="A247" t="inlineStr">
        <x:is>
          <x:t xml:space="preserve">F01</x:t>
        </x:is>
      </x:c>
      <x:c r="B247" t="inlineStr">
        <x:is>
          <x:t xml:space="preserve">P018</x:t>
        </x:is>
      </x:c>
      <x:c r="C247" t="n">
        <x:v>7</x:v>
      </x:c>
      <x:c r="D247" t="inlineStr">
        <x:is>
          <x:t xml:space="preserve">Preparación superficial</x:t>
        </x:is>
      </x:c>
      <x:c r="E247" t="inlineStr">
        <x:is>
          <x:t xml:space="preserve">Zona de preparación superficial</x:t>
        </x:is>
      </x:c>
      <x:c r="F247" s="35" t="n">
        <x:v>45744.46808333333</x:v>
      </x:c>
      <x:c r="G247" s="35" t="n">
        <x:v>45747.41028333333</x:v>
      </x:c>
      <x:c r="H247" s="35" t="n">
        <x:f>'14_FALLAS_ESC'!$B$2</x:f>
        <x:v>45817.33333333334</x:v>
      </x:c>
      <x:c r="I247" t="str">
        <x:f>IF(G247&lt;=H247,"TERMINADA",IF(F247&gt;=H247,"PENDIENTE",IF(E247='14_FALLAS_ESC'!$E$2,"INTERRUMPIDA","EN CURSO")))</x:f>
        <x:v>TERMINADA</x:v>
      </x:c>
      <x:c r="J247" t="inlineStr">
        <x:is>
          <x:t xml:space="preserve">DERIVADO DEL FIFO</x:t>
        </x:is>
      </x:c>
    </x:row>
    <x:row r="248">
      <x:c r="A248" t="inlineStr">
        <x:is>
          <x:t xml:space="preserve">F01</x:t>
        </x:is>
      </x:c>
      <x:c r="B248" t="inlineStr">
        <x:is>
          <x:t xml:space="preserve">P018</x:t>
        </x:is>
      </x:c>
      <x:c r="C248" t="n">
        <x:v>8</x:v>
      </x:c>
      <x:c r="D248" t="inlineStr">
        <x:is>
          <x:t xml:space="preserve">Aplicación electrostática de polvo</x:t>
        </x:is>
      </x:c>
      <x:c r="E248" t="inlineStr">
        <x:is>
          <x:t xml:space="preserve">Pistola manual de pintura electrostática en polvo</x:t>
        </x:is>
      </x:c>
      <x:c r="F248" s="35" t="n">
        <x:v>45747.41028333333</x:v>
      </x:c>
      <x:c r="G248" s="35" t="n">
        <x:v>45747.49378333333</x:v>
      </x:c>
      <x:c r="H248" s="35" t="n">
        <x:f>'14_FALLAS_ESC'!$B$2</x:f>
        <x:v>45817.33333333334</x:v>
      </x:c>
      <x:c r="I248" t="str">
        <x:f>IF(G248&lt;=H248,"TERMINADA",IF(F248&gt;=H248,"PENDIENTE",IF(E248='14_FALLAS_ESC'!$E$2,"INTERRUMPIDA","EN CURSO")))</x:f>
        <x:v>TERMINADA</x:v>
      </x:c>
      <x:c r="J248" t="inlineStr">
        <x:is>
          <x:t xml:space="preserve">DERIVADO DEL FIFO</x:t>
        </x:is>
      </x:c>
    </x:row>
    <x:row r="249">
      <x:c r="A249" t="inlineStr">
        <x:is>
          <x:t xml:space="preserve">F01</x:t>
        </x:is>
      </x:c>
      <x:c r="B249" t="inlineStr">
        <x:is>
          <x:t xml:space="preserve">P018</x:t>
        </x:is>
      </x:c>
      <x:c r="C249" t="n">
        <x:v>9</x:v>
      </x:c>
      <x:c r="D249" t="inlineStr">
        <x:is>
          <x:t xml:space="preserve">Curado térmico en horno</x:t>
        </x:is>
      </x:c>
      <x:c r="E249" t="inlineStr">
        <x:is>
          <x:t xml:space="preserve">Horno de curado de pintura electrostática por lotes</x:t>
        </x:is>
      </x:c>
      <x:c r="F249" s="35" t="n">
        <x:v>45747.49378333333</x:v>
      </x:c>
      <x:c r="G249" s="35" t="n">
        <x:v>45747.59795</x:v>
      </x:c>
      <x:c r="H249" s="35" t="n">
        <x:f>'14_FALLAS_ESC'!$B$2</x:f>
        <x:v>45817.33333333334</x:v>
      </x:c>
      <x:c r="I249" t="str">
        <x:f>IF(G249&lt;=H249,"TERMINADA",IF(F249&gt;=H249,"PENDIENTE",IF(E249='14_FALLAS_ESC'!$E$2,"INTERRUMPIDA","EN CURSO")))</x:f>
        <x:v>TERMINADA</x:v>
      </x:c>
      <x:c r="J249" t="inlineStr">
        <x:is>
          <x:t xml:space="preserve">DERIVADO DEL FIFO</x:t>
        </x:is>
      </x:c>
    </x:row>
    <x:row r="250">
      <x:c r="A250" t="inlineStr">
        <x:is>
          <x:t xml:space="preserve">F01</x:t>
        </x:is>
      </x:c>
      <x:c r="B250" t="inlineStr">
        <x:is>
          <x:t xml:space="preserve">P018</x:t>
        </x:is>
      </x:c>
      <x:c r="C250" t="n">
        <x:v>10</x:v>
      </x:c>
      <x:c r="D250" t="inlineStr">
        <x:is>
          <x:t xml:space="preserve">Colgado, traslado y enfriamiento</x:t>
        </x:is>
      </x:c>
      <x:c r="E250" t="inlineStr">
        <x:is>
          <x:t xml:space="preserve">Manipulación y enfriamiento de piezas</x:t>
        </x:is>
      </x:c>
      <x:c r="F250" s="35" t="n">
        <x:v>45747.59795</x:v>
      </x:c>
      <x:c r="G250" s="35" t="n">
        <x:v>45747.63147777778</x:v>
      </x:c>
      <x:c r="H250" s="35" t="n">
        <x:f>'14_FALLAS_ESC'!$B$2</x:f>
        <x:v>45817.33333333334</x:v>
      </x:c>
      <x:c r="I250" t="str">
        <x:f>IF(G250&lt;=H250,"TERMINADA",IF(F250&gt;=H250,"PENDIENTE",IF(E250='14_FALLAS_ESC'!$E$2,"INTERRUMPIDA","EN CURSO")))</x:f>
        <x:v>TERMINADA</x:v>
      </x:c>
      <x:c r="J250" t="inlineStr">
        <x:is>
          <x:t xml:space="preserve">DERIVADO DEL FIFO</x:t>
        </x:is>
      </x:c>
    </x:row>
    <x:row r="251">
      <x:c r="A251" t="inlineStr">
        <x:is>
          <x:t xml:space="preserve">F01</x:t>
        </x:is>
      </x:c>
      <x:c r="B251" t="inlineStr">
        <x:is>
          <x:t xml:space="preserve">P018</x:t>
        </x:is>
      </x:c>
      <x:c r="C251" t="n">
        <x:v>11</x:v>
      </x:c>
      <x:c r="D251" t="inlineStr">
        <x:is>
          <x:t xml:space="preserve">Ensamblaje</x:t>
        </x:is>
      </x:c>
      <x:c r="E251" t="inlineStr">
        <x:is>
          <x:t xml:space="preserve">Mesa de armado</x:t>
        </x:is>
      </x:c>
      <x:c r="F251" s="35" t="n">
        <x:v>45747.63147777778</x:v>
      </x:c>
      <x:c r="G251" s="35" t="n">
        <x:v>45749.45022777778</x:v>
      </x:c>
      <x:c r="H251" s="35" t="n">
        <x:f>'14_FALLAS_ESC'!$B$2</x:f>
        <x:v>45817.33333333334</x:v>
      </x:c>
      <x:c r="I251" t="str">
        <x:f>IF(G251&lt;=H251,"TERMINADA",IF(F251&gt;=H251,"PENDIENTE",IF(E251='14_FALLAS_ESC'!$E$2,"INTERRUMPIDA","EN CURSO")))</x:f>
        <x:v>TERMINADA</x:v>
      </x:c>
      <x:c r="J251" t="inlineStr">
        <x:is>
          <x:t xml:space="preserve">DERIVADO DEL FIFO</x:t>
        </x:is>
      </x:c>
    </x:row>
    <x:row r="252">
      <x:c r="A252" t="inlineStr">
        <x:is>
          <x:t xml:space="preserve">F01</x:t>
        </x:is>
      </x:c>
      <x:c r="B252" t="inlineStr">
        <x:is>
          <x:t xml:space="preserve">P018</x:t>
        </x:is>
      </x:c>
      <x:c r="C252" t="n">
        <x:v>12</x:v>
      </x:c>
      <x:c r="D252" t="inlineStr">
        <x:is>
          <x:t xml:space="preserve">Inspección de calidad</x:t>
        </x:is>
      </x:c>
      <x:c r="E252" t="inlineStr">
        <x:is>
          <x:t xml:space="preserve">Área de inspección</x:t>
        </x:is>
      </x:c>
      <x:c r="F252" s="35" t="n">
        <x:v>45749.45022777778</x:v>
      </x:c>
      <x:c r="G252" s="35" t="n">
        <x:v>45749.48517222222</x:v>
      </x:c>
      <x:c r="H252" s="35" t="n">
        <x:f>'14_FALLAS_ESC'!$B$2</x:f>
        <x:v>45817.33333333334</x:v>
      </x:c>
      <x:c r="I252" t="str">
        <x:f>IF(G252&lt;=H252,"TERMINADA",IF(F252&gt;=H252,"PENDIENTE",IF(E252='14_FALLAS_ESC'!$E$2,"INTERRUMPIDA","EN CURSO")))</x:f>
        <x:v>TERMINADA</x:v>
      </x:c>
      <x:c r="J252" t="inlineStr">
        <x:is>
          <x:t xml:space="preserve">DERIVADO DEL FIFO</x:t>
        </x:is>
      </x:c>
    </x:row>
    <x:row r="253">
      <x:c r="A253" t="inlineStr">
        <x:is>
          <x:t xml:space="preserve">F01</x:t>
        </x:is>
      </x:c>
      <x:c r="B253" t="inlineStr">
        <x:is>
          <x:t xml:space="preserve">P018</x:t>
        </x:is>
      </x:c>
      <x:c r="C253" t="n">
        <x:v>13</x:v>
      </x:c>
      <x:c r="D253" t="inlineStr">
        <x:is>
          <x:t xml:space="preserve">Embalaje</x:t>
        </x:is>
      </x:c>
      <x:c r="E253" t="inlineStr">
        <x:is>
          <x:t xml:space="preserve">Zona de protección y embalaje</x:t>
        </x:is>
      </x:c>
      <x:c r="F253" s="35" t="n">
        <x:v>45749.48517222222</x:v>
      </x:c>
      <x:c r="G253" s="35" t="n">
        <x:v>45749.57378333333</x:v>
      </x:c>
      <x:c r="H253" s="35" t="n">
        <x:f>'14_FALLAS_ESC'!$B$2</x:f>
        <x:v>45817.33333333334</x:v>
      </x:c>
      <x:c r="I253" t="str">
        <x:f>IF(G253&lt;=H253,"TERMINADA",IF(F253&gt;=H253,"PENDIENTE",IF(E253='14_FALLAS_ESC'!$E$2,"INTERRUMPIDA","EN CURSO")))</x:f>
        <x:v>TERMINADA</x:v>
      </x:c>
      <x:c r="J253" t="inlineStr">
        <x:is>
          <x:t xml:space="preserve">DERIVADO DEL FIFO</x:t>
        </x:is>
      </x:c>
    </x:row>
    <x:row r="254">
      <x:c r="A254" t="inlineStr">
        <x:is>
          <x:t xml:space="preserve">F01</x:t>
        </x:is>
      </x:c>
      <x:c r="B254" t="inlineStr">
        <x:is>
          <x:t xml:space="preserve">P020</x:t>
        </x:is>
      </x:c>
      <x:c r="C254" t="n">
        <x:v>1</x:v>
      </x:c>
      <x:c r="D254" t="inlineStr">
        <x:is>
          <x:t xml:space="preserve">Corte de planchas de acero</x:t>
        </x:is>
      </x:c>
      <x:c r="E254" t="inlineStr">
        <x:is>
          <x:t xml:space="preserve">Guillotina hidráulica para corte de planchas de acero</x:t>
        </x:is>
      </x:c>
      <x:c r="F254" s="35" t="n">
        <x:v>45733.69169444445</x:v>
      </x:c>
      <x:c r="G254" s="35" t="n">
        <x:v>45734.64087847222</x:v>
      </x:c>
      <x:c r="H254" s="35" t="n">
        <x:f>'14_FALLAS_ESC'!$B$2</x:f>
        <x:v>45817.33333333334</x:v>
      </x:c>
      <x:c r="I254" t="str">
        <x:f>IF(G254&lt;=H254,"TERMINADA",IF(F254&gt;=H254,"PENDIENTE",IF(E254='14_FALLAS_ESC'!$E$2,"INTERRUMPIDA","EN CURSO")))</x:f>
        <x:v>TERMINADA</x:v>
      </x:c>
      <x:c r="J254" t="inlineStr">
        <x:is>
          <x:t xml:space="preserve">DERIVADO DEL FIFO</x:t>
        </x:is>
      </x:c>
    </x:row>
    <x:row r="255">
      <x:c r="A255" t="inlineStr">
        <x:is>
          <x:t xml:space="preserve">F01</x:t>
        </x:is>
      </x:c>
      <x:c r="B255" t="inlineStr">
        <x:is>
          <x:t xml:space="preserve">P020</x:t>
        </x:is>
      </x:c>
      <x:c r="C255" t="n">
        <x:v>2</x:v>
      </x:c>
      <x:c r="D255" t="inlineStr">
        <x:is>
          <x:t xml:space="preserve">Corte de tubos y perfiles</x:t>
        </x:is>
      </x:c>
      <x:c r="E255" t="inlineStr">
        <x:is>
          <x:t xml:space="preserve">Sierra de cinta para corte de tubos y perfiles</x:t>
        </x:is>
      </x:c>
      <x:c r="F255" s="35" t="n">
        <x:v>45735.42780555556</x:v>
      </x:c>
      <x:c r="G255" s="35" t="n">
        <x:v>45735.46388888889</x:v>
      </x:c>
      <x:c r="H255" s="35" t="n">
        <x:f>'14_FALLAS_ESC'!$B$2</x:f>
        <x:v>45817.33333333334</x:v>
      </x:c>
      <x:c r="I255" t="str">
        <x:f>IF(G255&lt;=H255,"TERMINADA",IF(F255&gt;=H255,"PENDIENTE",IF(E255='14_FALLAS_ESC'!$E$2,"INTERRUMPIDA","EN CURSO")))</x:f>
        <x:v>TERMINADA</x:v>
      </x:c>
      <x:c r="J255" t="inlineStr">
        <x:is>
          <x:t xml:space="preserve">DERIVADO DEL FIFO</x:t>
        </x:is>
      </x:c>
    </x:row>
    <x:row r="256">
      <x:c r="A256" t="inlineStr">
        <x:is>
          <x:t xml:space="preserve">F01</x:t>
        </x:is>
      </x:c>
      <x:c r="B256" t="inlineStr">
        <x:is>
          <x:t xml:space="preserve">P020</x:t>
        </x:is>
      </x:c>
      <x:c r="C256" t="n">
        <x:v>3</x:v>
      </x:c>
      <x:c r="D256" t="inlineStr">
        <x:is>
          <x:t xml:space="preserve">Perforación</x:t>
        </x:is>
      </x:c>
      <x:c r="E256" t="inlineStr">
        <x:is>
          <x:t xml:space="preserve">Taladro de banco para perforación de acero</x:t>
        </x:is>
      </x:c>
      <x:c r="F256" s="35" t="n">
        <x:v>45737.45919444445</x:v>
      </x:c>
      <x:c r="G256" s="35" t="n">
        <x:v>45740.4585</x:v>
      </x:c>
      <x:c r="H256" s="35" t="n">
        <x:f>'14_FALLAS_ESC'!$B$2</x:f>
        <x:v>45817.33333333334</x:v>
      </x:c>
      <x:c r="I256" t="str">
        <x:f>IF(G256&lt;=H256,"TERMINADA",IF(F256&gt;=H256,"PENDIENTE",IF(E256='14_FALLAS_ESC'!$E$2,"INTERRUMPIDA","EN CURSO")))</x:f>
        <x:v>TERMINADA</x:v>
      </x:c>
      <x:c r="J256" t="inlineStr">
        <x:is>
          <x:t xml:space="preserve">DERIVADO DEL FIFO</x:t>
        </x:is>
      </x:c>
    </x:row>
    <x:row r="257">
      <x:c r="A257" t="inlineStr">
        <x:is>
          <x:t xml:space="preserve">F01</x:t>
        </x:is>
      </x:c>
      <x:c r="B257" t="inlineStr">
        <x:is>
          <x:t xml:space="preserve">P020</x:t>
        </x:is>
      </x:c>
      <x:c r="C257" t="n">
        <x:v>4</x:v>
      </x:c>
      <x:c r="D257" t="inlineStr">
        <x:is>
          <x:t xml:space="preserve">Plegado</x:t>
        </x:is>
      </x:c>
      <x:c r="E257" t="inlineStr">
        <x:is>
          <x:t xml:space="preserve">Plegadora hidráulica de chapa metálica</x:t>
        </x:is>
      </x:c>
      <x:c r="F257" s="35" t="n">
        <x:v>45741.38419444444</x:v>
      </x:c>
      <x:c r="G257" s="35" t="n">
        <x:v>45742.70363888889</x:v>
      </x:c>
      <x:c r="H257" s="35" t="n">
        <x:f>'14_FALLAS_ESC'!$B$2</x:f>
        <x:v>45817.33333333334</x:v>
      </x:c>
      <x:c r="I257" t="str">
        <x:f>IF(G257&lt;=H257,"TERMINADA",IF(F257&gt;=H257,"PENDIENTE",IF(E257='14_FALLAS_ESC'!$E$2,"INTERRUMPIDA","EN CURSO")))</x:f>
        <x:v>TERMINADA</x:v>
      </x:c>
      <x:c r="J257" t="inlineStr">
        <x:is>
          <x:t xml:space="preserve">DERIVADO DEL FIFO</x:t>
        </x:is>
      </x:c>
    </x:row>
    <x:row r="258">
      <x:c r="A258" t="inlineStr">
        <x:is>
          <x:t xml:space="preserve">F01</x:t>
        </x:is>
      </x:c>
      <x:c r="B258" t="inlineStr">
        <x:is>
          <x:t xml:space="preserve">P020</x:t>
        </x:is>
      </x:c>
      <x:c r="C258" t="n">
        <x:v>5</x:v>
      </x:c>
      <x:c r="D258" t="inlineStr">
        <x:is>
          <x:t xml:space="preserve">Soldadura</x:t>
        </x:is>
      </x:c>
      <x:c r="E258" t="inlineStr">
        <x:is>
          <x:t xml:space="preserve">Máquina de soldadura por arco MIG/MAG</x:t>
        </x:is>
      </x:c>
      <x:c r="F258" s="35" t="n">
        <x:v>45743.38475</x:v>
      </x:c>
      <x:c r="G258" s="35" t="n">
        <x:v>45743.41891666667</x:v>
      </x:c>
      <x:c r="H258" s="35" t="n">
        <x:f>'14_FALLAS_ESC'!$B$2</x:f>
        <x:v>45817.33333333334</x:v>
      </x:c>
      <x:c r="I258" t="str">
        <x:f>IF(G258&lt;=H258,"TERMINADA",IF(F258&gt;=H258,"PENDIENTE",IF(E258='14_FALLAS_ESC'!$E$2,"INTERRUMPIDA","EN CURSO")))</x:f>
        <x:v>TERMINADA</x:v>
      </x:c>
      <x:c r="J258" t="inlineStr">
        <x:is>
          <x:t xml:space="preserve">DERIVADO DEL FIFO</x:t>
        </x:is>
      </x:c>
    </x:row>
    <x:row r="259">
      <x:c r="A259" t="inlineStr">
        <x:is>
          <x:t xml:space="preserve">F01</x:t>
        </x:is>
      </x:c>
      <x:c r="B259" t="inlineStr">
        <x:is>
          <x:t xml:space="preserve">P020</x:t>
        </x:is>
      </x:c>
      <x:c r="C259" t="n">
        <x:v>6</x:v>
      </x:c>
      <x:c r="D259" t="inlineStr">
        <x:is>
          <x:t xml:space="preserve">Desbarbado</x:t>
        </x:is>
      </x:c>
      <x:c r="E259" t="inlineStr">
        <x:is>
          <x:t xml:space="preserve">Mesa de desbarbado/esmerilado</x:t>
        </x:is>
      </x:c>
      <x:c r="F259" s="35" t="n">
        <x:v>45744.46808333333</x:v>
      </x:c>
      <x:c r="G259" s="35" t="n">
        <x:v>45744.67225</x:v>
      </x:c>
      <x:c r="H259" s="35" t="n">
        <x:f>'14_FALLAS_ESC'!$B$2</x:f>
        <x:v>45817.33333333334</x:v>
      </x:c>
      <x:c r="I259" t="str">
        <x:f>IF(G259&lt;=H259,"TERMINADA",IF(F259&gt;=H259,"PENDIENTE",IF(E259='14_FALLAS_ESC'!$E$2,"INTERRUMPIDA","EN CURSO")))</x:f>
        <x:v>TERMINADA</x:v>
      </x:c>
      <x:c r="J259" t="inlineStr">
        <x:is>
          <x:t xml:space="preserve">DERIVADO DEL FIFO</x:t>
        </x:is>
      </x:c>
    </x:row>
    <x:row r="260">
      <x:c r="A260" t="inlineStr">
        <x:is>
          <x:t xml:space="preserve">F01</x:t>
        </x:is>
      </x:c>
      <x:c r="B260" t="inlineStr">
        <x:is>
          <x:t xml:space="preserve">P020</x:t>
        </x:is>
      </x:c>
      <x:c r="C260" t="n">
        <x:v>7</x:v>
      </x:c>
      <x:c r="D260" t="inlineStr">
        <x:is>
          <x:t xml:space="preserve">Preparación superficial</x:t>
        </x:is>
      </x:c>
      <x:c r="E260" t="inlineStr">
        <x:is>
          <x:t xml:space="preserve">Zona de preparación superficial</x:t>
        </x:is>
      </x:c>
      <x:c r="F260" s="35" t="n">
        <x:v>45747.41028333333</x:v>
      </x:c>
      <x:c r="G260" s="35" t="n">
        <x:v>45747.58771277778</x:v>
      </x:c>
      <x:c r="H260" s="35" t="n">
        <x:f>'14_FALLAS_ESC'!$B$2</x:f>
        <x:v>45817.33333333334</x:v>
      </x:c>
      <x:c r="I260" t="str">
        <x:f>IF(G260&lt;=H260,"TERMINADA",IF(F260&gt;=H260,"PENDIENTE",IF(E260='14_FALLAS_ESC'!$E$2,"INTERRUMPIDA","EN CURSO")))</x:f>
        <x:v>TERMINADA</x:v>
      </x:c>
      <x:c r="J260" t="inlineStr">
        <x:is>
          <x:t xml:space="preserve">DERIVADO DEL FIFO</x:t>
        </x:is>
      </x:c>
    </x:row>
    <x:row r="261">
      <x:c r="A261" t="inlineStr">
        <x:is>
          <x:t xml:space="preserve">F01</x:t>
        </x:is>
      </x:c>
      <x:c r="B261" t="inlineStr">
        <x:is>
          <x:t xml:space="preserve">P020</x:t>
        </x:is>
      </x:c>
      <x:c r="C261" t="n">
        <x:v>8</x:v>
      </x:c>
      <x:c r="D261" t="inlineStr">
        <x:is>
          <x:t xml:space="preserve">Aplicación electrostática de polvo</x:t>
        </x:is>
      </x:c>
      <x:c r="E261" t="inlineStr">
        <x:is>
          <x:t xml:space="preserve">Pistola manual de pintura electrostática en polvo</x:t>
        </x:is>
      </x:c>
      <x:c r="F261" s="35" t="n">
        <x:v>45747.58771277778</x:v>
      </x:c>
      <x:c r="G261" s="35" t="n">
        <x:v>45747.63172666667</x:v>
      </x:c>
      <x:c r="H261" s="35" t="n">
        <x:f>'14_FALLAS_ESC'!$B$2</x:f>
        <x:v>45817.33333333334</x:v>
      </x:c>
      <x:c r="I261" t="str">
        <x:f>IF(G261&lt;=H261,"TERMINADA",IF(F261&gt;=H261,"PENDIENTE",IF(E261='14_FALLAS_ESC'!$E$2,"INTERRUMPIDA","EN CURSO")))</x:f>
        <x:v>TERMINADA</x:v>
      </x:c>
      <x:c r="J261" t="inlineStr">
        <x:is>
          <x:t xml:space="preserve">DERIVADO DEL FIFO</x:t>
        </x:is>
      </x:c>
    </x:row>
    <x:row r="262">
      <x:c r="A262" t="inlineStr">
        <x:is>
          <x:t xml:space="preserve">F01</x:t>
        </x:is>
      </x:c>
      <x:c r="B262" t="inlineStr">
        <x:is>
          <x:t xml:space="preserve">P020</x:t>
        </x:is>
      </x:c>
      <x:c r="C262" t="n">
        <x:v>9</x:v>
      </x:c>
      <x:c r="D262" t="inlineStr">
        <x:is>
          <x:t xml:space="preserve">Curado térmico en horno</x:t>
        </x:is>
      </x:c>
      <x:c r="E262" t="inlineStr">
        <x:is>
          <x:t xml:space="preserve">Horno de curado de pintura electrostática por lotes</x:t>
        </x:is>
      </x:c>
      <x:c r="F262" s="35" t="n">
        <x:v>45747.63172666667</x:v>
      </x:c>
      <x:c r="G262" s="35" t="n">
        <x:v>45747.66297666667</x:v>
      </x:c>
      <x:c r="H262" s="35" t="n">
        <x:f>'14_FALLAS_ESC'!$B$2</x:f>
        <x:v>45817.33333333334</x:v>
      </x:c>
      <x:c r="I262" t="str">
        <x:f>IF(G262&lt;=H262,"TERMINADA",IF(F262&gt;=H262,"PENDIENTE",IF(E262='14_FALLAS_ESC'!$E$2,"INTERRUMPIDA","EN CURSO")))</x:f>
        <x:v>TERMINADA</x:v>
      </x:c>
      <x:c r="J262" t="inlineStr">
        <x:is>
          <x:t xml:space="preserve">DERIVADO DEL FIFO</x:t>
        </x:is>
      </x:c>
    </x:row>
    <x:row r="263">
      <x:c r="A263" t="inlineStr">
        <x:is>
          <x:t xml:space="preserve">F01</x:t>
        </x:is>
      </x:c>
      <x:c r="B263" t="inlineStr">
        <x:is>
          <x:t xml:space="preserve">P020</x:t>
        </x:is>
      </x:c>
      <x:c r="C263" t="n">
        <x:v>10</x:v>
      </x:c>
      <x:c r="D263" t="inlineStr">
        <x:is>
          <x:t xml:space="preserve">Colgado, traslado y enfriamiento</x:t>
        </x:is>
      </x:c>
      <x:c r="E263" t="inlineStr">
        <x:is>
          <x:t xml:space="preserve">Manipulación y enfriamiento de piezas</x:t>
        </x:is>
      </x:c>
      <x:c r="F263" s="35" t="n">
        <x:v>45747.66297666667</x:v>
      </x:c>
      <x:c r="G263" s="35" t="n">
        <x:v>45747.68087944444</x:v>
      </x:c>
      <x:c r="H263" s="35" t="n">
        <x:f>'14_FALLAS_ESC'!$B$2</x:f>
        <x:v>45817.33333333334</x:v>
      </x:c>
      <x:c r="I263" t="str">
        <x:f>IF(G263&lt;=H263,"TERMINADA",IF(F263&gt;=H263,"PENDIENTE",IF(E263='14_FALLAS_ESC'!$E$2,"INTERRUMPIDA","EN CURSO")))</x:f>
        <x:v>TERMINADA</x:v>
      </x:c>
      <x:c r="J263" t="inlineStr">
        <x:is>
          <x:t xml:space="preserve">DERIVADO DEL FIFO</x:t>
        </x:is>
      </x:c>
    </x:row>
    <x:row r="264">
      <x:c r="A264" t="inlineStr">
        <x:is>
          <x:t xml:space="preserve">F01</x:t>
        </x:is>
      </x:c>
      <x:c r="B264" t="inlineStr">
        <x:is>
          <x:t xml:space="preserve">P020</x:t>
        </x:is>
      </x:c>
      <x:c r="C264" t="n">
        <x:v>11</x:v>
      </x:c>
      <x:c r="D264" t="inlineStr">
        <x:is>
          <x:t xml:space="preserve">Ensamblaje</x:t>
        </x:is>
      </x:c>
      <x:c r="E264" t="inlineStr">
        <x:is>
          <x:t xml:space="preserve">Mesa de armado</x:t>
        </x:is>
      </x:c>
      <x:c r="F264" s="35" t="n">
        <x:v>45749.45022777778</x:v>
      </x:c>
      <x:c r="G264" s="35" t="n">
        <x:v>45750.35804027778</x:v>
      </x:c>
      <x:c r="H264" s="35" t="n">
        <x:f>'14_FALLAS_ESC'!$B$2</x:f>
        <x:v>45817.33333333334</x:v>
      </x:c>
      <x:c r="I264" t="str">
        <x:f>IF(G264&lt;=H264,"TERMINADA",IF(F264&gt;=H264,"PENDIENTE",IF(E264='14_FALLAS_ESC'!$E$2,"INTERRUMPIDA","EN CURSO")))</x:f>
        <x:v>TERMINADA</x:v>
      </x:c>
      <x:c r="J264" t="inlineStr">
        <x:is>
          <x:t xml:space="preserve">DERIVADO DEL FIFO</x:t>
        </x:is>
      </x:c>
    </x:row>
    <x:row r="265">
      <x:c r="A265" t="inlineStr">
        <x:is>
          <x:t xml:space="preserve">F01</x:t>
        </x:is>
      </x:c>
      <x:c r="B265" t="inlineStr">
        <x:is>
          <x:t xml:space="preserve">P020</x:t>
        </x:is>
      </x:c>
      <x:c r="C265" t="n">
        <x:v>12</x:v>
      </x:c>
      <x:c r="D265" t="inlineStr">
        <x:is>
          <x:t xml:space="preserve">Inspección de calidad</x:t>
        </x:is>
      </x:c>
      <x:c r="E265" t="inlineStr">
        <x:is>
          <x:t xml:space="preserve">Área de inspección</x:t>
        </x:is>
      </x:c>
      <x:c r="F265" s="35" t="n">
        <x:v>45750.35804027778</x:v>
      </x:c>
      <x:c r="G265" s="35" t="n">
        <x:v>45750.37726944444</x:v>
      </x:c>
      <x:c r="H265" s="35" t="n">
        <x:f>'14_FALLAS_ESC'!$B$2</x:f>
        <x:v>45817.33333333334</x:v>
      </x:c>
      <x:c r="I265" t="str">
        <x:f>IF(G265&lt;=H265,"TERMINADA",IF(F265&gt;=H265,"PENDIENTE",IF(E265='14_FALLAS_ESC'!$E$2,"INTERRUMPIDA","EN CURSO")))</x:f>
        <x:v>TERMINADA</x:v>
      </x:c>
      <x:c r="J265" t="inlineStr">
        <x:is>
          <x:t xml:space="preserve">DERIVADO DEL FIFO</x:t>
        </x:is>
      </x:c>
    </x:row>
    <x:row r="266">
      <x:c r="A266" t="inlineStr">
        <x:is>
          <x:t xml:space="preserve">F01</x:t>
        </x:is>
      </x:c>
      <x:c r="B266" t="inlineStr">
        <x:is>
          <x:t xml:space="preserve">P020</x:t>
        </x:is>
      </x:c>
      <x:c r="C266" t="n">
        <x:v>13</x:v>
      </x:c>
      <x:c r="D266" t="inlineStr">
        <x:is>
          <x:t xml:space="preserve">Embalaje</x:t>
        </x:is>
      </x:c>
      <x:c r="E266" t="inlineStr">
        <x:is>
          <x:t xml:space="preserve">Zona de protección y embalaje</x:t>
        </x:is>
      </x:c>
      <x:c r="F266" s="35" t="n">
        <x:v>45750.37726944444</x:v>
      </x:c>
      <x:c r="G266" s="35" t="n">
        <x:v>45750.40296388889</x:v>
      </x:c>
      <x:c r="H266" s="35" t="n">
        <x:f>'14_FALLAS_ESC'!$B$2</x:f>
        <x:v>45817.33333333334</x:v>
      </x:c>
      <x:c r="I266" t="str">
        <x:f>IF(G266&lt;=H266,"TERMINADA",IF(F266&gt;=H266,"PENDIENTE",IF(E266='14_FALLAS_ESC'!$E$2,"INTERRUMPIDA","EN CURSO")))</x:f>
        <x:v>TERMINADA</x:v>
      </x:c>
      <x:c r="J266" t="inlineStr">
        <x:is>
          <x:t xml:space="preserve">DERIVADO DEL FIFO</x:t>
        </x:is>
      </x:c>
    </x:row>
    <x:row r="267">
      <x:c r="A267" t="inlineStr">
        <x:is>
          <x:t xml:space="preserve">F01</x:t>
        </x:is>
      </x:c>
      <x:c r="B267" t="inlineStr">
        <x:is>
          <x:t xml:space="preserve">P022</x:t>
        </x:is>
      </x:c>
      <x:c r="C267" t="n">
        <x:v>1</x:v>
      </x:c>
      <x:c r="D267" t="inlineStr">
        <x:is>
          <x:t xml:space="preserve">Corte de planchas de acero</x:t>
        </x:is>
      </x:c>
      <x:c r="E267" t="inlineStr">
        <x:is>
          <x:t xml:space="preserve">Guillotina hidráulica para corte de planchas de acero</x:t>
        </x:is>
      </x:c>
      <x:c r="F267" s="35" t="n">
        <x:v>45734.64087847222</x:v>
      </x:c>
      <x:c r="G267" s="35" t="n">
        <x:v>45735.55118402778</x:v>
      </x:c>
      <x:c r="H267" s="35" t="n">
        <x:f>'14_FALLAS_ESC'!$B$2</x:f>
        <x:v>45817.33333333334</x:v>
      </x:c>
      <x:c r="I267" t="str">
        <x:f>IF(G267&lt;=H267,"TERMINADA",IF(F267&gt;=H267,"PENDIENTE",IF(E267='14_FALLAS_ESC'!$E$2,"INTERRUMPIDA","EN CURSO")))</x:f>
        <x:v>TERMINADA</x:v>
      </x:c>
      <x:c r="J267" t="inlineStr">
        <x:is>
          <x:t xml:space="preserve">DERIVADO DEL FIFO</x:t>
        </x:is>
      </x:c>
    </x:row>
    <x:row r="268">
      <x:c r="A268" t="inlineStr">
        <x:is>
          <x:t xml:space="preserve">F01</x:t>
        </x:is>
      </x:c>
      <x:c r="B268" t="inlineStr">
        <x:is>
          <x:t xml:space="preserve">P022</x:t>
        </x:is>
      </x:c>
      <x:c r="C268" t="n">
        <x:v>2</x:v>
      </x:c>
      <x:c r="D268" t="inlineStr">
        <x:is>
          <x:t xml:space="preserve">Perforación</x:t>
        </x:is>
      </x:c>
      <x:c r="E268" t="inlineStr">
        <x:is>
          <x:t xml:space="preserve">Taladro de banco para perforación de acero</x:t>
        </x:is>
      </x:c>
      <x:c r="F268" s="35" t="n">
        <x:v>45740.4585</x:v>
      </x:c>
      <x:c r="G268" s="35" t="n">
        <x:v>45740.61961111111</x:v>
      </x:c>
      <x:c r="H268" s="35" t="n">
        <x:f>'14_FALLAS_ESC'!$B$2</x:f>
        <x:v>45817.33333333334</x:v>
      </x:c>
      <x:c r="I268" t="str">
        <x:f>IF(G268&lt;=H268,"TERMINADA",IF(F268&gt;=H268,"PENDIENTE",IF(E268='14_FALLAS_ESC'!$E$2,"INTERRUMPIDA","EN CURSO")))</x:f>
        <x:v>TERMINADA</x:v>
      </x:c>
      <x:c r="J268" t="inlineStr">
        <x:is>
          <x:t xml:space="preserve">DERIVADO DEL FIFO</x:t>
        </x:is>
      </x:c>
    </x:row>
    <x:row r="269">
      <x:c r="A269" t="inlineStr">
        <x:is>
          <x:t xml:space="preserve">F01</x:t>
        </x:is>
      </x:c>
      <x:c r="B269" t="inlineStr">
        <x:is>
          <x:t xml:space="preserve">P022</x:t>
        </x:is>
      </x:c>
      <x:c r="C269" t="n">
        <x:v>3</x:v>
      </x:c>
      <x:c r="D269" t="inlineStr">
        <x:is>
          <x:t xml:space="preserve">Plegado</x:t>
        </x:is>
      </x:c>
      <x:c r="E269" t="inlineStr">
        <x:is>
          <x:t xml:space="preserve">Plegadora hidráulica de chapa metálica</x:t>
        </x:is>
      </x:c>
      <x:c r="F269" s="35" t="n">
        <x:v>45742.70363888889</x:v>
      </x:c>
      <x:c r="G269" s="35" t="n">
        <x:v>45744.66613888889</x:v>
      </x:c>
      <x:c r="H269" s="35" t="n">
        <x:f>'14_FALLAS_ESC'!$B$2</x:f>
        <x:v>45817.33333333334</x:v>
      </x:c>
      <x:c r="I269" t="str">
        <x:f>IF(G269&lt;=H269,"TERMINADA",IF(F269&gt;=H269,"PENDIENTE",IF(E269='14_FALLAS_ESC'!$E$2,"INTERRUMPIDA","EN CURSO")))</x:f>
        <x:v>TERMINADA</x:v>
      </x:c>
      <x:c r="J269" t="inlineStr">
        <x:is>
          <x:t xml:space="preserve">DERIVADO DEL FIFO</x:t>
        </x:is>
      </x:c>
    </x:row>
    <x:row r="270">
      <x:c r="A270" t="inlineStr">
        <x:is>
          <x:t xml:space="preserve">F01</x:t>
        </x:is>
      </x:c>
      <x:c r="B270" t="inlineStr">
        <x:is>
          <x:t xml:space="preserve">P022</x:t>
        </x:is>
      </x:c>
      <x:c r="C270" t="n">
        <x:v>4</x:v>
      </x:c>
      <x:c r="D270" t="inlineStr">
        <x:is>
          <x:t xml:space="preserve">Desbarbado</x:t>
        </x:is>
      </x:c>
      <x:c r="E270" t="inlineStr">
        <x:is>
          <x:t xml:space="preserve">Mesa de desbarbado/esmerilado</x:t>
        </x:is>
      </x:c>
      <x:c r="F270" s="35" t="n">
        <x:v>45744.67225</x:v>
      </x:c>
      <x:c r="G270" s="35" t="n">
        <x:v>45747.40558333333</x:v>
      </x:c>
      <x:c r="H270" s="35" t="n">
        <x:f>'14_FALLAS_ESC'!$B$2</x:f>
        <x:v>45817.33333333334</x:v>
      </x:c>
      <x:c r="I270" t="str">
        <x:f>IF(G270&lt;=H270,"TERMINADA",IF(F270&gt;=H270,"PENDIENTE",IF(E270='14_FALLAS_ESC'!$E$2,"INTERRUMPIDA","EN CURSO")))</x:f>
        <x:v>TERMINADA</x:v>
      </x:c>
      <x:c r="J270" t="inlineStr">
        <x:is>
          <x:t xml:space="preserve">DERIVADO DEL FIFO</x:t>
        </x:is>
      </x:c>
    </x:row>
    <x:row r="271">
      <x:c r="A271" t="inlineStr">
        <x:is>
          <x:t xml:space="preserve">F01</x:t>
        </x:is>
      </x:c>
      <x:c r="B271" t="inlineStr">
        <x:is>
          <x:t xml:space="preserve">P022</x:t>
        </x:is>
      </x:c>
      <x:c r="C271" t="n">
        <x:v>5</x:v>
      </x:c>
      <x:c r="D271" t="inlineStr">
        <x:is>
          <x:t xml:space="preserve">Preparación superficial</x:t>
        </x:is>
      </x:c>
      <x:c r="E271" t="inlineStr">
        <x:is>
          <x:t xml:space="preserve">Zona de preparación superficial</x:t>
        </x:is>
      </x:c>
      <x:c r="F271" s="35" t="n">
        <x:v>45747.58771277778</x:v>
      </x:c>
      <x:c r="G271" s="35" t="n">
        <x:v>45748.37324611111</x:v>
      </x:c>
      <x:c r="H271" s="35" t="n">
        <x:f>'14_FALLAS_ESC'!$B$2</x:f>
        <x:v>45817.33333333334</x:v>
      </x:c>
      <x:c r="I271" t="str">
        <x:f>IF(G271&lt;=H271,"TERMINADA",IF(F271&gt;=H271,"PENDIENTE",IF(E271='14_FALLAS_ESC'!$E$2,"INTERRUMPIDA","EN CURSO")))</x:f>
        <x:v>TERMINADA</x:v>
      </x:c>
      <x:c r="J271" t="inlineStr">
        <x:is>
          <x:t xml:space="preserve">DERIVADO DEL FIFO</x:t>
        </x:is>
      </x:c>
    </x:row>
    <x:row r="272">
      <x:c r="A272" t="inlineStr">
        <x:is>
          <x:t xml:space="preserve">F01</x:t>
        </x:is>
      </x:c>
      <x:c r="B272" t="inlineStr">
        <x:is>
          <x:t xml:space="preserve">P022</x:t>
        </x:is>
      </x:c>
      <x:c r="C272" t="n">
        <x:v>6</x:v>
      </x:c>
      <x:c r="D272" t="inlineStr">
        <x:is>
          <x:t xml:space="preserve">Aplicación electrostática de polvo</x:t>
        </x:is>
      </x:c>
      <x:c r="E272" t="inlineStr">
        <x:is>
          <x:t xml:space="preserve">Pistola manual de pintura electrostática en polvo</x:t>
        </x:is>
      </x:c>
      <x:c r="F272" s="35" t="n">
        <x:v>45748.37324611111</x:v>
      </x:c>
      <x:c r="G272" s="35" t="n">
        <x:v>45748.41003777778</x:v>
      </x:c>
      <x:c r="H272" s="35" t="n">
        <x:f>'14_FALLAS_ESC'!$B$2</x:f>
        <x:v>45817.33333333334</x:v>
      </x:c>
      <x:c r="I272" t="str">
        <x:f>IF(G272&lt;=H272,"TERMINADA",IF(F272&gt;=H272,"PENDIENTE",IF(E272='14_FALLAS_ESC'!$E$2,"INTERRUMPIDA","EN CURSO")))</x:f>
        <x:v>TERMINADA</x:v>
      </x:c>
      <x:c r="J272" t="inlineStr">
        <x:is>
          <x:t xml:space="preserve">DERIVADO DEL FIFO</x:t>
        </x:is>
      </x:c>
    </x:row>
    <x:row r="273">
      <x:c r="A273" t="inlineStr">
        <x:is>
          <x:t xml:space="preserve">F01</x:t>
        </x:is>
      </x:c>
      <x:c r="B273" t="inlineStr">
        <x:is>
          <x:t xml:space="preserve">P022</x:t>
        </x:is>
      </x:c>
      <x:c r="C273" t="n">
        <x:v>7</x:v>
      </x:c>
      <x:c r="D273" t="inlineStr">
        <x:is>
          <x:t xml:space="preserve">Curado térmico en horno</x:t>
        </x:is>
      </x:c>
      <x:c r="E273" t="inlineStr">
        <x:is>
          <x:t xml:space="preserve">Horno de curado de pintura electrostática por lotes</x:t>
        </x:is>
      </x:c>
      <x:c r="F273" s="35" t="n">
        <x:v>45748.41003777778</x:v>
      </x:c>
      <x:c r="G273" s="35" t="n">
        <x:v>45748.44128777778</x:v>
      </x:c>
      <x:c r="H273" s="35" t="n">
        <x:f>'14_FALLAS_ESC'!$B$2</x:f>
        <x:v>45817.33333333334</x:v>
      </x:c>
      <x:c r="I273" t="str">
        <x:f>IF(G273&lt;=H273,"TERMINADA",IF(F273&gt;=H273,"PENDIENTE",IF(E273='14_FALLAS_ESC'!$E$2,"INTERRUMPIDA","EN CURSO")))</x:f>
        <x:v>TERMINADA</x:v>
      </x:c>
      <x:c r="J273" t="inlineStr">
        <x:is>
          <x:t xml:space="preserve">DERIVADO DEL FIFO</x:t>
        </x:is>
      </x:c>
    </x:row>
    <x:row r="274">
      <x:c r="A274" t="inlineStr">
        <x:is>
          <x:t xml:space="preserve">F01</x:t>
        </x:is>
      </x:c>
      <x:c r="B274" t="inlineStr">
        <x:is>
          <x:t xml:space="preserve">P022</x:t>
        </x:is>
      </x:c>
      <x:c r="C274" t="n">
        <x:v>8</x:v>
      </x:c>
      <x:c r="D274" t="inlineStr">
        <x:is>
          <x:t xml:space="preserve">Colgado, traslado y enfriamiento</x:t>
        </x:is>
      </x:c>
      <x:c r="E274" t="inlineStr">
        <x:is>
          <x:t xml:space="preserve">Manipulación y enfriamiento de piezas</x:t>
        </x:is>
      </x:c>
      <x:c r="F274" s="35" t="n">
        <x:v>45748.44128777778</x:v>
      </x:c>
      <x:c r="G274" s="35" t="n">
        <x:v>45748.45692666667</x:v>
      </x:c>
      <x:c r="H274" s="35" t="n">
        <x:f>'14_FALLAS_ESC'!$B$2</x:f>
        <x:v>45817.33333333334</x:v>
      </x:c>
      <x:c r="I274" t="str">
        <x:f>IF(G274&lt;=H274,"TERMINADA",IF(F274&gt;=H274,"PENDIENTE",IF(E274='14_FALLAS_ESC'!$E$2,"INTERRUMPIDA","EN CURSO")))</x:f>
        <x:v>TERMINADA</x:v>
      </x:c>
      <x:c r="J274" t="inlineStr">
        <x:is>
          <x:t xml:space="preserve">DERIVADO DEL FIFO</x:t>
        </x:is>
      </x:c>
    </x:row>
    <x:row r="275">
      <x:c r="A275" t="inlineStr">
        <x:is>
          <x:t xml:space="preserve">F01</x:t>
        </x:is>
      </x:c>
      <x:c r="B275" t="inlineStr">
        <x:is>
          <x:t xml:space="preserve">P022</x:t>
        </x:is>
      </x:c>
      <x:c r="C275" t="n">
        <x:v>9</x:v>
      </x:c>
      <x:c r="D275" t="inlineStr">
        <x:is>
          <x:t xml:space="preserve">Ensamblaje</x:t>
        </x:is>
      </x:c>
      <x:c r="E275" t="inlineStr">
        <x:is>
          <x:t xml:space="preserve">Mesa de armado</x:t>
        </x:is>
      </x:c>
      <x:c r="F275" s="35" t="n">
        <x:v>45750.35804027778</x:v>
      </x:c>
      <x:c r="G275" s="35" t="n">
        <x:v>45750.63824861111</x:v>
      </x:c>
      <x:c r="H275" s="35" t="n">
        <x:f>'14_FALLAS_ESC'!$B$2</x:f>
        <x:v>45817.33333333334</x:v>
      </x:c>
      <x:c r="I275" t="str">
        <x:f>IF(G275&lt;=H275,"TERMINADA",IF(F275&gt;=H275,"PENDIENTE",IF(E275='14_FALLAS_ESC'!$E$2,"INTERRUMPIDA","EN CURSO")))</x:f>
        <x:v>TERMINADA</x:v>
      </x:c>
      <x:c r="J275" t="inlineStr">
        <x:is>
          <x:t xml:space="preserve">DERIVADO DEL FIFO</x:t>
        </x:is>
      </x:c>
    </x:row>
    <x:row r="276">
      <x:c r="A276" t="inlineStr">
        <x:is>
          <x:t xml:space="preserve">F01</x:t>
        </x:is>
      </x:c>
      <x:c r="B276" t="inlineStr">
        <x:is>
          <x:t xml:space="preserve">P022</x:t>
        </x:is>
      </x:c>
      <x:c r="C276" t="n">
        <x:v>10</x:v>
      </x:c>
      <x:c r="D276" t="inlineStr">
        <x:is>
          <x:t xml:space="preserve">Inspección de calidad</x:t>
        </x:is>
      </x:c>
      <x:c r="E276" t="inlineStr">
        <x:is>
          <x:t xml:space="preserve">Área de inspección</x:t>
        </x:is>
      </x:c>
      <x:c r="F276" s="35" t="n">
        <x:v>45750.63824861111</x:v>
      </x:c>
      <x:c r="G276" s="35" t="n">
        <x:v>45750.65430416667</x:v>
      </x:c>
      <x:c r="H276" s="35" t="n">
        <x:f>'14_FALLAS_ESC'!$B$2</x:f>
        <x:v>45817.33333333334</x:v>
      </x:c>
      <x:c r="I276" t="str">
        <x:f>IF(G276&lt;=H276,"TERMINADA",IF(F276&gt;=H276,"PENDIENTE",IF(E276='14_FALLAS_ESC'!$E$2,"INTERRUMPIDA","EN CURSO")))</x:f>
        <x:v>TERMINADA</x:v>
      </x:c>
      <x:c r="J276" t="inlineStr">
        <x:is>
          <x:t xml:space="preserve">DERIVADO DEL FIFO</x:t>
        </x:is>
      </x:c>
    </x:row>
    <x:row r="277">
      <x:c r="A277" t="inlineStr">
        <x:is>
          <x:t xml:space="preserve">F01</x:t>
        </x:is>
      </x:c>
      <x:c r="B277" t="inlineStr">
        <x:is>
          <x:t xml:space="preserve">P022</x:t>
        </x:is>
      </x:c>
      <x:c r="C277" t="n">
        <x:v>11</x:v>
      </x:c>
      <x:c r="D277" t="inlineStr">
        <x:is>
          <x:t xml:space="preserve">Embalaje</x:t>
        </x:is>
      </x:c>
      <x:c r="E277" t="inlineStr">
        <x:is>
          <x:t xml:space="preserve">Zona de protección y embalaje</x:t>
        </x:is>
      </x:c>
      <x:c r="F277" s="35" t="n">
        <x:v>45750.65430416667</x:v>
      </x:c>
      <x:c r="G277" s="35" t="n">
        <x:v>45750.67560972222</x:v>
      </x:c>
      <x:c r="H277" s="35" t="n">
        <x:f>'14_FALLAS_ESC'!$B$2</x:f>
        <x:v>45817.33333333334</x:v>
      </x:c>
      <x:c r="I277" t="str">
        <x:f>IF(G277&lt;=H277,"TERMINADA",IF(F277&gt;=H277,"PENDIENTE",IF(E277='14_FALLAS_ESC'!$E$2,"INTERRUMPIDA","EN CURSO")))</x:f>
        <x:v>TERMINADA</x:v>
      </x:c>
      <x:c r="J277" t="inlineStr">
        <x:is>
          <x:t xml:space="preserve">DERIVADO DEL FIFO</x:t>
        </x:is>
      </x:c>
    </x:row>
    <x:row r="278">
      <x:c r="A278" t="inlineStr">
        <x:is>
          <x:t xml:space="preserve">F01</x:t>
        </x:is>
      </x:c>
      <x:c r="B278" t="inlineStr">
        <x:is>
          <x:t xml:space="preserve">P024</x:t>
        </x:is>
      </x:c>
      <x:c r="C278" t="n">
        <x:v>1</x:v>
      </x:c>
      <x:c r="D278" t="inlineStr">
        <x:is>
          <x:t xml:space="preserve">Corte de planchas de acero</x:t>
        </x:is>
      </x:c>
      <x:c r="E278" t="inlineStr">
        <x:is>
          <x:t xml:space="preserve">Guillotina hidráulica para corte de planchas de acero</x:t>
        </x:is>
      </x:c>
      <x:c r="F278" s="35" t="n">
        <x:v>45735.55118402778</x:v>
      </x:c>
      <x:c r="G278" s="35" t="n">
        <x:v>45736.43118402778</x:v>
      </x:c>
      <x:c r="H278" s="35" t="n">
        <x:f>'14_FALLAS_ESC'!$B$2</x:f>
        <x:v>45817.33333333334</x:v>
      </x:c>
      <x:c r="I278" t="str">
        <x:f>IF(G278&lt;=H278,"TERMINADA",IF(F278&gt;=H278,"PENDIENTE",IF(E278='14_FALLAS_ESC'!$E$2,"INTERRUMPIDA","EN CURSO")))</x:f>
        <x:v>TERMINADA</x:v>
      </x:c>
      <x:c r="J278" t="inlineStr">
        <x:is>
          <x:t xml:space="preserve">DERIVADO DEL FIFO</x:t>
        </x:is>
      </x:c>
    </x:row>
    <x:row r="279">
      <x:c r="A279" t="inlineStr">
        <x:is>
          <x:t xml:space="preserve">F01</x:t>
        </x:is>
      </x:c>
      <x:c r="B279" t="inlineStr">
        <x:is>
          <x:t xml:space="preserve">P024</x:t>
        </x:is>
      </x:c>
      <x:c r="C279" t="n">
        <x:v>2</x:v>
      </x:c>
      <x:c r="D279" t="inlineStr">
        <x:is>
          <x:t xml:space="preserve">Corte de tubos y perfiles</x:t>
        </x:is>
      </x:c>
      <x:c r="E279" t="inlineStr">
        <x:is>
          <x:t xml:space="preserve">Sierra de cinta para corte de tubos y perfiles</x:t>
        </x:is>
      </x:c>
      <x:c r="F279" s="35" t="n">
        <x:v>45736.43118402778</x:v>
      </x:c>
      <x:c r="G279" s="35" t="n">
        <x:v>45736.70257291666</x:v>
      </x:c>
      <x:c r="H279" s="35" t="n">
        <x:f>'14_FALLAS_ESC'!$B$2</x:f>
        <x:v>45817.33333333334</x:v>
      </x:c>
      <x:c r="I279" t="str">
        <x:f>IF(G279&lt;=H279,"TERMINADA",IF(F279&gt;=H279,"PENDIENTE",IF(E279='14_FALLAS_ESC'!$E$2,"INTERRUMPIDA","EN CURSO")))</x:f>
        <x:v>TERMINADA</x:v>
      </x:c>
      <x:c r="J279" t="inlineStr">
        <x:is>
          <x:t xml:space="preserve">DERIVADO DEL FIFO</x:t>
        </x:is>
      </x:c>
    </x:row>
    <x:row r="280">
      <x:c r="A280" t="inlineStr">
        <x:is>
          <x:t xml:space="preserve">F01</x:t>
        </x:is>
      </x:c>
      <x:c r="B280" t="inlineStr">
        <x:is>
          <x:t xml:space="preserve">P024</x:t>
        </x:is>
      </x:c>
      <x:c r="C280" t="n">
        <x:v>3</x:v>
      </x:c>
      <x:c r="D280" t="inlineStr">
        <x:is>
          <x:t xml:space="preserve">Perforación</x:t>
        </x:is>
      </x:c>
      <x:c r="E280" t="inlineStr">
        <x:is>
          <x:t xml:space="preserve">Taladro de banco para perforación de acero</x:t>
        </x:is>
      </x:c>
      <x:c r="F280" s="35" t="n">
        <x:v>45740.61961111111</x:v>
      </x:c>
      <x:c r="G280" s="35" t="n">
        <x:v>45741.67377777777</x:v>
      </x:c>
      <x:c r="H280" s="35" t="n">
        <x:f>'14_FALLAS_ESC'!$B$2</x:f>
        <x:v>45817.33333333334</x:v>
      </x:c>
      <x:c r="I280" t="str">
        <x:f>IF(G280&lt;=H280,"TERMINADA",IF(F280&gt;=H280,"PENDIENTE",IF(E280='14_FALLAS_ESC'!$E$2,"INTERRUMPIDA","EN CURSO")))</x:f>
        <x:v>TERMINADA</x:v>
      </x:c>
      <x:c r="J280" t="inlineStr">
        <x:is>
          <x:t xml:space="preserve">DERIVADO DEL FIFO</x:t>
        </x:is>
      </x:c>
    </x:row>
    <x:row r="281">
      <x:c r="A281" t="inlineStr">
        <x:is>
          <x:t xml:space="preserve">F01</x:t>
        </x:is>
      </x:c>
      <x:c r="B281" t="inlineStr">
        <x:is>
          <x:t xml:space="preserve">P024</x:t>
        </x:is>
      </x:c>
      <x:c r="C281" t="n">
        <x:v>4</x:v>
      </x:c>
      <x:c r="D281" t="inlineStr">
        <x:is>
          <x:t xml:space="preserve">Plegado</x:t>
        </x:is>
      </x:c>
      <x:c r="E281" t="inlineStr">
        <x:is>
          <x:t xml:space="preserve">Plegadora hidráulica de chapa metálica</x:t>
        </x:is>
      </x:c>
      <x:c r="F281" s="35" t="n">
        <x:v>45744.66613888889</x:v>
      </x:c>
      <x:c r="G281" s="35" t="n">
        <x:v>45748.59808333333</x:v>
      </x:c>
      <x:c r="H281" s="35" t="n">
        <x:f>'14_FALLAS_ESC'!$B$2</x:f>
        <x:v>45817.33333333334</x:v>
      </x:c>
      <x:c r="I281" t="str">
        <x:f>IF(G281&lt;=H281,"TERMINADA",IF(F281&gt;=H281,"PENDIENTE",IF(E281='14_FALLAS_ESC'!$E$2,"INTERRUMPIDA","EN CURSO")))</x:f>
        <x:v>TERMINADA</x:v>
      </x:c>
      <x:c r="J281" t="inlineStr">
        <x:is>
          <x:t xml:space="preserve">DERIVADO DEL FIFO</x:t>
        </x:is>
      </x:c>
    </x:row>
    <x:row r="282">
      <x:c r="A282" t="inlineStr">
        <x:is>
          <x:t xml:space="preserve">F01</x:t>
        </x:is>
      </x:c>
      <x:c r="B282" t="inlineStr">
        <x:is>
          <x:t xml:space="preserve">P024</x:t>
        </x:is>
      </x:c>
      <x:c r="C282" t="n">
        <x:v>5</x:v>
      </x:c>
      <x:c r="D282" t="inlineStr">
        <x:is>
          <x:t xml:space="preserve">Desbarbado</x:t>
        </x:is>
      </x:c>
      <x:c r="E282" t="inlineStr">
        <x:is>
          <x:t xml:space="preserve">Mesa de desbarbado/esmerilado</x:t>
        </x:is>
      </x:c>
      <x:c r="F282" s="35" t="n">
        <x:v>45748.59808333333</x:v>
      </x:c>
      <x:c r="G282" s="35" t="n">
        <x:v>45749.48558333333</x:v>
      </x:c>
      <x:c r="H282" s="35" t="n">
        <x:f>'14_FALLAS_ESC'!$B$2</x:f>
        <x:v>45817.33333333334</x:v>
      </x:c>
      <x:c r="I282" t="str">
        <x:f>IF(G282&lt;=H282,"TERMINADA",IF(F282&gt;=H282,"PENDIENTE",IF(E282='14_FALLAS_ESC'!$E$2,"INTERRUMPIDA","EN CURSO")))</x:f>
        <x:v>TERMINADA</x:v>
      </x:c>
      <x:c r="J282" t="inlineStr">
        <x:is>
          <x:t xml:space="preserve">DERIVADO DEL FIFO</x:t>
        </x:is>
      </x:c>
    </x:row>
    <x:row r="283">
      <x:c r="A283" t="inlineStr">
        <x:is>
          <x:t xml:space="preserve">F01</x:t>
        </x:is>
      </x:c>
      <x:c r="B283" t="inlineStr">
        <x:is>
          <x:t xml:space="preserve">P024</x:t>
        </x:is>
      </x:c>
      <x:c r="C283" t="n">
        <x:v>6</x:v>
      </x:c>
      <x:c r="D283" t="inlineStr">
        <x:is>
          <x:t xml:space="preserve">Preparación superficial</x:t>
        </x:is>
      </x:c>
      <x:c r="E283" t="inlineStr">
        <x:is>
          <x:t xml:space="preserve">Zona de preparación superficial</x:t>
        </x:is>
      </x:c>
      <x:c r="F283" s="35" t="n">
        <x:v>45749.48558333333</x:v>
      </x:c>
      <x:c r="G283" s="35" t="n">
        <x:v>45749.70138333333</x:v>
      </x:c>
      <x:c r="H283" s="35" t="n">
        <x:f>'14_FALLAS_ESC'!$B$2</x:f>
        <x:v>45817.33333333334</x:v>
      </x:c>
      <x:c r="I283" t="str">
        <x:f>IF(G283&lt;=H283,"TERMINADA",IF(F283&gt;=H283,"PENDIENTE",IF(E283='14_FALLAS_ESC'!$E$2,"INTERRUMPIDA","EN CURSO")))</x:f>
        <x:v>TERMINADA</x:v>
      </x:c>
      <x:c r="J283" t="inlineStr">
        <x:is>
          <x:t xml:space="preserve">DERIVADO DEL FIFO</x:t>
        </x:is>
      </x:c>
    </x:row>
    <x:row r="284">
      <x:c r="A284" t="inlineStr">
        <x:is>
          <x:t xml:space="preserve">F01</x:t>
        </x:is>
      </x:c>
      <x:c r="B284" t="inlineStr">
        <x:is>
          <x:t xml:space="preserve">P024</x:t>
        </x:is>
      </x:c>
      <x:c r="C284" t="n">
        <x:v>7</x:v>
      </x:c>
      <x:c r="D284" t="inlineStr">
        <x:is>
          <x:t xml:space="preserve">Aplicación electrostática de polvo</x:t>
        </x:is>
      </x:c>
      <x:c r="E284" t="inlineStr">
        <x:is>
          <x:t xml:space="preserve">Pistola manual de pintura electrostática en polvo</x:t>
        </x:is>
      </x:c>
      <x:c r="F284" s="35" t="n">
        <x:v>45749.70138333333</x:v>
      </x:c>
      <x:c r="G284" s="35" t="n">
        <x:v>45750.38041111111</x:v>
      </x:c>
      <x:c r="H284" s="35" t="n">
        <x:f>'14_FALLAS_ESC'!$B$2</x:f>
        <x:v>45817.33333333334</x:v>
      </x:c>
      <x:c r="I284" t="str">
        <x:f>IF(G284&lt;=H284,"TERMINADA",IF(F284&gt;=H284,"PENDIENTE",IF(E284='14_FALLAS_ESC'!$E$2,"INTERRUMPIDA","EN CURSO")))</x:f>
        <x:v>TERMINADA</x:v>
      </x:c>
      <x:c r="J284" t="inlineStr">
        <x:is>
          <x:t xml:space="preserve">DERIVADO DEL FIFO</x:t>
        </x:is>
      </x:c>
    </x:row>
    <x:row r="285">
      <x:c r="A285" t="inlineStr">
        <x:is>
          <x:t xml:space="preserve">F01</x:t>
        </x:is>
      </x:c>
      <x:c r="B285" t="inlineStr">
        <x:is>
          <x:t xml:space="preserve">P024</x:t>
        </x:is>
      </x:c>
      <x:c r="C285" t="n">
        <x:v>8</x:v>
      </x:c>
      <x:c r="D285" t="inlineStr">
        <x:is>
          <x:t xml:space="preserve">Curado térmico en horno</x:t>
        </x:is>
      </x:c>
      <x:c r="E285" t="inlineStr">
        <x:is>
          <x:t xml:space="preserve">Horno de curado de pintura electrostática por lotes</x:t>
        </x:is>
      </x:c>
      <x:c r="F285" s="35" t="n">
        <x:v>45750.38041111111</x:v>
      </x:c>
      <x:c r="G285" s="35" t="n">
        <x:v>45750.41166111111</x:v>
      </x:c>
      <x:c r="H285" s="35" t="n">
        <x:f>'14_FALLAS_ESC'!$B$2</x:f>
        <x:v>45817.33333333334</x:v>
      </x:c>
      <x:c r="I285" t="str">
        <x:f>IF(G285&lt;=H285,"TERMINADA",IF(F285&gt;=H285,"PENDIENTE",IF(E285='14_FALLAS_ESC'!$E$2,"INTERRUMPIDA","EN CURSO")))</x:f>
        <x:v>TERMINADA</x:v>
      </x:c>
      <x:c r="J285" t="inlineStr">
        <x:is>
          <x:t xml:space="preserve">DERIVADO DEL FIFO</x:t>
        </x:is>
      </x:c>
    </x:row>
    <x:row r="286">
      <x:c r="A286" t="inlineStr">
        <x:is>
          <x:t xml:space="preserve">F01</x:t>
        </x:is>
      </x:c>
      <x:c r="B286" t="inlineStr">
        <x:is>
          <x:t xml:space="preserve">P024</x:t>
        </x:is>
      </x:c>
      <x:c r="C286" t="n">
        <x:v>9</x:v>
      </x:c>
      <x:c r="D286" t="inlineStr">
        <x:is>
          <x:t xml:space="preserve">Colgado, traslado y enfriamiento</x:t>
        </x:is>
      </x:c>
      <x:c r="E286" t="inlineStr">
        <x:is>
          <x:t xml:space="preserve">Manipulación y enfriamiento de piezas</x:t>
        </x:is>
      </x:c>
      <x:c r="F286" s="35" t="n">
        <x:v>45750.41166111111</x:v>
      </x:c>
      <x:c r="G286" s="35" t="n">
        <x:v>45750.43360555555</x:v>
      </x:c>
      <x:c r="H286" s="35" t="n">
        <x:f>'14_FALLAS_ESC'!$B$2</x:f>
        <x:v>45817.33333333334</x:v>
      </x:c>
      <x:c r="I286" t="str">
        <x:f>IF(G286&lt;=H286,"TERMINADA",IF(F286&gt;=H286,"PENDIENTE",IF(E286='14_FALLAS_ESC'!$E$2,"INTERRUMPIDA","EN CURSO")))</x:f>
        <x:v>TERMINADA</x:v>
      </x:c>
      <x:c r="J286" t="inlineStr">
        <x:is>
          <x:t xml:space="preserve">DERIVADO DEL FIFO</x:t>
        </x:is>
      </x:c>
    </x:row>
    <x:row r="287">
      <x:c r="A287" t="inlineStr">
        <x:is>
          <x:t xml:space="preserve">F01</x:t>
        </x:is>
      </x:c>
      <x:c r="B287" t="inlineStr">
        <x:is>
          <x:t xml:space="preserve">P024</x:t>
        </x:is>
      </x:c>
      <x:c r="C287" t="n">
        <x:v>10</x:v>
      </x:c>
      <x:c r="D287" t="inlineStr">
        <x:is>
          <x:t xml:space="preserve">Ensamblaje</x:t>
        </x:is>
      </x:c>
      <x:c r="E287" t="inlineStr">
        <x:is>
          <x:t xml:space="preserve">Mesa de armado</x:t>
        </x:is>
      </x:c>
      <x:c r="F287" s="35" t="n">
        <x:v>45750.63824861111</x:v>
      </x:c>
      <x:c r="G287" s="35" t="n">
        <x:v>45754.36116527778</x:v>
      </x:c>
      <x:c r="H287" s="35" t="n">
        <x:f>'14_FALLAS_ESC'!$B$2</x:f>
        <x:v>45817.33333333334</x:v>
      </x:c>
      <x:c r="I287" t="str">
        <x:f>IF(G287&lt;=H287,"TERMINADA",IF(F287&gt;=H287,"PENDIENTE",IF(E287='14_FALLAS_ESC'!$E$2,"INTERRUMPIDA","EN CURSO")))</x:f>
        <x:v>TERMINADA</x:v>
      </x:c>
      <x:c r="J287" t="inlineStr">
        <x:is>
          <x:t xml:space="preserve">DERIVADO DEL FIFO</x:t>
        </x:is>
      </x:c>
    </x:row>
    <x:row r="288">
      <x:c r="A288" t="inlineStr">
        <x:is>
          <x:t xml:space="preserve">F01</x:t>
        </x:is>
      </x:c>
      <x:c r="B288" t="inlineStr">
        <x:is>
          <x:t xml:space="preserve">P024</x:t>
        </x:is>
      </x:c>
      <x:c r="C288" t="n">
        <x:v>11</x:v>
      </x:c>
      <x:c r="D288" t="inlineStr">
        <x:is>
          <x:t xml:space="preserve">Inspección de calidad</x:t>
        </x:is>
      </x:c>
      <x:c r="E288" t="inlineStr">
        <x:is>
          <x:t xml:space="preserve">Área de inspección</x:t>
        </x:is>
      </x:c>
      <x:c r="F288" s="35" t="n">
        <x:v>45754.36116527778</x:v>
      </x:c>
      <x:c r="G288" s="35" t="n">
        <x:v>45754.3865125</x:v>
      </x:c>
      <x:c r="H288" s="35" t="n">
        <x:f>'14_FALLAS_ESC'!$B$2</x:f>
        <x:v>45817.33333333334</x:v>
      </x:c>
      <x:c r="I288" t="str">
        <x:f>IF(G288&lt;=H288,"TERMINADA",IF(F288&gt;=H288,"PENDIENTE",IF(E288='14_FALLAS_ESC'!$E$2,"INTERRUMPIDA","EN CURSO")))</x:f>
        <x:v>TERMINADA</x:v>
      </x:c>
      <x:c r="J288" t="inlineStr">
        <x:is>
          <x:t xml:space="preserve">DERIVADO DEL FIFO</x:t>
        </x:is>
      </x:c>
    </x:row>
    <x:row r="289">
      <x:c r="A289" t="inlineStr">
        <x:is>
          <x:t xml:space="preserve">F01</x:t>
        </x:is>
      </x:c>
      <x:c r="B289" t="inlineStr">
        <x:is>
          <x:t xml:space="preserve">P024</x:t>
        </x:is>
      </x:c>
      <x:c r="C289" t="n">
        <x:v>12</x:v>
      </x:c>
      <x:c r="D289" t="inlineStr">
        <x:is>
          <x:t xml:space="preserve">Embalaje</x:t>
        </x:is>
      </x:c>
      <x:c r="E289" t="inlineStr">
        <x:is>
          <x:t xml:space="preserve">Zona de protección y embalaje</x:t>
        </x:is>
      </x:c>
      <x:c r="F289" s="35" t="n">
        <x:v>45754.3865125</x:v>
      </x:c>
      <x:c r="G289" s="35" t="n">
        <x:v>45754.42033194444</x:v>
      </x:c>
      <x:c r="H289" s="35" t="n">
        <x:f>'14_FALLAS_ESC'!$B$2</x:f>
        <x:v>45817.33333333334</x:v>
      </x:c>
      <x:c r="I289" t="str">
        <x:f>IF(G289&lt;=H289,"TERMINADA",IF(F289&gt;=H289,"PENDIENTE",IF(E289='14_FALLAS_ESC'!$E$2,"INTERRUMPIDA","EN CURSO")))</x:f>
        <x:v>TERMINADA</x:v>
      </x:c>
      <x:c r="J289" t="inlineStr">
        <x:is>
          <x:t xml:space="preserve">DERIVADO DEL FIFO</x:t>
        </x:is>
      </x:c>
    </x:row>
    <x:row r="290">
      <x:c r="A290" t="inlineStr">
        <x:is>
          <x:t xml:space="preserve">F01</x:t>
        </x:is>
      </x:c>
      <x:c r="B290" t="inlineStr">
        <x:is>
          <x:t xml:space="preserve">P025</x:t>
        </x:is>
      </x:c>
      <x:c r="C290" t="n">
        <x:v>1</x:v>
      </x:c>
      <x:c r="D290" t="inlineStr">
        <x:is>
          <x:t xml:space="preserve">Corte de planchas de acero</x:t>
        </x:is>
      </x:c>
      <x:c r="E290" t="inlineStr">
        <x:is>
          <x:t xml:space="preserve">Guillotina hidráulica para corte de planchas de acero</x:t>
        </x:is>
      </x:c>
      <x:c r="F290" s="35" t="n">
        <x:v>45750.33333333334</x:v>
      </x:c>
      <x:c r="G290" s="35" t="n">
        <x:v>45750.67461111111</x:v>
      </x:c>
      <x:c r="H290" s="35" t="n">
        <x:f>'14_FALLAS_ESC'!$B$2</x:f>
        <x:v>45817.33333333334</x:v>
      </x:c>
      <x:c r="I290" t="str">
        <x:f>IF(G290&lt;=H290,"TERMINADA",IF(F290&gt;=H290,"PENDIENTE",IF(E290='14_FALLAS_ESC'!$E$2,"INTERRUMPIDA","EN CURSO")))</x:f>
        <x:v>TERMINADA</x:v>
      </x:c>
      <x:c r="J290" t="inlineStr">
        <x:is>
          <x:t xml:space="preserve">DERIVADO DEL FIFO</x:t>
        </x:is>
      </x:c>
    </x:row>
    <x:row r="291">
      <x:c r="A291" t="inlineStr">
        <x:is>
          <x:t xml:space="preserve">F01</x:t>
        </x:is>
      </x:c>
      <x:c r="B291" t="inlineStr">
        <x:is>
          <x:t xml:space="preserve">P025</x:t>
        </x:is>
      </x:c>
      <x:c r="C291" t="n">
        <x:v>2</x:v>
      </x:c>
      <x:c r="D291" t="inlineStr">
        <x:is>
          <x:t xml:space="preserve">Corte de tubos y perfiles</x:t>
        </x:is>
      </x:c>
      <x:c r="E291" t="inlineStr">
        <x:is>
          <x:t xml:space="preserve">Sierra de cinta para corte de tubos y perfiles</x:t>
        </x:is>
      </x:c>
      <x:c r="F291" s="35" t="n">
        <x:v>45750.67461111111</x:v>
      </x:c>
      <x:c r="G291" s="35" t="n">
        <x:v>45754.34005555556</x:v>
      </x:c>
      <x:c r="H291" s="35" t="n">
        <x:f>'14_FALLAS_ESC'!$B$2</x:f>
        <x:v>45817.33333333334</x:v>
      </x:c>
      <x:c r="I291" t="str">
        <x:f>IF(G291&lt;=H291,"TERMINADA",IF(F291&gt;=H291,"PENDIENTE",IF(E291='14_FALLAS_ESC'!$E$2,"INTERRUMPIDA","EN CURSO")))</x:f>
        <x:v>TERMINADA</x:v>
      </x:c>
      <x:c r="J291" t="inlineStr">
        <x:is>
          <x:t xml:space="preserve">DERIVADO DEL FIFO</x:t>
        </x:is>
      </x:c>
    </x:row>
    <x:row r="292">
      <x:c r="A292" t="inlineStr">
        <x:is>
          <x:t xml:space="preserve">F01</x:t>
        </x:is>
      </x:c>
      <x:c r="B292" t="inlineStr">
        <x:is>
          <x:t xml:space="preserve">P025</x:t>
        </x:is>
      </x:c>
      <x:c r="C292" t="n">
        <x:v>3</x:v>
      </x:c>
      <x:c r="D292" t="inlineStr">
        <x:is>
          <x:t xml:space="preserve">Perforación</x:t>
        </x:is>
      </x:c>
      <x:c r="E292" t="inlineStr">
        <x:is>
          <x:t xml:space="preserve">Taladro de banco para perforación de acero</x:t>
        </x:is>
      </x:c>
      <x:c r="F292" s="35" t="n">
        <x:v>45754.34005555556</x:v>
      </x:c>
      <x:c r="G292" s="35" t="n">
        <x:v>45755.58894444445</x:v>
      </x:c>
      <x:c r="H292" s="35" t="n">
        <x:f>'14_FALLAS_ESC'!$B$2</x:f>
        <x:v>45817.33333333334</x:v>
      </x:c>
      <x:c r="I292" t="str">
        <x:f>IF(G292&lt;=H292,"TERMINADA",IF(F292&gt;=H292,"PENDIENTE",IF(E292='14_FALLAS_ESC'!$E$2,"INTERRUMPIDA","EN CURSO")))</x:f>
        <x:v>TERMINADA</x:v>
      </x:c>
      <x:c r="J292" t="inlineStr">
        <x:is>
          <x:t xml:space="preserve">DERIVADO DEL FIFO</x:t>
        </x:is>
      </x:c>
    </x:row>
    <x:row r="293">
      <x:c r="A293" t="inlineStr">
        <x:is>
          <x:t xml:space="preserve">F01</x:t>
        </x:is>
      </x:c>
      <x:c r="B293" t="inlineStr">
        <x:is>
          <x:t xml:space="preserve">P025</x:t>
        </x:is>
      </x:c>
      <x:c r="C293" t="n">
        <x:v>4</x:v>
      </x:c>
      <x:c r="D293" t="inlineStr">
        <x:is>
          <x:t xml:space="preserve">Plegado</x:t>
        </x:is>
      </x:c>
      <x:c r="E293" t="inlineStr">
        <x:is>
          <x:t xml:space="preserve">Plegadora hidráulica de chapa metálica</x:t>
        </x:is>
      </x:c>
      <x:c r="F293" s="35" t="n">
        <x:v>45755.58894444445</x:v>
      </x:c>
      <x:c r="G293" s="35" t="n">
        <x:v>45757.39727777777</x:v>
      </x:c>
      <x:c r="H293" s="35" t="n">
        <x:f>'14_FALLAS_ESC'!$B$2</x:f>
        <x:v>45817.33333333334</x:v>
      </x:c>
      <x:c r="I293" t="str">
        <x:f>IF(G293&lt;=H293,"TERMINADA",IF(F293&gt;=H293,"PENDIENTE",IF(E293='14_FALLAS_ESC'!$E$2,"INTERRUMPIDA","EN CURSO")))</x:f>
        <x:v>TERMINADA</x:v>
      </x:c>
      <x:c r="J293" t="inlineStr">
        <x:is>
          <x:t xml:space="preserve">DERIVADO DEL FIFO</x:t>
        </x:is>
      </x:c>
    </x:row>
    <x:row r="294">
      <x:c r="A294" t="inlineStr">
        <x:is>
          <x:t xml:space="preserve">F01</x:t>
        </x:is>
      </x:c>
      <x:c r="B294" t="inlineStr">
        <x:is>
          <x:t xml:space="preserve">P025</x:t>
        </x:is>
      </x:c>
      <x:c r="C294" t="n">
        <x:v>5</x:v>
      </x:c>
      <x:c r="D294" t="inlineStr">
        <x:is>
          <x:t xml:space="preserve">Soldadura</x:t>
        </x:is>
      </x:c>
      <x:c r="E294" t="inlineStr">
        <x:is>
          <x:t xml:space="preserve">Máquina de soldadura por arco MIG/MAG</x:t>
        </x:is>
      </x:c>
      <x:c r="F294" s="35" t="n">
        <x:v>45757.39727777777</x:v>
      </x:c>
      <x:c r="G294" s="35" t="n">
        <x:v>45761.39783333334</x:v>
      </x:c>
      <x:c r="H294" s="35" t="n">
        <x:f>'14_FALLAS_ESC'!$B$2</x:f>
        <x:v>45817.33333333334</x:v>
      </x:c>
      <x:c r="I294" t="str">
        <x:f>IF(G294&lt;=H294,"TERMINADA",IF(F294&gt;=H294,"PENDIENTE",IF(E294='14_FALLAS_ESC'!$E$2,"INTERRUMPIDA","EN CURSO")))</x:f>
        <x:v>TERMINADA</x:v>
      </x:c>
      <x:c r="J294" t="inlineStr">
        <x:is>
          <x:t xml:space="preserve">DERIVADO DEL FIFO</x:t>
        </x:is>
      </x:c>
    </x:row>
    <x:row r="295">
      <x:c r="A295" t="inlineStr">
        <x:is>
          <x:t xml:space="preserve">F01</x:t>
        </x:is>
      </x:c>
      <x:c r="B295" t="inlineStr">
        <x:is>
          <x:t xml:space="preserve">P025</x:t>
        </x:is>
      </x:c>
      <x:c r="C295" t="n">
        <x:v>6</x:v>
      </x:c>
      <x:c r="D295" t="inlineStr">
        <x:is>
          <x:t xml:space="preserve">Desbarbado</x:t>
        </x:is>
      </x:c>
      <x:c r="E295" t="inlineStr">
        <x:is>
          <x:t xml:space="preserve">Mesa de desbarbado/esmerilado</x:t>
        </x:is>
      </x:c>
      <x:c r="F295" s="35" t="n">
        <x:v>45761.39783333334</x:v>
      </x:c>
      <x:c r="G295" s="35" t="n">
        <x:v>45762.41866666666</x:v>
      </x:c>
      <x:c r="H295" s="35" t="n">
        <x:f>'14_FALLAS_ESC'!$B$2</x:f>
        <x:v>45817.33333333334</x:v>
      </x:c>
      <x:c r="I295" t="str">
        <x:f>IF(G295&lt;=H295,"TERMINADA",IF(F295&gt;=H295,"PENDIENTE",IF(E295='14_FALLAS_ESC'!$E$2,"INTERRUMPIDA","EN CURSO")))</x:f>
        <x:v>TERMINADA</x:v>
      </x:c>
      <x:c r="J295" t="inlineStr">
        <x:is>
          <x:t xml:space="preserve">DERIVADO DEL FIFO</x:t>
        </x:is>
      </x:c>
    </x:row>
    <x:row r="296">
      <x:c r="A296" t="inlineStr">
        <x:is>
          <x:t xml:space="preserve">F01</x:t>
        </x:is>
      </x:c>
      <x:c r="B296" t="inlineStr">
        <x:is>
          <x:t xml:space="preserve">P025</x:t>
        </x:is>
      </x:c>
      <x:c r="C296" t="n">
        <x:v>7</x:v>
      </x:c>
      <x:c r="D296" t="inlineStr">
        <x:is>
          <x:t xml:space="preserve">Preparación superficial</x:t>
        </x:is>
      </x:c>
      <x:c r="E296" t="inlineStr">
        <x:is>
          <x:t xml:space="preserve">Zona de preparación superficial</x:t>
        </x:is>
      </x:c>
      <x:c r="F296" s="35" t="n">
        <x:v>45762.41866666666</x:v>
      </x:c>
      <x:c r="G296" s="35" t="n">
        <x:v>45763.34137333334</x:v>
      </x:c>
      <x:c r="H296" s="35" t="n">
        <x:f>'14_FALLAS_ESC'!$B$2</x:f>
        <x:v>45817.33333333334</x:v>
      </x:c>
      <x:c r="I296" t="str">
        <x:f>IF(G296&lt;=H296,"TERMINADA",IF(F296&gt;=H296,"PENDIENTE",IF(E296='14_FALLAS_ESC'!$E$2,"INTERRUMPIDA","EN CURSO")))</x:f>
        <x:v>TERMINADA</x:v>
      </x:c>
      <x:c r="J296" t="inlineStr">
        <x:is>
          <x:t xml:space="preserve">DERIVADO DEL FIFO</x:t>
        </x:is>
      </x:c>
    </x:row>
    <x:row r="297">
      <x:c r="A297" t="inlineStr">
        <x:is>
          <x:t xml:space="preserve">F01</x:t>
        </x:is>
      </x:c>
      <x:c r="B297" t="inlineStr">
        <x:is>
          <x:t xml:space="preserve">P025</x:t>
        </x:is>
      </x:c>
      <x:c r="C297" t="n">
        <x:v>8</x:v>
      </x:c>
      <x:c r="D297" t="inlineStr">
        <x:is>
          <x:t xml:space="preserve">Aplicación electrostática de polvo</x:t>
        </x:is>
      </x:c>
      <x:c r="E297" t="inlineStr">
        <x:is>
          <x:t xml:space="preserve">Pistola manual de pintura electrostática en polvo</x:t>
        </x:is>
      </x:c>
      <x:c r="F297" s="35" t="n">
        <x:v>45763.34137333334</x:v>
      </x:c>
      <x:c r="G297" s="35" t="n">
        <x:v>45763.42487333333</x:v>
      </x:c>
      <x:c r="H297" s="35" t="n">
        <x:f>'14_FALLAS_ESC'!$B$2</x:f>
        <x:v>45817.33333333334</x:v>
      </x:c>
      <x:c r="I297" t="str">
        <x:f>IF(G297&lt;=H297,"TERMINADA",IF(F297&gt;=H297,"PENDIENTE",IF(E297='14_FALLAS_ESC'!$E$2,"INTERRUMPIDA","EN CURSO")))</x:f>
        <x:v>TERMINADA</x:v>
      </x:c>
      <x:c r="J297" t="inlineStr">
        <x:is>
          <x:t xml:space="preserve">DERIVADO DEL FIFO</x:t>
        </x:is>
      </x:c>
    </x:row>
    <x:row r="298">
      <x:c r="A298" t="inlineStr">
        <x:is>
          <x:t xml:space="preserve">F01</x:t>
        </x:is>
      </x:c>
      <x:c r="B298" t="inlineStr">
        <x:is>
          <x:t xml:space="preserve">P025</x:t>
        </x:is>
      </x:c>
      <x:c r="C298" t="n">
        <x:v>9</x:v>
      </x:c>
      <x:c r="D298" t="inlineStr">
        <x:is>
          <x:t xml:space="preserve">Curado térmico en horno</x:t>
        </x:is>
      </x:c>
      <x:c r="E298" t="inlineStr">
        <x:is>
          <x:t xml:space="preserve">Horno de curado de pintura electrostática por lotes</x:t>
        </x:is>
      </x:c>
      <x:c r="F298" s="35" t="n">
        <x:v>45763.42487333333</x:v>
      </x:c>
      <x:c r="G298" s="35" t="n">
        <x:v>45763.48737333333</x:v>
      </x:c>
      <x:c r="H298" s="35" t="n">
        <x:f>'14_FALLAS_ESC'!$B$2</x:f>
        <x:v>45817.33333333334</x:v>
      </x:c>
      <x:c r="I298" t="str">
        <x:f>IF(G298&lt;=H298,"TERMINADA",IF(F298&gt;=H298,"PENDIENTE",IF(E298='14_FALLAS_ESC'!$E$2,"INTERRUMPIDA","EN CURSO")))</x:f>
        <x:v>TERMINADA</x:v>
      </x:c>
      <x:c r="J298" t="inlineStr">
        <x:is>
          <x:t xml:space="preserve">DERIVADO DEL FIFO</x:t>
        </x:is>
      </x:c>
    </x:row>
    <x:row r="299">
      <x:c r="A299" t="inlineStr">
        <x:is>
          <x:t xml:space="preserve">F01</x:t>
        </x:is>
      </x:c>
      <x:c r="B299" t="inlineStr">
        <x:is>
          <x:t xml:space="preserve">P025</x:t>
        </x:is>
      </x:c>
      <x:c r="C299" t="n">
        <x:v>10</x:v>
      </x:c>
      <x:c r="D299" t="inlineStr">
        <x:is>
          <x:t xml:space="preserve">Colgado, traslado y enfriamiento</x:t>
        </x:is>
      </x:c>
      <x:c r="E299" t="inlineStr">
        <x:is>
          <x:t xml:space="preserve">Manipulación y enfriamiento de piezas</x:t>
        </x:is>
      </x:c>
      <x:c r="F299" s="35" t="n">
        <x:v>45763.48737333333</x:v>
      </x:c>
      <x:c r="G299" s="35" t="n">
        <x:v>45763.56256777778</x:v>
      </x:c>
      <x:c r="H299" s="35" t="n">
        <x:f>'14_FALLAS_ESC'!$B$2</x:f>
        <x:v>45817.33333333334</x:v>
      </x:c>
      <x:c r="I299" t="str">
        <x:f>IF(G299&lt;=H299,"TERMINADA",IF(F299&gt;=H299,"PENDIENTE",IF(E299='14_FALLAS_ESC'!$E$2,"INTERRUMPIDA","EN CURSO")))</x:f>
        <x:v>TERMINADA</x:v>
      </x:c>
      <x:c r="J299" t="inlineStr">
        <x:is>
          <x:t xml:space="preserve">DERIVADO DEL FIFO</x:t>
        </x:is>
      </x:c>
    </x:row>
    <x:row r="300">
      <x:c r="A300" t="inlineStr">
        <x:is>
          <x:t xml:space="preserve">F01</x:t>
        </x:is>
      </x:c>
      <x:c r="B300" t="inlineStr">
        <x:is>
          <x:t xml:space="preserve">P025</x:t>
        </x:is>
      </x:c>
      <x:c r="C300" t="n">
        <x:v>11</x:v>
      </x:c>
      <x:c r="D300" t="inlineStr">
        <x:is>
          <x:t xml:space="preserve">Ensamblaje</x:t>
        </x:is>
      </x:c>
      <x:c r="E300" t="inlineStr">
        <x:is>
          <x:t xml:space="preserve">Mesa de armado</x:t>
        </x:is>
      </x:c>
      <x:c r="F300" s="35" t="n">
        <x:v>45763.56256777778</x:v>
      </x:c>
      <x:c r="G300" s="35" t="n">
        <x:v>45765.36256777777</x:v>
      </x:c>
      <x:c r="H300" s="35" t="n">
        <x:f>'14_FALLAS_ESC'!$B$2</x:f>
        <x:v>45817.33333333334</x:v>
      </x:c>
      <x:c r="I300" t="str">
        <x:f>IF(G300&lt;=H300,"TERMINADA",IF(F300&gt;=H300,"PENDIENTE",IF(E300='14_FALLAS_ESC'!$E$2,"INTERRUMPIDA","EN CURSO")))</x:f>
        <x:v>TERMINADA</x:v>
      </x:c>
      <x:c r="J300" t="inlineStr">
        <x:is>
          <x:t xml:space="preserve">DERIVADO DEL FIFO</x:t>
        </x:is>
      </x:c>
    </x:row>
    <x:row r="301">
      <x:c r="A301" t="inlineStr">
        <x:is>
          <x:t xml:space="preserve">F01</x:t>
        </x:is>
      </x:c>
      <x:c r="B301" t="inlineStr">
        <x:is>
          <x:t xml:space="preserve">P025</x:t>
        </x:is>
      </x:c>
      <x:c r="C301" t="n">
        <x:v>12</x:v>
      </x:c>
      <x:c r="D301" t="inlineStr">
        <x:is>
          <x:t xml:space="preserve">Inspección de calidad</x:t>
        </x:is>
      </x:c>
      <x:c r="E301" t="inlineStr">
        <x:is>
          <x:t xml:space="preserve">Área de inspección</x:t>
        </x:is>
      </x:c>
      <x:c r="F301" s="35" t="n">
        <x:v>45765.36256777777</x:v>
      </x:c>
      <x:c r="G301" s="35" t="n">
        <x:v>45765.39751222223</x:v>
      </x:c>
      <x:c r="H301" s="35" t="n">
        <x:f>'14_FALLAS_ESC'!$B$2</x:f>
        <x:v>45817.33333333334</x:v>
      </x:c>
      <x:c r="I301" t="str">
        <x:f>IF(G301&lt;=H301,"TERMINADA",IF(F301&gt;=H301,"PENDIENTE",IF(E301='14_FALLAS_ESC'!$E$2,"INTERRUMPIDA","EN CURSO")))</x:f>
        <x:v>TERMINADA</x:v>
      </x:c>
      <x:c r="J301" t="inlineStr">
        <x:is>
          <x:t xml:space="preserve">DERIVADO DEL FIFO</x:t>
        </x:is>
      </x:c>
    </x:row>
    <x:row r="302">
      <x:c r="A302" t="inlineStr">
        <x:is>
          <x:t xml:space="preserve">F01</x:t>
        </x:is>
      </x:c>
      <x:c r="B302" t="inlineStr">
        <x:is>
          <x:t xml:space="preserve">P025</x:t>
        </x:is>
      </x:c>
      <x:c r="C302" t="n">
        <x:v>13</x:v>
      </x:c>
      <x:c r="D302" t="inlineStr">
        <x:is>
          <x:t xml:space="preserve">Embalaje</x:t>
        </x:is>
      </x:c>
      <x:c r="E302" t="inlineStr">
        <x:is>
          <x:t xml:space="preserve">Zona de protección y embalaje</x:t>
        </x:is>
      </x:c>
      <x:c r="F302" s="35" t="n">
        <x:v>45765.39751222223</x:v>
      </x:c>
      <x:c r="G302" s="35" t="n">
        <x:v>45765.44445666666</x:v>
      </x:c>
      <x:c r="H302" s="35" t="n">
        <x:f>'14_FALLAS_ESC'!$B$2</x:f>
        <x:v>45817.33333333334</x:v>
      </x:c>
      <x:c r="I302" t="str">
        <x:f>IF(G302&lt;=H302,"TERMINADA",IF(F302&gt;=H302,"PENDIENTE",IF(E302='14_FALLAS_ESC'!$E$2,"INTERRUMPIDA","EN CURSO")))</x:f>
        <x:v>TERMINADA</x:v>
      </x:c>
      <x:c r="J302" t="inlineStr">
        <x:is>
          <x:t xml:space="preserve">DERIVADO DEL FIFO</x:t>
        </x:is>
      </x:c>
    </x:row>
    <x:row r="303">
      <x:c r="A303" t="inlineStr">
        <x:is>
          <x:t xml:space="preserve">F01</x:t>
        </x:is>
      </x:c>
      <x:c r="B303" t="inlineStr">
        <x:is>
          <x:t xml:space="preserve">P027</x:t>
        </x:is>
      </x:c>
      <x:c r="C303" t="n">
        <x:v>1</x:v>
      </x:c>
      <x:c r="D303" t="inlineStr">
        <x:is>
          <x:t xml:space="preserve">Corte de planchas de acero</x:t>
        </x:is>
      </x:c>
      <x:c r="E303" t="inlineStr">
        <x:is>
          <x:t xml:space="preserve">Guillotina hidráulica para corte de planchas de acero</x:t>
        </x:is>
      </x:c>
      <x:c r="F303" s="35" t="n">
        <x:v>45750.67461111111</x:v>
      </x:c>
      <x:c r="G303" s="35" t="n">
        <x:v>45754.34841666667</x:v>
      </x:c>
      <x:c r="H303" s="35" t="n">
        <x:f>'14_FALLAS_ESC'!$B$2</x:f>
        <x:v>45817.33333333334</x:v>
      </x:c>
      <x:c r="I303" t="str">
        <x:f>IF(G303&lt;=H303,"TERMINADA",IF(F303&gt;=H303,"PENDIENTE",IF(E303='14_FALLAS_ESC'!$E$2,"INTERRUMPIDA","EN CURSO")))</x:f>
        <x:v>TERMINADA</x:v>
      </x:c>
      <x:c r="J303" t="inlineStr">
        <x:is>
          <x:t xml:space="preserve">DERIVADO DEL FIFO</x:t>
        </x:is>
      </x:c>
    </x:row>
    <x:row r="304">
      <x:c r="A304" t="inlineStr">
        <x:is>
          <x:t xml:space="preserve">F01</x:t>
        </x:is>
      </x:c>
      <x:c r="B304" t="inlineStr">
        <x:is>
          <x:t xml:space="preserve">P027</x:t>
        </x:is>
      </x:c>
      <x:c r="C304" t="n">
        <x:v>2</x:v>
      </x:c>
      <x:c r="D304" t="inlineStr">
        <x:is>
          <x:t xml:space="preserve">Corte de tubos y perfiles</x:t>
        </x:is>
      </x:c>
      <x:c r="E304" t="inlineStr">
        <x:is>
          <x:t xml:space="preserve">Sierra de cinta para corte de tubos y perfiles</x:t>
        </x:is>
      </x:c>
      <x:c r="F304" s="35" t="n">
        <x:v>45754.34841666667</x:v>
      </x:c>
      <x:c r="G304" s="35" t="n">
        <x:v>45754.37888888889</x:v>
      </x:c>
      <x:c r="H304" s="35" t="n">
        <x:f>'14_FALLAS_ESC'!$B$2</x:f>
        <x:v>45817.33333333334</x:v>
      </x:c>
      <x:c r="I304" t="str">
        <x:f>IF(G304&lt;=H304,"TERMINADA",IF(F304&gt;=H304,"PENDIENTE",IF(E304='14_FALLAS_ESC'!$E$2,"INTERRUMPIDA","EN CURSO")))</x:f>
        <x:v>TERMINADA</x:v>
      </x:c>
      <x:c r="J304" t="inlineStr">
        <x:is>
          <x:t xml:space="preserve">DERIVADO DEL FIFO</x:t>
        </x:is>
      </x:c>
    </x:row>
    <x:row r="305">
      <x:c r="A305" t="inlineStr">
        <x:is>
          <x:t xml:space="preserve">F01</x:t>
        </x:is>
      </x:c>
      <x:c r="B305" t="inlineStr">
        <x:is>
          <x:t xml:space="preserve">P027</x:t>
        </x:is>
      </x:c>
      <x:c r="C305" t="n">
        <x:v>3</x:v>
      </x:c>
      <x:c r="D305" t="inlineStr">
        <x:is>
          <x:t xml:space="preserve">Perforación</x:t>
        </x:is>
      </x:c>
      <x:c r="E305" t="inlineStr">
        <x:is>
          <x:t xml:space="preserve">Taladro de banco para perforación de acero</x:t>
        </x:is>
      </x:c>
      <x:c r="F305" s="35" t="n">
        <x:v>45755.58894444445</x:v>
      </x:c>
      <x:c r="G305" s="35" t="n">
        <x:v>45756.66672222222</x:v>
      </x:c>
      <x:c r="H305" s="35" t="n">
        <x:f>'14_FALLAS_ESC'!$B$2</x:f>
        <x:v>45817.33333333334</x:v>
      </x:c>
      <x:c r="I305" t="str">
        <x:f>IF(G305&lt;=H305,"TERMINADA",IF(F305&gt;=H305,"PENDIENTE",IF(E305='14_FALLAS_ESC'!$E$2,"INTERRUMPIDA","EN CURSO")))</x:f>
        <x:v>TERMINADA</x:v>
      </x:c>
      <x:c r="J305" t="inlineStr">
        <x:is>
          <x:t xml:space="preserve">DERIVADO DEL FIFO</x:t>
        </x:is>
      </x:c>
    </x:row>
    <x:row r="306">
      <x:c r="A306" t="inlineStr">
        <x:is>
          <x:t xml:space="preserve">F01</x:t>
        </x:is>
      </x:c>
      <x:c r="B306" t="inlineStr">
        <x:is>
          <x:t xml:space="preserve">P027</x:t>
        </x:is>
      </x:c>
      <x:c r="C306" t="n">
        <x:v>4</x:v>
      </x:c>
      <x:c r="D306" t="inlineStr">
        <x:is>
          <x:t xml:space="preserve">Plegado</x:t>
        </x:is>
      </x:c>
      <x:c r="E306" t="inlineStr">
        <x:is>
          <x:t xml:space="preserve">Plegadora hidráulica de chapa metálica</x:t>
        </x:is>
      </x:c>
      <x:c r="F306" s="35" t="n">
        <x:v>45757.39727777777</x:v>
      </x:c>
      <x:c r="G306" s="35" t="n">
        <x:v>45761.59727777778</x:v>
      </x:c>
      <x:c r="H306" s="35" t="n">
        <x:f>'14_FALLAS_ESC'!$B$2</x:f>
        <x:v>45817.33333333334</x:v>
      </x:c>
      <x:c r="I306" t="str">
        <x:f>IF(G306&lt;=H306,"TERMINADA",IF(F306&gt;=H306,"PENDIENTE",IF(E306='14_FALLAS_ESC'!$E$2,"INTERRUMPIDA","EN CURSO")))</x:f>
        <x:v>TERMINADA</x:v>
      </x:c>
      <x:c r="J306" t="inlineStr">
        <x:is>
          <x:t xml:space="preserve">DERIVADO DEL FIFO</x:t>
        </x:is>
      </x:c>
    </x:row>
    <x:row r="307">
      <x:c r="A307" t="inlineStr">
        <x:is>
          <x:t xml:space="preserve">F01</x:t>
        </x:is>
      </x:c>
      <x:c r="B307" t="inlineStr">
        <x:is>
          <x:t xml:space="preserve">P027</x:t>
        </x:is>
      </x:c>
      <x:c r="C307" t="n">
        <x:v>5</x:v>
      </x:c>
      <x:c r="D307" t="inlineStr">
        <x:is>
          <x:t xml:space="preserve">Desbarbado</x:t>
        </x:is>
      </x:c>
      <x:c r="E307" t="inlineStr">
        <x:is>
          <x:t xml:space="preserve">Mesa de desbarbado/esmerilado</x:t>
        </x:is>
      </x:c>
      <x:c r="F307" s="35" t="n">
        <x:v>45762.41866666666</x:v>
      </x:c>
      <x:c r="G307" s="35" t="n">
        <x:v>45762.67491666666</x:v>
      </x:c>
      <x:c r="H307" s="35" t="n">
        <x:f>'14_FALLAS_ESC'!$B$2</x:f>
        <x:v>45817.33333333334</x:v>
      </x:c>
      <x:c r="I307" t="str">
        <x:f>IF(G307&lt;=H307,"TERMINADA",IF(F307&gt;=H307,"PENDIENTE",IF(E307='14_FALLAS_ESC'!$E$2,"INTERRUMPIDA","EN CURSO")))</x:f>
        <x:v>TERMINADA</x:v>
      </x:c>
      <x:c r="J307" t="inlineStr">
        <x:is>
          <x:t xml:space="preserve">DERIVADO DEL FIFO</x:t>
        </x:is>
      </x:c>
    </x:row>
    <x:row r="308">
      <x:c r="A308" t="inlineStr">
        <x:is>
          <x:t xml:space="preserve">F01</x:t>
        </x:is>
      </x:c>
      <x:c r="B308" t="inlineStr">
        <x:is>
          <x:t xml:space="preserve">P027</x:t>
        </x:is>
      </x:c>
      <x:c r="C308" t="n">
        <x:v>6</x:v>
      </x:c>
      <x:c r="D308" t="inlineStr">
        <x:is>
          <x:t xml:space="preserve">Preparación superficial</x:t>
        </x:is>
      </x:c>
      <x:c r="E308" t="inlineStr">
        <x:is>
          <x:t xml:space="preserve">Zona de preparación superficial</x:t>
        </x:is>
      </x:c>
      <x:c r="F308" s="35" t="n">
        <x:v>45763.34137333334</x:v>
      </x:c>
      <x:c r="G308" s="35" t="n">
        <x:v>45763.55602</x:v>
      </x:c>
      <x:c r="H308" s="35" t="n">
        <x:f>'14_FALLAS_ESC'!$B$2</x:f>
        <x:v>45817.33333333334</x:v>
      </x:c>
      <x:c r="I308" t="str">
        <x:f>IF(G308&lt;=H308,"TERMINADA",IF(F308&gt;=H308,"PENDIENTE",IF(E308='14_FALLAS_ESC'!$E$2,"INTERRUMPIDA","EN CURSO")))</x:f>
        <x:v>TERMINADA</x:v>
      </x:c>
      <x:c r="J308" t="inlineStr">
        <x:is>
          <x:t xml:space="preserve">DERIVADO DEL FIFO</x:t>
        </x:is>
      </x:c>
    </x:row>
    <x:row r="309">
      <x:c r="A309" t="inlineStr">
        <x:is>
          <x:t xml:space="preserve">F01</x:t>
        </x:is>
      </x:c>
      <x:c r="B309" t="inlineStr">
        <x:is>
          <x:t xml:space="preserve">P027</x:t>
        </x:is>
      </x:c>
      <x:c r="C309" t="n">
        <x:v>7</x:v>
      </x:c>
      <x:c r="D309" t="inlineStr">
        <x:is>
          <x:t xml:space="preserve">Aplicación electrostática de polvo</x:t>
        </x:is>
      </x:c>
      <x:c r="E309" t="inlineStr">
        <x:is>
          <x:t xml:space="preserve">Pistola manual de pintura electrostática en polvo</x:t>
        </x:is>
      </x:c>
      <x:c r="F309" s="35" t="n">
        <x:v>45763.55602</x:v>
      </x:c>
      <x:c r="G309" s="35" t="n">
        <x:v>45763.59668666666</x:v>
      </x:c>
      <x:c r="H309" s="35" t="n">
        <x:f>'14_FALLAS_ESC'!$B$2</x:f>
        <x:v>45817.33333333334</x:v>
      </x:c>
      <x:c r="I309" t="str">
        <x:f>IF(G309&lt;=H309,"TERMINADA",IF(F309&gt;=H309,"PENDIENTE",IF(E309='14_FALLAS_ESC'!$E$2,"INTERRUMPIDA","EN CURSO")))</x:f>
        <x:v>TERMINADA</x:v>
      </x:c>
      <x:c r="J309" t="inlineStr">
        <x:is>
          <x:t xml:space="preserve">DERIVADO DEL FIFO</x:t>
        </x:is>
      </x:c>
    </x:row>
    <x:row r="310">
      <x:c r="A310" t="inlineStr">
        <x:is>
          <x:t xml:space="preserve">F01</x:t>
        </x:is>
      </x:c>
      <x:c r="B310" t="inlineStr">
        <x:is>
          <x:t xml:space="preserve">P027</x:t>
        </x:is>
      </x:c>
      <x:c r="C310" t="n">
        <x:v>8</x:v>
      </x:c>
      <x:c r="D310" t="inlineStr">
        <x:is>
          <x:t xml:space="preserve">Curado térmico en horno</x:t>
        </x:is>
      </x:c>
      <x:c r="E310" t="inlineStr">
        <x:is>
          <x:t xml:space="preserve">Horno de curado de pintura electrostática por lotes</x:t>
        </x:is>
      </x:c>
      <x:c r="F310" s="35" t="n">
        <x:v>45763.59668666666</x:v>
      </x:c>
      <x:c r="G310" s="35" t="n">
        <x:v>45763.62793666666</x:v>
      </x:c>
      <x:c r="H310" s="35" t="n">
        <x:f>'14_FALLAS_ESC'!$B$2</x:f>
        <x:v>45817.33333333334</x:v>
      </x:c>
      <x:c r="I310" t="str">
        <x:f>IF(G310&lt;=H310,"TERMINADA",IF(F310&gt;=H310,"PENDIENTE",IF(E310='14_FALLAS_ESC'!$E$2,"INTERRUMPIDA","EN CURSO")))</x:f>
        <x:v>TERMINADA</x:v>
      </x:c>
      <x:c r="J310" t="inlineStr">
        <x:is>
          <x:t xml:space="preserve">DERIVADO DEL FIFO</x:t>
        </x:is>
      </x:c>
    </x:row>
    <x:row r="311">
      <x:c r="A311" t="inlineStr">
        <x:is>
          <x:t xml:space="preserve">F01</x:t>
        </x:is>
      </x:c>
      <x:c r="B311" t="inlineStr">
        <x:is>
          <x:t xml:space="preserve">P027</x:t>
        </x:is>
      </x:c>
      <x:c r="C311" t="n">
        <x:v>9</x:v>
      </x:c>
      <x:c r="D311" t="inlineStr">
        <x:is>
          <x:t xml:space="preserve">Colgado, traslado y enfriamiento</x:t>
        </x:is>
      </x:c>
      <x:c r="E311" t="inlineStr">
        <x:is>
          <x:t xml:space="preserve">Manipulación y enfriamiento de piezas</x:t>
        </x:is>
      </x:c>
      <x:c r="F311" s="35" t="n">
        <x:v>45763.62793666666</x:v>
      </x:c>
      <x:c r="G311" s="35" t="n">
        <x:v>45763.64445055556</x:v>
      </x:c>
      <x:c r="H311" s="35" t="n">
        <x:f>'14_FALLAS_ESC'!$B$2</x:f>
        <x:v>45817.33333333334</x:v>
      </x:c>
      <x:c r="I311" t="str">
        <x:f>IF(G311&lt;=H311,"TERMINADA",IF(F311&gt;=H311,"PENDIENTE",IF(E311='14_FALLAS_ESC'!$E$2,"INTERRUMPIDA","EN CURSO")))</x:f>
        <x:v>TERMINADA</x:v>
      </x:c>
      <x:c r="J311" t="inlineStr">
        <x:is>
          <x:t xml:space="preserve">DERIVADO DEL FIFO</x:t>
        </x:is>
      </x:c>
    </x:row>
    <x:row r="312">
      <x:c r="A312" t="inlineStr">
        <x:is>
          <x:t xml:space="preserve">F01</x:t>
        </x:is>
      </x:c>
      <x:c r="B312" t="inlineStr">
        <x:is>
          <x:t xml:space="preserve">P027</x:t>
        </x:is>
      </x:c>
      <x:c r="C312" t="n">
        <x:v>10</x:v>
      </x:c>
      <x:c r="D312" t="inlineStr">
        <x:is>
          <x:t xml:space="preserve">Ensamblaje</x:t>
        </x:is>
      </x:c>
      <x:c r="E312" t="inlineStr">
        <x:is>
          <x:t xml:space="preserve">Mesa de armado</x:t>
        </x:is>
      </x:c>
      <x:c r="F312" s="35" t="n">
        <x:v>45765.36256777777</x:v>
      </x:c>
      <x:c r="G312" s="35" t="n">
        <x:v>45765.69590111111</x:v>
      </x:c>
      <x:c r="H312" s="35" t="n">
        <x:f>'14_FALLAS_ESC'!$B$2</x:f>
        <x:v>45817.33333333334</x:v>
      </x:c>
      <x:c r="I312" t="str">
        <x:f>IF(G312&lt;=H312,"TERMINADA",IF(F312&gt;=H312,"PENDIENTE",IF(E312='14_FALLAS_ESC'!$E$2,"INTERRUMPIDA","EN CURSO")))</x:f>
        <x:v>TERMINADA</x:v>
      </x:c>
      <x:c r="J312" t="inlineStr">
        <x:is>
          <x:t xml:space="preserve">DERIVADO DEL FIFO</x:t>
        </x:is>
      </x:c>
    </x:row>
    <x:row r="313">
      <x:c r="A313" t="inlineStr">
        <x:is>
          <x:t xml:space="preserve">F01</x:t>
        </x:is>
      </x:c>
      <x:c r="B313" t="inlineStr">
        <x:is>
          <x:t xml:space="preserve">P027</x:t>
        </x:is>
      </x:c>
      <x:c r="C313" t="n">
        <x:v>11</x:v>
      </x:c>
      <x:c r="D313" t="inlineStr">
        <x:is>
          <x:t xml:space="preserve">Inspección de calidad</x:t>
        </x:is>
      </x:c>
      <x:c r="E313" t="inlineStr">
        <x:is>
          <x:t xml:space="preserve">Área de inspección</x:t>
        </x:is>
      </x:c>
      <x:c r="F313" s="35" t="n">
        <x:v>45765.69590111111</x:v>
      </x:c>
      <x:c r="G313" s="35" t="n">
        <x:v>45768.33808166667</x:v>
      </x:c>
      <x:c r="H313" s="35" t="n">
        <x:f>'14_FALLAS_ESC'!$B$2</x:f>
        <x:v>45817.33333333334</x:v>
      </x:c>
      <x:c r="I313" t="str">
        <x:f>IF(G313&lt;=H313,"TERMINADA",IF(F313&gt;=H313,"PENDIENTE",IF(E313='14_FALLAS_ESC'!$E$2,"INTERRUMPIDA","EN CURSO")))</x:f>
        <x:v>TERMINADA</x:v>
      </x:c>
      <x:c r="J313" t="inlineStr">
        <x:is>
          <x:t xml:space="preserve">DERIVADO DEL FIFO</x:t>
        </x:is>
      </x:c>
    </x:row>
    <x:row r="314">
      <x:c r="A314" t="inlineStr">
        <x:is>
          <x:t xml:space="preserve">F01</x:t>
        </x:is>
      </x:c>
      <x:c r="B314" t="inlineStr">
        <x:is>
          <x:t xml:space="preserve">P027</x:t>
        </x:is>
      </x:c>
      <x:c r="C314" t="n">
        <x:v>12</x:v>
      </x:c>
      <x:c r="D314" t="inlineStr">
        <x:is>
          <x:t xml:space="preserve">Embalaje</x:t>
        </x:is>
      </x:c>
      <x:c r="E314" t="inlineStr">
        <x:is>
          <x:t xml:space="preserve">Zona de protección y embalaje</x:t>
        </x:is>
      </x:c>
      <x:c r="F314" s="35" t="n">
        <x:v>45768.33808166667</x:v>
      </x:c>
      <x:c r="G314" s="35" t="n">
        <x:v>45768.36105388889</x:v>
      </x:c>
      <x:c r="H314" s="35" t="n">
        <x:f>'14_FALLAS_ESC'!$B$2</x:f>
        <x:v>45817.33333333334</x:v>
      </x:c>
      <x:c r="I314" t="str">
        <x:f>IF(G314&lt;=H314,"TERMINADA",IF(F314&gt;=H314,"PENDIENTE",IF(E314='14_FALLAS_ESC'!$E$2,"INTERRUMPIDA","EN CURSO")))</x:f>
        <x:v>TERMINADA</x:v>
      </x:c>
      <x:c r="J314" t="inlineStr">
        <x:is>
          <x:t xml:space="preserve">DERIVADO DEL FIFO</x:t>
        </x:is>
      </x:c>
    </x:row>
    <x:row r="315">
      <x:c r="A315" t="inlineStr">
        <x:is>
          <x:t xml:space="preserve">F01</x:t>
        </x:is>
      </x:c>
      <x:c r="B315" t="inlineStr">
        <x:is>
          <x:t xml:space="preserve">P029</x:t>
        </x:is>
      </x:c>
      <x:c r="C315" t="n">
        <x:v>1</x:v>
      </x:c>
      <x:c r="D315" t="inlineStr">
        <x:is>
          <x:t xml:space="preserve">Corte de planchas de acero</x:t>
        </x:is>
      </x:c>
      <x:c r="E315" t="inlineStr">
        <x:is>
          <x:t xml:space="preserve">Guillotina hidráulica para corte de planchas de acero</x:t>
        </x:is>
      </x:c>
      <x:c r="F315" s="35" t="n">
        <x:v>45754.34841666667</x:v>
      </x:c>
      <x:c r="G315" s="35" t="n">
        <x:v>45754.49371180555</x:v>
      </x:c>
      <x:c r="H315" s="35" t="n">
        <x:f>'14_FALLAS_ESC'!$B$2</x:f>
        <x:v>45817.33333333334</x:v>
      </x:c>
      <x:c r="I315" t="str">
        <x:f>IF(G315&lt;=H315,"TERMINADA",IF(F315&gt;=H315,"PENDIENTE",IF(E315='14_FALLAS_ESC'!$E$2,"INTERRUMPIDA","EN CURSO")))</x:f>
        <x:v>TERMINADA</x:v>
      </x:c>
      <x:c r="J315" t="inlineStr">
        <x:is>
          <x:t xml:space="preserve">DERIVADO DEL FIFO</x:t>
        </x:is>
      </x:c>
    </x:row>
    <x:row r="316">
      <x:c r="A316" t="inlineStr">
        <x:is>
          <x:t xml:space="preserve">F01</x:t>
        </x:is>
      </x:c>
      <x:c r="B316" t="inlineStr">
        <x:is>
          <x:t xml:space="preserve">P029</x:t>
        </x:is>
      </x:c>
      <x:c r="C316" t="n">
        <x:v>2</x:v>
      </x:c>
      <x:c r="D316" t="inlineStr">
        <x:is>
          <x:t xml:space="preserve">Perforación</x:t>
        </x:is>
      </x:c>
      <x:c r="E316" t="inlineStr">
        <x:is>
          <x:t xml:space="preserve">Taladro de banco para perforación de acero</x:t>
        </x:is>
      </x:c>
      <x:c r="F316" s="35" t="n">
        <x:v>45756.66672222222</x:v>
      </x:c>
      <x:c r="G316" s="35" t="n">
        <x:v>45757.35005555556</x:v>
      </x:c>
      <x:c r="H316" s="35" t="n">
        <x:f>'14_FALLAS_ESC'!$B$2</x:f>
        <x:v>45817.33333333334</x:v>
      </x:c>
      <x:c r="I316" t="str">
        <x:f>IF(G316&lt;=H316,"TERMINADA",IF(F316&gt;=H316,"PENDIENTE",IF(E316='14_FALLAS_ESC'!$E$2,"INTERRUMPIDA","EN CURSO")))</x:f>
        <x:v>TERMINADA</x:v>
      </x:c>
      <x:c r="J316" t="inlineStr">
        <x:is>
          <x:t xml:space="preserve">DERIVADO DEL FIFO</x:t>
        </x:is>
      </x:c>
    </x:row>
    <x:row r="317">
      <x:c r="A317" t="inlineStr">
        <x:is>
          <x:t xml:space="preserve">F01</x:t>
        </x:is>
      </x:c>
      <x:c r="B317" t="inlineStr">
        <x:is>
          <x:t xml:space="preserve">P029</x:t>
        </x:is>
      </x:c>
      <x:c r="C317" t="n">
        <x:v>3</x:v>
      </x:c>
      <x:c r="D317" t="inlineStr">
        <x:is>
          <x:t xml:space="preserve">Plegado</x:t>
        </x:is>
      </x:c>
      <x:c r="E317" t="inlineStr">
        <x:is>
          <x:t xml:space="preserve">Plegadora hidráulica de chapa metálica</x:t>
        </x:is>
      </x:c>
      <x:c r="F317" s="35" t="n">
        <x:v>45761.59727777778</x:v>
      </x:c>
      <x:c r="G317" s="35" t="n">
        <x:v>45762.63338888889</x:v>
      </x:c>
      <x:c r="H317" s="35" t="n">
        <x:f>'14_FALLAS_ESC'!$B$2</x:f>
        <x:v>45817.33333333334</x:v>
      </x:c>
      <x:c r="I317" t="str">
        <x:f>IF(G317&lt;=H317,"TERMINADA",IF(F317&gt;=H317,"PENDIENTE",IF(E317='14_FALLAS_ESC'!$E$2,"INTERRUMPIDA","EN CURSO")))</x:f>
        <x:v>TERMINADA</x:v>
      </x:c>
      <x:c r="J317" t="inlineStr">
        <x:is>
          <x:t xml:space="preserve">DERIVADO DEL FIFO</x:t>
        </x:is>
      </x:c>
    </x:row>
    <x:row r="318">
      <x:c r="A318" t="inlineStr">
        <x:is>
          <x:t xml:space="preserve">F01</x:t>
        </x:is>
      </x:c>
      <x:c r="B318" t="inlineStr">
        <x:is>
          <x:t xml:space="preserve">P029</x:t>
        </x:is>
      </x:c>
      <x:c r="C318" t="n">
        <x:v>4</x:v>
      </x:c>
      <x:c r="D318" t="inlineStr">
        <x:is>
          <x:t xml:space="preserve">Desbarbado</x:t>
        </x:is>
      </x:c>
      <x:c r="E318" t="inlineStr">
        <x:is>
          <x:t xml:space="preserve">Mesa de desbarbado/esmerilado</x:t>
        </x:is>
      </x:c>
      <x:c r="F318" s="35" t="n">
        <x:v>45762.67491666666</x:v>
      </x:c>
      <x:c r="G318" s="35" t="n">
        <x:v>45763.3645</x:v>
      </x:c>
      <x:c r="H318" s="35" t="n">
        <x:f>'14_FALLAS_ESC'!$B$2</x:f>
        <x:v>45817.33333333334</x:v>
      </x:c>
      <x:c r="I318" t="str">
        <x:f>IF(G318&lt;=H318,"TERMINADA",IF(F318&gt;=H318,"PENDIENTE",IF(E318='14_FALLAS_ESC'!$E$2,"INTERRUMPIDA","EN CURSO")))</x:f>
        <x:v>TERMINADA</x:v>
      </x:c>
      <x:c r="J318" t="inlineStr">
        <x:is>
          <x:t xml:space="preserve">DERIVADO DEL FIFO</x:t>
        </x:is>
      </x:c>
    </x:row>
    <x:row r="319">
      <x:c r="A319" t="inlineStr">
        <x:is>
          <x:t xml:space="preserve">F01</x:t>
        </x:is>
      </x:c>
      <x:c r="B319" t="inlineStr">
        <x:is>
          <x:t xml:space="preserve">P029</x:t>
        </x:is>
      </x:c>
      <x:c r="C319" t="n">
        <x:v>5</x:v>
      </x:c>
      <x:c r="D319" t="inlineStr">
        <x:is>
          <x:t xml:space="preserve">Preparación superficial</x:t>
        </x:is>
      </x:c>
      <x:c r="E319" t="inlineStr">
        <x:is>
          <x:t xml:space="preserve">Zona de preparación superficial</x:t>
        </x:is>
      </x:c>
      <x:c r="F319" s="35" t="n">
        <x:v>45763.55602</x:v>
      </x:c>
      <x:c r="G319" s="35" t="n">
        <x:v>45763.65158944445</x:v>
      </x:c>
      <x:c r="H319" s="35" t="n">
        <x:f>'14_FALLAS_ESC'!$B$2</x:f>
        <x:v>45817.33333333334</x:v>
      </x:c>
      <x:c r="I319" t="str">
        <x:f>IF(G319&lt;=H319,"TERMINADA",IF(F319&gt;=H319,"PENDIENTE",IF(E319='14_FALLAS_ESC'!$E$2,"INTERRUMPIDA","EN CURSO")))</x:f>
        <x:v>TERMINADA</x:v>
      </x:c>
      <x:c r="J319" t="inlineStr">
        <x:is>
          <x:t xml:space="preserve">DERIVADO DEL FIFO</x:t>
        </x:is>
      </x:c>
    </x:row>
    <x:row r="320">
      <x:c r="A320" t="inlineStr">
        <x:is>
          <x:t xml:space="preserve">F01</x:t>
        </x:is>
      </x:c>
      <x:c r="B320" t="inlineStr">
        <x:is>
          <x:t xml:space="preserve">P029</x:t>
        </x:is>
      </x:c>
      <x:c r="C320" t="n">
        <x:v>6</x:v>
      </x:c>
      <x:c r="D320" t="inlineStr">
        <x:is>
          <x:t xml:space="preserve">Aplicación electrostática de polvo</x:t>
        </x:is>
      </x:c>
      <x:c r="E320" t="inlineStr">
        <x:is>
          <x:t xml:space="preserve">Pistola manual de pintura electrostática en polvo</x:t>
        </x:is>
      </x:c>
      <x:c r="F320" s="35" t="n">
        <x:v>45763.65158944445</x:v>
      </x:c>
      <x:c r="G320" s="35" t="n">
        <x:v>45763.68363805555</x:v>
      </x:c>
      <x:c r="H320" s="35" t="n">
        <x:f>'14_FALLAS_ESC'!$B$2</x:f>
        <x:v>45817.33333333334</x:v>
      </x:c>
      <x:c r="I320" t="str">
        <x:f>IF(G320&lt;=H320,"TERMINADA",IF(F320&gt;=H320,"PENDIENTE",IF(E320='14_FALLAS_ESC'!$E$2,"INTERRUMPIDA","EN CURSO")))</x:f>
        <x:v>TERMINADA</x:v>
      </x:c>
      <x:c r="J320" t="inlineStr">
        <x:is>
          <x:t xml:space="preserve">DERIVADO DEL FIFO</x:t>
        </x:is>
      </x:c>
    </x:row>
    <x:row r="321">
      <x:c r="A321" t="inlineStr">
        <x:is>
          <x:t xml:space="preserve">F01</x:t>
        </x:is>
      </x:c>
      <x:c r="B321" t="inlineStr">
        <x:is>
          <x:t xml:space="preserve">P029</x:t>
        </x:is>
      </x:c>
      <x:c r="C321" t="n">
        <x:v>7</x:v>
      </x:c>
      <x:c r="D321" t="inlineStr">
        <x:is>
          <x:t xml:space="preserve">Curado térmico en horno</x:t>
        </x:is>
      </x:c>
      <x:c r="E321" t="inlineStr">
        <x:is>
          <x:t xml:space="preserve">Horno de curado de pintura electrostática por lotes</x:t>
        </x:is>
      </x:c>
      <x:c r="F321" s="35" t="n">
        <x:v>45763.68363805555</x:v>
      </x:c>
      <x:c r="G321" s="35" t="n">
        <x:v>45764.33988805555</x:v>
      </x:c>
      <x:c r="H321" s="35" t="n">
        <x:f>'14_FALLAS_ESC'!$B$2</x:f>
        <x:v>45817.33333333334</x:v>
      </x:c>
      <x:c r="I321" t="str">
        <x:f>IF(G321&lt;=H321,"TERMINADA",IF(F321&gt;=H321,"PENDIENTE",IF(E321='14_FALLAS_ESC'!$E$2,"INTERRUMPIDA","EN CURSO")))</x:f>
        <x:v>TERMINADA</x:v>
      </x:c>
      <x:c r="J321" t="inlineStr">
        <x:is>
          <x:t xml:space="preserve">DERIVADO DEL FIFO</x:t>
        </x:is>
      </x:c>
    </x:row>
    <x:row r="322">
      <x:c r="A322" t="inlineStr">
        <x:is>
          <x:t xml:space="preserve">F01</x:t>
        </x:is>
      </x:c>
      <x:c r="B322" t="inlineStr">
        <x:is>
          <x:t xml:space="preserve">P029</x:t>
        </x:is>
      </x:c>
      <x:c r="C322" t="n">
        <x:v>8</x:v>
      </x:c>
      <x:c r="D322" t="inlineStr">
        <x:is>
          <x:t xml:space="preserve">Colgado, traslado y enfriamiento</x:t>
        </x:is>
      </x:c>
      <x:c r="E322" t="inlineStr">
        <x:is>
          <x:t xml:space="preserve">Manipulación y enfriamiento de piezas</x:t>
        </x:is>
      </x:c>
      <x:c r="F322" s="35" t="n">
        <x:v>45764.33988805555</x:v>
      </x:c>
      <x:c r="G322" s="35" t="n">
        <x:v>45764.35384638889</x:v>
      </x:c>
      <x:c r="H322" s="35" t="n">
        <x:f>'14_FALLAS_ESC'!$B$2</x:f>
        <x:v>45817.33333333334</x:v>
      </x:c>
      <x:c r="I322" t="str">
        <x:f>IF(G322&lt;=H322,"TERMINADA",IF(F322&gt;=H322,"PENDIENTE",IF(E322='14_FALLAS_ESC'!$E$2,"INTERRUMPIDA","EN CURSO")))</x:f>
        <x:v>TERMINADA</x:v>
      </x:c>
      <x:c r="J322" t="inlineStr">
        <x:is>
          <x:t xml:space="preserve">DERIVADO DEL FIFO</x:t>
        </x:is>
      </x:c>
    </x:row>
    <x:row r="323">
      <x:c r="A323" t="inlineStr">
        <x:is>
          <x:t xml:space="preserve">F01</x:t>
        </x:is>
      </x:c>
      <x:c r="B323" t="inlineStr">
        <x:is>
          <x:t xml:space="preserve">P029</x:t>
        </x:is>
      </x:c>
      <x:c r="C323" t="n">
        <x:v>9</x:v>
      </x:c>
      <x:c r="D323" t="inlineStr">
        <x:is>
          <x:t xml:space="preserve">Ensamblaje</x:t>
        </x:is>
      </x:c>
      <x:c r="E323" t="inlineStr">
        <x:is>
          <x:t xml:space="preserve">Mesa de armado</x:t>
        </x:is>
      </x:c>
      <x:c r="F323" s="35" t="n">
        <x:v>45765.69590111111</x:v>
      </x:c>
      <x:c r="G323" s="35" t="n">
        <x:v>45768.47090111111</x:v>
      </x:c>
      <x:c r="H323" s="35" t="n">
        <x:f>'14_FALLAS_ESC'!$B$2</x:f>
        <x:v>45817.33333333334</x:v>
      </x:c>
      <x:c r="I323" t="str">
        <x:f>IF(G323&lt;=H323,"TERMINADA",IF(F323&gt;=H323,"PENDIENTE",IF(E323='14_FALLAS_ESC'!$E$2,"INTERRUMPIDA","EN CURSO")))</x:f>
        <x:v>TERMINADA</x:v>
      </x:c>
      <x:c r="J323" t="inlineStr">
        <x:is>
          <x:t xml:space="preserve">DERIVADO DEL FIFO</x:t>
        </x:is>
      </x:c>
    </x:row>
    <x:row r="324">
      <x:c r="A324" t="inlineStr">
        <x:is>
          <x:t xml:space="preserve">F01</x:t>
        </x:is>
      </x:c>
      <x:c r="B324" t="inlineStr">
        <x:is>
          <x:t xml:space="preserve">P029</x:t>
        </x:is>
      </x:c>
      <x:c r="C324" t="n">
        <x:v>10</x:v>
      </x:c>
      <x:c r="D324" t="inlineStr">
        <x:is>
          <x:t xml:space="preserve">Inspección de calidad</x:t>
        </x:is>
      </x:c>
      <x:c r="E324" t="inlineStr">
        <x:is>
          <x:t xml:space="preserve">Área de inspección</x:t>
        </x:is>
      </x:c>
      <x:c r="F324" s="35" t="n">
        <x:v>45768.47090111111</x:v>
      </x:c>
      <x:c r="G324" s="35" t="n">
        <x:v>45768.48451222223</x:v>
      </x:c>
      <x:c r="H324" s="35" t="n">
        <x:f>'14_FALLAS_ESC'!$B$2</x:f>
        <x:v>45817.33333333334</x:v>
      </x:c>
      <x:c r="I324" t="str">
        <x:f>IF(G324&lt;=H324,"TERMINADA",IF(F324&gt;=H324,"PENDIENTE",IF(E324='14_FALLAS_ESC'!$E$2,"INTERRUMPIDA","EN CURSO")))</x:f>
        <x:v>TERMINADA</x:v>
      </x:c>
      <x:c r="J324" t="inlineStr">
        <x:is>
          <x:t xml:space="preserve">DERIVADO DEL FIFO</x:t>
        </x:is>
      </x:c>
    </x:row>
    <x:row r="325">
      <x:c r="A325" t="inlineStr">
        <x:is>
          <x:t xml:space="preserve">F01</x:t>
        </x:is>
      </x:c>
      <x:c r="B325" t="inlineStr">
        <x:is>
          <x:t xml:space="preserve">P029</x:t>
        </x:is>
      </x:c>
      <x:c r="C325" t="n">
        <x:v>11</x:v>
      </x:c>
      <x:c r="D325" t="inlineStr">
        <x:is>
          <x:t xml:space="preserve">Embalaje</x:t>
        </x:is>
      </x:c>
      <x:c r="E325" t="inlineStr">
        <x:is>
          <x:t xml:space="preserve">Zona de protección y embalaje</x:t>
        </x:is>
      </x:c>
      <x:c r="F325" s="35" t="n">
        <x:v>45768.48451222223</x:v>
      </x:c>
      <x:c r="G325" s="35" t="n">
        <x:v>45768.544165</x:v>
      </x:c>
      <x:c r="H325" s="35" t="n">
        <x:f>'14_FALLAS_ESC'!$B$2</x:f>
        <x:v>45817.33333333334</x:v>
      </x:c>
      <x:c r="I325" t="str">
        <x:f>IF(G325&lt;=H325,"TERMINADA",IF(F325&gt;=H325,"PENDIENTE",IF(E325='14_FALLAS_ESC'!$E$2,"INTERRUMPIDA","EN CURSO")))</x:f>
        <x:v>TERMINADA</x:v>
      </x:c>
      <x:c r="J325" t="inlineStr">
        <x:is>
          <x:t xml:space="preserve">DERIVADO DEL FIFO</x:t>
        </x:is>
      </x:c>
    </x:row>
    <x:row r="326">
      <x:c r="A326" t="inlineStr">
        <x:is>
          <x:t xml:space="preserve">F01</x:t>
        </x:is>
      </x:c>
      <x:c r="B326" t="inlineStr">
        <x:is>
          <x:t xml:space="preserve">P031</x:t>
        </x:is>
      </x:c>
      <x:c r="C326" t="n">
        <x:v>1</x:v>
      </x:c>
      <x:c r="D326" t="inlineStr">
        <x:is>
          <x:t xml:space="preserve">Corte de planchas de acero</x:t>
        </x:is>
      </x:c>
      <x:c r="E326" t="inlineStr">
        <x:is>
          <x:t xml:space="preserve">Guillotina hidráulica para corte de planchas de acero</x:t>
        </x:is>
      </x:c>
      <x:c r="F326" s="35" t="n">
        <x:v>45754.49371180555</x:v>
      </x:c>
      <x:c r="G326" s="35" t="n">
        <x:v>45755.41287847222</x:v>
      </x:c>
      <x:c r="H326" s="35" t="n">
        <x:f>'14_FALLAS_ESC'!$B$2</x:f>
        <x:v>45817.33333333334</x:v>
      </x:c>
      <x:c r="I326" t="str">
        <x:f>IF(G326&lt;=H326,"TERMINADA",IF(F326&gt;=H326,"PENDIENTE",IF(E326='14_FALLAS_ESC'!$E$2,"INTERRUMPIDA","EN CURSO")))</x:f>
        <x:v>TERMINADA</x:v>
      </x:c>
      <x:c r="J326" t="inlineStr">
        <x:is>
          <x:t xml:space="preserve">DERIVADO DEL FIFO</x:t>
        </x:is>
      </x:c>
    </x:row>
    <x:row r="327">
      <x:c r="A327" t="inlineStr">
        <x:is>
          <x:t xml:space="preserve">F01</x:t>
        </x:is>
      </x:c>
      <x:c r="B327" t="inlineStr">
        <x:is>
          <x:t xml:space="preserve">P031</x:t>
        </x:is>
      </x:c>
      <x:c r="C327" t="n">
        <x:v>2</x:v>
      </x:c>
      <x:c r="D327" t="inlineStr">
        <x:is>
          <x:t xml:space="preserve">Perforación</x:t>
        </x:is>
      </x:c>
      <x:c r="E327" t="inlineStr">
        <x:is>
          <x:t xml:space="preserve">Taladro de banco para perforación de acero</x:t>
        </x:is>
      </x:c>
      <x:c r="F327" s="35" t="n">
        <x:v>45757.35005555556</x:v>
      </x:c>
      <x:c r="G327" s="35" t="n">
        <x:v>45757.39727777777</x:v>
      </x:c>
      <x:c r="H327" s="35" t="n">
        <x:f>'14_FALLAS_ESC'!$B$2</x:f>
        <x:v>45817.33333333334</x:v>
      </x:c>
      <x:c r="I327" t="str">
        <x:f>IF(G327&lt;=H327,"TERMINADA",IF(F327&gt;=H327,"PENDIENTE",IF(E327='14_FALLAS_ESC'!$E$2,"INTERRUMPIDA","EN CURSO")))</x:f>
        <x:v>TERMINADA</x:v>
      </x:c>
      <x:c r="J327" t="inlineStr">
        <x:is>
          <x:t xml:space="preserve">DERIVADO DEL FIFO</x:t>
        </x:is>
      </x:c>
    </x:row>
    <x:row r="328">
      <x:c r="A328" t="inlineStr">
        <x:is>
          <x:t xml:space="preserve">F01</x:t>
        </x:is>
      </x:c>
      <x:c r="B328" t="inlineStr">
        <x:is>
          <x:t xml:space="preserve">P031</x:t>
        </x:is>
      </x:c>
      <x:c r="C328" t="n">
        <x:v>3</x:v>
      </x:c>
      <x:c r="D328" t="inlineStr">
        <x:is>
          <x:t xml:space="preserve">Plegado</x:t>
        </x:is>
      </x:c>
      <x:c r="E328" t="inlineStr">
        <x:is>
          <x:t xml:space="preserve">Plegadora hidráulica de chapa metálica</x:t>
        </x:is>
      </x:c>
      <x:c r="F328" s="35" t="n">
        <x:v>45762.63338888889</x:v>
      </x:c>
      <x:c r="G328" s="35" t="n">
        <x:v>45764.57227777778</x:v>
      </x:c>
      <x:c r="H328" s="35" t="n">
        <x:f>'14_FALLAS_ESC'!$B$2</x:f>
        <x:v>45817.33333333334</x:v>
      </x:c>
      <x:c r="I328" t="str">
        <x:f>IF(G328&lt;=H328,"TERMINADA",IF(F328&gt;=H328,"PENDIENTE",IF(E328='14_FALLAS_ESC'!$E$2,"INTERRUMPIDA","EN CURSO")))</x:f>
        <x:v>TERMINADA</x:v>
      </x:c>
      <x:c r="J328" t="inlineStr">
        <x:is>
          <x:t xml:space="preserve">DERIVADO DEL FIFO</x:t>
        </x:is>
      </x:c>
    </x:row>
    <x:row r="329">
      <x:c r="A329" t="inlineStr">
        <x:is>
          <x:t xml:space="preserve">F01</x:t>
        </x:is>
      </x:c>
      <x:c r="B329" t="inlineStr">
        <x:is>
          <x:t xml:space="preserve">P031</x:t>
        </x:is>
      </x:c>
      <x:c r="C329" t="n">
        <x:v>4</x:v>
      </x:c>
      <x:c r="D329" t="inlineStr">
        <x:is>
          <x:t xml:space="preserve">Desbarbado</x:t>
        </x:is>
      </x:c>
      <x:c r="E329" t="inlineStr">
        <x:is>
          <x:t xml:space="preserve">Mesa de desbarbado/esmerilado</x:t>
        </x:is>
      </x:c>
      <x:c r="F329" s="35" t="n">
        <x:v>45764.57227777778</x:v>
      </x:c>
      <x:c r="G329" s="35" t="n">
        <x:v>45764.67852777777</x:v>
      </x:c>
      <x:c r="H329" s="35" t="n">
        <x:f>'14_FALLAS_ESC'!$B$2</x:f>
        <x:v>45817.33333333334</x:v>
      </x:c>
      <x:c r="I329" t="str">
        <x:f>IF(G329&lt;=H329,"TERMINADA",IF(F329&gt;=H329,"PENDIENTE",IF(E329='14_FALLAS_ESC'!$E$2,"INTERRUMPIDA","EN CURSO")))</x:f>
        <x:v>TERMINADA</x:v>
      </x:c>
      <x:c r="J329" t="inlineStr">
        <x:is>
          <x:t xml:space="preserve">DERIVADO DEL FIFO</x:t>
        </x:is>
      </x:c>
    </x:row>
    <x:row r="330">
      <x:c r="A330" t="inlineStr">
        <x:is>
          <x:t xml:space="preserve">F01</x:t>
        </x:is>
      </x:c>
      <x:c r="B330" t="inlineStr">
        <x:is>
          <x:t xml:space="preserve">P031</x:t>
        </x:is>
      </x:c>
      <x:c r="C330" t="n">
        <x:v>5</x:v>
      </x:c>
      <x:c r="D330" t="inlineStr">
        <x:is>
          <x:t xml:space="preserve">Preparación superficial</x:t>
        </x:is>
      </x:c>
      <x:c r="E330" t="inlineStr">
        <x:is>
          <x:t xml:space="preserve">Zona de preparación superficial</x:t>
        </x:is>
      </x:c>
      <x:c r="F330" s="35" t="n">
        <x:v>45764.67852777777</x:v>
      </x:c>
      <x:c r="G330" s="35" t="n">
        <x:v>45765.48625</x:v>
      </x:c>
      <x:c r="H330" s="35" t="n">
        <x:f>'14_FALLAS_ESC'!$B$2</x:f>
        <x:v>45817.33333333334</x:v>
      </x:c>
      <x:c r="I330" t="str">
        <x:f>IF(G330&lt;=H330,"TERMINADA",IF(F330&gt;=H330,"PENDIENTE",IF(E330='14_FALLAS_ESC'!$E$2,"INTERRUMPIDA","EN CURSO")))</x:f>
        <x:v>TERMINADA</x:v>
      </x:c>
      <x:c r="J330" t="inlineStr">
        <x:is>
          <x:t xml:space="preserve">DERIVADO DEL FIFO</x:t>
        </x:is>
      </x:c>
    </x:row>
    <x:row r="331">
      <x:c r="A331" t="inlineStr">
        <x:is>
          <x:t xml:space="preserve">F01</x:t>
        </x:is>
      </x:c>
      <x:c r="B331" t="inlineStr">
        <x:is>
          <x:t xml:space="preserve">P031</x:t>
        </x:is>
      </x:c>
      <x:c r="C331" t="n">
        <x:v>6</x:v>
      </x:c>
      <x:c r="D331" t="inlineStr">
        <x:is>
          <x:t xml:space="preserve">Aplicación electrostática de polvo</x:t>
        </x:is>
      </x:c>
      <x:c r="E331" t="inlineStr">
        <x:is>
          <x:t xml:space="preserve">Pistola manual de pintura electrostática en polvo</x:t>
        </x:is>
      </x:c>
      <x:c r="F331" s="35" t="n">
        <x:v>45765.48625</x:v>
      </x:c>
      <x:c r="G331" s="35" t="n">
        <x:v>45765.58194444444</x:v>
      </x:c>
      <x:c r="H331" s="35" t="n">
        <x:f>'14_FALLAS_ESC'!$B$2</x:f>
        <x:v>45817.33333333334</x:v>
      </x:c>
      <x:c r="I331" t="str">
        <x:f>IF(G331&lt;=H331,"TERMINADA",IF(F331&gt;=H331,"PENDIENTE",IF(E331='14_FALLAS_ESC'!$E$2,"INTERRUMPIDA","EN CURSO")))</x:f>
        <x:v>TERMINADA</x:v>
      </x:c>
      <x:c r="J331" t="inlineStr">
        <x:is>
          <x:t xml:space="preserve">DERIVADO DEL FIFO</x:t>
        </x:is>
      </x:c>
    </x:row>
    <x:row r="332">
      <x:c r="A332" t="inlineStr">
        <x:is>
          <x:t xml:space="preserve">F01</x:t>
        </x:is>
      </x:c>
      <x:c r="B332" t="inlineStr">
        <x:is>
          <x:t xml:space="preserve">P031</x:t>
        </x:is>
      </x:c>
      <x:c r="C332" t="n">
        <x:v>7</x:v>
      </x:c>
      <x:c r="D332" t="inlineStr">
        <x:is>
          <x:t xml:space="preserve">Curado térmico en horno</x:t>
        </x:is>
      </x:c>
      <x:c r="E332" t="inlineStr">
        <x:is>
          <x:t xml:space="preserve">Horno de curado de pintura electrostática por lotes</x:t>
        </x:is>
      </x:c>
      <x:c r="F332" s="35" t="n">
        <x:v>45765.58194444444</x:v>
      </x:c>
      <x:c r="G332" s="35" t="n">
        <x:v>45765.61319444444</x:v>
      </x:c>
      <x:c r="H332" s="35" t="n">
        <x:f>'14_FALLAS_ESC'!$B$2</x:f>
        <x:v>45817.33333333334</x:v>
      </x:c>
      <x:c r="I332" t="str">
        <x:f>IF(G332&lt;=H332,"TERMINADA",IF(F332&gt;=H332,"PENDIENTE",IF(E332='14_FALLAS_ESC'!$E$2,"INTERRUMPIDA","EN CURSO")))</x:f>
        <x:v>TERMINADA</x:v>
      </x:c>
      <x:c r="J332" t="inlineStr">
        <x:is>
          <x:t xml:space="preserve">DERIVADO DEL FIFO</x:t>
        </x:is>
      </x:c>
    </x:row>
    <x:row r="333">
      <x:c r="A333" t="inlineStr">
        <x:is>
          <x:t xml:space="preserve">F01</x:t>
        </x:is>
      </x:c>
      <x:c r="B333" t="inlineStr">
        <x:is>
          <x:t xml:space="preserve">P031</x:t>
        </x:is>
      </x:c>
      <x:c r="C333" t="n">
        <x:v>8</x:v>
      </x:c>
      <x:c r="D333" t="inlineStr">
        <x:is>
          <x:t xml:space="preserve">Colgado, traslado y enfriamiento</x:t>
        </x:is>
      </x:c>
      <x:c r="E333" t="inlineStr">
        <x:is>
          <x:t xml:space="preserve">Manipulación y enfriamiento de piezas</x:t>
        </x:is>
      </x:c>
      <x:c r="F333" s="35" t="n">
        <x:v>45765.61319444444</x:v>
      </x:c>
      <x:c r="G333" s="35" t="n">
        <x:v>45765.63513888889</x:v>
      </x:c>
      <x:c r="H333" s="35" t="n">
        <x:f>'14_FALLAS_ESC'!$B$2</x:f>
        <x:v>45817.33333333334</x:v>
      </x:c>
      <x:c r="I333" t="str">
        <x:f>IF(G333&lt;=H333,"TERMINADA",IF(F333&gt;=H333,"PENDIENTE",IF(E333='14_FALLAS_ESC'!$E$2,"INTERRUMPIDA","EN CURSO")))</x:f>
        <x:v>TERMINADA</x:v>
      </x:c>
      <x:c r="J333" t="inlineStr">
        <x:is>
          <x:t xml:space="preserve">DERIVADO DEL FIFO</x:t>
        </x:is>
      </x:c>
    </x:row>
    <x:row r="334">
      <x:c r="A334" t="inlineStr">
        <x:is>
          <x:t xml:space="preserve">F01</x:t>
        </x:is>
      </x:c>
      <x:c r="B334" t="inlineStr">
        <x:is>
          <x:t xml:space="preserve">P031</x:t>
        </x:is>
      </x:c>
      <x:c r="C334" t="n">
        <x:v>9</x:v>
      </x:c>
      <x:c r="D334" t="inlineStr">
        <x:is>
          <x:t xml:space="preserve">Ensamblaje</x:t>
        </x:is>
      </x:c>
      <x:c r="E334" t="inlineStr">
        <x:is>
          <x:t xml:space="preserve">Mesa de armado</x:t>
        </x:is>
      </x:c>
      <x:c r="F334" s="35" t="n">
        <x:v>45768.47090111111</x:v>
      </x:c>
      <x:c r="G334" s="35" t="n">
        <x:v>45768.70423444444</x:v>
      </x:c>
      <x:c r="H334" s="35" t="n">
        <x:f>'14_FALLAS_ESC'!$B$2</x:f>
        <x:v>45817.33333333334</x:v>
      </x:c>
      <x:c r="I334" t="str">
        <x:f>IF(G334&lt;=H334,"TERMINADA",IF(F334&gt;=H334,"PENDIENTE",IF(E334='14_FALLAS_ESC'!$E$2,"INTERRUMPIDA","EN CURSO")))</x:f>
        <x:v>TERMINADA</x:v>
      </x:c>
      <x:c r="J334" t="inlineStr">
        <x:is>
          <x:t xml:space="preserve">DERIVADO DEL FIFO</x:t>
        </x:is>
      </x:c>
    </x:row>
    <x:row r="335">
      <x:c r="A335" t="inlineStr">
        <x:is>
          <x:t xml:space="preserve">F01</x:t>
        </x:is>
      </x:c>
      <x:c r="B335" t="inlineStr">
        <x:is>
          <x:t xml:space="preserve">P031</x:t>
        </x:is>
      </x:c>
      <x:c r="C335" t="n">
        <x:v>10</x:v>
      </x:c>
      <x:c r="D335" t="inlineStr">
        <x:is>
          <x:t xml:space="preserve">Inspección de calidad</x:t>
        </x:is>
      </x:c>
      <x:c r="E335" t="inlineStr">
        <x:is>
          <x:t xml:space="preserve">Área de inspección</x:t>
        </x:is>
      </x:c>
      <x:c r="F335" s="35" t="n">
        <x:v>45768.70423444444</x:v>
      </x:c>
      <x:c r="G335" s="35" t="n">
        <x:v>45769.35458166667</x:v>
      </x:c>
      <x:c r="H335" s="35" t="n">
        <x:f>'14_FALLAS_ESC'!$B$2</x:f>
        <x:v>45817.33333333334</x:v>
      </x:c>
      <x:c r="I335" t="str">
        <x:f>IF(G335&lt;=H335,"TERMINADA",IF(F335&gt;=H335,"PENDIENTE",IF(E335='14_FALLAS_ESC'!$E$2,"INTERRUMPIDA","EN CURSO")))</x:f>
        <x:v>TERMINADA</x:v>
      </x:c>
      <x:c r="J335" t="inlineStr">
        <x:is>
          <x:t xml:space="preserve">DERIVADO DEL FIFO</x:t>
        </x:is>
      </x:c>
    </x:row>
    <x:row r="336">
      <x:c r="A336" t="inlineStr">
        <x:is>
          <x:t xml:space="preserve">F01</x:t>
        </x:is>
      </x:c>
      <x:c r="B336" t="inlineStr">
        <x:is>
          <x:t xml:space="preserve">P031</x:t>
        </x:is>
      </x:c>
      <x:c r="C336" t="n">
        <x:v>11</x:v>
      </x:c>
      <x:c r="D336" t="inlineStr">
        <x:is>
          <x:t xml:space="preserve">Embalaje</x:t>
        </x:is>
      </x:c>
      <x:c r="E336" t="inlineStr">
        <x:is>
          <x:t xml:space="preserve">Zona de protección y embalaje</x:t>
        </x:is>
      </x:c>
      <x:c r="F336" s="35" t="n">
        <x:v>45769.35458166667</x:v>
      </x:c>
      <x:c r="G336" s="35" t="n">
        <x:v>45769.38840111111</x:v>
      </x:c>
      <x:c r="H336" s="35" t="n">
        <x:f>'14_FALLAS_ESC'!$B$2</x:f>
        <x:v>45817.33333333334</x:v>
      </x:c>
      <x:c r="I336" t="str">
        <x:f>IF(G336&lt;=H336,"TERMINADA",IF(F336&gt;=H336,"PENDIENTE",IF(E336='14_FALLAS_ESC'!$E$2,"INTERRUMPIDA","EN CURSO")))</x:f>
        <x:v>TERMINADA</x:v>
      </x:c>
      <x:c r="J336" t="inlineStr">
        <x:is>
          <x:t xml:space="preserve">DERIVADO DEL FIFO</x:t>
        </x:is>
      </x:c>
    </x:row>
    <x:row r="337">
      <x:c r="A337" t="inlineStr">
        <x:is>
          <x:t xml:space="preserve">F01</x:t>
        </x:is>
      </x:c>
      <x:c r="B337" t="inlineStr">
        <x:is>
          <x:t xml:space="preserve">P026</x:t>
        </x:is>
      </x:c>
      <x:c r="C337" t="n">
        <x:v>1</x:v>
      </x:c>
      <x:c r="D337" t="inlineStr">
        <x:is>
          <x:t xml:space="preserve">Corte de planchas de acero</x:t>
        </x:is>
      </x:c>
      <x:c r="E337" t="inlineStr">
        <x:is>
          <x:t xml:space="preserve">Guillotina hidráulica para corte de planchas de acero</x:t>
        </x:is>
      </x:c>
      <x:c r="F337" s="35" t="n">
        <x:v>45763.33333333334</x:v>
      </x:c>
      <x:c r="G337" s="35" t="n">
        <x:v>45763.69169444445</x:v>
      </x:c>
      <x:c r="H337" s="35" t="n">
        <x:f>'14_FALLAS_ESC'!$B$2</x:f>
        <x:v>45817.33333333334</x:v>
      </x:c>
      <x:c r="I337" t="str">
        <x:f>IF(G337&lt;=H337,"TERMINADA",IF(F337&gt;=H337,"PENDIENTE",IF(E337='14_FALLAS_ESC'!$E$2,"INTERRUMPIDA","EN CURSO")))</x:f>
        <x:v>TERMINADA</x:v>
      </x:c>
      <x:c r="J337" t="inlineStr">
        <x:is>
          <x:t xml:space="preserve">DERIVADO DEL FIFO</x:t>
        </x:is>
      </x:c>
    </x:row>
    <x:row r="338">
      <x:c r="A338" t="inlineStr">
        <x:is>
          <x:t xml:space="preserve">F01</x:t>
        </x:is>
      </x:c>
      <x:c r="B338" t="inlineStr">
        <x:is>
          <x:t xml:space="preserve">P026</x:t>
        </x:is>
      </x:c>
      <x:c r="C338" t="n">
        <x:v>2</x:v>
      </x:c>
      <x:c r="D338" t="inlineStr">
        <x:is>
          <x:t xml:space="preserve">Corte de tubos y perfiles</x:t>
        </x:is>
      </x:c>
      <x:c r="E338" t="inlineStr">
        <x:is>
          <x:t xml:space="preserve">Sierra de cinta para corte de tubos y perfiles</x:t>
        </x:is>
      </x:c>
      <x:c r="F338" s="35" t="n">
        <x:v>45763.69169444445</x:v>
      </x:c>
      <x:c r="G338" s="35" t="n">
        <x:v>45765.42780555556</x:v>
      </x:c>
      <x:c r="H338" s="35" t="n">
        <x:f>'14_FALLAS_ESC'!$B$2</x:f>
        <x:v>45817.33333333334</x:v>
      </x:c>
      <x:c r="I338" t="str">
        <x:f>IF(G338&lt;=H338,"TERMINADA",IF(F338&gt;=H338,"PENDIENTE",IF(E338='14_FALLAS_ESC'!$E$2,"INTERRUMPIDA","EN CURSO")))</x:f>
        <x:v>TERMINADA</x:v>
      </x:c>
      <x:c r="J338" t="inlineStr">
        <x:is>
          <x:t xml:space="preserve">DERIVADO DEL FIFO</x:t>
        </x:is>
      </x:c>
    </x:row>
    <x:row r="339">
      <x:c r="A339" t="inlineStr">
        <x:is>
          <x:t xml:space="preserve">F01</x:t>
        </x:is>
      </x:c>
      <x:c r="B339" t="inlineStr">
        <x:is>
          <x:t xml:space="preserve">P026</x:t>
        </x:is>
      </x:c>
      <x:c r="C339" t="n">
        <x:v>3</x:v>
      </x:c>
      <x:c r="D339" t="inlineStr">
        <x:is>
          <x:t xml:space="preserve">Perforación</x:t>
        </x:is>
      </x:c>
      <x:c r="E339" t="inlineStr">
        <x:is>
          <x:t xml:space="preserve">Taladro de banco para perforación de acero</x:t>
        </x:is>
      </x:c>
      <x:c r="F339" s="35" t="n">
        <x:v>45765.42780555556</x:v>
      </x:c>
      <x:c r="G339" s="35" t="n">
        <x:v>45769.45919444445</x:v>
      </x:c>
      <x:c r="H339" s="35" t="n">
        <x:f>'14_FALLAS_ESC'!$B$2</x:f>
        <x:v>45817.33333333334</x:v>
      </x:c>
      <x:c r="I339" t="str">
        <x:f>IF(G339&lt;=H339,"TERMINADA",IF(F339&gt;=H339,"PENDIENTE",IF(E339='14_FALLAS_ESC'!$E$2,"INTERRUMPIDA","EN CURSO")))</x:f>
        <x:v>TERMINADA</x:v>
      </x:c>
      <x:c r="J339" t="inlineStr">
        <x:is>
          <x:t xml:space="preserve">DERIVADO DEL FIFO</x:t>
        </x:is>
      </x:c>
    </x:row>
    <x:row r="340">
      <x:c r="A340" t="inlineStr">
        <x:is>
          <x:t xml:space="preserve">F01</x:t>
        </x:is>
      </x:c>
      <x:c r="B340" t="inlineStr">
        <x:is>
          <x:t xml:space="preserve">P026</x:t>
        </x:is>
      </x:c>
      <x:c r="C340" t="n">
        <x:v>4</x:v>
      </x:c>
      <x:c r="D340" t="inlineStr">
        <x:is>
          <x:t xml:space="preserve">Plegado</x:t>
        </x:is>
      </x:c>
      <x:c r="E340" t="inlineStr">
        <x:is>
          <x:t xml:space="preserve">Plegadora hidráulica de chapa metálica</x:t>
        </x:is>
      </x:c>
      <x:c r="F340" s="35" t="n">
        <x:v>45769.45919444445</x:v>
      </x:c>
      <x:c r="G340" s="35" t="n">
        <x:v>45771.38419444444</x:v>
      </x:c>
      <x:c r="H340" s="35" t="n">
        <x:f>'14_FALLAS_ESC'!$B$2</x:f>
        <x:v>45817.33333333334</x:v>
      </x:c>
      <x:c r="I340" t="str">
        <x:f>IF(G340&lt;=H340,"TERMINADA",IF(F340&gt;=H340,"PENDIENTE",IF(E340='14_FALLAS_ESC'!$E$2,"INTERRUMPIDA","EN CURSO")))</x:f>
        <x:v>TERMINADA</x:v>
      </x:c>
      <x:c r="J340" t="inlineStr">
        <x:is>
          <x:t xml:space="preserve">DERIVADO DEL FIFO</x:t>
        </x:is>
      </x:c>
    </x:row>
    <x:row r="341">
      <x:c r="A341" t="inlineStr">
        <x:is>
          <x:t xml:space="preserve">F01</x:t>
        </x:is>
      </x:c>
      <x:c r="B341" t="inlineStr">
        <x:is>
          <x:t xml:space="preserve">P026</x:t>
        </x:is>
      </x:c>
      <x:c r="C341" t="n">
        <x:v>5</x:v>
      </x:c>
      <x:c r="D341" t="inlineStr">
        <x:is>
          <x:t xml:space="preserve">Soldadura</x:t>
        </x:is>
      </x:c>
      <x:c r="E341" t="inlineStr">
        <x:is>
          <x:t xml:space="preserve">Máquina de soldadura por arco MIG/MAG</x:t>
        </x:is>
      </x:c>
      <x:c r="F341" s="35" t="n">
        <x:v>45771.38419444444</x:v>
      </x:c>
      <x:c r="G341" s="35" t="n">
        <x:v>45775.38475</x:v>
      </x:c>
      <x:c r="H341" s="35" t="n">
        <x:f>'14_FALLAS_ESC'!$B$2</x:f>
        <x:v>45817.33333333334</x:v>
      </x:c>
      <x:c r="I341" t="str">
        <x:f>IF(G341&lt;=H341,"TERMINADA",IF(F341&gt;=H341,"PENDIENTE",IF(E341='14_FALLAS_ESC'!$E$2,"INTERRUMPIDA","EN CURSO")))</x:f>
        <x:v>TERMINADA</x:v>
      </x:c>
      <x:c r="J341" t="inlineStr">
        <x:is>
          <x:t xml:space="preserve">DERIVADO DEL FIFO</x:t>
        </x:is>
      </x:c>
    </x:row>
    <x:row r="342">
      <x:c r="A342" t="inlineStr">
        <x:is>
          <x:t xml:space="preserve">F01</x:t>
        </x:is>
      </x:c>
      <x:c r="B342" t="inlineStr">
        <x:is>
          <x:t xml:space="preserve">P026</x:t>
        </x:is>
      </x:c>
      <x:c r="C342" t="n">
        <x:v>6</x:v>
      </x:c>
      <x:c r="D342" t="inlineStr">
        <x:is>
          <x:t xml:space="preserve">Desbarbado</x:t>
        </x:is>
      </x:c>
      <x:c r="E342" t="inlineStr">
        <x:is>
          <x:t xml:space="preserve">Mesa de desbarbado/esmerilado</x:t>
        </x:is>
      </x:c>
      <x:c r="F342" s="35" t="n">
        <x:v>45775.38475</x:v>
      </x:c>
      <x:c r="G342" s="35" t="n">
        <x:v>45776.46808333333</x:v>
      </x:c>
      <x:c r="H342" s="35" t="n">
        <x:f>'14_FALLAS_ESC'!$B$2</x:f>
        <x:v>45817.33333333334</x:v>
      </x:c>
      <x:c r="I342" t="str">
        <x:f>IF(G342&lt;=H342,"TERMINADA",IF(F342&gt;=H342,"PENDIENTE",IF(E342='14_FALLAS_ESC'!$E$2,"INTERRUMPIDA","EN CURSO")))</x:f>
        <x:v>TERMINADA</x:v>
      </x:c>
      <x:c r="J342" t="inlineStr">
        <x:is>
          <x:t xml:space="preserve">DERIVADO DEL FIFO</x:t>
        </x:is>
      </x:c>
    </x:row>
    <x:row r="343">
      <x:c r="A343" t="inlineStr">
        <x:is>
          <x:t xml:space="preserve">F01</x:t>
        </x:is>
      </x:c>
      <x:c r="B343" t="inlineStr">
        <x:is>
          <x:t xml:space="preserve">P026</x:t>
        </x:is>
      </x:c>
      <x:c r="C343" t="n">
        <x:v>7</x:v>
      </x:c>
      <x:c r="D343" t="inlineStr">
        <x:is>
          <x:t xml:space="preserve">Preparación superficial</x:t>
        </x:is>
      </x:c>
      <x:c r="E343" t="inlineStr">
        <x:is>
          <x:t xml:space="preserve">Zona de preparación superficial</x:t>
        </x:is>
      </x:c>
      <x:c r="F343" s="35" t="n">
        <x:v>45776.46808333333</x:v>
      </x:c>
      <x:c r="G343" s="35" t="n">
        <x:v>45777.41028333333</x:v>
      </x:c>
      <x:c r="H343" s="35" t="n">
        <x:f>'14_FALLAS_ESC'!$B$2</x:f>
        <x:v>45817.33333333334</x:v>
      </x:c>
      <x:c r="I343" t="str">
        <x:f>IF(G343&lt;=H343,"TERMINADA",IF(F343&gt;=H343,"PENDIENTE",IF(E343='14_FALLAS_ESC'!$E$2,"INTERRUMPIDA","EN CURSO")))</x:f>
        <x:v>TERMINADA</x:v>
      </x:c>
      <x:c r="J343" t="inlineStr">
        <x:is>
          <x:t xml:space="preserve">DERIVADO DEL FIFO</x:t>
        </x:is>
      </x:c>
    </x:row>
    <x:row r="344">
      <x:c r="A344" t="inlineStr">
        <x:is>
          <x:t xml:space="preserve">F01</x:t>
        </x:is>
      </x:c>
      <x:c r="B344" t="inlineStr">
        <x:is>
          <x:t xml:space="preserve">P026</x:t>
        </x:is>
      </x:c>
      <x:c r="C344" t="n">
        <x:v>8</x:v>
      </x:c>
      <x:c r="D344" t="inlineStr">
        <x:is>
          <x:t xml:space="preserve">Aplicación electrostática de polvo</x:t>
        </x:is>
      </x:c>
      <x:c r="E344" t="inlineStr">
        <x:is>
          <x:t xml:space="preserve">Pistola manual de pintura electrostática en polvo</x:t>
        </x:is>
      </x:c>
      <x:c r="F344" s="35" t="n">
        <x:v>45777.41028333333</x:v>
      </x:c>
      <x:c r="G344" s="35" t="n">
        <x:v>45777.49378333333</x:v>
      </x:c>
      <x:c r="H344" s="35" t="n">
        <x:f>'14_FALLAS_ESC'!$B$2</x:f>
        <x:v>45817.33333333334</x:v>
      </x:c>
      <x:c r="I344" t="str">
        <x:f>IF(G344&lt;=H344,"TERMINADA",IF(F344&gt;=H344,"PENDIENTE",IF(E344='14_FALLAS_ESC'!$E$2,"INTERRUMPIDA","EN CURSO")))</x:f>
        <x:v>TERMINADA</x:v>
      </x:c>
      <x:c r="J344" t="inlineStr">
        <x:is>
          <x:t xml:space="preserve">DERIVADO DEL FIFO</x:t>
        </x:is>
      </x:c>
    </x:row>
    <x:row r="345">
      <x:c r="A345" t="inlineStr">
        <x:is>
          <x:t xml:space="preserve">F01</x:t>
        </x:is>
      </x:c>
      <x:c r="B345" t="inlineStr">
        <x:is>
          <x:t xml:space="preserve">P026</x:t>
        </x:is>
      </x:c>
      <x:c r="C345" t="n">
        <x:v>9</x:v>
      </x:c>
      <x:c r="D345" t="inlineStr">
        <x:is>
          <x:t xml:space="preserve">Curado térmico en horno</x:t>
        </x:is>
      </x:c>
      <x:c r="E345" t="inlineStr">
        <x:is>
          <x:t xml:space="preserve">Horno de curado de pintura electrostática por lotes</x:t>
        </x:is>
      </x:c>
      <x:c r="F345" s="35" t="n">
        <x:v>45777.49378333333</x:v>
      </x:c>
      <x:c r="G345" s="35" t="n">
        <x:v>45777.59795</x:v>
      </x:c>
      <x:c r="H345" s="35" t="n">
        <x:f>'14_FALLAS_ESC'!$B$2</x:f>
        <x:v>45817.33333333334</x:v>
      </x:c>
      <x:c r="I345" t="str">
        <x:f>IF(G345&lt;=H345,"TERMINADA",IF(F345&gt;=H345,"PENDIENTE",IF(E345='14_FALLAS_ESC'!$E$2,"INTERRUMPIDA","EN CURSO")))</x:f>
        <x:v>TERMINADA</x:v>
      </x:c>
      <x:c r="J345" t="inlineStr">
        <x:is>
          <x:t xml:space="preserve">DERIVADO DEL FIFO</x:t>
        </x:is>
      </x:c>
    </x:row>
    <x:row r="346">
      <x:c r="A346" t="inlineStr">
        <x:is>
          <x:t xml:space="preserve">F01</x:t>
        </x:is>
      </x:c>
      <x:c r="B346" t="inlineStr">
        <x:is>
          <x:t xml:space="preserve">P026</x:t>
        </x:is>
      </x:c>
      <x:c r="C346" t="n">
        <x:v>10</x:v>
      </x:c>
      <x:c r="D346" t="inlineStr">
        <x:is>
          <x:t xml:space="preserve">Colgado, traslado y enfriamiento</x:t>
        </x:is>
      </x:c>
      <x:c r="E346" t="inlineStr">
        <x:is>
          <x:t xml:space="preserve">Manipulación y enfriamiento de piezas</x:t>
        </x:is>
      </x:c>
      <x:c r="F346" s="35" t="n">
        <x:v>45777.59795</x:v>
      </x:c>
      <x:c r="G346" s="35" t="n">
        <x:v>45777.63147777778</x:v>
      </x:c>
      <x:c r="H346" s="35" t="n">
        <x:f>'14_FALLAS_ESC'!$B$2</x:f>
        <x:v>45817.33333333334</x:v>
      </x:c>
      <x:c r="I346" t="str">
        <x:f>IF(G346&lt;=H346,"TERMINADA",IF(F346&gt;=H346,"PENDIENTE",IF(E346='14_FALLAS_ESC'!$E$2,"INTERRUMPIDA","EN CURSO")))</x:f>
        <x:v>TERMINADA</x:v>
      </x:c>
      <x:c r="J346" t="inlineStr">
        <x:is>
          <x:t xml:space="preserve">DERIVADO DEL FIFO</x:t>
        </x:is>
      </x:c>
    </x:row>
    <x:row r="347">
      <x:c r="A347" t="inlineStr">
        <x:is>
          <x:t xml:space="preserve">F01</x:t>
        </x:is>
      </x:c>
      <x:c r="B347" t="inlineStr">
        <x:is>
          <x:t xml:space="preserve">P026</x:t>
        </x:is>
      </x:c>
      <x:c r="C347" t="n">
        <x:v>11</x:v>
      </x:c>
      <x:c r="D347" t="inlineStr">
        <x:is>
          <x:t xml:space="preserve">Ensamblaje</x:t>
        </x:is>
      </x:c>
      <x:c r="E347" t="inlineStr">
        <x:is>
          <x:t xml:space="preserve">Mesa de armado</x:t>
        </x:is>
      </x:c>
      <x:c r="F347" s="35" t="n">
        <x:v>45777.63147777778</x:v>
      </x:c>
      <x:c r="G347" s="35" t="n">
        <x:v>45779.45022777778</x:v>
      </x:c>
      <x:c r="H347" s="35" t="n">
        <x:f>'14_FALLAS_ESC'!$B$2</x:f>
        <x:v>45817.33333333334</x:v>
      </x:c>
      <x:c r="I347" t="str">
        <x:f>IF(G347&lt;=H347,"TERMINADA",IF(F347&gt;=H347,"PENDIENTE",IF(E347='14_FALLAS_ESC'!$E$2,"INTERRUMPIDA","EN CURSO")))</x:f>
        <x:v>TERMINADA</x:v>
      </x:c>
      <x:c r="J347" t="inlineStr">
        <x:is>
          <x:t xml:space="preserve">DERIVADO DEL FIFO</x:t>
        </x:is>
      </x:c>
    </x:row>
    <x:row r="348">
      <x:c r="A348" t="inlineStr">
        <x:is>
          <x:t xml:space="preserve">F01</x:t>
        </x:is>
      </x:c>
      <x:c r="B348" t="inlineStr">
        <x:is>
          <x:t xml:space="preserve">P026</x:t>
        </x:is>
      </x:c>
      <x:c r="C348" t="n">
        <x:v>12</x:v>
      </x:c>
      <x:c r="D348" t="inlineStr">
        <x:is>
          <x:t xml:space="preserve">Inspección de calidad</x:t>
        </x:is>
      </x:c>
      <x:c r="E348" t="inlineStr">
        <x:is>
          <x:t xml:space="preserve">Área de inspección</x:t>
        </x:is>
      </x:c>
      <x:c r="F348" s="35" t="n">
        <x:v>45779.45022777778</x:v>
      </x:c>
      <x:c r="G348" s="35" t="n">
        <x:v>45779.48517222222</x:v>
      </x:c>
      <x:c r="H348" s="35" t="n">
        <x:f>'14_FALLAS_ESC'!$B$2</x:f>
        <x:v>45817.33333333334</x:v>
      </x:c>
      <x:c r="I348" t="str">
        <x:f>IF(G348&lt;=H348,"TERMINADA",IF(F348&gt;=H348,"PENDIENTE",IF(E348='14_FALLAS_ESC'!$E$2,"INTERRUMPIDA","EN CURSO")))</x:f>
        <x:v>TERMINADA</x:v>
      </x:c>
      <x:c r="J348" t="inlineStr">
        <x:is>
          <x:t xml:space="preserve">DERIVADO DEL FIFO</x:t>
        </x:is>
      </x:c>
    </x:row>
    <x:row r="349">
      <x:c r="A349" t="inlineStr">
        <x:is>
          <x:t xml:space="preserve">F01</x:t>
        </x:is>
      </x:c>
      <x:c r="B349" t="inlineStr">
        <x:is>
          <x:t xml:space="preserve">P026</x:t>
        </x:is>
      </x:c>
      <x:c r="C349" t="n">
        <x:v>13</x:v>
      </x:c>
      <x:c r="D349" t="inlineStr">
        <x:is>
          <x:t xml:space="preserve">Embalaje</x:t>
        </x:is>
      </x:c>
      <x:c r="E349" t="inlineStr">
        <x:is>
          <x:t xml:space="preserve">Zona de protección y embalaje</x:t>
        </x:is>
      </x:c>
      <x:c r="F349" s="35" t="n">
        <x:v>45779.48517222222</x:v>
      </x:c>
      <x:c r="G349" s="35" t="n">
        <x:v>45779.57378333333</x:v>
      </x:c>
      <x:c r="H349" s="35" t="n">
        <x:f>'14_FALLAS_ESC'!$B$2</x:f>
        <x:v>45817.33333333334</x:v>
      </x:c>
      <x:c r="I349" t="str">
        <x:f>IF(G349&lt;=H349,"TERMINADA",IF(F349&gt;=H349,"PENDIENTE",IF(E349='14_FALLAS_ESC'!$E$2,"INTERRUMPIDA","EN CURSO")))</x:f>
        <x:v>TERMINADA</x:v>
      </x:c>
      <x:c r="J349" t="inlineStr">
        <x:is>
          <x:t xml:space="preserve">DERIVADO DEL FIFO</x:t>
        </x:is>
      </x:c>
    </x:row>
    <x:row r="350">
      <x:c r="A350" t="inlineStr">
        <x:is>
          <x:t xml:space="preserve">F01</x:t>
        </x:is>
      </x:c>
      <x:c r="B350" t="inlineStr">
        <x:is>
          <x:t xml:space="preserve">P028</x:t>
        </x:is>
      </x:c>
      <x:c r="C350" t="n">
        <x:v>1</x:v>
      </x:c>
      <x:c r="D350" t="inlineStr">
        <x:is>
          <x:t xml:space="preserve">Corte de planchas de acero</x:t>
        </x:is>
      </x:c>
      <x:c r="E350" t="inlineStr">
        <x:is>
          <x:t xml:space="preserve">Guillotina hidráulica para corte de planchas de acero</x:t>
        </x:is>
      </x:c>
      <x:c r="F350" s="35" t="n">
        <x:v>45763.69169444445</x:v>
      </x:c>
      <x:c r="G350" s="35" t="n">
        <x:v>45764.64087847222</x:v>
      </x:c>
      <x:c r="H350" s="35" t="n">
        <x:f>'14_FALLAS_ESC'!$B$2</x:f>
        <x:v>45817.33333333334</x:v>
      </x:c>
      <x:c r="I350" t="str">
        <x:f>IF(G350&lt;=H350,"TERMINADA",IF(F350&gt;=H350,"PENDIENTE",IF(E350='14_FALLAS_ESC'!$E$2,"INTERRUMPIDA","EN CURSO")))</x:f>
        <x:v>TERMINADA</x:v>
      </x:c>
      <x:c r="J350" t="inlineStr">
        <x:is>
          <x:t xml:space="preserve">DERIVADO DEL FIFO</x:t>
        </x:is>
      </x:c>
    </x:row>
    <x:row r="351">
      <x:c r="A351" t="inlineStr">
        <x:is>
          <x:t xml:space="preserve">F01</x:t>
        </x:is>
      </x:c>
      <x:c r="B351" t="inlineStr">
        <x:is>
          <x:t xml:space="preserve">P028</x:t>
        </x:is>
      </x:c>
      <x:c r="C351" t="n">
        <x:v>2</x:v>
      </x:c>
      <x:c r="D351" t="inlineStr">
        <x:is>
          <x:t xml:space="preserve">Corte de tubos y perfiles</x:t>
        </x:is>
      </x:c>
      <x:c r="E351" t="inlineStr">
        <x:is>
          <x:t xml:space="preserve">Sierra de cinta para corte de tubos y perfiles</x:t>
        </x:is>
      </x:c>
      <x:c r="F351" s="35" t="n">
        <x:v>45765.42780555556</x:v>
      </x:c>
      <x:c r="G351" s="35" t="n">
        <x:v>45765.46388888889</x:v>
      </x:c>
      <x:c r="H351" s="35" t="n">
        <x:f>'14_FALLAS_ESC'!$B$2</x:f>
        <x:v>45817.33333333334</x:v>
      </x:c>
      <x:c r="I351" t="str">
        <x:f>IF(G351&lt;=H351,"TERMINADA",IF(F351&gt;=H351,"PENDIENTE",IF(E351='14_FALLAS_ESC'!$E$2,"INTERRUMPIDA","EN CURSO")))</x:f>
        <x:v>TERMINADA</x:v>
      </x:c>
      <x:c r="J351" t="inlineStr">
        <x:is>
          <x:t xml:space="preserve">DERIVADO DEL FIFO</x:t>
        </x:is>
      </x:c>
    </x:row>
    <x:row r="352">
      <x:c r="A352" t="inlineStr">
        <x:is>
          <x:t xml:space="preserve">F01</x:t>
        </x:is>
      </x:c>
      <x:c r="B352" t="inlineStr">
        <x:is>
          <x:t xml:space="preserve">P028</x:t>
        </x:is>
      </x:c>
      <x:c r="C352" t="n">
        <x:v>3</x:v>
      </x:c>
      <x:c r="D352" t="inlineStr">
        <x:is>
          <x:t xml:space="preserve">Perforación</x:t>
        </x:is>
      </x:c>
      <x:c r="E352" t="inlineStr">
        <x:is>
          <x:t xml:space="preserve">Taladro de banco para perforación de acero</x:t>
        </x:is>
      </x:c>
      <x:c r="F352" s="35" t="n">
        <x:v>45769.45919444445</x:v>
      </x:c>
      <x:c r="G352" s="35" t="n">
        <x:v>45770.4585</x:v>
      </x:c>
      <x:c r="H352" s="35" t="n">
        <x:f>'14_FALLAS_ESC'!$B$2</x:f>
        <x:v>45817.33333333334</x:v>
      </x:c>
      <x:c r="I352" t="str">
        <x:f>IF(G352&lt;=H352,"TERMINADA",IF(F352&gt;=H352,"PENDIENTE",IF(E352='14_FALLAS_ESC'!$E$2,"INTERRUMPIDA","EN CURSO")))</x:f>
        <x:v>TERMINADA</x:v>
      </x:c>
      <x:c r="J352" t="inlineStr">
        <x:is>
          <x:t xml:space="preserve">DERIVADO DEL FIFO</x:t>
        </x:is>
      </x:c>
    </x:row>
    <x:row r="353">
      <x:c r="A353" t="inlineStr">
        <x:is>
          <x:t xml:space="preserve">F01</x:t>
        </x:is>
      </x:c>
      <x:c r="B353" t="inlineStr">
        <x:is>
          <x:t xml:space="preserve">P028</x:t>
        </x:is>
      </x:c>
      <x:c r="C353" t="n">
        <x:v>4</x:v>
      </x:c>
      <x:c r="D353" t="inlineStr">
        <x:is>
          <x:t xml:space="preserve">Plegado</x:t>
        </x:is>
      </x:c>
      <x:c r="E353" t="inlineStr">
        <x:is>
          <x:t xml:space="preserve">Plegadora hidráulica de chapa metálica</x:t>
        </x:is>
      </x:c>
      <x:c r="F353" s="35" t="n">
        <x:v>45771.38419444444</x:v>
      </x:c>
      <x:c r="G353" s="35" t="n">
        <x:v>45772.70363888889</x:v>
      </x:c>
      <x:c r="H353" s="35" t="n">
        <x:f>'14_FALLAS_ESC'!$B$2</x:f>
        <x:v>45817.33333333334</x:v>
      </x:c>
      <x:c r="I353" t="str">
        <x:f>IF(G353&lt;=H353,"TERMINADA",IF(F353&gt;=H353,"PENDIENTE",IF(E353='14_FALLAS_ESC'!$E$2,"INTERRUMPIDA","EN CURSO")))</x:f>
        <x:v>TERMINADA</x:v>
      </x:c>
      <x:c r="J353" t="inlineStr">
        <x:is>
          <x:t xml:space="preserve">DERIVADO DEL FIFO</x:t>
        </x:is>
      </x:c>
    </x:row>
    <x:row r="354">
      <x:c r="A354" t="inlineStr">
        <x:is>
          <x:t xml:space="preserve">F01</x:t>
        </x:is>
      </x:c>
      <x:c r="B354" t="inlineStr">
        <x:is>
          <x:t xml:space="preserve">P028</x:t>
        </x:is>
      </x:c>
      <x:c r="C354" t="n">
        <x:v>5</x:v>
      </x:c>
      <x:c r="D354" t="inlineStr">
        <x:is>
          <x:t xml:space="preserve">Soldadura</x:t>
        </x:is>
      </x:c>
      <x:c r="E354" t="inlineStr">
        <x:is>
          <x:t xml:space="preserve">Máquina de soldadura por arco MIG/MAG</x:t>
        </x:is>
      </x:c>
      <x:c r="F354" s="35" t="n">
        <x:v>45775.38475</x:v>
      </x:c>
      <x:c r="G354" s="35" t="n">
        <x:v>45775.41891666667</x:v>
      </x:c>
      <x:c r="H354" s="35" t="n">
        <x:f>'14_FALLAS_ESC'!$B$2</x:f>
        <x:v>45817.33333333334</x:v>
      </x:c>
      <x:c r="I354" t="str">
        <x:f>IF(G354&lt;=H354,"TERMINADA",IF(F354&gt;=H354,"PENDIENTE",IF(E354='14_FALLAS_ESC'!$E$2,"INTERRUMPIDA","EN CURSO")))</x:f>
        <x:v>TERMINADA</x:v>
      </x:c>
      <x:c r="J354" t="inlineStr">
        <x:is>
          <x:t xml:space="preserve">DERIVADO DEL FIFO</x:t>
        </x:is>
      </x:c>
    </x:row>
    <x:row r="355">
      <x:c r="A355" t="inlineStr">
        <x:is>
          <x:t xml:space="preserve">F01</x:t>
        </x:is>
      </x:c>
      <x:c r="B355" t="inlineStr">
        <x:is>
          <x:t xml:space="preserve">P028</x:t>
        </x:is>
      </x:c>
      <x:c r="C355" t="n">
        <x:v>6</x:v>
      </x:c>
      <x:c r="D355" t="inlineStr">
        <x:is>
          <x:t xml:space="preserve">Desbarbado</x:t>
        </x:is>
      </x:c>
      <x:c r="E355" t="inlineStr">
        <x:is>
          <x:t xml:space="preserve">Mesa de desbarbado/esmerilado</x:t>
        </x:is>
      </x:c>
      <x:c r="F355" s="35" t="n">
        <x:v>45776.46808333333</x:v>
      </x:c>
      <x:c r="G355" s="35" t="n">
        <x:v>45776.67225</x:v>
      </x:c>
      <x:c r="H355" s="35" t="n">
        <x:f>'14_FALLAS_ESC'!$B$2</x:f>
        <x:v>45817.33333333334</x:v>
      </x:c>
      <x:c r="I355" t="str">
        <x:f>IF(G355&lt;=H355,"TERMINADA",IF(F355&gt;=H355,"PENDIENTE",IF(E355='14_FALLAS_ESC'!$E$2,"INTERRUMPIDA","EN CURSO")))</x:f>
        <x:v>TERMINADA</x:v>
      </x:c>
      <x:c r="J355" t="inlineStr">
        <x:is>
          <x:t xml:space="preserve">DERIVADO DEL FIFO</x:t>
        </x:is>
      </x:c>
    </x:row>
    <x:row r="356">
      <x:c r="A356" t="inlineStr">
        <x:is>
          <x:t xml:space="preserve">F01</x:t>
        </x:is>
      </x:c>
      <x:c r="B356" t="inlineStr">
        <x:is>
          <x:t xml:space="preserve">P028</x:t>
        </x:is>
      </x:c>
      <x:c r="C356" t="n">
        <x:v>7</x:v>
      </x:c>
      <x:c r="D356" t="inlineStr">
        <x:is>
          <x:t xml:space="preserve">Preparación superficial</x:t>
        </x:is>
      </x:c>
      <x:c r="E356" t="inlineStr">
        <x:is>
          <x:t xml:space="preserve">Zona de preparación superficial</x:t>
        </x:is>
      </x:c>
      <x:c r="F356" s="35" t="n">
        <x:v>45777.41028333333</x:v>
      </x:c>
      <x:c r="G356" s="35" t="n">
        <x:v>45777.58771277778</x:v>
      </x:c>
      <x:c r="H356" s="35" t="n">
        <x:f>'14_FALLAS_ESC'!$B$2</x:f>
        <x:v>45817.33333333334</x:v>
      </x:c>
      <x:c r="I356" t="str">
        <x:f>IF(G356&lt;=H356,"TERMINADA",IF(F356&gt;=H356,"PENDIENTE",IF(E356='14_FALLAS_ESC'!$E$2,"INTERRUMPIDA","EN CURSO")))</x:f>
        <x:v>TERMINADA</x:v>
      </x:c>
      <x:c r="J356" t="inlineStr">
        <x:is>
          <x:t xml:space="preserve">DERIVADO DEL FIFO</x:t>
        </x:is>
      </x:c>
    </x:row>
    <x:row r="357">
      <x:c r="A357" t="inlineStr">
        <x:is>
          <x:t xml:space="preserve">F01</x:t>
        </x:is>
      </x:c>
      <x:c r="B357" t="inlineStr">
        <x:is>
          <x:t xml:space="preserve">P028</x:t>
        </x:is>
      </x:c>
      <x:c r="C357" t="n">
        <x:v>8</x:v>
      </x:c>
      <x:c r="D357" t="inlineStr">
        <x:is>
          <x:t xml:space="preserve">Aplicación electrostática de polvo</x:t>
        </x:is>
      </x:c>
      <x:c r="E357" t="inlineStr">
        <x:is>
          <x:t xml:space="preserve">Pistola manual de pintura electrostática en polvo</x:t>
        </x:is>
      </x:c>
      <x:c r="F357" s="35" t="n">
        <x:v>45777.58771277778</x:v>
      </x:c>
      <x:c r="G357" s="35" t="n">
        <x:v>45777.63172666667</x:v>
      </x:c>
      <x:c r="H357" s="35" t="n">
        <x:f>'14_FALLAS_ESC'!$B$2</x:f>
        <x:v>45817.33333333334</x:v>
      </x:c>
      <x:c r="I357" t="str">
        <x:f>IF(G357&lt;=H357,"TERMINADA",IF(F357&gt;=H357,"PENDIENTE",IF(E357='14_FALLAS_ESC'!$E$2,"INTERRUMPIDA","EN CURSO")))</x:f>
        <x:v>TERMINADA</x:v>
      </x:c>
      <x:c r="J357" t="inlineStr">
        <x:is>
          <x:t xml:space="preserve">DERIVADO DEL FIFO</x:t>
        </x:is>
      </x:c>
    </x:row>
    <x:row r="358">
      <x:c r="A358" t="inlineStr">
        <x:is>
          <x:t xml:space="preserve">F01</x:t>
        </x:is>
      </x:c>
      <x:c r="B358" t="inlineStr">
        <x:is>
          <x:t xml:space="preserve">P028</x:t>
        </x:is>
      </x:c>
      <x:c r="C358" t="n">
        <x:v>9</x:v>
      </x:c>
      <x:c r="D358" t="inlineStr">
        <x:is>
          <x:t xml:space="preserve">Curado térmico en horno</x:t>
        </x:is>
      </x:c>
      <x:c r="E358" t="inlineStr">
        <x:is>
          <x:t xml:space="preserve">Horno de curado de pintura electrostática por lotes</x:t>
        </x:is>
      </x:c>
      <x:c r="F358" s="35" t="n">
        <x:v>45777.63172666667</x:v>
      </x:c>
      <x:c r="G358" s="35" t="n">
        <x:v>45777.66297666667</x:v>
      </x:c>
      <x:c r="H358" s="35" t="n">
        <x:f>'14_FALLAS_ESC'!$B$2</x:f>
        <x:v>45817.33333333334</x:v>
      </x:c>
      <x:c r="I358" t="str">
        <x:f>IF(G358&lt;=H358,"TERMINADA",IF(F358&gt;=H358,"PENDIENTE",IF(E358='14_FALLAS_ESC'!$E$2,"INTERRUMPIDA","EN CURSO")))</x:f>
        <x:v>TERMINADA</x:v>
      </x:c>
      <x:c r="J358" t="inlineStr">
        <x:is>
          <x:t xml:space="preserve">DERIVADO DEL FIFO</x:t>
        </x:is>
      </x:c>
    </x:row>
    <x:row r="359">
      <x:c r="A359" t="inlineStr">
        <x:is>
          <x:t xml:space="preserve">F01</x:t>
        </x:is>
      </x:c>
      <x:c r="B359" t="inlineStr">
        <x:is>
          <x:t xml:space="preserve">P028</x:t>
        </x:is>
      </x:c>
      <x:c r="C359" t="n">
        <x:v>10</x:v>
      </x:c>
      <x:c r="D359" t="inlineStr">
        <x:is>
          <x:t xml:space="preserve">Colgado, traslado y enfriamiento</x:t>
        </x:is>
      </x:c>
      <x:c r="E359" t="inlineStr">
        <x:is>
          <x:t xml:space="preserve">Manipulación y enfriamiento de piezas</x:t>
        </x:is>
      </x:c>
      <x:c r="F359" s="35" t="n">
        <x:v>45777.66297666667</x:v>
      </x:c>
      <x:c r="G359" s="35" t="n">
        <x:v>45777.68087944444</x:v>
      </x:c>
      <x:c r="H359" s="35" t="n">
        <x:f>'14_FALLAS_ESC'!$B$2</x:f>
        <x:v>45817.33333333334</x:v>
      </x:c>
      <x:c r="I359" t="str">
        <x:f>IF(G359&lt;=H359,"TERMINADA",IF(F359&gt;=H359,"PENDIENTE",IF(E359='14_FALLAS_ESC'!$E$2,"INTERRUMPIDA","EN CURSO")))</x:f>
        <x:v>TERMINADA</x:v>
      </x:c>
      <x:c r="J359" t="inlineStr">
        <x:is>
          <x:t xml:space="preserve">DERIVADO DEL FIFO</x:t>
        </x:is>
      </x:c>
    </x:row>
    <x:row r="360">
      <x:c r="A360" t="inlineStr">
        <x:is>
          <x:t xml:space="preserve">F01</x:t>
        </x:is>
      </x:c>
      <x:c r="B360" t="inlineStr">
        <x:is>
          <x:t xml:space="preserve">P028</x:t>
        </x:is>
      </x:c>
      <x:c r="C360" t="n">
        <x:v>11</x:v>
      </x:c>
      <x:c r="D360" t="inlineStr">
        <x:is>
          <x:t xml:space="preserve">Ensamblaje</x:t>
        </x:is>
      </x:c>
      <x:c r="E360" t="inlineStr">
        <x:is>
          <x:t xml:space="preserve">Mesa de armado</x:t>
        </x:is>
      </x:c>
      <x:c r="F360" s="35" t="n">
        <x:v>45779.45022777778</x:v>
      </x:c>
      <x:c r="G360" s="35" t="n">
        <x:v>45782.35804027778</x:v>
      </x:c>
      <x:c r="H360" s="35" t="n">
        <x:f>'14_FALLAS_ESC'!$B$2</x:f>
        <x:v>45817.33333333334</x:v>
      </x:c>
      <x:c r="I360" t="str">
        <x:f>IF(G360&lt;=H360,"TERMINADA",IF(F360&gt;=H360,"PENDIENTE",IF(E360='14_FALLAS_ESC'!$E$2,"INTERRUMPIDA","EN CURSO")))</x:f>
        <x:v>TERMINADA</x:v>
      </x:c>
      <x:c r="J360" t="inlineStr">
        <x:is>
          <x:t xml:space="preserve">DERIVADO DEL FIFO</x:t>
        </x:is>
      </x:c>
    </x:row>
    <x:row r="361">
      <x:c r="A361" t="inlineStr">
        <x:is>
          <x:t xml:space="preserve">F01</x:t>
        </x:is>
      </x:c>
      <x:c r="B361" t="inlineStr">
        <x:is>
          <x:t xml:space="preserve">P028</x:t>
        </x:is>
      </x:c>
      <x:c r="C361" t="n">
        <x:v>12</x:v>
      </x:c>
      <x:c r="D361" t="inlineStr">
        <x:is>
          <x:t xml:space="preserve">Inspección de calidad</x:t>
        </x:is>
      </x:c>
      <x:c r="E361" t="inlineStr">
        <x:is>
          <x:t xml:space="preserve">Área de inspección</x:t>
        </x:is>
      </x:c>
      <x:c r="F361" s="35" t="n">
        <x:v>45782.35804027778</x:v>
      </x:c>
      <x:c r="G361" s="35" t="n">
        <x:v>45782.37726944444</x:v>
      </x:c>
      <x:c r="H361" s="35" t="n">
        <x:f>'14_FALLAS_ESC'!$B$2</x:f>
        <x:v>45817.33333333334</x:v>
      </x:c>
      <x:c r="I361" t="str">
        <x:f>IF(G361&lt;=H361,"TERMINADA",IF(F361&gt;=H361,"PENDIENTE",IF(E361='14_FALLAS_ESC'!$E$2,"INTERRUMPIDA","EN CURSO")))</x:f>
        <x:v>TERMINADA</x:v>
      </x:c>
      <x:c r="J361" t="inlineStr">
        <x:is>
          <x:t xml:space="preserve">DERIVADO DEL FIFO</x:t>
        </x:is>
      </x:c>
    </x:row>
    <x:row r="362">
      <x:c r="A362" t="inlineStr">
        <x:is>
          <x:t xml:space="preserve">F01</x:t>
        </x:is>
      </x:c>
      <x:c r="B362" t="inlineStr">
        <x:is>
          <x:t xml:space="preserve">P028</x:t>
        </x:is>
      </x:c>
      <x:c r="C362" t="n">
        <x:v>13</x:v>
      </x:c>
      <x:c r="D362" t="inlineStr">
        <x:is>
          <x:t xml:space="preserve">Embalaje</x:t>
        </x:is>
      </x:c>
      <x:c r="E362" t="inlineStr">
        <x:is>
          <x:t xml:space="preserve">Zona de protección y embalaje</x:t>
        </x:is>
      </x:c>
      <x:c r="F362" s="35" t="n">
        <x:v>45782.37726944444</x:v>
      </x:c>
      <x:c r="G362" s="35" t="n">
        <x:v>45782.40296388889</x:v>
      </x:c>
      <x:c r="H362" s="35" t="n">
        <x:f>'14_FALLAS_ESC'!$B$2</x:f>
        <x:v>45817.33333333334</x:v>
      </x:c>
      <x:c r="I362" t="str">
        <x:f>IF(G362&lt;=H362,"TERMINADA",IF(F362&gt;=H362,"PENDIENTE",IF(E362='14_FALLAS_ESC'!$E$2,"INTERRUMPIDA","EN CURSO")))</x:f>
        <x:v>TERMINADA</x:v>
      </x:c>
      <x:c r="J362" t="inlineStr">
        <x:is>
          <x:t xml:space="preserve">DERIVADO DEL FIFO</x:t>
        </x:is>
      </x:c>
    </x:row>
    <x:row r="363">
      <x:c r="A363" t="inlineStr">
        <x:is>
          <x:t xml:space="preserve">F01</x:t>
        </x:is>
      </x:c>
      <x:c r="B363" t="inlineStr">
        <x:is>
          <x:t xml:space="preserve">P030</x:t>
        </x:is>
      </x:c>
      <x:c r="C363" t="n">
        <x:v>1</x:v>
      </x:c>
      <x:c r="D363" t="inlineStr">
        <x:is>
          <x:t xml:space="preserve">Corte de planchas de acero</x:t>
        </x:is>
      </x:c>
      <x:c r="E363" t="inlineStr">
        <x:is>
          <x:t xml:space="preserve">Guillotina hidráulica para corte de planchas de acero</x:t>
        </x:is>
      </x:c>
      <x:c r="F363" s="35" t="n">
        <x:v>45764.64087847222</x:v>
      </x:c>
      <x:c r="G363" s="35" t="n">
        <x:v>45765.55118402778</x:v>
      </x:c>
      <x:c r="H363" s="35" t="n">
        <x:f>'14_FALLAS_ESC'!$B$2</x:f>
        <x:v>45817.33333333334</x:v>
      </x:c>
      <x:c r="I363" t="str">
        <x:f>IF(G363&lt;=H363,"TERMINADA",IF(F363&gt;=H363,"PENDIENTE",IF(E363='14_FALLAS_ESC'!$E$2,"INTERRUMPIDA","EN CURSO")))</x:f>
        <x:v>TERMINADA</x:v>
      </x:c>
      <x:c r="J363" t="inlineStr">
        <x:is>
          <x:t xml:space="preserve">DERIVADO DEL FIFO</x:t>
        </x:is>
      </x:c>
    </x:row>
    <x:row r="364">
      <x:c r="A364" t="inlineStr">
        <x:is>
          <x:t xml:space="preserve">F01</x:t>
        </x:is>
      </x:c>
      <x:c r="B364" t="inlineStr">
        <x:is>
          <x:t xml:space="preserve">P030</x:t>
        </x:is>
      </x:c>
      <x:c r="C364" t="n">
        <x:v>2</x:v>
      </x:c>
      <x:c r="D364" t="inlineStr">
        <x:is>
          <x:t xml:space="preserve">Perforación</x:t>
        </x:is>
      </x:c>
      <x:c r="E364" t="inlineStr">
        <x:is>
          <x:t xml:space="preserve">Taladro de banco para perforación de acero</x:t>
        </x:is>
      </x:c>
      <x:c r="F364" s="35" t="n">
        <x:v>45770.4585</x:v>
      </x:c>
      <x:c r="G364" s="35" t="n">
        <x:v>45770.61961111111</x:v>
      </x:c>
      <x:c r="H364" s="35" t="n">
        <x:f>'14_FALLAS_ESC'!$B$2</x:f>
        <x:v>45817.33333333334</x:v>
      </x:c>
      <x:c r="I364" t="str">
        <x:f>IF(G364&lt;=H364,"TERMINADA",IF(F364&gt;=H364,"PENDIENTE",IF(E364='14_FALLAS_ESC'!$E$2,"INTERRUMPIDA","EN CURSO")))</x:f>
        <x:v>TERMINADA</x:v>
      </x:c>
      <x:c r="J364" t="inlineStr">
        <x:is>
          <x:t xml:space="preserve">DERIVADO DEL FIFO</x:t>
        </x:is>
      </x:c>
    </x:row>
    <x:row r="365">
      <x:c r="A365" t="inlineStr">
        <x:is>
          <x:t xml:space="preserve">F01</x:t>
        </x:is>
      </x:c>
      <x:c r="B365" t="inlineStr">
        <x:is>
          <x:t xml:space="preserve">P030</x:t>
        </x:is>
      </x:c>
      <x:c r="C365" t="n">
        <x:v>3</x:v>
      </x:c>
      <x:c r="D365" t="inlineStr">
        <x:is>
          <x:t xml:space="preserve">Plegado</x:t>
        </x:is>
      </x:c>
      <x:c r="E365" t="inlineStr">
        <x:is>
          <x:t xml:space="preserve">Plegadora hidráulica de chapa metálica</x:t>
        </x:is>
      </x:c>
      <x:c r="F365" s="35" t="n">
        <x:v>45772.70363888889</x:v>
      </x:c>
      <x:c r="G365" s="35" t="n">
        <x:v>45776.66613888889</x:v>
      </x:c>
      <x:c r="H365" s="35" t="n">
        <x:f>'14_FALLAS_ESC'!$B$2</x:f>
        <x:v>45817.33333333334</x:v>
      </x:c>
      <x:c r="I365" t="str">
        <x:f>IF(G365&lt;=H365,"TERMINADA",IF(F365&gt;=H365,"PENDIENTE",IF(E365='14_FALLAS_ESC'!$E$2,"INTERRUMPIDA","EN CURSO")))</x:f>
        <x:v>TERMINADA</x:v>
      </x:c>
      <x:c r="J365" t="inlineStr">
        <x:is>
          <x:t xml:space="preserve">DERIVADO DEL FIFO</x:t>
        </x:is>
      </x:c>
    </x:row>
    <x:row r="366">
      <x:c r="A366" t="inlineStr">
        <x:is>
          <x:t xml:space="preserve">F01</x:t>
        </x:is>
      </x:c>
      <x:c r="B366" t="inlineStr">
        <x:is>
          <x:t xml:space="preserve">P030</x:t>
        </x:is>
      </x:c>
      <x:c r="C366" t="n">
        <x:v>4</x:v>
      </x:c>
      <x:c r="D366" t="inlineStr">
        <x:is>
          <x:t xml:space="preserve">Desbarbado</x:t>
        </x:is>
      </x:c>
      <x:c r="E366" t="inlineStr">
        <x:is>
          <x:t xml:space="preserve">Mesa de desbarbado/esmerilado</x:t>
        </x:is>
      </x:c>
      <x:c r="F366" s="35" t="n">
        <x:v>45776.67225</x:v>
      </x:c>
      <x:c r="G366" s="35" t="n">
        <x:v>45777.40558333333</x:v>
      </x:c>
      <x:c r="H366" s="35" t="n">
        <x:f>'14_FALLAS_ESC'!$B$2</x:f>
        <x:v>45817.33333333334</x:v>
      </x:c>
      <x:c r="I366" t="str">
        <x:f>IF(G366&lt;=H366,"TERMINADA",IF(F366&gt;=H366,"PENDIENTE",IF(E366='14_FALLAS_ESC'!$E$2,"INTERRUMPIDA","EN CURSO")))</x:f>
        <x:v>TERMINADA</x:v>
      </x:c>
      <x:c r="J366" t="inlineStr">
        <x:is>
          <x:t xml:space="preserve">DERIVADO DEL FIFO</x:t>
        </x:is>
      </x:c>
    </x:row>
    <x:row r="367">
      <x:c r="A367" t="inlineStr">
        <x:is>
          <x:t xml:space="preserve">F01</x:t>
        </x:is>
      </x:c>
      <x:c r="B367" t="inlineStr">
        <x:is>
          <x:t xml:space="preserve">P030</x:t>
        </x:is>
      </x:c>
      <x:c r="C367" t="n">
        <x:v>5</x:v>
      </x:c>
      <x:c r="D367" t="inlineStr">
        <x:is>
          <x:t xml:space="preserve">Preparación superficial</x:t>
        </x:is>
      </x:c>
      <x:c r="E367" t="inlineStr">
        <x:is>
          <x:t xml:space="preserve">Zona de preparación superficial</x:t>
        </x:is>
      </x:c>
      <x:c r="F367" s="35" t="n">
        <x:v>45777.58771277778</x:v>
      </x:c>
      <x:c r="G367" s="35" t="n">
        <x:v>45778.37324611111</x:v>
      </x:c>
      <x:c r="H367" s="35" t="n">
        <x:f>'14_FALLAS_ESC'!$B$2</x:f>
        <x:v>45817.33333333334</x:v>
      </x:c>
      <x:c r="I367" t="str">
        <x:f>IF(G367&lt;=H367,"TERMINADA",IF(F367&gt;=H367,"PENDIENTE",IF(E367='14_FALLAS_ESC'!$E$2,"INTERRUMPIDA","EN CURSO")))</x:f>
        <x:v>TERMINADA</x:v>
      </x:c>
      <x:c r="J367" t="inlineStr">
        <x:is>
          <x:t xml:space="preserve">DERIVADO DEL FIFO</x:t>
        </x:is>
      </x:c>
    </x:row>
    <x:row r="368">
      <x:c r="A368" t="inlineStr">
        <x:is>
          <x:t xml:space="preserve">F01</x:t>
        </x:is>
      </x:c>
      <x:c r="B368" t="inlineStr">
        <x:is>
          <x:t xml:space="preserve">P030</x:t>
        </x:is>
      </x:c>
      <x:c r="C368" t="n">
        <x:v>6</x:v>
      </x:c>
      <x:c r="D368" t="inlineStr">
        <x:is>
          <x:t xml:space="preserve">Aplicación electrostática de polvo</x:t>
        </x:is>
      </x:c>
      <x:c r="E368" t="inlineStr">
        <x:is>
          <x:t xml:space="preserve">Pistola manual de pintura electrostática en polvo</x:t>
        </x:is>
      </x:c>
      <x:c r="F368" s="35" t="n">
        <x:v>45778.37324611111</x:v>
      </x:c>
      <x:c r="G368" s="35" t="n">
        <x:v>45778.41003777778</x:v>
      </x:c>
      <x:c r="H368" s="35" t="n">
        <x:f>'14_FALLAS_ESC'!$B$2</x:f>
        <x:v>45817.33333333334</x:v>
      </x:c>
      <x:c r="I368" t="str">
        <x:f>IF(G368&lt;=H368,"TERMINADA",IF(F368&gt;=H368,"PENDIENTE",IF(E368='14_FALLAS_ESC'!$E$2,"INTERRUMPIDA","EN CURSO")))</x:f>
        <x:v>TERMINADA</x:v>
      </x:c>
      <x:c r="J368" t="inlineStr">
        <x:is>
          <x:t xml:space="preserve">DERIVADO DEL FIFO</x:t>
        </x:is>
      </x:c>
    </x:row>
    <x:row r="369">
      <x:c r="A369" t="inlineStr">
        <x:is>
          <x:t xml:space="preserve">F01</x:t>
        </x:is>
      </x:c>
      <x:c r="B369" t="inlineStr">
        <x:is>
          <x:t xml:space="preserve">P030</x:t>
        </x:is>
      </x:c>
      <x:c r="C369" t="n">
        <x:v>7</x:v>
      </x:c>
      <x:c r="D369" t="inlineStr">
        <x:is>
          <x:t xml:space="preserve">Curado térmico en horno</x:t>
        </x:is>
      </x:c>
      <x:c r="E369" t="inlineStr">
        <x:is>
          <x:t xml:space="preserve">Horno de curado de pintura electrostática por lotes</x:t>
        </x:is>
      </x:c>
      <x:c r="F369" s="35" t="n">
        <x:v>45778.41003777778</x:v>
      </x:c>
      <x:c r="G369" s="35" t="n">
        <x:v>45778.44128777778</x:v>
      </x:c>
      <x:c r="H369" s="35" t="n">
        <x:f>'14_FALLAS_ESC'!$B$2</x:f>
        <x:v>45817.33333333334</x:v>
      </x:c>
      <x:c r="I369" t="str">
        <x:f>IF(G369&lt;=H369,"TERMINADA",IF(F369&gt;=H369,"PENDIENTE",IF(E369='14_FALLAS_ESC'!$E$2,"INTERRUMPIDA","EN CURSO")))</x:f>
        <x:v>TERMINADA</x:v>
      </x:c>
      <x:c r="J369" t="inlineStr">
        <x:is>
          <x:t xml:space="preserve">DERIVADO DEL FIFO</x:t>
        </x:is>
      </x:c>
    </x:row>
    <x:row r="370">
      <x:c r="A370" t="inlineStr">
        <x:is>
          <x:t xml:space="preserve">F01</x:t>
        </x:is>
      </x:c>
      <x:c r="B370" t="inlineStr">
        <x:is>
          <x:t xml:space="preserve">P030</x:t>
        </x:is>
      </x:c>
      <x:c r="C370" t="n">
        <x:v>8</x:v>
      </x:c>
      <x:c r="D370" t="inlineStr">
        <x:is>
          <x:t xml:space="preserve">Colgado, traslado y enfriamiento</x:t>
        </x:is>
      </x:c>
      <x:c r="E370" t="inlineStr">
        <x:is>
          <x:t xml:space="preserve">Manipulación y enfriamiento de piezas</x:t>
        </x:is>
      </x:c>
      <x:c r="F370" s="35" t="n">
        <x:v>45778.44128777778</x:v>
      </x:c>
      <x:c r="G370" s="35" t="n">
        <x:v>45778.45692666667</x:v>
      </x:c>
      <x:c r="H370" s="35" t="n">
        <x:f>'14_FALLAS_ESC'!$B$2</x:f>
        <x:v>45817.33333333334</x:v>
      </x:c>
      <x:c r="I370" t="str">
        <x:f>IF(G370&lt;=H370,"TERMINADA",IF(F370&gt;=H370,"PENDIENTE",IF(E370='14_FALLAS_ESC'!$E$2,"INTERRUMPIDA","EN CURSO")))</x:f>
        <x:v>TERMINADA</x:v>
      </x:c>
      <x:c r="J370" t="inlineStr">
        <x:is>
          <x:t xml:space="preserve">DERIVADO DEL FIFO</x:t>
        </x:is>
      </x:c>
    </x:row>
    <x:row r="371">
      <x:c r="A371" t="inlineStr">
        <x:is>
          <x:t xml:space="preserve">F01</x:t>
        </x:is>
      </x:c>
      <x:c r="B371" t="inlineStr">
        <x:is>
          <x:t xml:space="preserve">P030</x:t>
        </x:is>
      </x:c>
      <x:c r="C371" t="n">
        <x:v>9</x:v>
      </x:c>
      <x:c r="D371" t="inlineStr">
        <x:is>
          <x:t xml:space="preserve">Ensamblaje</x:t>
        </x:is>
      </x:c>
      <x:c r="E371" t="inlineStr">
        <x:is>
          <x:t xml:space="preserve">Mesa de armado</x:t>
        </x:is>
      </x:c>
      <x:c r="F371" s="35" t="n">
        <x:v>45782.35804027778</x:v>
      </x:c>
      <x:c r="G371" s="35" t="n">
        <x:v>45782.63824861111</x:v>
      </x:c>
      <x:c r="H371" s="35" t="n">
        <x:f>'14_FALLAS_ESC'!$B$2</x:f>
        <x:v>45817.33333333334</x:v>
      </x:c>
      <x:c r="I371" t="str">
        <x:f>IF(G371&lt;=H371,"TERMINADA",IF(F371&gt;=H371,"PENDIENTE",IF(E371='14_FALLAS_ESC'!$E$2,"INTERRUMPIDA","EN CURSO")))</x:f>
        <x:v>TERMINADA</x:v>
      </x:c>
      <x:c r="J371" t="inlineStr">
        <x:is>
          <x:t xml:space="preserve">DERIVADO DEL FIFO</x:t>
        </x:is>
      </x:c>
    </x:row>
    <x:row r="372">
      <x:c r="A372" t="inlineStr">
        <x:is>
          <x:t xml:space="preserve">F01</x:t>
        </x:is>
      </x:c>
      <x:c r="B372" t="inlineStr">
        <x:is>
          <x:t xml:space="preserve">P030</x:t>
        </x:is>
      </x:c>
      <x:c r="C372" t="n">
        <x:v>10</x:v>
      </x:c>
      <x:c r="D372" t="inlineStr">
        <x:is>
          <x:t xml:space="preserve">Inspección de calidad</x:t>
        </x:is>
      </x:c>
      <x:c r="E372" t="inlineStr">
        <x:is>
          <x:t xml:space="preserve">Área de inspección</x:t>
        </x:is>
      </x:c>
      <x:c r="F372" s="35" t="n">
        <x:v>45782.63824861111</x:v>
      </x:c>
      <x:c r="G372" s="35" t="n">
        <x:v>45782.65430416667</x:v>
      </x:c>
      <x:c r="H372" s="35" t="n">
        <x:f>'14_FALLAS_ESC'!$B$2</x:f>
        <x:v>45817.33333333334</x:v>
      </x:c>
      <x:c r="I372" t="str">
        <x:f>IF(G372&lt;=H372,"TERMINADA",IF(F372&gt;=H372,"PENDIENTE",IF(E372='14_FALLAS_ESC'!$E$2,"INTERRUMPIDA","EN CURSO")))</x:f>
        <x:v>TERMINADA</x:v>
      </x:c>
      <x:c r="J372" t="inlineStr">
        <x:is>
          <x:t xml:space="preserve">DERIVADO DEL FIFO</x:t>
        </x:is>
      </x:c>
    </x:row>
    <x:row r="373">
      <x:c r="A373" t="inlineStr">
        <x:is>
          <x:t xml:space="preserve">F01</x:t>
        </x:is>
      </x:c>
      <x:c r="B373" t="inlineStr">
        <x:is>
          <x:t xml:space="preserve">P030</x:t>
        </x:is>
      </x:c>
      <x:c r="C373" t="n">
        <x:v>11</x:v>
      </x:c>
      <x:c r="D373" t="inlineStr">
        <x:is>
          <x:t xml:space="preserve">Embalaje</x:t>
        </x:is>
      </x:c>
      <x:c r="E373" t="inlineStr">
        <x:is>
          <x:t xml:space="preserve">Zona de protección y embalaje</x:t>
        </x:is>
      </x:c>
      <x:c r="F373" s="35" t="n">
        <x:v>45782.65430416667</x:v>
      </x:c>
      <x:c r="G373" s="35" t="n">
        <x:v>45782.67560972222</x:v>
      </x:c>
      <x:c r="H373" s="35" t="n">
        <x:f>'14_FALLAS_ESC'!$B$2</x:f>
        <x:v>45817.33333333334</x:v>
      </x:c>
      <x:c r="I373" t="str">
        <x:f>IF(G373&lt;=H373,"TERMINADA",IF(F373&gt;=H373,"PENDIENTE",IF(E373='14_FALLAS_ESC'!$E$2,"INTERRUMPIDA","EN CURSO")))</x:f>
        <x:v>TERMINADA</x:v>
      </x:c>
      <x:c r="J373" t="inlineStr">
        <x:is>
          <x:t xml:space="preserve">DERIVADO DEL FIFO</x:t>
        </x:is>
      </x:c>
    </x:row>
    <x:row r="374">
      <x:c r="A374" t="inlineStr">
        <x:is>
          <x:t xml:space="preserve">F01</x:t>
        </x:is>
      </x:c>
      <x:c r="B374" t="inlineStr">
        <x:is>
          <x:t xml:space="preserve">P032</x:t>
        </x:is>
      </x:c>
      <x:c r="C374" t="n">
        <x:v>1</x:v>
      </x:c>
      <x:c r="D374" t="inlineStr">
        <x:is>
          <x:t xml:space="preserve">Corte de planchas de acero</x:t>
        </x:is>
      </x:c>
      <x:c r="E374" t="inlineStr">
        <x:is>
          <x:t xml:space="preserve">Guillotina hidráulica para corte de planchas de acero</x:t>
        </x:is>
      </x:c>
      <x:c r="F374" s="35" t="n">
        <x:v>45765.55118402778</x:v>
      </x:c>
      <x:c r="G374" s="35" t="n">
        <x:v>45768.43118402778</x:v>
      </x:c>
      <x:c r="H374" s="35" t="n">
        <x:f>'14_FALLAS_ESC'!$B$2</x:f>
        <x:v>45817.33333333334</x:v>
      </x:c>
      <x:c r="I374" t="str">
        <x:f>IF(G374&lt;=H374,"TERMINADA",IF(F374&gt;=H374,"PENDIENTE",IF(E374='14_FALLAS_ESC'!$E$2,"INTERRUMPIDA","EN CURSO")))</x:f>
        <x:v>TERMINADA</x:v>
      </x:c>
      <x:c r="J374" t="inlineStr">
        <x:is>
          <x:t xml:space="preserve">DERIVADO DEL FIFO</x:t>
        </x:is>
      </x:c>
    </x:row>
    <x:row r="375">
      <x:c r="A375" t="inlineStr">
        <x:is>
          <x:t xml:space="preserve">F01</x:t>
        </x:is>
      </x:c>
      <x:c r="B375" t="inlineStr">
        <x:is>
          <x:t xml:space="preserve">P032</x:t>
        </x:is>
      </x:c>
      <x:c r="C375" t="n">
        <x:v>2</x:v>
      </x:c>
      <x:c r="D375" t="inlineStr">
        <x:is>
          <x:t xml:space="preserve">Corte de tubos y perfiles</x:t>
        </x:is>
      </x:c>
      <x:c r="E375" t="inlineStr">
        <x:is>
          <x:t xml:space="preserve">Sierra de cinta para corte de tubos y perfiles</x:t>
        </x:is>
      </x:c>
      <x:c r="F375" s="35" t="n">
        <x:v>45768.43118402778</x:v>
      </x:c>
      <x:c r="G375" s="35" t="n">
        <x:v>45768.70257291666</x:v>
      </x:c>
      <x:c r="H375" s="35" t="n">
        <x:f>'14_FALLAS_ESC'!$B$2</x:f>
        <x:v>45817.33333333334</x:v>
      </x:c>
      <x:c r="I375" t="str">
        <x:f>IF(G375&lt;=H375,"TERMINADA",IF(F375&gt;=H375,"PENDIENTE",IF(E375='14_FALLAS_ESC'!$E$2,"INTERRUMPIDA","EN CURSO")))</x:f>
        <x:v>TERMINADA</x:v>
      </x:c>
      <x:c r="J375" t="inlineStr">
        <x:is>
          <x:t xml:space="preserve">DERIVADO DEL FIFO</x:t>
        </x:is>
      </x:c>
    </x:row>
    <x:row r="376">
      <x:c r="A376" t="inlineStr">
        <x:is>
          <x:t xml:space="preserve">F01</x:t>
        </x:is>
      </x:c>
      <x:c r="B376" t="inlineStr">
        <x:is>
          <x:t xml:space="preserve">P032</x:t>
        </x:is>
      </x:c>
      <x:c r="C376" t="n">
        <x:v>3</x:v>
      </x:c>
      <x:c r="D376" t="inlineStr">
        <x:is>
          <x:t xml:space="preserve">Perforación</x:t>
        </x:is>
      </x:c>
      <x:c r="E376" t="inlineStr">
        <x:is>
          <x:t xml:space="preserve">Taladro de banco para perforación de acero</x:t>
        </x:is>
      </x:c>
      <x:c r="F376" s="35" t="n">
        <x:v>45770.61961111111</x:v>
      </x:c>
      <x:c r="G376" s="35" t="n">
        <x:v>45771.67377777777</x:v>
      </x:c>
      <x:c r="H376" s="35" t="n">
        <x:f>'14_FALLAS_ESC'!$B$2</x:f>
        <x:v>45817.33333333334</x:v>
      </x:c>
      <x:c r="I376" t="str">
        <x:f>IF(G376&lt;=H376,"TERMINADA",IF(F376&gt;=H376,"PENDIENTE",IF(E376='14_FALLAS_ESC'!$E$2,"INTERRUMPIDA","EN CURSO")))</x:f>
        <x:v>TERMINADA</x:v>
      </x:c>
      <x:c r="J376" t="inlineStr">
        <x:is>
          <x:t xml:space="preserve">DERIVADO DEL FIFO</x:t>
        </x:is>
      </x:c>
    </x:row>
    <x:row r="377">
      <x:c r="A377" t="inlineStr">
        <x:is>
          <x:t xml:space="preserve">F01</x:t>
        </x:is>
      </x:c>
      <x:c r="B377" t="inlineStr">
        <x:is>
          <x:t xml:space="preserve">P032</x:t>
        </x:is>
      </x:c>
      <x:c r="C377" t="n">
        <x:v>4</x:v>
      </x:c>
      <x:c r="D377" t="inlineStr">
        <x:is>
          <x:t xml:space="preserve">Plegado</x:t>
        </x:is>
      </x:c>
      <x:c r="E377" t="inlineStr">
        <x:is>
          <x:t xml:space="preserve">Plegadora hidráulica de chapa metálica</x:t>
        </x:is>
      </x:c>
      <x:c r="F377" s="35" t="n">
        <x:v>45776.66613888889</x:v>
      </x:c>
      <x:c r="G377" s="35" t="n">
        <x:v>45778.59808333333</x:v>
      </x:c>
      <x:c r="H377" s="35" t="n">
        <x:f>'14_FALLAS_ESC'!$B$2</x:f>
        <x:v>45817.33333333334</x:v>
      </x:c>
      <x:c r="I377" t="str">
        <x:f>IF(G377&lt;=H377,"TERMINADA",IF(F377&gt;=H377,"PENDIENTE",IF(E377='14_FALLAS_ESC'!$E$2,"INTERRUMPIDA","EN CURSO")))</x:f>
        <x:v>TERMINADA</x:v>
      </x:c>
      <x:c r="J377" t="inlineStr">
        <x:is>
          <x:t xml:space="preserve">DERIVADO DEL FIFO</x:t>
        </x:is>
      </x:c>
    </x:row>
    <x:row r="378">
      <x:c r="A378" t="inlineStr">
        <x:is>
          <x:t xml:space="preserve">F01</x:t>
        </x:is>
      </x:c>
      <x:c r="B378" t="inlineStr">
        <x:is>
          <x:t xml:space="preserve">P032</x:t>
        </x:is>
      </x:c>
      <x:c r="C378" t="n">
        <x:v>5</x:v>
      </x:c>
      <x:c r="D378" t="inlineStr">
        <x:is>
          <x:t xml:space="preserve">Desbarbado</x:t>
        </x:is>
      </x:c>
      <x:c r="E378" t="inlineStr">
        <x:is>
          <x:t xml:space="preserve">Mesa de desbarbado/esmerilado</x:t>
        </x:is>
      </x:c>
      <x:c r="F378" s="35" t="n">
        <x:v>45778.59808333333</x:v>
      </x:c>
      <x:c r="G378" s="35" t="n">
        <x:v>45779.48558333333</x:v>
      </x:c>
      <x:c r="H378" s="35" t="n">
        <x:f>'14_FALLAS_ESC'!$B$2</x:f>
        <x:v>45817.33333333334</x:v>
      </x:c>
      <x:c r="I378" t="str">
        <x:f>IF(G378&lt;=H378,"TERMINADA",IF(F378&gt;=H378,"PENDIENTE",IF(E378='14_FALLAS_ESC'!$E$2,"INTERRUMPIDA","EN CURSO")))</x:f>
        <x:v>TERMINADA</x:v>
      </x:c>
      <x:c r="J378" t="inlineStr">
        <x:is>
          <x:t xml:space="preserve">DERIVADO DEL FIFO</x:t>
        </x:is>
      </x:c>
    </x:row>
    <x:row r="379">
      <x:c r="A379" t="inlineStr">
        <x:is>
          <x:t xml:space="preserve">F01</x:t>
        </x:is>
      </x:c>
      <x:c r="B379" t="inlineStr">
        <x:is>
          <x:t xml:space="preserve">P032</x:t>
        </x:is>
      </x:c>
      <x:c r="C379" t="n">
        <x:v>6</x:v>
      </x:c>
      <x:c r="D379" t="inlineStr">
        <x:is>
          <x:t xml:space="preserve">Preparación superficial</x:t>
        </x:is>
      </x:c>
      <x:c r="E379" t="inlineStr">
        <x:is>
          <x:t xml:space="preserve">Zona de preparación superficial</x:t>
        </x:is>
      </x:c>
      <x:c r="F379" s="35" t="n">
        <x:v>45779.48558333333</x:v>
      </x:c>
      <x:c r="G379" s="35" t="n">
        <x:v>45779.70138333333</x:v>
      </x:c>
      <x:c r="H379" s="35" t="n">
        <x:f>'14_FALLAS_ESC'!$B$2</x:f>
        <x:v>45817.33333333334</x:v>
      </x:c>
      <x:c r="I379" t="str">
        <x:f>IF(G379&lt;=H379,"TERMINADA",IF(F379&gt;=H379,"PENDIENTE",IF(E379='14_FALLAS_ESC'!$E$2,"INTERRUMPIDA","EN CURSO")))</x:f>
        <x:v>TERMINADA</x:v>
      </x:c>
      <x:c r="J379" t="inlineStr">
        <x:is>
          <x:t xml:space="preserve">DERIVADO DEL FIFO</x:t>
        </x:is>
      </x:c>
    </x:row>
    <x:row r="380">
      <x:c r="A380" t="inlineStr">
        <x:is>
          <x:t xml:space="preserve">F01</x:t>
        </x:is>
      </x:c>
      <x:c r="B380" t="inlineStr">
        <x:is>
          <x:t xml:space="preserve">P032</x:t>
        </x:is>
      </x:c>
      <x:c r="C380" t="n">
        <x:v>7</x:v>
      </x:c>
      <x:c r="D380" t="inlineStr">
        <x:is>
          <x:t xml:space="preserve">Aplicación electrostática de polvo</x:t>
        </x:is>
      </x:c>
      <x:c r="E380" t="inlineStr">
        <x:is>
          <x:t xml:space="preserve">Pistola manual de pintura electrostática en polvo</x:t>
        </x:is>
      </x:c>
      <x:c r="F380" s="35" t="n">
        <x:v>45779.70138333333</x:v>
      </x:c>
      <x:c r="G380" s="35" t="n">
        <x:v>45782.38041111111</x:v>
      </x:c>
      <x:c r="H380" s="35" t="n">
        <x:f>'14_FALLAS_ESC'!$B$2</x:f>
        <x:v>45817.33333333334</x:v>
      </x:c>
      <x:c r="I380" t="str">
        <x:f>IF(G380&lt;=H380,"TERMINADA",IF(F380&gt;=H380,"PENDIENTE",IF(E380='14_FALLAS_ESC'!$E$2,"INTERRUMPIDA","EN CURSO")))</x:f>
        <x:v>TERMINADA</x:v>
      </x:c>
      <x:c r="J380" t="inlineStr">
        <x:is>
          <x:t xml:space="preserve">DERIVADO DEL FIFO</x:t>
        </x:is>
      </x:c>
    </x:row>
    <x:row r="381">
      <x:c r="A381" t="inlineStr">
        <x:is>
          <x:t xml:space="preserve">F01</x:t>
        </x:is>
      </x:c>
      <x:c r="B381" t="inlineStr">
        <x:is>
          <x:t xml:space="preserve">P032</x:t>
        </x:is>
      </x:c>
      <x:c r="C381" t="n">
        <x:v>8</x:v>
      </x:c>
      <x:c r="D381" t="inlineStr">
        <x:is>
          <x:t xml:space="preserve">Curado térmico en horno</x:t>
        </x:is>
      </x:c>
      <x:c r="E381" t="inlineStr">
        <x:is>
          <x:t xml:space="preserve">Horno de curado de pintura electrostática por lotes</x:t>
        </x:is>
      </x:c>
      <x:c r="F381" s="35" t="n">
        <x:v>45782.38041111111</x:v>
      </x:c>
      <x:c r="G381" s="35" t="n">
        <x:v>45782.41166111111</x:v>
      </x:c>
      <x:c r="H381" s="35" t="n">
        <x:f>'14_FALLAS_ESC'!$B$2</x:f>
        <x:v>45817.33333333334</x:v>
      </x:c>
      <x:c r="I381" t="str">
        <x:f>IF(G381&lt;=H381,"TERMINADA",IF(F381&gt;=H381,"PENDIENTE",IF(E381='14_FALLAS_ESC'!$E$2,"INTERRUMPIDA","EN CURSO")))</x:f>
        <x:v>TERMINADA</x:v>
      </x:c>
      <x:c r="J381" t="inlineStr">
        <x:is>
          <x:t xml:space="preserve">DERIVADO DEL FIFO</x:t>
        </x:is>
      </x:c>
    </x:row>
    <x:row r="382">
      <x:c r="A382" t="inlineStr">
        <x:is>
          <x:t xml:space="preserve">F01</x:t>
        </x:is>
      </x:c>
      <x:c r="B382" t="inlineStr">
        <x:is>
          <x:t xml:space="preserve">P032</x:t>
        </x:is>
      </x:c>
      <x:c r="C382" t="n">
        <x:v>9</x:v>
      </x:c>
      <x:c r="D382" t="inlineStr">
        <x:is>
          <x:t xml:space="preserve">Colgado, traslado y enfriamiento</x:t>
        </x:is>
      </x:c>
      <x:c r="E382" t="inlineStr">
        <x:is>
          <x:t xml:space="preserve">Manipulación y enfriamiento de piezas</x:t>
        </x:is>
      </x:c>
      <x:c r="F382" s="35" t="n">
        <x:v>45782.41166111111</x:v>
      </x:c>
      <x:c r="G382" s="35" t="n">
        <x:v>45782.43360555555</x:v>
      </x:c>
      <x:c r="H382" s="35" t="n">
        <x:f>'14_FALLAS_ESC'!$B$2</x:f>
        <x:v>45817.33333333334</x:v>
      </x:c>
      <x:c r="I382" t="str">
        <x:f>IF(G382&lt;=H382,"TERMINADA",IF(F382&gt;=H382,"PENDIENTE",IF(E382='14_FALLAS_ESC'!$E$2,"INTERRUMPIDA","EN CURSO")))</x:f>
        <x:v>TERMINADA</x:v>
      </x:c>
      <x:c r="J382" t="inlineStr">
        <x:is>
          <x:t xml:space="preserve">DERIVADO DEL FIFO</x:t>
        </x:is>
      </x:c>
    </x:row>
    <x:row r="383">
      <x:c r="A383" t="inlineStr">
        <x:is>
          <x:t xml:space="preserve">F01</x:t>
        </x:is>
      </x:c>
      <x:c r="B383" t="inlineStr">
        <x:is>
          <x:t xml:space="preserve">P032</x:t>
        </x:is>
      </x:c>
      <x:c r="C383" t="n">
        <x:v>10</x:v>
      </x:c>
      <x:c r="D383" t="inlineStr">
        <x:is>
          <x:t xml:space="preserve">Ensamblaje</x:t>
        </x:is>
      </x:c>
      <x:c r="E383" t="inlineStr">
        <x:is>
          <x:t xml:space="preserve">Mesa de armado</x:t>
        </x:is>
      </x:c>
      <x:c r="F383" s="35" t="n">
        <x:v>45782.63824861111</x:v>
      </x:c>
      <x:c r="G383" s="35" t="n">
        <x:v>45784.36116527778</x:v>
      </x:c>
      <x:c r="H383" s="35" t="n">
        <x:f>'14_FALLAS_ESC'!$B$2</x:f>
        <x:v>45817.33333333334</x:v>
      </x:c>
      <x:c r="I383" t="str">
        <x:f>IF(G383&lt;=H383,"TERMINADA",IF(F383&gt;=H383,"PENDIENTE",IF(E383='14_FALLAS_ESC'!$E$2,"INTERRUMPIDA","EN CURSO")))</x:f>
        <x:v>TERMINADA</x:v>
      </x:c>
      <x:c r="J383" t="inlineStr">
        <x:is>
          <x:t xml:space="preserve">DERIVADO DEL FIFO</x:t>
        </x:is>
      </x:c>
    </x:row>
    <x:row r="384">
      <x:c r="A384" t="inlineStr">
        <x:is>
          <x:t xml:space="preserve">F01</x:t>
        </x:is>
      </x:c>
      <x:c r="B384" t="inlineStr">
        <x:is>
          <x:t xml:space="preserve">P032</x:t>
        </x:is>
      </x:c>
      <x:c r="C384" t="n">
        <x:v>11</x:v>
      </x:c>
      <x:c r="D384" t="inlineStr">
        <x:is>
          <x:t xml:space="preserve">Inspección de calidad</x:t>
        </x:is>
      </x:c>
      <x:c r="E384" t="inlineStr">
        <x:is>
          <x:t xml:space="preserve">Área de inspección</x:t>
        </x:is>
      </x:c>
      <x:c r="F384" s="35" t="n">
        <x:v>45784.36116527778</x:v>
      </x:c>
      <x:c r="G384" s="35" t="n">
        <x:v>45784.3865125</x:v>
      </x:c>
      <x:c r="H384" s="35" t="n">
        <x:f>'14_FALLAS_ESC'!$B$2</x:f>
        <x:v>45817.33333333334</x:v>
      </x:c>
      <x:c r="I384" t="str">
        <x:f>IF(G384&lt;=H384,"TERMINADA",IF(F384&gt;=H384,"PENDIENTE",IF(E384='14_FALLAS_ESC'!$E$2,"INTERRUMPIDA","EN CURSO")))</x:f>
        <x:v>TERMINADA</x:v>
      </x:c>
      <x:c r="J384" t="inlineStr">
        <x:is>
          <x:t xml:space="preserve">DERIVADO DEL FIFO</x:t>
        </x:is>
      </x:c>
    </x:row>
    <x:row r="385">
      <x:c r="A385" t="inlineStr">
        <x:is>
          <x:t xml:space="preserve">F01</x:t>
        </x:is>
      </x:c>
      <x:c r="B385" t="inlineStr">
        <x:is>
          <x:t xml:space="preserve">P032</x:t>
        </x:is>
      </x:c>
      <x:c r="C385" t="n">
        <x:v>12</x:v>
      </x:c>
      <x:c r="D385" t="inlineStr">
        <x:is>
          <x:t xml:space="preserve">Embalaje</x:t>
        </x:is>
      </x:c>
      <x:c r="E385" t="inlineStr">
        <x:is>
          <x:t xml:space="preserve">Zona de protección y embalaje</x:t>
        </x:is>
      </x:c>
      <x:c r="F385" s="35" t="n">
        <x:v>45784.3865125</x:v>
      </x:c>
      <x:c r="G385" s="35" t="n">
        <x:v>45784.42033194444</x:v>
      </x:c>
      <x:c r="H385" s="35" t="n">
        <x:f>'14_FALLAS_ESC'!$B$2</x:f>
        <x:v>45817.33333333334</x:v>
      </x:c>
      <x:c r="I385" t="str">
        <x:f>IF(G385&lt;=H385,"TERMINADA",IF(F385&gt;=H385,"PENDIENTE",IF(E385='14_FALLAS_ESC'!$E$2,"INTERRUMPIDA","EN CURSO")))</x:f>
        <x:v>TERMINADA</x:v>
      </x:c>
      <x:c r="J385" t="inlineStr">
        <x:is>
          <x:t xml:space="preserve">DERIVADO DEL FIFO</x:t>
        </x:is>
      </x:c>
    </x:row>
    <x:row r="386">
      <x:c r="A386" t="inlineStr">
        <x:is>
          <x:t xml:space="preserve">F01</x:t>
        </x:is>
      </x:c>
      <x:c r="B386" t="inlineStr">
        <x:is>
          <x:t xml:space="preserve">P033</x:t>
        </x:is>
      </x:c>
      <x:c r="C386" t="n">
        <x:v>1</x:v>
      </x:c>
      <x:c r="D386" t="inlineStr">
        <x:is>
          <x:t xml:space="preserve">Corte de planchas de acero</x:t>
        </x:is>
      </x:c>
      <x:c r="E386" t="inlineStr">
        <x:is>
          <x:t xml:space="preserve">Guillotina hidráulica para corte de planchas de acero</x:t>
        </x:is>
      </x:c>
      <x:c r="F386" s="35" t="n">
        <x:v>45782.33333333334</x:v>
      </x:c>
      <x:c r="G386" s="35" t="n">
        <x:v>45782.67461111111</x:v>
      </x:c>
      <x:c r="H386" s="35" t="n">
        <x:f>'14_FALLAS_ESC'!$B$2</x:f>
        <x:v>45817.33333333334</x:v>
      </x:c>
      <x:c r="I386" t="str">
        <x:f>IF(G386&lt;=H386,"TERMINADA",IF(F386&gt;=H386,"PENDIENTE",IF(E386='14_FALLAS_ESC'!$E$2,"INTERRUMPIDA","EN CURSO")))</x:f>
        <x:v>TERMINADA</x:v>
      </x:c>
      <x:c r="J386" t="inlineStr">
        <x:is>
          <x:t xml:space="preserve">DERIVADO DEL FIFO</x:t>
        </x:is>
      </x:c>
    </x:row>
    <x:row r="387">
      <x:c r="A387" t="inlineStr">
        <x:is>
          <x:t xml:space="preserve">F01</x:t>
        </x:is>
      </x:c>
      <x:c r="B387" t="inlineStr">
        <x:is>
          <x:t xml:space="preserve">P033</x:t>
        </x:is>
      </x:c>
      <x:c r="C387" t="n">
        <x:v>2</x:v>
      </x:c>
      <x:c r="D387" t="inlineStr">
        <x:is>
          <x:t xml:space="preserve">Corte de tubos y perfiles</x:t>
        </x:is>
      </x:c>
      <x:c r="E387" t="inlineStr">
        <x:is>
          <x:t xml:space="preserve">Sierra de cinta para corte de tubos y perfiles</x:t>
        </x:is>
      </x:c>
      <x:c r="F387" s="35" t="n">
        <x:v>45782.67461111111</x:v>
      </x:c>
      <x:c r="G387" s="35" t="n">
        <x:v>45784.34005555556</x:v>
      </x:c>
      <x:c r="H387" s="35" t="n">
        <x:f>'14_FALLAS_ESC'!$B$2</x:f>
        <x:v>45817.33333333334</x:v>
      </x:c>
      <x:c r="I387" t="str">
        <x:f>IF(G387&lt;=H387,"TERMINADA",IF(F387&gt;=H387,"PENDIENTE",IF(E387='14_FALLAS_ESC'!$E$2,"INTERRUMPIDA","EN CURSO")))</x:f>
        <x:v>TERMINADA</x:v>
      </x:c>
      <x:c r="J387" t="inlineStr">
        <x:is>
          <x:t xml:space="preserve">DERIVADO DEL FIFO</x:t>
        </x:is>
      </x:c>
    </x:row>
    <x:row r="388">
      <x:c r="A388" t="inlineStr">
        <x:is>
          <x:t xml:space="preserve">F01</x:t>
        </x:is>
      </x:c>
      <x:c r="B388" t="inlineStr">
        <x:is>
          <x:t xml:space="preserve">P033</x:t>
        </x:is>
      </x:c>
      <x:c r="C388" t="n">
        <x:v>3</x:v>
      </x:c>
      <x:c r="D388" t="inlineStr">
        <x:is>
          <x:t xml:space="preserve">Perforación</x:t>
        </x:is>
      </x:c>
      <x:c r="E388" t="inlineStr">
        <x:is>
          <x:t xml:space="preserve">Taladro de banco para perforación de acero</x:t>
        </x:is>
      </x:c>
      <x:c r="F388" s="35" t="n">
        <x:v>45784.34005555556</x:v>
      </x:c>
      <x:c r="G388" s="35" t="n">
        <x:v>45785.58894444445</x:v>
      </x:c>
      <x:c r="H388" s="35" t="n">
        <x:f>'14_FALLAS_ESC'!$B$2</x:f>
        <x:v>45817.33333333334</x:v>
      </x:c>
      <x:c r="I388" t="str">
        <x:f>IF(G388&lt;=H388,"TERMINADA",IF(F388&gt;=H388,"PENDIENTE",IF(E388='14_FALLAS_ESC'!$E$2,"INTERRUMPIDA","EN CURSO")))</x:f>
        <x:v>TERMINADA</x:v>
      </x:c>
      <x:c r="J388" t="inlineStr">
        <x:is>
          <x:t xml:space="preserve">DERIVADO DEL FIFO</x:t>
        </x:is>
      </x:c>
    </x:row>
    <x:row r="389">
      <x:c r="A389" t="inlineStr">
        <x:is>
          <x:t xml:space="preserve">F01</x:t>
        </x:is>
      </x:c>
      <x:c r="B389" t="inlineStr">
        <x:is>
          <x:t xml:space="preserve">P033</x:t>
        </x:is>
      </x:c>
      <x:c r="C389" t="n">
        <x:v>4</x:v>
      </x:c>
      <x:c r="D389" t="inlineStr">
        <x:is>
          <x:t xml:space="preserve">Plegado</x:t>
        </x:is>
      </x:c>
      <x:c r="E389" t="inlineStr">
        <x:is>
          <x:t xml:space="preserve">Plegadora hidráulica de chapa metálica</x:t>
        </x:is>
      </x:c>
      <x:c r="F389" s="35" t="n">
        <x:v>45785.58894444445</x:v>
      </x:c>
      <x:c r="G389" s="35" t="n">
        <x:v>45789.39727777777</x:v>
      </x:c>
      <x:c r="H389" s="35" t="n">
        <x:f>'14_FALLAS_ESC'!$B$2</x:f>
        <x:v>45817.33333333334</x:v>
      </x:c>
      <x:c r="I389" t="str">
        <x:f>IF(G389&lt;=H389,"TERMINADA",IF(F389&gt;=H389,"PENDIENTE",IF(E389='14_FALLAS_ESC'!$E$2,"INTERRUMPIDA","EN CURSO")))</x:f>
        <x:v>TERMINADA</x:v>
      </x:c>
      <x:c r="J389" t="inlineStr">
        <x:is>
          <x:t xml:space="preserve">DERIVADO DEL FIFO</x:t>
        </x:is>
      </x:c>
    </x:row>
    <x:row r="390">
      <x:c r="A390" t="inlineStr">
        <x:is>
          <x:t xml:space="preserve">F01</x:t>
        </x:is>
      </x:c>
      <x:c r="B390" t="inlineStr">
        <x:is>
          <x:t xml:space="preserve">P033</x:t>
        </x:is>
      </x:c>
      <x:c r="C390" t="n">
        <x:v>5</x:v>
      </x:c>
      <x:c r="D390" t="inlineStr">
        <x:is>
          <x:t xml:space="preserve">Soldadura</x:t>
        </x:is>
      </x:c>
      <x:c r="E390" t="inlineStr">
        <x:is>
          <x:t xml:space="preserve">Máquina de soldadura por arco MIG/MAG</x:t>
        </x:is>
      </x:c>
      <x:c r="F390" s="35" t="n">
        <x:v>45789.39727777777</x:v>
      </x:c>
      <x:c r="G390" s="35" t="n">
        <x:v>45791.39783333334</x:v>
      </x:c>
      <x:c r="H390" s="35" t="n">
        <x:f>'14_FALLAS_ESC'!$B$2</x:f>
        <x:v>45817.33333333334</x:v>
      </x:c>
      <x:c r="I390" t="str">
        <x:f>IF(G390&lt;=H390,"TERMINADA",IF(F390&gt;=H390,"PENDIENTE",IF(E390='14_FALLAS_ESC'!$E$2,"INTERRUMPIDA","EN CURSO")))</x:f>
        <x:v>TERMINADA</x:v>
      </x:c>
      <x:c r="J390" t="inlineStr">
        <x:is>
          <x:t xml:space="preserve">DERIVADO DEL FIFO</x:t>
        </x:is>
      </x:c>
    </x:row>
    <x:row r="391">
      <x:c r="A391" t="inlineStr">
        <x:is>
          <x:t xml:space="preserve">F01</x:t>
        </x:is>
      </x:c>
      <x:c r="B391" t="inlineStr">
        <x:is>
          <x:t xml:space="preserve">P033</x:t>
        </x:is>
      </x:c>
      <x:c r="C391" t="n">
        <x:v>6</x:v>
      </x:c>
      <x:c r="D391" t="inlineStr">
        <x:is>
          <x:t xml:space="preserve">Desbarbado</x:t>
        </x:is>
      </x:c>
      <x:c r="E391" t="inlineStr">
        <x:is>
          <x:t xml:space="preserve">Mesa de desbarbado/esmerilado</x:t>
        </x:is>
      </x:c>
      <x:c r="F391" s="35" t="n">
        <x:v>45791.39783333334</x:v>
      </x:c>
      <x:c r="G391" s="35" t="n">
        <x:v>45792.41866666666</x:v>
      </x:c>
      <x:c r="H391" s="35" t="n">
        <x:f>'14_FALLAS_ESC'!$B$2</x:f>
        <x:v>45817.33333333334</x:v>
      </x:c>
      <x:c r="I391" t="str">
        <x:f>IF(G391&lt;=H391,"TERMINADA",IF(F391&gt;=H391,"PENDIENTE",IF(E391='14_FALLAS_ESC'!$E$2,"INTERRUMPIDA","EN CURSO")))</x:f>
        <x:v>TERMINADA</x:v>
      </x:c>
      <x:c r="J391" t="inlineStr">
        <x:is>
          <x:t xml:space="preserve">DERIVADO DEL FIFO</x:t>
        </x:is>
      </x:c>
    </x:row>
    <x:row r="392">
      <x:c r="A392" t="inlineStr">
        <x:is>
          <x:t xml:space="preserve">F01</x:t>
        </x:is>
      </x:c>
      <x:c r="B392" t="inlineStr">
        <x:is>
          <x:t xml:space="preserve">P033</x:t>
        </x:is>
      </x:c>
      <x:c r="C392" t="n">
        <x:v>7</x:v>
      </x:c>
      <x:c r="D392" t="inlineStr">
        <x:is>
          <x:t xml:space="preserve">Preparación superficial</x:t>
        </x:is>
      </x:c>
      <x:c r="E392" t="inlineStr">
        <x:is>
          <x:t xml:space="preserve">Zona de preparación superficial</x:t>
        </x:is>
      </x:c>
      <x:c r="F392" s="35" t="n">
        <x:v>45792.41866666666</x:v>
      </x:c>
      <x:c r="G392" s="35" t="n">
        <x:v>45793.34137333334</x:v>
      </x:c>
      <x:c r="H392" s="35" t="n">
        <x:f>'14_FALLAS_ESC'!$B$2</x:f>
        <x:v>45817.33333333334</x:v>
      </x:c>
      <x:c r="I392" t="str">
        <x:f>IF(G392&lt;=H392,"TERMINADA",IF(F392&gt;=H392,"PENDIENTE",IF(E392='14_FALLAS_ESC'!$E$2,"INTERRUMPIDA","EN CURSO")))</x:f>
        <x:v>TERMINADA</x:v>
      </x:c>
      <x:c r="J392" t="inlineStr">
        <x:is>
          <x:t xml:space="preserve">DERIVADO DEL FIFO</x:t>
        </x:is>
      </x:c>
    </x:row>
    <x:row r="393">
      <x:c r="A393" t="inlineStr">
        <x:is>
          <x:t xml:space="preserve">F01</x:t>
        </x:is>
      </x:c>
      <x:c r="B393" t="inlineStr">
        <x:is>
          <x:t xml:space="preserve">P033</x:t>
        </x:is>
      </x:c>
      <x:c r="C393" t="n">
        <x:v>8</x:v>
      </x:c>
      <x:c r="D393" t="inlineStr">
        <x:is>
          <x:t xml:space="preserve">Aplicación electrostática de polvo</x:t>
        </x:is>
      </x:c>
      <x:c r="E393" t="inlineStr">
        <x:is>
          <x:t xml:space="preserve">Pistola manual de pintura electrostática en polvo</x:t>
        </x:is>
      </x:c>
      <x:c r="F393" s="35" t="n">
        <x:v>45793.34137333334</x:v>
      </x:c>
      <x:c r="G393" s="35" t="n">
        <x:v>45793.42487333333</x:v>
      </x:c>
      <x:c r="H393" s="35" t="n">
        <x:f>'14_FALLAS_ESC'!$B$2</x:f>
        <x:v>45817.33333333334</x:v>
      </x:c>
      <x:c r="I393" t="str">
        <x:f>IF(G393&lt;=H393,"TERMINADA",IF(F393&gt;=H393,"PENDIENTE",IF(E393='14_FALLAS_ESC'!$E$2,"INTERRUMPIDA","EN CURSO")))</x:f>
        <x:v>TERMINADA</x:v>
      </x:c>
      <x:c r="J393" t="inlineStr">
        <x:is>
          <x:t xml:space="preserve">DERIVADO DEL FIFO</x:t>
        </x:is>
      </x:c>
    </x:row>
    <x:row r="394">
      <x:c r="A394" t="inlineStr">
        <x:is>
          <x:t xml:space="preserve">F01</x:t>
        </x:is>
      </x:c>
      <x:c r="B394" t="inlineStr">
        <x:is>
          <x:t xml:space="preserve">P033</x:t>
        </x:is>
      </x:c>
      <x:c r="C394" t="n">
        <x:v>9</x:v>
      </x:c>
      <x:c r="D394" t="inlineStr">
        <x:is>
          <x:t xml:space="preserve">Curado térmico en horno</x:t>
        </x:is>
      </x:c>
      <x:c r="E394" t="inlineStr">
        <x:is>
          <x:t xml:space="preserve">Horno de curado de pintura electrostática por lotes</x:t>
        </x:is>
      </x:c>
      <x:c r="F394" s="35" t="n">
        <x:v>45793.42487333333</x:v>
      </x:c>
      <x:c r="G394" s="35" t="n">
        <x:v>45793.48737333333</x:v>
      </x:c>
      <x:c r="H394" s="35" t="n">
        <x:f>'14_FALLAS_ESC'!$B$2</x:f>
        <x:v>45817.33333333334</x:v>
      </x:c>
      <x:c r="I394" t="str">
        <x:f>IF(G394&lt;=H394,"TERMINADA",IF(F394&gt;=H394,"PENDIENTE",IF(E394='14_FALLAS_ESC'!$E$2,"INTERRUMPIDA","EN CURSO")))</x:f>
        <x:v>TERMINADA</x:v>
      </x:c>
      <x:c r="J394" t="inlineStr">
        <x:is>
          <x:t xml:space="preserve">DERIVADO DEL FIFO</x:t>
        </x:is>
      </x:c>
    </x:row>
    <x:row r="395">
      <x:c r="A395" t="inlineStr">
        <x:is>
          <x:t xml:space="preserve">F01</x:t>
        </x:is>
      </x:c>
      <x:c r="B395" t="inlineStr">
        <x:is>
          <x:t xml:space="preserve">P033</x:t>
        </x:is>
      </x:c>
      <x:c r="C395" t="n">
        <x:v>10</x:v>
      </x:c>
      <x:c r="D395" t="inlineStr">
        <x:is>
          <x:t xml:space="preserve">Colgado, traslado y enfriamiento</x:t>
        </x:is>
      </x:c>
      <x:c r="E395" t="inlineStr">
        <x:is>
          <x:t xml:space="preserve">Manipulación y enfriamiento de piezas</x:t>
        </x:is>
      </x:c>
      <x:c r="F395" s="35" t="n">
        <x:v>45793.48737333333</x:v>
      </x:c>
      <x:c r="G395" s="35" t="n">
        <x:v>45793.56256777778</x:v>
      </x:c>
      <x:c r="H395" s="35" t="n">
        <x:f>'14_FALLAS_ESC'!$B$2</x:f>
        <x:v>45817.33333333334</x:v>
      </x:c>
      <x:c r="I395" t="str">
        <x:f>IF(G395&lt;=H395,"TERMINADA",IF(F395&gt;=H395,"PENDIENTE",IF(E395='14_FALLAS_ESC'!$E$2,"INTERRUMPIDA","EN CURSO")))</x:f>
        <x:v>TERMINADA</x:v>
      </x:c>
      <x:c r="J395" t="inlineStr">
        <x:is>
          <x:t xml:space="preserve">DERIVADO DEL FIFO</x:t>
        </x:is>
      </x:c>
    </x:row>
    <x:row r="396">
      <x:c r="A396" t="inlineStr">
        <x:is>
          <x:t xml:space="preserve">F01</x:t>
        </x:is>
      </x:c>
      <x:c r="B396" t="inlineStr">
        <x:is>
          <x:t xml:space="preserve">P033</x:t>
        </x:is>
      </x:c>
      <x:c r="C396" t="n">
        <x:v>11</x:v>
      </x:c>
      <x:c r="D396" t="inlineStr">
        <x:is>
          <x:t xml:space="preserve">Ensamblaje</x:t>
        </x:is>
      </x:c>
      <x:c r="E396" t="inlineStr">
        <x:is>
          <x:t xml:space="preserve">Mesa de armado</x:t>
        </x:is>
      </x:c>
      <x:c r="F396" s="35" t="n">
        <x:v>45793.56256777778</x:v>
      </x:c>
      <x:c r="G396" s="35" t="n">
        <x:v>45797.36256777777</x:v>
      </x:c>
      <x:c r="H396" s="35" t="n">
        <x:f>'14_FALLAS_ESC'!$B$2</x:f>
        <x:v>45817.33333333334</x:v>
      </x:c>
      <x:c r="I396" t="str">
        <x:f>IF(G396&lt;=H396,"TERMINADA",IF(F396&gt;=H396,"PENDIENTE",IF(E396='14_FALLAS_ESC'!$E$2,"INTERRUMPIDA","EN CURSO")))</x:f>
        <x:v>TERMINADA</x:v>
      </x:c>
      <x:c r="J396" t="inlineStr">
        <x:is>
          <x:t xml:space="preserve">DERIVADO DEL FIFO</x:t>
        </x:is>
      </x:c>
    </x:row>
    <x:row r="397">
      <x:c r="A397" t="inlineStr">
        <x:is>
          <x:t xml:space="preserve">F01</x:t>
        </x:is>
      </x:c>
      <x:c r="B397" t="inlineStr">
        <x:is>
          <x:t xml:space="preserve">P033</x:t>
        </x:is>
      </x:c>
      <x:c r="C397" t="n">
        <x:v>12</x:v>
      </x:c>
      <x:c r="D397" t="inlineStr">
        <x:is>
          <x:t xml:space="preserve">Inspección de calidad</x:t>
        </x:is>
      </x:c>
      <x:c r="E397" t="inlineStr">
        <x:is>
          <x:t xml:space="preserve">Área de inspección</x:t>
        </x:is>
      </x:c>
      <x:c r="F397" s="35" t="n">
        <x:v>45797.36256777777</x:v>
      </x:c>
      <x:c r="G397" s="35" t="n">
        <x:v>45797.39751222223</x:v>
      </x:c>
      <x:c r="H397" s="35" t="n">
        <x:f>'14_FALLAS_ESC'!$B$2</x:f>
        <x:v>45817.33333333334</x:v>
      </x:c>
      <x:c r="I397" t="str">
        <x:f>IF(G397&lt;=H397,"TERMINADA",IF(F397&gt;=H397,"PENDIENTE",IF(E397='14_FALLAS_ESC'!$E$2,"INTERRUMPIDA","EN CURSO")))</x:f>
        <x:v>TERMINADA</x:v>
      </x:c>
      <x:c r="J397" t="inlineStr">
        <x:is>
          <x:t xml:space="preserve">DERIVADO DEL FIFO</x:t>
        </x:is>
      </x:c>
    </x:row>
    <x:row r="398">
      <x:c r="A398" t="inlineStr">
        <x:is>
          <x:t xml:space="preserve">F01</x:t>
        </x:is>
      </x:c>
      <x:c r="B398" t="inlineStr">
        <x:is>
          <x:t xml:space="preserve">P033</x:t>
        </x:is>
      </x:c>
      <x:c r="C398" t="n">
        <x:v>13</x:v>
      </x:c>
      <x:c r="D398" t="inlineStr">
        <x:is>
          <x:t xml:space="preserve">Embalaje</x:t>
        </x:is>
      </x:c>
      <x:c r="E398" t="inlineStr">
        <x:is>
          <x:t xml:space="preserve">Zona de protección y embalaje</x:t>
        </x:is>
      </x:c>
      <x:c r="F398" s="35" t="n">
        <x:v>45797.39751222223</x:v>
      </x:c>
      <x:c r="G398" s="35" t="n">
        <x:v>45797.44445666666</x:v>
      </x:c>
      <x:c r="H398" s="35" t="n">
        <x:f>'14_FALLAS_ESC'!$B$2</x:f>
        <x:v>45817.33333333334</x:v>
      </x:c>
      <x:c r="I398" t="str">
        <x:f>IF(G398&lt;=H398,"TERMINADA",IF(F398&gt;=H398,"PENDIENTE",IF(E398='14_FALLAS_ESC'!$E$2,"INTERRUMPIDA","EN CURSO")))</x:f>
        <x:v>TERMINADA</x:v>
      </x:c>
      <x:c r="J398" t="inlineStr">
        <x:is>
          <x:t xml:space="preserve">DERIVADO DEL FIFO</x:t>
        </x:is>
      </x:c>
    </x:row>
    <x:row r="399">
      <x:c r="A399" t="inlineStr">
        <x:is>
          <x:t xml:space="preserve">F01</x:t>
        </x:is>
      </x:c>
      <x:c r="B399" t="inlineStr">
        <x:is>
          <x:t xml:space="preserve">P035</x:t>
        </x:is>
      </x:c>
      <x:c r="C399" t="n">
        <x:v>1</x:v>
      </x:c>
      <x:c r="D399" t="inlineStr">
        <x:is>
          <x:t xml:space="preserve">Corte de planchas de acero</x:t>
        </x:is>
      </x:c>
      <x:c r="E399" t="inlineStr">
        <x:is>
          <x:t xml:space="preserve">Guillotina hidráulica para corte de planchas de acero</x:t>
        </x:is>
      </x:c>
      <x:c r="F399" s="35" t="n">
        <x:v>45782.67461111111</x:v>
      </x:c>
      <x:c r="G399" s="35" t="n">
        <x:v>45784.34841666667</x:v>
      </x:c>
      <x:c r="H399" s="35" t="n">
        <x:f>'14_FALLAS_ESC'!$B$2</x:f>
        <x:v>45817.33333333334</x:v>
      </x:c>
      <x:c r="I399" t="str">
        <x:f>IF(G399&lt;=H399,"TERMINADA",IF(F399&gt;=H399,"PENDIENTE",IF(E399='14_FALLAS_ESC'!$E$2,"INTERRUMPIDA","EN CURSO")))</x:f>
        <x:v>TERMINADA</x:v>
      </x:c>
      <x:c r="J399" t="inlineStr">
        <x:is>
          <x:t xml:space="preserve">DERIVADO DEL FIFO</x:t>
        </x:is>
      </x:c>
    </x:row>
    <x:row r="400">
      <x:c r="A400" t="inlineStr">
        <x:is>
          <x:t xml:space="preserve">F01</x:t>
        </x:is>
      </x:c>
      <x:c r="B400" t="inlineStr">
        <x:is>
          <x:t xml:space="preserve">P035</x:t>
        </x:is>
      </x:c>
      <x:c r="C400" t="n">
        <x:v>2</x:v>
      </x:c>
      <x:c r="D400" t="inlineStr">
        <x:is>
          <x:t xml:space="preserve">Corte de tubos y perfiles</x:t>
        </x:is>
      </x:c>
      <x:c r="E400" t="inlineStr">
        <x:is>
          <x:t xml:space="preserve">Sierra de cinta para corte de tubos y perfiles</x:t>
        </x:is>
      </x:c>
      <x:c r="F400" s="35" t="n">
        <x:v>45784.34841666667</x:v>
      </x:c>
      <x:c r="G400" s="35" t="n">
        <x:v>45784.37888888889</x:v>
      </x:c>
      <x:c r="H400" s="35" t="n">
        <x:f>'14_FALLAS_ESC'!$B$2</x:f>
        <x:v>45817.33333333334</x:v>
      </x:c>
      <x:c r="I400" t="str">
        <x:f>IF(G400&lt;=H400,"TERMINADA",IF(F400&gt;=H400,"PENDIENTE",IF(E400='14_FALLAS_ESC'!$E$2,"INTERRUMPIDA","EN CURSO")))</x:f>
        <x:v>TERMINADA</x:v>
      </x:c>
      <x:c r="J400" t="inlineStr">
        <x:is>
          <x:t xml:space="preserve">DERIVADO DEL FIFO</x:t>
        </x:is>
      </x:c>
    </x:row>
    <x:row r="401">
      <x:c r="A401" t="inlineStr">
        <x:is>
          <x:t xml:space="preserve">F01</x:t>
        </x:is>
      </x:c>
      <x:c r="B401" t="inlineStr">
        <x:is>
          <x:t xml:space="preserve">P035</x:t>
        </x:is>
      </x:c>
      <x:c r="C401" t="n">
        <x:v>3</x:v>
      </x:c>
      <x:c r="D401" t="inlineStr">
        <x:is>
          <x:t xml:space="preserve">Perforación</x:t>
        </x:is>
      </x:c>
      <x:c r="E401" t="inlineStr">
        <x:is>
          <x:t xml:space="preserve">Taladro de banco para perforación de acero</x:t>
        </x:is>
      </x:c>
      <x:c r="F401" s="35" t="n">
        <x:v>45785.58894444445</x:v>
      </x:c>
      <x:c r="G401" s="35" t="n">
        <x:v>45786.66672222222</x:v>
      </x:c>
      <x:c r="H401" s="35" t="n">
        <x:f>'14_FALLAS_ESC'!$B$2</x:f>
        <x:v>45817.33333333334</x:v>
      </x:c>
      <x:c r="I401" t="str">
        <x:f>IF(G401&lt;=H401,"TERMINADA",IF(F401&gt;=H401,"PENDIENTE",IF(E401='14_FALLAS_ESC'!$E$2,"INTERRUMPIDA","EN CURSO")))</x:f>
        <x:v>TERMINADA</x:v>
      </x:c>
      <x:c r="J401" t="inlineStr">
        <x:is>
          <x:t xml:space="preserve">DERIVADO DEL FIFO</x:t>
        </x:is>
      </x:c>
    </x:row>
    <x:row r="402">
      <x:c r="A402" t="inlineStr">
        <x:is>
          <x:t xml:space="preserve">F01</x:t>
        </x:is>
      </x:c>
      <x:c r="B402" t="inlineStr">
        <x:is>
          <x:t xml:space="preserve">P035</x:t>
        </x:is>
      </x:c>
      <x:c r="C402" t="n">
        <x:v>4</x:v>
      </x:c>
      <x:c r="D402" t="inlineStr">
        <x:is>
          <x:t xml:space="preserve">Plegado</x:t>
        </x:is>
      </x:c>
      <x:c r="E402" t="inlineStr">
        <x:is>
          <x:t xml:space="preserve">Plegadora hidráulica de chapa metálica</x:t>
        </x:is>
      </x:c>
      <x:c r="F402" s="35" t="n">
        <x:v>45789.39727777777</x:v>
      </x:c>
      <x:c r="G402" s="35" t="n">
        <x:v>45791.59727777778</x:v>
      </x:c>
      <x:c r="H402" s="35" t="n">
        <x:f>'14_FALLAS_ESC'!$B$2</x:f>
        <x:v>45817.33333333334</x:v>
      </x:c>
      <x:c r="I402" t="str">
        <x:f>IF(G402&lt;=H402,"TERMINADA",IF(F402&gt;=H402,"PENDIENTE",IF(E402='14_FALLAS_ESC'!$E$2,"INTERRUMPIDA","EN CURSO")))</x:f>
        <x:v>TERMINADA</x:v>
      </x:c>
      <x:c r="J402" t="inlineStr">
        <x:is>
          <x:t xml:space="preserve">DERIVADO DEL FIFO</x:t>
        </x:is>
      </x:c>
    </x:row>
    <x:row r="403">
      <x:c r="A403" t="inlineStr">
        <x:is>
          <x:t xml:space="preserve">F01</x:t>
        </x:is>
      </x:c>
      <x:c r="B403" t="inlineStr">
        <x:is>
          <x:t xml:space="preserve">P035</x:t>
        </x:is>
      </x:c>
      <x:c r="C403" t="n">
        <x:v>5</x:v>
      </x:c>
      <x:c r="D403" t="inlineStr">
        <x:is>
          <x:t xml:space="preserve">Desbarbado</x:t>
        </x:is>
      </x:c>
      <x:c r="E403" t="inlineStr">
        <x:is>
          <x:t xml:space="preserve">Mesa de desbarbado/esmerilado</x:t>
        </x:is>
      </x:c>
      <x:c r="F403" s="35" t="n">
        <x:v>45792.41866666666</x:v>
      </x:c>
      <x:c r="G403" s="35" t="n">
        <x:v>45792.67491666666</x:v>
      </x:c>
      <x:c r="H403" s="35" t="n">
        <x:f>'14_FALLAS_ESC'!$B$2</x:f>
        <x:v>45817.33333333334</x:v>
      </x:c>
      <x:c r="I403" t="str">
        <x:f>IF(G403&lt;=H403,"TERMINADA",IF(F403&gt;=H403,"PENDIENTE",IF(E403='14_FALLAS_ESC'!$E$2,"INTERRUMPIDA","EN CURSO")))</x:f>
        <x:v>TERMINADA</x:v>
      </x:c>
      <x:c r="J403" t="inlineStr">
        <x:is>
          <x:t xml:space="preserve">DERIVADO DEL FIFO</x:t>
        </x:is>
      </x:c>
    </x:row>
    <x:row r="404">
      <x:c r="A404" t="inlineStr">
        <x:is>
          <x:t xml:space="preserve">F01</x:t>
        </x:is>
      </x:c>
      <x:c r="B404" t="inlineStr">
        <x:is>
          <x:t xml:space="preserve">P035</x:t>
        </x:is>
      </x:c>
      <x:c r="C404" t="n">
        <x:v>6</x:v>
      </x:c>
      <x:c r="D404" t="inlineStr">
        <x:is>
          <x:t xml:space="preserve">Preparación superficial</x:t>
        </x:is>
      </x:c>
      <x:c r="E404" t="inlineStr">
        <x:is>
          <x:t xml:space="preserve">Zona de preparación superficial</x:t>
        </x:is>
      </x:c>
      <x:c r="F404" s="35" t="n">
        <x:v>45793.34137333334</x:v>
      </x:c>
      <x:c r="G404" s="35" t="n">
        <x:v>45793.55602</x:v>
      </x:c>
      <x:c r="H404" s="35" t="n">
        <x:f>'14_FALLAS_ESC'!$B$2</x:f>
        <x:v>45817.33333333334</x:v>
      </x:c>
      <x:c r="I404" t="str">
        <x:f>IF(G404&lt;=H404,"TERMINADA",IF(F404&gt;=H404,"PENDIENTE",IF(E404='14_FALLAS_ESC'!$E$2,"INTERRUMPIDA","EN CURSO")))</x:f>
        <x:v>TERMINADA</x:v>
      </x:c>
      <x:c r="J404" t="inlineStr">
        <x:is>
          <x:t xml:space="preserve">DERIVADO DEL FIFO</x:t>
        </x:is>
      </x:c>
    </x:row>
    <x:row r="405">
      <x:c r="A405" t="inlineStr">
        <x:is>
          <x:t xml:space="preserve">F01</x:t>
        </x:is>
      </x:c>
      <x:c r="B405" t="inlineStr">
        <x:is>
          <x:t xml:space="preserve">P035</x:t>
        </x:is>
      </x:c>
      <x:c r="C405" t="n">
        <x:v>7</x:v>
      </x:c>
      <x:c r="D405" t="inlineStr">
        <x:is>
          <x:t xml:space="preserve">Aplicación electrostática de polvo</x:t>
        </x:is>
      </x:c>
      <x:c r="E405" t="inlineStr">
        <x:is>
          <x:t xml:space="preserve">Pistola manual de pintura electrostática en polvo</x:t>
        </x:is>
      </x:c>
      <x:c r="F405" s="35" t="n">
        <x:v>45793.55602</x:v>
      </x:c>
      <x:c r="G405" s="35" t="n">
        <x:v>45793.59668666666</x:v>
      </x:c>
      <x:c r="H405" s="35" t="n">
        <x:f>'14_FALLAS_ESC'!$B$2</x:f>
        <x:v>45817.33333333334</x:v>
      </x:c>
      <x:c r="I405" t="str">
        <x:f>IF(G405&lt;=H405,"TERMINADA",IF(F405&gt;=H405,"PENDIENTE",IF(E405='14_FALLAS_ESC'!$E$2,"INTERRUMPIDA","EN CURSO")))</x:f>
        <x:v>TERMINADA</x:v>
      </x:c>
      <x:c r="J405" t="inlineStr">
        <x:is>
          <x:t xml:space="preserve">DERIVADO DEL FIFO</x:t>
        </x:is>
      </x:c>
    </x:row>
    <x:row r="406">
      <x:c r="A406" t="inlineStr">
        <x:is>
          <x:t xml:space="preserve">F01</x:t>
        </x:is>
      </x:c>
      <x:c r="B406" t="inlineStr">
        <x:is>
          <x:t xml:space="preserve">P035</x:t>
        </x:is>
      </x:c>
      <x:c r="C406" t="n">
        <x:v>8</x:v>
      </x:c>
      <x:c r="D406" t="inlineStr">
        <x:is>
          <x:t xml:space="preserve">Curado térmico en horno</x:t>
        </x:is>
      </x:c>
      <x:c r="E406" t="inlineStr">
        <x:is>
          <x:t xml:space="preserve">Horno de curado de pintura electrostática por lotes</x:t>
        </x:is>
      </x:c>
      <x:c r="F406" s="35" t="n">
        <x:v>45793.59668666666</x:v>
      </x:c>
      <x:c r="G406" s="35" t="n">
        <x:v>45793.62793666666</x:v>
      </x:c>
      <x:c r="H406" s="35" t="n">
        <x:f>'14_FALLAS_ESC'!$B$2</x:f>
        <x:v>45817.33333333334</x:v>
      </x:c>
      <x:c r="I406" t="str">
        <x:f>IF(G406&lt;=H406,"TERMINADA",IF(F406&gt;=H406,"PENDIENTE",IF(E406='14_FALLAS_ESC'!$E$2,"INTERRUMPIDA","EN CURSO")))</x:f>
        <x:v>TERMINADA</x:v>
      </x:c>
      <x:c r="J406" t="inlineStr">
        <x:is>
          <x:t xml:space="preserve">DERIVADO DEL FIFO</x:t>
        </x:is>
      </x:c>
    </x:row>
    <x:row r="407">
      <x:c r="A407" t="inlineStr">
        <x:is>
          <x:t xml:space="preserve">F01</x:t>
        </x:is>
      </x:c>
      <x:c r="B407" t="inlineStr">
        <x:is>
          <x:t xml:space="preserve">P035</x:t>
        </x:is>
      </x:c>
      <x:c r="C407" t="n">
        <x:v>9</x:v>
      </x:c>
      <x:c r="D407" t="inlineStr">
        <x:is>
          <x:t xml:space="preserve">Colgado, traslado y enfriamiento</x:t>
        </x:is>
      </x:c>
      <x:c r="E407" t="inlineStr">
        <x:is>
          <x:t xml:space="preserve">Manipulación y enfriamiento de piezas</x:t>
        </x:is>
      </x:c>
      <x:c r="F407" s="35" t="n">
        <x:v>45793.62793666666</x:v>
      </x:c>
      <x:c r="G407" s="35" t="n">
        <x:v>45793.64445055556</x:v>
      </x:c>
      <x:c r="H407" s="35" t="n">
        <x:f>'14_FALLAS_ESC'!$B$2</x:f>
        <x:v>45817.33333333334</x:v>
      </x:c>
      <x:c r="I407" t="str">
        <x:f>IF(G407&lt;=H407,"TERMINADA",IF(F407&gt;=H407,"PENDIENTE",IF(E407='14_FALLAS_ESC'!$E$2,"INTERRUMPIDA","EN CURSO")))</x:f>
        <x:v>TERMINADA</x:v>
      </x:c>
      <x:c r="J407" t="inlineStr">
        <x:is>
          <x:t xml:space="preserve">DERIVADO DEL FIFO</x:t>
        </x:is>
      </x:c>
    </x:row>
    <x:row r="408">
      <x:c r="A408" t="inlineStr">
        <x:is>
          <x:t xml:space="preserve">F01</x:t>
        </x:is>
      </x:c>
      <x:c r="B408" t="inlineStr">
        <x:is>
          <x:t xml:space="preserve">P035</x:t>
        </x:is>
      </x:c>
      <x:c r="C408" t="n">
        <x:v>10</x:v>
      </x:c>
      <x:c r="D408" t="inlineStr">
        <x:is>
          <x:t xml:space="preserve">Ensamblaje</x:t>
        </x:is>
      </x:c>
      <x:c r="E408" t="inlineStr">
        <x:is>
          <x:t xml:space="preserve">Mesa de armado</x:t>
        </x:is>
      </x:c>
      <x:c r="F408" s="35" t="n">
        <x:v>45797.36256777777</x:v>
      </x:c>
      <x:c r="G408" s="35" t="n">
        <x:v>45797.69590111111</x:v>
      </x:c>
      <x:c r="H408" s="35" t="n">
        <x:f>'14_FALLAS_ESC'!$B$2</x:f>
        <x:v>45817.33333333334</x:v>
      </x:c>
      <x:c r="I408" t="str">
        <x:f>IF(G408&lt;=H408,"TERMINADA",IF(F408&gt;=H408,"PENDIENTE",IF(E408='14_FALLAS_ESC'!$E$2,"INTERRUMPIDA","EN CURSO")))</x:f>
        <x:v>TERMINADA</x:v>
      </x:c>
      <x:c r="J408" t="inlineStr">
        <x:is>
          <x:t xml:space="preserve">DERIVADO DEL FIFO</x:t>
        </x:is>
      </x:c>
    </x:row>
    <x:row r="409">
      <x:c r="A409" t="inlineStr">
        <x:is>
          <x:t xml:space="preserve">F01</x:t>
        </x:is>
      </x:c>
      <x:c r="B409" t="inlineStr">
        <x:is>
          <x:t xml:space="preserve">P035</x:t>
        </x:is>
      </x:c>
      <x:c r="C409" t="n">
        <x:v>11</x:v>
      </x:c>
      <x:c r="D409" t="inlineStr">
        <x:is>
          <x:t xml:space="preserve">Inspección de calidad</x:t>
        </x:is>
      </x:c>
      <x:c r="E409" t="inlineStr">
        <x:is>
          <x:t xml:space="preserve">Área de inspección</x:t>
        </x:is>
      </x:c>
      <x:c r="F409" s="35" t="n">
        <x:v>45797.69590111111</x:v>
      </x:c>
      <x:c r="G409" s="35" t="n">
        <x:v>45798.33808166667</x:v>
      </x:c>
      <x:c r="H409" s="35" t="n">
        <x:f>'14_FALLAS_ESC'!$B$2</x:f>
        <x:v>45817.33333333334</x:v>
      </x:c>
      <x:c r="I409" t="str">
        <x:f>IF(G409&lt;=H409,"TERMINADA",IF(F409&gt;=H409,"PENDIENTE",IF(E409='14_FALLAS_ESC'!$E$2,"INTERRUMPIDA","EN CURSO")))</x:f>
        <x:v>TERMINADA</x:v>
      </x:c>
      <x:c r="J409" t="inlineStr">
        <x:is>
          <x:t xml:space="preserve">DERIVADO DEL FIFO</x:t>
        </x:is>
      </x:c>
    </x:row>
    <x:row r="410">
      <x:c r="A410" t="inlineStr">
        <x:is>
          <x:t xml:space="preserve">F01</x:t>
        </x:is>
      </x:c>
      <x:c r="B410" t="inlineStr">
        <x:is>
          <x:t xml:space="preserve">P035</x:t>
        </x:is>
      </x:c>
      <x:c r="C410" t="n">
        <x:v>12</x:v>
      </x:c>
      <x:c r="D410" t="inlineStr">
        <x:is>
          <x:t xml:space="preserve">Embalaje</x:t>
        </x:is>
      </x:c>
      <x:c r="E410" t="inlineStr">
        <x:is>
          <x:t xml:space="preserve">Zona de protección y embalaje</x:t>
        </x:is>
      </x:c>
      <x:c r="F410" s="35" t="n">
        <x:v>45798.33808166667</x:v>
      </x:c>
      <x:c r="G410" s="35" t="n">
        <x:v>45798.36105388889</x:v>
      </x:c>
      <x:c r="H410" s="35" t="n">
        <x:f>'14_FALLAS_ESC'!$B$2</x:f>
        <x:v>45817.33333333334</x:v>
      </x:c>
      <x:c r="I410" t="str">
        <x:f>IF(G410&lt;=H410,"TERMINADA",IF(F410&gt;=H410,"PENDIENTE",IF(E410='14_FALLAS_ESC'!$E$2,"INTERRUMPIDA","EN CURSO")))</x:f>
        <x:v>TERMINADA</x:v>
      </x:c>
      <x:c r="J410" t="inlineStr">
        <x:is>
          <x:t xml:space="preserve">DERIVADO DEL FIFO</x:t>
        </x:is>
      </x:c>
    </x:row>
    <x:row r="411">
      <x:c r="A411" t="inlineStr">
        <x:is>
          <x:t xml:space="preserve">F01</x:t>
        </x:is>
      </x:c>
      <x:c r="B411" t="inlineStr">
        <x:is>
          <x:t xml:space="preserve">P037</x:t>
        </x:is>
      </x:c>
      <x:c r="C411" t="n">
        <x:v>1</x:v>
      </x:c>
      <x:c r="D411" t="inlineStr">
        <x:is>
          <x:t xml:space="preserve">Corte de planchas de acero</x:t>
        </x:is>
      </x:c>
      <x:c r="E411" t="inlineStr">
        <x:is>
          <x:t xml:space="preserve">Guillotina hidráulica para corte de planchas de acero</x:t>
        </x:is>
      </x:c>
      <x:c r="F411" s="35" t="n">
        <x:v>45784.34841666667</x:v>
      </x:c>
      <x:c r="G411" s="35" t="n">
        <x:v>45784.49371180555</x:v>
      </x:c>
      <x:c r="H411" s="35" t="n">
        <x:f>'14_FALLAS_ESC'!$B$2</x:f>
        <x:v>45817.33333333334</x:v>
      </x:c>
      <x:c r="I411" t="str">
        <x:f>IF(G411&lt;=H411,"TERMINADA",IF(F411&gt;=H411,"PENDIENTE",IF(E411='14_FALLAS_ESC'!$E$2,"INTERRUMPIDA","EN CURSO")))</x:f>
        <x:v>TERMINADA</x:v>
      </x:c>
      <x:c r="J411" t="inlineStr">
        <x:is>
          <x:t xml:space="preserve">DERIVADO DEL FIFO</x:t>
        </x:is>
      </x:c>
    </x:row>
    <x:row r="412">
      <x:c r="A412" t="inlineStr">
        <x:is>
          <x:t xml:space="preserve">F01</x:t>
        </x:is>
      </x:c>
      <x:c r="B412" t="inlineStr">
        <x:is>
          <x:t xml:space="preserve">P037</x:t>
        </x:is>
      </x:c>
      <x:c r="C412" t="n">
        <x:v>2</x:v>
      </x:c>
      <x:c r="D412" t="inlineStr">
        <x:is>
          <x:t xml:space="preserve">Perforación</x:t>
        </x:is>
      </x:c>
      <x:c r="E412" t="inlineStr">
        <x:is>
          <x:t xml:space="preserve">Taladro de banco para perforación de acero</x:t>
        </x:is>
      </x:c>
      <x:c r="F412" s="35" t="n">
        <x:v>45786.66672222222</x:v>
      </x:c>
      <x:c r="G412" s="35" t="n">
        <x:v>45789.35005555556</x:v>
      </x:c>
      <x:c r="H412" s="35" t="n">
        <x:f>'14_FALLAS_ESC'!$B$2</x:f>
        <x:v>45817.33333333334</x:v>
      </x:c>
      <x:c r="I412" t="str">
        <x:f>IF(G412&lt;=H412,"TERMINADA",IF(F412&gt;=H412,"PENDIENTE",IF(E412='14_FALLAS_ESC'!$E$2,"INTERRUMPIDA","EN CURSO")))</x:f>
        <x:v>TERMINADA</x:v>
      </x:c>
      <x:c r="J412" t="inlineStr">
        <x:is>
          <x:t xml:space="preserve">DERIVADO DEL FIFO</x:t>
        </x:is>
      </x:c>
    </x:row>
    <x:row r="413">
      <x:c r="A413" t="inlineStr">
        <x:is>
          <x:t xml:space="preserve">F01</x:t>
        </x:is>
      </x:c>
      <x:c r="B413" t="inlineStr">
        <x:is>
          <x:t xml:space="preserve">P037</x:t>
        </x:is>
      </x:c>
      <x:c r="C413" t="n">
        <x:v>3</x:v>
      </x:c>
      <x:c r="D413" t="inlineStr">
        <x:is>
          <x:t xml:space="preserve">Plegado</x:t>
        </x:is>
      </x:c>
      <x:c r="E413" t="inlineStr">
        <x:is>
          <x:t xml:space="preserve">Plegadora hidráulica de chapa metálica</x:t>
        </x:is>
      </x:c>
      <x:c r="F413" s="35" t="n">
        <x:v>45791.59727777778</x:v>
      </x:c>
      <x:c r="G413" s="35" t="n">
        <x:v>45792.63338888889</x:v>
      </x:c>
      <x:c r="H413" s="35" t="n">
        <x:f>'14_FALLAS_ESC'!$B$2</x:f>
        <x:v>45817.33333333334</x:v>
      </x:c>
      <x:c r="I413" t="str">
        <x:f>IF(G413&lt;=H413,"TERMINADA",IF(F413&gt;=H413,"PENDIENTE",IF(E413='14_FALLAS_ESC'!$E$2,"INTERRUMPIDA","EN CURSO")))</x:f>
        <x:v>TERMINADA</x:v>
      </x:c>
      <x:c r="J413" t="inlineStr">
        <x:is>
          <x:t xml:space="preserve">DERIVADO DEL FIFO</x:t>
        </x:is>
      </x:c>
    </x:row>
    <x:row r="414">
      <x:c r="A414" t="inlineStr">
        <x:is>
          <x:t xml:space="preserve">F01</x:t>
        </x:is>
      </x:c>
      <x:c r="B414" t="inlineStr">
        <x:is>
          <x:t xml:space="preserve">P037</x:t>
        </x:is>
      </x:c>
      <x:c r="C414" t="n">
        <x:v>4</x:v>
      </x:c>
      <x:c r="D414" t="inlineStr">
        <x:is>
          <x:t xml:space="preserve">Desbarbado</x:t>
        </x:is>
      </x:c>
      <x:c r="E414" t="inlineStr">
        <x:is>
          <x:t xml:space="preserve">Mesa de desbarbado/esmerilado</x:t>
        </x:is>
      </x:c>
      <x:c r="F414" s="35" t="n">
        <x:v>45792.67491666666</x:v>
      </x:c>
      <x:c r="G414" s="35" t="n">
        <x:v>45793.3645</x:v>
      </x:c>
      <x:c r="H414" s="35" t="n">
        <x:f>'14_FALLAS_ESC'!$B$2</x:f>
        <x:v>45817.33333333334</x:v>
      </x:c>
      <x:c r="I414" t="str">
        <x:f>IF(G414&lt;=H414,"TERMINADA",IF(F414&gt;=H414,"PENDIENTE",IF(E414='14_FALLAS_ESC'!$E$2,"INTERRUMPIDA","EN CURSO")))</x:f>
        <x:v>TERMINADA</x:v>
      </x:c>
      <x:c r="J414" t="inlineStr">
        <x:is>
          <x:t xml:space="preserve">DERIVADO DEL FIFO</x:t>
        </x:is>
      </x:c>
    </x:row>
    <x:row r="415">
      <x:c r="A415" t="inlineStr">
        <x:is>
          <x:t xml:space="preserve">F01</x:t>
        </x:is>
      </x:c>
      <x:c r="B415" t="inlineStr">
        <x:is>
          <x:t xml:space="preserve">P037</x:t>
        </x:is>
      </x:c>
      <x:c r="C415" t="n">
        <x:v>5</x:v>
      </x:c>
      <x:c r="D415" t="inlineStr">
        <x:is>
          <x:t xml:space="preserve">Preparación superficial</x:t>
        </x:is>
      </x:c>
      <x:c r="E415" t="inlineStr">
        <x:is>
          <x:t xml:space="preserve">Zona de preparación superficial</x:t>
        </x:is>
      </x:c>
      <x:c r="F415" s="35" t="n">
        <x:v>45793.55602</x:v>
      </x:c>
      <x:c r="G415" s="35" t="n">
        <x:v>45793.65158944445</x:v>
      </x:c>
      <x:c r="H415" s="35" t="n">
        <x:f>'14_FALLAS_ESC'!$B$2</x:f>
        <x:v>45817.33333333334</x:v>
      </x:c>
      <x:c r="I415" t="str">
        <x:f>IF(G415&lt;=H415,"TERMINADA",IF(F415&gt;=H415,"PENDIENTE",IF(E415='14_FALLAS_ESC'!$E$2,"INTERRUMPIDA","EN CURSO")))</x:f>
        <x:v>TERMINADA</x:v>
      </x:c>
      <x:c r="J415" t="inlineStr">
        <x:is>
          <x:t xml:space="preserve">DERIVADO DEL FIFO</x:t>
        </x:is>
      </x:c>
    </x:row>
    <x:row r="416">
      <x:c r="A416" t="inlineStr">
        <x:is>
          <x:t xml:space="preserve">F01</x:t>
        </x:is>
      </x:c>
      <x:c r="B416" t="inlineStr">
        <x:is>
          <x:t xml:space="preserve">P037</x:t>
        </x:is>
      </x:c>
      <x:c r="C416" t="n">
        <x:v>6</x:v>
      </x:c>
      <x:c r="D416" t="inlineStr">
        <x:is>
          <x:t xml:space="preserve">Aplicación electrostática de polvo</x:t>
        </x:is>
      </x:c>
      <x:c r="E416" t="inlineStr">
        <x:is>
          <x:t xml:space="preserve">Pistola manual de pintura electrostática en polvo</x:t>
        </x:is>
      </x:c>
      <x:c r="F416" s="35" t="n">
        <x:v>45793.65158944445</x:v>
      </x:c>
      <x:c r="G416" s="35" t="n">
        <x:v>45793.68363805555</x:v>
      </x:c>
      <x:c r="H416" s="35" t="n">
        <x:f>'14_FALLAS_ESC'!$B$2</x:f>
        <x:v>45817.33333333334</x:v>
      </x:c>
      <x:c r="I416" t="str">
        <x:f>IF(G416&lt;=H416,"TERMINADA",IF(F416&gt;=H416,"PENDIENTE",IF(E416='14_FALLAS_ESC'!$E$2,"INTERRUMPIDA","EN CURSO")))</x:f>
        <x:v>TERMINADA</x:v>
      </x:c>
      <x:c r="J416" t="inlineStr">
        <x:is>
          <x:t xml:space="preserve">DERIVADO DEL FIFO</x:t>
        </x:is>
      </x:c>
    </x:row>
    <x:row r="417">
      <x:c r="A417" t="inlineStr">
        <x:is>
          <x:t xml:space="preserve">F01</x:t>
        </x:is>
      </x:c>
      <x:c r="B417" t="inlineStr">
        <x:is>
          <x:t xml:space="preserve">P037</x:t>
        </x:is>
      </x:c>
      <x:c r="C417" t="n">
        <x:v>7</x:v>
      </x:c>
      <x:c r="D417" t="inlineStr">
        <x:is>
          <x:t xml:space="preserve">Curado térmico en horno</x:t>
        </x:is>
      </x:c>
      <x:c r="E417" t="inlineStr">
        <x:is>
          <x:t xml:space="preserve">Horno de curado de pintura electrostática por lotes</x:t>
        </x:is>
      </x:c>
      <x:c r="F417" s="35" t="n">
        <x:v>45793.68363805555</x:v>
      </x:c>
      <x:c r="G417" s="35" t="n">
        <x:v>45796.33988805555</x:v>
      </x:c>
      <x:c r="H417" s="35" t="n">
        <x:f>'14_FALLAS_ESC'!$B$2</x:f>
        <x:v>45817.33333333334</x:v>
      </x:c>
      <x:c r="I417" t="str">
        <x:f>IF(G417&lt;=H417,"TERMINADA",IF(F417&gt;=H417,"PENDIENTE",IF(E417='14_FALLAS_ESC'!$E$2,"INTERRUMPIDA","EN CURSO")))</x:f>
        <x:v>TERMINADA</x:v>
      </x:c>
      <x:c r="J417" t="inlineStr">
        <x:is>
          <x:t xml:space="preserve">DERIVADO DEL FIFO</x:t>
        </x:is>
      </x:c>
    </x:row>
    <x:row r="418">
      <x:c r="A418" t="inlineStr">
        <x:is>
          <x:t xml:space="preserve">F01</x:t>
        </x:is>
      </x:c>
      <x:c r="B418" t="inlineStr">
        <x:is>
          <x:t xml:space="preserve">P037</x:t>
        </x:is>
      </x:c>
      <x:c r="C418" t="n">
        <x:v>8</x:v>
      </x:c>
      <x:c r="D418" t="inlineStr">
        <x:is>
          <x:t xml:space="preserve">Colgado, traslado y enfriamiento</x:t>
        </x:is>
      </x:c>
      <x:c r="E418" t="inlineStr">
        <x:is>
          <x:t xml:space="preserve">Manipulación y enfriamiento de piezas</x:t>
        </x:is>
      </x:c>
      <x:c r="F418" s="35" t="n">
        <x:v>45796.33988805555</x:v>
      </x:c>
      <x:c r="G418" s="35" t="n">
        <x:v>45796.35384638889</x:v>
      </x:c>
      <x:c r="H418" s="35" t="n">
        <x:f>'14_FALLAS_ESC'!$B$2</x:f>
        <x:v>45817.33333333334</x:v>
      </x:c>
      <x:c r="I418" t="str">
        <x:f>IF(G418&lt;=H418,"TERMINADA",IF(F418&gt;=H418,"PENDIENTE",IF(E418='14_FALLAS_ESC'!$E$2,"INTERRUMPIDA","EN CURSO")))</x:f>
        <x:v>TERMINADA</x:v>
      </x:c>
      <x:c r="J418" t="inlineStr">
        <x:is>
          <x:t xml:space="preserve">DERIVADO DEL FIFO</x:t>
        </x:is>
      </x:c>
    </x:row>
    <x:row r="419">
      <x:c r="A419" t="inlineStr">
        <x:is>
          <x:t xml:space="preserve">F01</x:t>
        </x:is>
      </x:c>
      <x:c r="B419" t="inlineStr">
        <x:is>
          <x:t xml:space="preserve">P037</x:t>
        </x:is>
      </x:c>
      <x:c r="C419" t="n">
        <x:v>9</x:v>
      </x:c>
      <x:c r="D419" t="inlineStr">
        <x:is>
          <x:t xml:space="preserve">Ensamblaje</x:t>
        </x:is>
      </x:c>
      <x:c r="E419" t="inlineStr">
        <x:is>
          <x:t xml:space="preserve">Mesa de armado</x:t>
        </x:is>
      </x:c>
      <x:c r="F419" s="35" t="n">
        <x:v>45797.69590111111</x:v>
      </x:c>
      <x:c r="G419" s="35" t="n">
        <x:v>45798.47090111111</x:v>
      </x:c>
      <x:c r="H419" s="35" t="n">
        <x:f>'14_FALLAS_ESC'!$B$2</x:f>
        <x:v>45817.33333333334</x:v>
      </x:c>
      <x:c r="I419" t="str">
        <x:f>IF(G419&lt;=H419,"TERMINADA",IF(F419&gt;=H419,"PENDIENTE",IF(E419='14_FALLAS_ESC'!$E$2,"INTERRUMPIDA","EN CURSO")))</x:f>
        <x:v>TERMINADA</x:v>
      </x:c>
      <x:c r="J419" t="inlineStr">
        <x:is>
          <x:t xml:space="preserve">DERIVADO DEL FIFO</x:t>
        </x:is>
      </x:c>
    </x:row>
    <x:row r="420">
      <x:c r="A420" t="inlineStr">
        <x:is>
          <x:t xml:space="preserve">F01</x:t>
        </x:is>
      </x:c>
      <x:c r="B420" t="inlineStr">
        <x:is>
          <x:t xml:space="preserve">P037</x:t>
        </x:is>
      </x:c>
      <x:c r="C420" t="n">
        <x:v>10</x:v>
      </x:c>
      <x:c r="D420" t="inlineStr">
        <x:is>
          <x:t xml:space="preserve">Inspección de calidad</x:t>
        </x:is>
      </x:c>
      <x:c r="E420" t="inlineStr">
        <x:is>
          <x:t xml:space="preserve">Área de inspección</x:t>
        </x:is>
      </x:c>
      <x:c r="F420" s="35" t="n">
        <x:v>45798.47090111111</x:v>
      </x:c>
      <x:c r="G420" s="35" t="n">
        <x:v>45798.48451222223</x:v>
      </x:c>
      <x:c r="H420" s="35" t="n">
        <x:f>'14_FALLAS_ESC'!$B$2</x:f>
        <x:v>45817.33333333334</x:v>
      </x:c>
      <x:c r="I420" t="str">
        <x:f>IF(G420&lt;=H420,"TERMINADA",IF(F420&gt;=H420,"PENDIENTE",IF(E420='14_FALLAS_ESC'!$E$2,"INTERRUMPIDA","EN CURSO")))</x:f>
        <x:v>TERMINADA</x:v>
      </x:c>
      <x:c r="J420" t="inlineStr">
        <x:is>
          <x:t xml:space="preserve">DERIVADO DEL FIFO</x:t>
        </x:is>
      </x:c>
    </x:row>
    <x:row r="421">
      <x:c r="A421" t="inlineStr">
        <x:is>
          <x:t xml:space="preserve">F01</x:t>
        </x:is>
      </x:c>
      <x:c r="B421" t="inlineStr">
        <x:is>
          <x:t xml:space="preserve">P037</x:t>
        </x:is>
      </x:c>
      <x:c r="C421" t="n">
        <x:v>11</x:v>
      </x:c>
      <x:c r="D421" t="inlineStr">
        <x:is>
          <x:t xml:space="preserve">Embalaje</x:t>
        </x:is>
      </x:c>
      <x:c r="E421" t="inlineStr">
        <x:is>
          <x:t xml:space="preserve">Zona de protección y embalaje</x:t>
        </x:is>
      </x:c>
      <x:c r="F421" s="35" t="n">
        <x:v>45798.48451222223</x:v>
      </x:c>
      <x:c r="G421" s="35" t="n">
        <x:v>45798.544165</x:v>
      </x:c>
      <x:c r="H421" s="35" t="n">
        <x:f>'14_FALLAS_ESC'!$B$2</x:f>
        <x:v>45817.33333333334</x:v>
      </x:c>
      <x:c r="I421" t="str">
        <x:f>IF(G421&lt;=H421,"TERMINADA",IF(F421&gt;=H421,"PENDIENTE",IF(E421='14_FALLAS_ESC'!$E$2,"INTERRUMPIDA","EN CURSO")))</x:f>
        <x:v>TERMINADA</x:v>
      </x:c>
      <x:c r="J421" t="inlineStr">
        <x:is>
          <x:t xml:space="preserve">DERIVADO DEL FIFO</x:t>
        </x:is>
      </x:c>
    </x:row>
    <x:row r="422">
      <x:c r="A422" t="inlineStr">
        <x:is>
          <x:t xml:space="preserve">F01</x:t>
        </x:is>
      </x:c>
      <x:c r="B422" t="inlineStr">
        <x:is>
          <x:t xml:space="preserve">P039</x:t>
        </x:is>
      </x:c>
      <x:c r="C422" t="n">
        <x:v>1</x:v>
      </x:c>
      <x:c r="D422" t="inlineStr">
        <x:is>
          <x:t xml:space="preserve">Corte de planchas de acero</x:t>
        </x:is>
      </x:c>
      <x:c r="E422" t="inlineStr">
        <x:is>
          <x:t xml:space="preserve">Guillotina hidráulica para corte de planchas de acero</x:t>
        </x:is>
      </x:c>
      <x:c r="F422" s="35" t="n">
        <x:v>45784.49371180555</x:v>
      </x:c>
      <x:c r="G422" s="35" t="n">
        <x:v>45785.41287847222</x:v>
      </x:c>
      <x:c r="H422" s="35" t="n">
        <x:f>'14_FALLAS_ESC'!$B$2</x:f>
        <x:v>45817.33333333334</x:v>
      </x:c>
      <x:c r="I422" t="str">
        <x:f>IF(G422&lt;=H422,"TERMINADA",IF(F422&gt;=H422,"PENDIENTE",IF(E422='14_FALLAS_ESC'!$E$2,"INTERRUMPIDA","EN CURSO")))</x:f>
        <x:v>TERMINADA</x:v>
      </x:c>
      <x:c r="J422" t="inlineStr">
        <x:is>
          <x:t xml:space="preserve">DERIVADO DEL FIFO</x:t>
        </x:is>
      </x:c>
    </x:row>
    <x:row r="423">
      <x:c r="A423" t="inlineStr">
        <x:is>
          <x:t xml:space="preserve">F01</x:t>
        </x:is>
      </x:c>
      <x:c r="B423" t="inlineStr">
        <x:is>
          <x:t xml:space="preserve">P039</x:t>
        </x:is>
      </x:c>
      <x:c r="C423" t="n">
        <x:v>2</x:v>
      </x:c>
      <x:c r="D423" t="inlineStr">
        <x:is>
          <x:t xml:space="preserve">Perforación</x:t>
        </x:is>
      </x:c>
      <x:c r="E423" t="inlineStr">
        <x:is>
          <x:t xml:space="preserve">Taladro de banco para perforación de acero</x:t>
        </x:is>
      </x:c>
      <x:c r="F423" s="35" t="n">
        <x:v>45789.35005555556</x:v>
      </x:c>
      <x:c r="G423" s="35" t="n">
        <x:v>45789.39727777777</x:v>
      </x:c>
      <x:c r="H423" s="35" t="n">
        <x:f>'14_FALLAS_ESC'!$B$2</x:f>
        <x:v>45817.33333333334</x:v>
      </x:c>
      <x:c r="I423" t="str">
        <x:f>IF(G423&lt;=H423,"TERMINADA",IF(F423&gt;=H423,"PENDIENTE",IF(E423='14_FALLAS_ESC'!$E$2,"INTERRUMPIDA","EN CURSO")))</x:f>
        <x:v>TERMINADA</x:v>
      </x:c>
      <x:c r="J423" t="inlineStr">
        <x:is>
          <x:t xml:space="preserve">DERIVADO DEL FIFO</x:t>
        </x:is>
      </x:c>
    </x:row>
    <x:row r="424">
      <x:c r="A424" t="inlineStr">
        <x:is>
          <x:t xml:space="preserve">F01</x:t>
        </x:is>
      </x:c>
      <x:c r="B424" t="inlineStr">
        <x:is>
          <x:t xml:space="preserve">P039</x:t>
        </x:is>
      </x:c>
      <x:c r="C424" t="n">
        <x:v>3</x:v>
      </x:c>
      <x:c r="D424" t="inlineStr">
        <x:is>
          <x:t xml:space="preserve">Plegado</x:t>
        </x:is>
      </x:c>
      <x:c r="E424" t="inlineStr">
        <x:is>
          <x:t xml:space="preserve">Plegadora hidráulica de chapa metálica</x:t>
        </x:is>
      </x:c>
      <x:c r="F424" s="35" t="n">
        <x:v>45792.63338888889</x:v>
      </x:c>
      <x:c r="G424" s="35" t="n">
        <x:v>45796.57227777778</x:v>
      </x:c>
      <x:c r="H424" s="35" t="n">
        <x:f>'14_FALLAS_ESC'!$B$2</x:f>
        <x:v>45817.33333333334</x:v>
      </x:c>
      <x:c r="I424" t="str">
        <x:f>IF(G424&lt;=H424,"TERMINADA",IF(F424&gt;=H424,"PENDIENTE",IF(E424='14_FALLAS_ESC'!$E$2,"INTERRUMPIDA","EN CURSO")))</x:f>
        <x:v>TERMINADA</x:v>
      </x:c>
      <x:c r="J424" t="inlineStr">
        <x:is>
          <x:t xml:space="preserve">DERIVADO DEL FIFO</x:t>
        </x:is>
      </x:c>
    </x:row>
    <x:row r="425">
      <x:c r="A425" t="inlineStr">
        <x:is>
          <x:t xml:space="preserve">F01</x:t>
        </x:is>
      </x:c>
      <x:c r="B425" t="inlineStr">
        <x:is>
          <x:t xml:space="preserve">P039</x:t>
        </x:is>
      </x:c>
      <x:c r="C425" t="n">
        <x:v>4</x:v>
      </x:c>
      <x:c r="D425" t="inlineStr">
        <x:is>
          <x:t xml:space="preserve">Desbarbado</x:t>
        </x:is>
      </x:c>
      <x:c r="E425" t="inlineStr">
        <x:is>
          <x:t xml:space="preserve">Mesa de desbarbado/esmerilado</x:t>
        </x:is>
      </x:c>
      <x:c r="F425" s="35" t="n">
        <x:v>45796.57227777778</x:v>
      </x:c>
      <x:c r="G425" s="35" t="n">
        <x:v>45796.67852777777</x:v>
      </x:c>
      <x:c r="H425" s="35" t="n">
        <x:f>'14_FALLAS_ESC'!$B$2</x:f>
        <x:v>45817.33333333334</x:v>
      </x:c>
      <x:c r="I425" t="str">
        <x:f>IF(G425&lt;=H425,"TERMINADA",IF(F425&gt;=H425,"PENDIENTE",IF(E425='14_FALLAS_ESC'!$E$2,"INTERRUMPIDA","EN CURSO")))</x:f>
        <x:v>TERMINADA</x:v>
      </x:c>
      <x:c r="J425" t="inlineStr">
        <x:is>
          <x:t xml:space="preserve">DERIVADO DEL FIFO</x:t>
        </x:is>
      </x:c>
    </x:row>
    <x:row r="426">
      <x:c r="A426" t="inlineStr">
        <x:is>
          <x:t xml:space="preserve">F01</x:t>
        </x:is>
      </x:c>
      <x:c r="B426" t="inlineStr">
        <x:is>
          <x:t xml:space="preserve">P039</x:t>
        </x:is>
      </x:c>
      <x:c r="C426" t="n">
        <x:v>5</x:v>
      </x:c>
      <x:c r="D426" t="inlineStr">
        <x:is>
          <x:t xml:space="preserve">Preparación superficial</x:t>
        </x:is>
      </x:c>
      <x:c r="E426" t="inlineStr">
        <x:is>
          <x:t xml:space="preserve">Zona de preparación superficial</x:t>
        </x:is>
      </x:c>
      <x:c r="F426" s="35" t="n">
        <x:v>45796.67852777777</x:v>
      </x:c>
      <x:c r="G426" s="35" t="n">
        <x:v>45797.48625</x:v>
      </x:c>
      <x:c r="H426" s="35" t="n">
        <x:f>'14_FALLAS_ESC'!$B$2</x:f>
        <x:v>45817.33333333334</x:v>
      </x:c>
      <x:c r="I426" t="str">
        <x:f>IF(G426&lt;=H426,"TERMINADA",IF(F426&gt;=H426,"PENDIENTE",IF(E426='14_FALLAS_ESC'!$E$2,"INTERRUMPIDA","EN CURSO")))</x:f>
        <x:v>TERMINADA</x:v>
      </x:c>
      <x:c r="J426" t="inlineStr">
        <x:is>
          <x:t xml:space="preserve">DERIVADO DEL FIFO</x:t>
        </x:is>
      </x:c>
    </x:row>
    <x:row r="427">
      <x:c r="A427" t="inlineStr">
        <x:is>
          <x:t xml:space="preserve">F01</x:t>
        </x:is>
      </x:c>
      <x:c r="B427" t="inlineStr">
        <x:is>
          <x:t xml:space="preserve">P039</x:t>
        </x:is>
      </x:c>
      <x:c r="C427" t="n">
        <x:v>6</x:v>
      </x:c>
      <x:c r="D427" t="inlineStr">
        <x:is>
          <x:t xml:space="preserve">Aplicación electrostática de polvo</x:t>
        </x:is>
      </x:c>
      <x:c r="E427" t="inlineStr">
        <x:is>
          <x:t xml:space="preserve">Pistola manual de pintura electrostática en polvo</x:t>
        </x:is>
      </x:c>
      <x:c r="F427" s="35" t="n">
        <x:v>45797.48625</x:v>
      </x:c>
      <x:c r="G427" s="35" t="n">
        <x:v>45797.58194444444</x:v>
      </x:c>
      <x:c r="H427" s="35" t="n">
        <x:f>'14_FALLAS_ESC'!$B$2</x:f>
        <x:v>45817.33333333334</x:v>
      </x:c>
      <x:c r="I427" t="str">
        <x:f>IF(G427&lt;=H427,"TERMINADA",IF(F427&gt;=H427,"PENDIENTE",IF(E427='14_FALLAS_ESC'!$E$2,"INTERRUMPIDA","EN CURSO")))</x:f>
        <x:v>TERMINADA</x:v>
      </x:c>
      <x:c r="J427" t="inlineStr">
        <x:is>
          <x:t xml:space="preserve">DERIVADO DEL FIFO</x:t>
        </x:is>
      </x:c>
    </x:row>
    <x:row r="428">
      <x:c r="A428" t="inlineStr">
        <x:is>
          <x:t xml:space="preserve">F01</x:t>
        </x:is>
      </x:c>
      <x:c r="B428" t="inlineStr">
        <x:is>
          <x:t xml:space="preserve">P039</x:t>
        </x:is>
      </x:c>
      <x:c r="C428" t="n">
        <x:v>7</x:v>
      </x:c>
      <x:c r="D428" t="inlineStr">
        <x:is>
          <x:t xml:space="preserve">Curado térmico en horno</x:t>
        </x:is>
      </x:c>
      <x:c r="E428" t="inlineStr">
        <x:is>
          <x:t xml:space="preserve">Horno de curado de pintura electrostática por lotes</x:t>
        </x:is>
      </x:c>
      <x:c r="F428" s="35" t="n">
        <x:v>45797.58194444444</x:v>
      </x:c>
      <x:c r="G428" s="35" t="n">
        <x:v>45797.61319444444</x:v>
      </x:c>
      <x:c r="H428" s="35" t="n">
        <x:f>'14_FALLAS_ESC'!$B$2</x:f>
        <x:v>45817.33333333334</x:v>
      </x:c>
      <x:c r="I428" t="str">
        <x:f>IF(G428&lt;=H428,"TERMINADA",IF(F428&gt;=H428,"PENDIENTE",IF(E428='14_FALLAS_ESC'!$E$2,"INTERRUMPIDA","EN CURSO")))</x:f>
        <x:v>TERMINADA</x:v>
      </x:c>
      <x:c r="J428" t="inlineStr">
        <x:is>
          <x:t xml:space="preserve">DERIVADO DEL FIFO</x:t>
        </x:is>
      </x:c>
    </x:row>
    <x:row r="429">
      <x:c r="A429" t="inlineStr">
        <x:is>
          <x:t xml:space="preserve">F01</x:t>
        </x:is>
      </x:c>
      <x:c r="B429" t="inlineStr">
        <x:is>
          <x:t xml:space="preserve">P039</x:t>
        </x:is>
      </x:c>
      <x:c r="C429" t="n">
        <x:v>8</x:v>
      </x:c>
      <x:c r="D429" t="inlineStr">
        <x:is>
          <x:t xml:space="preserve">Colgado, traslado y enfriamiento</x:t>
        </x:is>
      </x:c>
      <x:c r="E429" t="inlineStr">
        <x:is>
          <x:t xml:space="preserve">Manipulación y enfriamiento de piezas</x:t>
        </x:is>
      </x:c>
      <x:c r="F429" s="35" t="n">
        <x:v>45797.61319444444</x:v>
      </x:c>
      <x:c r="G429" s="35" t="n">
        <x:v>45797.63513888889</x:v>
      </x:c>
      <x:c r="H429" s="35" t="n">
        <x:f>'14_FALLAS_ESC'!$B$2</x:f>
        <x:v>45817.33333333334</x:v>
      </x:c>
      <x:c r="I429" t="str">
        <x:f>IF(G429&lt;=H429,"TERMINADA",IF(F429&gt;=H429,"PENDIENTE",IF(E429='14_FALLAS_ESC'!$E$2,"INTERRUMPIDA","EN CURSO")))</x:f>
        <x:v>TERMINADA</x:v>
      </x:c>
      <x:c r="J429" t="inlineStr">
        <x:is>
          <x:t xml:space="preserve">DERIVADO DEL FIFO</x:t>
        </x:is>
      </x:c>
    </x:row>
    <x:row r="430">
      <x:c r="A430" t="inlineStr">
        <x:is>
          <x:t xml:space="preserve">F01</x:t>
        </x:is>
      </x:c>
      <x:c r="B430" t="inlineStr">
        <x:is>
          <x:t xml:space="preserve">P039</x:t>
        </x:is>
      </x:c>
      <x:c r="C430" t="n">
        <x:v>9</x:v>
      </x:c>
      <x:c r="D430" t="inlineStr">
        <x:is>
          <x:t xml:space="preserve">Ensamblaje</x:t>
        </x:is>
      </x:c>
      <x:c r="E430" t="inlineStr">
        <x:is>
          <x:t xml:space="preserve">Mesa de armado</x:t>
        </x:is>
      </x:c>
      <x:c r="F430" s="35" t="n">
        <x:v>45798.47090111111</x:v>
      </x:c>
      <x:c r="G430" s="35" t="n">
        <x:v>45798.70423444444</x:v>
      </x:c>
      <x:c r="H430" s="35" t="n">
        <x:f>'14_FALLAS_ESC'!$B$2</x:f>
        <x:v>45817.33333333334</x:v>
      </x:c>
      <x:c r="I430" t="str">
        <x:f>IF(G430&lt;=H430,"TERMINADA",IF(F430&gt;=H430,"PENDIENTE",IF(E430='14_FALLAS_ESC'!$E$2,"INTERRUMPIDA","EN CURSO")))</x:f>
        <x:v>TERMINADA</x:v>
      </x:c>
      <x:c r="J430" t="inlineStr">
        <x:is>
          <x:t xml:space="preserve">DERIVADO DEL FIFO</x:t>
        </x:is>
      </x:c>
    </x:row>
    <x:row r="431">
      <x:c r="A431" t="inlineStr">
        <x:is>
          <x:t xml:space="preserve">F01</x:t>
        </x:is>
      </x:c>
      <x:c r="B431" t="inlineStr">
        <x:is>
          <x:t xml:space="preserve">P039</x:t>
        </x:is>
      </x:c>
      <x:c r="C431" t="n">
        <x:v>10</x:v>
      </x:c>
      <x:c r="D431" t="inlineStr">
        <x:is>
          <x:t xml:space="preserve">Inspección de calidad</x:t>
        </x:is>
      </x:c>
      <x:c r="E431" t="inlineStr">
        <x:is>
          <x:t xml:space="preserve">Área de inspección</x:t>
        </x:is>
      </x:c>
      <x:c r="F431" s="35" t="n">
        <x:v>45798.70423444444</x:v>
      </x:c>
      <x:c r="G431" s="35" t="n">
        <x:v>45799.35458166667</x:v>
      </x:c>
      <x:c r="H431" s="35" t="n">
        <x:f>'14_FALLAS_ESC'!$B$2</x:f>
        <x:v>45817.33333333334</x:v>
      </x:c>
      <x:c r="I431" t="str">
        <x:f>IF(G431&lt;=H431,"TERMINADA",IF(F431&gt;=H431,"PENDIENTE",IF(E431='14_FALLAS_ESC'!$E$2,"INTERRUMPIDA","EN CURSO")))</x:f>
        <x:v>TERMINADA</x:v>
      </x:c>
      <x:c r="J431" t="inlineStr">
        <x:is>
          <x:t xml:space="preserve">DERIVADO DEL FIFO</x:t>
        </x:is>
      </x:c>
    </x:row>
    <x:row r="432">
      <x:c r="A432" t="inlineStr">
        <x:is>
          <x:t xml:space="preserve">F01</x:t>
        </x:is>
      </x:c>
      <x:c r="B432" t="inlineStr">
        <x:is>
          <x:t xml:space="preserve">P039</x:t>
        </x:is>
      </x:c>
      <x:c r="C432" t="n">
        <x:v>11</x:v>
      </x:c>
      <x:c r="D432" t="inlineStr">
        <x:is>
          <x:t xml:space="preserve">Embalaje</x:t>
        </x:is>
      </x:c>
      <x:c r="E432" t="inlineStr">
        <x:is>
          <x:t xml:space="preserve">Zona de protección y embalaje</x:t>
        </x:is>
      </x:c>
      <x:c r="F432" s="35" t="n">
        <x:v>45799.35458166667</x:v>
      </x:c>
      <x:c r="G432" s="35" t="n">
        <x:v>45799.38840111111</x:v>
      </x:c>
      <x:c r="H432" s="35" t="n">
        <x:f>'14_FALLAS_ESC'!$B$2</x:f>
        <x:v>45817.33333333334</x:v>
      </x:c>
      <x:c r="I432" t="str">
        <x:f>IF(G432&lt;=H432,"TERMINADA",IF(F432&gt;=H432,"PENDIENTE",IF(E432='14_FALLAS_ESC'!$E$2,"INTERRUMPIDA","EN CURSO")))</x:f>
        <x:v>TERMINADA</x:v>
      </x:c>
      <x:c r="J432" t="inlineStr">
        <x:is>
          <x:t xml:space="preserve">DERIVADO DEL FIFO</x:t>
        </x:is>
      </x:c>
    </x:row>
    <x:row r="433">
      <x:c r="A433" t="inlineStr">
        <x:is>
          <x:t xml:space="preserve">F01</x:t>
        </x:is>
      </x:c>
      <x:c r="B433" t="inlineStr">
        <x:is>
          <x:t xml:space="preserve">P034</x:t>
        </x:is>
      </x:c>
      <x:c r="C433" t="n">
        <x:v>1</x:v>
      </x:c>
      <x:c r="D433" t="inlineStr">
        <x:is>
          <x:t xml:space="preserve">Corte de planchas de acero</x:t>
        </x:is>
      </x:c>
      <x:c r="E433" t="inlineStr">
        <x:is>
          <x:t xml:space="preserve">Guillotina hidráulica para corte de planchas de acero</x:t>
        </x:is>
      </x:c>
      <x:c r="F433" s="35" t="n">
        <x:v>45793.33333333334</x:v>
      </x:c>
      <x:c r="G433" s="35" t="n">
        <x:v>45793.69169444445</x:v>
      </x:c>
      <x:c r="H433" s="35" t="n">
        <x:f>'14_FALLAS_ESC'!$B$2</x:f>
        <x:v>45817.33333333334</x:v>
      </x:c>
      <x:c r="I433" t="str">
        <x:f>IF(G433&lt;=H433,"TERMINADA",IF(F433&gt;=H433,"PENDIENTE",IF(E433='14_FALLAS_ESC'!$E$2,"INTERRUMPIDA","EN CURSO")))</x:f>
        <x:v>TERMINADA</x:v>
      </x:c>
      <x:c r="J433" t="inlineStr">
        <x:is>
          <x:t xml:space="preserve">DERIVADO DEL FIFO</x:t>
        </x:is>
      </x:c>
    </x:row>
    <x:row r="434">
      <x:c r="A434" t="inlineStr">
        <x:is>
          <x:t xml:space="preserve">F01</x:t>
        </x:is>
      </x:c>
      <x:c r="B434" t="inlineStr">
        <x:is>
          <x:t xml:space="preserve">P034</x:t>
        </x:is>
      </x:c>
      <x:c r="C434" t="n">
        <x:v>2</x:v>
      </x:c>
      <x:c r="D434" t="inlineStr">
        <x:is>
          <x:t xml:space="preserve">Corte de tubos y perfiles</x:t>
        </x:is>
      </x:c>
      <x:c r="E434" t="inlineStr">
        <x:is>
          <x:t xml:space="preserve">Sierra de cinta para corte de tubos y perfiles</x:t>
        </x:is>
      </x:c>
      <x:c r="F434" s="35" t="n">
        <x:v>45793.69169444445</x:v>
      </x:c>
      <x:c r="G434" s="35" t="n">
        <x:v>45797.42780555556</x:v>
      </x:c>
      <x:c r="H434" s="35" t="n">
        <x:f>'14_FALLAS_ESC'!$B$2</x:f>
        <x:v>45817.33333333334</x:v>
      </x:c>
      <x:c r="I434" t="str">
        <x:f>IF(G434&lt;=H434,"TERMINADA",IF(F434&gt;=H434,"PENDIENTE",IF(E434='14_FALLAS_ESC'!$E$2,"INTERRUMPIDA","EN CURSO")))</x:f>
        <x:v>TERMINADA</x:v>
      </x:c>
      <x:c r="J434" t="inlineStr">
        <x:is>
          <x:t xml:space="preserve">DERIVADO DEL FIFO</x:t>
        </x:is>
      </x:c>
    </x:row>
    <x:row r="435">
      <x:c r="A435" t="inlineStr">
        <x:is>
          <x:t xml:space="preserve">F01</x:t>
        </x:is>
      </x:c>
      <x:c r="B435" t="inlineStr">
        <x:is>
          <x:t xml:space="preserve">P034</x:t>
        </x:is>
      </x:c>
      <x:c r="C435" t="n">
        <x:v>3</x:v>
      </x:c>
      <x:c r="D435" t="inlineStr">
        <x:is>
          <x:t xml:space="preserve">Perforación</x:t>
        </x:is>
      </x:c>
      <x:c r="E435" t="inlineStr">
        <x:is>
          <x:t xml:space="preserve">Taladro de banco para perforación de acero</x:t>
        </x:is>
      </x:c>
      <x:c r="F435" s="35" t="n">
        <x:v>45797.42780555556</x:v>
      </x:c>
      <x:c r="G435" s="35" t="n">
        <x:v>45799.45919444445</x:v>
      </x:c>
      <x:c r="H435" s="35" t="n">
        <x:f>'14_FALLAS_ESC'!$B$2</x:f>
        <x:v>45817.33333333334</x:v>
      </x:c>
      <x:c r="I435" t="str">
        <x:f>IF(G435&lt;=H435,"TERMINADA",IF(F435&gt;=H435,"PENDIENTE",IF(E435='14_FALLAS_ESC'!$E$2,"INTERRUMPIDA","EN CURSO")))</x:f>
        <x:v>TERMINADA</x:v>
      </x:c>
      <x:c r="J435" t="inlineStr">
        <x:is>
          <x:t xml:space="preserve">DERIVADO DEL FIFO</x:t>
        </x:is>
      </x:c>
    </x:row>
    <x:row r="436">
      <x:c r="A436" t="inlineStr">
        <x:is>
          <x:t xml:space="preserve">F01</x:t>
        </x:is>
      </x:c>
      <x:c r="B436" t="inlineStr">
        <x:is>
          <x:t xml:space="preserve">P034</x:t>
        </x:is>
      </x:c>
      <x:c r="C436" t="n">
        <x:v>4</x:v>
      </x:c>
      <x:c r="D436" t="inlineStr">
        <x:is>
          <x:t xml:space="preserve">Plegado</x:t>
        </x:is>
      </x:c>
      <x:c r="E436" t="inlineStr">
        <x:is>
          <x:t xml:space="preserve">Plegadora hidráulica de chapa metálica</x:t>
        </x:is>
      </x:c>
      <x:c r="F436" s="35" t="n">
        <x:v>45799.45919444445</x:v>
      </x:c>
      <x:c r="G436" s="35" t="n">
        <x:v>45803.38419444444</x:v>
      </x:c>
      <x:c r="H436" s="35" t="n">
        <x:f>'14_FALLAS_ESC'!$B$2</x:f>
        <x:v>45817.33333333334</x:v>
      </x:c>
      <x:c r="I436" t="str">
        <x:f>IF(G436&lt;=H436,"TERMINADA",IF(F436&gt;=H436,"PENDIENTE",IF(E436='14_FALLAS_ESC'!$E$2,"INTERRUMPIDA","EN CURSO")))</x:f>
        <x:v>TERMINADA</x:v>
      </x:c>
      <x:c r="J436" t="inlineStr">
        <x:is>
          <x:t xml:space="preserve">DERIVADO DEL FIFO</x:t>
        </x:is>
      </x:c>
    </x:row>
    <x:row r="437">
      <x:c r="A437" t="inlineStr">
        <x:is>
          <x:t xml:space="preserve">F01</x:t>
        </x:is>
      </x:c>
      <x:c r="B437" t="inlineStr">
        <x:is>
          <x:t xml:space="preserve">P034</x:t>
        </x:is>
      </x:c>
      <x:c r="C437" t="n">
        <x:v>5</x:v>
      </x:c>
      <x:c r="D437" t="inlineStr">
        <x:is>
          <x:t xml:space="preserve">Soldadura</x:t>
        </x:is>
      </x:c>
      <x:c r="E437" t="inlineStr">
        <x:is>
          <x:t xml:space="preserve">Máquina de soldadura por arco MIG/MAG</x:t>
        </x:is>
      </x:c>
      <x:c r="F437" s="35" t="n">
        <x:v>45803.38419444444</x:v>
      </x:c>
      <x:c r="G437" s="35" t="n">
        <x:v>45805.38475</x:v>
      </x:c>
      <x:c r="H437" s="35" t="n">
        <x:f>'14_FALLAS_ESC'!$B$2</x:f>
        <x:v>45817.33333333334</x:v>
      </x:c>
      <x:c r="I437" t="str">
        <x:f>IF(G437&lt;=H437,"TERMINADA",IF(F437&gt;=H437,"PENDIENTE",IF(E437='14_FALLAS_ESC'!$E$2,"INTERRUMPIDA","EN CURSO")))</x:f>
        <x:v>TERMINADA</x:v>
      </x:c>
      <x:c r="J437" t="inlineStr">
        <x:is>
          <x:t xml:space="preserve">DERIVADO DEL FIFO</x:t>
        </x:is>
      </x:c>
    </x:row>
    <x:row r="438">
      <x:c r="A438" t="inlineStr">
        <x:is>
          <x:t xml:space="preserve">F01</x:t>
        </x:is>
      </x:c>
      <x:c r="B438" t="inlineStr">
        <x:is>
          <x:t xml:space="preserve">P034</x:t>
        </x:is>
      </x:c>
      <x:c r="C438" t="n">
        <x:v>6</x:v>
      </x:c>
      <x:c r="D438" t="inlineStr">
        <x:is>
          <x:t xml:space="preserve">Desbarbado</x:t>
        </x:is>
      </x:c>
      <x:c r="E438" t="inlineStr">
        <x:is>
          <x:t xml:space="preserve">Mesa de desbarbado/esmerilado</x:t>
        </x:is>
      </x:c>
      <x:c r="F438" s="35" t="n">
        <x:v>45805.38475</x:v>
      </x:c>
      <x:c r="G438" s="35" t="n">
        <x:v>45806.46808333333</x:v>
      </x:c>
      <x:c r="H438" s="35" t="n">
        <x:f>'14_FALLAS_ESC'!$B$2</x:f>
        <x:v>45817.33333333334</x:v>
      </x:c>
      <x:c r="I438" t="str">
        <x:f>IF(G438&lt;=H438,"TERMINADA",IF(F438&gt;=H438,"PENDIENTE",IF(E438='14_FALLAS_ESC'!$E$2,"INTERRUMPIDA","EN CURSO")))</x:f>
        <x:v>TERMINADA</x:v>
      </x:c>
      <x:c r="J438" t="inlineStr">
        <x:is>
          <x:t xml:space="preserve">DERIVADO DEL FIFO</x:t>
        </x:is>
      </x:c>
    </x:row>
    <x:row r="439">
      <x:c r="A439" t="inlineStr">
        <x:is>
          <x:t xml:space="preserve">F01</x:t>
        </x:is>
      </x:c>
      <x:c r="B439" t="inlineStr">
        <x:is>
          <x:t xml:space="preserve">P034</x:t>
        </x:is>
      </x:c>
      <x:c r="C439" t="n">
        <x:v>7</x:v>
      </x:c>
      <x:c r="D439" t="inlineStr">
        <x:is>
          <x:t xml:space="preserve">Preparación superficial</x:t>
        </x:is>
      </x:c>
      <x:c r="E439" t="inlineStr">
        <x:is>
          <x:t xml:space="preserve">Zona de preparación superficial</x:t>
        </x:is>
      </x:c>
      <x:c r="F439" s="35" t="n">
        <x:v>45806.46808333333</x:v>
      </x:c>
      <x:c r="G439" s="35" t="n">
        <x:v>45807.41028333333</x:v>
      </x:c>
      <x:c r="H439" s="35" t="n">
        <x:f>'14_FALLAS_ESC'!$B$2</x:f>
        <x:v>45817.33333333334</x:v>
      </x:c>
      <x:c r="I439" t="str">
        <x:f>IF(G439&lt;=H439,"TERMINADA",IF(F439&gt;=H439,"PENDIENTE",IF(E439='14_FALLAS_ESC'!$E$2,"INTERRUMPIDA","EN CURSO")))</x:f>
        <x:v>TERMINADA</x:v>
      </x:c>
      <x:c r="J439" t="inlineStr">
        <x:is>
          <x:t xml:space="preserve">DERIVADO DEL FIFO</x:t>
        </x:is>
      </x:c>
    </x:row>
    <x:row r="440">
      <x:c r="A440" t="inlineStr">
        <x:is>
          <x:t xml:space="preserve">F01</x:t>
        </x:is>
      </x:c>
      <x:c r="B440" t="inlineStr">
        <x:is>
          <x:t xml:space="preserve">P034</x:t>
        </x:is>
      </x:c>
      <x:c r="C440" t="n">
        <x:v>8</x:v>
      </x:c>
      <x:c r="D440" t="inlineStr">
        <x:is>
          <x:t xml:space="preserve">Aplicación electrostática de polvo</x:t>
        </x:is>
      </x:c>
      <x:c r="E440" t="inlineStr">
        <x:is>
          <x:t xml:space="preserve">Pistola manual de pintura electrostática en polvo</x:t>
        </x:is>
      </x:c>
      <x:c r="F440" s="35" t="n">
        <x:v>45807.41028333333</x:v>
      </x:c>
      <x:c r="G440" s="35" t="n">
        <x:v>45807.49378333333</x:v>
      </x:c>
      <x:c r="H440" s="35" t="n">
        <x:f>'14_FALLAS_ESC'!$B$2</x:f>
        <x:v>45817.33333333334</x:v>
      </x:c>
      <x:c r="I440" t="str">
        <x:f>IF(G440&lt;=H440,"TERMINADA",IF(F440&gt;=H440,"PENDIENTE",IF(E440='14_FALLAS_ESC'!$E$2,"INTERRUMPIDA","EN CURSO")))</x:f>
        <x:v>TERMINADA</x:v>
      </x:c>
      <x:c r="J440" t="inlineStr">
        <x:is>
          <x:t xml:space="preserve">DERIVADO DEL FIFO</x:t>
        </x:is>
      </x:c>
    </x:row>
    <x:row r="441">
      <x:c r="A441" t="inlineStr">
        <x:is>
          <x:t xml:space="preserve">F01</x:t>
        </x:is>
      </x:c>
      <x:c r="B441" t="inlineStr">
        <x:is>
          <x:t xml:space="preserve">P034</x:t>
        </x:is>
      </x:c>
      <x:c r="C441" t="n">
        <x:v>9</x:v>
      </x:c>
      <x:c r="D441" t="inlineStr">
        <x:is>
          <x:t xml:space="preserve">Curado térmico en horno</x:t>
        </x:is>
      </x:c>
      <x:c r="E441" t="inlineStr">
        <x:is>
          <x:t xml:space="preserve">Horno de curado de pintura electrostática por lotes</x:t>
        </x:is>
      </x:c>
      <x:c r="F441" s="35" t="n">
        <x:v>45807.49378333333</x:v>
      </x:c>
      <x:c r="G441" s="35" t="n">
        <x:v>45807.59795</x:v>
      </x:c>
      <x:c r="H441" s="35" t="n">
        <x:f>'14_FALLAS_ESC'!$B$2</x:f>
        <x:v>45817.33333333334</x:v>
      </x:c>
      <x:c r="I441" t="str">
        <x:f>IF(G441&lt;=H441,"TERMINADA",IF(F441&gt;=H441,"PENDIENTE",IF(E441='14_FALLAS_ESC'!$E$2,"INTERRUMPIDA","EN CURSO")))</x:f>
        <x:v>TERMINADA</x:v>
      </x:c>
      <x:c r="J441" t="inlineStr">
        <x:is>
          <x:t xml:space="preserve">DERIVADO DEL FIFO</x:t>
        </x:is>
      </x:c>
    </x:row>
    <x:row r="442">
      <x:c r="A442" t="inlineStr">
        <x:is>
          <x:t xml:space="preserve">F01</x:t>
        </x:is>
      </x:c>
      <x:c r="B442" t="inlineStr">
        <x:is>
          <x:t xml:space="preserve">P034</x:t>
        </x:is>
      </x:c>
      <x:c r="C442" t="n">
        <x:v>10</x:v>
      </x:c>
      <x:c r="D442" t="inlineStr">
        <x:is>
          <x:t xml:space="preserve">Colgado, traslado y enfriamiento</x:t>
        </x:is>
      </x:c>
      <x:c r="E442" t="inlineStr">
        <x:is>
          <x:t xml:space="preserve">Manipulación y enfriamiento de piezas</x:t>
        </x:is>
      </x:c>
      <x:c r="F442" s="35" t="n">
        <x:v>45807.59795</x:v>
      </x:c>
      <x:c r="G442" s="35" t="n">
        <x:v>45807.63147777778</x:v>
      </x:c>
      <x:c r="H442" s="35" t="n">
        <x:f>'14_FALLAS_ESC'!$B$2</x:f>
        <x:v>45817.33333333334</x:v>
      </x:c>
      <x:c r="I442" t="str">
        <x:f>IF(G442&lt;=H442,"TERMINADA",IF(F442&gt;=H442,"PENDIENTE",IF(E442='14_FALLAS_ESC'!$E$2,"INTERRUMPIDA","EN CURSO")))</x:f>
        <x:v>TERMINADA</x:v>
      </x:c>
      <x:c r="J442" t="inlineStr">
        <x:is>
          <x:t xml:space="preserve">DERIVADO DEL FIFO</x:t>
        </x:is>
      </x:c>
    </x:row>
    <x:row r="443">
      <x:c r="A443" t="inlineStr">
        <x:is>
          <x:t xml:space="preserve">F01</x:t>
        </x:is>
      </x:c>
      <x:c r="B443" t="inlineStr">
        <x:is>
          <x:t xml:space="preserve">P034</x:t>
        </x:is>
      </x:c>
      <x:c r="C443" t="n">
        <x:v>11</x:v>
      </x:c>
      <x:c r="D443" t="inlineStr">
        <x:is>
          <x:t xml:space="preserve">Ensamblaje</x:t>
        </x:is>
      </x:c>
      <x:c r="E443" t="inlineStr">
        <x:is>
          <x:t xml:space="preserve">Mesa de armado</x:t>
        </x:is>
      </x:c>
      <x:c r="F443" s="35" t="n">
        <x:v>45807.63147777778</x:v>
      </x:c>
      <x:c r="G443" s="35" t="n">
        <x:v>45811.45022777778</x:v>
      </x:c>
      <x:c r="H443" s="35" t="n">
        <x:f>'14_FALLAS_ESC'!$B$2</x:f>
        <x:v>45817.33333333334</x:v>
      </x:c>
      <x:c r="I443" t="str">
        <x:f>IF(G443&lt;=H443,"TERMINADA",IF(F443&gt;=H443,"PENDIENTE",IF(E443='14_FALLAS_ESC'!$E$2,"INTERRUMPIDA","EN CURSO")))</x:f>
        <x:v>TERMINADA</x:v>
      </x:c>
      <x:c r="J443" t="inlineStr">
        <x:is>
          <x:t xml:space="preserve">DERIVADO DEL FIFO</x:t>
        </x:is>
      </x:c>
    </x:row>
    <x:row r="444">
      <x:c r="A444" t="inlineStr">
        <x:is>
          <x:t xml:space="preserve">F01</x:t>
        </x:is>
      </x:c>
      <x:c r="B444" t="inlineStr">
        <x:is>
          <x:t xml:space="preserve">P034</x:t>
        </x:is>
      </x:c>
      <x:c r="C444" t="n">
        <x:v>12</x:v>
      </x:c>
      <x:c r="D444" t="inlineStr">
        <x:is>
          <x:t xml:space="preserve">Inspección de calidad</x:t>
        </x:is>
      </x:c>
      <x:c r="E444" t="inlineStr">
        <x:is>
          <x:t xml:space="preserve">Área de inspección</x:t>
        </x:is>
      </x:c>
      <x:c r="F444" s="35" t="n">
        <x:v>45811.45022777778</x:v>
      </x:c>
      <x:c r="G444" s="35" t="n">
        <x:v>45811.48517222222</x:v>
      </x:c>
      <x:c r="H444" s="35" t="n">
        <x:f>'14_FALLAS_ESC'!$B$2</x:f>
        <x:v>45817.33333333334</x:v>
      </x:c>
      <x:c r="I444" t="str">
        <x:f>IF(G444&lt;=H444,"TERMINADA",IF(F444&gt;=H444,"PENDIENTE",IF(E444='14_FALLAS_ESC'!$E$2,"INTERRUMPIDA","EN CURSO")))</x:f>
        <x:v>TERMINADA</x:v>
      </x:c>
      <x:c r="J444" t="inlineStr">
        <x:is>
          <x:t xml:space="preserve">DERIVADO DEL FIFO</x:t>
        </x:is>
      </x:c>
    </x:row>
    <x:row r="445">
      <x:c r="A445" t="inlineStr">
        <x:is>
          <x:t xml:space="preserve">F01</x:t>
        </x:is>
      </x:c>
      <x:c r="B445" t="inlineStr">
        <x:is>
          <x:t xml:space="preserve">P034</x:t>
        </x:is>
      </x:c>
      <x:c r="C445" t="n">
        <x:v>13</x:v>
      </x:c>
      <x:c r="D445" t="inlineStr">
        <x:is>
          <x:t xml:space="preserve">Embalaje</x:t>
        </x:is>
      </x:c>
      <x:c r="E445" t="inlineStr">
        <x:is>
          <x:t xml:space="preserve">Zona de protección y embalaje</x:t>
        </x:is>
      </x:c>
      <x:c r="F445" s="35" t="n">
        <x:v>45811.48517222222</x:v>
      </x:c>
      <x:c r="G445" s="35" t="n">
        <x:v>45811.57378333333</x:v>
      </x:c>
      <x:c r="H445" s="35" t="n">
        <x:f>'14_FALLAS_ESC'!$B$2</x:f>
        <x:v>45817.33333333334</x:v>
      </x:c>
      <x:c r="I445" t="str">
        <x:f>IF(G445&lt;=H445,"TERMINADA",IF(F445&gt;=H445,"PENDIENTE",IF(E445='14_FALLAS_ESC'!$E$2,"INTERRUMPIDA","EN CURSO")))</x:f>
        <x:v>TERMINADA</x:v>
      </x:c>
      <x:c r="J445" t="inlineStr">
        <x:is>
          <x:t xml:space="preserve">DERIVADO DEL FIFO</x:t>
        </x:is>
      </x:c>
    </x:row>
    <x:row r="446">
      <x:c r="A446" t="inlineStr">
        <x:is>
          <x:t xml:space="preserve">F01</x:t>
        </x:is>
      </x:c>
      <x:c r="B446" t="inlineStr">
        <x:is>
          <x:t xml:space="preserve">P036</x:t>
        </x:is>
      </x:c>
      <x:c r="C446" t="n">
        <x:v>1</x:v>
      </x:c>
      <x:c r="D446" t="inlineStr">
        <x:is>
          <x:t xml:space="preserve">Corte de planchas de acero</x:t>
        </x:is>
      </x:c>
      <x:c r="E446" t="inlineStr">
        <x:is>
          <x:t xml:space="preserve">Guillotina hidráulica para corte de planchas de acero</x:t>
        </x:is>
      </x:c>
      <x:c r="F446" s="35" t="n">
        <x:v>45793.69169444445</x:v>
      </x:c>
      <x:c r="G446" s="35" t="n">
        <x:v>45796.64087847222</x:v>
      </x:c>
      <x:c r="H446" s="35" t="n">
        <x:f>'14_FALLAS_ESC'!$B$2</x:f>
        <x:v>45817.33333333334</x:v>
      </x:c>
      <x:c r="I446" t="str">
        <x:f>IF(G446&lt;=H446,"TERMINADA",IF(F446&gt;=H446,"PENDIENTE",IF(E446='14_FALLAS_ESC'!$E$2,"INTERRUMPIDA","EN CURSO")))</x:f>
        <x:v>TERMINADA</x:v>
      </x:c>
      <x:c r="J446" t="inlineStr">
        <x:is>
          <x:t xml:space="preserve">DERIVADO DEL FIFO</x:t>
        </x:is>
      </x:c>
    </x:row>
    <x:row r="447">
      <x:c r="A447" t="inlineStr">
        <x:is>
          <x:t xml:space="preserve">F01</x:t>
        </x:is>
      </x:c>
      <x:c r="B447" t="inlineStr">
        <x:is>
          <x:t xml:space="preserve">P036</x:t>
        </x:is>
      </x:c>
      <x:c r="C447" t="n">
        <x:v>2</x:v>
      </x:c>
      <x:c r="D447" t="inlineStr">
        <x:is>
          <x:t xml:space="preserve">Corte de tubos y perfiles</x:t>
        </x:is>
      </x:c>
      <x:c r="E447" t="inlineStr">
        <x:is>
          <x:t xml:space="preserve">Sierra de cinta para corte de tubos y perfiles</x:t>
        </x:is>
      </x:c>
      <x:c r="F447" s="35" t="n">
        <x:v>45797.42780555556</x:v>
      </x:c>
      <x:c r="G447" s="35" t="n">
        <x:v>45797.46388888889</x:v>
      </x:c>
      <x:c r="H447" s="35" t="n">
        <x:f>'14_FALLAS_ESC'!$B$2</x:f>
        <x:v>45817.33333333334</x:v>
      </x:c>
      <x:c r="I447" t="str">
        <x:f>IF(G447&lt;=H447,"TERMINADA",IF(F447&gt;=H447,"PENDIENTE",IF(E447='14_FALLAS_ESC'!$E$2,"INTERRUMPIDA","EN CURSO")))</x:f>
        <x:v>TERMINADA</x:v>
      </x:c>
      <x:c r="J447" t="inlineStr">
        <x:is>
          <x:t xml:space="preserve">DERIVADO DEL FIFO</x:t>
        </x:is>
      </x:c>
    </x:row>
    <x:row r="448">
      <x:c r="A448" t="inlineStr">
        <x:is>
          <x:t xml:space="preserve">F01</x:t>
        </x:is>
      </x:c>
      <x:c r="B448" t="inlineStr">
        <x:is>
          <x:t xml:space="preserve">P036</x:t>
        </x:is>
      </x:c>
      <x:c r="C448" t="n">
        <x:v>3</x:v>
      </x:c>
      <x:c r="D448" t="inlineStr">
        <x:is>
          <x:t xml:space="preserve">Perforación</x:t>
        </x:is>
      </x:c>
      <x:c r="E448" t="inlineStr">
        <x:is>
          <x:t xml:space="preserve">Taladro de banco para perforación de acero</x:t>
        </x:is>
      </x:c>
      <x:c r="F448" s="35" t="n">
        <x:v>45799.45919444445</x:v>
      </x:c>
      <x:c r="G448" s="35" t="n">
        <x:v>45800.4585</x:v>
      </x:c>
      <x:c r="H448" s="35" t="n">
        <x:f>'14_FALLAS_ESC'!$B$2</x:f>
        <x:v>45817.33333333334</x:v>
      </x:c>
      <x:c r="I448" t="str">
        <x:f>IF(G448&lt;=H448,"TERMINADA",IF(F448&gt;=H448,"PENDIENTE",IF(E448='14_FALLAS_ESC'!$E$2,"INTERRUMPIDA","EN CURSO")))</x:f>
        <x:v>TERMINADA</x:v>
      </x:c>
      <x:c r="J448" t="inlineStr">
        <x:is>
          <x:t xml:space="preserve">DERIVADO DEL FIFO</x:t>
        </x:is>
      </x:c>
    </x:row>
    <x:row r="449">
      <x:c r="A449" t="inlineStr">
        <x:is>
          <x:t xml:space="preserve">F01</x:t>
        </x:is>
      </x:c>
      <x:c r="B449" t="inlineStr">
        <x:is>
          <x:t xml:space="preserve">P036</x:t>
        </x:is>
      </x:c>
      <x:c r="C449" t="n">
        <x:v>4</x:v>
      </x:c>
      <x:c r="D449" t="inlineStr">
        <x:is>
          <x:t xml:space="preserve">Plegado</x:t>
        </x:is>
      </x:c>
      <x:c r="E449" t="inlineStr">
        <x:is>
          <x:t xml:space="preserve">Plegadora hidráulica de chapa metálica</x:t>
        </x:is>
      </x:c>
      <x:c r="F449" s="35" t="n">
        <x:v>45803.38419444444</x:v>
      </x:c>
      <x:c r="G449" s="35" t="n">
        <x:v>45804.70363888889</x:v>
      </x:c>
      <x:c r="H449" s="35" t="n">
        <x:f>'14_FALLAS_ESC'!$B$2</x:f>
        <x:v>45817.33333333334</x:v>
      </x:c>
      <x:c r="I449" t="str">
        <x:f>IF(G449&lt;=H449,"TERMINADA",IF(F449&gt;=H449,"PENDIENTE",IF(E449='14_FALLAS_ESC'!$E$2,"INTERRUMPIDA","EN CURSO")))</x:f>
        <x:v>TERMINADA</x:v>
      </x:c>
      <x:c r="J449" t="inlineStr">
        <x:is>
          <x:t xml:space="preserve">DERIVADO DEL FIFO</x:t>
        </x:is>
      </x:c>
    </x:row>
    <x:row r="450">
      <x:c r="A450" t="inlineStr">
        <x:is>
          <x:t xml:space="preserve">F01</x:t>
        </x:is>
      </x:c>
      <x:c r="B450" t="inlineStr">
        <x:is>
          <x:t xml:space="preserve">P036</x:t>
        </x:is>
      </x:c>
      <x:c r="C450" t="n">
        <x:v>5</x:v>
      </x:c>
      <x:c r="D450" t="inlineStr">
        <x:is>
          <x:t xml:space="preserve">Soldadura</x:t>
        </x:is>
      </x:c>
      <x:c r="E450" t="inlineStr">
        <x:is>
          <x:t xml:space="preserve">Máquina de soldadura por arco MIG/MAG</x:t>
        </x:is>
      </x:c>
      <x:c r="F450" s="35" t="n">
        <x:v>45805.38475</x:v>
      </x:c>
      <x:c r="G450" s="35" t="n">
        <x:v>45805.41891666667</x:v>
      </x:c>
      <x:c r="H450" s="35" t="n">
        <x:f>'14_FALLAS_ESC'!$B$2</x:f>
        <x:v>45817.33333333334</x:v>
      </x:c>
      <x:c r="I450" t="str">
        <x:f>IF(G450&lt;=H450,"TERMINADA",IF(F450&gt;=H450,"PENDIENTE",IF(E450='14_FALLAS_ESC'!$E$2,"INTERRUMPIDA","EN CURSO")))</x:f>
        <x:v>TERMINADA</x:v>
      </x:c>
      <x:c r="J450" t="inlineStr">
        <x:is>
          <x:t xml:space="preserve">DERIVADO DEL FIFO</x:t>
        </x:is>
      </x:c>
    </x:row>
    <x:row r="451">
      <x:c r="A451" t="inlineStr">
        <x:is>
          <x:t xml:space="preserve">F01</x:t>
        </x:is>
      </x:c>
      <x:c r="B451" t="inlineStr">
        <x:is>
          <x:t xml:space="preserve">P036</x:t>
        </x:is>
      </x:c>
      <x:c r="C451" t="n">
        <x:v>6</x:v>
      </x:c>
      <x:c r="D451" t="inlineStr">
        <x:is>
          <x:t xml:space="preserve">Desbarbado</x:t>
        </x:is>
      </x:c>
      <x:c r="E451" t="inlineStr">
        <x:is>
          <x:t xml:space="preserve">Mesa de desbarbado/esmerilado</x:t>
        </x:is>
      </x:c>
      <x:c r="F451" s="35" t="n">
        <x:v>45806.46808333333</x:v>
      </x:c>
      <x:c r="G451" s="35" t="n">
        <x:v>45806.67225</x:v>
      </x:c>
      <x:c r="H451" s="35" t="n">
        <x:f>'14_FALLAS_ESC'!$B$2</x:f>
        <x:v>45817.33333333334</x:v>
      </x:c>
      <x:c r="I451" t="str">
        <x:f>IF(G451&lt;=H451,"TERMINADA",IF(F451&gt;=H451,"PENDIENTE",IF(E451='14_FALLAS_ESC'!$E$2,"INTERRUMPIDA","EN CURSO")))</x:f>
        <x:v>TERMINADA</x:v>
      </x:c>
      <x:c r="J451" t="inlineStr">
        <x:is>
          <x:t xml:space="preserve">DERIVADO DEL FIFO</x:t>
        </x:is>
      </x:c>
    </x:row>
    <x:row r="452">
      <x:c r="A452" t="inlineStr">
        <x:is>
          <x:t xml:space="preserve">F01</x:t>
        </x:is>
      </x:c>
      <x:c r="B452" t="inlineStr">
        <x:is>
          <x:t xml:space="preserve">P036</x:t>
        </x:is>
      </x:c>
      <x:c r="C452" t="n">
        <x:v>7</x:v>
      </x:c>
      <x:c r="D452" t="inlineStr">
        <x:is>
          <x:t xml:space="preserve">Preparación superficial</x:t>
        </x:is>
      </x:c>
      <x:c r="E452" t="inlineStr">
        <x:is>
          <x:t xml:space="preserve">Zona de preparación superficial</x:t>
        </x:is>
      </x:c>
      <x:c r="F452" s="35" t="n">
        <x:v>45807.41028333333</x:v>
      </x:c>
      <x:c r="G452" s="35" t="n">
        <x:v>45807.58771277778</x:v>
      </x:c>
      <x:c r="H452" s="35" t="n">
        <x:f>'14_FALLAS_ESC'!$B$2</x:f>
        <x:v>45817.33333333334</x:v>
      </x:c>
      <x:c r="I452" t="str">
        <x:f>IF(G452&lt;=H452,"TERMINADA",IF(F452&gt;=H452,"PENDIENTE",IF(E452='14_FALLAS_ESC'!$E$2,"INTERRUMPIDA","EN CURSO")))</x:f>
        <x:v>TERMINADA</x:v>
      </x:c>
      <x:c r="J452" t="inlineStr">
        <x:is>
          <x:t xml:space="preserve">DERIVADO DEL FIFO</x:t>
        </x:is>
      </x:c>
    </x:row>
    <x:row r="453">
      <x:c r="A453" t="inlineStr">
        <x:is>
          <x:t xml:space="preserve">F01</x:t>
        </x:is>
      </x:c>
      <x:c r="B453" t="inlineStr">
        <x:is>
          <x:t xml:space="preserve">P036</x:t>
        </x:is>
      </x:c>
      <x:c r="C453" t="n">
        <x:v>8</x:v>
      </x:c>
      <x:c r="D453" t="inlineStr">
        <x:is>
          <x:t xml:space="preserve">Aplicación electrostática de polvo</x:t>
        </x:is>
      </x:c>
      <x:c r="E453" t="inlineStr">
        <x:is>
          <x:t xml:space="preserve">Pistola manual de pintura electrostática en polvo</x:t>
        </x:is>
      </x:c>
      <x:c r="F453" s="35" t="n">
        <x:v>45807.58771277778</x:v>
      </x:c>
      <x:c r="G453" s="35" t="n">
        <x:v>45807.63172666667</x:v>
      </x:c>
      <x:c r="H453" s="35" t="n">
        <x:f>'14_FALLAS_ESC'!$B$2</x:f>
        <x:v>45817.33333333334</x:v>
      </x:c>
      <x:c r="I453" t="str">
        <x:f>IF(G453&lt;=H453,"TERMINADA",IF(F453&gt;=H453,"PENDIENTE",IF(E453='14_FALLAS_ESC'!$E$2,"INTERRUMPIDA","EN CURSO")))</x:f>
        <x:v>TERMINADA</x:v>
      </x:c>
      <x:c r="J453" t="inlineStr">
        <x:is>
          <x:t xml:space="preserve">DERIVADO DEL FIFO</x:t>
        </x:is>
      </x:c>
    </x:row>
    <x:row r="454">
      <x:c r="A454" t="inlineStr">
        <x:is>
          <x:t xml:space="preserve">F01</x:t>
        </x:is>
      </x:c>
      <x:c r="B454" t="inlineStr">
        <x:is>
          <x:t xml:space="preserve">P036</x:t>
        </x:is>
      </x:c>
      <x:c r="C454" t="n">
        <x:v>9</x:v>
      </x:c>
      <x:c r="D454" t="inlineStr">
        <x:is>
          <x:t xml:space="preserve">Curado térmico en horno</x:t>
        </x:is>
      </x:c>
      <x:c r="E454" t="inlineStr">
        <x:is>
          <x:t xml:space="preserve">Horno de curado de pintura electrostática por lotes</x:t>
        </x:is>
      </x:c>
      <x:c r="F454" s="35" t="n">
        <x:v>45807.63172666667</x:v>
      </x:c>
      <x:c r="G454" s="35" t="n">
        <x:v>45807.66297666667</x:v>
      </x:c>
      <x:c r="H454" s="35" t="n">
        <x:f>'14_FALLAS_ESC'!$B$2</x:f>
        <x:v>45817.33333333334</x:v>
      </x:c>
      <x:c r="I454" t="str">
        <x:f>IF(G454&lt;=H454,"TERMINADA",IF(F454&gt;=H454,"PENDIENTE",IF(E454='14_FALLAS_ESC'!$E$2,"INTERRUMPIDA","EN CURSO")))</x:f>
        <x:v>TERMINADA</x:v>
      </x:c>
      <x:c r="J454" t="inlineStr">
        <x:is>
          <x:t xml:space="preserve">DERIVADO DEL FIFO</x:t>
        </x:is>
      </x:c>
    </x:row>
    <x:row r="455">
      <x:c r="A455" t="inlineStr">
        <x:is>
          <x:t xml:space="preserve">F01</x:t>
        </x:is>
      </x:c>
      <x:c r="B455" t="inlineStr">
        <x:is>
          <x:t xml:space="preserve">P036</x:t>
        </x:is>
      </x:c>
      <x:c r="C455" t="n">
        <x:v>10</x:v>
      </x:c>
      <x:c r="D455" t="inlineStr">
        <x:is>
          <x:t xml:space="preserve">Colgado, traslado y enfriamiento</x:t>
        </x:is>
      </x:c>
      <x:c r="E455" t="inlineStr">
        <x:is>
          <x:t xml:space="preserve">Manipulación y enfriamiento de piezas</x:t>
        </x:is>
      </x:c>
      <x:c r="F455" s="35" t="n">
        <x:v>45807.66297666667</x:v>
      </x:c>
      <x:c r="G455" s="35" t="n">
        <x:v>45807.68087944444</x:v>
      </x:c>
      <x:c r="H455" s="35" t="n">
        <x:f>'14_FALLAS_ESC'!$B$2</x:f>
        <x:v>45817.33333333334</x:v>
      </x:c>
      <x:c r="I455" t="str">
        <x:f>IF(G455&lt;=H455,"TERMINADA",IF(F455&gt;=H455,"PENDIENTE",IF(E455='14_FALLAS_ESC'!$E$2,"INTERRUMPIDA","EN CURSO")))</x:f>
        <x:v>TERMINADA</x:v>
      </x:c>
      <x:c r="J455" t="inlineStr">
        <x:is>
          <x:t xml:space="preserve">DERIVADO DEL FIFO</x:t>
        </x:is>
      </x:c>
    </x:row>
    <x:row r="456">
      <x:c r="A456" t="inlineStr">
        <x:is>
          <x:t xml:space="preserve">F01</x:t>
        </x:is>
      </x:c>
      <x:c r="B456" t="inlineStr">
        <x:is>
          <x:t xml:space="preserve">P036</x:t>
        </x:is>
      </x:c>
      <x:c r="C456" t="n">
        <x:v>11</x:v>
      </x:c>
      <x:c r="D456" t="inlineStr">
        <x:is>
          <x:t xml:space="preserve">Ensamblaje</x:t>
        </x:is>
      </x:c>
      <x:c r="E456" t="inlineStr">
        <x:is>
          <x:t xml:space="preserve">Mesa de armado</x:t>
        </x:is>
      </x:c>
      <x:c r="F456" s="35" t="n">
        <x:v>45811.45022777778</x:v>
      </x:c>
      <x:c r="G456" s="35" t="n">
        <x:v>45812.35804027778</x:v>
      </x:c>
      <x:c r="H456" s="35" t="n">
        <x:f>'14_FALLAS_ESC'!$B$2</x:f>
        <x:v>45817.33333333334</x:v>
      </x:c>
      <x:c r="I456" t="str">
        <x:f>IF(G456&lt;=H456,"TERMINADA",IF(F456&gt;=H456,"PENDIENTE",IF(E456='14_FALLAS_ESC'!$E$2,"INTERRUMPIDA","EN CURSO")))</x:f>
        <x:v>TERMINADA</x:v>
      </x:c>
      <x:c r="J456" t="inlineStr">
        <x:is>
          <x:t xml:space="preserve">DERIVADO DEL FIFO</x:t>
        </x:is>
      </x:c>
    </x:row>
    <x:row r="457">
      <x:c r="A457" t="inlineStr">
        <x:is>
          <x:t xml:space="preserve">F01</x:t>
        </x:is>
      </x:c>
      <x:c r="B457" t="inlineStr">
        <x:is>
          <x:t xml:space="preserve">P036</x:t>
        </x:is>
      </x:c>
      <x:c r="C457" t="n">
        <x:v>12</x:v>
      </x:c>
      <x:c r="D457" t="inlineStr">
        <x:is>
          <x:t xml:space="preserve">Inspección de calidad</x:t>
        </x:is>
      </x:c>
      <x:c r="E457" t="inlineStr">
        <x:is>
          <x:t xml:space="preserve">Área de inspección</x:t>
        </x:is>
      </x:c>
      <x:c r="F457" s="35" t="n">
        <x:v>45812.35804027778</x:v>
      </x:c>
      <x:c r="G457" s="35" t="n">
        <x:v>45812.37726944444</x:v>
      </x:c>
      <x:c r="H457" s="35" t="n">
        <x:f>'14_FALLAS_ESC'!$B$2</x:f>
        <x:v>45817.33333333334</x:v>
      </x:c>
      <x:c r="I457" t="str">
        <x:f>IF(G457&lt;=H457,"TERMINADA",IF(F457&gt;=H457,"PENDIENTE",IF(E457='14_FALLAS_ESC'!$E$2,"INTERRUMPIDA","EN CURSO")))</x:f>
        <x:v>TERMINADA</x:v>
      </x:c>
      <x:c r="J457" t="inlineStr">
        <x:is>
          <x:t xml:space="preserve">DERIVADO DEL FIFO</x:t>
        </x:is>
      </x:c>
    </x:row>
    <x:row r="458">
      <x:c r="A458" t="inlineStr">
        <x:is>
          <x:t xml:space="preserve">F01</x:t>
        </x:is>
      </x:c>
      <x:c r="B458" t="inlineStr">
        <x:is>
          <x:t xml:space="preserve">P036</x:t>
        </x:is>
      </x:c>
      <x:c r="C458" t="n">
        <x:v>13</x:v>
      </x:c>
      <x:c r="D458" t="inlineStr">
        <x:is>
          <x:t xml:space="preserve">Embalaje</x:t>
        </x:is>
      </x:c>
      <x:c r="E458" t="inlineStr">
        <x:is>
          <x:t xml:space="preserve">Zona de protección y embalaje</x:t>
        </x:is>
      </x:c>
      <x:c r="F458" s="35" t="n">
        <x:v>45812.37726944444</x:v>
      </x:c>
      <x:c r="G458" s="35" t="n">
        <x:v>45812.40296388889</x:v>
      </x:c>
      <x:c r="H458" s="35" t="n">
        <x:f>'14_FALLAS_ESC'!$B$2</x:f>
        <x:v>45817.33333333334</x:v>
      </x:c>
      <x:c r="I458" t="str">
        <x:f>IF(G458&lt;=H458,"TERMINADA",IF(F458&gt;=H458,"PENDIENTE",IF(E458='14_FALLAS_ESC'!$E$2,"INTERRUMPIDA","EN CURSO")))</x:f>
        <x:v>TERMINADA</x:v>
      </x:c>
      <x:c r="J458" t="inlineStr">
        <x:is>
          <x:t xml:space="preserve">DERIVADO DEL FIFO</x:t>
        </x:is>
      </x:c>
    </x:row>
    <x:row r="459">
      <x:c r="A459" t="inlineStr">
        <x:is>
          <x:t xml:space="preserve">F01</x:t>
        </x:is>
      </x:c>
      <x:c r="B459" t="inlineStr">
        <x:is>
          <x:t xml:space="preserve">P038</x:t>
        </x:is>
      </x:c>
      <x:c r="C459" t="n">
        <x:v>1</x:v>
      </x:c>
      <x:c r="D459" t="inlineStr">
        <x:is>
          <x:t xml:space="preserve">Corte de planchas de acero</x:t>
        </x:is>
      </x:c>
      <x:c r="E459" t="inlineStr">
        <x:is>
          <x:t xml:space="preserve">Guillotina hidráulica para corte de planchas de acero</x:t>
        </x:is>
      </x:c>
      <x:c r="F459" s="35" t="n">
        <x:v>45796.64087847222</x:v>
      </x:c>
      <x:c r="G459" s="35" t="n">
        <x:v>45797.55118402778</x:v>
      </x:c>
      <x:c r="H459" s="35" t="n">
        <x:f>'14_FALLAS_ESC'!$B$2</x:f>
        <x:v>45817.33333333334</x:v>
      </x:c>
      <x:c r="I459" t="str">
        <x:f>IF(G459&lt;=H459,"TERMINADA",IF(F459&gt;=H459,"PENDIENTE",IF(E459='14_FALLAS_ESC'!$E$2,"INTERRUMPIDA","EN CURSO")))</x:f>
        <x:v>TERMINADA</x:v>
      </x:c>
      <x:c r="J459" t="inlineStr">
        <x:is>
          <x:t xml:space="preserve">DERIVADO DEL FIFO</x:t>
        </x:is>
      </x:c>
    </x:row>
    <x:row r="460">
      <x:c r="A460" t="inlineStr">
        <x:is>
          <x:t xml:space="preserve">F01</x:t>
        </x:is>
      </x:c>
      <x:c r="B460" t="inlineStr">
        <x:is>
          <x:t xml:space="preserve">P038</x:t>
        </x:is>
      </x:c>
      <x:c r="C460" t="n">
        <x:v>2</x:v>
      </x:c>
      <x:c r="D460" t="inlineStr">
        <x:is>
          <x:t xml:space="preserve">Perforación</x:t>
        </x:is>
      </x:c>
      <x:c r="E460" t="inlineStr">
        <x:is>
          <x:t xml:space="preserve">Taladro de banco para perforación de acero</x:t>
        </x:is>
      </x:c>
      <x:c r="F460" s="35" t="n">
        <x:v>45800.4585</x:v>
      </x:c>
      <x:c r="G460" s="35" t="n">
        <x:v>45800.61961111111</x:v>
      </x:c>
      <x:c r="H460" s="35" t="n">
        <x:f>'14_FALLAS_ESC'!$B$2</x:f>
        <x:v>45817.33333333334</x:v>
      </x:c>
      <x:c r="I460" t="str">
        <x:f>IF(G460&lt;=H460,"TERMINADA",IF(F460&gt;=H460,"PENDIENTE",IF(E460='14_FALLAS_ESC'!$E$2,"INTERRUMPIDA","EN CURSO")))</x:f>
        <x:v>TERMINADA</x:v>
      </x:c>
      <x:c r="J460" t="inlineStr">
        <x:is>
          <x:t xml:space="preserve">DERIVADO DEL FIFO</x:t>
        </x:is>
      </x:c>
    </x:row>
    <x:row r="461">
      <x:c r="A461" t="inlineStr">
        <x:is>
          <x:t xml:space="preserve">F01</x:t>
        </x:is>
      </x:c>
      <x:c r="B461" t="inlineStr">
        <x:is>
          <x:t xml:space="preserve">P038</x:t>
        </x:is>
      </x:c>
      <x:c r="C461" t="n">
        <x:v>3</x:v>
      </x:c>
      <x:c r="D461" t="inlineStr">
        <x:is>
          <x:t xml:space="preserve">Plegado</x:t>
        </x:is>
      </x:c>
      <x:c r="E461" t="inlineStr">
        <x:is>
          <x:t xml:space="preserve">Plegadora hidráulica de chapa metálica</x:t>
        </x:is>
      </x:c>
      <x:c r="F461" s="35" t="n">
        <x:v>45804.70363888889</x:v>
      </x:c>
      <x:c r="G461" s="35" t="n">
        <x:v>45806.66613888889</x:v>
      </x:c>
      <x:c r="H461" s="35" t="n">
        <x:f>'14_FALLAS_ESC'!$B$2</x:f>
        <x:v>45817.33333333334</x:v>
      </x:c>
      <x:c r="I461" t="str">
        <x:f>IF(G461&lt;=H461,"TERMINADA",IF(F461&gt;=H461,"PENDIENTE",IF(E461='14_FALLAS_ESC'!$E$2,"INTERRUMPIDA","EN CURSO")))</x:f>
        <x:v>TERMINADA</x:v>
      </x:c>
      <x:c r="J461" t="inlineStr">
        <x:is>
          <x:t xml:space="preserve">DERIVADO DEL FIFO</x:t>
        </x:is>
      </x:c>
    </x:row>
    <x:row r="462">
      <x:c r="A462" t="inlineStr">
        <x:is>
          <x:t xml:space="preserve">F01</x:t>
        </x:is>
      </x:c>
      <x:c r="B462" t="inlineStr">
        <x:is>
          <x:t xml:space="preserve">P038</x:t>
        </x:is>
      </x:c>
      <x:c r="C462" t="n">
        <x:v>4</x:v>
      </x:c>
      <x:c r="D462" t="inlineStr">
        <x:is>
          <x:t xml:space="preserve">Desbarbado</x:t>
        </x:is>
      </x:c>
      <x:c r="E462" t="inlineStr">
        <x:is>
          <x:t xml:space="preserve">Mesa de desbarbado/esmerilado</x:t>
        </x:is>
      </x:c>
      <x:c r="F462" s="35" t="n">
        <x:v>45806.67225</x:v>
      </x:c>
      <x:c r="G462" s="35" t="n">
        <x:v>45807.40558333333</x:v>
      </x:c>
      <x:c r="H462" s="35" t="n">
        <x:f>'14_FALLAS_ESC'!$B$2</x:f>
        <x:v>45817.33333333334</x:v>
      </x:c>
      <x:c r="I462" t="str">
        <x:f>IF(G462&lt;=H462,"TERMINADA",IF(F462&gt;=H462,"PENDIENTE",IF(E462='14_FALLAS_ESC'!$E$2,"INTERRUMPIDA","EN CURSO")))</x:f>
        <x:v>TERMINADA</x:v>
      </x:c>
      <x:c r="J462" t="inlineStr">
        <x:is>
          <x:t xml:space="preserve">DERIVADO DEL FIFO</x:t>
        </x:is>
      </x:c>
    </x:row>
    <x:row r="463">
      <x:c r="A463" t="inlineStr">
        <x:is>
          <x:t xml:space="preserve">F01</x:t>
        </x:is>
      </x:c>
      <x:c r="B463" t="inlineStr">
        <x:is>
          <x:t xml:space="preserve">P038</x:t>
        </x:is>
      </x:c>
      <x:c r="C463" t="n">
        <x:v>5</x:v>
      </x:c>
      <x:c r="D463" t="inlineStr">
        <x:is>
          <x:t xml:space="preserve">Preparación superficial</x:t>
        </x:is>
      </x:c>
      <x:c r="E463" t="inlineStr">
        <x:is>
          <x:t xml:space="preserve">Zona de preparación superficial</x:t>
        </x:is>
      </x:c>
      <x:c r="F463" s="35" t="n">
        <x:v>45807.58771277778</x:v>
      </x:c>
      <x:c r="G463" s="35" t="n">
        <x:v>45810.37324611111</x:v>
      </x:c>
      <x:c r="H463" s="35" t="n">
        <x:f>'14_FALLAS_ESC'!$B$2</x:f>
        <x:v>45817.33333333334</x:v>
      </x:c>
      <x:c r="I463" t="str">
        <x:f>IF(G463&lt;=H463,"TERMINADA",IF(F463&gt;=H463,"PENDIENTE",IF(E463='14_FALLAS_ESC'!$E$2,"INTERRUMPIDA","EN CURSO")))</x:f>
        <x:v>TERMINADA</x:v>
      </x:c>
      <x:c r="J463" t="inlineStr">
        <x:is>
          <x:t xml:space="preserve">DERIVADO DEL FIFO</x:t>
        </x:is>
      </x:c>
    </x:row>
    <x:row r="464">
      <x:c r="A464" t="inlineStr">
        <x:is>
          <x:t xml:space="preserve">F01</x:t>
        </x:is>
      </x:c>
      <x:c r="B464" t="inlineStr">
        <x:is>
          <x:t xml:space="preserve">P038</x:t>
        </x:is>
      </x:c>
      <x:c r="C464" t="n">
        <x:v>6</x:v>
      </x:c>
      <x:c r="D464" t="inlineStr">
        <x:is>
          <x:t xml:space="preserve">Aplicación electrostática de polvo</x:t>
        </x:is>
      </x:c>
      <x:c r="E464" t="inlineStr">
        <x:is>
          <x:t xml:space="preserve">Pistola manual de pintura electrostática en polvo</x:t>
        </x:is>
      </x:c>
      <x:c r="F464" s="35" t="n">
        <x:v>45810.37324611111</x:v>
      </x:c>
      <x:c r="G464" s="35" t="n">
        <x:v>45810.41003777778</x:v>
      </x:c>
      <x:c r="H464" s="35" t="n">
        <x:f>'14_FALLAS_ESC'!$B$2</x:f>
        <x:v>45817.33333333334</x:v>
      </x:c>
      <x:c r="I464" t="str">
        <x:f>IF(G464&lt;=H464,"TERMINADA",IF(F464&gt;=H464,"PENDIENTE",IF(E464='14_FALLAS_ESC'!$E$2,"INTERRUMPIDA","EN CURSO")))</x:f>
        <x:v>TERMINADA</x:v>
      </x:c>
      <x:c r="J464" t="inlineStr">
        <x:is>
          <x:t xml:space="preserve">DERIVADO DEL FIFO</x:t>
        </x:is>
      </x:c>
    </x:row>
    <x:row r="465">
      <x:c r="A465" t="inlineStr">
        <x:is>
          <x:t xml:space="preserve">F01</x:t>
        </x:is>
      </x:c>
      <x:c r="B465" t="inlineStr">
        <x:is>
          <x:t xml:space="preserve">P038</x:t>
        </x:is>
      </x:c>
      <x:c r="C465" t="n">
        <x:v>7</x:v>
      </x:c>
      <x:c r="D465" t="inlineStr">
        <x:is>
          <x:t xml:space="preserve">Curado térmico en horno</x:t>
        </x:is>
      </x:c>
      <x:c r="E465" t="inlineStr">
        <x:is>
          <x:t xml:space="preserve">Horno de curado de pintura electrostática por lotes</x:t>
        </x:is>
      </x:c>
      <x:c r="F465" s="35" t="n">
        <x:v>45810.41003777778</x:v>
      </x:c>
      <x:c r="G465" s="35" t="n">
        <x:v>45810.44128777778</x:v>
      </x:c>
      <x:c r="H465" s="35" t="n">
        <x:f>'14_FALLAS_ESC'!$B$2</x:f>
        <x:v>45817.33333333334</x:v>
      </x:c>
      <x:c r="I465" t="str">
        <x:f>IF(G465&lt;=H465,"TERMINADA",IF(F465&gt;=H465,"PENDIENTE",IF(E465='14_FALLAS_ESC'!$E$2,"INTERRUMPIDA","EN CURSO")))</x:f>
        <x:v>TERMINADA</x:v>
      </x:c>
      <x:c r="J465" t="inlineStr">
        <x:is>
          <x:t xml:space="preserve">DERIVADO DEL FIFO</x:t>
        </x:is>
      </x:c>
    </x:row>
    <x:row r="466">
      <x:c r="A466" t="inlineStr">
        <x:is>
          <x:t xml:space="preserve">F01</x:t>
        </x:is>
      </x:c>
      <x:c r="B466" t="inlineStr">
        <x:is>
          <x:t xml:space="preserve">P038</x:t>
        </x:is>
      </x:c>
      <x:c r="C466" t="n">
        <x:v>8</x:v>
      </x:c>
      <x:c r="D466" t="inlineStr">
        <x:is>
          <x:t xml:space="preserve">Colgado, traslado y enfriamiento</x:t>
        </x:is>
      </x:c>
      <x:c r="E466" t="inlineStr">
        <x:is>
          <x:t xml:space="preserve">Manipulación y enfriamiento de piezas</x:t>
        </x:is>
      </x:c>
      <x:c r="F466" s="35" t="n">
        <x:v>45810.44128777778</x:v>
      </x:c>
      <x:c r="G466" s="35" t="n">
        <x:v>45810.45692666667</x:v>
      </x:c>
      <x:c r="H466" s="35" t="n">
        <x:f>'14_FALLAS_ESC'!$B$2</x:f>
        <x:v>45817.33333333334</x:v>
      </x:c>
      <x:c r="I466" t="str">
        <x:f>IF(G466&lt;=H466,"TERMINADA",IF(F466&gt;=H466,"PENDIENTE",IF(E466='14_FALLAS_ESC'!$E$2,"INTERRUMPIDA","EN CURSO")))</x:f>
        <x:v>TERMINADA</x:v>
      </x:c>
      <x:c r="J466" t="inlineStr">
        <x:is>
          <x:t xml:space="preserve">DERIVADO DEL FIFO</x:t>
        </x:is>
      </x:c>
    </x:row>
    <x:row r="467">
      <x:c r="A467" t="inlineStr">
        <x:is>
          <x:t xml:space="preserve">F01</x:t>
        </x:is>
      </x:c>
      <x:c r="B467" t="inlineStr">
        <x:is>
          <x:t xml:space="preserve">P038</x:t>
        </x:is>
      </x:c>
      <x:c r="C467" t="n">
        <x:v>9</x:v>
      </x:c>
      <x:c r="D467" t="inlineStr">
        <x:is>
          <x:t xml:space="preserve">Ensamblaje</x:t>
        </x:is>
      </x:c>
      <x:c r="E467" t="inlineStr">
        <x:is>
          <x:t xml:space="preserve">Mesa de armado</x:t>
        </x:is>
      </x:c>
      <x:c r="F467" s="35" t="n">
        <x:v>45812.35804027778</x:v>
      </x:c>
      <x:c r="G467" s="35" t="n">
        <x:v>45812.63824861111</x:v>
      </x:c>
      <x:c r="H467" s="35" t="n">
        <x:f>'14_FALLAS_ESC'!$B$2</x:f>
        <x:v>45817.33333333334</x:v>
      </x:c>
      <x:c r="I467" t="str">
        <x:f>IF(G467&lt;=H467,"TERMINADA",IF(F467&gt;=H467,"PENDIENTE",IF(E467='14_FALLAS_ESC'!$E$2,"INTERRUMPIDA","EN CURSO")))</x:f>
        <x:v>TERMINADA</x:v>
      </x:c>
      <x:c r="J467" t="inlineStr">
        <x:is>
          <x:t xml:space="preserve">DERIVADO DEL FIFO</x:t>
        </x:is>
      </x:c>
    </x:row>
    <x:row r="468">
      <x:c r="A468" t="inlineStr">
        <x:is>
          <x:t xml:space="preserve">F01</x:t>
        </x:is>
      </x:c>
      <x:c r="B468" t="inlineStr">
        <x:is>
          <x:t xml:space="preserve">P038</x:t>
        </x:is>
      </x:c>
      <x:c r="C468" t="n">
        <x:v>10</x:v>
      </x:c>
      <x:c r="D468" t="inlineStr">
        <x:is>
          <x:t xml:space="preserve">Inspección de calidad</x:t>
        </x:is>
      </x:c>
      <x:c r="E468" t="inlineStr">
        <x:is>
          <x:t xml:space="preserve">Área de inspección</x:t>
        </x:is>
      </x:c>
      <x:c r="F468" s="35" t="n">
        <x:v>45812.63824861111</x:v>
      </x:c>
      <x:c r="G468" s="35" t="n">
        <x:v>45812.65430416667</x:v>
      </x:c>
      <x:c r="H468" s="35" t="n">
        <x:f>'14_FALLAS_ESC'!$B$2</x:f>
        <x:v>45817.33333333334</x:v>
      </x:c>
      <x:c r="I468" t="str">
        <x:f>IF(G468&lt;=H468,"TERMINADA",IF(F468&gt;=H468,"PENDIENTE",IF(E468='14_FALLAS_ESC'!$E$2,"INTERRUMPIDA","EN CURSO")))</x:f>
        <x:v>TERMINADA</x:v>
      </x:c>
      <x:c r="J468" t="inlineStr">
        <x:is>
          <x:t xml:space="preserve">DERIVADO DEL FIFO</x:t>
        </x:is>
      </x:c>
    </x:row>
    <x:row r="469">
      <x:c r="A469" t="inlineStr">
        <x:is>
          <x:t xml:space="preserve">F01</x:t>
        </x:is>
      </x:c>
      <x:c r="B469" t="inlineStr">
        <x:is>
          <x:t xml:space="preserve">P038</x:t>
        </x:is>
      </x:c>
      <x:c r="C469" t="n">
        <x:v>11</x:v>
      </x:c>
      <x:c r="D469" t="inlineStr">
        <x:is>
          <x:t xml:space="preserve">Embalaje</x:t>
        </x:is>
      </x:c>
      <x:c r="E469" t="inlineStr">
        <x:is>
          <x:t xml:space="preserve">Zona de protección y embalaje</x:t>
        </x:is>
      </x:c>
      <x:c r="F469" s="35" t="n">
        <x:v>45812.65430416667</x:v>
      </x:c>
      <x:c r="G469" s="35" t="n">
        <x:v>45812.67560972222</x:v>
      </x:c>
      <x:c r="H469" s="35" t="n">
        <x:f>'14_FALLAS_ESC'!$B$2</x:f>
        <x:v>45817.33333333334</x:v>
      </x:c>
      <x:c r="I469" t="str">
        <x:f>IF(G469&lt;=H469,"TERMINADA",IF(F469&gt;=H469,"PENDIENTE",IF(E469='14_FALLAS_ESC'!$E$2,"INTERRUMPIDA","EN CURSO")))</x:f>
        <x:v>TERMINADA</x:v>
      </x:c>
      <x:c r="J469" t="inlineStr">
        <x:is>
          <x:t xml:space="preserve">DERIVADO DEL FIFO</x:t>
        </x:is>
      </x:c>
    </x:row>
    <x:row r="470">
      <x:c r="A470" t="inlineStr">
        <x:is>
          <x:t xml:space="preserve">F01</x:t>
        </x:is>
      </x:c>
      <x:c r="B470" t="inlineStr">
        <x:is>
          <x:t xml:space="preserve">P040</x:t>
        </x:is>
      </x:c>
      <x:c r="C470" t="n">
        <x:v>1</x:v>
      </x:c>
      <x:c r="D470" t="inlineStr">
        <x:is>
          <x:t xml:space="preserve">Corte de planchas de acero</x:t>
        </x:is>
      </x:c>
      <x:c r="E470" t="inlineStr">
        <x:is>
          <x:t xml:space="preserve">Guillotina hidráulica para corte de planchas de acero</x:t>
        </x:is>
      </x:c>
      <x:c r="F470" s="35" t="n">
        <x:v>45797.55118402778</x:v>
      </x:c>
      <x:c r="G470" s="35" t="n">
        <x:v>45798.43118402778</x:v>
      </x:c>
      <x:c r="H470" s="35" t="n">
        <x:f>'14_FALLAS_ESC'!$B$2</x:f>
        <x:v>45817.33333333334</x:v>
      </x:c>
      <x:c r="I470" t="str">
        <x:f>IF(G470&lt;=H470,"TERMINADA",IF(F470&gt;=H470,"PENDIENTE",IF(E470='14_FALLAS_ESC'!$E$2,"INTERRUMPIDA","EN CURSO")))</x:f>
        <x:v>TERMINADA</x:v>
      </x:c>
      <x:c r="J470" t="inlineStr">
        <x:is>
          <x:t xml:space="preserve">DERIVADO DEL FIFO</x:t>
        </x:is>
      </x:c>
    </x:row>
    <x:row r="471">
      <x:c r="A471" t="inlineStr">
        <x:is>
          <x:t xml:space="preserve">F01</x:t>
        </x:is>
      </x:c>
      <x:c r="B471" t="inlineStr">
        <x:is>
          <x:t xml:space="preserve">P040</x:t>
        </x:is>
      </x:c>
      <x:c r="C471" t="n">
        <x:v>2</x:v>
      </x:c>
      <x:c r="D471" t="inlineStr">
        <x:is>
          <x:t xml:space="preserve">Corte de tubos y perfiles</x:t>
        </x:is>
      </x:c>
      <x:c r="E471" t="inlineStr">
        <x:is>
          <x:t xml:space="preserve">Sierra de cinta para corte de tubos y perfiles</x:t>
        </x:is>
      </x:c>
      <x:c r="F471" s="35" t="n">
        <x:v>45798.43118402778</x:v>
      </x:c>
      <x:c r="G471" s="35" t="n">
        <x:v>45798.70257291666</x:v>
      </x:c>
      <x:c r="H471" s="35" t="n">
        <x:f>'14_FALLAS_ESC'!$B$2</x:f>
        <x:v>45817.33333333334</x:v>
      </x:c>
      <x:c r="I471" t="str">
        <x:f>IF(G471&lt;=H471,"TERMINADA",IF(F471&gt;=H471,"PENDIENTE",IF(E471='14_FALLAS_ESC'!$E$2,"INTERRUMPIDA","EN CURSO")))</x:f>
        <x:v>TERMINADA</x:v>
      </x:c>
      <x:c r="J471" t="inlineStr">
        <x:is>
          <x:t xml:space="preserve">DERIVADO DEL FIFO</x:t>
        </x:is>
      </x:c>
    </x:row>
    <x:row r="472">
      <x:c r="A472" t="inlineStr">
        <x:is>
          <x:t xml:space="preserve">F01</x:t>
        </x:is>
      </x:c>
      <x:c r="B472" t="inlineStr">
        <x:is>
          <x:t xml:space="preserve">P040</x:t>
        </x:is>
      </x:c>
      <x:c r="C472" t="n">
        <x:v>3</x:v>
      </x:c>
      <x:c r="D472" t="inlineStr">
        <x:is>
          <x:t xml:space="preserve">Perforación</x:t>
        </x:is>
      </x:c>
      <x:c r="E472" t="inlineStr">
        <x:is>
          <x:t xml:space="preserve">Taladro de banco para perforación de acero</x:t>
        </x:is>
      </x:c>
      <x:c r="F472" s="35" t="n">
        <x:v>45800.61961111111</x:v>
      </x:c>
      <x:c r="G472" s="35" t="n">
        <x:v>45803.67377777777</x:v>
      </x:c>
      <x:c r="H472" s="35" t="n">
        <x:f>'14_FALLAS_ESC'!$B$2</x:f>
        <x:v>45817.33333333334</x:v>
      </x:c>
      <x:c r="I472" t="str">
        <x:f>IF(G472&lt;=H472,"TERMINADA",IF(F472&gt;=H472,"PENDIENTE",IF(E472='14_FALLAS_ESC'!$E$2,"INTERRUMPIDA","EN CURSO")))</x:f>
        <x:v>TERMINADA</x:v>
      </x:c>
      <x:c r="J472" t="inlineStr">
        <x:is>
          <x:t xml:space="preserve">DERIVADO DEL FIFO</x:t>
        </x:is>
      </x:c>
    </x:row>
    <x:row r="473">
      <x:c r="A473" t="inlineStr">
        <x:is>
          <x:t xml:space="preserve">F01</x:t>
        </x:is>
      </x:c>
      <x:c r="B473" t="inlineStr">
        <x:is>
          <x:t xml:space="preserve">P040</x:t>
        </x:is>
      </x:c>
      <x:c r="C473" t="n">
        <x:v>4</x:v>
      </x:c>
      <x:c r="D473" t="inlineStr">
        <x:is>
          <x:t xml:space="preserve">Plegado</x:t>
        </x:is>
      </x:c>
      <x:c r="E473" t="inlineStr">
        <x:is>
          <x:t xml:space="preserve">Plegadora hidráulica de chapa metálica</x:t>
        </x:is>
      </x:c>
      <x:c r="F473" s="35" t="n">
        <x:v>45806.66613888889</x:v>
      </x:c>
      <x:c r="G473" s="35" t="n">
        <x:v>45810.59808333333</x:v>
      </x:c>
      <x:c r="H473" s="35" t="n">
        <x:f>'14_FALLAS_ESC'!$B$2</x:f>
        <x:v>45817.33333333334</x:v>
      </x:c>
      <x:c r="I473" t="str">
        <x:f>IF(G473&lt;=H473,"TERMINADA",IF(F473&gt;=H473,"PENDIENTE",IF(E473='14_FALLAS_ESC'!$E$2,"INTERRUMPIDA","EN CURSO")))</x:f>
        <x:v>TERMINADA</x:v>
      </x:c>
      <x:c r="J473" t="inlineStr">
        <x:is>
          <x:t xml:space="preserve">DERIVADO DEL FIFO</x:t>
        </x:is>
      </x:c>
    </x:row>
    <x:row r="474">
      <x:c r="A474" t="inlineStr">
        <x:is>
          <x:t xml:space="preserve">F01</x:t>
        </x:is>
      </x:c>
      <x:c r="B474" t="inlineStr">
        <x:is>
          <x:t xml:space="preserve">P040</x:t>
        </x:is>
      </x:c>
      <x:c r="C474" t="n">
        <x:v>5</x:v>
      </x:c>
      <x:c r="D474" t="inlineStr">
        <x:is>
          <x:t xml:space="preserve">Desbarbado</x:t>
        </x:is>
      </x:c>
      <x:c r="E474" t="inlineStr">
        <x:is>
          <x:t xml:space="preserve">Mesa de desbarbado/esmerilado</x:t>
        </x:is>
      </x:c>
      <x:c r="F474" s="35" t="n">
        <x:v>45810.59808333333</x:v>
      </x:c>
      <x:c r="G474" s="35" t="n">
        <x:v>45811.48558333333</x:v>
      </x:c>
      <x:c r="H474" s="35" t="n">
        <x:f>'14_FALLAS_ESC'!$B$2</x:f>
        <x:v>45817.33333333334</x:v>
      </x:c>
      <x:c r="I474" t="str">
        <x:f>IF(G474&lt;=H474,"TERMINADA",IF(F474&gt;=H474,"PENDIENTE",IF(E474='14_FALLAS_ESC'!$E$2,"INTERRUMPIDA","EN CURSO")))</x:f>
        <x:v>TERMINADA</x:v>
      </x:c>
      <x:c r="J474" t="inlineStr">
        <x:is>
          <x:t xml:space="preserve">DERIVADO DEL FIFO</x:t>
        </x:is>
      </x:c>
    </x:row>
    <x:row r="475">
      <x:c r="A475" t="inlineStr">
        <x:is>
          <x:t xml:space="preserve">F01</x:t>
        </x:is>
      </x:c>
      <x:c r="B475" t="inlineStr">
        <x:is>
          <x:t xml:space="preserve">P040</x:t>
        </x:is>
      </x:c>
      <x:c r="C475" t="n">
        <x:v>6</x:v>
      </x:c>
      <x:c r="D475" t="inlineStr">
        <x:is>
          <x:t xml:space="preserve">Preparación superficial</x:t>
        </x:is>
      </x:c>
      <x:c r="E475" t="inlineStr">
        <x:is>
          <x:t xml:space="preserve">Zona de preparación superficial</x:t>
        </x:is>
      </x:c>
      <x:c r="F475" s="35" t="n">
        <x:v>45811.48558333333</x:v>
      </x:c>
      <x:c r="G475" s="35" t="n">
        <x:v>45811.70138333333</x:v>
      </x:c>
      <x:c r="H475" s="35" t="n">
        <x:f>'14_FALLAS_ESC'!$B$2</x:f>
        <x:v>45817.33333333334</x:v>
      </x:c>
      <x:c r="I475" t="str">
        <x:f>IF(G475&lt;=H475,"TERMINADA",IF(F475&gt;=H475,"PENDIENTE",IF(E475='14_FALLAS_ESC'!$E$2,"INTERRUMPIDA","EN CURSO")))</x:f>
        <x:v>TERMINADA</x:v>
      </x:c>
      <x:c r="J475" t="inlineStr">
        <x:is>
          <x:t xml:space="preserve">DERIVADO DEL FIFO</x:t>
        </x:is>
      </x:c>
    </x:row>
    <x:row r="476">
      <x:c r="A476" t="inlineStr">
        <x:is>
          <x:t xml:space="preserve">F01</x:t>
        </x:is>
      </x:c>
      <x:c r="B476" t="inlineStr">
        <x:is>
          <x:t xml:space="preserve">P040</x:t>
        </x:is>
      </x:c>
      <x:c r="C476" t="n">
        <x:v>7</x:v>
      </x:c>
      <x:c r="D476" t="inlineStr">
        <x:is>
          <x:t xml:space="preserve">Aplicación electrostática de polvo</x:t>
        </x:is>
      </x:c>
      <x:c r="E476" t="inlineStr">
        <x:is>
          <x:t xml:space="preserve">Pistola manual de pintura electrostática en polvo</x:t>
        </x:is>
      </x:c>
      <x:c r="F476" s="35" t="n">
        <x:v>45811.70138333333</x:v>
      </x:c>
      <x:c r="G476" s="35" t="n">
        <x:v>45812.38041111111</x:v>
      </x:c>
      <x:c r="H476" s="35" t="n">
        <x:f>'14_FALLAS_ESC'!$B$2</x:f>
        <x:v>45817.33333333334</x:v>
      </x:c>
      <x:c r="I476" t="str">
        <x:f>IF(G476&lt;=H476,"TERMINADA",IF(F476&gt;=H476,"PENDIENTE",IF(E476='14_FALLAS_ESC'!$E$2,"INTERRUMPIDA","EN CURSO")))</x:f>
        <x:v>TERMINADA</x:v>
      </x:c>
      <x:c r="J476" t="inlineStr">
        <x:is>
          <x:t xml:space="preserve">DERIVADO DEL FIFO</x:t>
        </x:is>
      </x:c>
    </x:row>
    <x:row r="477">
      <x:c r="A477" t="inlineStr">
        <x:is>
          <x:t xml:space="preserve">F01</x:t>
        </x:is>
      </x:c>
      <x:c r="B477" t="inlineStr">
        <x:is>
          <x:t xml:space="preserve">P040</x:t>
        </x:is>
      </x:c>
      <x:c r="C477" t="n">
        <x:v>8</x:v>
      </x:c>
      <x:c r="D477" t="inlineStr">
        <x:is>
          <x:t xml:space="preserve">Curado térmico en horno</x:t>
        </x:is>
      </x:c>
      <x:c r="E477" t="inlineStr">
        <x:is>
          <x:t xml:space="preserve">Horno de curado de pintura electrostática por lotes</x:t>
        </x:is>
      </x:c>
      <x:c r="F477" s="35" t="n">
        <x:v>45812.38041111111</x:v>
      </x:c>
      <x:c r="G477" s="35" t="n">
        <x:v>45812.41166111111</x:v>
      </x:c>
      <x:c r="H477" s="35" t="n">
        <x:f>'14_FALLAS_ESC'!$B$2</x:f>
        <x:v>45817.33333333334</x:v>
      </x:c>
      <x:c r="I477" t="str">
        <x:f>IF(G477&lt;=H477,"TERMINADA",IF(F477&gt;=H477,"PENDIENTE",IF(E477='14_FALLAS_ESC'!$E$2,"INTERRUMPIDA","EN CURSO")))</x:f>
        <x:v>TERMINADA</x:v>
      </x:c>
      <x:c r="J477" t="inlineStr">
        <x:is>
          <x:t xml:space="preserve">DERIVADO DEL FIFO</x:t>
        </x:is>
      </x:c>
    </x:row>
    <x:row r="478">
      <x:c r="A478" t="inlineStr">
        <x:is>
          <x:t xml:space="preserve">F01</x:t>
        </x:is>
      </x:c>
      <x:c r="B478" t="inlineStr">
        <x:is>
          <x:t xml:space="preserve">P040</x:t>
        </x:is>
      </x:c>
      <x:c r="C478" t="n">
        <x:v>9</x:v>
      </x:c>
      <x:c r="D478" t="inlineStr">
        <x:is>
          <x:t xml:space="preserve">Colgado, traslado y enfriamiento</x:t>
        </x:is>
      </x:c>
      <x:c r="E478" t="inlineStr">
        <x:is>
          <x:t xml:space="preserve">Manipulación y enfriamiento de piezas</x:t>
        </x:is>
      </x:c>
      <x:c r="F478" s="35" t="n">
        <x:v>45812.41166111111</x:v>
      </x:c>
      <x:c r="G478" s="35" t="n">
        <x:v>45812.43360555555</x:v>
      </x:c>
      <x:c r="H478" s="35" t="n">
        <x:f>'14_FALLAS_ESC'!$B$2</x:f>
        <x:v>45817.33333333334</x:v>
      </x:c>
      <x:c r="I478" t="str">
        <x:f>IF(G478&lt;=H478,"TERMINADA",IF(F478&gt;=H478,"PENDIENTE",IF(E478='14_FALLAS_ESC'!$E$2,"INTERRUMPIDA","EN CURSO")))</x:f>
        <x:v>TERMINADA</x:v>
      </x:c>
      <x:c r="J478" t="inlineStr">
        <x:is>
          <x:t xml:space="preserve">DERIVADO DEL FIFO</x:t>
        </x:is>
      </x:c>
    </x:row>
    <x:row r="479">
      <x:c r="A479" t="inlineStr">
        <x:is>
          <x:t xml:space="preserve">F01</x:t>
        </x:is>
      </x:c>
      <x:c r="B479" t="inlineStr">
        <x:is>
          <x:t xml:space="preserve">P040</x:t>
        </x:is>
      </x:c>
      <x:c r="C479" t="n">
        <x:v>10</x:v>
      </x:c>
      <x:c r="D479" t="inlineStr">
        <x:is>
          <x:t xml:space="preserve">Ensamblaje</x:t>
        </x:is>
      </x:c>
      <x:c r="E479" t="inlineStr">
        <x:is>
          <x:t xml:space="preserve">Mesa de armado</x:t>
        </x:is>
      </x:c>
      <x:c r="F479" s="35" t="n">
        <x:v>45812.63824861111</x:v>
      </x:c>
      <x:c r="G479" s="35" t="n">
        <x:v>45814.36116527778</x:v>
      </x:c>
      <x:c r="H479" s="35" t="n">
        <x:f>'14_FALLAS_ESC'!$B$2</x:f>
        <x:v>45817.33333333334</x:v>
      </x:c>
      <x:c r="I479" t="str">
        <x:f>IF(G479&lt;=H479,"TERMINADA",IF(F479&gt;=H479,"PENDIENTE",IF(E479='14_FALLAS_ESC'!$E$2,"INTERRUMPIDA","EN CURSO")))</x:f>
        <x:v>TERMINADA</x:v>
      </x:c>
      <x:c r="J479" t="inlineStr">
        <x:is>
          <x:t xml:space="preserve">DERIVADO DEL FIFO</x:t>
        </x:is>
      </x:c>
    </x:row>
    <x:row r="480">
      <x:c r="A480" t="inlineStr">
        <x:is>
          <x:t xml:space="preserve">F01</x:t>
        </x:is>
      </x:c>
      <x:c r="B480" t="inlineStr">
        <x:is>
          <x:t xml:space="preserve">P040</x:t>
        </x:is>
      </x:c>
      <x:c r="C480" t="n">
        <x:v>11</x:v>
      </x:c>
      <x:c r="D480" t="inlineStr">
        <x:is>
          <x:t xml:space="preserve">Inspección de calidad</x:t>
        </x:is>
      </x:c>
      <x:c r="E480" t="inlineStr">
        <x:is>
          <x:t xml:space="preserve">Área de inspección</x:t>
        </x:is>
      </x:c>
      <x:c r="F480" s="35" t="n">
        <x:v>45814.36116527778</x:v>
      </x:c>
      <x:c r="G480" s="35" t="n">
        <x:v>45814.3865125</x:v>
      </x:c>
      <x:c r="H480" s="35" t="n">
        <x:f>'14_FALLAS_ESC'!$B$2</x:f>
        <x:v>45817.33333333334</x:v>
      </x:c>
      <x:c r="I480" t="str">
        <x:f>IF(G480&lt;=H480,"TERMINADA",IF(F480&gt;=H480,"PENDIENTE",IF(E480='14_FALLAS_ESC'!$E$2,"INTERRUMPIDA","EN CURSO")))</x:f>
        <x:v>TERMINADA</x:v>
      </x:c>
      <x:c r="J480" t="inlineStr">
        <x:is>
          <x:t xml:space="preserve">DERIVADO DEL FIFO</x:t>
        </x:is>
      </x:c>
    </x:row>
    <x:row r="481">
      <x:c r="A481" t="inlineStr">
        <x:is>
          <x:t xml:space="preserve">F01</x:t>
        </x:is>
      </x:c>
      <x:c r="B481" t="inlineStr">
        <x:is>
          <x:t xml:space="preserve">P040</x:t>
        </x:is>
      </x:c>
      <x:c r="C481" t="n">
        <x:v>12</x:v>
      </x:c>
      <x:c r="D481" t="inlineStr">
        <x:is>
          <x:t xml:space="preserve">Embalaje</x:t>
        </x:is>
      </x:c>
      <x:c r="E481" t="inlineStr">
        <x:is>
          <x:t xml:space="preserve">Zona de protección y embalaje</x:t>
        </x:is>
      </x:c>
      <x:c r="F481" s="35" t="n">
        <x:v>45814.3865125</x:v>
      </x:c>
      <x:c r="G481" s="35" t="n">
        <x:v>45814.42033194444</x:v>
      </x:c>
      <x:c r="H481" s="35" t="n">
        <x:f>'14_FALLAS_ESC'!$B$2</x:f>
        <x:v>45817.33333333334</x:v>
      </x:c>
      <x:c r="I481" t="str">
        <x:f>IF(G481&lt;=H481,"TERMINADA",IF(F481&gt;=H481,"PENDIENTE",IF(E481='14_FALLAS_ESC'!$E$2,"INTERRUMPIDA","EN CURSO")))</x:f>
        <x:v>TERMINADA</x:v>
      </x:c>
      <x:c r="J481" t="inlineStr">
        <x:is>
          <x:t xml:space="preserve">DERIVADO DEL FIFO</x:t>
        </x:is>
      </x:c>
    </x:row>
    <x:row r="482">
      <x:c r="A482" t="inlineStr">
        <x:is>
          <x:t xml:space="preserve">F01</x:t>
        </x:is>
      </x:c>
      <x:c r="B482" t="inlineStr">
        <x:is>
          <x:t xml:space="preserve">P041</x:t>
        </x:is>
      </x:c>
      <x:c r="C482" t="n">
        <x:v>1</x:v>
      </x:c>
      <x:c r="D482" t="inlineStr">
        <x:is>
          <x:t xml:space="preserve">Corte de planchas de acero</x:t>
        </x:is>
      </x:c>
      <x:c r="E482" t="inlineStr">
        <x:is>
          <x:t xml:space="preserve">Guillotina hidráulica para corte de planchas de acero</x:t>
        </x:is>
      </x:c>
      <x:c r="F482" s="35" t="n">
        <x:v>45811.33333333334</x:v>
      </x:c>
      <x:c r="G482" s="35" t="n">
        <x:v>45811.69865277778</x:v>
      </x:c>
      <x:c r="H482" s="35" t="n">
        <x:f>'14_FALLAS_ESC'!$B$2</x:f>
        <x:v>45817.33333333334</x:v>
      </x:c>
      <x:c r="I482" t="str">
        <x:f>IF(G482&lt;=H482,"TERMINADA",IF(F482&gt;=H482,"PENDIENTE",IF(E482='14_FALLAS_ESC'!$E$2,"INTERRUMPIDA","EN CURSO")))</x:f>
        <x:v>TERMINADA</x:v>
      </x:c>
      <x:c r="J482" t="inlineStr">
        <x:is>
          <x:t xml:space="preserve">DERIVADO DEL FIFO</x:t>
        </x:is>
      </x:c>
    </x:row>
    <x:row r="483">
      <x:c r="A483" t="inlineStr">
        <x:is>
          <x:t xml:space="preserve">F01</x:t>
        </x:is>
      </x:c>
      <x:c r="B483" t="inlineStr">
        <x:is>
          <x:t xml:space="preserve">P041</x:t>
        </x:is>
      </x:c>
      <x:c r="C483" t="n">
        <x:v>2</x:v>
      </x:c>
      <x:c r="D483" t="inlineStr">
        <x:is>
          <x:t xml:space="preserve">Corte de tubos y perfiles</x:t>
        </x:is>
      </x:c>
      <x:c r="E483" t="inlineStr">
        <x:is>
          <x:t xml:space="preserve">Sierra de cinta para corte de tubos y perfiles</x:t>
        </x:is>
      </x:c>
      <x:c r="F483" s="35" t="n">
        <x:v>45811.69865277778</x:v>
      </x:c>
      <x:c r="G483" s="35" t="n">
        <x:v>45813.39431944444</x:v>
      </x:c>
      <x:c r="H483" s="35" t="n">
        <x:f>'14_FALLAS_ESC'!$B$2</x:f>
        <x:v>45817.33333333334</x:v>
      </x:c>
      <x:c r="I483" t="str">
        <x:f>IF(G483&lt;=H483,"TERMINADA",IF(F483&gt;=H483,"PENDIENTE",IF(E483='14_FALLAS_ESC'!$E$2,"INTERRUMPIDA","EN CURSO")))</x:f>
        <x:v>TERMINADA</x:v>
      </x:c>
      <x:c r="J483" t="inlineStr">
        <x:is>
          <x:t xml:space="preserve">DERIVADO DEL FIFO</x:t>
        </x:is>
      </x:c>
    </x:row>
    <x:row r="484">
      <x:c r="A484" t="inlineStr">
        <x:is>
          <x:t xml:space="preserve">F01</x:t>
        </x:is>
      </x:c>
      <x:c r="B484" t="inlineStr">
        <x:is>
          <x:t xml:space="preserve">P041</x:t>
        </x:is>
      </x:c>
      <x:c r="C484" t="n">
        <x:v>3</x:v>
      </x:c>
      <x:c r="D484" t="inlineStr">
        <x:is>
          <x:t xml:space="preserve">Perforación</x:t>
        </x:is>
      </x:c>
      <x:c r="E484" t="inlineStr">
        <x:is>
          <x:t xml:space="preserve">Taladro de banco para perforación de acero</x:t>
        </x:is>
      </x:c>
      <x:c r="F484" s="35" t="n">
        <x:v>45813.39431944444</x:v>
      </x:c>
      <x:c r="G484" s="35" t="n">
        <x:v>45814.68709722222</x:v>
      </x:c>
      <x:c r="H484" s="35" t="n">
        <x:f>'14_FALLAS_ESC'!$B$2</x:f>
        <x:v>45817.33333333334</x:v>
      </x:c>
      <x:c r="I484" t="str">
        <x:f>IF(G484&lt;=H484,"TERMINADA",IF(F484&gt;=H484,"PENDIENTE",IF(E484='14_FALLAS_ESC'!$E$2,"INTERRUMPIDA","EN CURSO")))</x:f>
        <x:v>TERMINADA</x:v>
      </x:c>
      <x:c r="J484" t="inlineStr">
        <x:is>
          <x:t xml:space="preserve">DERIVADO DEL FIFO</x:t>
        </x:is>
      </x:c>
    </x:row>
    <x:row r="485">
      <x:c r="A485" t="inlineStr">
        <x:is>
          <x:t xml:space="preserve">F01</x:t>
        </x:is>
      </x:c>
      <x:c r="B485" t="inlineStr">
        <x:is>
          <x:t xml:space="preserve">P041</x:t>
        </x:is>
      </x:c>
      <x:c r="C485" t="n">
        <x:v>4</x:v>
      </x:c>
      <x:c r="D485" t="inlineStr">
        <x:is>
          <x:t xml:space="preserve">Plegado</x:t>
        </x:is>
      </x:c>
      <x:c r="E485" t="inlineStr">
        <x:is>
          <x:t xml:space="preserve">Plegadora hidráulica de chapa metálica</x:t>
        </x:is>
      </x:c>
      <x:c r="F485" s="35" t="n">
        <x:v>45814.68709722222</x:v>
      </x:c>
      <x:c r="G485" s="35" t="n">
        <x:v>45818.57876388889</x:v>
      </x:c>
      <x:c r="H485" s="35" t="n">
        <x:f>'14_FALLAS_ESC'!$B$2</x:f>
        <x:v>45817.33333333334</x:v>
      </x:c>
      <x:c r="I485" t="str">
        <x:f>IF(G485&lt;=H485,"TERMINADA",IF(F485&gt;=H485,"PENDIENTE",IF(E485='14_FALLAS_ESC'!$E$2,"INTERRUMPIDA","EN CURSO")))</x:f>
        <x:v>INTERRUMPIDA</x:v>
      </x:c>
      <x:c r="J485" t="inlineStr">
        <x:is>
          <x:t xml:space="preserve">DERIVADO DEL FIFO</x:t>
        </x:is>
      </x:c>
    </x:row>
    <x:row r="486">
      <x:c r="A486" t="inlineStr">
        <x:is>
          <x:t xml:space="preserve">F01</x:t>
        </x:is>
      </x:c>
      <x:c r="B486" t="inlineStr">
        <x:is>
          <x:t xml:space="preserve">P041</x:t>
        </x:is>
      </x:c>
      <x:c r="C486" t="n">
        <x:v>5</x:v>
      </x:c>
      <x:c r="D486" t="inlineStr">
        <x:is>
          <x:t xml:space="preserve">Soldadura</x:t>
        </x:is>
      </x:c>
      <x:c r="E486" t="inlineStr">
        <x:is>
          <x:t xml:space="preserve">Máquina de soldadura por arco MIG/MAG</x:t>
        </x:is>
      </x:c>
      <x:c r="F486" s="35" t="n">
        <x:v>45818.57876388889</x:v>
      </x:c>
      <x:c r="G486" s="35" t="n">
        <x:v>45820.63376388889</x:v>
      </x:c>
      <x:c r="H486" s="35" t="n">
        <x:f>'14_FALLAS_ESC'!$B$2</x:f>
        <x:v>45817.33333333334</x:v>
      </x:c>
      <x:c r="I486" t="str">
        <x:f>IF(G486&lt;=H486,"TERMINADA",IF(F486&gt;=H486,"PENDIENTE",IF(E486='14_FALLAS_ESC'!$E$2,"INTERRUMPIDA","EN CURSO")))</x:f>
        <x:v>PENDIENTE</x:v>
      </x:c>
      <x:c r="J486" t="inlineStr">
        <x:is>
          <x:t xml:space="preserve">DERIVADO DEL FIFO</x:t>
        </x:is>
      </x:c>
    </x:row>
    <x:row r="487">
      <x:c r="A487" t="inlineStr">
        <x:is>
          <x:t xml:space="preserve">F01</x:t>
        </x:is>
      </x:c>
      <x:c r="B487" t="inlineStr">
        <x:is>
          <x:t xml:space="preserve">P041</x:t>
        </x:is>
      </x:c>
      <x:c r="C487" t="n">
        <x:v>6</x:v>
      </x:c>
      <x:c r="D487" t="inlineStr">
        <x:is>
          <x:t xml:space="preserve">Desbarbado</x:t>
        </x:is>
      </x:c>
      <x:c r="E487" t="inlineStr">
        <x:is>
          <x:t xml:space="preserve">Mesa de desbarbado/esmerilado</x:t>
        </x:is>
      </x:c>
      <x:c r="F487" s="35" t="n">
        <x:v>45820.63376388889</x:v>
      </x:c>
      <x:c r="G487" s="35" t="n">
        <x:v>45821.68376388889</x:v>
      </x:c>
      <x:c r="H487" s="35" t="n">
        <x:f>'14_FALLAS_ESC'!$B$2</x:f>
        <x:v>45817.33333333334</x:v>
      </x:c>
      <x:c r="I487" t="str">
        <x:f>IF(G487&lt;=H487,"TERMINADA",IF(F487&gt;=H487,"PENDIENTE",IF(E487='14_FALLAS_ESC'!$E$2,"INTERRUMPIDA","EN CURSO")))</x:f>
        <x:v>PENDIENTE</x:v>
      </x:c>
      <x:c r="J487" t="inlineStr">
        <x:is>
          <x:t xml:space="preserve">DERIVADO DEL FIFO</x:t>
        </x:is>
      </x:c>
    </x:row>
    <x:row r="488">
      <x:c r="A488" t="inlineStr">
        <x:is>
          <x:t xml:space="preserve">F01</x:t>
        </x:is>
      </x:c>
      <x:c r="B488" t="inlineStr">
        <x:is>
          <x:t xml:space="preserve">P041</x:t>
        </x:is>
      </x:c>
      <x:c r="C488" t="n">
        <x:v>7</x:v>
      </x:c>
      <x:c r="D488" t="inlineStr">
        <x:is>
          <x:t xml:space="preserve">Preparación superficial</x:t>
        </x:is>
      </x:c>
      <x:c r="E488" t="inlineStr">
        <x:is>
          <x:t xml:space="preserve">Zona de preparación superficial</x:t>
        </x:is>
      </x:c>
      <x:c r="F488" s="35" t="n">
        <x:v>45821.68376388889</x:v>
      </x:c>
      <x:c r="G488" s="35" t="n">
        <x:v>45824.62711277778</x:v>
      </x:c>
      <x:c r="H488" s="35" t="n">
        <x:f>'14_FALLAS_ESC'!$B$2</x:f>
        <x:v>45817.33333333334</x:v>
      </x:c>
      <x:c r="I488" t="str">
        <x:f>IF(G488&lt;=H488,"TERMINADA",IF(F488&gt;=H488,"PENDIENTE",IF(E488='14_FALLAS_ESC'!$E$2,"INTERRUMPIDA","EN CURSO")))</x:f>
        <x:v>PENDIENTE</x:v>
      </x:c>
      <x:c r="J488" t="inlineStr">
        <x:is>
          <x:t xml:space="preserve">DERIVADO DEL FIFO</x:t>
        </x:is>
      </x:c>
    </x:row>
    <x:row r="489">
      <x:c r="A489" t="inlineStr">
        <x:is>
          <x:t xml:space="preserve">F01</x:t>
        </x:is>
      </x:c>
      <x:c r="B489" t="inlineStr">
        <x:is>
          <x:t xml:space="preserve">P041</x:t>
        </x:is>
      </x:c>
      <x:c r="C489" t="n">
        <x:v>8</x:v>
      </x:c>
      <x:c r="D489" t="inlineStr">
        <x:is>
          <x:t xml:space="preserve">Aplicación electrostática de polvo</x:t>
        </x:is>
      </x:c>
      <x:c r="E489" t="inlineStr">
        <x:is>
          <x:t xml:space="preserve">Pistola manual de pintura electrostática en polvo</x:t>
        </x:is>
      </x:c>
      <x:c r="F489" s="35" t="n">
        <x:v>45824.62711277778</x:v>
      </x:c>
      <x:c r="G489" s="35" t="n">
        <x:v>45825.34118222222</x:v>
      </x:c>
      <x:c r="H489" s="35" t="n">
        <x:f>'14_FALLAS_ESC'!$B$2</x:f>
        <x:v>45817.33333333334</x:v>
      </x:c>
      <x:c r="I489" t="str">
        <x:f>IF(G489&lt;=H489,"TERMINADA",IF(F489&gt;=H489,"PENDIENTE",IF(E489='14_FALLAS_ESC'!$E$2,"INTERRUMPIDA","EN CURSO")))</x:f>
        <x:v>PENDIENTE</x:v>
      </x:c>
      <x:c r="J489" t="inlineStr">
        <x:is>
          <x:t xml:space="preserve">DERIVADO DEL FIFO</x:t>
        </x:is>
      </x:c>
    </x:row>
    <x:row r="490">
      <x:c r="A490" t="inlineStr">
        <x:is>
          <x:t xml:space="preserve">F01</x:t>
        </x:is>
      </x:c>
      <x:c r="B490" t="inlineStr">
        <x:is>
          <x:t xml:space="preserve">P041</x:t>
        </x:is>
      </x:c>
      <x:c r="C490" t="n">
        <x:v>9</x:v>
      </x:c>
      <x:c r="D490" t="inlineStr">
        <x:is>
          <x:t xml:space="preserve">Curado térmico en horno</x:t>
        </x:is>
      </x:c>
      <x:c r="E490" t="inlineStr">
        <x:is>
          <x:t xml:space="preserve">Horno de curado de pintura electrostática por lotes</x:t>
        </x:is>
      </x:c>
      <x:c r="F490" s="35" t="n">
        <x:v>45825.34118222222</x:v>
      </x:c>
      <x:c r="G490" s="35" t="n">
        <x:v>45825.40368222222</x:v>
      </x:c>
      <x:c r="H490" s="35" t="n">
        <x:f>'14_FALLAS_ESC'!$B$2</x:f>
        <x:v>45817.33333333334</x:v>
      </x:c>
      <x:c r="I490" t="str">
        <x:f>IF(G490&lt;=H490,"TERMINADA",IF(F490&gt;=H490,"PENDIENTE",IF(E490='14_FALLAS_ESC'!$E$2,"INTERRUMPIDA","EN CURSO")))</x:f>
        <x:v>PENDIENTE</x:v>
      </x:c>
      <x:c r="J490" t="inlineStr">
        <x:is>
          <x:t xml:space="preserve">DERIVADO DEL FIFO</x:t>
        </x:is>
      </x:c>
    </x:row>
    <x:row r="491">
      <x:c r="A491" t="inlineStr">
        <x:is>
          <x:t xml:space="preserve">F01</x:t>
        </x:is>
      </x:c>
      <x:c r="B491" t="inlineStr">
        <x:is>
          <x:t xml:space="preserve">P041</x:t>
        </x:is>
      </x:c>
      <x:c r="C491" t="n">
        <x:v>10</x:v>
      </x:c>
      <x:c r="D491" t="inlineStr">
        <x:is>
          <x:t xml:space="preserve">Colgado, traslado y enfriamiento</x:t>
        </x:is>
      </x:c>
      <x:c r="E491" t="inlineStr">
        <x:is>
          <x:t xml:space="preserve">Manipulación y enfriamiento de piezas</x:t>
        </x:is>
      </x:c>
      <x:c r="F491" s="35" t="n">
        <x:v>45825.40368222222</x:v>
      </x:c>
      <x:c r="G491" s="35" t="n">
        <x:v>45825.43907805556</x:v>
      </x:c>
      <x:c r="H491" s="35" t="n">
        <x:f>'14_FALLAS_ESC'!$B$2</x:f>
        <x:v>45817.33333333334</x:v>
      </x:c>
      <x:c r="I491" t="str">
        <x:f>IF(G491&lt;=H491,"TERMINADA",IF(F491&gt;=H491,"PENDIENTE",IF(E491='14_FALLAS_ESC'!$E$2,"INTERRUMPIDA","EN CURSO")))</x:f>
        <x:v>PENDIENTE</x:v>
      </x:c>
      <x:c r="J491" t="inlineStr">
        <x:is>
          <x:t xml:space="preserve">DERIVADO DEL FIFO</x:t>
        </x:is>
      </x:c>
    </x:row>
    <x:row r="492">
      <x:c r="A492" t="inlineStr">
        <x:is>
          <x:t xml:space="preserve">F01</x:t>
        </x:is>
      </x:c>
      <x:c r="B492" t="inlineStr">
        <x:is>
          <x:t xml:space="preserve">P041</x:t>
        </x:is>
      </x:c>
      <x:c r="C492" t="n">
        <x:v>11</x:v>
      </x:c>
      <x:c r="D492" t="inlineStr">
        <x:is>
          <x:t xml:space="preserve">Ensamblaje</x:t>
        </x:is>
      </x:c>
      <x:c r="E492" t="inlineStr">
        <x:is>
          <x:t xml:space="preserve">Mesa de armado</x:t>
        </x:is>
      </x:c>
      <x:c r="F492" s="35" t="n">
        <x:v>45825.43907805556</x:v>
      </x:c>
      <x:c r="G492" s="35" t="n">
        <x:v>45826.69741138889</x:v>
      </x:c>
      <x:c r="H492" s="35" t="n">
        <x:f>'14_FALLAS_ESC'!$B$2</x:f>
        <x:v>45817.33333333334</x:v>
      </x:c>
      <x:c r="I492" t="str">
        <x:f>IF(G492&lt;=H492,"TERMINADA",IF(F492&gt;=H492,"PENDIENTE",IF(E492='14_FALLAS_ESC'!$E$2,"INTERRUMPIDA","EN CURSO")))</x:f>
        <x:v>PENDIENTE</x:v>
      </x:c>
      <x:c r="J492" t="inlineStr">
        <x:is>
          <x:t xml:space="preserve">DERIVADO DEL FIFO</x:t>
        </x:is>
      </x:c>
    </x:row>
    <x:row r="493">
      <x:c r="A493" t="inlineStr">
        <x:is>
          <x:t xml:space="preserve">F01</x:t>
        </x:is>
      </x:c>
      <x:c r="B493" t="inlineStr">
        <x:is>
          <x:t xml:space="preserve">P041</x:t>
        </x:is>
      </x:c>
      <x:c r="C493" t="n">
        <x:v>12</x:v>
      </x:c>
      <x:c r="D493" t="inlineStr">
        <x:is>
          <x:t xml:space="preserve">Inspección de calidad</x:t>
        </x:is>
      </x:c>
      <x:c r="E493" t="inlineStr">
        <x:is>
          <x:t xml:space="preserve">Área de inspección</x:t>
        </x:is>
      </x:c>
      <x:c r="F493" s="35" t="n">
        <x:v>45826.69741138889</x:v>
      </x:c>
      <x:c r="G493" s="35" t="n">
        <x:v>45827.36003638889</x:v>
      </x:c>
      <x:c r="H493" s="35" t="n">
        <x:f>'14_FALLAS_ESC'!$B$2</x:f>
        <x:v>45817.33333333334</x:v>
      </x:c>
      <x:c r="I493" t="str">
        <x:f>IF(G493&lt;=H493,"TERMINADA",IF(F493&gt;=H493,"PENDIENTE",IF(E493='14_FALLAS_ESC'!$E$2,"INTERRUMPIDA","EN CURSO")))</x:f>
        <x:v>PENDIENTE</x:v>
      </x:c>
      <x:c r="J493" t="inlineStr">
        <x:is>
          <x:t xml:space="preserve">DERIVADO DEL FIFO</x:t>
        </x:is>
      </x:c>
    </x:row>
    <x:row r="494">
      <x:c r="A494" t="inlineStr">
        <x:is>
          <x:t xml:space="preserve">F01</x:t>
        </x:is>
      </x:c>
      <x:c r="B494" t="inlineStr">
        <x:is>
          <x:t xml:space="preserve">P041</x:t>
        </x:is>
      </x:c>
      <x:c r="C494" t="n">
        <x:v>13</x:v>
      </x:c>
      <x:c r="D494" t="inlineStr">
        <x:is>
          <x:t xml:space="preserve">Embalaje</x:t>
        </x:is>
      </x:c>
      <x:c r="E494" t="inlineStr">
        <x:is>
          <x:t xml:space="preserve">Zona de protección y embalaje</x:t>
        </x:is>
      </x:c>
      <x:c r="F494" s="35" t="n">
        <x:v>45827.36003638889</x:v>
      </x:c>
      <x:c r="G494" s="35" t="n">
        <x:v>45827.41066138889</x:v>
      </x:c>
      <x:c r="H494" s="35" t="n">
        <x:f>'14_FALLAS_ESC'!$B$2</x:f>
        <x:v>45817.33333333334</x:v>
      </x:c>
      <x:c r="I494" t="str">
        <x:f>IF(G494&lt;=H494,"TERMINADA",IF(F494&gt;=H494,"PENDIENTE",IF(E494='14_FALLAS_ESC'!$E$2,"INTERRUMPIDA","EN CURSO")))</x:f>
        <x:v>PENDIENTE</x:v>
      </x:c>
      <x:c r="J494" t="inlineStr">
        <x:is>
          <x:t xml:space="preserve">DERIVADO DEL FIFO</x:t>
        </x:is>
      </x:c>
    </x:row>
    <x:row r="495">
      <x:c r="A495" t="inlineStr">
        <x:is>
          <x:t xml:space="preserve">F01</x:t>
        </x:is>
      </x:c>
      <x:c r="B495" t="inlineStr">
        <x:is>
          <x:t xml:space="preserve">P043</x:t>
        </x:is>
      </x:c>
      <x:c r="C495" t="n">
        <x:v>1</x:v>
      </x:c>
      <x:c r="D495" t="inlineStr">
        <x:is>
          <x:t xml:space="preserve">Corte de planchas de acero</x:t>
        </x:is>
      </x:c>
      <x:c r="E495" t="inlineStr">
        <x:is>
          <x:t xml:space="preserve">Guillotina hidráulica para corte de planchas de acero</x:t>
        </x:is>
      </x:c>
      <x:c r="F495" s="35" t="n">
        <x:v>45811.69865277778</x:v>
      </x:c>
      <x:c r="G495" s="35" t="n">
        <x:v>45813.49798611111</x:v>
      </x:c>
      <x:c r="H495" s="35" t="n">
        <x:f>'14_FALLAS_ESC'!$B$2</x:f>
        <x:v>45817.33333333334</x:v>
      </x:c>
      <x:c r="I495" t="str">
        <x:f>IF(G495&lt;=H495,"TERMINADA",IF(F495&gt;=H495,"PENDIENTE",IF(E495='14_FALLAS_ESC'!$E$2,"INTERRUMPIDA","EN CURSO")))</x:f>
        <x:v>TERMINADA</x:v>
      </x:c>
      <x:c r="J495" t="inlineStr">
        <x:is>
          <x:t xml:space="preserve">DERIVADO DEL FIFO</x:t>
        </x:is>
      </x:c>
    </x:row>
    <x:row r="496">
      <x:c r="A496" t="inlineStr">
        <x:is>
          <x:t xml:space="preserve">F01</x:t>
        </x:is>
      </x:c>
      <x:c r="B496" t="inlineStr">
        <x:is>
          <x:t xml:space="preserve">P043</x:t>
        </x:is>
      </x:c>
      <x:c r="C496" t="n">
        <x:v>2</x:v>
      </x:c>
      <x:c r="D496" t="inlineStr">
        <x:is>
          <x:t xml:space="preserve">Corte de tubos y perfiles</x:t>
        </x:is>
      </x:c>
      <x:c r="E496" t="inlineStr">
        <x:is>
          <x:t xml:space="preserve">Sierra de cinta para corte de tubos y perfiles</x:t>
        </x:is>
      </x:c>
      <x:c r="F496" s="35" t="n">
        <x:v>45813.49798611111</x:v>
      </x:c>
      <x:c r="G496" s="35" t="n">
        <x:v>45813.57843055556</x:v>
      </x:c>
      <x:c r="H496" s="35" t="n">
        <x:f>'14_FALLAS_ESC'!$B$2</x:f>
        <x:v>45817.33333333334</x:v>
      </x:c>
      <x:c r="I496" t="str">
        <x:f>IF(G496&lt;=H496,"TERMINADA",IF(F496&gt;=H496,"PENDIENTE",IF(E496='14_FALLAS_ESC'!$E$2,"INTERRUMPIDA","EN CURSO")))</x:f>
        <x:v>TERMINADA</x:v>
      </x:c>
      <x:c r="J496" t="inlineStr">
        <x:is>
          <x:t xml:space="preserve">DERIVADO DEL FIFO</x:t>
        </x:is>
      </x:c>
    </x:row>
    <x:row r="497">
      <x:c r="A497" t="inlineStr">
        <x:is>
          <x:t xml:space="preserve">F01</x:t>
        </x:is>
      </x:c>
      <x:c r="B497" t="inlineStr">
        <x:is>
          <x:t xml:space="preserve">P043</x:t>
        </x:is>
      </x:c>
      <x:c r="C497" t="n">
        <x:v>3</x:v>
      </x:c>
      <x:c r="D497" t="inlineStr">
        <x:is>
          <x:t xml:space="preserve">Perforación</x:t>
        </x:is>
      </x:c>
      <x:c r="E497" t="inlineStr">
        <x:is>
          <x:t xml:space="preserve">Taladro de banco para perforación de acero</x:t>
        </x:is>
      </x:c>
      <x:c r="F497" s="35" t="n">
        <x:v>45814.68709722222</x:v>
      </x:c>
      <x:c r="G497" s="35" t="n">
        <x:v>45818.56626388889</x:v>
      </x:c>
      <x:c r="H497" s="35" t="n">
        <x:f>'14_FALLAS_ESC'!$B$2</x:f>
        <x:v>45817.33333333334</x:v>
      </x:c>
      <x:c r="I497" t="str">
        <x:f>IF(G497&lt;=H497,"TERMINADA",IF(F497&gt;=H497,"PENDIENTE",IF(E497='14_FALLAS_ESC'!$E$2,"INTERRUMPIDA","EN CURSO")))</x:f>
        <x:v>EN CURSO</x:v>
      </x:c>
      <x:c r="J497" t="inlineStr">
        <x:is>
          <x:t xml:space="preserve">DERIVADO DEL FIFO</x:t>
        </x:is>
      </x:c>
    </x:row>
    <x:row r="498">
      <x:c r="A498" t="inlineStr">
        <x:is>
          <x:t xml:space="preserve">F01</x:t>
        </x:is>
      </x:c>
      <x:c r="B498" t="inlineStr">
        <x:is>
          <x:t xml:space="preserve">P043</x:t>
        </x:is>
      </x:c>
      <x:c r="C498" t="n">
        <x:v>4</x:v>
      </x:c>
      <x:c r="D498" t="inlineStr">
        <x:is>
          <x:t xml:space="preserve">Plegado</x:t>
        </x:is>
      </x:c>
      <x:c r="E498" t="inlineStr">
        <x:is>
          <x:t xml:space="preserve">Plegadora hidráulica de chapa metálica</x:t>
        </x:is>
      </x:c>
      <x:c r="F498" s="35" t="n">
        <x:v>45818.57876388889</x:v>
      </x:c>
      <x:c r="G498" s="35" t="n">
        <x:v>45821.67598611111</x:v>
      </x:c>
      <x:c r="H498" s="35" t="n">
        <x:f>'14_FALLAS_ESC'!$B$2</x:f>
        <x:v>45817.33333333334</x:v>
      </x:c>
      <x:c r="I498" t="str">
        <x:f>IF(G498&lt;=H498,"TERMINADA",IF(F498&gt;=H498,"PENDIENTE",IF(E498='14_FALLAS_ESC'!$E$2,"INTERRUMPIDA","EN CURSO")))</x:f>
        <x:v>PENDIENTE</x:v>
      </x:c>
      <x:c r="J498" t="inlineStr">
        <x:is>
          <x:t xml:space="preserve">DERIVADO DEL FIFO</x:t>
        </x:is>
      </x:c>
    </x:row>
    <x:row r="499">
      <x:c r="A499" t="inlineStr">
        <x:is>
          <x:t xml:space="preserve">F01</x:t>
        </x:is>
      </x:c>
      <x:c r="B499" t="inlineStr">
        <x:is>
          <x:t xml:space="preserve">P043</x:t>
        </x:is>
      </x:c>
      <x:c r="C499" t="n">
        <x:v>5</x:v>
      </x:c>
      <x:c r="D499" t="inlineStr">
        <x:is>
          <x:t xml:space="preserve">Desbarbado</x:t>
        </x:is>
      </x:c>
      <x:c r="E499" t="inlineStr">
        <x:is>
          <x:t xml:space="preserve">Mesa de desbarbado/esmerilado</x:t>
        </x:is>
      </x:c>
      <x:c r="F499" s="35" t="n">
        <x:v>45821.68376388889</x:v>
      </x:c>
      <x:c r="G499" s="35" t="n">
        <x:v>45824.63584722222</x:v>
      </x:c>
      <x:c r="H499" s="35" t="n">
        <x:f>'14_FALLAS_ESC'!$B$2</x:f>
        <x:v>45817.33333333334</x:v>
      </x:c>
      <x:c r="I499" t="str">
        <x:f>IF(G499&lt;=H499,"TERMINADA",IF(F499&gt;=H499,"PENDIENTE",IF(E499='14_FALLAS_ESC'!$E$2,"INTERRUMPIDA","EN CURSO")))</x:f>
        <x:v>PENDIENTE</x:v>
      </x:c>
      <x:c r="J499" t="inlineStr">
        <x:is>
          <x:t xml:space="preserve">DERIVADO DEL FIFO</x:t>
        </x:is>
      </x:c>
    </x:row>
    <x:row r="500">
      <x:c r="A500" t="inlineStr">
        <x:is>
          <x:t xml:space="preserve">F01</x:t>
        </x:is>
      </x:c>
      <x:c r="B500" t="inlineStr">
        <x:is>
          <x:t xml:space="preserve">P043</x:t>
        </x:is>
      </x:c>
      <x:c r="C500" t="n">
        <x:v>6</x:v>
      </x:c>
      <x:c r="D500" t="inlineStr">
        <x:is>
          <x:t xml:space="preserve">Preparación superficial</x:t>
        </x:is>
      </x:c>
      <x:c r="E500" t="inlineStr">
        <x:is>
          <x:t xml:space="preserve">Zona de preparación superficial</x:t>
        </x:is>
      </x:c>
      <x:c r="F500" s="35" t="n">
        <x:v>45824.63584722222</x:v>
      </x:c>
      <x:c r="G500" s="35" t="n">
        <x:v>45825.49009833334</x:v>
      </x:c>
      <x:c r="H500" s="35" t="n">
        <x:f>'14_FALLAS_ESC'!$B$2</x:f>
        <x:v>45817.33333333334</x:v>
      </x:c>
      <x:c r="I500" t="str">
        <x:f>IF(G500&lt;=H500,"TERMINADA",IF(F500&gt;=H500,"PENDIENTE",IF(E500='14_FALLAS_ESC'!$E$2,"INTERRUMPIDA","EN CURSO")))</x:f>
        <x:v>PENDIENTE</x:v>
      </x:c>
      <x:c r="J500" t="inlineStr">
        <x:is>
          <x:t xml:space="preserve">DERIVADO DEL FIFO</x:t>
        </x:is>
      </x:c>
    </x:row>
    <x:row r="501">
      <x:c r="A501" t="inlineStr">
        <x:is>
          <x:t xml:space="preserve">F01</x:t>
        </x:is>
      </x:c>
      <x:c r="B501" t="inlineStr">
        <x:is>
          <x:t xml:space="preserve">P043</x:t>
        </x:is>
      </x:c>
      <x:c r="C501" t="n">
        <x:v>7</x:v>
      </x:c>
      <x:c r="D501" t="inlineStr">
        <x:is>
          <x:t xml:space="preserve">Aplicación electrostática de polvo</x:t>
        </x:is>
      </x:c>
      <x:c r="E501" t="inlineStr">
        <x:is>
          <x:t xml:space="preserve">Pistola manual de pintura electrostática en polvo</x:t>
        </x:is>
      </x:c>
      <x:c r="F501" s="35" t="n">
        <x:v>45825.49009833334</x:v>
      </x:c>
      <x:c r="G501" s="35" t="n">
        <x:v>45825.58320944444</x:v>
      </x:c>
      <x:c r="H501" s="35" t="n">
        <x:f>'14_FALLAS_ESC'!$B$2</x:f>
        <x:v>45817.33333333334</x:v>
      </x:c>
      <x:c r="I501" t="str">
        <x:f>IF(G501&lt;=H501,"TERMINADA",IF(F501&gt;=H501,"PENDIENTE",IF(E501='14_FALLAS_ESC'!$E$2,"INTERRUMPIDA","EN CURSO")))</x:f>
        <x:v>PENDIENTE</x:v>
      </x:c>
      <x:c r="J501" t="inlineStr">
        <x:is>
          <x:t xml:space="preserve">DERIVADO DEL FIFO</x:t>
        </x:is>
      </x:c>
    </x:row>
    <x:row r="502">
      <x:c r="A502" t="inlineStr">
        <x:is>
          <x:t xml:space="preserve">F01</x:t>
        </x:is>
      </x:c>
      <x:c r="B502" t="inlineStr">
        <x:is>
          <x:t xml:space="preserve">P043</x:t>
        </x:is>
      </x:c>
      <x:c r="C502" t="n">
        <x:v>8</x:v>
      </x:c>
      <x:c r="D502" t="inlineStr">
        <x:is>
          <x:t xml:space="preserve">Curado térmico en horno</x:t>
        </x:is>
      </x:c>
      <x:c r="E502" t="inlineStr">
        <x:is>
          <x:t xml:space="preserve">Horno de curado de pintura electrostática por lotes</x:t>
        </x:is>
      </x:c>
      <x:c r="F502" s="35" t="n">
        <x:v>45825.58320944444</x:v>
      </x:c>
      <x:c r="G502" s="35" t="n">
        <x:v>45825.61445944444</x:v>
      </x:c>
      <x:c r="H502" s="35" t="n">
        <x:f>'14_FALLAS_ESC'!$B$2</x:f>
        <x:v>45817.33333333334</x:v>
      </x:c>
      <x:c r="I502" t="str">
        <x:f>IF(G502&lt;=H502,"TERMINADA",IF(F502&gt;=H502,"PENDIENTE",IF(E502='14_FALLAS_ESC'!$E$2,"INTERRUMPIDA","EN CURSO")))</x:f>
        <x:v>PENDIENTE</x:v>
      </x:c>
      <x:c r="J502" t="inlineStr">
        <x:is>
          <x:t xml:space="preserve">DERIVADO DEL FIFO</x:t>
        </x:is>
      </x:c>
    </x:row>
    <x:row r="503">
      <x:c r="A503" t="inlineStr">
        <x:is>
          <x:t xml:space="preserve">F01</x:t>
        </x:is>
      </x:c>
      <x:c r="B503" t="inlineStr">
        <x:is>
          <x:t xml:space="preserve">P043</x:t>
        </x:is>
      </x:c>
      <x:c r="C503" t="n">
        <x:v>9</x:v>
      </x:c>
      <x:c r="D503" t="inlineStr">
        <x:is>
          <x:t xml:space="preserve">Colgado, traslado y enfriamiento</x:t>
        </x:is>
      </x:c>
      <x:c r="E503" t="inlineStr">
        <x:is>
          <x:t xml:space="preserve">Manipulación y enfriamiento de piezas</x:t>
        </x:is>
      </x:c>
      <x:c r="F503" s="35" t="n">
        <x:v>45825.61445944444</x:v>
      </x:c>
      <x:c r="G503" s="35" t="n">
        <x:v>45825.63462611111</x:v>
      </x:c>
      <x:c r="H503" s="35" t="n">
        <x:f>'14_FALLAS_ESC'!$B$2</x:f>
        <x:v>45817.33333333334</x:v>
      </x:c>
      <x:c r="I503" t="str">
        <x:f>IF(G503&lt;=H503,"TERMINADA",IF(F503&gt;=H503,"PENDIENTE",IF(E503='14_FALLAS_ESC'!$E$2,"INTERRUMPIDA","EN CURSO")))</x:f>
        <x:v>PENDIENTE</x:v>
      </x:c>
      <x:c r="J503" t="inlineStr">
        <x:is>
          <x:t xml:space="preserve">DERIVADO DEL FIFO</x:t>
        </x:is>
      </x:c>
    </x:row>
    <x:row r="504">
      <x:c r="A504" t="inlineStr">
        <x:is>
          <x:t xml:space="preserve">F01</x:t>
        </x:is>
      </x:c>
      <x:c r="B504" t="inlineStr">
        <x:is>
          <x:t xml:space="preserve">P043</x:t>
        </x:is>
      </x:c>
      <x:c r="C504" t="n">
        <x:v>10</x:v>
      </x:c>
      <x:c r="D504" t="inlineStr">
        <x:is>
          <x:t xml:space="preserve">Ensamblaje</x:t>
        </x:is>
      </x:c>
      <x:c r="E504" t="inlineStr">
        <x:is>
          <x:t xml:space="preserve">Mesa de armado</x:t>
        </x:is>
      </x:c>
      <x:c r="F504" s="35" t="n">
        <x:v>45826.69741138889</x:v>
      </x:c>
      <x:c r="G504" s="35" t="n">
        <x:v>45828.37657805556</x:v>
      </x:c>
      <x:c r="H504" s="35" t="n">
        <x:f>'14_FALLAS_ESC'!$B$2</x:f>
        <x:v>45817.33333333334</x:v>
      </x:c>
      <x:c r="I504" t="str">
        <x:f>IF(G504&lt;=H504,"TERMINADA",IF(F504&gt;=H504,"PENDIENTE",IF(E504='14_FALLAS_ESC'!$E$2,"INTERRUMPIDA","EN CURSO")))</x:f>
        <x:v>PENDIENTE</x:v>
      </x:c>
      <x:c r="J504" t="inlineStr">
        <x:is>
          <x:t xml:space="preserve">DERIVADO DEL FIFO</x:t>
        </x:is>
      </x:c>
    </x:row>
    <x:row r="505">
      <x:c r="A505" t="inlineStr">
        <x:is>
          <x:t xml:space="preserve">F01</x:t>
        </x:is>
      </x:c>
      <x:c r="B505" t="inlineStr">
        <x:is>
          <x:t xml:space="preserve">P043</x:t>
        </x:is>
      </x:c>
      <x:c r="C505" t="n">
        <x:v>11</x:v>
      </x:c>
      <x:c r="D505" t="inlineStr">
        <x:is>
          <x:t xml:space="preserve">Inspección de calidad</x:t>
        </x:is>
      </x:c>
      <x:c r="E505" t="inlineStr">
        <x:is>
          <x:t xml:space="preserve">Área de inspección</x:t>
        </x:is>
      </x:c>
      <x:c r="F505" s="35" t="n">
        <x:v>45828.37657805556</x:v>
      </x:c>
      <x:c r="G505" s="35" t="n">
        <x:v>45828.3990225</x:v>
      </x:c>
      <x:c r="H505" s="35" t="n">
        <x:f>'14_FALLAS_ESC'!$B$2</x:f>
        <x:v>45817.33333333334</x:v>
      </x:c>
      <x:c r="I505" t="str">
        <x:f>IF(G505&lt;=H505,"TERMINADA",IF(F505&gt;=H505,"PENDIENTE",IF(E505='14_FALLAS_ESC'!$E$2,"INTERRUMPIDA","EN CURSO")))</x:f>
        <x:v>PENDIENTE</x:v>
      </x:c>
      <x:c r="J505" t="inlineStr">
        <x:is>
          <x:t xml:space="preserve">DERIVADO DEL FIFO</x:t>
        </x:is>
      </x:c>
    </x:row>
    <x:row r="506">
      <x:c r="A506" t="inlineStr">
        <x:is>
          <x:t xml:space="preserve">F01</x:t>
        </x:is>
      </x:c>
      <x:c r="B506" t="inlineStr">
        <x:is>
          <x:t xml:space="preserve">P043</x:t>
        </x:is>
      </x:c>
      <x:c r="C506" t="n">
        <x:v>12</x:v>
      </x:c>
      <x:c r="D506" t="inlineStr">
        <x:is>
          <x:t xml:space="preserve">Embalaje</x:t>
        </x:is>
      </x:c>
      <x:c r="E506" t="inlineStr">
        <x:is>
          <x:t xml:space="preserve">Zona de protección y embalaje</x:t>
        </x:is>
      </x:c>
      <x:c r="F506" s="35" t="n">
        <x:v>45828.3990225</x:v>
      </x:c>
      <x:c r="G506" s="35" t="n">
        <x:v>45828.42918916667</x:v>
      </x:c>
      <x:c r="H506" s="35" t="n">
        <x:f>'14_FALLAS_ESC'!$B$2</x:f>
        <x:v>45817.33333333334</x:v>
      </x:c>
      <x:c r="I506" t="str">
        <x:f>IF(G506&lt;=H506,"TERMINADA",IF(F506&gt;=H506,"PENDIENTE",IF(E506='14_FALLAS_ESC'!$E$2,"INTERRUMPIDA","EN CURSO")))</x:f>
        <x:v>PENDIENTE</x:v>
      </x:c>
      <x:c r="J506" t="inlineStr">
        <x:is>
          <x:t xml:space="preserve">DERIVADO DEL FIFO</x:t>
        </x:is>
      </x:c>
    </x:row>
    <x:row r="507">
      <x:c r="A507" t="inlineStr">
        <x:is>
          <x:t xml:space="preserve">F01</x:t>
        </x:is>
      </x:c>
      <x:c r="B507" t="inlineStr">
        <x:is>
          <x:t xml:space="preserve">P045</x:t>
        </x:is>
      </x:c>
      <x:c r="C507" t="n">
        <x:v>1</x:v>
      </x:c>
      <x:c r="D507" t="inlineStr">
        <x:is>
          <x:t xml:space="preserve">Corte de planchas de acero</x:t>
        </x:is>
      </x:c>
      <x:c r="E507" t="inlineStr">
        <x:is>
          <x:t xml:space="preserve">Guillotina hidráulica para corte de planchas de acero</x:t>
        </x:is>
      </x:c>
      <x:c r="F507" s="35" t="n">
        <x:v>45813.49798611111</x:v>
      </x:c>
      <x:c r="G507" s="35" t="n">
        <x:v>45814.33789583333</x:v>
      </x:c>
      <x:c r="H507" s="35" t="n">
        <x:f>'14_FALLAS_ESC'!$B$2</x:f>
        <x:v>45817.33333333334</x:v>
      </x:c>
      <x:c r="I507" t="str">
        <x:f>IF(G507&lt;=H507,"TERMINADA",IF(F507&gt;=H507,"PENDIENTE",IF(E507='14_FALLAS_ESC'!$E$2,"INTERRUMPIDA","EN CURSO")))</x:f>
        <x:v>TERMINADA</x:v>
      </x:c>
      <x:c r="J507" t="inlineStr">
        <x:is>
          <x:t xml:space="preserve">DERIVADO DEL FIFO</x:t>
        </x:is>
      </x:c>
    </x:row>
    <x:row r="508">
      <x:c r="A508" t="inlineStr">
        <x:is>
          <x:t xml:space="preserve">F01</x:t>
        </x:is>
      </x:c>
      <x:c r="B508" t="inlineStr">
        <x:is>
          <x:t xml:space="preserve">P045</x:t>
        </x:is>
      </x:c>
      <x:c r="C508" t="n">
        <x:v>2</x:v>
      </x:c>
      <x:c r="D508" t="inlineStr">
        <x:is>
          <x:t xml:space="preserve">Perforación</x:t>
        </x:is>
      </x:c>
      <x:c r="E508" t="inlineStr">
        <x:is>
          <x:t xml:space="preserve">Taladro de banco para perforación de acero</x:t>
        </x:is>
      </x:c>
      <x:c r="F508" s="35" t="n">
        <x:v>45818.56626388889</x:v>
      </x:c>
      <x:c r="G508" s="35" t="n">
        <x:v>45818.634875</x:v>
      </x:c>
      <x:c r="H508" s="35" t="n">
        <x:f>'14_FALLAS_ESC'!$B$2</x:f>
        <x:v>45817.33333333334</x:v>
      </x:c>
      <x:c r="I508" t="str">
        <x:f>IF(G508&lt;=H508,"TERMINADA",IF(F508&gt;=H508,"PENDIENTE",IF(E508='14_FALLAS_ESC'!$E$2,"INTERRUMPIDA","EN CURSO")))</x:f>
        <x:v>PENDIENTE</x:v>
      </x:c>
      <x:c r="J508" t="inlineStr">
        <x:is>
          <x:t xml:space="preserve">DERIVADO DEL FIFO</x:t>
        </x:is>
      </x:c>
    </x:row>
    <x:row r="509">
      <x:c r="A509" t="inlineStr">
        <x:is>
          <x:t xml:space="preserve">F01</x:t>
        </x:is>
      </x:c>
      <x:c r="B509" t="inlineStr">
        <x:is>
          <x:t xml:space="preserve">P045</x:t>
        </x:is>
      </x:c>
      <x:c r="C509" t="n">
        <x:v>3</x:v>
      </x:c>
      <x:c r="D509" t="inlineStr">
        <x:is>
          <x:t xml:space="preserve">Plegado</x:t>
        </x:is>
      </x:c>
      <x:c r="E509" t="inlineStr">
        <x:is>
          <x:t xml:space="preserve">Plegadora hidráulica de chapa metálica</x:t>
        </x:is>
      </x:c>
      <x:c r="F509" s="35" t="n">
        <x:v>45821.67598611111</x:v>
      </x:c>
      <x:c r="G509" s="35" t="n">
        <x:v>45825.40931944444</x:v>
      </x:c>
      <x:c r="H509" s="35" t="n">
        <x:f>'14_FALLAS_ESC'!$B$2</x:f>
        <x:v>45817.33333333334</x:v>
      </x:c>
      <x:c r="I509" t="str">
        <x:f>IF(G509&lt;=H509,"TERMINADA",IF(F509&gt;=H509,"PENDIENTE",IF(E509='14_FALLAS_ESC'!$E$2,"INTERRUMPIDA","EN CURSO")))</x:f>
        <x:v>PENDIENTE</x:v>
      </x:c>
      <x:c r="J509" t="inlineStr">
        <x:is>
          <x:t xml:space="preserve">DERIVADO DEL FIFO</x:t>
        </x:is>
      </x:c>
    </x:row>
    <x:row r="510">
      <x:c r="A510" t="inlineStr">
        <x:is>
          <x:t xml:space="preserve">F01</x:t>
        </x:is>
      </x:c>
      <x:c r="B510" t="inlineStr">
        <x:is>
          <x:t xml:space="preserve">P045</x:t>
        </x:is>
      </x:c>
      <x:c r="C510" t="n">
        <x:v>4</x:v>
      </x:c>
      <x:c r="D510" t="inlineStr">
        <x:is>
          <x:t xml:space="preserve">Desbarbado</x:t>
        </x:is>
      </x:c>
      <x:c r="E510" t="inlineStr">
        <x:is>
          <x:t xml:space="preserve">Mesa de desbarbado/esmerilado</x:t>
        </x:is>
      </x:c>
      <x:c r="F510" s="35" t="n">
        <x:v>45825.40931944444</x:v>
      </x:c>
      <x:c r="G510" s="35" t="n">
        <x:v>45825.48640277778</x:v>
      </x:c>
      <x:c r="H510" s="35" t="n">
        <x:f>'14_FALLAS_ESC'!$B$2</x:f>
        <x:v>45817.33333333334</x:v>
      </x:c>
      <x:c r="I510" t="str">
        <x:f>IF(G510&lt;=H510,"TERMINADA",IF(F510&gt;=H510,"PENDIENTE",IF(E510='14_FALLAS_ESC'!$E$2,"INTERRUMPIDA","EN CURSO")))</x:f>
        <x:v>PENDIENTE</x:v>
      </x:c>
      <x:c r="J510" t="inlineStr">
        <x:is>
          <x:t xml:space="preserve">DERIVADO DEL FIFO</x:t>
        </x:is>
      </x:c>
    </x:row>
    <x:row r="511">
      <x:c r="A511" t="inlineStr">
        <x:is>
          <x:t xml:space="preserve">F01</x:t>
        </x:is>
      </x:c>
      <x:c r="B511" t="inlineStr">
        <x:is>
          <x:t xml:space="preserve">P045</x:t>
        </x:is>
      </x:c>
      <x:c r="C511" t="n">
        <x:v>5</x:v>
      </x:c>
      <x:c r="D511" t="inlineStr">
        <x:is>
          <x:t xml:space="preserve">Preparación superficial</x:t>
        </x:is>
      </x:c>
      <x:c r="E511" t="inlineStr">
        <x:is>
          <x:t xml:space="preserve">Zona de preparación superficial</x:t>
        </x:is>
      </x:c>
      <x:c r="F511" s="35" t="n">
        <x:v>45825.49009833334</x:v>
      </x:c>
      <x:c r="G511" s="35" t="n">
        <x:v>45825.645615</x:v>
      </x:c>
      <x:c r="H511" s="35" t="n">
        <x:f>'14_FALLAS_ESC'!$B$2</x:f>
        <x:v>45817.33333333334</x:v>
      </x:c>
      <x:c r="I511" t="str">
        <x:f>IF(G511&lt;=H511,"TERMINADA",IF(F511&gt;=H511,"PENDIENTE",IF(E511='14_FALLAS_ESC'!$E$2,"INTERRUMPIDA","EN CURSO")))</x:f>
        <x:v>PENDIENTE</x:v>
      </x:c>
      <x:c r="J511" t="inlineStr">
        <x:is>
          <x:t xml:space="preserve">DERIVADO DEL FIFO</x:t>
        </x:is>
      </x:c>
    </x:row>
    <x:row r="512">
      <x:c r="A512" t="inlineStr">
        <x:is>
          <x:t xml:space="preserve">F01</x:t>
        </x:is>
      </x:c>
      <x:c r="B512" t="inlineStr">
        <x:is>
          <x:t xml:space="preserve">P045</x:t>
        </x:is>
      </x:c>
      <x:c r="C512" t="n">
        <x:v>6</x:v>
      </x:c>
      <x:c r="D512" t="inlineStr">
        <x:is>
          <x:t xml:space="preserve">Aplicación electrostática de polvo</x:t>
        </x:is>
      </x:c>
      <x:c r="E512" t="inlineStr">
        <x:is>
          <x:t xml:space="preserve">Pistola manual de pintura electrostática en polvo</x:t>
        </x:is>
      </x:c>
      <x:c r="F512" s="35" t="n">
        <x:v>45825.645615</x:v>
      </x:c>
      <x:c r="G512" s="35" t="n">
        <x:v>45825.68240666667</x:v>
      </x:c>
      <x:c r="H512" s="35" t="n">
        <x:f>'14_FALLAS_ESC'!$B$2</x:f>
        <x:v>45817.33333333334</x:v>
      </x:c>
      <x:c r="I512" t="str">
        <x:f>IF(G512&lt;=H512,"TERMINADA",IF(F512&gt;=H512,"PENDIENTE",IF(E512='14_FALLAS_ESC'!$E$2,"INTERRUMPIDA","EN CURSO")))</x:f>
        <x:v>PENDIENTE</x:v>
      </x:c>
      <x:c r="J512" t="inlineStr">
        <x:is>
          <x:t xml:space="preserve">DERIVADO DEL FIFO</x:t>
        </x:is>
      </x:c>
    </x:row>
    <x:row r="513">
      <x:c r="A513" t="inlineStr">
        <x:is>
          <x:t xml:space="preserve">F01</x:t>
        </x:is>
      </x:c>
      <x:c r="B513" t="inlineStr">
        <x:is>
          <x:t xml:space="preserve">P045</x:t>
        </x:is>
      </x:c>
      <x:c r="C513" t="n">
        <x:v>7</x:v>
      </x:c>
      <x:c r="D513" t="inlineStr">
        <x:is>
          <x:t xml:space="preserve">Curado térmico en horno</x:t>
        </x:is>
      </x:c>
      <x:c r="E513" t="inlineStr">
        <x:is>
          <x:t xml:space="preserve">Horno de curado de pintura electrostática por lotes</x:t>
        </x:is>
      </x:c>
      <x:c r="F513" s="35" t="n">
        <x:v>45825.68240666667</x:v>
      </x:c>
      <x:c r="G513" s="35" t="n">
        <x:v>45826.33865666667</x:v>
      </x:c>
      <x:c r="H513" s="35" t="n">
        <x:f>'14_FALLAS_ESC'!$B$2</x:f>
        <x:v>45817.33333333334</x:v>
      </x:c>
      <x:c r="I513" t="str">
        <x:f>IF(G513&lt;=H513,"TERMINADA",IF(F513&gt;=H513,"PENDIENTE",IF(E513='14_FALLAS_ESC'!$E$2,"INTERRUMPIDA","EN CURSO")))</x:f>
        <x:v>PENDIENTE</x:v>
      </x:c>
      <x:c r="J513" t="inlineStr">
        <x:is>
          <x:t xml:space="preserve">DERIVADO DEL FIFO</x:t>
        </x:is>
      </x:c>
    </x:row>
    <x:row r="514">
      <x:c r="A514" t="inlineStr">
        <x:is>
          <x:t xml:space="preserve">F01</x:t>
        </x:is>
      </x:c>
      <x:c r="B514" t="inlineStr">
        <x:is>
          <x:t xml:space="preserve">P045</x:t>
        </x:is>
      </x:c>
      <x:c r="C514" t="n">
        <x:v>8</x:v>
      </x:c>
      <x:c r="D514" t="inlineStr">
        <x:is>
          <x:t xml:space="preserve">Colgado, traslado y enfriamiento</x:t>
        </x:is>
      </x:c>
      <x:c r="E514" t="inlineStr">
        <x:is>
          <x:t xml:space="preserve">Manipulación y enfriamiento de piezas</x:t>
        </x:is>
      </x:c>
      <x:c r="F514" s="35" t="n">
        <x:v>45826.33865666667</x:v>
      </x:c>
      <x:c r="G514" s="35" t="n">
        <x:v>45826.35429555555</x:v>
      </x:c>
      <x:c r="H514" s="35" t="n">
        <x:f>'14_FALLAS_ESC'!$B$2</x:f>
        <x:v>45817.33333333334</x:v>
      </x:c>
      <x:c r="I514" t="str">
        <x:f>IF(G514&lt;=H514,"TERMINADA",IF(F514&gt;=H514,"PENDIENTE",IF(E514='14_FALLAS_ESC'!$E$2,"INTERRUMPIDA","EN CURSO")))</x:f>
        <x:v>PENDIENTE</x:v>
      </x:c>
      <x:c r="J514" t="inlineStr">
        <x:is>
          <x:t xml:space="preserve">DERIVADO DEL FIFO</x:t>
        </x:is>
      </x:c>
    </x:row>
    <x:row r="515">
      <x:c r="A515" t="inlineStr">
        <x:is>
          <x:t xml:space="preserve">F01</x:t>
        </x:is>
      </x:c>
      <x:c r="B515" t="inlineStr">
        <x:is>
          <x:t xml:space="preserve">P045</x:t>
        </x:is>
      </x:c>
      <x:c r="C515" t="n">
        <x:v>9</x:v>
      </x:c>
      <x:c r="D515" t="inlineStr">
        <x:is>
          <x:t xml:space="preserve">Ensamblaje</x:t>
        </x:is>
      </x:c>
      <x:c r="E515" t="inlineStr">
        <x:is>
          <x:t xml:space="preserve">Mesa de armado</x:t>
        </x:is>
      </x:c>
      <x:c r="F515" s="35" t="n">
        <x:v>45828.37657805556</x:v>
      </x:c>
      <x:c r="G515" s="35" t="n">
        <x:v>45828.59741138889</x:v>
      </x:c>
      <x:c r="H515" s="35" t="n">
        <x:f>'14_FALLAS_ESC'!$B$2</x:f>
        <x:v>45817.33333333334</x:v>
      </x:c>
      <x:c r="I515" t="str">
        <x:f>IF(G515&lt;=H515,"TERMINADA",IF(F515&gt;=H515,"PENDIENTE",IF(E515='14_FALLAS_ESC'!$E$2,"INTERRUMPIDA","EN CURSO")))</x:f>
        <x:v>PENDIENTE</x:v>
      </x:c>
      <x:c r="J515" t="inlineStr">
        <x:is>
          <x:t xml:space="preserve">DERIVADO DEL FIFO</x:t>
        </x:is>
      </x:c>
    </x:row>
    <x:row r="516">
      <x:c r="A516" t="inlineStr">
        <x:is>
          <x:t xml:space="preserve">F01</x:t>
        </x:is>
      </x:c>
      <x:c r="B516" t="inlineStr">
        <x:is>
          <x:t xml:space="preserve">P045</x:t>
        </x:is>
      </x:c>
      <x:c r="C516" t="n">
        <x:v>10</x:v>
      </x:c>
      <x:c r="D516" t="inlineStr">
        <x:is>
          <x:t xml:space="preserve">Inspección de calidad</x:t>
        </x:is>
      </x:c>
      <x:c r="E516" t="inlineStr">
        <x:is>
          <x:t xml:space="preserve">Área de inspección</x:t>
        </x:is>
      </x:c>
      <x:c r="F516" s="35" t="n">
        <x:v>45828.59741138889</x:v>
      </x:c>
      <x:c r="G516" s="35" t="n">
        <x:v>45828.61346694444</x:v>
      </x:c>
      <x:c r="H516" s="35" t="n">
        <x:f>'14_FALLAS_ESC'!$B$2</x:f>
        <x:v>45817.33333333334</x:v>
      </x:c>
      <x:c r="I516" t="str">
        <x:f>IF(G516&lt;=H516,"TERMINADA",IF(F516&gt;=H516,"PENDIENTE",IF(E516='14_FALLAS_ESC'!$E$2,"INTERRUMPIDA","EN CURSO")))</x:f>
        <x:v>PENDIENTE</x:v>
      </x:c>
      <x:c r="J516" t="inlineStr">
        <x:is>
          <x:t xml:space="preserve">DERIVADO DEL FIFO</x:t>
        </x:is>
      </x:c>
    </x:row>
    <x:row r="517">
      <x:c r="A517" t="inlineStr">
        <x:is>
          <x:t xml:space="preserve">F01</x:t>
        </x:is>
      </x:c>
      <x:c r="B517" t="inlineStr">
        <x:is>
          <x:t xml:space="preserve">P045</x:t>
        </x:is>
      </x:c>
      <x:c r="C517" t="n">
        <x:v>11</x:v>
      </x:c>
      <x:c r="D517" t="inlineStr">
        <x:is>
          <x:t xml:space="preserve">Embalaje</x:t>
        </x:is>
      </x:c>
      <x:c r="E517" t="inlineStr">
        <x:is>
          <x:t xml:space="preserve">Zona de protección y embalaje</x:t>
        </x:is>
      </x:c>
      <x:c r="F517" s="35" t="n">
        <x:v>45828.61346694444</x:v>
      </x:c>
      <x:c r="G517" s="35" t="n">
        <x:v>45828.6347725</x:v>
      </x:c>
      <x:c r="H517" s="35" t="n">
        <x:f>'14_FALLAS_ESC'!$B$2</x:f>
        <x:v>45817.33333333334</x:v>
      </x:c>
      <x:c r="I517" t="str">
        <x:f>IF(G517&lt;=H517,"TERMINADA",IF(F517&gt;=H517,"PENDIENTE",IF(E517='14_FALLAS_ESC'!$E$2,"INTERRUMPIDA","EN CURSO")))</x:f>
        <x:v>PENDIENTE</x:v>
      </x:c>
      <x:c r="J517" t="inlineStr">
        <x:is>
          <x:t xml:space="preserve">DERIVADO DEL FIFO</x:t>
        </x:is>
      </x:c>
    </x:row>
    <x:row r="518">
      <x:c r="A518" t="inlineStr">
        <x:is>
          <x:t xml:space="preserve">F01</x:t>
        </x:is>
      </x:c>
      <x:c r="B518" t="inlineStr">
        <x:is>
          <x:t xml:space="preserve">P047</x:t>
        </x:is>
      </x:c>
      <x:c r="C518" t="n">
        <x:v>1</x:v>
      </x:c>
      <x:c r="D518" t="inlineStr">
        <x:is>
          <x:t xml:space="preserve">Corte de planchas de acero</x:t>
        </x:is>
      </x:c>
      <x:c r="E518" t="inlineStr">
        <x:is>
          <x:t xml:space="preserve">Guillotina hidráulica para corte de planchas de acero</x:t>
        </x:is>
      </x:c>
      <x:c r="F518" s="35" t="n">
        <x:v>45814.33789583333</x:v>
      </x:c>
      <x:c r="G518" s="35" t="n">
        <x:v>45814.68700694444</x:v>
      </x:c>
      <x:c r="H518" s="35" t="n">
        <x:f>'14_FALLAS_ESC'!$B$2</x:f>
        <x:v>45817.33333333334</x:v>
      </x:c>
      <x:c r="I518" t="str">
        <x:f>IF(G518&lt;=H518,"TERMINADA",IF(F518&gt;=H518,"PENDIENTE",IF(E518='14_FALLAS_ESC'!$E$2,"INTERRUMPIDA","EN CURSO")))</x:f>
        <x:v>TERMINADA</x:v>
      </x:c>
      <x:c r="J518" t="inlineStr">
        <x:is>
          <x:t xml:space="preserve">DERIVADO DEL FIFO</x:t>
        </x:is>
      </x:c>
    </x:row>
    <x:row r="519">
      <x:c r="A519" t="inlineStr">
        <x:is>
          <x:t xml:space="preserve">F01</x:t>
        </x:is>
      </x:c>
      <x:c r="B519" t="inlineStr">
        <x:is>
          <x:t xml:space="preserve">P047</x:t>
        </x:is>
      </x:c>
      <x:c r="C519" t="n">
        <x:v>2</x:v>
      </x:c>
      <x:c r="D519" t="inlineStr">
        <x:is>
          <x:t xml:space="preserve">Perforación</x:t>
        </x:is>
      </x:c>
      <x:c r="E519" t="inlineStr">
        <x:is>
          <x:t xml:space="preserve">Taladro de banco para perforación de acero</x:t>
        </x:is>
      </x:c>
      <x:c r="F519" s="35" t="n">
        <x:v>45818.634875</x:v>
      </x:c>
      <x:c r="G519" s="35" t="n">
        <x:v>45818.69709722222</x:v>
      </x:c>
      <x:c r="H519" s="35" t="n">
        <x:f>'14_FALLAS_ESC'!$B$2</x:f>
        <x:v>45817.33333333334</x:v>
      </x:c>
      <x:c r="I519" t="str">
        <x:f>IF(G519&lt;=H519,"TERMINADA",IF(F519&gt;=H519,"PENDIENTE",IF(E519='14_FALLAS_ESC'!$E$2,"INTERRUMPIDA","EN CURSO")))</x:f>
        <x:v>PENDIENTE</x:v>
      </x:c>
      <x:c r="J519" t="inlineStr">
        <x:is>
          <x:t xml:space="preserve">DERIVADO DEL FIFO</x:t>
        </x:is>
      </x:c>
    </x:row>
    <x:row r="520">
      <x:c r="A520" t="inlineStr">
        <x:is>
          <x:t xml:space="preserve">F01</x:t>
        </x:is>
      </x:c>
      <x:c r="B520" t="inlineStr">
        <x:is>
          <x:t xml:space="preserve">P047</x:t>
        </x:is>
      </x:c>
      <x:c r="C520" t="n">
        <x:v>3</x:v>
      </x:c>
      <x:c r="D520" t="inlineStr">
        <x:is>
          <x:t xml:space="preserve">Plegado</x:t>
        </x:is>
      </x:c>
      <x:c r="E520" t="inlineStr">
        <x:is>
          <x:t xml:space="preserve">Plegadora hidráulica de chapa metálica</x:t>
        </x:is>
      </x:c>
      <x:c r="F520" s="35" t="n">
        <x:v>45825.40931944444</x:v>
      </x:c>
      <x:c r="G520" s="35" t="n">
        <x:v>45827.47598611111</x:v>
      </x:c>
      <x:c r="H520" s="35" t="n">
        <x:f>'14_FALLAS_ESC'!$B$2</x:f>
        <x:v>45817.33333333334</x:v>
      </x:c>
      <x:c r="I520" t="str">
        <x:f>IF(G520&lt;=H520,"TERMINADA",IF(F520&gt;=H520,"PENDIENTE",IF(E520='14_FALLAS_ESC'!$E$2,"INTERRUMPIDA","EN CURSO")))</x:f>
        <x:v>PENDIENTE</x:v>
      </x:c>
      <x:c r="J520" t="inlineStr">
        <x:is>
          <x:t xml:space="preserve">DERIVADO DEL FIFO</x:t>
        </x:is>
      </x:c>
    </x:row>
    <x:row r="521">
      <x:c r="A521" t="inlineStr">
        <x:is>
          <x:t xml:space="preserve">F01</x:t>
        </x:is>
      </x:c>
      <x:c r="B521" t="inlineStr">
        <x:is>
          <x:t xml:space="preserve">P047</x:t>
        </x:is>
      </x:c>
      <x:c r="C521" t="n">
        <x:v>4</x:v>
      </x:c>
      <x:c r="D521" t="inlineStr">
        <x:is>
          <x:t xml:space="preserve">Desbarbado</x:t>
        </x:is>
      </x:c>
      <x:c r="E521" t="inlineStr">
        <x:is>
          <x:t xml:space="preserve">Mesa de desbarbado/esmerilado</x:t>
        </x:is>
      </x:c>
      <x:c r="F521" s="35" t="n">
        <x:v>45827.47598611111</x:v>
      </x:c>
      <x:c r="G521" s="35" t="n">
        <x:v>45827.64681944445</x:v>
      </x:c>
      <x:c r="H521" s="35" t="n">
        <x:f>'14_FALLAS_ESC'!$B$2</x:f>
        <x:v>45817.33333333334</x:v>
      </x:c>
      <x:c r="I521" t="str">
        <x:f>IF(G521&lt;=H521,"TERMINADA",IF(F521&gt;=H521,"PENDIENTE",IF(E521='14_FALLAS_ESC'!$E$2,"INTERRUMPIDA","EN CURSO")))</x:f>
        <x:v>PENDIENTE</x:v>
      </x:c>
      <x:c r="J521" t="inlineStr">
        <x:is>
          <x:t xml:space="preserve">DERIVADO DEL FIFO</x:t>
        </x:is>
      </x:c>
    </x:row>
    <x:row r="522">
      <x:c r="A522" t="inlineStr">
        <x:is>
          <x:t xml:space="preserve">F01</x:t>
        </x:is>
      </x:c>
      <x:c r="B522" t="inlineStr">
        <x:is>
          <x:t xml:space="preserve">P047</x:t>
        </x:is>
      </x:c>
      <x:c r="C522" t="n">
        <x:v>5</x:v>
      </x:c>
      <x:c r="D522" t="inlineStr">
        <x:is>
          <x:t xml:space="preserve">Preparación superficial</x:t>
        </x:is>
      </x:c>
      <x:c r="E522" t="inlineStr">
        <x:is>
          <x:t xml:space="preserve">Zona de preparación superficial</x:t>
        </x:is>
      </x:c>
      <x:c r="F522" s="35" t="n">
        <x:v>45827.64681944445</x:v>
      </x:c>
      <x:c r="G522" s="35" t="n">
        <x:v>45828.49441944445</x:v>
      </x:c>
      <x:c r="H522" s="35" t="n">
        <x:f>'14_FALLAS_ESC'!$B$2</x:f>
        <x:v>45817.33333333334</x:v>
      </x:c>
      <x:c r="I522" t="str">
        <x:f>IF(G522&lt;=H522,"TERMINADA",IF(F522&gt;=H522,"PENDIENTE",IF(E522='14_FALLAS_ESC'!$E$2,"INTERRUMPIDA","EN CURSO")))</x:f>
        <x:v>PENDIENTE</x:v>
      </x:c>
      <x:c r="J522" t="inlineStr">
        <x:is>
          <x:t xml:space="preserve">DERIVADO DEL FIFO</x:t>
        </x:is>
      </x:c>
    </x:row>
    <x:row r="523">
      <x:c r="A523" t="inlineStr">
        <x:is>
          <x:t xml:space="preserve">F01</x:t>
        </x:is>
      </x:c>
      <x:c r="B523" t="inlineStr">
        <x:is>
          <x:t xml:space="preserve">P047</x:t>
        </x:is>
      </x:c>
      <x:c r="C523" t="n">
        <x:v>6</x:v>
      </x:c>
      <x:c r="D523" t="inlineStr">
        <x:is>
          <x:t xml:space="preserve">Aplicación electrostática de polvo</x:t>
        </x:is>
      </x:c>
      <x:c r="E523" t="inlineStr">
        <x:is>
          <x:t xml:space="preserve">Pistola manual de pintura electrostática en polvo</x:t>
        </x:is>
      </x:c>
      <x:c r="F523" s="35" t="n">
        <x:v>45828.49441944445</x:v>
      </x:c>
      <x:c r="G523" s="35" t="n">
        <x:v>45828.60758611111</x:v>
      </x:c>
      <x:c r="H523" s="35" t="n">
        <x:f>'14_FALLAS_ESC'!$B$2</x:f>
        <x:v>45817.33333333334</x:v>
      </x:c>
      <x:c r="I523" t="str">
        <x:f>IF(G523&lt;=H523,"TERMINADA",IF(F523&gt;=H523,"PENDIENTE",IF(E523='14_FALLAS_ESC'!$E$2,"INTERRUMPIDA","EN CURSO")))</x:f>
        <x:v>PENDIENTE</x:v>
      </x:c>
      <x:c r="J523" t="inlineStr">
        <x:is>
          <x:t xml:space="preserve">DERIVADO DEL FIFO</x:t>
        </x:is>
      </x:c>
    </x:row>
    <x:row r="524">
      <x:c r="A524" t="inlineStr">
        <x:is>
          <x:t xml:space="preserve">F01</x:t>
        </x:is>
      </x:c>
      <x:c r="B524" t="inlineStr">
        <x:is>
          <x:t xml:space="preserve">P047</x:t>
        </x:is>
      </x:c>
      <x:c r="C524" t="n">
        <x:v>7</x:v>
      </x:c>
      <x:c r="D524" t="inlineStr">
        <x:is>
          <x:t xml:space="preserve">Curado térmico en horno</x:t>
        </x:is>
      </x:c>
      <x:c r="E524" t="inlineStr">
        <x:is>
          <x:t xml:space="preserve">Horno de curado de pintura electrostática por lotes</x:t>
        </x:is>
      </x:c>
      <x:c r="F524" s="35" t="n">
        <x:v>45828.60758611111</x:v>
      </x:c>
      <x:c r="G524" s="35" t="n">
        <x:v>45828.67008611111</x:v>
      </x:c>
      <x:c r="H524" s="35" t="n">
        <x:f>'14_FALLAS_ESC'!$B$2</x:f>
        <x:v>45817.33333333334</x:v>
      </x:c>
      <x:c r="I524" t="str">
        <x:f>IF(G524&lt;=H524,"TERMINADA",IF(F524&gt;=H524,"PENDIENTE",IF(E524='14_FALLAS_ESC'!$E$2,"INTERRUMPIDA","EN CURSO")))</x:f>
        <x:v>PENDIENTE</x:v>
      </x:c>
      <x:c r="J524" t="inlineStr">
        <x:is>
          <x:t xml:space="preserve">DERIVADO DEL FIFO</x:t>
        </x:is>
      </x:c>
    </x:row>
    <x:row r="525">
      <x:c r="A525" t="inlineStr">
        <x:is>
          <x:t xml:space="preserve">F01</x:t>
        </x:is>
      </x:c>
      <x:c r="B525" t="inlineStr">
        <x:is>
          <x:t xml:space="preserve">P047</x:t>
        </x:is>
      </x:c>
      <x:c r="C525" t="n">
        <x:v>8</x:v>
      </x:c>
      <x:c r="D525" t="inlineStr">
        <x:is>
          <x:t xml:space="preserve">Colgado, traslado y enfriamiento</x:t>
        </x:is>
      </x:c>
      <x:c r="E525" t="inlineStr">
        <x:is>
          <x:t xml:space="preserve">Manipulación y enfriamiento de piezas</x:t>
        </x:is>
      </x:c>
      <x:c r="F525" s="35" t="n">
        <x:v>45828.67008611111</x:v>
      </x:c>
      <x:c r="G525" s="35" t="n">
        <x:v>45828.70086388889</x:v>
      </x:c>
      <x:c r="H525" s="35" t="n">
        <x:f>'14_FALLAS_ESC'!$B$2</x:f>
        <x:v>45817.33333333334</x:v>
      </x:c>
      <x:c r="I525" t="str">
        <x:f>IF(G525&lt;=H525,"TERMINADA",IF(F525&gt;=H525,"PENDIENTE",IF(E525='14_FALLAS_ESC'!$E$2,"INTERRUMPIDA","EN CURSO")))</x:f>
        <x:v>PENDIENTE</x:v>
      </x:c>
      <x:c r="J525" t="inlineStr">
        <x:is>
          <x:t xml:space="preserve">DERIVADO DEL FIFO</x:t>
        </x:is>
      </x:c>
    </x:row>
    <x:row r="526">
      <x:c r="A526" t="inlineStr">
        <x:is>
          <x:t xml:space="preserve">F01</x:t>
        </x:is>
      </x:c>
      <x:c r="B526" t="inlineStr">
        <x:is>
          <x:t xml:space="preserve">P047</x:t>
        </x:is>
      </x:c>
      <x:c r="C526" t="n">
        <x:v>9</x:v>
      </x:c>
      <x:c r="D526" t="inlineStr">
        <x:is>
          <x:t xml:space="preserve">Ensamblaje</x:t>
        </x:is>
      </x:c>
      <x:c r="E526" t="inlineStr">
        <x:is>
          <x:t xml:space="preserve">Mesa de armado</x:t>
        </x:is>
      </x:c>
      <x:c r="F526" s="35" t="n">
        <x:v>45828.70086388889</x:v>
      </x:c>
      <x:c r="G526" s="35" t="n">
        <x:v>45831.60086388889</x:v>
      </x:c>
      <x:c r="H526" s="35" t="n">
        <x:f>'14_FALLAS_ESC'!$B$2</x:f>
        <x:v>45817.33333333334</x:v>
      </x:c>
      <x:c r="I526" t="str">
        <x:f>IF(G526&lt;=H526,"TERMINADA",IF(F526&gt;=H526,"PENDIENTE",IF(E526='14_FALLAS_ESC'!$E$2,"INTERRUMPIDA","EN CURSO")))</x:f>
        <x:v>PENDIENTE</x:v>
      </x:c>
      <x:c r="J526" t="inlineStr">
        <x:is>
          <x:t xml:space="preserve">DERIVADO DEL FIFO</x:t>
        </x:is>
      </x:c>
    </x:row>
    <x:row r="527">
      <x:c r="A527" t="inlineStr">
        <x:is>
          <x:t xml:space="preserve">F01</x:t>
        </x:is>
      </x:c>
      <x:c r="B527" t="inlineStr">
        <x:is>
          <x:t xml:space="preserve">P047</x:t>
        </x:is>
      </x:c>
      <x:c r="C527" t="n">
        <x:v>10</x:v>
      </x:c>
      <x:c r="D527" t="inlineStr">
        <x:is>
          <x:t xml:space="preserve">Inspección de calidad</x:t>
        </x:is>
      </x:c>
      <x:c r="E527" t="inlineStr">
        <x:is>
          <x:t xml:space="preserve">Área de inspección</x:t>
        </x:is>
      </x:c>
      <x:c r="F527" s="35" t="n">
        <x:v>45831.60086388889</x:v>
      </x:c>
      <x:c r="G527" s="35" t="n">
        <x:v>45831.63239166667</x:v>
      </x:c>
      <x:c r="H527" s="35" t="n">
        <x:f>'14_FALLAS_ESC'!$B$2</x:f>
        <x:v>45817.33333333334</x:v>
      </x:c>
      <x:c r="I527" t="str">
        <x:f>IF(G527&lt;=H527,"TERMINADA",IF(F527&gt;=H527,"PENDIENTE",IF(E527='14_FALLAS_ESC'!$E$2,"INTERRUMPIDA","EN CURSO")))</x:f>
        <x:v>PENDIENTE</x:v>
      </x:c>
      <x:c r="J527" t="inlineStr">
        <x:is>
          <x:t xml:space="preserve">DERIVADO DEL FIFO</x:t>
        </x:is>
      </x:c>
    </x:row>
    <x:row r="528">
      <x:c r="A528" t="inlineStr">
        <x:is>
          <x:t xml:space="preserve">F01</x:t>
        </x:is>
      </x:c>
      <x:c r="B528" t="inlineStr">
        <x:is>
          <x:t xml:space="preserve">P047</x:t>
        </x:is>
      </x:c>
      <x:c r="C528" t="n">
        <x:v>11</x:v>
      </x:c>
      <x:c r="D528" t="inlineStr">
        <x:is>
          <x:t xml:space="preserve">Embalaje</x:t>
        </x:is>
      </x:c>
      <x:c r="E528" t="inlineStr">
        <x:is>
          <x:t xml:space="preserve">Zona de protección y embalaje</x:t>
        </x:is>
      </x:c>
      <x:c r="F528" s="35" t="n">
        <x:v>45831.63239166667</x:v>
      </x:c>
      <x:c r="G528" s="35" t="n">
        <x:v>45831.67408611111</x:v>
      </x:c>
      <x:c r="H528" s="35" t="n">
        <x:f>'14_FALLAS_ESC'!$B$2</x:f>
        <x:v>45817.33333333334</x:v>
      </x:c>
      <x:c r="I528" t="str">
        <x:f>IF(G528&lt;=H528,"TERMINADA",IF(F528&gt;=H528,"PENDIENTE",IF(E528='14_FALLAS_ESC'!$E$2,"INTERRUMPIDA","EN CURSO")))</x:f>
        <x:v>PENDIENTE</x:v>
      </x:c>
      <x:c r="J528" t="inlineStr">
        <x:is>
          <x:t xml:space="preserve">DERIVADO DEL FIFO</x:t>
        </x:is>
      </x:c>
    </x:row>
    <x:row r="529">
      <x:c r="A529" t="inlineStr">
        <x:is>
          <x:t xml:space="preserve">F01</x:t>
        </x:is>
      </x:c>
      <x:c r="B529" t="inlineStr">
        <x:is>
          <x:t xml:space="preserve">P042</x:t>
        </x:is>
      </x:c>
      <x:c r="C529" t="n">
        <x:v>1</x:v>
      </x:c>
      <x:c r="D529" t="inlineStr">
        <x:is>
          <x:t xml:space="preserve">Corte de planchas de acero</x:t>
        </x:is>
      </x:c>
      <x:c r="E529" t="inlineStr">
        <x:is>
          <x:t xml:space="preserve">Guillotina hidráulica para corte de planchas de acero</x:t>
        </x:is>
      </x:c>
      <x:c r="F529" s="35" t="n">
        <x:v>45824.33333333334</x:v>
      </x:c>
      <x:c r="G529" s="35" t="n">
        <x:v>45825.367625</x:v>
      </x:c>
      <x:c r="H529" s="35" t="n">
        <x:f>'14_FALLAS_ESC'!$B$2</x:f>
        <x:v>45817.33333333334</x:v>
      </x:c>
      <x:c r="I529" t="str">
        <x:f>IF(G529&lt;=H529,"TERMINADA",IF(F529&gt;=H529,"PENDIENTE",IF(E529='14_FALLAS_ESC'!$E$2,"INTERRUMPIDA","EN CURSO")))</x:f>
        <x:v>PENDIENTE</x:v>
      </x:c>
      <x:c r="J529" t="inlineStr">
        <x:is>
          <x:t xml:space="preserve">DERIVADO DEL FIFO</x:t>
        </x:is>
      </x:c>
    </x:row>
    <x:row r="530">
      <x:c r="A530" t="inlineStr">
        <x:is>
          <x:t xml:space="preserve">F01</x:t>
        </x:is>
      </x:c>
      <x:c r="B530" t="inlineStr">
        <x:is>
          <x:t xml:space="preserve">P042</x:t>
        </x:is>
      </x:c>
      <x:c r="C530" t="n">
        <x:v>2</x:v>
      </x:c>
      <x:c r="D530" t="inlineStr">
        <x:is>
          <x:t xml:space="preserve">Corte de tubos y perfiles</x:t>
        </x:is>
      </x:c>
      <x:c r="E530" t="inlineStr">
        <x:is>
          <x:t xml:space="preserve">Sierra de cinta para corte de tubos y perfiles</x:t>
        </x:is>
      </x:c>
      <x:c r="F530" s="35" t="n">
        <x:v>45825.367625</x:v>
      </x:c>
      <x:c r="G530" s="35" t="n">
        <x:v>45826.592625</x:v>
      </x:c>
      <x:c r="H530" s="35" t="n">
        <x:f>'14_FALLAS_ESC'!$B$2</x:f>
        <x:v>45817.33333333334</x:v>
      </x:c>
      <x:c r="I530" t="str">
        <x:f>IF(G530&lt;=H530,"TERMINADA",IF(F530&gt;=H530,"PENDIENTE",IF(E530='14_FALLAS_ESC'!$E$2,"INTERRUMPIDA","EN CURSO")))</x:f>
        <x:v>PENDIENTE</x:v>
      </x:c>
      <x:c r="J530" t="inlineStr">
        <x:is>
          <x:t xml:space="preserve">DERIVADO DEL FIFO</x:t>
        </x:is>
      </x:c>
    </x:row>
    <x:row r="531">
      <x:c r="A531" t="inlineStr">
        <x:is>
          <x:t xml:space="preserve">F01</x:t>
        </x:is>
      </x:c>
      <x:c r="B531" t="inlineStr">
        <x:is>
          <x:t xml:space="preserve">P042</x:t>
        </x:is>
      </x:c>
      <x:c r="C531" t="n">
        <x:v>3</x:v>
      </x:c>
      <x:c r="D531" t="inlineStr">
        <x:is>
          <x:t xml:space="preserve">Perforación</x:t>
        </x:is>
      </x:c>
      <x:c r="E531" t="inlineStr">
        <x:is>
          <x:t xml:space="preserve">Taladro de banco para perforación de acero</x:t>
        </x:is>
      </x:c>
      <x:c r="F531" s="35" t="n">
        <x:v>45826.592625</x:v>
      </x:c>
      <x:c r="G531" s="35" t="n">
        <x:v>45831.36304166666</x:v>
      </x:c>
      <x:c r="H531" s="35" t="n">
        <x:f>'14_FALLAS_ESC'!$B$2</x:f>
        <x:v>45817.33333333334</x:v>
      </x:c>
      <x:c r="I531" t="str">
        <x:f>IF(G531&lt;=H531,"TERMINADA",IF(F531&gt;=H531,"PENDIENTE",IF(E531='14_FALLAS_ESC'!$E$2,"INTERRUMPIDA","EN CURSO")))</x:f>
        <x:v>PENDIENTE</x:v>
      </x:c>
      <x:c r="J531" t="inlineStr">
        <x:is>
          <x:t xml:space="preserve">DERIVADO DEL FIFO</x:t>
        </x:is>
      </x:c>
    </x:row>
    <x:row r="532">
      <x:c r="A532" t="inlineStr">
        <x:is>
          <x:t xml:space="preserve">F01</x:t>
        </x:is>
      </x:c>
      <x:c r="B532" t="inlineStr">
        <x:is>
          <x:t xml:space="preserve">P042</x:t>
        </x:is>
      </x:c>
      <x:c r="C532" t="n">
        <x:v>4</x:v>
      </x:c>
      <x:c r="D532" t="inlineStr">
        <x:is>
          <x:t xml:space="preserve">Plegado</x:t>
        </x:is>
      </x:c>
      <x:c r="E532" t="inlineStr">
        <x:is>
          <x:t xml:space="preserve">Plegadora hidráulica de chapa metálica</x:t>
        </x:is>
      </x:c>
      <x:c r="F532" s="35" t="n">
        <x:v>45831.36304166666</x:v>
      </x:c>
      <x:c r="G532" s="35" t="n">
        <x:v>45833.383875</x:v>
      </x:c>
      <x:c r="H532" s="35" t="n">
        <x:f>'14_FALLAS_ESC'!$B$2</x:f>
        <x:v>45817.33333333334</x:v>
      </x:c>
      <x:c r="I532" t="str">
        <x:f>IF(G532&lt;=H532,"TERMINADA",IF(F532&gt;=H532,"PENDIENTE",IF(E532='14_FALLAS_ESC'!$E$2,"INTERRUMPIDA","EN CURSO")))</x:f>
        <x:v>PENDIENTE</x:v>
      </x:c>
      <x:c r="J532" t="inlineStr">
        <x:is>
          <x:t xml:space="preserve">DERIVADO DEL FIFO</x:t>
        </x:is>
      </x:c>
    </x:row>
    <x:row r="533">
      <x:c r="A533" t="inlineStr">
        <x:is>
          <x:t xml:space="preserve">F01</x:t>
        </x:is>
      </x:c>
      <x:c r="B533" t="inlineStr">
        <x:is>
          <x:t xml:space="preserve">P042</x:t>
        </x:is>
      </x:c>
      <x:c r="C533" t="n">
        <x:v>5</x:v>
      </x:c>
      <x:c r="D533" t="inlineStr">
        <x:is>
          <x:t xml:space="preserve">Soldadura</x:t>
        </x:is>
      </x:c>
      <x:c r="E533" t="inlineStr">
        <x:is>
          <x:t xml:space="preserve">Máquina de soldadura por arco MIG/MAG</x:t>
        </x:is>
      </x:c>
      <x:c r="F533" s="35" t="n">
        <x:v>45833.383875</x:v>
      </x:c>
      <x:c r="G533" s="35" t="n">
        <x:v>45835.49331944445</x:v>
      </x:c>
      <x:c r="H533" s="35" t="n">
        <x:f>'14_FALLAS_ESC'!$B$2</x:f>
        <x:v>45817.33333333334</x:v>
      </x:c>
      <x:c r="I533" t="str">
        <x:f>IF(G533&lt;=H533,"TERMINADA",IF(F533&gt;=H533,"PENDIENTE",IF(E533='14_FALLAS_ESC'!$E$2,"INTERRUMPIDA","EN CURSO")))</x:f>
        <x:v>PENDIENTE</x:v>
      </x:c>
      <x:c r="J533" t="inlineStr">
        <x:is>
          <x:t xml:space="preserve">DERIVADO DEL FIFO</x:t>
        </x:is>
      </x:c>
    </x:row>
    <x:row r="534">
      <x:c r="A534" t="inlineStr">
        <x:is>
          <x:t xml:space="preserve">F01</x:t>
        </x:is>
      </x:c>
      <x:c r="B534" t="inlineStr">
        <x:is>
          <x:t xml:space="preserve">P042</x:t>
        </x:is>
      </x:c>
      <x:c r="C534" t="n">
        <x:v>6</x:v>
      </x:c>
      <x:c r="D534" t="inlineStr">
        <x:is>
          <x:t xml:space="preserve">Desbarbado</x:t>
        </x:is>
      </x:c>
      <x:c r="E534" t="inlineStr">
        <x:is>
          <x:t xml:space="preserve">Mesa de desbarbado/esmerilado</x:t>
        </x:is>
      </x:c>
      <x:c r="F534" s="35" t="n">
        <x:v>45835.49331944445</x:v>
      </x:c>
      <x:c r="G534" s="35" t="n">
        <x:v>45838.68706944444</x:v>
      </x:c>
      <x:c r="H534" s="35" t="n">
        <x:f>'14_FALLAS_ESC'!$B$2</x:f>
        <x:v>45817.33333333334</x:v>
      </x:c>
      <x:c r="I534" t="str">
        <x:f>IF(G534&lt;=H534,"TERMINADA",IF(F534&gt;=H534,"PENDIENTE",IF(E534='14_FALLAS_ESC'!$E$2,"INTERRUMPIDA","EN CURSO")))</x:f>
        <x:v>PENDIENTE</x:v>
      </x:c>
      <x:c r="J534" t="inlineStr">
        <x:is>
          <x:t xml:space="preserve">DERIVADO DEL FIFO</x:t>
        </x:is>
      </x:c>
    </x:row>
    <x:row r="535">
      <x:c r="A535" t="inlineStr">
        <x:is>
          <x:t xml:space="preserve">F01</x:t>
        </x:is>
      </x:c>
      <x:c r="B535" t="inlineStr">
        <x:is>
          <x:t xml:space="preserve">P042</x:t>
        </x:is>
      </x:c>
      <x:c r="C535" t="n">
        <x:v>7</x:v>
      </x:c>
      <x:c r="D535" t="inlineStr">
        <x:is>
          <x:t xml:space="preserve">Preparación superficial</x:t>
        </x:is>
      </x:c>
      <x:c r="E535" t="inlineStr">
        <x:is>
          <x:t xml:space="preserve">Zona de preparación superficial</x:t>
        </x:is>
      </x:c>
      <x:c r="F535" s="35" t="n">
        <x:v>45838.68706944444</x:v>
      </x:c>
      <x:c r="G535" s="35" t="n">
        <x:v>45839.67380277778</x:v>
      </x:c>
      <x:c r="H535" s="35" t="n">
        <x:f>'14_FALLAS_ESC'!$B$2</x:f>
        <x:v>45817.33333333334</x:v>
      </x:c>
      <x:c r="I535" t="str">
        <x:f>IF(G535&lt;=H535,"TERMINADA",IF(F535&gt;=H535,"PENDIENTE",IF(E535='14_FALLAS_ESC'!$E$2,"INTERRUMPIDA","EN CURSO")))</x:f>
        <x:v>PENDIENTE</x:v>
      </x:c>
      <x:c r="J535" t="inlineStr">
        <x:is>
          <x:t xml:space="preserve">DERIVADO DEL FIFO</x:t>
        </x:is>
      </x:c>
    </x:row>
    <x:row r="536">
      <x:c r="A536" t="inlineStr">
        <x:is>
          <x:t xml:space="preserve">F01</x:t>
        </x:is>
      </x:c>
      <x:c r="B536" t="inlineStr">
        <x:is>
          <x:t xml:space="preserve">P042</x:t>
        </x:is>
      </x:c>
      <x:c r="C536" t="n">
        <x:v>8</x:v>
      </x:c>
      <x:c r="D536" t="inlineStr">
        <x:is>
          <x:t xml:space="preserve">Aplicación electrostática de polvo</x:t>
        </x:is>
      </x:c>
      <x:c r="E536" t="inlineStr">
        <x:is>
          <x:t xml:space="preserve">Pistola manual de pintura electrostática en polvo</x:t>
        </x:is>
      </x:c>
      <x:c r="F536" s="35" t="n">
        <x:v>45839.67380277778</x:v>
      </x:c>
      <x:c r="G536" s="35" t="n">
        <x:v>45840.39344166667</x:v>
      </x:c>
      <x:c r="H536" s="35" t="n">
        <x:f>'14_FALLAS_ESC'!$B$2</x:f>
        <x:v>45817.33333333334</x:v>
      </x:c>
      <x:c r="I536" t="str">
        <x:f>IF(G536&lt;=H536,"TERMINADA",IF(F536&gt;=H536,"PENDIENTE",IF(E536='14_FALLAS_ESC'!$E$2,"INTERRUMPIDA","EN CURSO")))</x:f>
        <x:v>PENDIENTE</x:v>
      </x:c>
      <x:c r="J536" t="inlineStr">
        <x:is>
          <x:t xml:space="preserve">DERIVADO DEL FIFO</x:t>
        </x:is>
      </x:c>
    </x:row>
    <x:row r="537">
      <x:c r="A537" t="inlineStr">
        <x:is>
          <x:t xml:space="preserve">F01</x:t>
        </x:is>
      </x:c>
      <x:c r="B537" t="inlineStr">
        <x:is>
          <x:t xml:space="preserve">P042</x:t>
        </x:is>
      </x:c>
      <x:c r="C537" t="n">
        <x:v>9</x:v>
      </x:c>
      <x:c r="D537" t="inlineStr">
        <x:is>
          <x:t xml:space="preserve">Curado térmico en horno</x:t>
        </x:is>
      </x:c>
      <x:c r="E537" t="inlineStr">
        <x:is>
          <x:t xml:space="preserve">Horno de curado de pintura electrostática por lotes</x:t>
        </x:is>
      </x:c>
      <x:c r="F537" s="35" t="n">
        <x:v>45840.39344166667</x:v>
      </x:c>
      <x:c r="G537" s="35" t="n">
        <x:v>45840.45594166667</x:v>
      </x:c>
      <x:c r="H537" s="35" t="n">
        <x:f>'14_FALLAS_ESC'!$B$2</x:f>
        <x:v>45817.33333333334</x:v>
      </x:c>
      <x:c r="I537" t="str">
        <x:f>IF(G537&lt;=H537,"TERMINADA",IF(F537&gt;=H537,"PENDIENTE",IF(E537='14_FALLAS_ESC'!$E$2,"INTERRUMPIDA","EN CURSO")))</x:f>
        <x:v>PENDIENTE</x:v>
      </x:c>
      <x:c r="J537" t="inlineStr">
        <x:is>
          <x:t xml:space="preserve">DERIVADO DEL FIFO</x:t>
        </x:is>
      </x:c>
    </x:row>
    <x:row r="538">
      <x:c r="A538" t="inlineStr">
        <x:is>
          <x:t xml:space="preserve">F01</x:t>
        </x:is>
      </x:c>
      <x:c r="B538" t="inlineStr">
        <x:is>
          <x:t xml:space="preserve">P042</x:t>
        </x:is>
      </x:c>
      <x:c r="C538" t="n">
        <x:v>10</x:v>
      </x:c>
      <x:c r="D538" t="inlineStr">
        <x:is>
          <x:t xml:space="preserve">Colgado, traslado y enfriamiento</x:t>
        </x:is>
      </x:c>
      <x:c r="E538" t="inlineStr">
        <x:is>
          <x:t xml:space="preserve">Manipulación y enfriamiento de piezas</x:t>
        </x:is>
      </x:c>
      <x:c r="F538" s="35" t="n">
        <x:v>45840.45594166667</x:v>
      </x:c>
      <x:c r="G538" s="35" t="n">
        <x:v>45840.49320555555</x:v>
      </x:c>
      <x:c r="H538" s="35" t="n">
        <x:f>'14_FALLAS_ESC'!$B$2</x:f>
        <x:v>45817.33333333334</x:v>
      </x:c>
      <x:c r="I538" t="str">
        <x:f>IF(G538&lt;=H538,"TERMINADA",IF(F538&gt;=H538,"PENDIENTE",IF(E538='14_FALLAS_ESC'!$E$2,"INTERRUMPIDA","EN CURSO")))</x:f>
        <x:v>PENDIENTE</x:v>
      </x:c>
      <x:c r="J538" t="inlineStr">
        <x:is>
          <x:t xml:space="preserve">DERIVADO DEL FIFO</x:t>
        </x:is>
      </x:c>
    </x:row>
    <x:row r="539">
      <x:c r="A539" t="inlineStr">
        <x:is>
          <x:t xml:space="preserve">F01</x:t>
        </x:is>
      </x:c>
      <x:c r="B539" t="inlineStr">
        <x:is>
          <x:t xml:space="preserve">P042</x:t>
        </x:is>
      </x:c>
      <x:c r="C539" t="n">
        <x:v>11</x:v>
      </x:c>
      <x:c r="D539" t="inlineStr">
        <x:is>
          <x:t xml:space="preserve">Ensamblaje</x:t>
        </x:is>
      </x:c>
      <x:c r="E539" t="inlineStr">
        <x:is>
          <x:t xml:space="preserve">Mesa de armado</x:t>
        </x:is>
      </x:c>
      <x:c r="F539" s="35" t="n">
        <x:v>45840.49320555555</x:v>
      </x:c>
      <x:c r="G539" s="35" t="n">
        <x:v>45842.44008055556</x:v>
      </x:c>
      <x:c r="H539" s="35" t="n">
        <x:f>'14_FALLAS_ESC'!$B$2</x:f>
        <x:v>45817.33333333334</x:v>
      </x:c>
      <x:c r="I539" t="str">
        <x:f>IF(G539&lt;=H539,"TERMINADA",IF(F539&gt;=H539,"PENDIENTE",IF(E539='14_FALLAS_ESC'!$E$2,"INTERRUMPIDA","EN CURSO")))</x:f>
        <x:v>PENDIENTE</x:v>
      </x:c>
      <x:c r="J539" t="inlineStr">
        <x:is>
          <x:t xml:space="preserve">DERIVADO DEL FIFO</x:t>
        </x:is>
      </x:c>
    </x:row>
    <x:row r="540">
      <x:c r="A540" t="inlineStr">
        <x:is>
          <x:t xml:space="preserve">F01</x:t>
        </x:is>
      </x:c>
      <x:c r="B540" t="inlineStr">
        <x:is>
          <x:t xml:space="preserve">P042</x:t>
        </x:is>
      </x:c>
      <x:c r="C540" t="n">
        <x:v>12</x:v>
      </x:c>
      <x:c r="D540" t="inlineStr">
        <x:is>
          <x:t xml:space="preserve">Inspección de calidad</x:t>
        </x:is>
      </x:c>
      <x:c r="E540" t="inlineStr">
        <x:is>
          <x:t xml:space="preserve">Área de inspección</x:t>
        </x:is>
      </x:c>
      <x:c r="F540" s="35" t="n">
        <x:v>45842.44008055556</x:v>
      </x:c>
      <x:c r="G540" s="35" t="n">
        <x:v>45842.48038611111</x:v>
      </x:c>
      <x:c r="H540" s="35" t="n">
        <x:f>'14_FALLAS_ESC'!$B$2</x:f>
        <x:v>45817.33333333334</x:v>
      </x:c>
      <x:c r="I540" t="str">
        <x:f>IF(G540&lt;=H540,"TERMINADA",IF(F540&gt;=H540,"PENDIENTE",IF(E540='14_FALLAS_ESC'!$E$2,"INTERRUMPIDA","EN CURSO")))</x:f>
        <x:v>PENDIENTE</x:v>
      </x:c>
      <x:c r="J540" t="inlineStr">
        <x:is>
          <x:t xml:space="preserve">DERIVADO DEL FIFO</x:t>
        </x:is>
      </x:c>
    </x:row>
    <x:row r="541">
      <x:c r="A541" t="inlineStr">
        <x:is>
          <x:t xml:space="preserve">F01</x:t>
        </x:is>
      </x:c>
      <x:c r="B541" t="inlineStr">
        <x:is>
          <x:t xml:space="preserve">P042</x:t>
        </x:is>
      </x:c>
      <x:c r="C541" t="n">
        <x:v>13</x:v>
      </x:c>
      <x:c r="D541" t="inlineStr">
        <x:is>
          <x:t xml:space="preserve">Embalaje</x:t>
        </x:is>
      </x:c>
      <x:c r="E541" t="inlineStr">
        <x:is>
          <x:t xml:space="preserve">Zona de protección y embalaje</x:t>
        </x:is>
      </x:c>
      <x:c r="F541" s="35" t="n">
        <x:v>45842.48038611111</x:v>
      </x:c>
      <x:c r="G541" s="35" t="n">
        <x:v>45842.57635833333</x:v>
      </x:c>
      <x:c r="H541" s="35" t="n">
        <x:f>'14_FALLAS_ESC'!$B$2</x:f>
        <x:v>45817.33333333334</x:v>
      </x:c>
      <x:c r="I541" t="str">
        <x:f>IF(G541&lt;=H541,"TERMINADA",IF(F541&gt;=H541,"PENDIENTE",IF(E541='14_FALLAS_ESC'!$E$2,"INTERRUMPIDA","EN CURSO")))</x:f>
        <x:v>PENDIENTE</x:v>
      </x:c>
      <x:c r="J541" t="inlineStr">
        <x:is>
          <x:t xml:space="preserve">DERIVADO DEL FIFO</x:t>
        </x:is>
      </x:c>
    </x:row>
    <x:row r="542">
      <x:c r="A542" t="inlineStr">
        <x:is>
          <x:t xml:space="preserve">F01</x:t>
        </x:is>
      </x:c>
      <x:c r="B542" t="inlineStr">
        <x:is>
          <x:t xml:space="preserve">P044</x:t>
        </x:is>
      </x:c>
      <x:c r="C542" t="n">
        <x:v>1</x:v>
      </x:c>
      <x:c r="D542" t="inlineStr">
        <x:is>
          <x:t xml:space="preserve">Corte de planchas de acero</x:t>
        </x:is>
      </x:c>
      <x:c r="E542" t="inlineStr">
        <x:is>
          <x:t xml:space="preserve">Guillotina hidráulica para corte de planchas de acero</x:t>
        </x:is>
      </x:c>
      <x:c r="F542" s="35" t="n">
        <x:v>45825.367625</x:v>
      </x:c>
      <x:c r="G542" s="35" t="n">
        <x:v>45826.356375</x:v>
      </x:c>
      <x:c r="H542" s="35" t="n">
        <x:f>'14_FALLAS_ESC'!$B$2</x:f>
        <x:v>45817.33333333334</x:v>
      </x:c>
      <x:c r="I542" t="str">
        <x:f>IF(G542&lt;=H542,"TERMINADA",IF(F542&gt;=H542,"PENDIENTE",IF(E542='14_FALLAS_ESC'!$E$2,"INTERRUMPIDA","EN CURSO")))</x:f>
        <x:v>PENDIENTE</x:v>
      </x:c>
      <x:c r="J542" t="inlineStr">
        <x:is>
          <x:t xml:space="preserve">DERIVADO DEL FIFO</x:t>
        </x:is>
      </x:c>
    </x:row>
    <x:row r="543">
      <x:c r="A543" t="inlineStr">
        <x:is>
          <x:t xml:space="preserve">F01</x:t>
        </x:is>
      </x:c>
      <x:c r="B543" t="inlineStr">
        <x:is>
          <x:t xml:space="preserve">P044</x:t>
        </x:is>
      </x:c>
      <x:c r="C543" t="n">
        <x:v>2</x:v>
      </x:c>
      <x:c r="D543" t="inlineStr">
        <x:is>
          <x:t xml:space="preserve">Corte de tubos y perfiles</x:t>
        </x:is>
      </x:c>
      <x:c r="E543" t="inlineStr">
        <x:is>
          <x:t xml:space="preserve">Sierra de cinta para corte de tubos y perfiles</x:t>
        </x:is>
      </x:c>
      <x:c r="F543" s="35" t="n">
        <x:v>45826.592625</x:v>
      </x:c>
      <x:c r="G543" s="35" t="n">
        <x:v>45826.63306944445</x:v>
      </x:c>
      <x:c r="H543" s="35" t="n">
        <x:f>'14_FALLAS_ESC'!$B$2</x:f>
        <x:v>45817.33333333334</x:v>
      </x:c>
      <x:c r="I543" t="str">
        <x:f>IF(G543&lt;=H543,"TERMINADA",IF(F543&gt;=H543,"PENDIENTE",IF(E543='14_FALLAS_ESC'!$E$2,"INTERRUMPIDA","EN CURSO")))</x:f>
        <x:v>PENDIENTE</x:v>
      </x:c>
      <x:c r="J543" t="inlineStr">
        <x:is>
          <x:t xml:space="preserve">DERIVADO DEL FIFO</x:t>
        </x:is>
      </x:c>
    </x:row>
    <x:row r="544">
      <x:c r="A544" t="inlineStr">
        <x:is>
          <x:t xml:space="preserve">F01</x:t>
        </x:is>
      </x:c>
      <x:c r="B544" t="inlineStr">
        <x:is>
          <x:t xml:space="preserve">P044</x:t>
        </x:is>
      </x:c>
      <x:c r="C544" t="n">
        <x:v>3</x:v>
      </x:c>
      <x:c r="D544" t="inlineStr">
        <x:is>
          <x:t xml:space="preserve">Perforación</x:t>
        </x:is>
      </x:c>
      <x:c r="E544" t="inlineStr">
        <x:is>
          <x:t xml:space="preserve">Taladro de banco para perforación de acero</x:t>
        </x:is>
      </x:c>
      <x:c r="F544" s="35" t="n">
        <x:v>45831.36304166666</x:v>
      </x:c>
      <x:c r="G544" s="35" t="n">
        <x:v>45832.408875</x:v>
      </x:c>
      <x:c r="H544" s="35" t="n">
        <x:f>'14_FALLAS_ESC'!$B$2</x:f>
        <x:v>45817.33333333334</x:v>
      </x:c>
      <x:c r="I544" t="str">
        <x:f>IF(G544&lt;=H544,"TERMINADA",IF(F544&gt;=H544,"PENDIENTE",IF(E544='14_FALLAS_ESC'!$E$2,"INTERRUMPIDA","EN CURSO")))</x:f>
        <x:v>PENDIENTE</x:v>
      </x:c>
      <x:c r="J544" t="inlineStr">
        <x:is>
          <x:t xml:space="preserve">DERIVADO DEL FIFO</x:t>
        </x:is>
      </x:c>
    </x:row>
    <x:row r="545">
      <x:c r="A545" t="inlineStr">
        <x:is>
          <x:t xml:space="preserve">F01</x:t>
        </x:is>
      </x:c>
      <x:c r="B545" t="inlineStr">
        <x:is>
          <x:t xml:space="preserve">P044</x:t>
        </x:is>
      </x:c>
      <x:c r="C545" t="n">
        <x:v>4</x:v>
      </x:c>
      <x:c r="D545" t="inlineStr">
        <x:is>
          <x:t xml:space="preserve">Plegado</x:t>
        </x:is>
      </x:c>
      <x:c r="E545" t="inlineStr">
        <x:is>
          <x:t xml:space="preserve">Plegadora hidráulica de chapa metálica</x:t>
        </x:is>
      </x:c>
      <x:c r="F545" s="35" t="n">
        <x:v>45833.383875</x:v>
      </x:c>
      <x:c r="G545" s="35" t="n">
        <x:v>45835.41443055555</x:v>
      </x:c>
      <x:c r="H545" s="35" t="n">
        <x:f>'14_FALLAS_ESC'!$B$2</x:f>
        <x:v>45817.33333333334</x:v>
      </x:c>
      <x:c r="I545" t="str">
        <x:f>IF(G545&lt;=H545,"TERMINADA",IF(F545&gt;=H545,"PENDIENTE",IF(E545='14_FALLAS_ESC'!$E$2,"INTERRUMPIDA","EN CURSO")))</x:f>
        <x:v>PENDIENTE</x:v>
      </x:c>
      <x:c r="J545" t="inlineStr">
        <x:is>
          <x:t xml:space="preserve">DERIVADO DEL FIFO</x:t>
        </x:is>
      </x:c>
    </x:row>
    <x:row r="546">
      <x:c r="A546" t="inlineStr">
        <x:is>
          <x:t xml:space="preserve">F01</x:t>
        </x:is>
      </x:c>
      <x:c r="B546" t="inlineStr">
        <x:is>
          <x:t xml:space="preserve">P044</x:t>
        </x:is>
      </x:c>
      <x:c r="C546" t="n">
        <x:v>5</x:v>
      </x:c>
      <x:c r="D546" t="inlineStr">
        <x:is>
          <x:t xml:space="preserve">Soldadura</x:t>
        </x:is>
      </x:c>
      <x:c r="E546" t="inlineStr">
        <x:is>
          <x:t xml:space="preserve">Máquina de soldadura por arco MIG/MAG</x:t>
        </x:is>
      </x:c>
      <x:c r="F546" s="35" t="n">
        <x:v>45835.49331944445</x:v>
      </x:c>
      <x:c r="G546" s="35" t="n">
        <x:v>45835.57304166667</x:v>
      </x:c>
      <x:c r="H546" s="35" t="n">
        <x:f>'14_FALLAS_ESC'!$B$2</x:f>
        <x:v>45817.33333333334</x:v>
      </x:c>
      <x:c r="I546" t="str">
        <x:f>IF(G546&lt;=H546,"TERMINADA",IF(F546&gt;=H546,"PENDIENTE",IF(E546='14_FALLAS_ESC'!$E$2,"INTERRUMPIDA","EN CURSO")))</x:f>
        <x:v>PENDIENTE</x:v>
      </x:c>
      <x:c r="J546" t="inlineStr">
        <x:is>
          <x:t xml:space="preserve">DERIVADO DEL FIFO</x:t>
        </x:is>
      </x:c>
    </x:row>
    <x:row r="547">
      <x:c r="A547" t="inlineStr">
        <x:is>
          <x:t xml:space="preserve">F01</x:t>
        </x:is>
      </x:c>
      <x:c r="B547" t="inlineStr">
        <x:is>
          <x:t xml:space="preserve">P044</x:t>
        </x:is>
      </x:c>
      <x:c r="C547" t="n">
        <x:v>6</x:v>
      </x:c>
      <x:c r="D547" t="inlineStr">
        <x:is>
          <x:t xml:space="preserve">Desbarbado</x:t>
        </x:is>
      </x:c>
      <x:c r="E547" t="inlineStr">
        <x:is>
          <x:t xml:space="preserve">Mesa de desbarbado/esmerilado</x:t>
        </x:is>
      </x:c>
      <x:c r="F547" s="35" t="n">
        <x:v>45838.68706944444</x:v>
      </x:c>
      <x:c r="G547" s="35" t="n">
        <x:v>45839.49748611111</x:v>
      </x:c>
      <x:c r="H547" s="35" t="n">
        <x:f>'14_FALLAS_ESC'!$B$2</x:f>
        <x:v>45817.33333333334</x:v>
      </x:c>
      <x:c r="I547" t="str">
        <x:f>IF(G547&lt;=H547,"TERMINADA",IF(F547&gt;=H547,"PENDIENTE",IF(E547='14_FALLAS_ESC'!$E$2,"INTERRUMPIDA","EN CURSO")))</x:f>
        <x:v>PENDIENTE</x:v>
      </x:c>
      <x:c r="J547" t="inlineStr">
        <x:is>
          <x:t xml:space="preserve">DERIVADO DEL FIFO</x:t>
        </x:is>
      </x:c>
    </x:row>
    <x:row r="548">
      <x:c r="A548" t="inlineStr">
        <x:is>
          <x:t xml:space="preserve">F01</x:t>
        </x:is>
      </x:c>
      <x:c r="B548" t="inlineStr">
        <x:is>
          <x:t xml:space="preserve">P044</x:t>
        </x:is>
      </x:c>
      <x:c r="C548" t="n">
        <x:v>7</x:v>
      </x:c>
      <x:c r="D548" t="inlineStr">
        <x:is>
          <x:t xml:space="preserve">Preparación superficial</x:t>
        </x:is>
      </x:c>
      <x:c r="E548" t="inlineStr">
        <x:is>
          <x:t xml:space="preserve">Zona de preparación superficial</x:t>
        </x:is>
      </x:c>
      <x:c r="F548" s="35" t="n">
        <x:v>45839.67380277778</x:v>
      </x:c>
      <x:c r="G548" s="35" t="n">
        <x:v>45840.453365</x:v>
      </x:c>
      <x:c r="H548" s="35" t="n">
        <x:f>'14_FALLAS_ESC'!$B$2</x:f>
        <x:v>45817.33333333334</x:v>
      </x:c>
      <x:c r="I548" t="str">
        <x:f>IF(G548&lt;=H548,"TERMINADA",IF(F548&gt;=H548,"PENDIENTE",IF(E548='14_FALLAS_ESC'!$E$2,"INTERRUMPIDA","EN CURSO")))</x:f>
        <x:v>PENDIENTE</x:v>
      </x:c>
      <x:c r="J548" t="inlineStr">
        <x:is>
          <x:t xml:space="preserve">DERIVADO DEL FIFO</x:t>
        </x:is>
      </x:c>
    </x:row>
    <x:row r="549">
      <x:c r="A549" t="inlineStr">
        <x:is>
          <x:t xml:space="preserve">F01</x:t>
        </x:is>
      </x:c>
      <x:c r="B549" t="inlineStr">
        <x:is>
          <x:t xml:space="preserve">P044</x:t>
        </x:is>
      </x:c>
      <x:c r="C549" t="n">
        <x:v>8</x:v>
      </x:c>
      <x:c r="D549" t="inlineStr">
        <x:is>
          <x:t xml:space="preserve">Aplicación electrostática de polvo</x:t>
        </x:is>
      </x:c>
      <x:c r="E549" t="inlineStr">
        <x:is>
          <x:t xml:space="preserve">Pistola manual de pintura electrostática en polvo</x:t>
        </x:is>
      </x:c>
      <x:c r="F549" s="35" t="n">
        <x:v>45840.453365</x:v>
      </x:c>
      <x:c r="G549" s="35" t="n">
        <x:v>45840.54414277778</x:v>
      </x:c>
      <x:c r="H549" s="35" t="n">
        <x:f>'14_FALLAS_ESC'!$B$2</x:f>
        <x:v>45817.33333333334</x:v>
      </x:c>
      <x:c r="I549" t="str">
        <x:f>IF(G549&lt;=H549,"TERMINADA",IF(F549&gt;=H549,"PENDIENTE",IF(E549='14_FALLAS_ESC'!$E$2,"INTERRUMPIDA","EN CURSO")))</x:f>
        <x:v>PENDIENTE</x:v>
      </x:c>
      <x:c r="J549" t="inlineStr">
        <x:is>
          <x:t xml:space="preserve">DERIVADO DEL FIFO</x:t>
        </x:is>
      </x:c>
    </x:row>
    <x:row r="550">
      <x:c r="A550" t="inlineStr">
        <x:is>
          <x:t xml:space="preserve">F01</x:t>
        </x:is>
      </x:c>
      <x:c r="B550" t="inlineStr">
        <x:is>
          <x:t xml:space="preserve">P044</x:t>
        </x:is>
      </x:c>
      <x:c r="C550" t="n">
        <x:v>9</x:v>
      </x:c>
      <x:c r="D550" t="inlineStr">
        <x:is>
          <x:t xml:space="preserve">Curado térmico en horno</x:t>
        </x:is>
      </x:c>
      <x:c r="E550" t="inlineStr">
        <x:is>
          <x:t xml:space="preserve">Horno de curado de pintura electrostática por lotes</x:t>
        </x:is>
      </x:c>
      <x:c r="F550" s="35" t="n">
        <x:v>45840.54414277778</x:v>
      </x:c>
      <x:c r="G550" s="35" t="n">
        <x:v>45840.57539277778</x:v>
      </x:c>
      <x:c r="H550" s="35" t="n">
        <x:f>'14_FALLAS_ESC'!$B$2</x:f>
        <x:v>45817.33333333334</x:v>
      </x:c>
      <x:c r="I550" t="str">
        <x:f>IF(G550&lt;=H550,"TERMINADA",IF(F550&gt;=H550,"PENDIENTE",IF(E550='14_FALLAS_ESC'!$E$2,"INTERRUMPIDA","EN CURSO")))</x:f>
        <x:v>PENDIENTE</x:v>
      </x:c>
      <x:c r="J550" t="inlineStr">
        <x:is>
          <x:t xml:space="preserve">DERIVADO DEL FIFO</x:t>
        </x:is>
      </x:c>
    </x:row>
    <x:row r="551">
      <x:c r="A551" t="inlineStr">
        <x:is>
          <x:t xml:space="preserve">F01</x:t>
        </x:is>
      </x:c>
      <x:c r="B551" t="inlineStr">
        <x:is>
          <x:t xml:space="preserve">P044</x:t>
        </x:is>
      </x:c>
      <x:c r="C551" t="n">
        <x:v>10</x:v>
      </x:c>
      <x:c r="D551" t="inlineStr">
        <x:is>
          <x:t xml:space="preserve">Colgado, traslado y enfriamiento</x:t>
        </x:is>
      </x:c>
      <x:c r="E551" t="inlineStr">
        <x:is>
          <x:t xml:space="preserve">Manipulación y enfriamiento de piezas</x:t>
        </x:is>
      </x:c>
      <x:c r="F551" s="35" t="n">
        <x:v>45840.57539277778</x:v>
      </x:c>
      <x:c r="G551" s="35" t="n">
        <x:v>45840.59505944444</x:v>
      </x:c>
      <x:c r="H551" s="35" t="n">
        <x:f>'14_FALLAS_ESC'!$B$2</x:f>
        <x:v>45817.33333333334</x:v>
      </x:c>
      <x:c r="I551" t="str">
        <x:f>IF(G551&lt;=H551,"TERMINADA",IF(F551&gt;=H551,"PENDIENTE",IF(E551='14_FALLAS_ESC'!$E$2,"INTERRUMPIDA","EN CURSO")))</x:f>
        <x:v>PENDIENTE</x:v>
      </x:c>
      <x:c r="J551" t="inlineStr">
        <x:is>
          <x:t xml:space="preserve">DERIVADO DEL FIFO</x:t>
        </x:is>
      </x:c>
    </x:row>
    <x:row r="552">
      <x:c r="A552" t="inlineStr">
        <x:is>
          <x:t xml:space="preserve">F01</x:t>
        </x:is>
      </x:c>
      <x:c r="B552" t="inlineStr">
        <x:is>
          <x:t xml:space="preserve">P044</x:t>
        </x:is>
      </x:c>
      <x:c r="C552" t="n">
        <x:v>11</x:v>
      </x:c>
      <x:c r="D552" t="inlineStr">
        <x:is>
          <x:t xml:space="preserve">Ensamblaje</x:t>
        </x:is>
      </x:c>
      <x:c r="E552" t="inlineStr">
        <x:is>
          <x:t xml:space="preserve">Mesa de armado</x:t>
        </x:is>
      </x:c>
      <x:c r="F552" s="35" t="n">
        <x:v>45842.44008055556</x:v>
      </x:c>
      <x:c r="G552" s="35" t="n">
        <x:v>45845.38174722222</x:v>
      </x:c>
      <x:c r="H552" s="35" t="n">
        <x:f>'14_FALLAS_ESC'!$B$2</x:f>
        <x:v>45817.33333333334</x:v>
      </x:c>
      <x:c r="I552" t="str">
        <x:f>IF(G552&lt;=H552,"TERMINADA",IF(F552&gt;=H552,"PENDIENTE",IF(E552='14_FALLAS_ESC'!$E$2,"INTERRUMPIDA","EN CURSO")))</x:f>
        <x:v>PENDIENTE</x:v>
      </x:c>
      <x:c r="J552" t="inlineStr">
        <x:is>
          <x:t xml:space="preserve">DERIVADO DEL FIFO</x:t>
        </x:is>
      </x:c>
    </x:row>
    <x:row r="553">
      <x:c r="A553" t="inlineStr">
        <x:is>
          <x:t xml:space="preserve">F01</x:t>
        </x:is>
      </x:c>
      <x:c r="B553" t="inlineStr">
        <x:is>
          <x:t xml:space="preserve">P044</x:t>
        </x:is>
      </x:c>
      <x:c r="C553" t="n">
        <x:v>12</x:v>
      </x:c>
      <x:c r="D553" t="inlineStr">
        <x:is>
          <x:t xml:space="preserve">Inspección de calidad</x:t>
        </x:is>
      </x:c>
      <x:c r="E553" t="inlineStr">
        <x:is>
          <x:t xml:space="preserve">Área de inspección</x:t>
        </x:is>
      </x:c>
      <x:c r="F553" s="35" t="n">
        <x:v>45845.38174722222</x:v>
      </x:c>
      <x:c r="G553" s="35" t="n">
        <x:v>45845.403525</x:v>
      </x:c>
      <x:c r="H553" s="35" t="n">
        <x:f>'14_FALLAS_ESC'!$B$2</x:f>
        <x:v>45817.33333333334</x:v>
      </x:c>
      <x:c r="I553" t="str">
        <x:f>IF(G553&lt;=H553,"TERMINADA",IF(F553&gt;=H553,"PENDIENTE",IF(E553='14_FALLAS_ESC'!$E$2,"INTERRUMPIDA","EN CURSO")))</x:f>
        <x:v>PENDIENTE</x:v>
      </x:c>
      <x:c r="J553" t="inlineStr">
        <x:is>
          <x:t xml:space="preserve">DERIVADO DEL FIFO</x:t>
        </x:is>
      </x:c>
    </x:row>
    <x:row r="554">
      <x:c r="A554" t="inlineStr">
        <x:is>
          <x:t xml:space="preserve">F01</x:t>
        </x:is>
      </x:c>
      <x:c r="B554" t="inlineStr">
        <x:is>
          <x:t xml:space="preserve">P044</x:t>
        </x:is>
      </x:c>
      <x:c r="C554" t="n">
        <x:v>13</x:v>
      </x:c>
      <x:c r="D554" t="inlineStr">
        <x:is>
          <x:t xml:space="preserve">Embalaje</x:t>
        </x:is>
      </x:c>
      <x:c r="E554" t="inlineStr">
        <x:is>
          <x:t xml:space="preserve">Zona de protección y embalaje</x:t>
        </x:is>
      </x:c>
      <x:c r="F554" s="35" t="n">
        <x:v>45845.403525</x:v>
      </x:c>
      <x:c r="G554" s="35" t="n">
        <x:v>45845.43269166667</x:v>
      </x:c>
      <x:c r="H554" s="35" t="n">
        <x:f>'14_FALLAS_ESC'!$B$2</x:f>
        <x:v>45817.33333333334</x:v>
      </x:c>
      <x:c r="I554" t="str">
        <x:f>IF(G554&lt;=H554,"TERMINADA",IF(F554&gt;=H554,"PENDIENTE",IF(E554='14_FALLAS_ESC'!$E$2,"INTERRUMPIDA","EN CURSO")))</x:f>
        <x:v>PENDIENTE</x:v>
      </x:c>
      <x:c r="J554" t="inlineStr">
        <x:is>
          <x:t xml:space="preserve">DERIVADO DEL FIFO</x:t>
        </x:is>
      </x:c>
    </x:row>
    <x:row r="555">
      <x:c r="A555" t="inlineStr">
        <x:is>
          <x:t xml:space="preserve">F01</x:t>
        </x:is>
      </x:c>
      <x:c r="B555" t="inlineStr">
        <x:is>
          <x:t xml:space="preserve">P046</x:t>
        </x:is>
      </x:c>
      <x:c r="C555" t="n">
        <x:v>1</x:v>
      </x:c>
      <x:c r="D555" t="inlineStr">
        <x:is>
          <x:t xml:space="preserve">Corte de planchas de acero</x:t>
        </x:is>
      </x:c>
      <x:c r="E555" t="inlineStr">
        <x:is>
          <x:t xml:space="preserve">Guillotina hidráulica para corte de planchas de acero</x:t>
        </x:is>
      </x:c>
      <x:c r="F555" s="35" t="n">
        <x:v>45826.356375</x:v>
      </x:c>
      <x:c r="G555" s="35" t="n">
        <x:v>45826.68136111111</x:v>
      </x:c>
      <x:c r="H555" s="35" t="n">
        <x:f>'14_FALLAS_ESC'!$B$2</x:f>
        <x:v>45817.33333333334</x:v>
      </x:c>
      <x:c r="I555" t="str">
        <x:f>IF(G555&lt;=H555,"TERMINADA",IF(F555&gt;=H555,"PENDIENTE",IF(E555='14_FALLAS_ESC'!$E$2,"INTERRUMPIDA","EN CURSO")))</x:f>
        <x:v>PENDIENTE</x:v>
      </x:c>
      <x:c r="J555" t="inlineStr">
        <x:is>
          <x:t xml:space="preserve">DERIVADO DEL FIFO</x:t>
        </x:is>
      </x:c>
    </x:row>
    <x:row r="556">
      <x:c r="A556" t="inlineStr">
        <x:is>
          <x:t xml:space="preserve">F01</x:t>
        </x:is>
      </x:c>
      <x:c r="B556" t="inlineStr">
        <x:is>
          <x:t xml:space="preserve">P046</x:t>
        </x:is>
      </x:c>
      <x:c r="C556" t="n">
        <x:v>2</x:v>
      </x:c>
      <x:c r="D556" t="inlineStr">
        <x:is>
          <x:t xml:space="preserve">Perforación</x:t>
        </x:is>
      </x:c>
      <x:c r="E556" t="inlineStr">
        <x:is>
          <x:t xml:space="preserve">Taladro de banco para perforación de acero</x:t>
        </x:is>
      </x:c>
      <x:c r="F556" s="35" t="n">
        <x:v>45832.408875</x:v>
      </x:c>
      <x:c r="G556" s="35" t="n">
        <x:v>45832.58873611111</x:v>
      </x:c>
      <x:c r="H556" s="35" t="n">
        <x:f>'14_FALLAS_ESC'!$B$2</x:f>
        <x:v>45817.33333333334</x:v>
      </x:c>
      <x:c r="I556" t="str">
        <x:f>IF(G556&lt;=H556,"TERMINADA",IF(F556&gt;=H556,"PENDIENTE",IF(E556='14_FALLAS_ESC'!$E$2,"INTERRUMPIDA","EN CURSO")))</x:f>
        <x:v>PENDIENTE</x:v>
      </x:c>
      <x:c r="J556" t="inlineStr">
        <x:is>
          <x:t xml:space="preserve">DERIVADO DEL FIFO</x:t>
        </x:is>
      </x:c>
    </x:row>
    <x:row r="557">
      <x:c r="A557" t="inlineStr">
        <x:is>
          <x:t xml:space="preserve">F01</x:t>
        </x:is>
      </x:c>
      <x:c r="B557" t="inlineStr">
        <x:is>
          <x:t xml:space="preserve">P046</x:t>
        </x:is>
      </x:c>
      <x:c r="C557" t="n">
        <x:v>3</x:v>
      </x:c>
      <x:c r="D557" t="inlineStr">
        <x:is>
          <x:t xml:space="preserve">Plegado</x:t>
        </x:is>
      </x:c>
      <x:c r="E557" t="inlineStr">
        <x:is>
          <x:t xml:space="preserve">Plegadora hidráulica de chapa metálica</x:t>
        </x:is>
      </x:c>
      <x:c r="F557" s="35" t="n">
        <x:v>45835.41443055555</x:v>
      </x:c>
      <x:c r="G557" s="35" t="n">
        <x:v>45839.48040277778</x:v>
      </x:c>
      <x:c r="H557" s="35" t="n">
        <x:f>'14_FALLAS_ESC'!$B$2</x:f>
        <x:v>45817.33333333334</x:v>
      </x:c>
      <x:c r="I557" t="str">
        <x:f>IF(G557&lt;=H557,"TERMINADA",IF(F557&gt;=H557,"PENDIENTE",IF(E557='14_FALLAS_ESC'!$E$2,"INTERRUMPIDA","EN CURSO")))</x:f>
        <x:v>PENDIENTE</x:v>
      </x:c>
      <x:c r="J557" t="inlineStr">
        <x:is>
          <x:t xml:space="preserve">DERIVADO DEL FIFO</x:t>
        </x:is>
      </x:c>
    </x:row>
    <x:row r="558">
      <x:c r="A558" t="inlineStr">
        <x:is>
          <x:t xml:space="preserve">F01</x:t>
        </x:is>
      </x:c>
      <x:c r="B558" t="inlineStr">
        <x:is>
          <x:t xml:space="preserve">P046</x:t>
        </x:is>
      </x:c>
      <x:c r="C558" t="n">
        <x:v>4</x:v>
      </x:c>
      <x:c r="D558" t="inlineStr">
        <x:is>
          <x:t xml:space="preserve">Desbarbado</x:t>
        </x:is>
      </x:c>
      <x:c r="E558" t="inlineStr">
        <x:is>
          <x:t xml:space="preserve">Mesa de desbarbado/esmerilado</x:t>
        </x:is>
      </x:c>
      <x:c r="F558" s="35" t="n">
        <x:v>45839.49748611111</x:v>
      </x:c>
      <x:c r="G558" s="35" t="n">
        <x:v>45839.66519444445</x:v>
      </x:c>
      <x:c r="H558" s="35" t="n">
        <x:f>'14_FALLAS_ESC'!$B$2</x:f>
        <x:v>45817.33333333334</x:v>
      </x:c>
      <x:c r="I558" t="str">
        <x:f>IF(G558&lt;=H558,"TERMINADA",IF(F558&gt;=H558,"PENDIENTE",IF(E558='14_FALLAS_ESC'!$E$2,"INTERRUMPIDA","EN CURSO")))</x:f>
        <x:v>PENDIENTE</x:v>
      </x:c>
      <x:c r="J558" t="inlineStr">
        <x:is>
          <x:t xml:space="preserve">DERIVADO DEL FIFO</x:t>
        </x:is>
      </x:c>
    </x:row>
    <x:row r="559">
      <x:c r="A559" t="inlineStr">
        <x:is>
          <x:t xml:space="preserve">F01</x:t>
        </x:is>
      </x:c>
      <x:c r="B559" t="inlineStr">
        <x:is>
          <x:t xml:space="preserve">P046</x:t>
        </x:is>
      </x:c>
      <x:c r="C559" t="n">
        <x:v>5</x:v>
      </x:c>
      <x:c r="D559" t="inlineStr">
        <x:is>
          <x:t xml:space="preserve">Preparación superficial</x:t>
        </x:is>
      </x:c>
      <x:c r="E559" t="inlineStr">
        <x:is>
          <x:t xml:space="preserve">Zona de preparación superficial</x:t>
        </x:is>
      </x:c>
      <x:c r="F559" s="35" t="n">
        <x:v>45840.453365</x:v>
      </x:c>
      <x:c r="G559" s="35" t="n">
        <x:v>45840.68162611111</x:v>
      </x:c>
      <x:c r="H559" s="35" t="n">
        <x:f>'14_FALLAS_ESC'!$B$2</x:f>
        <x:v>45817.33333333334</x:v>
      </x:c>
      <x:c r="I559" t="str">
        <x:f>IF(G559&lt;=H559,"TERMINADA",IF(F559&gt;=H559,"PENDIENTE",IF(E559='14_FALLAS_ESC'!$E$2,"INTERRUMPIDA","EN CURSO")))</x:f>
        <x:v>PENDIENTE</x:v>
      </x:c>
      <x:c r="J559" t="inlineStr">
        <x:is>
          <x:t xml:space="preserve">DERIVADO DEL FIFO</x:t>
        </x:is>
      </x:c>
    </x:row>
    <x:row r="560">
      <x:c r="A560" t="inlineStr">
        <x:is>
          <x:t xml:space="preserve">F01</x:t>
        </x:is>
      </x:c>
      <x:c r="B560" t="inlineStr">
        <x:is>
          <x:t xml:space="preserve">P046</x:t>
        </x:is>
      </x:c>
      <x:c r="C560" t="n">
        <x:v>6</x:v>
      </x:c>
      <x:c r="D560" t="inlineStr">
        <x:is>
          <x:t xml:space="preserve">Aplicación electrostática de polvo</x:t>
        </x:is>
      </x:c>
      <x:c r="E560" t="inlineStr">
        <x:is>
          <x:t xml:space="preserve">Pistola manual de pintura electrostática en polvo</x:t>
        </x:is>
      </x:c>
      <x:c r="F560" s="35" t="n">
        <x:v>45840.68162611111</x:v>
      </x:c>
      <x:c r="G560" s="35" t="n">
        <x:v>45841.34816083333</x:v>
      </x:c>
      <x:c r="H560" s="35" t="n">
        <x:f>'14_FALLAS_ESC'!$B$2</x:f>
        <x:v>45817.33333333334</x:v>
      </x:c>
      <x:c r="I560" t="str">
        <x:f>IF(G560&lt;=H560,"TERMINADA",IF(F560&gt;=H560,"PENDIENTE",IF(E560='14_FALLAS_ESC'!$E$2,"INTERRUMPIDA","EN CURSO")))</x:f>
        <x:v>PENDIENTE</x:v>
      </x:c>
      <x:c r="J560" t="inlineStr">
        <x:is>
          <x:t xml:space="preserve">DERIVADO DEL FIFO</x:t>
        </x:is>
      </x:c>
    </x:row>
    <x:row r="561">
      <x:c r="A561" t="inlineStr">
        <x:is>
          <x:t xml:space="preserve">F01</x:t>
        </x:is>
      </x:c>
      <x:c r="B561" t="inlineStr">
        <x:is>
          <x:t xml:space="preserve">P046</x:t>
        </x:is>
      </x:c>
      <x:c r="C561" t="n">
        <x:v>7</x:v>
      </x:c>
      <x:c r="D561" t="inlineStr">
        <x:is>
          <x:t xml:space="preserve">Curado térmico en horno</x:t>
        </x:is>
      </x:c>
      <x:c r="E561" t="inlineStr">
        <x:is>
          <x:t xml:space="preserve">Horno de curado de pintura electrostática por lotes</x:t>
        </x:is>
      </x:c>
      <x:c r="F561" s="35" t="n">
        <x:v>45841.34816083333</x:v>
      </x:c>
      <x:c r="G561" s="35" t="n">
        <x:v>45841.37941083333</x:v>
      </x:c>
      <x:c r="H561" s="35" t="n">
        <x:f>'14_FALLAS_ESC'!$B$2</x:f>
        <x:v>45817.33333333334</x:v>
      </x:c>
      <x:c r="I561" t="str">
        <x:f>IF(G561&lt;=H561,"TERMINADA",IF(F561&gt;=H561,"PENDIENTE",IF(E561='14_FALLAS_ESC'!$E$2,"INTERRUMPIDA","EN CURSO")))</x:f>
        <x:v>PENDIENTE</x:v>
      </x:c>
      <x:c r="J561" t="inlineStr">
        <x:is>
          <x:t xml:space="preserve">DERIVADO DEL FIFO</x:t>
        </x:is>
      </x:c>
    </x:row>
    <x:row r="562">
      <x:c r="A562" t="inlineStr">
        <x:is>
          <x:t xml:space="preserve">F01</x:t>
        </x:is>
      </x:c>
      <x:c r="B562" t="inlineStr">
        <x:is>
          <x:t xml:space="preserve">P046</x:t>
        </x:is>
      </x:c>
      <x:c r="C562" t="n">
        <x:v>8</x:v>
      </x:c>
      <x:c r="D562" t="inlineStr">
        <x:is>
          <x:t xml:space="preserve">Colgado, traslado y enfriamiento</x:t>
        </x:is>
      </x:c>
      <x:c r="E562" t="inlineStr">
        <x:is>
          <x:t xml:space="preserve">Manipulación y enfriamiento de piezas</x:t>
        </x:is>
      </x:c>
      <x:c r="F562" s="35" t="n">
        <x:v>45841.37941083333</x:v>
      </x:c>
      <x:c r="G562" s="35" t="n">
        <x:v>45841.39673027777</x:v>
      </x:c>
      <x:c r="H562" s="35" t="n">
        <x:f>'14_FALLAS_ESC'!$B$2</x:f>
        <x:v>45817.33333333334</x:v>
      </x:c>
      <x:c r="I562" t="str">
        <x:f>IF(G562&lt;=H562,"TERMINADA",IF(F562&gt;=H562,"PENDIENTE",IF(E562='14_FALLAS_ESC'!$E$2,"INTERRUMPIDA","EN CURSO")))</x:f>
        <x:v>PENDIENTE</x:v>
      </x:c>
      <x:c r="J562" t="inlineStr">
        <x:is>
          <x:t xml:space="preserve">DERIVADO DEL FIFO</x:t>
        </x:is>
      </x:c>
    </x:row>
    <x:row r="563">
      <x:c r="A563" t="inlineStr">
        <x:is>
          <x:t xml:space="preserve">F01</x:t>
        </x:is>
      </x:c>
      <x:c r="B563" t="inlineStr">
        <x:is>
          <x:t xml:space="preserve">P046</x:t>
        </x:is>
      </x:c>
      <x:c r="C563" t="n">
        <x:v>9</x:v>
      </x:c>
      <x:c r="D563" t="inlineStr">
        <x:is>
          <x:t xml:space="preserve">Ensamblaje</x:t>
        </x:is>
      </x:c>
      <x:c r="E563" t="inlineStr">
        <x:is>
          <x:t xml:space="preserve">Mesa de armado</x:t>
        </x:is>
      </x:c>
      <x:c r="F563" s="35" t="n">
        <x:v>45845.38174722222</x:v>
      </x:c>
      <x:c r="G563" s="35" t="n">
        <x:v>45845.70101805556</x:v>
      </x:c>
      <x:c r="H563" s="35" t="n">
        <x:f>'14_FALLAS_ESC'!$B$2</x:f>
        <x:v>45817.33333333334</x:v>
      </x:c>
      <x:c r="I563" t="str">
        <x:f>IF(G563&lt;=H563,"TERMINADA",IF(F563&gt;=H563,"PENDIENTE",IF(E563='14_FALLAS_ESC'!$E$2,"INTERRUMPIDA","EN CURSO")))</x:f>
        <x:v>PENDIENTE</x:v>
      </x:c>
      <x:c r="J563" t="inlineStr">
        <x:is>
          <x:t xml:space="preserve">DERIVADO DEL FIFO</x:t>
        </x:is>
      </x:c>
    </x:row>
    <x:row r="564">
      <x:c r="A564" t="inlineStr">
        <x:is>
          <x:t xml:space="preserve">F01</x:t>
        </x:is>
      </x:c>
      <x:c r="B564" t="inlineStr">
        <x:is>
          <x:t xml:space="preserve">P046</x:t>
        </x:is>
      </x:c>
      <x:c r="C564" t="n">
        <x:v>10</x:v>
      </x:c>
      <x:c r="D564" t="inlineStr">
        <x:is>
          <x:t xml:space="preserve">Inspección de calidad</x:t>
        </x:is>
      </x:c>
      <x:c r="E564" t="inlineStr">
        <x:is>
          <x:t xml:space="preserve">Área de inspección</x:t>
        </x:is>
      </x:c>
      <x:c r="F564" s="35" t="n">
        <x:v>45845.70101805556</x:v>
      </x:c>
      <x:c r="G564" s="35" t="n">
        <x:v>45846.34451805556</x:v>
      </x:c>
      <x:c r="H564" s="35" t="n">
        <x:f>'14_FALLAS_ESC'!$B$2</x:f>
        <x:v>45817.33333333334</x:v>
      </x:c>
      <x:c r="I564" t="str">
        <x:f>IF(G564&lt;=H564,"TERMINADA",IF(F564&gt;=H564,"PENDIENTE",IF(E564='14_FALLAS_ESC'!$E$2,"INTERRUMPIDA","EN CURSO")))</x:f>
        <x:v>PENDIENTE</x:v>
      </x:c>
      <x:c r="J564" t="inlineStr">
        <x:is>
          <x:t xml:space="preserve">DERIVADO DEL FIFO</x:t>
        </x:is>
      </x:c>
    </x:row>
    <x:row r="565">
      <x:c r="A565" t="inlineStr">
        <x:is>
          <x:t xml:space="preserve">F01</x:t>
        </x:is>
      </x:c>
      <x:c r="B565" t="inlineStr">
        <x:is>
          <x:t xml:space="preserve">P046</x:t>
        </x:is>
      </x:c>
      <x:c r="C565" t="n">
        <x:v>11</x:v>
      </x:c>
      <x:c r="D565" t="inlineStr">
        <x:is>
          <x:t xml:space="preserve">Embalaje</x:t>
        </x:is>
      </x:c>
      <x:c r="E565" t="inlineStr">
        <x:is>
          <x:t xml:space="preserve">Zona de protección y embalaje</x:t>
        </x:is>
      </x:c>
      <x:c r="F565" s="35" t="n">
        <x:v>45846.34451805556</x:v>
      </x:c>
      <x:c r="G565" s="35" t="n">
        <x:v>45846.36914305556</x:v>
      </x:c>
      <x:c r="H565" s="35" t="n">
        <x:f>'14_FALLAS_ESC'!$B$2</x:f>
        <x:v>45817.33333333334</x:v>
      </x:c>
      <x:c r="I565" t="str">
        <x:f>IF(G565&lt;=H565,"TERMINADA",IF(F565&gt;=H565,"PENDIENTE",IF(E565='14_FALLAS_ESC'!$E$2,"INTERRUMPIDA","EN CURSO")))</x:f>
        <x:v>PENDIENTE</x:v>
      </x:c>
      <x:c r="J565" t="inlineStr">
        <x:is>
          <x:t xml:space="preserve">DERIVADO DEL FIFO</x:t>
        </x:is>
      </x:c>
    </x:row>
    <x:row r="566">
      <x:c r="A566" t="inlineStr">
        <x:is>
          <x:t xml:space="preserve">F01</x:t>
        </x:is>
      </x:c>
      <x:c r="B566" t="inlineStr">
        <x:is>
          <x:t xml:space="preserve">P048</x:t>
        </x:is>
      </x:c>
      <x:c r="C566" t="n">
        <x:v>1</x:v>
      </x:c>
      <x:c r="D566" t="inlineStr">
        <x:is>
          <x:t xml:space="preserve">Corte de planchas de acero</x:t>
        </x:is>
      </x:c>
      <x:c r="E566" t="inlineStr">
        <x:is>
          <x:t xml:space="preserve">Guillotina hidráulica para corte de planchas de acero</x:t>
        </x:is>
      </x:c>
      <x:c r="F566" s="35" t="n">
        <x:v>45826.68136111111</x:v>
      </x:c>
      <x:c r="G566" s="35" t="n">
        <x:v>45827.65847222223</x:v>
      </x:c>
      <x:c r="H566" s="35" t="n">
        <x:f>'14_FALLAS_ESC'!$B$2</x:f>
        <x:v>45817.33333333334</x:v>
      </x:c>
      <x:c r="I566" t="str">
        <x:f>IF(G566&lt;=H566,"TERMINADA",IF(F566&gt;=H566,"PENDIENTE",IF(E566='14_FALLAS_ESC'!$E$2,"INTERRUMPIDA","EN CURSO")))</x:f>
        <x:v>PENDIENTE</x:v>
      </x:c>
      <x:c r="J566" t="inlineStr">
        <x:is>
          <x:t xml:space="preserve">DERIVADO DEL FIFO</x:t>
        </x:is>
      </x:c>
    </x:row>
    <x:row r="567">
      <x:c r="A567" t="inlineStr">
        <x:is>
          <x:t xml:space="preserve">F01</x:t>
        </x:is>
      </x:c>
      <x:c r="B567" t="inlineStr">
        <x:is>
          <x:t xml:space="preserve">P048</x:t>
        </x:is>
      </x:c>
      <x:c r="C567" t="n">
        <x:v>2</x:v>
      </x:c>
      <x:c r="D567" t="inlineStr">
        <x:is>
          <x:t xml:space="preserve">Corte de tubos y perfiles</x:t>
        </x:is>
      </x:c>
      <x:c r="E567" t="inlineStr">
        <x:is>
          <x:t xml:space="preserve">Sierra de cinta para corte de tubos y perfiles</x:t>
        </x:is>
      </x:c>
      <x:c r="F567" s="35" t="n">
        <x:v>45827.65847222223</x:v>
      </x:c>
      <x:c r="G567" s="35" t="n">
        <x:v>45828.60525</x:v>
      </x:c>
      <x:c r="H567" s="35" t="n">
        <x:f>'14_FALLAS_ESC'!$B$2</x:f>
        <x:v>45817.33333333334</x:v>
      </x:c>
      <x:c r="I567" t="str">
        <x:f>IF(G567&lt;=H567,"TERMINADA",IF(F567&gt;=H567,"PENDIENTE",IF(E567='14_FALLAS_ESC'!$E$2,"INTERRUMPIDA","EN CURSO")))</x:f>
        <x:v>PENDIENTE</x:v>
      </x:c>
      <x:c r="J567" t="inlineStr">
        <x:is>
          <x:t xml:space="preserve">DERIVADO DEL FIFO</x:t>
        </x:is>
      </x:c>
    </x:row>
    <x:row r="568">
      <x:c r="A568" t="inlineStr">
        <x:is>
          <x:t xml:space="preserve">F01</x:t>
        </x:is>
      </x:c>
      <x:c r="B568" t="inlineStr">
        <x:is>
          <x:t xml:space="preserve">P048</x:t>
        </x:is>
      </x:c>
      <x:c r="C568" t="n">
        <x:v>3</x:v>
      </x:c>
      <x:c r="D568" t="inlineStr">
        <x:is>
          <x:t xml:space="preserve">Perforación</x:t>
        </x:is>
      </x:c>
      <x:c r="E568" t="inlineStr">
        <x:is>
          <x:t xml:space="preserve">Taladro de banco para perforación de acero</x:t>
        </x:is>
      </x:c>
      <x:c r="F568" s="35" t="n">
        <x:v>45832.58873611111</x:v>
      </x:c>
      <x:c r="G568" s="35" t="n">
        <x:v>45834.35095833334</x:v>
      </x:c>
      <x:c r="H568" s="35" t="n">
        <x:f>'14_FALLAS_ESC'!$B$2</x:f>
        <x:v>45817.33333333334</x:v>
      </x:c>
      <x:c r="I568" t="str">
        <x:f>IF(G568&lt;=H568,"TERMINADA",IF(F568&gt;=H568,"PENDIENTE",IF(E568='14_FALLAS_ESC'!$E$2,"INTERRUMPIDA","EN CURSO")))</x:f>
        <x:v>PENDIENTE</x:v>
      </x:c>
      <x:c r="J568" t="inlineStr">
        <x:is>
          <x:t xml:space="preserve">DERIVADO DEL FIFO</x:t>
        </x:is>
      </x:c>
    </x:row>
    <x:row r="569">
      <x:c r="A569" t="inlineStr">
        <x:is>
          <x:t xml:space="preserve">F01</x:t>
        </x:is>
      </x:c>
      <x:c r="B569" t="inlineStr">
        <x:is>
          <x:t xml:space="preserve">P048</x:t>
        </x:is>
      </x:c>
      <x:c r="C569" t="n">
        <x:v>4</x:v>
      </x:c>
      <x:c r="D569" t="inlineStr">
        <x:is>
          <x:t xml:space="preserve">Plegado</x:t>
        </x:is>
      </x:c>
      <x:c r="E569" t="inlineStr">
        <x:is>
          <x:t xml:space="preserve">Plegadora hidráulica de chapa metálica</x:t>
        </x:is>
      </x:c>
      <x:c r="F569" s="35" t="n">
        <x:v>45839.48040277778</x:v>
      </x:c>
      <x:c r="G569" s="35" t="n">
        <x:v>45841.58040277778</x:v>
      </x:c>
      <x:c r="H569" s="35" t="n">
        <x:f>'14_FALLAS_ESC'!$B$2</x:f>
        <x:v>45817.33333333334</x:v>
      </x:c>
      <x:c r="I569" t="str">
        <x:f>IF(G569&lt;=H569,"TERMINADA",IF(F569&gt;=H569,"PENDIENTE",IF(E569='14_FALLAS_ESC'!$E$2,"INTERRUMPIDA","EN CURSO")))</x:f>
        <x:v>PENDIENTE</x:v>
      </x:c>
      <x:c r="J569" t="inlineStr">
        <x:is>
          <x:t xml:space="preserve">DERIVADO DEL FIFO</x:t>
        </x:is>
      </x:c>
    </x:row>
    <x:row r="570">
      <x:c r="A570" t="inlineStr">
        <x:is>
          <x:t xml:space="preserve">F01</x:t>
        </x:is>
      </x:c>
      <x:c r="B570" t="inlineStr">
        <x:is>
          <x:t xml:space="preserve">P048</x:t>
        </x:is>
      </x:c>
      <x:c r="C570" t="n">
        <x:v>5</x:v>
      </x:c>
      <x:c r="D570" t="inlineStr">
        <x:is>
          <x:t xml:space="preserve">Desbarbado</x:t>
        </x:is>
      </x:c>
      <x:c r="E570" t="inlineStr">
        <x:is>
          <x:t xml:space="preserve">Mesa de desbarbado/esmerilado</x:t>
        </x:is>
      </x:c>
      <x:c r="F570" s="35" t="n">
        <x:v>45841.58040277778</x:v>
      </x:c>
      <x:c r="G570" s="35" t="n">
        <x:v>45842.56373611111</x:v>
      </x:c>
      <x:c r="H570" s="35" t="n">
        <x:f>'14_FALLAS_ESC'!$B$2</x:f>
        <x:v>45817.33333333334</x:v>
      </x:c>
      <x:c r="I570" t="str">
        <x:f>IF(G570&lt;=H570,"TERMINADA",IF(F570&gt;=H570,"PENDIENTE",IF(E570='14_FALLAS_ESC'!$E$2,"INTERRUMPIDA","EN CURSO")))</x:f>
        <x:v>PENDIENTE</x:v>
      </x:c>
      <x:c r="J570" t="inlineStr">
        <x:is>
          <x:t xml:space="preserve">DERIVADO DEL FIFO</x:t>
        </x:is>
      </x:c>
    </x:row>
    <x:row r="571">
      <x:c r="A571" t="inlineStr">
        <x:is>
          <x:t xml:space="preserve">F01</x:t>
        </x:is>
      </x:c>
      <x:c r="B571" t="inlineStr">
        <x:is>
          <x:t xml:space="preserve">P048</x:t>
        </x:is>
      </x:c>
      <x:c r="C571" t="n">
        <x:v>6</x:v>
      </x:c>
      <x:c r="D571" t="inlineStr">
        <x:is>
          <x:t xml:space="preserve">Preparación superficial</x:t>
        </x:is>
      </x:c>
      <x:c r="E571" t="inlineStr">
        <x:is>
          <x:t xml:space="preserve">Zona de preparación superficial</x:t>
        </x:is>
      </x:c>
      <x:c r="F571" s="35" t="n">
        <x:v>45842.56373611111</x:v>
      </x:c>
      <x:c r="G571" s="35" t="n">
        <x:v>45845.40102944445</x:v>
      </x:c>
      <x:c r="H571" s="35" t="n">
        <x:f>'14_FALLAS_ESC'!$B$2</x:f>
        <x:v>45817.33333333334</x:v>
      </x:c>
      <x:c r="I571" t="str">
        <x:f>IF(G571&lt;=H571,"TERMINADA",IF(F571&gt;=H571,"PENDIENTE",IF(E571='14_FALLAS_ESC'!$E$2,"INTERRUMPIDA","EN CURSO")))</x:f>
        <x:v>PENDIENTE</x:v>
      </x:c>
      <x:c r="J571" t="inlineStr">
        <x:is>
          <x:t xml:space="preserve">DERIVADO DEL FIFO</x:t>
        </x:is>
      </x:c>
    </x:row>
    <x:row r="572">
      <x:c r="A572" t="inlineStr">
        <x:is>
          <x:t xml:space="preserve">F01</x:t>
        </x:is>
      </x:c>
      <x:c r="B572" t="inlineStr">
        <x:is>
          <x:t xml:space="preserve">P048</x:t>
        </x:is>
      </x:c>
      <x:c r="C572" t="n">
        <x:v>7</x:v>
      </x:c>
      <x:c r="D572" t="inlineStr">
        <x:is>
          <x:t xml:space="preserve">Aplicación electrostática de polvo</x:t>
        </x:is>
      </x:c>
      <x:c r="E572" t="inlineStr">
        <x:is>
          <x:t xml:space="preserve">Pistola manual de pintura electrostática en polvo</x:t>
        </x:is>
      </x:c>
      <x:c r="F572" s="35" t="n">
        <x:v>45845.40102944445</x:v>
      </x:c>
      <x:c r="G572" s="35" t="n">
        <x:v>45845.47252944444</x:v>
      </x:c>
      <x:c r="H572" s="35" t="n">
        <x:f>'14_FALLAS_ESC'!$B$2</x:f>
        <x:v>45817.33333333334</x:v>
      </x:c>
      <x:c r="I572" t="str">
        <x:f>IF(G572&lt;=H572,"TERMINADA",IF(F572&gt;=H572,"PENDIENTE",IF(E572='14_FALLAS_ESC'!$E$2,"INTERRUMPIDA","EN CURSO")))</x:f>
        <x:v>PENDIENTE</x:v>
      </x:c>
      <x:c r="J572" t="inlineStr">
        <x:is>
          <x:t xml:space="preserve">DERIVADO DEL FIFO</x:t>
        </x:is>
      </x:c>
    </x:row>
    <x:row r="573">
      <x:c r="A573" t="inlineStr">
        <x:is>
          <x:t xml:space="preserve">F01</x:t>
        </x:is>
      </x:c>
      <x:c r="B573" t="inlineStr">
        <x:is>
          <x:t xml:space="preserve">P048</x:t>
        </x:is>
      </x:c>
      <x:c r="C573" t="n">
        <x:v>8</x:v>
      </x:c>
      <x:c r="D573" t="inlineStr">
        <x:is>
          <x:t xml:space="preserve">Curado térmico en horno</x:t>
        </x:is>
      </x:c>
      <x:c r="E573" t="inlineStr">
        <x:is>
          <x:t xml:space="preserve">Horno de curado de pintura electrostática por lotes</x:t>
        </x:is>
      </x:c>
      <x:c r="F573" s="35" t="n">
        <x:v>45845.47252944444</x:v>
      </x:c>
      <x:c r="G573" s="35" t="n">
        <x:v>45845.57669611111</x:v>
      </x:c>
      <x:c r="H573" s="35" t="n">
        <x:f>'14_FALLAS_ESC'!$B$2</x:f>
        <x:v>45817.33333333334</x:v>
      </x:c>
      <x:c r="I573" t="str">
        <x:f>IF(G573&lt;=H573,"TERMINADA",IF(F573&gt;=H573,"PENDIENTE",IF(E573='14_FALLAS_ESC'!$E$2,"INTERRUMPIDA","EN CURSO")))</x:f>
        <x:v>PENDIENTE</x:v>
      </x:c>
      <x:c r="J573" t="inlineStr">
        <x:is>
          <x:t xml:space="preserve">DERIVADO DEL FIFO</x:t>
        </x:is>
      </x:c>
    </x:row>
    <x:row r="574">
      <x:c r="A574" t="inlineStr">
        <x:is>
          <x:t xml:space="preserve">F01</x:t>
        </x:is>
      </x:c>
      <x:c r="B574" t="inlineStr">
        <x:is>
          <x:t xml:space="preserve">P048</x:t>
        </x:is>
      </x:c>
      <x:c r="C574" t="n">
        <x:v>9</x:v>
      </x:c>
      <x:c r="D574" t="inlineStr">
        <x:is>
          <x:t xml:space="preserve">Colgado, traslado y enfriamiento</x:t>
        </x:is>
      </x:c>
      <x:c r="E574" t="inlineStr">
        <x:is>
          <x:t xml:space="preserve">Manipulación y enfriamiento de piezas</x:t>
        </x:is>
      </x:c>
      <x:c r="F574" s="35" t="n">
        <x:v>45845.57669611111</x:v>
      </x:c>
      <x:c r="G574" s="35" t="n">
        <x:v>45845.60747388889</x:v>
      </x:c>
      <x:c r="H574" s="35" t="n">
        <x:f>'14_FALLAS_ESC'!$B$2</x:f>
        <x:v>45817.33333333334</x:v>
      </x:c>
      <x:c r="I574" t="str">
        <x:f>IF(G574&lt;=H574,"TERMINADA",IF(F574&gt;=H574,"PENDIENTE",IF(E574='14_FALLAS_ESC'!$E$2,"INTERRUMPIDA","EN CURSO")))</x:f>
        <x:v>PENDIENTE</x:v>
      </x:c>
      <x:c r="J574" t="inlineStr">
        <x:is>
          <x:t xml:space="preserve">DERIVADO DEL FIFO</x:t>
        </x:is>
      </x:c>
    </x:row>
    <x:row r="575">
      <x:c r="A575" t="inlineStr">
        <x:is>
          <x:t xml:space="preserve">F01</x:t>
        </x:is>
      </x:c>
      <x:c r="B575" t="inlineStr">
        <x:is>
          <x:t xml:space="preserve">P048</x:t>
        </x:is>
      </x:c>
      <x:c r="C575" t="n">
        <x:v>10</x:v>
      </x:c>
      <x:c r="D575" t="inlineStr">
        <x:is>
          <x:t xml:space="preserve">Ensamblaje</x:t>
        </x:is>
      </x:c>
      <x:c r="E575" t="inlineStr">
        <x:is>
          <x:t xml:space="preserve">Mesa de armado</x:t>
        </x:is>
      </x:c>
      <x:c r="F575" s="35" t="n">
        <x:v>45845.70101805556</x:v>
      </x:c>
      <x:c r="G575" s="35" t="n">
        <x:v>45847.55518472222</x:v>
      </x:c>
      <x:c r="H575" s="35" t="n">
        <x:f>'14_FALLAS_ESC'!$B$2</x:f>
        <x:v>45817.33333333334</x:v>
      </x:c>
      <x:c r="I575" t="str">
        <x:f>IF(G575&lt;=H575,"TERMINADA",IF(F575&gt;=H575,"PENDIENTE",IF(E575='14_FALLAS_ESC'!$E$2,"INTERRUMPIDA","EN CURSO")))</x:f>
        <x:v>PENDIENTE</x:v>
      </x:c>
      <x:c r="J575" t="inlineStr">
        <x:is>
          <x:t xml:space="preserve">DERIVADO DEL FIFO</x:t>
        </x:is>
      </x:c>
    </x:row>
    <x:row r="576">
      <x:c r="A576" t="inlineStr">
        <x:is>
          <x:t xml:space="preserve">F01</x:t>
        </x:is>
      </x:c>
      <x:c r="B576" t="inlineStr">
        <x:is>
          <x:t xml:space="preserve">P048</x:t>
        </x:is>
      </x:c>
      <x:c r="C576" t="n">
        <x:v>11</x:v>
      </x:c>
      <x:c r="D576" t="inlineStr">
        <x:is>
          <x:t xml:space="preserve">Inspección de calidad</x:t>
        </x:is>
      </x:c>
      <x:c r="E576" t="inlineStr">
        <x:is>
          <x:t xml:space="preserve">Área de inspección</x:t>
        </x:is>
      </x:c>
      <x:c r="F576" s="35" t="n">
        <x:v>45847.55518472222</x:v>
      </x:c>
      <x:c r="G576" s="35" t="n">
        <x:v>45847.5867125</x:v>
      </x:c>
      <x:c r="H576" s="35" t="n">
        <x:f>'14_FALLAS_ESC'!$B$2</x:f>
        <x:v>45817.33333333334</x:v>
      </x:c>
      <x:c r="I576" t="str">
        <x:f>IF(G576&lt;=H576,"TERMINADA",IF(F576&gt;=H576,"PENDIENTE",IF(E576='14_FALLAS_ESC'!$E$2,"INTERRUMPIDA","EN CURSO")))</x:f>
        <x:v>PENDIENTE</x:v>
      </x:c>
      <x:c r="J576" t="inlineStr">
        <x:is>
          <x:t xml:space="preserve">DERIVADO DEL FIFO</x:t>
        </x:is>
      </x:c>
    </x:row>
    <x:row r="577">
      <x:c r="A577" t="inlineStr">
        <x:is>
          <x:t xml:space="preserve">F01</x:t>
        </x:is>
      </x:c>
      <x:c r="B577" t="inlineStr">
        <x:is>
          <x:t xml:space="preserve">P048</x:t>
        </x:is>
      </x:c>
      <x:c r="C577" t="n">
        <x:v>12</x:v>
      </x:c>
      <x:c r="D577" t="inlineStr">
        <x:is>
          <x:t xml:space="preserve">Embalaje</x:t>
        </x:is>
      </x:c>
      <x:c r="E577" t="inlineStr">
        <x:is>
          <x:t xml:space="preserve">Zona de protección y embalaje</x:t>
        </x:is>
      </x:c>
      <x:c r="F577" s="35" t="n">
        <x:v>45847.5867125</x:v>
      </x:c>
      <x:c r="G577" s="35" t="n">
        <x:v>45847.62840694444</x:v>
      </x:c>
      <x:c r="H577" s="35" t="n">
        <x:f>'14_FALLAS_ESC'!$B$2</x:f>
        <x:v>45817.33333333334</x:v>
      </x:c>
      <x:c r="I577" t="str">
        <x:f>IF(G577&lt;=H577,"TERMINADA",IF(F577&gt;=H577,"PENDIENTE",IF(E577='14_FALLAS_ESC'!$E$2,"INTERRUMPIDA","EN CURSO")))</x:f>
        <x:v>PENDIENTE</x:v>
      </x:c>
      <x:c r="J577" t="inlineStr">
        <x:is>
          <x:t xml:space="preserve">DERIVADO DEL FIFO</x:t>
        </x:is>
      </x:c>
    </x:row>
    <x:row r="578">
      <x:c r="A578" t="inlineStr">
        <x:is>
          <x:t xml:space="preserve">F01</x:t>
        </x:is>
      </x:c>
      <x:c r="B578" t="inlineStr">
        <x:is>
          <x:t xml:space="preserve">P049</x:t>
        </x:is>
      </x:c>
      <x:c r="C578" t="n">
        <x:v>1</x:v>
      </x:c>
      <x:c r="D578" t="inlineStr">
        <x:is>
          <x:t xml:space="preserve">Corte de planchas de acero</x:t>
        </x:is>
      </x:c>
      <x:c r="E578" t="inlineStr">
        <x:is>
          <x:t xml:space="preserve">Guillotina hidráulica para corte de planchas de acero</x:t>
        </x:is>
      </x:c>
      <x:c r="F578" s="35" t="n">
        <x:v>45841.33333333334</x:v>
      </x:c>
      <x:c r="G578" s="35" t="n">
        <x:v>45841.69865277778</x:v>
      </x:c>
      <x:c r="H578" s="35" t="n">
        <x:f>'14_FALLAS_ESC'!$B$2</x:f>
        <x:v>45817.33333333334</x:v>
      </x:c>
      <x:c r="I578" t="str">
        <x:f>IF(G578&lt;=H578,"TERMINADA",IF(F578&gt;=H578,"PENDIENTE",IF(E578='14_FALLAS_ESC'!$E$2,"INTERRUMPIDA","EN CURSO")))</x:f>
        <x:v>PENDIENTE</x:v>
      </x:c>
      <x:c r="J578" t="inlineStr">
        <x:is>
          <x:t xml:space="preserve">DERIVADO DEL FIFO</x:t>
        </x:is>
      </x:c>
    </x:row>
    <x:row r="579">
      <x:c r="A579" t="inlineStr">
        <x:is>
          <x:t xml:space="preserve">F01</x:t>
        </x:is>
      </x:c>
      <x:c r="B579" t="inlineStr">
        <x:is>
          <x:t xml:space="preserve">P049</x:t>
        </x:is>
      </x:c>
      <x:c r="C579" t="n">
        <x:v>2</x:v>
      </x:c>
      <x:c r="D579" t="inlineStr">
        <x:is>
          <x:t xml:space="preserve">Corte de tubos y perfiles</x:t>
        </x:is>
      </x:c>
      <x:c r="E579" t="inlineStr">
        <x:is>
          <x:t xml:space="preserve">Sierra de cinta para corte de tubos y perfiles</x:t>
        </x:is>
      </x:c>
      <x:c r="F579" s="35" t="n">
        <x:v>45841.69865277778</x:v>
      </x:c>
      <x:c r="G579" s="35" t="n">
        <x:v>45845.39431944444</x:v>
      </x:c>
      <x:c r="H579" s="35" t="n">
        <x:f>'14_FALLAS_ESC'!$B$2</x:f>
        <x:v>45817.33333333334</x:v>
      </x:c>
      <x:c r="I579" t="str">
        <x:f>IF(G579&lt;=H579,"TERMINADA",IF(F579&gt;=H579,"PENDIENTE",IF(E579='14_FALLAS_ESC'!$E$2,"INTERRUMPIDA","EN CURSO")))</x:f>
        <x:v>PENDIENTE</x:v>
      </x:c>
      <x:c r="J579" t="inlineStr">
        <x:is>
          <x:t xml:space="preserve">DERIVADO DEL FIFO</x:t>
        </x:is>
      </x:c>
    </x:row>
    <x:row r="580">
      <x:c r="A580" t="inlineStr">
        <x:is>
          <x:t xml:space="preserve">F01</x:t>
        </x:is>
      </x:c>
      <x:c r="B580" t="inlineStr">
        <x:is>
          <x:t xml:space="preserve">P049</x:t>
        </x:is>
      </x:c>
      <x:c r="C580" t="n">
        <x:v>3</x:v>
      </x:c>
      <x:c r="D580" t="inlineStr">
        <x:is>
          <x:t xml:space="preserve">Perforación</x:t>
        </x:is>
      </x:c>
      <x:c r="E580" t="inlineStr">
        <x:is>
          <x:t xml:space="preserve">Taladro de banco para perforación de acero</x:t>
        </x:is>
      </x:c>
      <x:c r="F580" s="35" t="n">
        <x:v>45845.39431944444</x:v>
      </x:c>
      <x:c r="G580" s="35" t="n">
        <x:v>45846.68709722222</x:v>
      </x:c>
      <x:c r="H580" s="35" t="n">
        <x:f>'14_FALLAS_ESC'!$B$2</x:f>
        <x:v>45817.33333333334</x:v>
      </x:c>
      <x:c r="I580" t="str">
        <x:f>IF(G580&lt;=H580,"TERMINADA",IF(F580&gt;=H580,"PENDIENTE",IF(E580='14_FALLAS_ESC'!$E$2,"INTERRUMPIDA","EN CURSO")))</x:f>
        <x:v>PENDIENTE</x:v>
      </x:c>
      <x:c r="J580" t="inlineStr">
        <x:is>
          <x:t xml:space="preserve">DERIVADO DEL FIFO</x:t>
        </x:is>
      </x:c>
    </x:row>
    <x:row r="581">
      <x:c r="A581" t="inlineStr">
        <x:is>
          <x:t xml:space="preserve">F01</x:t>
        </x:is>
      </x:c>
      <x:c r="B581" t="inlineStr">
        <x:is>
          <x:t xml:space="preserve">P049</x:t>
        </x:is>
      </x:c>
      <x:c r="C581" t="n">
        <x:v>4</x:v>
      </x:c>
      <x:c r="D581" t="inlineStr">
        <x:is>
          <x:t xml:space="preserve">Plegado</x:t>
        </x:is>
      </x:c>
      <x:c r="E581" t="inlineStr">
        <x:is>
          <x:t xml:space="preserve">Plegadora hidráulica de chapa metálica</x:t>
        </x:is>
      </x:c>
      <x:c r="F581" s="35" t="n">
        <x:v>45846.68709722222</x:v>
      </x:c>
      <x:c r="G581" s="35" t="n">
        <x:v>45848.57876388889</x:v>
      </x:c>
      <x:c r="H581" s="35" t="n">
        <x:f>'14_FALLAS_ESC'!$B$2</x:f>
        <x:v>45817.33333333334</x:v>
      </x:c>
      <x:c r="I581" t="str">
        <x:f>IF(G581&lt;=H581,"TERMINADA",IF(F581&gt;=H581,"PENDIENTE",IF(E581='14_FALLAS_ESC'!$E$2,"INTERRUMPIDA","EN CURSO")))</x:f>
        <x:v>PENDIENTE</x:v>
      </x:c>
      <x:c r="J581" t="inlineStr">
        <x:is>
          <x:t xml:space="preserve">DERIVADO DEL FIFO</x:t>
        </x:is>
      </x:c>
    </x:row>
    <x:row r="582">
      <x:c r="A582" t="inlineStr">
        <x:is>
          <x:t xml:space="preserve">F01</x:t>
        </x:is>
      </x:c>
      <x:c r="B582" t="inlineStr">
        <x:is>
          <x:t xml:space="preserve">P049</x:t>
        </x:is>
      </x:c>
      <x:c r="C582" t="n">
        <x:v>5</x:v>
      </x:c>
      <x:c r="D582" t="inlineStr">
        <x:is>
          <x:t xml:space="preserve">Soldadura</x:t>
        </x:is>
      </x:c>
      <x:c r="E582" t="inlineStr">
        <x:is>
          <x:t xml:space="preserve">Máquina de soldadura por arco MIG/MAG</x:t>
        </x:is>
      </x:c>
      <x:c r="F582" s="35" t="n">
        <x:v>45848.57876388889</x:v>
      </x:c>
      <x:c r="G582" s="35" t="n">
        <x:v>45852.63376388889</x:v>
      </x:c>
      <x:c r="H582" s="35" t="n">
        <x:f>'14_FALLAS_ESC'!$B$2</x:f>
        <x:v>45817.33333333334</x:v>
      </x:c>
      <x:c r="I582" t="str">
        <x:f>IF(G582&lt;=H582,"TERMINADA",IF(F582&gt;=H582,"PENDIENTE",IF(E582='14_FALLAS_ESC'!$E$2,"INTERRUMPIDA","EN CURSO")))</x:f>
        <x:v>PENDIENTE</x:v>
      </x:c>
      <x:c r="J582" t="inlineStr">
        <x:is>
          <x:t xml:space="preserve">DERIVADO DEL FIFO</x:t>
        </x:is>
      </x:c>
    </x:row>
    <x:row r="583">
      <x:c r="A583" t="inlineStr">
        <x:is>
          <x:t xml:space="preserve">F01</x:t>
        </x:is>
      </x:c>
      <x:c r="B583" t="inlineStr">
        <x:is>
          <x:t xml:space="preserve">P049</x:t>
        </x:is>
      </x:c>
      <x:c r="C583" t="n">
        <x:v>6</x:v>
      </x:c>
      <x:c r="D583" t="inlineStr">
        <x:is>
          <x:t xml:space="preserve">Desbarbado</x:t>
        </x:is>
      </x:c>
      <x:c r="E583" t="inlineStr">
        <x:is>
          <x:t xml:space="preserve">Mesa de desbarbado/esmerilado</x:t>
        </x:is>
      </x:c>
      <x:c r="F583" s="35" t="n">
        <x:v>45852.63376388889</x:v>
      </x:c>
      <x:c r="G583" s="35" t="n">
        <x:v>45853.68376388889</x:v>
      </x:c>
      <x:c r="H583" s="35" t="n">
        <x:f>'14_FALLAS_ESC'!$B$2</x:f>
        <x:v>45817.33333333334</x:v>
      </x:c>
      <x:c r="I583" t="str">
        <x:f>IF(G583&lt;=H583,"TERMINADA",IF(F583&gt;=H583,"PENDIENTE",IF(E583='14_FALLAS_ESC'!$E$2,"INTERRUMPIDA","EN CURSO")))</x:f>
        <x:v>PENDIENTE</x:v>
      </x:c>
      <x:c r="J583" t="inlineStr">
        <x:is>
          <x:t xml:space="preserve">DERIVADO DEL FIFO</x:t>
        </x:is>
      </x:c>
    </x:row>
    <x:row r="584">
      <x:c r="A584" t="inlineStr">
        <x:is>
          <x:t xml:space="preserve">F01</x:t>
        </x:is>
      </x:c>
      <x:c r="B584" t="inlineStr">
        <x:is>
          <x:t xml:space="preserve">P049</x:t>
        </x:is>
      </x:c>
      <x:c r="C584" t="n">
        <x:v>7</x:v>
      </x:c>
      <x:c r="D584" t="inlineStr">
        <x:is>
          <x:t xml:space="preserve">Preparación superficial</x:t>
        </x:is>
      </x:c>
      <x:c r="E584" t="inlineStr">
        <x:is>
          <x:t xml:space="preserve">Zona de preparación superficial</x:t>
        </x:is>
      </x:c>
      <x:c r="F584" s="35" t="n">
        <x:v>45853.68376388889</x:v>
      </x:c>
      <x:c r="G584" s="35" t="n">
        <x:v>45854.62711277778</x:v>
      </x:c>
      <x:c r="H584" s="35" t="n">
        <x:f>'14_FALLAS_ESC'!$B$2</x:f>
        <x:v>45817.33333333334</x:v>
      </x:c>
      <x:c r="I584" t="str">
        <x:f>IF(G584&lt;=H584,"TERMINADA",IF(F584&gt;=H584,"PENDIENTE",IF(E584='14_FALLAS_ESC'!$E$2,"INTERRUMPIDA","EN CURSO")))</x:f>
        <x:v>PENDIENTE</x:v>
      </x:c>
      <x:c r="J584" t="inlineStr">
        <x:is>
          <x:t xml:space="preserve">DERIVADO DEL FIFO</x:t>
        </x:is>
      </x:c>
    </x:row>
    <x:row r="585">
      <x:c r="A585" t="inlineStr">
        <x:is>
          <x:t xml:space="preserve">F01</x:t>
        </x:is>
      </x:c>
      <x:c r="B585" t="inlineStr">
        <x:is>
          <x:t xml:space="preserve">P049</x:t>
        </x:is>
      </x:c>
      <x:c r="C585" t="n">
        <x:v>8</x:v>
      </x:c>
      <x:c r="D585" t="inlineStr">
        <x:is>
          <x:t xml:space="preserve">Aplicación electrostática de polvo</x:t>
        </x:is>
      </x:c>
      <x:c r="E585" t="inlineStr">
        <x:is>
          <x:t xml:space="preserve">Pistola manual de pintura electrostática en polvo</x:t>
        </x:is>
      </x:c>
      <x:c r="F585" s="35" t="n">
        <x:v>45854.62711277778</x:v>
      </x:c>
      <x:c r="G585" s="35" t="n">
        <x:v>45855.34118222222</x:v>
      </x:c>
      <x:c r="H585" s="35" t="n">
        <x:f>'14_FALLAS_ESC'!$B$2</x:f>
        <x:v>45817.33333333334</x:v>
      </x:c>
      <x:c r="I585" t="str">
        <x:f>IF(G585&lt;=H585,"TERMINADA",IF(F585&gt;=H585,"PENDIENTE",IF(E585='14_FALLAS_ESC'!$E$2,"INTERRUMPIDA","EN CURSO")))</x:f>
        <x:v>PENDIENTE</x:v>
      </x:c>
      <x:c r="J585" t="inlineStr">
        <x:is>
          <x:t xml:space="preserve">DERIVADO DEL FIFO</x:t>
        </x:is>
      </x:c>
    </x:row>
    <x:row r="586">
      <x:c r="A586" t="inlineStr">
        <x:is>
          <x:t xml:space="preserve">F01</x:t>
        </x:is>
      </x:c>
      <x:c r="B586" t="inlineStr">
        <x:is>
          <x:t xml:space="preserve">P049</x:t>
        </x:is>
      </x:c>
      <x:c r="C586" t="n">
        <x:v>9</x:v>
      </x:c>
      <x:c r="D586" t="inlineStr">
        <x:is>
          <x:t xml:space="preserve">Curado térmico en horno</x:t>
        </x:is>
      </x:c>
      <x:c r="E586" t="inlineStr">
        <x:is>
          <x:t xml:space="preserve">Horno de curado de pintura electrostática por lotes</x:t>
        </x:is>
      </x:c>
      <x:c r="F586" s="35" t="n">
        <x:v>45855.34118222222</x:v>
      </x:c>
      <x:c r="G586" s="35" t="n">
        <x:v>45855.40368222222</x:v>
      </x:c>
      <x:c r="H586" s="35" t="n">
        <x:f>'14_FALLAS_ESC'!$B$2</x:f>
        <x:v>45817.33333333334</x:v>
      </x:c>
      <x:c r="I586" t="str">
        <x:f>IF(G586&lt;=H586,"TERMINADA",IF(F586&gt;=H586,"PENDIENTE",IF(E586='14_FALLAS_ESC'!$E$2,"INTERRUMPIDA","EN CURSO")))</x:f>
        <x:v>PENDIENTE</x:v>
      </x:c>
      <x:c r="J586" t="inlineStr">
        <x:is>
          <x:t xml:space="preserve">DERIVADO DEL FIFO</x:t>
        </x:is>
      </x:c>
    </x:row>
    <x:row r="587">
      <x:c r="A587" t="inlineStr">
        <x:is>
          <x:t xml:space="preserve">F01</x:t>
        </x:is>
      </x:c>
      <x:c r="B587" t="inlineStr">
        <x:is>
          <x:t xml:space="preserve">P049</x:t>
        </x:is>
      </x:c>
      <x:c r="C587" t="n">
        <x:v>10</x:v>
      </x:c>
      <x:c r="D587" t="inlineStr">
        <x:is>
          <x:t xml:space="preserve">Colgado, traslado y enfriamiento</x:t>
        </x:is>
      </x:c>
      <x:c r="E587" t="inlineStr">
        <x:is>
          <x:t xml:space="preserve">Manipulación y enfriamiento de piezas</x:t>
        </x:is>
      </x:c>
      <x:c r="F587" s="35" t="n">
        <x:v>45855.40368222222</x:v>
      </x:c>
      <x:c r="G587" s="35" t="n">
        <x:v>45855.43907805556</x:v>
      </x:c>
      <x:c r="H587" s="35" t="n">
        <x:f>'14_FALLAS_ESC'!$B$2</x:f>
        <x:v>45817.33333333334</x:v>
      </x:c>
      <x:c r="I587" t="str">
        <x:f>IF(G587&lt;=H587,"TERMINADA",IF(F587&gt;=H587,"PENDIENTE",IF(E587='14_FALLAS_ESC'!$E$2,"INTERRUMPIDA","EN CURSO")))</x:f>
        <x:v>PENDIENTE</x:v>
      </x:c>
      <x:c r="J587" t="inlineStr">
        <x:is>
          <x:t xml:space="preserve">DERIVADO DEL FIFO</x:t>
        </x:is>
      </x:c>
    </x:row>
    <x:row r="588">
      <x:c r="A588" t="inlineStr">
        <x:is>
          <x:t xml:space="preserve">F01</x:t>
        </x:is>
      </x:c>
      <x:c r="B588" t="inlineStr">
        <x:is>
          <x:t xml:space="preserve">P049</x:t>
        </x:is>
      </x:c>
      <x:c r="C588" t="n">
        <x:v>11</x:v>
      </x:c>
      <x:c r="D588" t="inlineStr">
        <x:is>
          <x:t xml:space="preserve">Ensamblaje</x:t>
        </x:is>
      </x:c>
      <x:c r="E588" t="inlineStr">
        <x:is>
          <x:t xml:space="preserve">Mesa de armado</x:t>
        </x:is>
      </x:c>
      <x:c r="F588" s="35" t="n">
        <x:v>45855.43907805556</x:v>
      </x:c>
      <x:c r="G588" s="35" t="n">
        <x:v>45856.69741138889</x:v>
      </x:c>
      <x:c r="H588" s="35" t="n">
        <x:f>'14_FALLAS_ESC'!$B$2</x:f>
        <x:v>45817.33333333334</x:v>
      </x:c>
      <x:c r="I588" t="str">
        <x:f>IF(G588&lt;=H588,"TERMINADA",IF(F588&gt;=H588,"PENDIENTE",IF(E588='14_FALLAS_ESC'!$E$2,"INTERRUMPIDA","EN CURSO")))</x:f>
        <x:v>PENDIENTE</x:v>
      </x:c>
      <x:c r="J588" t="inlineStr">
        <x:is>
          <x:t xml:space="preserve">DERIVADO DEL FIFO</x:t>
        </x:is>
      </x:c>
    </x:row>
    <x:row r="589">
      <x:c r="A589" t="inlineStr">
        <x:is>
          <x:t xml:space="preserve">F01</x:t>
        </x:is>
      </x:c>
      <x:c r="B589" t="inlineStr">
        <x:is>
          <x:t xml:space="preserve">P049</x:t>
        </x:is>
      </x:c>
      <x:c r="C589" t="n">
        <x:v>12</x:v>
      </x:c>
      <x:c r="D589" t="inlineStr">
        <x:is>
          <x:t xml:space="preserve">Inspección de calidad</x:t>
        </x:is>
      </x:c>
      <x:c r="E589" t="inlineStr">
        <x:is>
          <x:t xml:space="preserve">Área de inspección</x:t>
        </x:is>
      </x:c>
      <x:c r="F589" s="35" t="n">
        <x:v>45856.69741138889</x:v>
      </x:c>
      <x:c r="G589" s="35" t="n">
        <x:v>45859.36003638889</x:v>
      </x:c>
      <x:c r="H589" s="35" t="n">
        <x:f>'14_FALLAS_ESC'!$B$2</x:f>
        <x:v>45817.33333333334</x:v>
      </x:c>
      <x:c r="I589" t="str">
        <x:f>IF(G589&lt;=H589,"TERMINADA",IF(F589&gt;=H589,"PENDIENTE",IF(E589='14_FALLAS_ESC'!$E$2,"INTERRUMPIDA","EN CURSO")))</x:f>
        <x:v>PENDIENTE</x:v>
      </x:c>
      <x:c r="J589" t="inlineStr">
        <x:is>
          <x:t xml:space="preserve">DERIVADO DEL FIFO</x:t>
        </x:is>
      </x:c>
    </x:row>
    <x:row r="590">
      <x:c r="A590" t="inlineStr">
        <x:is>
          <x:t xml:space="preserve">F01</x:t>
        </x:is>
      </x:c>
      <x:c r="B590" t="inlineStr">
        <x:is>
          <x:t xml:space="preserve">P049</x:t>
        </x:is>
      </x:c>
      <x:c r="C590" t="n">
        <x:v>13</x:v>
      </x:c>
      <x:c r="D590" t="inlineStr">
        <x:is>
          <x:t xml:space="preserve">Embalaje</x:t>
        </x:is>
      </x:c>
      <x:c r="E590" t="inlineStr">
        <x:is>
          <x:t xml:space="preserve">Zona de protección y embalaje</x:t>
        </x:is>
      </x:c>
      <x:c r="F590" s="35" t="n">
        <x:v>45859.36003638889</x:v>
      </x:c>
      <x:c r="G590" s="35" t="n">
        <x:v>45859.41066138889</x:v>
      </x:c>
      <x:c r="H590" s="35" t="n">
        <x:f>'14_FALLAS_ESC'!$B$2</x:f>
        <x:v>45817.33333333334</x:v>
      </x:c>
      <x:c r="I590" t="str">
        <x:f>IF(G590&lt;=H590,"TERMINADA",IF(F590&gt;=H590,"PENDIENTE",IF(E590='14_FALLAS_ESC'!$E$2,"INTERRUMPIDA","EN CURSO")))</x:f>
        <x:v>PENDIENTE</x:v>
      </x:c>
      <x:c r="J590" t="inlineStr">
        <x:is>
          <x:t xml:space="preserve">DERIVADO DEL FIFO</x:t>
        </x:is>
      </x:c>
    </x:row>
    <x:row r="591">
      <x:c r="A591" t="inlineStr">
        <x:is>
          <x:t xml:space="preserve">F01</x:t>
        </x:is>
      </x:c>
      <x:c r="B591" t="inlineStr">
        <x:is>
          <x:t xml:space="preserve">P051</x:t>
        </x:is>
      </x:c>
      <x:c r="C591" t="n">
        <x:v>1</x:v>
      </x:c>
      <x:c r="D591" t="inlineStr">
        <x:is>
          <x:t xml:space="preserve">Corte de planchas de acero</x:t>
        </x:is>
      </x:c>
      <x:c r="E591" t="inlineStr">
        <x:is>
          <x:t xml:space="preserve">Guillotina hidráulica para corte de planchas de acero</x:t>
        </x:is>
      </x:c>
      <x:c r="F591" s="35" t="n">
        <x:v>45841.69865277778</x:v>
      </x:c>
      <x:c r="G591" s="35" t="n">
        <x:v>45845.49798611111</x:v>
      </x:c>
      <x:c r="H591" s="35" t="n">
        <x:f>'14_FALLAS_ESC'!$B$2</x:f>
        <x:v>45817.33333333334</x:v>
      </x:c>
      <x:c r="I591" t="str">
        <x:f>IF(G591&lt;=H591,"TERMINADA",IF(F591&gt;=H591,"PENDIENTE",IF(E591='14_FALLAS_ESC'!$E$2,"INTERRUMPIDA","EN CURSO")))</x:f>
        <x:v>PENDIENTE</x:v>
      </x:c>
      <x:c r="J591" t="inlineStr">
        <x:is>
          <x:t xml:space="preserve">DERIVADO DEL FIFO</x:t>
        </x:is>
      </x:c>
    </x:row>
    <x:row r="592">
      <x:c r="A592" t="inlineStr">
        <x:is>
          <x:t xml:space="preserve">F01</x:t>
        </x:is>
      </x:c>
      <x:c r="B592" t="inlineStr">
        <x:is>
          <x:t xml:space="preserve">P051</x:t>
        </x:is>
      </x:c>
      <x:c r="C592" t="n">
        <x:v>2</x:v>
      </x:c>
      <x:c r="D592" t="inlineStr">
        <x:is>
          <x:t xml:space="preserve">Corte de tubos y perfiles</x:t>
        </x:is>
      </x:c>
      <x:c r="E592" t="inlineStr">
        <x:is>
          <x:t xml:space="preserve">Sierra de cinta para corte de tubos y perfiles</x:t>
        </x:is>
      </x:c>
      <x:c r="F592" s="35" t="n">
        <x:v>45845.49798611111</x:v>
      </x:c>
      <x:c r="G592" s="35" t="n">
        <x:v>45845.57843055556</x:v>
      </x:c>
      <x:c r="H592" s="35" t="n">
        <x:f>'14_FALLAS_ESC'!$B$2</x:f>
        <x:v>45817.33333333334</x:v>
      </x:c>
      <x:c r="I592" t="str">
        <x:f>IF(G592&lt;=H592,"TERMINADA",IF(F592&gt;=H592,"PENDIENTE",IF(E592='14_FALLAS_ESC'!$E$2,"INTERRUMPIDA","EN CURSO")))</x:f>
        <x:v>PENDIENTE</x:v>
      </x:c>
      <x:c r="J592" t="inlineStr">
        <x:is>
          <x:t xml:space="preserve">DERIVADO DEL FIFO</x:t>
        </x:is>
      </x:c>
    </x:row>
    <x:row r="593">
      <x:c r="A593" t="inlineStr">
        <x:is>
          <x:t xml:space="preserve">F01</x:t>
        </x:is>
      </x:c>
      <x:c r="B593" t="inlineStr">
        <x:is>
          <x:t xml:space="preserve">P051</x:t>
        </x:is>
      </x:c>
      <x:c r="C593" t="n">
        <x:v>3</x:v>
      </x:c>
      <x:c r="D593" t="inlineStr">
        <x:is>
          <x:t xml:space="preserve">Perforación</x:t>
        </x:is>
      </x:c>
      <x:c r="E593" t="inlineStr">
        <x:is>
          <x:t xml:space="preserve">Taladro de banco para perforación de acero</x:t>
        </x:is>
      </x:c>
      <x:c r="F593" s="35" t="n">
        <x:v>45846.68709722222</x:v>
      </x:c>
      <x:c r="G593" s="35" t="n">
        <x:v>45848.56626388889</x:v>
      </x:c>
      <x:c r="H593" s="35" t="n">
        <x:f>'14_FALLAS_ESC'!$B$2</x:f>
        <x:v>45817.33333333334</x:v>
      </x:c>
      <x:c r="I593" t="str">
        <x:f>IF(G593&lt;=H593,"TERMINADA",IF(F593&gt;=H593,"PENDIENTE",IF(E593='14_FALLAS_ESC'!$E$2,"INTERRUMPIDA","EN CURSO")))</x:f>
        <x:v>PENDIENTE</x:v>
      </x:c>
      <x:c r="J593" t="inlineStr">
        <x:is>
          <x:t xml:space="preserve">DERIVADO DEL FIFO</x:t>
        </x:is>
      </x:c>
    </x:row>
    <x:row r="594">
      <x:c r="A594" t="inlineStr">
        <x:is>
          <x:t xml:space="preserve">F01</x:t>
        </x:is>
      </x:c>
      <x:c r="B594" t="inlineStr">
        <x:is>
          <x:t xml:space="preserve">P051</x:t>
        </x:is>
      </x:c>
      <x:c r="C594" t="n">
        <x:v>4</x:v>
      </x:c>
      <x:c r="D594" t="inlineStr">
        <x:is>
          <x:t xml:space="preserve">Plegado</x:t>
        </x:is>
      </x:c>
      <x:c r="E594" t="inlineStr">
        <x:is>
          <x:t xml:space="preserve">Plegadora hidráulica de chapa metálica</x:t>
        </x:is>
      </x:c>
      <x:c r="F594" s="35" t="n">
        <x:v>45848.57876388889</x:v>
      </x:c>
      <x:c r="G594" s="35" t="n">
        <x:v>45853.67598611111</x:v>
      </x:c>
      <x:c r="H594" s="35" t="n">
        <x:f>'14_FALLAS_ESC'!$B$2</x:f>
        <x:v>45817.33333333334</x:v>
      </x:c>
      <x:c r="I594" t="str">
        <x:f>IF(G594&lt;=H594,"TERMINADA",IF(F594&gt;=H594,"PENDIENTE",IF(E594='14_FALLAS_ESC'!$E$2,"INTERRUMPIDA","EN CURSO")))</x:f>
        <x:v>PENDIENTE</x:v>
      </x:c>
      <x:c r="J594" t="inlineStr">
        <x:is>
          <x:t xml:space="preserve">DERIVADO DEL FIFO</x:t>
        </x:is>
      </x:c>
    </x:row>
    <x:row r="595">
      <x:c r="A595" t="inlineStr">
        <x:is>
          <x:t xml:space="preserve">F01</x:t>
        </x:is>
      </x:c>
      <x:c r="B595" t="inlineStr">
        <x:is>
          <x:t xml:space="preserve">P051</x:t>
        </x:is>
      </x:c>
      <x:c r="C595" t="n">
        <x:v>5</x:v>
      </x:c>
      <x:c r="D595" t="inlineStr">
        <x:is>
          <x:t xml:space="preserve">Desbarbado</x:t>
        </x:is>
      </x:c>
      <x:c r="E595" t="inlineStr">
        <x:is>
          <x:t xml:space="preserve">Mesa de desbarbado/esmerilado</x:t>
        </x:is>
      </x:c>
      <x:c r="F595" s="35" t="n">
        <x:v>45853.68376388889</x:v>
      </x:c>
      <x:c r="G595" s="35" t="n">
        <x:v>45854.63584722222</x:v>
      </x:c>
      <x:c r="H595" s="35" t="n">
        <x:f>'14_FALLAS_ESC'!$B$2</x:f>
        <x:v>45817.33333333334</x:v>
      </x:c>
      <x:c r="I595" t="str">
        <x:f>IF(G595&lt;=H595,"TERMINADA",IF(F595&gt;=H595,"PENDIENTE",IF(E595='14_FALLAS_ESC'!$E$2,"INTERRUMPIDA","EN CURSO")))</x:f>
        <x:v>PENDIENTE</x:v>
      </x:c>
      <x:c r="J595" t="inlineStr">
        <x:is>
          <x:t xml:space="preserve">DERIVADO DEL FIFO</x:t>
        </x:is>
      </x:c>
    </x:row>
    <x:row r="596">
      <x:c r="A596" t="inlineStr">
        <x:is>
          <x:t xml:space="preserve">F01</x:t>
        </x:is>
      </x:c>
      <x:c r="B596" t="inlineStr">
        <x:is>
          <x:t xml:space="preserve">P051</x:t>
        </x:is>
      </x:c>
      <x:c r="C596" t="n">
        <x:v>6</x:v>
      </x:c>
      <x:c r="D596" t="inlineStr">
        <x:is>
          <x:t xml:space="preserve">Preparación superficial</x:t>
        </x:is>
      </x:c>
      <x:c r="E596" t="inlineStr">
        <x:is>
          <x:t xml:space="preserve">Zona de preparación superficial</x:t>
        </x:is>
      </x:c>
      <x:c r="F596" s="35" t="n">
        <x:v>45854.63584722222</x:v>
      </x:c>
      <x:c r="G596" s="35" t="n">
        <x:v>45855.49009833334</x:v>
      </x:c>
      <x:c r="H596" s="35" t="n">
        <x:f>'14_FALLAS_ESC'!$B$2</x:f>
        <x:v>45817.33333333334</x:v>
      </x:c>
      <x:c r="I596" t="str">
        <x:f>IF(G596&lt;=H596,"TERMINADA",IF(F596&gt;=H596,"PENDIENTE",IF(E596='14_FALLAS_ESC'!$E$2,"INTERRUMPIDA","EN CURSO")))</x:f>
        <x:v>PENDIENTE</x:v>
      </x:c>
      <x:c r="J596" t="inlineStr">
        <x:is>
          <x:t xml:space="preserve">DERIVADO DEL FIFO</x:t>
        </x:is>
      </x:c>
    </x:row>
    <x:row r="597">
      <x:c r="A597" t="inlineStr">
        <x:is>
          <x:t xml:space="preserve">F01</x:t>
        </x:is>
      </x:c>
      <x:c r="B597" t="inlineStr">
        <x:is>
          <x:t xml:space="preserve">P051</x:t>
        </x:is>
      </x:c>
      <x:c r="C597" t="n">
        <x:v>7</x:v>
      </x:c>
      <x:c r="D597" t="inlineStr">
        <x:is>
          <x:t xml:space="preserve">Aplicación electrostática de polvo</x:t>
        </x:is>
      </x:c>
      <x:c r="E597" t="inlineStr">
        <x:is>
          <x:t xml:space="preserve">Pistola manual de pintura electrostática en polvo</x:t>
        </x:is>
      </x:c>
      <x:c r="F597" s="35" t="n">
        <x:v>45855.49009833334</x:v>
      </x:c>
      <x:c r="G597" s="35" t="n">
        <x:v>45855.58320944444</x:v>
      </x:c>
      <x:c r="H597" s="35" t="n">
        <x:f>'14_FALLAS_ESC'!$B$2</x:f>
        <x:v>45817.33333333334</x:v>
      </x:c>
      <x:c r="I597" t="str">
        <x:f>IF(G597&lt;=H597,"TERMINADA",IF(F597&gt;=H597,"PENDIENTE",IF(E597='14_FALLAS_ESC'!$E$2,"INTERRUMPIDA","EN CURSO")))</x:f>
        <x:v>PENDIENTE</x:v>
      </x:c>
      <x:c r="J597" t="inlineStr">
        <x:is>
          <x:t xml:space="preserve">DERIVADO DEL FIFO</x:t>
        </x:is>
      </x:c>
    </x:row>
    <x:row r="598">
      <x:c r="A598" t="inlineStr">
        <x:is>
          <x:t xml:space="preserve">F01</x:t>
        </x:is>
      </x:c>
      <x:c r="B598" t="inlineStr">
        <x:is>
          <x:t xml:space="preserve">P051</x:t>
        </x:is>
      </x:c>
      <x:c r="C598" t="n">
        <x:v>8</x:v>
      </x:c>
      <x:c r="D598" t="inlineStr">
        <x:is>
          <x:t xml:space="preserve">Curado térmico en horno</x:t>
        </x:is>
      </x:c>
      <x:c r="E598" t="inlineStr">
        <x:is>
          <x:t xml:space="preserve">Horno de curado de pintura electrostática por lotes</x:t>
        </x:is>
      </x:c>
      <x:c r="F598" s="35" t="n">
        <x:v>45855.58320944444</x:v>
      </x:c>
      <x:c r="G598" s="35" t="n">
        <x:v>45855.61445944444</x:v>
      </x:c>
      <x:c r="H598" s="35" t="n">
        <x:f>'14_FALLAS_ESC'!$B$2</x:f>
        <x:v>45817.33333333334</x:v>
      </x:c>
      <x:c r="I598" t="str">
        <x:f>IF(G598&lt;=H598,"TERMINADA",IF(F598&gt;=H598,"PENDIENTE",IF(E598='14_FALLAS_ESC'!$E$2,"INTERRUMPIDA","EN CURSO")))</x:f>
        <x:v>PENDIENTE</x:v>
      </x:c>
      <x:c r="J598" t="inlineStr">
        <x:is>
          <x:t xml:space="preserve">DERIVADO DEL FIFO</x:t>
        </x:is>
      </x:c>
    </x:row>
    <x:row r="599">
      <x:c r="A599" t="inlineStr">
        <x:is>
          <x:t xml:space="preserve">F01</x:t>
        </x:is>
      </x:c>
      <x:c r="B599" t="inlineStr">
        <x:is>
          <x:t xml:space="preserve">P051</x:t>
        </x:is>
      </x:c>
      <x:c r="C599" t="n">
        <x:v>9</x:v>
      </x:c>
      <x:c r="D599" t="inlineStr">
        <x:is>
          <x:t xml:space="preserve">Colgado, traslado y enfriamiento</x:t>
        </x:is>
      </x:c>
      <x:c r="E599" t="inlineStr">
        <x:is>
          <x:t xml:space="preserve">Manipulación y enfriamiento de piezas</x:t>
        </x:is>
      </x:c>
      <x:c r="F599" s="35" t="n">
        <x:v>45855.61445944444</x:v>
      </x:c>
      <x:c r="G599" s="35" t="n">
        <x:v>45855.63462611111</x:v>
      </x:c>
      <x:c r="H599" s="35" t="n">
        <x:f>'14_FALLAS_ESC'!$B$2</x:f>
        <x:v>45817.33333333334</x:v>
      </x:c>
      <x:c r="I599" t="str">
        <x:f>IF(G599&lt;=H599,"TERMINADA",IF(F599&gt;=H599,"PENDIENTE",IF(E599='14_FALLAS_ESC'!$E$2,"INTERRUMPIDA","EN CURSO")))</x:f>
        <x:v>PENDIENTE</x:v>
      </x:c>
      <x:c r="J599" t="inlineStr">
        <x:is>
          <x:t xml:space="preserve">DERIVADO DEL FIFO</x:t>
        </x:is>
      </x:c>
    </x:row>
    <x:row r="600">
      <x:c r="A600" t="inlineStr">
        <x:is>
          <x:t xml:space="preserve">F01</x:t>
        </x:is>
      </x:c>
      <x:c r="B600" t="inlineStr">
        <x:is>
          <x:t xml:space="preserve">P051</x:t>
        </x:is>
      </x:c>
      <x:c r="C600" t="n">
        <x:v>10</x:v>
      </x:c>
      <x:c r="D600" t="inlineStr">
        <x:is>
          <x:t xml:space="preserve">Ensamblaje</x:t>
        </x:is>
      </x:c>
      <x:c r="E600" t="inlineStr">
        <x:is>
          <x:t xml:space="preserve">Mesa de armado</x:t>
        </x:is>
      </x:c>
      <x:c r="F600" s="35" t="n">
        <x:v>45856.69741138889</x:v>
      </x:c>
      <x:c r="G600" s="35" t="n">
        <x:v>45860.37657805556</x:v>
      </x:c>
      <x:c r="H600" s="35" t="n">
        <x:f>'14_FALLAS_ESC'!$B$2</x:f>
        <x:v>45817.33333333334</x:v>
      </x:c>
      <x:c r="I600" t="str">
        <x:f>IF(G600&lt;=H600,"TERMINADA",IF(F600&gt;=H600,"PENDIENTE",IF(E600='14_FALLAS_ESC'!$E$2,"INTERRUMPIDA","EN CURSO")))</x:f>
        <x:v>PENDIENTE</x:v>
      </x:c>
      <x:c r="J600" t="inlineStr">
        <x:is>
          <x:t xml:space="preserve">DERIVADO DEL FIFO</x:t>
        </x:is>
      </x:c>
    </x:row>
    <x:row r="601">
      <x:c r="A601" t="inlineStr">
        <x:is>
          <x:t xml:space="preserve">F01</x:t>
        </x:is>
      </x:c>
      <x:c r="B601" t="inlineStr">
        <x:is>
          <x:t xml:space="preserve">P051</x:t>
        </x:is>
      </x:c>
      <x:c r="C601" t="n">
        <x:v>11</x:v>
      </x:c>
      <x:c r="D601" t="inlineStr">
        <x:is>
          <x:t xml:space="preserve">Inspección de calidad</x:t>
        </x:is>
      </x:c>
      <x:c r="E601" t="inlineStr">
        <x:is>
          <x:t xml:space="preserve">Área de inspección</x:t>
        </x:is>
      </x:c>
      <x:c r="F601" s="35" t="n">
        <x:v>45860.37657805556</x:v>
      </x:c>
      <x:c r="G601" s="35" t="n">
        <x:v>45860.3990225</x:v>
      </x:c>
      <x:c r="H601" s="35" t="n">
        <x:f>'14_FALLAS_ESC'!$B$2</x:f>
        <x:v>45817.33333333334</x:v>
      </x:c>
      <x:c r="I601" t="str">
        <x:f>IF(G601&lt;=H601,"TERMINADA",IF(F601&gt;=H601,"PENDIENTE",IF(E601='14_FALLAS_ESC'!$E$2,"INTERRUMPIDA","EN CURSO")))</x:f>
        <x:v>PENDIENTE</x:v>
      </x:c>
      <x:c r="J601" t="inlineStr">
        <x:is>
          <x:t xml:space="preserve">DERIVADO DEL FIFO</x:t>
        </x:is>
      </x:c>
    </x:row>
    <x:row r="602">
      <x:c r="A602" t="inlineStr">
        <x:is>
          <x:t xml:space="preserve">F01</x:t>
        </x:is>
      </x:c>
      <x:c r="B602" t="inlineStr">
        <x:is>
          <x:t xml:space="preserve">P051</x:t>
        </x:is>
      </x:c>
      <x:c r="C602" t="n">
        <x:v>12</x:v>
      </x:c>
      <x:c r="D602" t="inlineStr">
        <x:is>
          <x:t xml:space="preserve">Embalaje</x:t>
        </x:is>
      </x:c>
      <x:c r="E602" t="inlineStr">
        <x:is>
          <x:t xml:space="preserve">Zona de protección y embalaje</x:t>
        </x:is>
      </x:c>
      <x:c r="F602" s="35" t="n">
        <x:v>45860.3990225</x:v>
      </x:c>
      <x:c r="G602" s="35" t="n">
        <x:v>45860.42918916667</x:v>
      </x:c>
      <x:c r="H602" s="35" t="n">
        <x:f>'14_FALLAS_ESC'!$B$2</x:f>
        <x:v>45817.33333333334</x:v>
      </x:c>
      <x:c r="I602" t="str">
        <x:f>IF(G602&lt;=H602,"TERMINADA",IF(F602&gt;=H602,"PENDIENTE",IF(E602='14_FALLAS_ESC'!$E$2,"INTERRUMPIDA","EN CURSO")))</x:f>
        <x:v>PENDIENTE</x:v>
      </x:c>
      <x:c r="J602" t="inlineStr">
        <x:is>
          <x:t xml:space="preserve">DERIVADO DEL FIFO</x:t>
        </x:is>
      </x:c>
    </x:row>
    <x:row r="603">
      <x:c r="A603" t="inlineStr">
        <x:is>
          <x:t xml:space="preserve">F01</x:t>
        </x:is>
      </x:c>
      <x:c r="B603" t="inlineStr">
        <x:is>
          <x:t xml:space="preserve">P053</x:t>
        </x:is>
      </x:c>
      <x:c r="C603" t="n">
        <x:v>1</x:v>
      </x:c>
      <x:c r="D603" t="inlineStr">
        <x:is>
          <x:t xml:space="preserve">Corte de planchas de acero</x:t>
        </x:is>
      </x:c>
      <x:c r="E603" t="inlineStr">
        <x:is>
          <x:t xml:space="preserve">Guillotina hidráulica para corte de planchas de acero</x:t>
        </x:is>
      </x:c>
      <x:c r="F603" s="35" t="n">
        <x:v>45845.49798611111</x:v>
      </x:c>
      <x:c r="G603" s="35" t="n">
        <x:v>45846.33789583333</x:v>
      </x:c>
      <x:c r="H603" s="35" t="n">
        <x:f>'14_FALLAS_ESC'!$B$2</x:f>
        <x:v>45817.33333333334</x:v>
      </x:c>
      <x:c r="I603" t="str">
        <x:f>IF(G603&lt;=H603,"TERMINADA",IF(F603&gt;=H603,"PENDIENTE",IF(E603='14_FALLAS_ESC'!$E$2,"INTERRUMPIDA","EN CURSO")))</x:f>
        <x:v>PENDIENTE</x:v>
      </x:c>
      <x:c r="J603" t="inlineStr">
        <x:is>
          <x:t xml:space="preserve">DERIVADO DEL FIFO</x:t>
        </x:is>
      </x:c>
    </x:row>
    <x:row r="604">
      <x:c r="A604" t="inlineStr">
        <x:is>
          <x:t xml:space="preserve">F01</x:t>
        </x:is>
      </x:c>
      <x:c r="B604" t="inlineStr">
        <x:is>
          <x:t xml:space="preserve">P053</x:t>
        </x:is>
      </x:c>
      <x:c r="C604" t="n">
        <x:v>2</x:v>
      </x:c>
      <x:c r="D604" t="inlineStr">
        <x:is>
          <x:t xml:space="preserve">Perforación</x:t>
        </x:is>
      </x:c>
      <x:c r="E604" t="inlineStr">
        <x:is>
          <x:t xml:space="preserve">Taladro de banco para perforación de acero</x:t>
        </x:is>
      </x:c>
      <x:c r="F604" s="35" t="n">
        <x:v>45848.56626388889</x:v>
      </x:c>
      <x:c r="G604" s="35" t="n">
        <x:v>45848.634875</x:v>
      </x:c>
      <x:c r="H604" s="35" t="n">
        <x:f>'14_FALLAS_ESC'!$B$2</x:f>
        <x:v>45817.33333333334</x:v>
      </x:c>
      <x:c r="I604" t="str">
        <x:f>IF(G604&lt;=H604,"TERMINADA",IF(F604&gt;=H604,"PENDIENTE",IF(E604='14_FALLAS_ESC'!$E$2,"INTERRUMPIDA","EN CURSO")))</x:f>
        <x:v>PENDIENTE</x:v>
      </x:c>
      <x:c r="J604" t="inlineStr">
        <x:is>
          <x:t xml:space="preserve">DERIVADO DEL FIFO</x:t>
        </x:is>
      </x:c>
    </x:row>
    <x:row r="605">
      <x:c r="A605" t="inlineStr">
        <x:is>
          <x:t xml:space="preserve">F01</x:t>
        </x:is>
      </x:c>
      <x:c r="B605" t="inlineStr">
        <x:is>
          <x:t xml:space="preserve">P053</x:t>
        </x:is>
      </x:c>
      <x:c r="C605" t="n">
        <x:v>3</x:v>
      </x:c>
      <x:c r="D605" t="inlineStr">
        <x:is>
          <x:t xml:space="preserve">Plegado</x:t>
        </x:is>
      </x:c>
      <x:c r="E605" t="inlineStr">
        <x:is>
          <x:t xml:space="preserve">Plegadora hidráulica de chapa metálica</x:t>
        </x:is>
      </x:c>
      <x:c r="F605" s="35" t="n">
        <x:v>45853.67598611111</x:v>
      </x:c>
      <x:c r="G605" s="35" t="n">
        <x:v>45855.40931944444</x:v>
      </x:c>
      <x:c r="H605" s="35" t="n">
        <x:f>'14_FALLAS_ESC'!$B$2</x:f>
        <x:v>45817.33333333334</x:v>
      </x:c>
      <x:c r="I605" t="str">
        <x:f>IF(G605&lt;=H605,"TERMINADA",IF(F605&gt;=H605,"PENDIENTE",IF(E605='14_FALLAS_ESC'!$E$2,"INTERRUMPIDA","EN CURSO")))</x:f>
        <x:v>PENDIENTE</x:v>
      </x:c>
      <x:c r="J605" t="inlineStr">
        <x:is>
          <x:t xml:space="preserve">DERIVADO DEL FIFO</x:t>
        </x:is>
      </x:c>
    </x:row>
    <x:row r="606">
      <x:c r="A606" t="inlineStr">
        <x:is>
          <x:t xml:space="preserve">F01</x:t>
        </x:is>
      </x:c>
      <x:c r="B606" t="inlineStr">
        <x:is>
          <x:t xml:space="preserve">P053</x:t>
        </x:is>
      </x:c>
      <x:c r="C606" t="n">
        <x:v>4</x:v>
      </x:c>
      <x:c r="D606" t="inlineStr">
        <x:is>
          <x:t xml:space="preserve">Desbarbado</x:t>
        </x:is>
      </x:c>
      <x:c r="E606" t="inlineStr">
        <x:is>
          <x:t xml:space="preserve">Mesa de desbarbado/esmerilado</x:t>
        </x:is>
      </x:c>
      <x:c r="F606" s="35" t="n">
        <x:v>45855.40931944444</x:v>
      </x:c>
      <x:c r="G606" s="35" t="n">
        <x:v>45855.48640277778</x:v>
      </x:c>
      <x:c r="H606" s="35" t="n">
        <x:f>'14_FALLAS_ESC'!$B$2</x:f>
        <x:v>45817.33333333334</x:v>
      </x:c>
      <x:c r="I606" t="str">
        <x:f>IF(G606&lt;=H606,"TERMINADA",IF(F606&gt;=H606,"PENDIENTE",IF(E606='14_FALLAS_ESC'!$E$2,"INTERRUMPIDA","EN CURSO")))</x:f>
        <x:v>PENDIENTE</x:v>
      </x:c>
      <x:c r="J606" t="inlineStr">
        <x:is>
          <x:t xml:space="preserve">DERIVADO DEL FIFO</x:t>
        </x:is>
      </x:c>
    </x:row>
    <x:row r="607">
      <x:c r="A607" t="inlineStr">
        <x:is>
          <x:t xml:space="preserve">F01</x:t>
        </x:is>
      </x:c>
      <x:c r="B607" t="inlineStr">
        <x:is>
          <x:t xml:space="preserve">P053</x:t>
        </x:is>
      </x:c>
      <x:c r="C607" t="n">
        <x:v>5</x:v>
      </x:c>
      <x:c r="D607" t="inlineStr">
        <x:is>
          <x:t xml:space="preserve">Preparación superficial</x:t>
        </x:is>
      </x:c>
      <x:c r="E607" t="inlineStr">
        <x:is>
          <x:t xml:space="preserve">Zona de preparación superficial</x:t>
        </x:is>
      </x:c>
      <x:c r="F607" s="35" t="n">
        <x:v>45855.49009833334</x:v>
      </x:c>
      <x:c r="G607" s="35" t="n">
        <x:v>45855.645615</x:v>
      </x:c>
      <x:c r="H607" s="35" t="n">
        <x:f>'14_FALLAS_ESC'!$B$2</x:f>
        <x:v>45817.33333333334</x:v>
      </x:c>
      <x:c r="I607" t="str">
        <x:f>IF(G607&lt;=H607,"TERMINADA",IF(F607&gt;=H607,"PENDIENTE",IF(E607='14_FALLAS_ESC'!$E$2,"INTERRUMPIDA","EN CURSO")))</x:f>
        <x:v>PENDIENTE</x:v>
      </x:c>
      <x:c r="J607" t="inlineStr">
        <x:is>
          <x:t xml:space="preserve">DERIVADO DEL FIFO</x:t>
        </x:is>
      </x:c>
    </x:row>
    <x:row r="608">
      <x:c r="A608" t="inlineStr">
        <x:is>
          <x:t xml:space="preserve">F01</x:t>
        </x:is>
      </x:c>
      <x:c r="B608" t="inlineStr">
        <x:is>
          <x:t xml:space="preserve">P053</x:t>
        </x:is>
      </x:c>
      <x:c r="C608" t="n">
        <x:v>6</x:v>
      </x:c>
      <x:c r="D608" t="inlineStr">
        <x:is>
          <x:t xml:space="preserve">Aplicación electrostática de polvo</x:t>
        </x:is>
      </x:c>
      <x:c r="E608" t="inlineStr">
        <x:is>
          <x:t xml:space="preserve">Pistola manual de pintura electrostática en polvo</x:t>
        </x:is>
      </x:c>
      <x:c r="F608" s="35" t="n">
        <x:v>45855.645615</x:v>
      </x:c>
      <x:c r="G608" s="35" t="n">
        <x:v>45855.68240666667</x:v>
      </x:c>
      <x:c r="H608" s="35" t="n">
        <x:f>'14_FALLAS_ESC'!$B$2</x:f>
        <x:v>45817.33333333334</x:v>
      </x:c>
      <x:c r="I608" t="str">
        <x:f>IF(G608&lt;=H608,"TERMINADA",IF(F608&gt;=H608,"PENDIENTE",IF(E608='14_FALLAS_ESC'!$E$2,"INTERRUMPIDA","EN CURSO")))</x:f>
        <x:v>PENDIENTE</x:v>
      </x:c>
      <x:c r="J608" t="inlineStr">
        <x:is>
          <x:t xml:space="preserve">DERIVADO DEL FIFO</x:t>
        </x:is>
      </x:c>
    </x:row>
    <x:row r="609">
      <x:c r="A609" t="inlineStr">
        <x:is>
          <x:t xml:space="preserve">F01</x:t>
        </x:is>
      </x:c>
      <x:c r="B609" t="inlineStr">
        <x:is>
          <x:t xml:space="preserve">P053</x:t>
        </x:is>
      </x:c>
      <x:c r="C609" t="n">
        <x:v>7</x:v>
      </x:c>
      <x:c r="D609" t="inlineStr">
        <x:is>
          <x:t xml:space="preserve">Curado térmico en horno</x:t>
        </x:is>
      </x:c>
      <x:c r="E609" t="inlineStr">
        <x:is>
          <x:t xml:space="preserve">Horno de curado de pintura electrostática por lotes</x:t>
        </x:is>
      </x:c>
      <x:c r="F609" s="35" t="n">
        <x:v>45855.68240666667</x:v>
      </x:c>
      <x:c r="G609" s="35" t="n">
        <x:v>45856.33865666667</x:v>
      </x:c>
      <x:c r="H609" s="35" t="n">
        <x:f>'14_FALLAS_ESC'!$B$2</x:f>
        <x:v>45817.33333333334</x:v>
      </x:c>
      <x:c r="I609" t="str">
        <x:f>IF(G609&lt;=H609,"TERMINADA",IF(F609&gt;=H609,"PENDIENTE",IF(E609='14_FALLAS_ESC'!$E$2,"INTERRUMPIDA","EN CURSO")))</x:f>
        <x:v>PENDIENTE</x:v>
      </x:c>
      <x:c r="J609" t="inlineStr">
        <x:is>
          <x:t xml:space="preserve">DERIVADO DEL FIFO</x:t>
        </x:is>
      </x:c>
    </x:row>
    <x:row r="610">
      <x:c r="A610" t="inlineStr">
        <x:is>
          <x:t xml:space="preserve">F01</x:t>
        </x:is>
      </x:c>
      <x:c r="B610" t="inlineStr">
        <x:is>
          <x:t xml:space="preserve">P053</x:t>
        </x:is>
      </x:c>
      <x:c r="C610" t="n">
        <x:v>8</x:v>
      </x:c>
      <x:c r="D610" t="inlineStr">
        <x:is>
          <x:t xml:space="preserve">Colgado, traslado y enfriamiento</x:t>
        </x:is>
      </x:c>
      <x:c r="E610" t="inlineStr">
        <x:is>
          <x:t xml:space="preserve">Manipulación y enfriamiento de piezas</x:t>
        </x:is>
      </x:c>
      <x:c r="F610" s="35" t="n">
        <x:v>45856.33865666667</x:v>
      </x:c>
      <x:c r="G610" s="35" t="n">
        <x:v>45856.35429555555</x:v>
      </x:c>
      <x:c r="H610" s="35" t="n">
        <x:f>'14_FALLAS_ESC'!$B$2</x:f>
        <x:v>45817.33333333334</x:v>
      </x:c>
      <x:c r="I610" t="str">
        <x:f>IF(G610&lt;=H610,"TERMINADA",IF(F610&gt;=H610,"PENDIENTE",IF(E610='14_FALLAS_ESC'!$E$2,"INTERRUMPIDA","EN CURSO")))</x:f>
        <x:v>PENDIENTE</x:v>
      </x:c>
      <x:c r="J610" t="inlineStr">
        <x:is>
          <x:t xml:space="preserve">DERIVADO DEL FIFO</x:t>
        </x:is>
      </x:c>
    </x:row>
    <x:row r="611">
      <x:c r="A611" t="inlineStr">
        <x:is>
          <x:t xml:space="preserve">F01</x:t>
        </x:is>
      </x:c>
      <x:c r="B611" t="inlineStr">
        <x:is>
          <x:t xml:space="preserve">P053</x:t>
        </x:is>
      </x:c>
      <x:c r="C611" t="n">
        <x:v>9</x:v>
      </x:c>
      <x:c r="D611" t="inlineStr">
        <x:is>
          <x:t xml:space="preserve">Ensamblaje</x:t>
        </x:is>
      </x:c>
      <x:c r="E611" t="inlineStr">
        <x:is>
          <x:t xml:space="preserve">Mesa de armado</x:t>
        </x:is>
      </x:c>
      <x:c r="F611" s="35" t="n">
        <x:v>45860.37657805556</x:v>
      </x:c>
      <x:c r="G611" s="35" t="n">
        <x:v>45860.59741138889</x:v>
      </x:c>
      <x:c r="H611" s="35" t="n">
        <x:f>'14_FALLAS_ESC'!$B$2</x:f>
        <x:v>45817.33333333334</x:v>
      </x:c>
      <x:c r="I611" t="str">
        <x:f>IF(G611&lt;=H611,"TERMINADA",IF(F611&gt;=H611,"PENDIENTE",IF(E611='14_FALLAS_ESC'!$E$2,"INTERRUMPIDA","EN CURSO")))</x:f>
        <x:v>PENDIENTE</x:v>
      </x:c>
      <x:c r="J611" t="inlineStr">
        <x:is>
          <x:t xml:space="preserve">DERIVADO DEL FIFO</x:t>
        </x:is>
      </x:c>
    </x:row>
    <x:row r="612">
      <x:c r="A612" t="inlineStr">
        <x:is>
          <x:t xml:space="preserve">F01</x:t>
        </x:is>
      </x:c>
      <x:c r="B612" t="inlineStr">
        <x:is>
          <x:t xml:space="preserve">P053</x:t>
        </x:is>
      </x:c>
      <x:c r="C612" t="n">
        <x:v>10</x:v>
      </x:c>
      <x:c r="D612" t="inlineStr">
        <x:is>
          <x:t xml:space="preserve">Inspección de calidad</x:t>
        </x:is>
      </x:c>
      <x:c r="E612" t="inlineStr">
        <x:is>
          <x:t xml:space="preserve">Área de inspección</x:t>
        </x:is>
      </x:c>
      <x:c r="F612" s="35" t="n">
        <x:v>45860.59741138889</x:v>
      </x:c>
      <x:c r="G612" s="35" t="n">
        <x:v>45860.61346694444</x:v>
      </x:c>
      <x:c r="H612" s="35" t="n">
        <x:f>'14_FALLAS_ESC'!$B$2</x:f>
        <x:v>45817.33333333334</x:v>
      </x:c>
      <x:c r="I612" t="str">
        <x:f>IF(G612&lt;=H612,"TERMINADA",IF(F612&gt;=H612,"PENDIENTE",IF(E612='14_FALLAS_ESC'!$E$2,"INTERRUMPIDA","EN CURSO")))</x:f>
        <x:v>PENDIENTE</x:v>
      </x:c>
      <x:c r="J612" t="inlineStr">
        <x:is>
          <x:t xml:space="preserve">DERIVADO DEL FIFO</x:t>
        </x:is>
      </x:c>
    </x:row>
    <x:row r="613">
      <x:c r="A613" t="inlineStr">
        <x:is>
          <x:t xml:space="preserve">F01</x:t>
        </x:is>
      </x:c>
      <x:c r="B613" t="inlineStr">
        <x:is>
          <x:t xml:space="preserve">P053</x:t>
        </x:is>
      </x:c>
      <x:c r="C613" t="n">
        <x:v>11</x:v>
      </x:c>
      <x:c r="D613" t="inlineStr">
        <x:is>
          <x:t xml:space="preserve">Embalaje</x:t>
        </x:is>
      </x:c>
      <x:c r="E613" t="inlineStr">
        <x:is>
          <x:t xml:space="preserve">Zona de protección y embalaje</x:t>
        </x:is>
      </x:c>
      <x:c r="F613" s="35" t="n">
        <x:v>45860.61346694444</x:v>
      </x:c>
      <x:c r="G613" s="35" t="n">
        <x:v>45860.6347725</x:v>
      </x:c>
      <x:c r="H613" s="35" t="n">
        <x:f>'14_FALLAS_ESC'!$B$2</x:f>
        <x:v>45817.33333333334</x:v>
      </x:c>
      <x:c r="I613" t="str">
        <x:f>IF(G613&lt;=H613,"TERMINADA",IF(F613&gt;=H613,"PENDIENTE",IF(E613='14_FALLAS_ESC'!$E$2,"INTERRUMPIDA","EN CURSO")))</x:f>
        <x:v>PENDIENTE</x:v>
      </x:c>
      <x:c r="J613" t="inlineStr">
        <x:is>
          <x:t xml:space="preserve">DERIVADO DEL FIFO</x:t>
        </x:is>
      </x:c>
    </x:row>
    <x:row r="614">
      <x:c r="A614" t="inlineStr">
        <x:is>
          <x:t xml:space="preserve">F01</x:t>
        </x:is>
      </x:c>
      <x:c r="B614" t="inlineStr">
        <x:is>
          <x:t xml:space="preserve">P055</x:t>
        </x:is>
      </x:c>
      <x:c r="C614" t="n">
        <x:v>1</x:v>
      </x:c>
      <x:c r="D614" t="inlineStr">
        <x:is>
          <x:t xml:space="preserve">Corte de planchas de acero</x:t>
        </x:is>
      </x:c>
      <x:c r="E614" t="inlineStr">
        <x:is>
          <x:t xml:space="preserve">Guillotina hidráulica para corte de planchas de acero</x:t>
        </x:is>
      </x:c>
      <x:c r="F614" s="35" t="n">
        <x:v>45846.33789583333</x:v>
      </x:c>
      <x:c r="G614" s="35" t="n">
        <x:v>45846.6623125</x:v>
      </x:c>
      <x:c r="H614" s="35" t="n">
        <x:f>'14_FALLAS_ESC'!$B$2</x:f>
        <x:v>45817.33333333334</x:v>
      </x:c>
      <x:c r="I614" t="str">
        <x:f>IF(G614&lt;=H614,"TERMINADA",IF(F614&gt;=H614,"PENDIENTE",IF(E614='14_FALLAS_ESC'!$E$2,"INTERRUMPIDA","EN CURSO")))</x:f>
        <x:v>PENDIENTE</x:v>
      </x:c>
      <x:c r="J614" t="inlineStr">
        <x:is>
          <x:t xml:space="preserve">DERIVADO DEL FIFO</x:t>
        </x:is>
      </x:c>
    </x:row>
    <x:row r="615">
      <x:c r="A615" t="inlineStr">
        <x:is>
          <x:t xml:space="preserve">F01</x:t>
        </x:is>
      </x:c>
      <x:c r="B615" t="inlineStr">
        <x:is>
          <x:t xml:space="preserve">P055</x:t>
        </x:is>
      </x:c>
      <x:c r="C615" t="n">
        <x:v>2</x:v>
      </x:c>
      <x:c r="D615" t="inlineStr">
        <x:is>
          <x:t xml:space="preserve">Perforación</x:t>
        </x:is>
      </x:c>
      <x:c r="E615" t="inlineStr">
        <x:is>
          <x:t xml:space="preserve">Taladro de banco para perforación de acero</x:t>
        </x:is>
      </x:c>
      <x:c r="F615" s="35" t="n">
        <x:v>45848.634875</x:v>
      </x:c>
      <x:c r="G615" s="35" t="n">
        <x:v>45848.69306944445</x:v>
      </x:c>
      <x:c r="H615" s="35" t="n">
        <x:f>'14_FALLAS_ESC'!$B$2</x:f>
        <x:v>45817.33333333334</x:v>
      </x:c>
      <x:c r="I615" t="str">
        <x:f>IF(G615&lt;=H615,"TERMINADA",IF(F615&gt;=H615,"PENDIENTE",IF(E615='14_FALLAS_ESC'!$E$2,"INTERRUMPIDA","EN CURSO")))</x:f>
        <x:v>PENDIENTE</x:v>
      </x:c>
      <x:c r="J615" t="inlineStr">
        <x:is>
          <x:t xml:space="preserve">DERIVADO DEL FIFO</x:t>
        </x:is>
      </x:c>
    </x:row>
    <x:row r="616">
      <x:c r="A616" t="inlineStr">
        <x:is>
          <x:t xml:space="preserve">F01</x:t>
        </x:is>
      </x:c>
      <x:c r="B616" t="inlineStr">
        <x:is>
          <x:t xml:space="preserve">P055</x:t>
        </x:is>
      </x:c>
      <x:c r="C616" t="n">
        <x:v>3</x:v>
      </x:c>
      <x:c r="D616" t="inlineStr">
        <x:is>
          <x:t xml:space="preserve">Plegado</x:t>
        </x:is>
      </x:c>
      <x:c r="E616" t="inlineStr">
        <x:is>
          <x:t xml:space="preserve">Plegadora hidráulica de chapa metálica</x:t>
        </x:is>
      </x:c>
      <x:c r="F616" s="35" t="n">
        <x:v>45855.40931944444</x:v>
      </x:c>
      <x:c r="G616" s="35" t="n">
        <x:v>45859.41626388889</x:v>
      </x:c>
      <x:c r="H616" s="35" t="n">
        <x:f>'14_FALLAS_ESC'!$B$2</x:f>
        <x:v>45817.33333333334</x:v>
      </x:c>
      <x:c r="I616" t="str">
        <x:f>IF(G616&lt;=H616,"TERMINADA",IF(F616&gt;=H616,"PENDIENTE",IF(E616='14_FALLAS_ESC'!$E$2,"INTERRUMPIDA","EN CURSO")))</x:f>
        <x:v>PENDIENTE</x:v>
      </x:c>
      <x:c r="J616" t="inlineStr">
        <x:is>
          <x:t xml:space="preserve">DERIVADO DEL FIFO</x:t>
        </x:is>
      </x:c>
    </x:row>
    <x:row r="617">
      <x:c r="A617" t="inlineStr">
        <x:is>
          <x:t xml:space="preserve">F01</x:t>
        </x:is>
      </x:c>
      <x:c r="B617" t="inlineStr">
        <x:is>
          <x:t xml:space="preserve">P055</x:t>
        </x:is>
      </x:c>
      <x:c r="C617" t="n">
        <x:v>4</x:v>
      </x:c>
      <x:c r="D617" t="inlineStr">
        <x:is>
          <x:t xml:space="preserve">Desbarbado</x:t>
        </x:is>
      </x:c>
      <x:c r="E617" t="inlineStr">
        <x:is>
          <x:t xml:space="preserve">Mesa de desbarbado/esmerilado</x:t>
        </x:is>
      </x:c>
      <x:c r="F617" s="35" t="n">
        <x:v>45859.41626388889</x:v>
      </x:c>
      <x:c r="G617" s="35" t="n">
        <x:v>45859.57668055555</x:v>
      </x:c>
      <x:c r="H617" s="35" t="n">
        <x:f>'14_FALLAS_ESC'!$B$2</x:f>
        <x:v>45817.33333333334</x:v>
      </x:c>
      <x:c r="I617" t="str">
        <x:f>IF(G617&lt;=H617,"TERMINADA",IF(F617&gt;=H617,"PENDIENTE",IF(E617='14_FALLAS_ESC'!$E$2,"INTERRUMPIDA","EN CURSO")))</x:f>
        <x:v>PENDIENTE</x:v>
      </x:c>
      <x:c r="J617" t="inlineStr">
        <x:is>
          <x:t xml:space="preserve">DERIVADO DEL FIFO</x:t>
        </x:is>
      </x:c>
    </x:row>
    <x:row r="618">
      <x:c r="A618" t="inlineStr">
        <x:is>
          <x:t xml:space="preserve">F01</x:t>
        </x:is>
      </x:c>
      <x:c r="B618" t="inlineStr">
        <x:is>
          <x:t xml:space="preserve">P055</x:t>
        </x:is>
      </x:c>
      <x:c r="C618" t="n">
        <x:v>5</x:v>
      </x:c>
      <x:c r="D618" t="inlineStr">
        <x:is>
          <x:t xml:space="preserve">Preparación superficial</x:t>
        </x:is>
      </x:c>
      <x:c r="E618" t="inlineStr">
        <x:is>
          <x:t xml:space="preserve">Zona de preparación superficial</x:t>
        </x:is>
      </x:c>
      <x:c r="F618" s="35" t="n">
        <x:v>45859.57668055555</x:v>
      </x:c>
      <x:c r="G618" s="35" t="n">
        <x:v>45860.406425</x:v>
      </x:c>
      <x:c r="H618" s="35" t="n">
        <x:f>'14_FALLAS_ESC'!$B$2</x:f>
        <x:v>45817.33333333334</x:v>
      </x:c>
      <x:c r="I618" t="str">
        <x:f>IF(G618&lt;=H618,"TERMINADA",IF(F618&gt;=H618,"PENDIENTE",IF(E618='14_FALLAS_ESC'!$E$2,"INTERRUMPIDA","EN CURSO")))</x:f>
        <x:v>PENDIENTE</x:v>
      </x:c>
      <x:c r="J618" t="inlineStr">
        <x:is>
          <x:t xml:space="preserve">DERIVADO DEL FIFO</x:t>
        </x:is>
      </x:c>
    </x:row>
    <x:row r="619">
      <x:c r="A619" t="inlineStr">
        <x:is>
          <x:t xml:space="preserve">F01</x:t>
        </x:is>
      </x:c>
      <x:c r="B619" t="inlineStr">
        <x:is>
          <x:t xml:space="preserve">P055</x:t>
        </x:is>
      </x:c>
      <x:c r="C619" t="n">
        <x:v>6</x:v>
      </x:c>
      <x:c r="D619" t="inlineStr">
        <x:is>
          <x:t xml:space="preserve">Aplicación electrostática de polvo</x:t>
        </x:is>
      </x:c>
      <x:c r="E619" t="inlineStr">
        <x:is>
          <x:t xml:space="preserve">Pistola manual de pintura electrostática en polvo</x:t>
        </x:is>
      </x:c>
      <x:c r="F619" s="35" t="n">
        <x:v>45860.406425</x:v>
      </x:c>
      <x:c r="G619" s="35" t="n">
        <x:v>45860.47335555556</x:v>
      </x:c>
      <x:c r="H619" s="35" t="n">
        <x:f>'14_FALLAS_ESC'!$B$2</x:f>
        <x:v>45817.33333333334</x:v>
      </x:c>
      <x:c r="I619" t="str">
        <x:f>IF(G619&lt;=H619,"TERMINADA",IF(F619&gt;=H619,"PENDIENTE",IF(E619='14_FALLAS_ESC'!$E$2,"INTERRUMPIDA","EN CURSO")))</x:f>
        <x:v>PENDIENTE</x:v>
      </x:c>
      <x:c r="J619" t="inlineStr">
        <x:is>
          <x:t xml:space="preserve">DERIVADO DEL FIFO</x:t>
        </x:is>
      </x:c>
    </x:row>
    <x:row r="620">
      <x:c r="A620" t="inlineStr">
        <x:is>
          <x:t xml:space="preserve">F01</x:t>
        </x:is>
      </x:c>
      <x:c r="B620" t="inlineStr">
        <x:is>
          <x:t xml:space="preserve">P055</x:t>
        </x:is>
      </x:c>
      <x:c r="C620" t="n">
        <x:v>7</x:v>
      </x:c>
      <x:c r="D620" t="inlineStr">
        <x:is>
          <x:t xml:space="preserve">Curado térmico en horno</x:t>
        </x:is>
      </x:c>
      <x:c r="E620" t="inlineStr">
        <x:is>
          <x:t xml:space="preserve">Horno de curado de pintura electrostática por lotes</x:t>
        </x:is>
      </x:c>
      <x:c r="F620" s="35" t="n">
        <x:v>45860.47335555556</x:v>
      </x:c>
      <x:c r="G620" s="35" t="n">
        <x:v>45860.57752222222</x:v>
      </x:c>
      <x:c r="H620" s="35" t="n">
        <x:f>'14_FALLAS_ESC'!$B$2</x:f>
        <x:v>45817.33333333334</x:v>
      </x:c>
      <x:c r="I620" t="str">
        <x:f>IF(G620&lt;=H620,"TERMINADA",IF(F620&gt;=H620,"PENDIENTE",IF(E620='14_FALLAS_ESC'!$E$2,"INTERRUMPIDA","EN CURSO")))</x:f>
        <x:v>PENDIENTE</x:v>
      </x:c>
      <x:c r="J620" t="inlineStr">
        <x:is>
          <x:t xml:space="preserve">DERIVADO DEL FIFO</x:t>
        </x:is>
      </x:c>
    </x:row>
    <x:row r="621">
      <x:c r="A621" t="inlineStr">
        <x:is>
          <x:t xml:space="preserve">F01</x:t>
        </x:is>
      </x:c>
      <x:c r="B621" t="inlineStr">
        <x:is>
          <x:t xml:space="preserve">P055</x:t>
        </x:is>
      </x:c>
      <x:c r="C621" t="n">
        <x:v>8</x:v>
      </x:c>
      <x:c r="D621" t="inlineStr">
        <x:is>
          <x:t xml:space="preserve">Colgado, traslado y enfriamiento</x:t>
        </x:is>
      </x:c>
      <x:c r="E621" t="inlineStr">
        <x:is>
          <x:t xml:space="preserve">Manipulación y enfriamiento de piezas</x:t>
        </x:is>
      </x:c>
      <x:c r="F621" s="35" t="n">
        <x:v>45860.57752222222</x:v>
      </x:c>
      <x:c r="G621" s="35" t="n">
        <x:v>45860.60666111111</x:v>
      </x:c>
      <x:c r="H621" s="35" t="n">
        <x:f>'14_FALLAS_ESC'!$B$2</x:f>
        <x:v>45817.33333333334</x:v>
      </x:c>
      <x:c r="I621" t="str">
        <x:f>IF(G621&lt;=H621,"TERMINADA",IF(F621&gt;=H621,"PENDIENTE",IF(E621='14_FALLAS_ESC'!$E$2,"INTERRUMPIDA","EN CURSO")))</x:f>
        <x:v>PENDIENTE</x:v>
      </x:c>
      <x:c r="J621" t="inlineStr">
        <x:is>
          <x:t xml:space="preserve">DERIVADO DEL FIFO</x:t>
        </x:is>
      </x:c>
    </x:row>
    <x:row r="622">
      <x:c r="A622" t="inlineStr">
        <x:is>
          <x:t xml:space="preserve">F01</x:t>
        </x:is>
      </x:c>
      <x:c r="B622" t="inlineStr">
        <x:is>
          <x:t xml:space="preserve">P055</x:t>
        </x:is>
      </x:c>
      <x:c r="C622" t="n">
        <x:v>9</x:v>
      </x:c>
      <x:c r="D622" t="inlineStr">
        <x:is>
          <x:t xml:space="preserve">Ensamblaje</x:t>
        </x:is>
      </x:c>
      <x:c r="E622" t="inlineStr">
        <x:is>
          <x:t xml:space="preserve">Mesa de armado</x:t>
        </x:is>
      </x:c>
      <x:c r="F622" s="35" t="n">
        <x:v>45860.60666111111</x:v>
      </x:c>
      <x:c r="G622" s="35" t="n">
        <x:v>45861.44624444444</x:v>
      </x:c>
      <x:c r="H622" s="35" t="n">
        <x:f>'14_FALLAS_ESC'!$B$2</x:f>
        <x:v>45817.33333333334</x:v>
      </x:c>
      <x:c r="I622" t="str">
        <x:f>IF(G622&lt;=H622,"TERMINADA",IF(F622&gt;=H622,"PENDIENTE",IF(E622='14_FALLAS_ESC'!$E$2,"INTERRUMPIDA","EN CURSO")))</x:f>
        <x:v>PENDIENTE</x:v>
      </x:c>
      <x:c r="J622" t="inlineStr">
        <x:is>
          <x:t xml:space="preserve">DERIVADO DEL FIFO</x:t>
        </x:is>
      </x:c>
    </x:row>
    <x:row r="623">
      <x:c r="A623" t="inlineStr">
        <x:is>
          <x:t xml:space="preserve">F01</x:t>
        </x:is>
      </x:c>
      <x:c r="B623" t="inlineStr">
        <x:is>
          <x:t xml:space="preserve">P055</x:t>
        </x:is>
      </x:c>
      <x:c r="C623" t="n">
        <x:v>10</x:v>
      </x:c>
      <x:c r="D623" t="inlineStr">
        <x:is>
          <x:t xml:space="preserve">Inspección de calidad</x:t>
        </x:is>
      </x:c>
      <x:c r="E623" t="inlineStr">
        <x:is>
          <x:t xml:space="preserve">Área de inspección</x:t>
        </x:is>
      </x:c>
      <x:c r="F623" s="35" t="n">
        <x:v>45861.44624444444</x:v>
      </x:c>
      <x:c r="G623" s="35" t="n">
        <x:v>45861.47537638889</x:v>
      </x:c>
      <x:c r="H623" s="35" t="n">
        <x:f>'14_FALLAS_ESC'!$B$2</x:f>
        <x:v>45817.33333333334</x:v>
      </x:c>
      <x:c r="I623" t="str">
        <x:f>IF(G623&lt;=H623,"TERMINADA",IF(F623&gt;=H623,"PENDIENTE",IF(E623='14_FALLAS_ESC'!$E$2,"INTERRUMPIDA","EN CURSO")))</x:f>
        <x:v>PENDIENTE</x:v>
      </x:c>
      <x:c r="J623" t="inlineStr">
        <x:is>
          <x:t xml:space="preserve">DERIVADO DEL FIFO</x:t>
        </x:is>
      </x:c>
    </x:row>
    <x:row r="624">
      <x:c r="A624" t="inlineStr">
        <x:is>
          <x:t xml:space="preserve">F01</x:t>
        </x:is>
      </x:c>
      <x:c r="B624" t="inlineStr">
        <x:is>
          <x:t xml:space="preserve">P055</x:t>
        </x:is>
      </x:c>
      <x:c r="C624" t="n">
        <x:v>11</x:v>
      </x:c>
      <x:c r="D624" t="inlineStr">
        <x:is>
          <x:t xml:space="preserve">Embalaje</x:t>
        </x:is>
      </x:c>
      <x:c r="E624" t="inlineStr">
        <x:is>
          <x:t xml:space="preserve">Zona de protección y embalaje</x:t>
        </x:is>
      </x:c>
      <x:c r="F624" s="35" t="n">
        <x:v>45861.47537638889</x:v>
      </x:c>
      <x:c r="G624" s="35" t="n">
        <x:v>45861.55549444444</x:v>
      </x:c>
      <x:c r="H624" s="35" t="n">
        <x:f>'14_FALLAS_ESC'!$B$2</x:f>
        <x:v>45817.33333333334</x:v>
      </x:c>
      <x:c r="I624" t="str">
        <x:f>IF(G624&lt;=H624,"TERMINADA",IF(F624&gt;=H624,"PENDIENTE",IF(E624='14_FALLAS_ESC'!$E$2,"INTERRUMPIDA","EN CURSO")))</x:f>
        <x:v>PENDIENTE</x:v>
      </x:c>
      <x:c r="J624" t="inlineStr">
        <x:is>
          <x:t xml:space="preserve">DERIVADO DEL FIFO</x:t>
        </x:is>
      </x:c>
    </x:row>
    <x:row r="625">
      <x:c r="A625" t="inlineStr">
        <x:is>
          <x:t xml:space="preserve">F01</x:t>
        </x:is>
      </x:c>
      <x:c r="B625" t="inlineStr">
        <x:is>
          <x:t xml:space="preserve">P050</x:t>
        </x:is>
      </x:c>
      <x:c r="C625" t="n">
        <x:v>1</x:v>
      </x:c>
      <x:c r="D625" t="inlineStr">
        <x:is>
          <x:t xml:space="preserve">Corte de planchas de acero</x:t>
        </x:is>
      </x:c>
      <x:c r="E625" t="inlineStr">
        <x:is>
          <x:t xml:space="preserve">Guillotina hidráulica para corte de planchas de acero</x:t>
        </x:is>
      </x:c>
      <x:c r="F625" s="35" t="n">
        <x:v>45854.33333333334</x:v>
      </x:c>
      <x:c r="G625" s="35" t="n">
        <x:v>45855.367625</x:v>
      </x:c>
      <x:c r="H625" s="35" t="n">
        <x:f>'14_FALLAS_ESC'!$B$2</x:f>
        <x:v>45817.33333333334</x:v>
      </x:c>
      <x:c r="I625" t="str">
        <x:f>IF(G625&lt;=H625,"TERMINADA",IF(F625&gt;=H625,"PENDIENTE",IF(E625='14_FALLAS_ESC'!$E$2,"INTERRUMPIDA","EN CURSO")))</x:f>
        <x:v>PENDIENTE</x:v>
      </x:c>
      <x:c r="J625" t="inlineStr">
        <x:is>
          <x:t xml:space="preserve">DERIVADO DEL FIFO</x:t>
        </x:is>
      </x:c>
    </x:row>
    <x:row r="626">
      <x:c r="A626" t="inlineStr">
        <x:is>
          <x:t xml:space="preserve">F01</x:t>
        </x:is>
      </x:c>
      <x:c r="B626" t="inlineStr">
        <x:is>
          <x:t xml:space="preserve">P050</x:t>
        </x:is>
      </x:c>
      <x:c r="C626" t="n">
        <x:v>2</x:v>
      </x:c>
      <x:c r="D626" t="inlineStr">
        <x:is>
          <x:t xml:space="preserve">Corte de tubos y perfiles</x:t>
        </x:is>
      </x:c>
      <x:c r="E626" t="inlineStr">
        <x:is>
          <x:t xml:space="preserve">Sierra de cinta para corte de tubos y perfiles</x:t>
        </x:is>
      </x:c>
      <x:c r="F626" s="35" t="n">
        <x:v>45855.367625</x:v>
      </x:c>
      <x:c r="G626" s="35" t="n">
        <x:v>45856.592625</x:v>
      </x:c>
      <x:c r="H626" s="35" t="n">
        <x:f>'14_FALLAS_ESC'!$B$2</x:f>
        <x:v>45817.33333333334</x:v>
      </x:c>
      <x:c r="I626" t="str">
        <x:f>IF(G626&lt;=H626,"TERMINADA",IF(F626&gt;=H626,"PENDIENTE",IF(E626='14_FALLAS_ESC'!$E$2,"INTERRUMPIDA","EN CURSO")))</x:f>
        <x:v>PENDIENTE</x:v>
      </x:c>
      <x:c r="J626" t="inlineStr">
        <x:is>
          <x:t xml:space="preserve">DERIVADO DEL FIFO</x:t>
        </x:is>
      </x:c>
    </x:row>
    <x:row r="627">
      <x:c r="A627" t="inlineStr">
        <x:is>
          <x:t xml:space="preserve">F01</x:t>
        </x:is>
      </x:c>
      <x:c r="B627" t="inlineStr">
        <x:is>
          <x:t xml:space="preserve">P050</x:t>
        </x:is>
      </x:c>
      <x:c r="C627" t="n">
        <x:v>3</x:v>
      </x:c>
      <x:c r="D627" t="inlineStr">
        <x:is>
          <x:t xml:space="preserve">Perforación</x:t>
        </x:is>
      </x:c>
      <x:c r="E627" t="inlineStr">
        <x:is>
          <x:t xml:space="preserve">Taladro de banco para perforación de acero</x:t>
        </x:is>
      </x:c>
      <x:c r="F627" s="35" t="n">
        <x:v>45856.592625</x:v>
      </x:c>
      <x:c r="G627" s="35" t="n">
        <x:v>45861.36304166666</x:v>
      </x:c>
      <x:c r="H627" s="35" t="n">
        <x:f>'14_FALLAS_ESC'!$B$2</x:f>
        <x:v>45817.33333333334</x:v>
      </x:c>
      <x:c r="I627" t="str">
        <x:f>IF(G627&lt;=H627,"TERMINADA",IF(F627&gt;=H627,"PENDIENTE",IF(E627='14_FALLAS_ESC'!$E$2,"INTERRUMPIDA","EN CURSO")))</x:f>
        <x:v>PENDIENTE</x:v>
      </x:c>
      <x:c r="J627" t="inlineStr">
        <x:is>
          <x:t xml:space="preserve">DERIVADO DEL FIFO</x:t>
        </x:is>
      </x:c>
    </x:row>
    <x:row r="628">
      <x:c r="A628" t="inlineStr">
        <x:is>
          <x:t xml:space="preserve">F01</x:t>
        </x:is>
      </x:c>
      <x:c r="B628" t="inlineStr">
        <x:is>
          <x:t xml:space="preserve">P050</x:t>
        </x:is>
      </x:c>
      <x:c r="C628" t="n">
        <x:v>4</x:v>
      </x:c>
      <x:c r="D628" t="inlineStr">
        <x:is>
          <x:t xml:space="preserve">Plegado</x:t>
        </x:is>
      </x:c>
      <x:c r="E628" t="inlineStr">
        <x:is>
          <x:t xml:space="preserve">Plegadora hidráulica de chapa metálica</x:t>
        </x:is>
      </x:c>
      <x:c r="F628" s="35" t="n">
        <x:v>45861.36304166666</x:v>
      </x:c>
      <x:c r="G628" s="35" t="n">
        <x:v>45863.383875</x:v>
      </x:c>
      <x:c r="H628" s="35" t="n">
        <x:f>'14_FALLAS_ESC'!$B$2</x:f>
        <x:v>45817.33333333334</x:v>
      </x:c>
      <x:c r="I628" t="str">
        <x:f>IF(G628&lt;=H628,"TERMINADA",IF(F628&gt;=H628,"PENDIENTE",IF(E628='14_FALLAS_ESC'!$E$2,"INTERRUMPIDA","EN CURSO")))</x:f>
        <x:v>PENDIENTE</x:v>
      </x:c>
      <x:c r="J628" t="inlineStr">
        <x:is>
          <x:t xml:space="preserve">DERIVADO DEL FIFO</x:t>
        </x:is>
      </x:c>
    </x:row>
    <x:row r="629">
      <x:c r="A629" t="inlineStr">
        <x:is>
          <x:t xml:space="preserve">F01</x:t>
        </x:is>
      </x:c>
      <x:c r="B629" t="inlineStr">
        <x:is>
          <x:t xml:space="preserve">P050</x:t>
        </x:is>
      </x:c>
      <x:c r="C629" t="n">
        <x:v>5</x:v>
      </x:c>
      <x:c r="D629" t="inlineStr">
        <x:is>
          <x:t xml:space="preserve">Soldadura</x:t>
        </x:is>
      </x:c>
      <x:c r="E629" t="inlineStr">
        <x:is>
          <x:t xml:space="preserve">Máquina de soldadura por arco MIG/MAG</x:t>
        </x:is>
      </x:c>
      <x:c r="F629" s="35" t="n">
        <x:v>45863.383875</x:v>
      </x:c>
      <x:c r="G629" s="35" t="n">
        <x:v>45867.49331944445</x:v>
      </x:c>
      <x:c r="H629" s="35" t="n">
        <x:f>'14_FALLAS_ESC'!$B$2</x:f>
        <x:v>45817.33333333334</x:v>
      </x:c>
      <x:c r="I629" t="str">
        <x:f>IF(G629&lt;=H629,"TERMINADA",IF(F629&gt;=H629,"PENDIENTE",IF(E629='14_FALLAS_ESC'!$E$2,"INTERRUMPIDA","EN CURSO")))</x:f>
        <x:v>PENDIENTE</x:v>
      </x:c>
      <x:c r="J629" t="inlineStr">
        <x:is>
          <x:t xml:space="preserve">DERIVADO DEL FIFO</x:t>
        </x:is>
      </x:c>
    </x:row>
    <x:row r="630">
      <x:c r="A630" t="inlineStr">
        <x:is>
          <x:t xml:space="preserve">F01</x:t>
        </x:is>
      </x:c>
      <x:c r="B630" t="inlineStr">
        <x:is>
          <x:t xml:space="preserve">P050</x:t>
        </x:is>
      </x:c>
      <x:c r="C630" t="n">
        <x:v>6</x:v>
      </x:c>
      <x:c r="D630" t="inlineStr">
        <x:is>
          <x:t xml:space="preserve">Desbarbado</x:t>
        </x:is>
      </x:c>
      <x:c r="E630" t="inlineStr">
        <x:is>
          <x:t xml:space="preserve">Mesa de desbarbado/esmerilado</x:t>
        </x:is>
      </x:c>
      <x:c r="F630" s="35" t="n">
        <x:v>45867.49331944445</x:v>
      </x:c>
      <x:c r="G630" s="35" t="n">
        <x:v>45868.68706944444</x:v>
      </x:c>
      <x:c r="H630" s="35" t="n">
        <x:f>'14_FALLAS_ESC'!$B$2</x:f>
        <x:v>45817.33333333334</x:v>
      </x:c>
      <x:c r="I630" t="str">
        <x:f>IF(G630&lt;=H630,"TERMINADA",IF(F630&gt;=H630,"PENDIENTE",IF(E630='14_FALLAS_ESC'!$E$2,"INTERRUMPIDA","EN CURSO")))</x:f>
        <x:v>PENDIENTE</x:v>
      </x:c>
      <x:c r="J630" t="inlineStr">
        <x:is>
          <x:t xml:space="preserve">DERIVADO DEL FIFO</x:t>
        </x:is>
      </x:c>
    </x:row>
    <x:row r="631">
      <x:c r="A631" t="inlineStr">
        <x:is>
          <x:t xml:space="preserve">F01</x:t>
        </x:is>
      </x:c>
      <x:c r="B631" t="inlineStr">
        <x:is>
          <x:t xml:space="preserve">P050</x:t>
        </x:is>
      </x:c>
      <x:c r="C631" t="n">
        <x:v>7</x:v>
      </x:c>
      <x:c r="D631" t="inlineStr">
        <x:is>
          <x:t xml:space="preserve">Preparación superficial</x:t>
        </x:is>
      </x:c>
      <x:c r="E631" t="inlineStr">
        <x:is>
          <x:t xml:space="preserve">Zona de preparación superficial</x:t>
        </x:is>
      </x:c>
      <x:c r="F631" s="35" t="n">
        <x:v>45868.68706944444</x:v>
      </x:c>
      <x:c r="G631" s="35" t="n">
        <x:v>45869.67380277778</x:v>
      </x:c>
      <x:c r="H631" s="35" t="n">
        <x:f>'14_FALLAS_ESC'!$B$2</x:f>
        <x:v>45817.33333333334</x:v>
      </x:c>
      <x:c r="I631" t="str">
        <x:f>IF(G631&lt;=H631,"TERMINADA",IF(F631&gt;=H631,"PENDIENTE",IF(E631='14_FALLAS_ESC'!$E$2,"INTERRUMPIDA","EN CURSO")))</x:f>
        <x:v>PENDIENTE</x:v>
      </x:c>
      <x:c r="J631" t="inlineStr">
        <x:is>
          <x:t xml:space="preserve">DERIVADO DEL FIFO</x:t>
        </x:is>
      </x:c>
    </x:row>
    <x:row r="632">
      <x:c r="A632" t="inlineStr">
        <x:is>
          <x:t xml:space="preserve">F01</x:t>
        </x:is>
      </x:c>
      <x:c r="B632" t="inlineStr">
        <x:is>
          <x:t xml:space="preserve">P050</x:t>
        </x:is>
      </x:c>
      <x:c r="C632" t="n">
        <x:v>8</x:v>
      </x:c>
      <x:c r="D632" t="inlineStr">
        <x:is>
          <x:t xml:space="preserve">Aplicación electrostática de polvo</x:t>
        </x:is>
      </x:c>
      <x:c r="E632" t="inlineStr">
        <x:is>
          <x:t xml:space="preserve">Pistola manual de pintura electrostática en polvo</x:t>
        </x:is>
      </x:c>
      <x:c r="F632" s="35" t="n">
        <x:v>45869.67380277778</x:v>
      </x:c>
      <x:c r="G632" s="35" t="n">
        <x:v>45870.39344166667</x:v>
      </x:c>
      <x:c r="H632" s="35" t="n">
        <x:f>'14_FALLAS_ESC'!$B$2</x:f>
        <x:v>45817.33333333334</x:v>
      </x:c>
      <x:c r="I632" t="str">
        <x:f>IF(G632&lt;=H632,"TERMINADA",IF(F632&gt;=H632,"PENDIENTE",IF(E632='14_FALLAS_ESC'!$E$2,"INTERRUMPIDA","EN CURSO")))</x:f>
        <x:v>PENDIENTE</x:v>
      </x:c>
      <x:c r="J632" t="inlineStr">
        <x:is>
          <x:t xml:space="preserve">DERIVADO DEL FIFO</x:t>
        </x:is>
      </x:c>
    </x:row>
    <x:row r="633">
      <x:c r="A633" t="inlineStr">
        <x:is>
          <x:t xml:space="preserve">F01</x:t>
        </x:is>
      </x:c>
      <x:c r="B633" t="inlineStr">
        <x:is>
          <x:t xml:space="preserve">P050</x:t>
        </x:is>
      </x:c>
      <x:c r="C633" t="n">
        <x:v>9</x:v>
      </x:c>
      <x:c r="D633" t="inlineStr">
        <x:is>
          <x:t xml:space="preserve">Curado térmico en horno</x:t>
        </x:is>
      </x:c>
      <x:c r="E633" t="inlineStr">
        <x:is>
          <x:t xml:space="preserve">Horno de curado de pintura electrostática por lotes</x:t>
        </x:is>
      </x:c>
      <x:c r="F633" s="35" t="n">
        <x:v>45870.39344166667</x:v>
      </x:c>
      <x:c r="G633" s="35" t="n">
        <x:v>45870.45594166667</x:v>
      </x:c>
      <x:c r="H633" s="35" t="n">
        <x:f>'14_FALLAS_ESC'!$B$2</x:f>
        <x:v>45817.33333333334</x:v>
      </x:c>
      <x:c r="I633" t="str">
        <x:f>IF(G633&lt;=H633,"TERMINADA",IF(F633&gt;=H633,"PENDIENTE",IF(E633='14_FALLAS_ESC'!$E$2,"INTERRUMPIDA","EN CURSO")))</x:f>
        <x:v>PENDIENTE</x:v>
      </x:c>
      <x:c r="J633" t="inlineStr">
        <x:is>
          <x:t xml:space="preserve">DERIVADO DEL FIFO</x:t>
        </x:is>
      </x:c>
    </x:row>
    <x:row r="634">
      <x:c r="A634" t="inlineStr">
        <x:is>
          <x:t xml:space="preserve">F01</x:t>
        </x:is>
      </x:c>
      <x:c r="B634" t="inlineStr">
        <x:is>
          <x:t xml:space="preserve">P050</x:t>
        </x:is>
      </x:c>
      <x:c r="C634" t="n">
        <x:v>10</x:v>
      </x:c>
      <x:c r="D634" t="inlineStr">
        <x:is>
          <x:t xml:space="preserve">Colgado, traslado y enfriamiento</x:t>
        </x:is>
      </x:c>
      <x:c r="E634" t="inlineStr">
        <x:is>
          <x:t xml:space="preserve">Manipulación y enfriamiento de piezas</x:t>
        </x:is>
      </x:c>
      <x:c r="F634" s="35" t="n">
        <x:v>45870.45594166667</x:v>
      </x:c>
      <x:c r="G634" s="35" t="n">
        <x:v>45870.49320555555</x:v>
      </x:c>
      <x:c r="H634" s="35" t="n">
        <x:f>'14_FALLAS_ESC'!$B$2</x:f>
        <x:v>45817.33333333334</x:v>
      </x:c>
      <x:c r="I634" t="str">
        <x:f>IF(G634&lt;=H634,"TERMINADA",IF(F634&gt;=H634,"PENDIENTE",IF(E634='14_FALLAS_ESC'!$E$2,"INTERRUMPIDA","EN CURSO")))</x:f>
        <x:v>PENDIENTE</x:v>
      </x:c>
      <x:c r="J634" t="inlineStr">
        <x:is>
          <x:t xml:space="preserve">DERIVADO DEL FIFO</x:t>
        </x:is>
      </x:c>
    </x:row>
    <x:row r="635">
      <x:c r="A635" t="inlineStr">
        <x:is>
          <x:t xml:space="preserve">F01</x:t>
        </x:is>
      </x:c>
      <x:c r="B635" t="inlineStr">
        <x:is>
          <x:t xml:space="preserve">P050</x:t>
        </x:is>
      </x:c>
      <x:c r="C635" t="n">
        <x:v>11</x:v>
      </x:c>
      <x:c r="D635" t="inlineStr">
        <x:is>
          <x:t xml:space="preserve">Ensamblaje</x:t>
        </x:is>
      </x:c>
      <x:c r="E635" t="inlineStr">
        <x:is>
          <x:t xml:space="preserve">Mesa de armado</x:t>
        </x:is>
      </x:c>
      <x:c r="F635" s="35" t="n">
        <x:v>45870.49320555555</x:v>
      </x:c>
      <x:c r="G635" s="35" t="n">
        <x:v>45874.44008055556</x:v>
      </x:c>
      <x:c r="H635" s="35" t="n">
        <x:f>'14_FALLAS_ESC'!$B$2</x:f>
        <x:v>45817.33333333334</x:v>
      </x:c>
      <x:c r="I635" t="str">
        <x:f>IF(G635&lt;=H635,"TERMINADA",IF(F635&gt;=H635,"PENDIENTE",IF(E635='14_FALLAS_ESC'!$E$2,"INTERRUMPIDA","EN CURSO")))</x:f>
        <x:v>PENDIENTE</x:v>
      </x:c>
      <x:c r="J635" t="inlineStr">
        <x:is>
          <x:t xml:space="preserve">DERIVADO DEL FIFO</x:t>
        </x:is>
      </x:c>
    </x:row>
    <x:row r="636">
      <x:c r="A636" t="inlineStr">
        <x:is>
          <x:t xml:space="preserve">F01</x:t>
        </x:is>
      </x:c>
      <x:c r="B636" t="inlineStr">
        <x:is>
          <x:t xml:space="preserve">P050</x:t>
        </x:is>
      </x:c>
      <x:c r="C636" t="n">
        <x:v>12</x:v>
      </x:c>
      <x:c r="D636" t="inlineStr">
        <x:is>
          <x:t xml:space="preserve">Inspección de calidad</x:t>
        </x:is>
      </x:c>
      <x:c r="E636" t="inlineStr">
        <x:is>
          <x:t xml:space="preserve">Área de inspección</x:t>
        </x:is>
      </x:c>
      <x:c r="F636" s="35" t="n">
        <x:v>45874.44008055556</x:v>
      </x:c>
      <x:c r="G636" s="35" t="n">
        <x:v>45874.48038611111</x:v>
      </x:c>
      <x:c r="H636" s="35" t="n">
        <x:f>'14_FALLAS_ESC'!$B$2</x:f>
        <x:v>45817.33333333334</x:v>
      </x:c>
      <x:c r="I636" t="str">
        <x:f>IF(G636&lt;=H636,"TERMINADA",IF(F636&gt;=H636,"PENDIENTE",IF(E636='14_FALLAS_ESC'!$E$2,"INTERRUMPIDA","EN CURSO")))</x:f>
        <x:v>PENDIENTE</x:v>
      </x:c>
      <x:c r="J636" t="inlineStr">
        <x:is>
          <x:t xml:space="preserve">DERIVADO DEL FIFO</x:t>
        </x:is>
      </x:c>
    </x:row>
    <x:row r="637">
      <x:c r="A637" t="inlineStr">
        <x:is>
          <x:t xml:space="preserve">F01</x:t>
        </x:is>
      </x:c>
      <x:c r="B637" t="inlineStr">
        <x:is>
          <x:t xml:space="preserve">P050</x:t>
        </x:is>
      </x:c>
      <x:c r="C637" t="n">
        <x:v>13</x:v>
      </x:c>
      <x:c r="D637" t="inlineStr">
        <x:is>
          <x:t xml:space="preserve">Embalaje</x:t>
        </x:is>
      </x:c>
      <x:c r="E637" t="inlineStr">
        <x:is>
          <x:t xml:space="preserve">Zona de protección y embalaje</x:t>
        </x:is>
      </x:c>
      <x:c r="F637" s="35" t="n">
        <x:v>45874.48038611111</x:v>
      </x:c>
      <x:c r="G637" s="35" t="n">
        <x:v>45874.57635833333</x:v>
      </x:c>
      <x:c r="H637" s="35" t="n">
        <x:f>'14_FALLAS_ESC'!$B$2</x:f>
        <x:v>45817.33333333334</x:v>
      </x:c>
      <x:c r="I637" t="str">
        <x:f>IF(G637&lt;=H637,"TERMINADA",IF(F637&gt;=H637,"PENDIENTE",IF(E637='14_FALLAS_ESC'!$E$2,"INTERRUMPIDA","EN CURSO")))</x:f>
        <x:v>PENDIENTE</x:v>
      </x:c>
      <x:c r="J637" t="inlineStr">
        <x:is>
          <x:t xml:space="preserve">DERIVADO DEL FIFO</x:t>
        </x:is>
      </x:c>
    </x:row>
    <x:row r="638">
      <x:c r="A638" t="inlineStr">
        <x:is>
          <x:t xml:space="preserve">F01</x:t>
        </x:is>
      </x:c>
      <x:c r="B638" t="inlineStr">
        <x:is>
          <x:t xml:space="preserve">P052</x:t>
        </x:is>
      </x:c>
      <x:c r="C638" t="n">
        <x:v>1</x:v>
      </x:c>
      <x:c r="D638" t="inlineStr">
        <x:is>
          <x:t xml:space="preserve">Corte de planchas de acero</x:t>
        </x:is>
      </x:c>
      <x:c r="E638" t="inlineStr">
        <x:is>
          <x:t xml:space="preserve">Guillotina hidráulica para corte de planchas de acero</x:t>
        </x:is>
      </x:c>
      <x:c r="F638" s="35" t="n">
        <x:v>45855.367625</x:v>
      </x:c>
      <x:c r="G638" s="35" t="n">
        <x:v>45856.356375</x:v>
      </x:c>
      <x:c r="H638" s="35" t="n">
        <x:f>'14_FALLAS_ESC'!$B$2</x:f>
        <x:v>45817.33333333334</x:v>
      </x:c>
      <x:c r="I638" t="str">
        <x:f>IF(G638&lt;=H638,"TERMINADA",IF(F638&gt;=H638,"PENDIENTE",IF(E638='14_FALLAS_ESC'!$E$2,"INTERRUMPIDA","EN CURSO")))</x:f>
        <x:v>PENDIENTE</x:v>
      </x:c>
      <x:c r="J638" t="inlineStr">
        <x:is>
          <x:t xml:space="preserve">DERIVADO DEL FIFO</x:t>
        </x:is>
      </x:c>
    </x:row>
    <x:row r="639">
      <x:c r="A639" t="inlineStr">
        <x:is>
          <x:t xml:space="preserve">F01</x:t>
        </x:is>
      </x:c>
      <x:c r="B639" t="inlineStr">
        <x:is>
          <x:t xml:space="preserve">P052</x:t>
        </x:is>
      </x:c>
      <x:c r="C639" t="n">
        <x:v>2</x:v>
      </x:c>
      <x:c r="D639" t="inlineStr">
        <x:is>
          <x:t xml:space="preserve">Corte de tubos y perfiles</x:t>
        </x:is>
      </x:c>
      <x:c r="E639" t="inlineStr">
        <x:is>
          <x:t xml:space="preserve">Sierra de cinta para corte de tubos y perfiles</x:t>
        </x:is>
      </x:c>
      <x:c r="F639" s="35" t="n">
        <x:v>45856.592625</x:v>
      </x:c>
      <x:c r="G639" s="35" t="n">
        <x:v>45856.63306944445</x:v>
      </x:c>
      <x:c r="H639" s="35" t="n">
        <x:f>'14_FALLAS_ESC'!$B$2</x:f>
        <x:v>45817.33333333334</x:v>
      </x:c>
      <x:c r="I639" t="str">
        <x:f>IF(G639&lt;=H639,"TERMINADA",IF(F639&gt;=H639,"PENDIENTE",IF(E639='14_FALLAS_ESC'!$E$2,"INTERRUMPIDA","EN CURSO")))</x:f>
        <x:v>PENDIENTE</x:v>
      </x:c>
      <x:c r="J639" t="inlineStr">
        <x:is>
          <x:t xml:space="preserve">DERIVADO DEL FIFO</x:t>
        </x:is>
      </x:c>
    </x:row>
    <x:row r="640">
      <x:c r="A640" t="inlineStr">
        <x:is>
          <x:t xml:space="preserve">F01</x:t>
        </x:is>
      </x:c>
      <x:c r="B640" t="inlineStr">
        <x:is>
          <x:t xml:space="preserve">P052</x:t>
        </x:is>
      </x:c>
      <x:c r="C640" t="n">
        <x:v>3</x:v>
      </x:c>
      <x:c r="D640" t="inlineStr">
        <x:is>
          <x:t xml:space="preserve">Perforación</x:t>
        </x:is>
      </x:c>
      <x:c r="E640" t="inlineStr">
        <x:is>
          <x:t xml:space="preserve">Taladro de banco para perforación de acero</x:t>
        </x:is>
      </x:c>
      <x:c r="F640" s="35" t="n">
        <x:v>45861.36304166666</x:v>
      </x:c>
      <x:c r="G640" s="35" t="n">
        <x:v>45862.408875</x:v>
      </x:c>
      <x:c r="H640" s="35" t="n">
        <x:f>'14_FALLAS_ESC'!$B$2</x:f>
        <x:v>45817.33333333334</x:v>
      </x:c>
      <x:c r="I640" t="str">
        <x:f>IF(G640&lt;=H640,"TERMINADA",IF(F640&gt;=H640,"PENDIENTE",IF(E640='14_FALLAS_ESC'!$E$2,"INTERRUMPIDA","EN CURSO")))</x:f>
        <x:v>PENDIENTE</x:v>
      </x:c>
      <x:c r="J640" t="inlineStr">
        <x:is>
          <x:t xml:space="preserve">DERIVADO DEL FIFO</x:t>
        </x:is>
      </x:c>
    </x:row>
    <x:row r="641">
      <x:c r="A641" t="inlineStr">
        <x:is>
          <x:t xml:space="preserve">F01</x:t>
        </x:is>
      </x:c>
      <x:c r="B641" t="inlineStr">
        <x:is>
          <x:t xml:space="preserve">P052</x:t>
        </x:is>
      </x:c>
      <x:c r="C641" t="n">
        <x:v>4</x:v>
      </x:c>
      <x:c r="D641" t="inlineStr">
        <x:is>
          <x:t xml:space="preserve">Plegado</x:t>
        </x:is>
      </x:c>
      <x:c r="E641" t="inlineStr">
        <x:is>
          <x:t xml:space="preserve">Plegadora hidráulica de chapa metálica</x:t>
        </x:is>
      </x:c>
      <x:c r="F641" s="35" t="n">
        <x:v>45863.383875</x:v>
      </x:c>
      <x:c r="G641" s="35" t="n">
        <x:v>45867.41443055555</x:v>
      </x:c>
      <x:c r="H641" s="35" t="n">
        <x:f>'14_FALLAS_ESC'!$B$2</x:f>
        <x:v>45817.33333333334</x:v>
      </x:c>
      <x:c r="I641" t="str">
        <x:f>IF(G641&lt;=H641,"TERMINADA",IF(F641&gt;=H641,"PENDIENTE",IF(E641='14_FALLAS_ESC'!$E$2,"INTERRUMPIDA","EN CURSO")))</x:f>
        <x:v>PENDIENTE</x:v>
      </x:c>
      <x:c r="J641" t="inlineStr">
        <x:is>
          <x:t xml:space="preserve">DERIVADO DEL FIFO</x:t>
        </x:is>
      </x:c>
    </x:row>
    <x:row r="642">
      <x:c r="A642" t="inlineStr">
        <x:is>
          <x:t xml:space="preserve">F01</x:t>
        </x:is>
      </x:c>
      <x:c r="B642" t="inlineStr">
        <x:is>
          <x:t xml:space="preserve">P052</x:t>
        </x:is>
      </x:c>
      <x:c r="C642" t="n">
        <x:v>5</x:v>
      </x:c>
      <x:c r="D642" t="inlineStr">
        <x:is>
          <x:t xml:space="preserve">Soldadura</x:t>
        </x:is>
      </x:c>
      <x:c r="E642" t="inlineStr">
        <x:is>
          <x:t xml:space="preserve">Máquina de soldadura por arco MIG/MAG</x:t>
        </x:is>
      </x:c>
      <x:c r="F642" s="35" t="n">
        <x:v>45867.49331944445</x:v>
      </x:c>
      <x:c r="G642" s="35" t="n">
        <x:v>45867.57304166667</x:v>
      </x:c>
      <x:c r="H642" s="35" t="n">
        <x:f>'14_FALLAS_ESC'!$B$2</x:f>
        <x:v>45817.33333333334</x:v>
      </x:c>
      <x:c r="I642" t="str">
        <x:f>IF(G642&lt;=H642,"TERMINADA",IF(F642&gt;=H642,"PENDIENTE",IF(E642='14_FALLAS_ESC'!$E$2,"INTERRUMPIDA","EN CURSO")))</x:f>
        <x:v>PENDIENTE</x:v>
      </x:c>
      <x:c r="J642" t="inlineStr">
        <x:is>
          <x:t xml:space="preserve">DERIVADO DEL FIFO</x:t>
        </x:is>
      </x:c>
    </x:row>
    <x:row r="643">
      <x:c r="A643" t="inlineStr">
        <x:is>
          <x:t xml:space="preserve">F01</x:t>
        </x:is>
      </x:c>
      <x:c r="B643" t="inlineStr">
        <x:is>
          <x:t xml:space="preserve">P052</x:t>
        </x:is>
      </x:c>
      <x:c r="C643" t="n">
        <x:v>6</x:v>
      </x:c>
      <x:c r="D643" t="inlineStr">
        <x:is>
          <x:t xml:space="preserve">Desbarbado</x:t>
        </x:is>
      </x:c>
      <x:c r="E643" t="inlineStr">
        <x:is>
          <x:t xml:space="preserve">Mesa de desbarbado/esmerilado</x:t>
        </x:is>
      </x:c>
      <x:c r="F643" s="35" t="n">
        <x:v>45868.68706944444</x:v>
      </x:c>
      <x:c r="G643" s="35" t="n">
        <x:v>45869.49748611111</x:v>
      </x:c>
      <x:c r="H643" s="35" t="n">
        <x:f>'14_FALLAS_ESC'!$B$2</x:f>
        <x:v>45817.33333333334</x:v>
      </x:c>
      <x:c r="I643" t="str">
        <x:f>IF(G643&lt;=H643,"TERMINADA",IF(F643&gt;=H643,"PENDIENTE",IF(E643='14_FALLAS_ESC'!$E$2,"INTERRUMPIDA","EN CURSO")))</x:f>
        <x:v>PENDIENTE</x:v>
      </x:c>
      <x:c r="J643" t="inlineStr">
        <x:is>
          <x:t xml:space="preserve">DERIVADO DEL FIFO</x:t>
        </x:is>
      </x:c>
    </x:row>
    <x:row r="644">
      <x:c r="A644" t="inlineStr">
        <x:is>
          <x:t xml:space="preserve">F01</x:t>
        </x:is>
      </x:c>
      <x:c r="B644" t="inlineStr">
        <x:is>
          <x:t xml:space="preserve">P052</x:t>
        </x:is>
      </x:c>
      <x:c r="C644" t="n">
        <x:v>7</x:v>
      </x:c>
      <x:c r="D644" t="inlineStr">
        <x:is>
          <x:t xml:space="preserve">Preparación superficial</x:t>
        </x:is>
      </x:c>
      <x:c r="E644" t="inlineStr">
        <x:is>
          <x:t xml:space="preserve">Zona de preparación superficial</x:t>
        </x:is>
      </x:c>
      <x:c r="F644" s="35" t="n">
        <x:v>45869.67380277778</x:v>
      </x:c>
      <x:c r="G644" s="35" t="n">
        <x:v>45870.453365</x:v>
      </x:c>
      <x:c r="H644" s="35" t="n">
        <x:f>'14_FALLAS_ESC'!$B$2</x:f>
        <x:v>45817.33333333334</x:v>
      </x:c>
      <x:c r="I644" t="str">
        <x:f>IF(G644&lt;=H644,"TERMINADA",IF(F644&gt;=H644,"PENDIENTE",IF(E644='14_FALLAS_ESC'!$E$2,"INTERRUMPIDA","EN CURSO")))</x:f>
        <x:v>PENDIENTE</x:v>
      </x:c>
      <x:c r="J644" t="inlineStr">
        <x:is>
          <x:t xml:space="preserve">DERIVADO DEL FIFO</x:t>
        </x:is>
      </x:c>
    </x:row>
    <x:row r="645">
      <x:c r="A645" t="inlineStr">
        <x:is>
          <x:t xml:space="preserve">F01</x:t>
        </x:is>
      </x:c>
      <x:c r="B645" t="inlineStr">
        <x:is>
          <x:t xml:space="preserve">P052</x:t>
        </x:is>
      </x:c>
      <x:c r="C645" t="n">
        <x:v>8</x:v>
      </x:c>
      <x:c r="D645" t="inlineStr">
        <x:is>
          <x:t xml:space="preserve">Aplicación electrostática de polvo</x:t>
        </x:is>
      </x:c>
      <x:c r="E645" t="inlineStr">
        <x:is>
          <x:t xml:space="preserve">Pistola manual de pintura electrostática en polvo</x:t>
        </x:is>
      </x:c>
      <x:c r="F645" s="35" t="n">
        <x:v>45870.453365</x:v>
      </x:c>
      <x:c r="G645" s="35" t="n">
        <x:v>45870.54414277778</x:v>
      </x:c>
      <x:c r="H645" s="35" t="n">
        <x:f>'14_FALLAS_ESC'!$B$2</x:f>
        <x:v>45817.33333333334</x:v>
      </x:c>
      <x:c r="I645" t="str">
        <x:f>IF(G645&lt;=H645,"TERMINADA",IF(F645&gt;=H645,"PENDIENTE",IF(E645='14_FALLAS_ESC'!$E$2,"INTERRUMPIDA","EN CURSO")))</x:f>
        <x:v>PENDIENTE</x:v>
      </x:c>
      <x:c r="J645" t="inlineStr">
        <x:is>
          <x:t xml:space="preserve">DERIVADO DEL FIFO</x:t>
        </x:is>
      </x:c>
    </x:row>
    <x:row r="646">
      <x:c r="A646" t="inlineStr">
        <x:is>
          <x:t xml:space="preserve">F01</x:t>
        </x:is>
      </x:c>
      <x:c r="B646" t="inlineStr">
        <x:is>
          <x:t xml:space="preserve">P052</x:t>
        </x:is>
      </x:c>
      <x:c r="C646" t="n">
        <x:v>9</x:v>
      </x:c>
      <x:c r="D646" t="inlineStr">
        <x:is>
          <x:t xml:space="preserve">Curado térmico en horno</x:t>
        </x:is>
      </x:c>
      <x:c r="E646" t="inlineStr">
        <x:is>
          <x:t xml:space="preserve">Horno de curado de pintura electrostática por lotes</x:t>
        </x:is>
      </x:c>
      <x:c r="F646" s="35" t="n">
        <x:v>45870.54414277778</x:v>
      </x:c>
      <x:c r="G646" s="35" t="n">
        <x:v>45870.57539277778</x:v>
      </x:c>
      <x:c r="H646" s="35" t="n">
        <x:f>'14_FALLAS_ESC'!$B$2</x:f>
        <x:v>45817.33333333334</x:v>
      </x:c>
      <x:c r="I646" t="str">
        <x:f>IF(G646&lt;=H646,"TERMINADA",IF(F646&gt;=H646,"PENDIENTE",IF(E646='14_FALLAS_ESC'!$E$2,"INTERRUMPIDA","EN CURSO")))</x:f>
        <x:v>PENDIENTE</x:v>
      </x:c>
      <x:c r="J646" t="inlineStr">
        <x:is>
          <x:t xml:space="preserve">DERIVADO DEL FIFO</x:t>
        </x:is>
      </x:c>
    </x:row>
    <x:row r="647">
      <x:c r="A647" t="inlineStr">
        <x:is>
          <x:t xml:space="preserve">F01</x:t>
        </x:is>
      </x:c>
      <x:c r="B647" t="inlineStr">
        <x:is>
          <x:t xml:space="preserve">P052</x:t>
        </x:is>
      </x:c>
      <x:c r="C647" t="n">
        <x:v>10</x:v>
      </x:c>
      <x:c r="D647" t="inlineStr">
        <x:is>
          <x:t xml:space="preserve">Colgado, traslado y enfriamiento</x:t>
        </x:is>
      </x:c>
      <x:c r="E647" t="inlineStr">
        <x:is>
          <x:t xml:space="preserve">Manipulación y enfriamiento de piezas</x:t>
        </x:is>
      </x:c>
      <x:c r="F647" s="35" t="n">
        <x:v>45870.57539277778</x:v>
      </x:c>
      <x:c r="G647" s="35" t="n">
        <x:v>45870.59505944444</x:v>
      </x:c>
      <x:c r="H647" s="35" t="n">
        <x:f>'14_FALLAS_ESC'!$B$2</x:f>
        <x:v>45817.33333333334</x:v>
      </x:c>
      <x:c r="I647" t="str">
        <x:f>IF(G647&lt;=H647,"TERMINADA",IF(F647&gt;=H647,"PENDIENTE",IF(E647='14_FALLAS_ESC'!$E$2,"INTERRUMPIDA","EN CURSO")))</x:f>
        <x:v>PENDIENTE</x:v>
      </x:c>
      <x:c r="J647" t="inlineStr">
        <x:is>
          <x:t xml:space="preserve">DERIVADO DEL FIFO</x:t>
        </x:is>
      </x:c>
    </x:row>
    <x:row r="648">
      <x:c r="A648" t="inlineStr">
        <x:is>
          <x:t xml:space="preserve">F01</x:t>
        </x:is>
      </x:c>
      <x:c r="B648" t="inlineStr">
        <x:is>
          <x:t xml:space="preserve">P052</x:t>
        </x:is>
      </x:c>
      <x:c r="C648" t="n">
        <x:v>11</x:v>
      </x:c>
      <x:c r="D648" t="inlineStr">
        <x:is>
          <x:t xml:space="preserve">Ensamblaje</x:t>
        </x:is>
      </x:c>
      <x:c r="E648" t="inlineStr">
        <x:is>
          <x:t xml:space="preserve">Mesa de armado</x:t>
        </x:is>
      </x:c>
      <x:c r="F648" s="35" t="n">
        <x:v>45874.44008055556</x:v>
      </x:c>
      <x:c r="G648" s="35" t="n">
        <x:v>45875.38174722222</x:v>
      </x:c>
      <x:c r="H648" s="35" t="n">
        <x:f>'14_FALLAS_ESC'!$B$2</x:f>
        <x:v>45817.33333333334</x:v>
      </x:c>
      <x:c r="I648" t="str">
        <x:f>IF(G648&lt;=H648,"TERMINADA",IF(F648&gt;=H648,"PENDIENTE",IF(E648='14_FALLAS_ESC'!$E$2,"INTERRUMPIDA","EN CURSO")))</x:f>
        <x:v>PENDIENTE</x:v>
      </x:c>
      <x:c r="J648" t="inlineStr">
        <x:is>
          <x:t xml:space="preserve">DERIVADO DEL FIFO</x:t>
        </x:is>
      </x:c>
    </x:row>
    <x:row r="649">
      <x:c r="A649" t="inlineStr">
        <x:is>
          <x:t xml:space="preserve">F01</x:t>
        </x:is>
      </x:c>
      <x:c r="B649" t="inlineStr">
        <x:is>
          <x:t xml:space="preserve">P052</x:t>
        </x:is>
      </x:c>
      <x:c r="C649" t="n">
        <x:v>12</x:v>
      </x:c>
      <x:c r="D649" t="inlineStr">
        <x:is>
          <x:t xml:space="preserve">Inspección de calidad</x:t>
        </x:is>
      </x:c>
      <x:c r="E649" t="inlineStr">
        <x:is>
          <x:t xml:space="preserve">Área de inspección</x:t>
        </x:is>
      </x:c>
      <x:c r="F649" s="35" t="n">
        <x:v>45875.38174722222</x:v>
      </x:c>
      <x:c r="G649" s="35" t="n">
        <x:v>45875.403525</x:v>
      </x:c>
      <x:c r="H649" s="35" t="n">
        <x:f>'14_FALLAS_ESC'!$B$2</x:f>
        <x:v>45817.33333333334</x:v>
      </x:c>
      <x:c r="I649" t="str">
        <x:f>IF(G649&lt;=H649,"TERMINADA",IF(F649&gt;=H649,"PENDIENTE",IF(E649='14_FALLAS_ESC'!$E$2,"INTERRUMPIDA","EN CURSO")))</x:f>
        <x:v>PENDIENTE</x:v>
      </x:c>
      <x:c r="J649" t="inlineStr">
        <x:is>
          <x:t xml:space="preserve">DERIVADO DEL FIFO</x:t>
        </x:is>
      </x:c>
    </x:row>
    <x:row r="650">
      <x:c r="A650" t="inlineStr">
        <x:is>
          <x:t xml:space="preserve">F01</x:t>
        </x:is>
      </x:c>
      <x:c r="B650" t="inlineStr">
        <x:is>
          <x:t xml:space="preserve">P052</x:t>
        </x:is>
      </x:c>
      <x:c r="C650" t="n">
        <x:v>13</x:v>
      </x:c>
      <x:c r="D650" t="inlineStr">
        <x:is>
          <x:t xml:space="preserve">Embalaje</x:t>
        </x:is>
      </x:c>
      <x:c r="E650" t="inlineStr">
        <x:is>
          <x:t xml:space="preserve">Zona de protección y embalaje</x:t>
        </x:is>
      </x:c>
      <x:c r="F650" s="35" t="n">
        <x:v>45875.403525</x:v>
      </x:c>
      <x:c r="G650" s="35" t="n">
        <x:v>45875.43269166667</x:v>
      </x:c>
      <x:c r="H650" s="35" t="n">
        <x:f>'14_FALLAS_ESC'!$B$2</x:f>
        <x:v>45817.33333333334</x:v>
      </x:c>
      <x:c r="I650" t="str">
        <x:f>IF(G650&lt;=H650,"TERMINADA",IF(F650&gt;=H650,"PENDIENTE",IF(E650='14_FALLAS_ESC'!$E$2,"INTERRUMPIDA","EN CURSO")))</x:f>
        <x:v>PENDIENTE</x:v>
      </x:c>
      <x:c r="J650" t="inlineStr">
        <x:is>
          <x:t xml:space="preserve">DERIVADO DEL FIFO</x:t>
        </x:is>
      </x:c>
    </x:row>
    <x:row r="651">
      <x:c r="A651" t="inlineStr">
        <x:is>
          <x:t xml:space="preserve">F01</x:t>
        </x:is>
      </x:c>
      <x:c r="B651" t="inlineStr">
        <x:is>
          <x:t xml:space="preserve">P054</x:t>
        </x:is>
      </x:c>
      <x:c r="C651" t="n">
        <x:v>1</x:v>
      </x:c>
      <x:c r="D651" t="inlineStr">
        <x:is>
          <x:t xml:space="preserve">Corte de planchas de acero</x:t>
        </x:is>
      </x:c>
      <x:c r="E651" t="inlineStr">
        <x:is>
          <x:t xml:space="preserve">Guillotina hidráulica para corte de planchas de acero</x:t>
        </x:is>
      </x:c>
      <x:c r="F651" s="35" t="n">
        <x:v>45856.356375</x:v>
      </x:c>
      <x:c r="G651" s="35" t="n">
        <x:v>45856.68136111111</x:v>
      </x:c>
      <x:c r="H651" s="35" t="n">
        <x:f>'14_FALLAS_ESC'!$B$2</x:f>
        <x:v>45817.33333333334</x:v>
      </x:c>
      <x:c r="I651" t="str">
        <x:f>IF(G651&lt;=H651,"TERMINADA",IF(F651&gt;=H651,"PENDIENTE",IF(E651='14_FALLAS_ESC'!$E$2,"INTERRUMPIDA","EN CURSO")))</x:f>
        <x:v>PENDIENTE</x:v>
      </x:c>
      <x:c r="J651" t="inlineStr">
        <x:is>
          <x:t xml:space="preserve">DERIVADO DEL FIFO</x:t>
        </x:is>
      </x:c>
    </x:row>
    <x:row r="652">
      <x:c r="A652" t="inlineStr">
        <x:is>
          <x:t xml:space="preserve">F01</x:t>
        </x:is>
      </x:c>
      <x:c r="B652" t="inlineStr">
        <x:is>
          <x:t xml:space="preserve">P054</x:t>
        </x:is>
      </x:c>
      <x:c r="C652" t="n">
        <x:v>2</x:v>
      </x:c>
      <x:c r="D652" t="inlineStr">
        <x:is>
          <x:t xml:space="preserve">Perforación</x:t>
        </x:is>
      </x:c>
      <x:c r="E652" t="inlineStr">
        <x:is>
          <x:t xml:space="preserve">Taladro de banco para perforación de acero</x:t>
        </x:is>
      </x:c>
      <x:c r="F652" s="35" t="n">
        <x:v>45862.408875</x:v>
      </x:c>
      <x:c r="G652" s="35" t="n">
        <x:v>45862.58873611111</x:v>
      </x:c>
      <x:c r="H652" s="35" t="n">
        <x:f>'14_FALLAS_ESC'!$B$2</x:f>
        <x:v>45817.33333333334</x:v>
      </x:c>
      <x:c r="I652" t="str">
        <x:f>IF(G652&lt;=H652,"TERMINADA",IF(F652&gt;=H652,"PENDIENTE",IF(E652='14_FALLAS_ESC'!$E$2,"INTERRUMPIDA","EN CURSO")))</x:f>
        <x:v>PENDIENTE</x:v>
      </x:c>
      <x:c r="J652" t="inlineStr">
        <x:is>
          <x:t xml:space="preserve">DERIVADO DEL FIFO</x:t>
        </x:is>
      </x:c>
    </x:row>
    <x:row r="653">
      <x:c r="A653" t="inlineStr">
        <x:is>
          <x:t xml:space="preserve">F01</x:t>
        </x:is>
      </x:c>
      <x:c r="B653" t="inlineStr">
        <x:is>
          <x:t xml:space="preserve">P054</x:t>
        </x:is>
      </x:c>
      <x:c r="C653" t="n">
        <x:v>3</x:v>
      </x:c>
      <x:c r="D653" t="inlineStr">
        <x:is>
          <x:t xml:space="preserve">Plegado</x:t>
        </x:is>
      </x:c>
      <x:c r="E653" t="inlineStr">
        <x:is>
          <x:t xml:space="preserve">Plegadora hidráulica de chapa metálica</x:t>
        </x:is>
      </x:c>
      <x:c r="F653" s="35" t="n">
        <x:v>45867.41443055555</x:v>
      </x:c>
      <x:c r="G653" s="35" t="n">
        <x:v>45869.48040277778</x:v>
      </x:c>
      <x:c r="H653" s="35" t="n">
        <x:f>'14_FALLAS_ESC'!$B$2</x:f>
        <x:v>45817.33333333334</x:v>
      </x:c>
      <x:c r="I653" t="str">
        <x:f>IF(G653&lt;=H653,"TERMINADA",IF(F653&gt;=H653,"PENDIENTE",IF(E653='14_FALLAS_ESC'!$E$2,"INTERRUMPIDA","EN CURSO")))</x:f>
        <x:v>PENDIENTE</x:v>
      </x:c>
      <x:c r="J653" t="inlineStr">
        <x:is>
          <x:t xml:space="preserve">DERIVADO DEL FIFO</x:t>
        </x:is>
      </x:c>
    </x:row>
    <x:row r="654">
      <x:c r="A654" t="inlineStr">
        <x:is>
          <x:t xml:space="preserve">F01</x:t>
        </x:is>
      </x:c>
      <x:c r="B654" t="inlineStr">
        <x:is>
          <x:t xml:space="preserve">P054</x:t>
        </x:is>
      </x:c>
      <x:c r="C654" t="n">
        <x:v>4</x:v>
      </x:c>
      <x:c r="D654" t="inlineStr">
        <x:is>
          <x:t xml:space="preserve">Desbarbado</x:t>
        </x:is>
      </x:c>
      <x:c r="E654" t="inlineStr">
        <x:is>
          <x:t xml:space="preserve">Mesa de desbarbado/esmerilado</x:t>
        </x:is>
      </x:c>
      <x:c r="F654" s="35" t="n">
        <x:v>45869.49748611111</x:v>
      </x:c>
      <x:c r="G654" s="35" t="n">
        <x:v>45869.66519444445</x:v>
      </x:c>
      <x:c r="H654" s="35" t="n">
        <x:f>'14_FALLAS_ESC'!$B$2</x:f>
        <x:v>45817.33333333334</x:v>
      </x:c>
      <x:c r="I654" t="str">
        <x:f>IF(G654&lt;=H654,"TERMINADA",IF(F654&gt;=H654,"PENDIENTE",IF(E654='14_FALLAS_ESC'!$E$2,"INTERRUMPIDA","EN CURSO")))</x:f>
        <x:v>PENDIENTE</x:v>
      </x:c>
      <x:c r="J654" t="inlineStr">
        <x:is>
          <x:t xml:space="preserve">DERIVADO DEL FIFO</x:t>
        </x:is>
      </x:c>
    </x:row>
    <x:row r="655">
      <x:c r="A655" t="inlineStr">
        <x:is>
          <x:t xml:space="preserve">F01</x:t>
        </x:is>
      </x:c>
      <x:c r="B655" t="inlineStr">
        <x:is>
          <x:t xml:space="preserve">P054</x:t>
        </x:is>
      </x:c>
      <x:c r="C655" t="n">
        <x:v>5</x:v>
      </x:c>
      <x:c r="D655" t="inlineStr">
        <x:is>
          <x:t xml:space="preserve">Preparación superficial</x:t>
        </x:is>
      </x:c>
      <x:c r="E655" t="inlineStr">
        <x:is>
          <x:t xml:space="preserve">Zona de preparación superficial</x:t>
        </x:is>
      </x:c>
      <x:c r="F655" s="35" t="n">
        <x:v>45870.453365</x:v>
      </x:c>
      <x:c r="G655" s="35" t="n">
        <x:v>45870.68162611111</x:v>
      </x:c>
      <x:c r="H655" s="35" t="n">
        <x:f>'14_FALLAS_ESC'!$B$2</x:f>
        <x:v>45817.33333333334</x:v>
      </x:c>
      <x:c r="I655" t="str">
        <x:f>IF(G655&lt;=H655,"TERMINADA",IF(F655&gt;=H655,"PENDIENTE",IF(E655='14_FALLAS_ESC'!$E$2,"INTERRUMPIDA","EN CURSO")))</x:f>
        <x:v>PENDIENTE</x:v>
      </x:c>
      <x:c r="J655" t="inlineStr">
        <x:is>
          <x:t xml:space="preserve">DERIVADO DEL FIFO</x:t>
        </x:is>
      </x:c>
    </x:row>
    <x:row r="656">
      <x:c r="A656" t="inlineStr">
        <x:is>
          <x:t xml:space="preserve">F01</x:t>
        </x:is>
      </x:c>
      <x:c r="B656" t="inlineStr">
        <x:is>
          <x:t xml:space="preserve">P054</x:t>
        </x:is>
      </x:c>
      <x:c r="C656" t="n">
        <x:v>6</x:v>
      </x:c>
      <x:c r="D656" t="inlineStr">
        <x:is>
          <x:t xml:space="preserve">Aplicación electrostática de polvo</x:t>
        </x:is>
      </x:c>
      <x:c r="E656" t="inlineStr">
        <x:is>
          <x:t xml:space="preserve">Pistola manual de pintura electrostática en polvo</x:t>
        </x:is>
      </x:c>
      <x:c r="F656" s="35" t="n">
        <x:v>45870.68162611111</x:v>
      </x:c>
      <x:c r="G656" s="35" t="n">
        <x:v>45873.34816083333</x:v>
      </x:c>
      <x:c r="H656" s="35" t="n">
        <x:f>'14_FALLAS_ESC'!$B$2</x:f>
        <x:v>45817.33333333334</x:v>
      </x:c>
      <x:c r="I656" t="str">
        <x:f>IF(G656&lt;=H656,"TERMINADA",IF(F656&gt;=H656,"PENDIENTE",IF(E656='14_FALLAS_ESC'!$E$2,"INTERRUMPIDA","EN CURSO")))</x:f>
        <x:v>PENDIENTE</x:v>
      </x:c>
      <x:c r="J656" t="inlineStr">
        <x:is>
          <x:t xml:space="preserve">DERIVADO DEL FIFO</x:t>
        </x:is>
      </x:c>
    </x:row>
    <x:row r="657">
      <x:c r="A657" t="inlineStr">
        <x:is>
          <x:t xml:space="preserve">F01</x:t>
        </x:is>
      </x:c>
      <x:c r="B657" t="inlineStr">
        <x:is>
          <x:t xml:space="preserve">P054</x:t>
        </x:is>
      </x:c>
      <x:c r="C657" t="n">
        <x:v>7</x:v>
      </x:c>
      <x:c r="D657" t="inlineStr">
        <x:is>
          <x:t xml:space="preserve">Curado térmico en horno</x:t>
        </x:is>
      </x:c>
      <x:c r="E657" t="inlineStr">
        <x:is>
          <x:t xml:space="preserve">Horno de curado de pintura electrostática por lotes</x:t>
        </x:is>
      </x:c>
      <x:c r="F657" s="35" t="n">
        <x:v>45873.34816083333</x:v>
      </x:c>
      <x:c r="G657" s="35" t="n">
        <x:v>45873.37941083333</x:v>
      </x:c>
      <x:c r="H657" s="35" t="n">
        <x:f>'14_FALLAS_ESC'!$B$2</x:f>
        <x:v>45817.33333333334</x:v>
      </x:c>
      <x:c r="I657" t="str">
        <x:f>IF(G657&lt;=H657,"TERMINADA",IF(F657&gt;=H657,"PENDIENTE",IF(E657='14_FALLAS_ESC'!$E$2,"INTERRUMPIDA","EN CURSO")))</x:f>
        <x:v>PENDIENTE</x:v>
      </x:c>
      <x:c r="J657" t="inlineStr">
        <x:is>
          <x:t xml:space="preserve">DERIVADO DEL FIFO</x:t>
        </x:is>
      </x:c>
    </x:row>
    <x:row r="658">
      <x:c r="A658" t="inlineStr">
        <x:is>
          <x:t xml:space="preserve">F01</x:t>
        </x:is>
      </x:c>
      <x:c r="B658" t="inlineStr">
        <x:is>
          <x:t xml:space="preserve">P054</x:t>
        </x:is>
      </x:c>
      <x:c r="C658" t="n">
        <x:v>8</x:v>
      </x:c>
      <x:c r="D658" t="inlineStr">
        <x:is>
          <x:t xml:space="preserve">Colgado, traslado y enfriamiento</x:t>
        </x:is>
      </x:c>
      <x:c r="E658" t="inlineStr">
        <x:is>
          <x:t xml:space="preserve">Manipulación y enfriamiento de piezas</x:t>
        </x:is>
      </x:c>
      <x:c r="F658" s="35" t="n">
        <x:v>45873.37941083333</x:v>
      </x:c>
      <x:c r="G658" s="35" t="n">
        <x:v>45873.39673027777</x:v>
      </x:c>
      <x:c r="H658" s="35" t="n">
        <x:f>'14_FALLAS_ESC'!$B$2</x:f>
        <x:v>45817.33333333334</x:v>
      </x:c>
      <x:c r="I658" t="str">
        <x:f>IF(G658&lt;=H658,"TERMINADA",IF(F658&gt;=H658,"PENDIENTE",IF(E658='14_FALLAS_ESC'!$E$2,"INTERRUMPIDA","EN CURSO")))</x:f>
        <x:v>PENDIENTE</x:v>
      </x:c>
      <x:c r="J658" t="inlineStr">
        <x:is>
          <x:t xml:space="preserve">DERIVADO DEL FIFO</x:t>
        </x:is>
      </x:c>
    </x:row>
    <x:row r="659">
      <x:c r="A659" t="inlineStr">
        <x:is>
          <x:t xml:space="preserve">F01</x:t>
        </x:is>
      </x:c>
      <x:c r="B659" t="inlineStr">
        <x:is>
          <x:t xml:space="preserve">P054</x:t>
        </x:is>
      </x:c>
      <x:c r="C659" t="n">
        <x:v>9</x:v>
      </x:c>
      <x:c r="D659" t="inlineStr">
        <x:is>
          <x:t xml:space="preserve">Ensamblaje</x:t>
        </x:is>
      </x:c>
      <x:c r="E659" t="inlineStr">
        <x:is>
          <x:t xml:space="preserve">Mesa de armado</x:t>
        </x:is>
      </x:c>
      <x:c r="F659" s="35" t="n">
        <x:v>45875.38174722222</x:v>
      </x:c>
      <x:c r="G659" s="35" t="n">
        <x:v>45875.70101805556</x:v>
      </x:c>
      <x:c r="H659" s="35" t="n">
        <x:f>'14_FALLAS_ESC'!$B$2</x:f>
        <x:v>45817.33333333334</x:v>
      </x:c>
      <x:c r="I659" t="str">
        <x:f>IF(G659&lt;=H659,"TERMINADA",IF(F659&gt;=H659,"PENDIENTE",IF(E659='14_FALLAS_ESC'!$E$2,"INTERRUMPIDA","EN CURSO")))</x:f>
        <x:v>PENDIENTE</x:v>
      </x:c>
      <x:c r="J659" t="inlineStr">
        <x:is>
          <x:t xml:space="preserve">DERIVADO DEL FIFO</x:t>
        </x:is>
      </x:c>
    </x:row>
    <x:row r="660">
      <x:c r="A660" t="inlineStr">
        <x:is>
          <x:t xml:space="preserve">F01</x:t>
        </x:is>
      </x:c>
      <x:c r="B660" t="inlineStr">
        <x:is>
          <x:t xml:space="preserve">P054</x:t>
        </x:is>
      </x:c>
      <x:c r="C660" t="n">
        <x:v>10</x:v>
      </x:c>
      <x:c r="D660" t="inlineStr">
        <x:is>
          <x:t xml:space="preserve">Inspección de calidad</x:t>
        </x:is>
      </x:c>
      <x:c r="E660" t="inlineStr">
        <x:is>
          <x:t xml:space="preserve">Área de inspección</x:t>
        </x:is>
      </x:c>
      <x:c r="F660" s="35" t="n">
        <x:v>45875.70101805556</x:v>
      </x:c>
      <x:c r="G660" s="35" t="n">
        <x:v>45876.34451805556</x:v>
      </x:c>
      <x:c r="H660" s="35" t="n">
        <x:f>'14_FALLAS_ESC'!$B$2</x:f>
        <x:v>45817.33333333334</x:v>
      </x:c>
      <x:c r="I660" t="str">
        <x:f>IF(G660&lt;=H660,"TERMINADA",IF(F660&gt;=H660,"PENDIENTE",IF(E660='14_FALLAS_ESC'!$E$2,"INTERRUMPIDA","EN CURSO")))</x:f>
        <x:v>PENDIENTE</x:v>
      </x:c>
      <x:c r="J660" t="inlineStr">
        <x:is>
          <x:t xml:space="preserve">DERIVADO DEL FIFO</x:t>
        </x:is>
      </x:c>
    </x:row>
    <x:row r="661">
      <x:c r="A661" t="inlineStr">
        <x:is>
          <x:t xml:space="preserve">F01</x:t>
        </x:is>
      </x:c>
      <x:c r="B661" t="inlineStr">
        <x:is>
          <x:t xml:space="preserve">P054</x:t>
        </x:is>
      </x:c>
      <x:c r="C661" t="n">
        <x:v>11</x:v>
      </x:c>
      <x:c r="D661" t="inlineStr">
        <x:is>
          <x:t xml:space="preserve">Embalaje</x:t>
        </x:is>
      </x:c>
      <x:c r="E661" t="inlineStr">
        <x:is>
          <x:t xml:space="preserve">Zona de protección y embalaje</x:t>
        </x:is>
      </x:c>
      <x:c r="F661" s="35" t="n">
        <x:v>45876.34451805556</x:v>
      </x:c>
      <x:c r="G661" s="35" t="n">
        <x:v>45876.36914305556</x:v>
      </x:c>
      <x:c r="H661" s="35" t="n">
        <x:f>'14_FALLAS_ESC'!$B$2</x:f>
        <x:v>45817.33333333334</x:v>
      </x:c>
      <x:c r="I661" t="str">
        <x:f>IF(G661&lt;=H661,"TERMINADA",IF(F661&gt;=H661,"PENDIENTE",IF(E661='14_FALLAS_ESC'!$E$2,"INTERRUMPIDA","EN CURSO")))</x:f>
        <x:v>PENDIENTE</x:v>
      </x:c>
      <x:c r="J661" t="inlineStr">
        <x:is>
          <x:t xml:space="preserve">DERIVADO DEL FIFO</x:t>
        </x:is>
      </x:c>
    </x:row>
    <x:row r="662">
      <x:c r="A662" t="inlineStr">
        <x:is>
          <x:t xml:space="preserve">F01</x:t>
        </x:is>
      </x:c>
      <x:c r="B662" t="inlineStr">
        <x:is>
          <x:t xml:space="preserve">P056</x:t>
        </x:is>
      </x:c>
      <x:c r="C662" t="n">
        <x:v>1</x:v>
      </x:c>
      <x:c r="D662" t="inlineStr">
        <x:is>
          <x:t xml:space="preserve">Corte de planchas de acero</x:t>
        </x:is>
      </x:c>
      <x:c r="E662" t="inlineStr">
        <x:is>
          <x:t xml:space="preserve">Guillotina hidráulica para corte de planchas de acero</x:t>
        </x:is>
      </x:c>
      <x:c r="F662" s="35" t="n">
        <x:v>45856.68136111111</x:v>
      </x:c>
      <x:c r="G662" s="35" t="n">
        <x:v>45859.65847222223</x:v>
      </x:c>
      <x:c r="H662" s="35" t="n">
        <x:f>'14_FALLAS_ESC'!$B$2</x:f>
        <x:v>45817.33333333334</x:v>
      </x:c>
      <x:c r="I662" t="str">
        <x:f>IF(G662&lt;=H662,"TERMINADA",IF(F662&gt;=H662,"PENDIENTE",IF(E662='14_FALLAS_ESC'!$E$2,"INTERRUMPIDA","EN CURSO")))</x:f>
        <x:v>PENDIENTE</x:v>
      </x:c>
      <x:c r="J662" t="inlineStr">
        <x:is>
          <x:t xml:space="preserve">DERIVADO DEL FIFO</x:t>
        </x:is>
      </x:c>
    </x:row>
    <x:row r="663">
      <x:c r="A663" t="inlineStr">
        <x:is>
          <x:t xml:space="preserve">F01</x:t>
        </x:is>
      </x:c>
      <x:c r="B663" t="inlineStr">
        <x:is>
          <x:t xml:space="preserve">P056</x:t>
        </x:is>
      </x:c>
      <x:c r="C663" t="n">
        <x:v>2</x:v>
      </x:c>
      <x:c r="D663" t="inlineStr">
        <x:is>
          <x:t xml:space="preserve">Corte de tubos y perfiles</x:t>
        </x:is>
      </x:c>
      <x:c r="E663" t="inlineStr">
        <x:is>
          <x:t xml:space="preserve">Sierra de cinta para corte de tubos y perfiles</x:t>
        </x:is>
      </x:c>
      <x:c r="F663" s="35" t="n">
        <x:v>45859.65847222223</x:v>
      </x:c>
      <x:c r="G663" s="35" t="n">
        <x:v>45860.60525</x:v>
      </x:c>
      <x:c r="H663" s="35" t="n">
        <x:f>'14_FALLAS_ESC'!$B$2</x:f>
        <x:v>45817.33333333334</x:v>
      </x:c>
      <x:c r="I663" t="str">
        <x:f>IF(G663&lt;=H663,"TERMINADA",IF(F663&gt;=H663,"PENDIENTE",IF(E663='14_FALLAS_ESC'!$E$2,"INTERRUMPIDA","EN CURSO")))</x:f>
        <x:v>PENDIENTE</x:v>
      </x:c>
      <x:c r="J663" t="inlineStr">
        <x:is>
          <x:t xml:space="preserve">DERIVADO DEL FIFO</x:t>
        </x:is>
      </x:c>
    </x:row>
    <x:row r="664">
      <x:c r="A664" t="inlineStr">
        <x:is>
          <x:t xml:space="preserve">F01</x:t>
        </x:is>
      </x:c>
      <x:c r="B664" t="inlineStr">
        <x:is>
          <x:t xml:space="preserve">P056</x:t>
        </x:is>
      </x:c>
      <x:c r="C664" t="n">
        <x:v>3</x:v>
      </x:c>
      <x:c r="D664" t="inlineStr">
        <x:is>
          <x:t xml:space="preserve">Perforación</x:t>
        </x:is>
      </x:c>
      <x:c r="E664" t="inlineStr">
        <x:is>
          <x:t xml:space="preserve">Taladro de banco para perforación de acero</x:t>
        </x:is>
      </x:c>
      <x:c r="F664" s="35" t="n">
        <x:v>45862.58873611111</x:v>
      </x:c>
      <x:c r="G664" s="35" t="n">
        <x:v>45866.35095833334</x:v>
      </x:c>
      <x:c r="H664" s="35" t="n">
        <x:f>'14_FALLAS_ESC'!$B$2</x:f>
        <x:v>45817.33333333334</x:v>
      </x:c>
      <x:c r="I664" t="str">
        <x:f>IF(G664&lt;=H664,"TERMINADA",IF(F664&gt;=H664,"PENDIENTE",IF(E664='14_FALLAS_ESC'!$E$2,"INTERRUMPIDA","EN CURSO")))</x:f>
        <x:v>PENDIENTE</x:v>
      </x:c>
      <x:c r="J664" t="inlineStr">
        <x:is>
          <x:t xml:space="preserve">DERIVADO DEL FIFO</x:t>
        </x:is>
      </x:c>
    </x:row>
    <x:row r="665">
      <x:c r="A665" t="inlineStr">
        <x:is>
          <x:t xml:space="preserve">F01</x:t>
        </x:is>
      </x:c>
      <x:c r="B665" t="inlineStr">
        <x:is>
          <x:t xml:space="preserve">P056</x:t>
        </x:is>
      </x:c>
      <x:c r="C665" t="n">
        <x:v>4</x:v>
      </x:c>
      <x:c r="D665" t="inlineStr">
        <x:is>
          <x:t xml:space="preserve">Plegado</x:t>
        </x:is>
      </x:c>
      <x:c r="E665" t="inlineStr">
        <x:is>
          <x:t xml:space="preserve">Plegadora hidráulica de chapa metálica</x:t>
        </x:is>
      </x:c>
      <x:c r="F665" s="35" t="n">
        <x:v>45869.48040277778</x:v>
      </x:c>
      <x:c r="G665" s="35" t="n">
        <x:v>45873.58040277778</x:v>
      </x:c>
      <x:c r="H665" s="35" t="n">
        <x:f>'14_FALLAS_ESC'!$B$2</x:f>
        <x:v>45817.33333333334</x:v>
      </x:c>
      <x:c r="I665" t="str">
        <x:f>IF(G665&lt;=H665,"TERMINADA",IF(F665&gt;=H665,"PENDIENTE",IF(E665='14_FALLAS_ESC'!$E$2,"INTERRUMPIDA","EN CURSO")))</x:f>
        <x:v>PENDIENTE</x:v>
      </x:c>
      <x:c r="J665" t="inlineStr">
        <x:is>
          <x:t xml:space="preserve">DERIVADO DEL FIFO</x:t>
        </x:is>
      </x:c>
    </x:row>
    <x:row r="666">
      <x:c r="A666" t="inlineStr">
        <x:is>
          <x:t xml:space="preserve">F01</x:t>
        </x:is>
      </x:c>
      <x:c r="B666" t="inlineStr">
        <x:is>
          <x:t xml:space="preserve">P056</x:t>
        </x:is>
      </x:c>
      <x:c r="C666" t="n">
        <x:v>5</x:v>
      </x:c>
      <x:c r="D666" t="inlineStr">
        <x:is>
          <x:t xml:space="preserve">Desbarbado</x:t>
        </x:is>
      </x:c>
      <x:c r="E666" t="inlineStr">
        <x:is>
          <x:t xml:space="preserve">Mesa de desbarbado/esmerilado</x:t>
        </x:is>
      </x:c>
      <x:c r="F666" s="35" t="n">
        <x:v>45873.58040277778</x:v>
      </x:c>
      <x:c r="G666" s="35" t="n">
        <x:v>45874.56373611111</x:v>
      </x:c>
      <x:c r="H666" s="35" t="n">
        <x:f>'14_FALLAS_ESC'!$B$2</x:f>
        <x:v>45817.33333333334</x:v>
      </x:c>
      <x:c r="I666" t="str">
        <x:f>IF(G666&lt;=H666,"TERMINADA",IF(F666&gt;=H666,"PENDIENTE",IF(E666='14_FALLAS_ESC'!$E$2,"INTERRUMPIDA","EN CURSO")))</x:f>
        <x:v>PENDIENTE</x:v>
      </x:c>
      <x:c r="J666" t="inlineStr">
        <x:is>
          <x:t xml:space="preserve">DERIVADO DEL FIFO</x:t>
        </x:is>
      </x:c>
    </x:row>
    <x:row r="667">
      <x:c r="A667" t="inlineStr">
        <x:is>
          <x:t xml:space="preserve">F01</x:t>
        </x:is>
      </x:c>
      <x:c r="B667" t="inlineStr">
        <x:is>
          <x:t xml:space="preserve">P056</x:t>
        </x:is>
      </x:c>
      <x:c r="C667" t="n">
        <x:v>6</x:v>
      </x:c>
      <x:c r="D667" t="inlineStr">
        <x:is>
          <x:t xml:space="preserve">Preparación superficial</x:t>
        </x:is>
      </x:c>
      <x:c r="E667" t="inlineStr">
        <x:is>
          <x:t xml:space="preserve">Zona de preparación superficial</x:t>
        </x:is>
      </x:c>
      <x:c r="F667" s="35" t="n">
        <x:v>45874.56373611111</x:v>
      </x:c>
      <x:c r="G667" s="35" t="n">
        <x:v>45875.40102944445</x:v>
      </x:c>
      <x:c r="H667" s="35" t="n">
        <x:f>'14_FALLAS_ESC'!$B$2</x:f>
        <x:v>45817.33333333334</x:v>
      </x:c>
      <x:c r="I667" t="str">
        <x:f>IF(G667&lt;=H667,"TERMINADA",IF(F667&gt;=H667,"PENDIENTE",IF(E667='14_FALLAS_ESC'!$E$2,"INTERRUMPIDA","EN CURSO")))</x:f>
        <x:v>PENDIENTE</x:v>
      </x:c>
      <x:c r="J667" t="inlineStr">
        <x:is>
          <x:t xml:space="preserve">DERIVADO DEL FIFO</x:t>
        </x:is>
      </x:c>
    </x:row>
    <x:row r="668">
      <x:c r="A668" t="inlineStr">
        <x:is>
          <x:t xml:space="preserve">F01</x:t>
        </x:is>
      </x:c>
      <x:c r="B668" t="inlineStr">
        <x:is>
          <x:t xml:space="preserve">P056</x:t>
        </x:is>
      </x:c>
      <x:c r="C668" t="n">
        <x:v>7</x:v>
      </x:c>
      <x:c r="D668" t="inlineStr">
        <x:is>
          <x:t xml:space="preserve">Aplicación electrostática de polvo</x:t>
        </x:is>
      </x:c>
      <x:c r="E668" t="inlineStr">
        <x:is>
          <x:t xml:space="preserve">Pistola manual de pintura electrostática en polvo</x:t>
        </x:is>
      </x:c>
      <x:c r="F668" s="35" t="n">
        <x:v>45875.40102944445</x:v>
      </x:c>
      <x:c r="G668" s="35" t="n">
        <x:v>45875.47252944444</x:v>
      </x:c>
      <x:c r="H668" s="35" t="n">
        <x:f>'14_FALLAS_ESC'!$B$2</x:f>
        <x:v>45817.33333333334</x:v>
      </x:c>
      <x:c r="I668" t="str">
        <x:f>IF(G668&lt;=H668,"TERMINADA",IF(F668&gt;=H668,"PENDIENTE",IF(E668='14_FALLAS_ESC'!$E$2,"INTERRUMPIDA","EN CURSO")))</x:f>
        <x:v>PENDIENTE</x:v>
      </x:c>
      <x:c r="J668" t="inlineStr">
        <x:is>
          <x:t xml:space="preserve">DERIVADO DEL FIFO</x:t>
        </x:is>
      </x:c>
    </x:row>
    <x:row r="669">
      <x:c r="A669" t="inlineStr">
        <x:is>
          <x:t xml:space="preserve">F01</x:t>
        </x:is>
      </x:c>
      <x:c r="B669" t="inlineStr">
        <x:is>
          <x:t xml:space="preserve">P056</x:t>
        </x:is>
      </x:c>
      <x:c r="C669" t="n">
        <x:v>8</x:v>
      </x:c>
      <x:c r="D669" t="inlineStr">
        <x:is>
          <x:t xml:space="preserve">Curado térmico en horno</x:t>
        </x:is>
      </x:c>
      <x:c r="E669" t="inlineStr">
        <x:is>
          <x:t xml:space="preserve">Horno de curado de pintura electrostática por lotes</x:t>
        </x:is>
      </x:c>
      <x:c r="F669" s="35" t="n">
        <x:v>45875.47252944444</x:v>
      </x:c>
      <x:c r="G669" s="35" t="n">
        <x:v>45875.57669611111</x:v>
      </x:c>
      <x:c r="H669" s="35" t="n">
        <x:f>'14_FALLAS_ESC'!$B$2</x:f>
        <x:v>45817.33333333334</x:v>
      </x:c>
      <x:c r="I669" t="str">
        <x:f>IF(G669&lt;=H669,"TERMINADA",IF(F669&gt;=H669,"PENDIENTE",IF(E669='14_FALLAS_ESC'!$E$2,"INTERRUMPIDA","EN CURSO")))</x:f>
        <x:v>PENDIENTE</x:v>
      </x:c>
      <x:c r="J669" t="inlineStr">
        <x:is>
          <x:t xml:space="preserve">DERIVADO DEL FIFO</x:t>
        </x:is>
      </x:c>
    </x:row>
    <x:row r="670">
      <x:c r="A670" t="inlineStr">
        <x:is>
          <x:t xml:space="preserve">F01</x:t>
        </x:is>
      </x:c>
      <x:c r="B670" t="inlineStr">
        <x:is>
          <x:t xml:space="preserve">P056</x:t>
        </x:is>
      </x:c>
      <x:c r="C670" t="n">
        <x:v>9</x:v>
      </x:c>
      <x:c r="D670" t="inlineStr">
        <x:is>
          <x:t xml:space="preserve">Colgado, traslado y enfriamiento</x:t>
        </x:is>
      </x:c>
      <x:c r="E670" t="inlineStr">
        <x:is>
          <x:t xml:space="preserve">Manipulación y enfriamiento de piezas</x:t>
        </x:is>
      </x:c>
      <x:c r="F670" s="35" t="n">
        <x:v>45875.57669611111</x:v>
      </x:c>
      <x:c r="G670" s="35" t="n">
        <x:v>45875.60747388889</x:v>
      </x:c>
      <x:c r="H670" s="35" t="n">
        <x:f>'14_FALLAS_ESC'!$B$2</x:f>
        <x:v>45817.33333333334</x:v>
      </x:c>
      <x:c r="I670" t="str">
        <x:f>IF(G670&lt;=H670,"TERMINADA",IF(F670&gt;=H670,"PENDIENTE",IF(E670='14_FALLAS_ESC'!$E$2,"INTERRUMPIDA","EN CURSO")))</x:f>
        <x:v>PENDIENTE</x:v>
      </x:c>
      <x:c r="J670" t="inlineStr">
        <x:is>
          <x:t xml:space="preserve">DERIVADO DEL FIFO</x:t>
        </x:is>
      </x:c>
    </x:row>
    <x:row r="671">
      <x:c r="A671" t="inlineStr">
        <x:is>
          <x:t xml:space="preserve">F01</x:t>
        </x:is>
      </x:c>
      <x:c r="B671" t="inlineStr">
        <x:is>
          <x:t xml:space="preserve">P056</x:t>
        </x:is>
      </x:c>
      <x:c r="C671" t="n">
        <x:v>10</x:v>
      </x:c>
      <x:c r="D671" t="inlineStr">
        <x:is>
          <x:t xml:space="preserve">Ensamblaje</x:t>
        </x:is>
      </x:c>
      <x:c r="E671" t="inlineStr">
        <x:is>
          <x:t xml:space="preserve">Mesa de armado</x:t>
        </x:is>
      </x:c>
      <x:c r="F671" s="35" t="n">
        <x:v>45875.70101805556</x:v>
      </x:c>
      <x:c r="G671" s="35" t="n">
        <x:v>45877.55518472222</x:v>
      </x:c>
      <x:c r="H671" s="35" t="n">
        <x:f>'14_FALLAS_ESC'!$B$2</x:f>
        <x:v>45817.33333333334</x:v>
      </x:c>
      <x:c r="I671" t="str">
        <x:f>IF(G671&lt;=H671,"TERMINADA",IF(F671&gt;=H671,"PENDIENTE",IF(E671='14_FALLAS_ESC'!$E$2,"INTERRUMPIDA","EN CURSO")))</x:f>
        <x:v>PENDIENTE</x:v>
      </x:c>
      <x:c r="J671" t="inlineStr">
        <x:is>
          <x:t xml:space="preserve">DERIVADO DEL FIFO</x:t>
        </x:is>
      </x:c>
    </x:row>
    <x:row r="672">
      <x:c r="A672" t="inlineStr">
        <x:is>
          <x:t xml:space="preserve">F01</x:t>
        </x:is>
      </x:c>
      <x:c r="B672" t="inlineStr">
        <x:is>
          <x:t xml:space="preserve">P056</x:t>
        </x:is>
      </x:c>
      <x:c r="C672" t="n">
        <x:v>11</x:v>
      </x:c>
      <x:c r="D672" t="inlineStr">
        <x:is>
          <x:t xml:space="preserve">Inspección de calidad</x:t>
        </x:is>
      </x:c>
      <x:c r="E672" t="inlineStr">
        <x:is>
          <x:t xml:space="preserve">Área de inspección</x:t>
        </x:is>
      </x:c>
      <x:c r="F672" s="35" t="n">
        <x:v>45877.55518472222</x:v>
      </x:c>
      <x:c r="G672" s="35" t="n">
        <x:v>45877.5867125</x:v>
      </x:c>
      <x:c r="H672" s="35" t="n">
        <x:f>'14_FALLAS_ESC'!$B$2</x:f>
        <x:v>45817.33333333334</x:v>
      </x:c>
      <x:c r="I672" t="str">
        <x:f>IF(G672&lt;=H672,"TERMINADA",IF(F672&gt;=H672,"PENDIENTE",IF(E672='14_FALLAS_ESC'!$E$2,"INTERRUMPIDA","EN CURSO")))</x:f>
        <x:v>PENDIENTE</x:v>
      </x:c>
      <x:c r="J672" t="inlineStr">
        <x:is>
          <x:t xml:space="preserve">DERIVADO DEL FIFO</x:t>
        </x:is>
      </x:c>
    </x:row>
    <x:row r="673">
      <x:c r="A673" t="inlineStr">
        <x:is>
          <x:t xml:space="preserve">F01</x:t>
        </x:is>
      </x:c>
      <x:c r="B673" t="inlineStr">
        <x:is>
          <x:t xml:space="preserve">P056</x:t>
        </x:is>
      </x:c>
      <x:c r="C673" t="n">
        <x:v>12</x:v>
      </x:c>
      <x:c r="D673" t="inlineStr">
        <x:is>
          <x:t xml:space="preserve">Embalaje</x:t>
        </x:is>
      </x:c>
      <x:c r="E673" t="inlineStr">
        <x:is>
          <x:t xml:space="preserve">Zona de protección y embalaje</x:t>
        </x:is>
      </x:c>
      <x:c r="F673" s="35" t="n">
        <x:v>45877.5867125</x:v>
      </x:c>
      <x:c r="G673" s="35" t="n">
        <x:v>45877.62840694444</x:v>
      </x:c>
      <x:c r="H673" s="35" t="n">
        <x:f>'14_FALLAS_ESC'!$B$2</x:f>
        <x:v>45817.33333333334</x:v>
      </x:c>
      <x:c r="I673" t="str">
        <x:f>IF(G673&lt;=H673,"TERMINADA",IF(F673&gt;=H673,"PENDIENTE",IF(E673='14_FALLAS_ESC'!$E$2,"INTERRUMPIDA","EN CURSO")))</x:f>
        <x:v>PENDIENTE</x:v>
      </x:c>
      <x:c r="J673" t="inlineStr">
        <x:is>
          <x:t xml:space="preserve">DERIVADO DEL FIFO</x:t>
        </x:is>
      </x:c>
    </x:row>
    <x:row r="674">
      <x:c r="A674" t="inlineStr">
        <x:is>
          <x:t xml:space="preserve">F01</x:t>
        </x:is>
      </x:c>
      <x:c r="B674" t="inlineStr">
        <x:is>
          <x:t xml:space="preserve">P057</x:t>
        </x:is>
      </x:c>
      <x:c r="C674" t="n">
        <x:v>1</x:v>
      </x:c>
      <x:c r="D674" t="inlineStr">
        <x:is>
          <x:t xml:space="preserve">Corte de planchas de acero</x:t>
        </x:is>
      </x:c>
      <x:c r="E674" t="inlineStr">
        <x:is>
          <x:t xml:space="preserve">Guillotina hidráulica para corte de planchas de acero</x:t>
        </x:is>
      </x:c>
      <x:c r="F674" s="35" t="n">
        <x:v>45873.33333333334</x:v>
      </x:c>
      <x:c r="G674" s="35" t="n">
        <x:v>45873.69865277778</x:v>
      </x:c>
      <x:c r="H674" s="35" t="n">
        <x:f>'14_FALLAS_ESC'!$B$2</x:f>
        <x:v>45817.33333333334</x:v>
      </x:c>
      <x:c r="I674" t="str">
        <x:f>IF(G674&lt;=H674,"TERMINADA",IF(F674&gt;=H674,"PENDIENTE",IF(E674='14_FALLAS_ESC'!$E$2,"INTERRUMPIDA","EN CURSO")))</x:f>
        <x:v>PENDIENTE</x:v>
      </x:c>
      <x:c r="J674" t="inlineStr">
        <x:is>
          <x:t xml:space="preserve">DERIVADO DEL FIFO</x:t>
        </x:is>
      </x:c>
    </x:row>
    <x:row r="675">
      <x:c r="A675" t="inlineStr">
        <x:is>
          <x:t xml:space="preserve">F01</x:t>
        </x:is>
      </x:c>
      <x:c r="B675" t="inlineStr">
        <x:is>
          <x:t xml:space="preserve">P057</x:t>
        </x:is>
      </x:c>
      <x:c r="C675" t="n">
        <x:v>2</x:v>
      </x:c>
      <x:c r="D675" t="inlineStr">
        <x:is>
          <x:t xml:space="preserve">Corte de tubos y perfiles</x:t>
        </x:is>
      </x:c>
      <x:c r="E675" t="inlineStr">
        <x:is>
          <x:t xml:space="preserve">Sierra de cinta para corte de tubos y perfiles</x:t>
        </x:is>
      </x:c>
      <x:c r="F675" s="35" t="n">
        <x:v>45873.69865277778</x:v>
      </x:c>
      <x:c r="G675" s="35" t="n">
        <x:v>45875.39431944444</x:v>
      </x:c>
      <x:c r="H675" s="35" t="n">
        <x:f>'14_FALLAS_ESC'!$B$2</x:f>
        <x:v>45817.33333333334</x:v>
      </x:c>
      <x:c r="I675" t="str">
        <x:f>IF(G675&lt;=H675,"TERMINADA",IF(F675&gt;=H675,"PENDIENTE",IF(E675='14_FALLAS_ESC'!$E$2,"INTERRUMPIDA","EN CURSO")))</x:f>
        <x:v>PENDIENTE</x:v>
      </x:c>
      <x:c r="J675" t="inlineStr">
        <x:is>
          <x:t xml:space="preserve">DERIVADO DEL FIFO</x:t>
        </x:is>
      </x:c>
    </x:row>
    <x:row r="676">
      <x:c r="A676" t="inlineStr">
        <x:is>
          <x:t xml:space="preserve">F01</x:t>
        </x:is>
      </x:c>
      <x:c r="B676" t="inlineStr">
        <x:is>
          <x:t xml:space="preserve">P057</x:t>
        </x:is>
      </x:c>
      <x:c r="C676" t="n">
        <x:v>3</x:v>
      </x:c>
      <x:c r="D676" t="inlineStr">
        <x:is>
          <x:t xml:space="preserve">Perforación</x:t>
        </x:is>
      </x:c>
      <x:c r="E676" t="inlineStr">
        <x:is>
          <x:t xml:space="preserve">Taladro de banco para perforación de acero</x:t>
        </x:is>
      </x:c>
      <x:c r="F676" s="35" t="n">
        <x:v>45875.39431944444</x:v>
      </x:c>
      <x:c r="G676" s="35" t="n">
        <x:v>45876.68709722222</x:v>
      </x:c>
      <x:c r="H676" s="35" t="n">
        <x:f>'14_FALLAS_ESC'!$B$2</x:f>
        <x:v>45817.33333333334</x:v>
      </x:c>
      <x:c r="I676" t="str">
        <x:f>IF(G676&lt;=H676,"TERMINADA",IF(F676&gt;=H676,"PENDIENTE",IF(E676='14_FALLAS_ESC'!$E$2,"INTERRUMPIDA","EN CURSO")))</x:f>
        <x:v>PENDIENTE</x:v>
      </x:c>
      <x:c r="J676" t="inlineStr">
        <x:is>
          <x:t xml:space="preserve">DERIVADO DEL FIFO</x:t>
        </x:is>
      </x:c>
    </x:row>
    <x:row r="677">
      <x:c r="A677" t="inlineStr">
        <x:is>
          <x:t xml:space="preserve">F01</x:t>
        </x:is>
      </x:c>
      <x:c r="B677" t="inlineStr">
        <x:is>
          <x:t xml:space="preserve">P057</x:t>
        </x:is>
      </x:c>
      <x:c r="C677" t="n">
        <x:v>4</x:v>
      </x:c>
      <x:c r="D677" t="inlineStr">
        <x:is>
          <x:t xml:space="preserve">Plegado</x:t>
        </x:is>
      </x:c>
      <x:c r="E677" t="inlineStr">
        <x:is>
          <x:t xml:space="preserve">Plegadora hidráulica de chapa metálica</x:t>
        </x:is>
      </x:c>
      <x:c r="F677" s="35" t="n">
        <x:v>45876.68709722222</x:v>
      </x:c>
      <x:c r="G677" s="35" t="n">
        <x:v>45880.57876388889</x:v>
      </x:c>
      <x:c r="H677" s="35" t="n">
        <x:f>'14_FALLAS_ESC'!$B$2</x:f>
        <x:v>45817.33333333334</x:v>
      </x:c>
      <x:c r="I677" t="str">
        <x:f>IF(G677&lt;=H677,"TERMINADA",IF(F677&gt;=H677,"PENDIENTE",IF(E677='14_FALLAS_ESC'!$E$2,"INTERRUMPIDA","EN CURSO")))</x:f>
        <x:v>PENDIENTE</x:v>
      </x:c>
      <x:c r="J677" t="inlineStr">
        <x:is>
          <x:t xml:space="preserve">DERIVADO DEL FIFO</x:t>
        </x:is>
      </x:c>
    </x:row>
    <x:row r="678">
      <x:c r="A678" t="inlineStr">
        <x:is>
          <x:t xml:space="preserve">F01</x:t>
        </x:is>
      </x:c>
      <x:c r="B678" t="inlineStr">
        <x:is>
          <x:t xml:space="preserve">P057</x:t>
        </x:is>
      </x:c>
      <x:c r="C678" t="n">
        <x:v>5</x:v>
      </x:c>
      <x:c r="D678" t="inlineStr">
        <x:is>
          <x:t xml:space="preserve">Soldadura</x:t>
        </x:is>
      </x:c>
      <x:c r="E678" t="inlineStr">
        <x:is>
          <x:t xml:space="preserve">Máquina de soldadura por arco MIG/MAG</x:t>
        </x:is>
      </x:c>
      <x:c r="F678" s="35" t="n">
        <x:v>45880.57876388889</x:v>
      </x:c>
      <x:c r="G678" s="35" t="n">
        <x:v>45882.63376388889</x:v>
      </x:c>
      <x:c r="H678" s="35" t="n">
        <x:f>'14_FALLAS_ESC'!$B$2</x:f>
        <x:v>45817.33333333334</x:v>
      </x:c>
      <x:c r="I678" t="str">
        <x:f>IF(G678&lt;=H678,"TERMINADA",IF(F678&gt;=H678,"PENDIENTE",IF(E678='14_FALLAS_ESC'!$E$2,"INTERRUMPIDA","EN CURSO")))</x:f>
        <x:v>PENDIENTE</x:v>
      </x:c>
      <x:c r="J678" t="inlineStr">
        <x:is>
          <x:t xml:space="preserve">DERIVADO DEL FIFO</x:t>
        </x:is>
      </x:c>
    </x:row>
    <x:row r="679">
      <x:c r="A679" t="inlineStr">
        <x:is>
          <x:t xml:space="preserve">F01</x:t>
        </x:is>
      </x:c>
      <x:c r="B679" t="inlineStr">
        <x:is>
          <x:t xml:space="preserve">P057</x:t>
        </x:is>
      </x:c>
      <x:c r="C679" t="n">
        <x:v>6</x:v>
      </x:c>
      <x:c r="D679" t="inlineStr">
        <x:is>
          <x:t xml:space="preserve">Desbarbado</x:t>
        </x:is>
      </x:c>
      <x:c r="E679" t="inlineStr">
        <x:is>
          <x:t xml:space="preserve">Mesa de desbarbado/esmerilado</x:t>
        </x:is>
      </x:c>
      <x:c r="F679" s="35" t="n">
        <x:v>45882.63376388889</x:v>
      </x:c>
      <x:c r="G679" s="35" t="n">
        <x:v>45883.68376388889</x:v>
      </x:c>
      <x:c r="H679" s="35" t="n">
        <x:f>'14_FALLAS_ESC'!$B$2</x:f>
        <x:v>45817.33333333334</x:v>
      </x:c>
      <x:c r="I679" t="str">
        <x:f>IF(G679&lt;=H679,"TERMINADA",IF(F679&gt;=H679,"PENDIENTE",IF(E679='14_FALLAS_ESC'!$E$2,"INTERRUMPIDA","EN CURSO")))</x:f>
        <x:v>PENDIENTE</x:v>
      </x:c>
      <x:c r="J679" t="inlineStr">
        <x:is>
          <x:t xml:space="preserve">DERIVADO DEL FIFO</x:t>
        </x:is>
      </x:c>
    </x:row>
    <x:row r="680">
      <x:c r="A680" t="inlineStr">
        <x:is>
          <x:t xml:space="preserve">F01</x:t>
        </x:is>
      </x:c>
      <x:c r="B680" t="inlineStr">
        <x:is>
          <x:t xml:space="preserve">P057</x:t>
        </x:is>
      </x:c>
      <x:c r="C680" t="n">
        <x:v>7</x:v>
      </x:c>
      <x:c r="D680" t="inlineStr">
        <x:is>
          <x:t xml:space="preserve">Preparación superficial</x:t>
        </x:is>
      </x:c>
      <x:c r="E680" t="inlineStr">
        <x:is>
          <x:t xml:space="preserve">Zona de preparación superficial</x:t>
        </x:is>
      </x:c>
      <x:c r="F680" s="35" t="n">
        <x:v>45883.68376388889</x:v>
      </x:c>
      <x:c r="G680" s="35" t="n">
        <x:v>45884.62711277778</x:v>
      </x:c>
      <x:c r="H680" s="35" t="n">
        <x:f>'14_FALLAS_ESC'!$B$2</x:f>
        <x:v>45817.33333333334</x:v>
      </x:c>
      <x:c r="I680" t="str">
        <x:f>IF(G680&lt;=H680,"TERMINADA",IF(F680&gt;=H680,"PENDIENTE",IF(E680='14_FALLAS_ESC'!$E$2,"INTERRUMPIDA","EN CURSO")))</x:f>
        <x:v>PENDIENTE</x:v>
      </x:c>
      <x:c r="J680" t="inlineStr">
        <x:is>
          <x:t xml:space="preserve">DERIVADO DEL FIFO</x:t>
        </x:is>
      </x:c>
    </x:row>
    <x:row r="681">
      <x:c r="A681" t="inlineStr">
        <x:is>
          <x:t xml:space="preserve">F01</x:t>
        </x:is>
      </x:c>
      <x:c r="B681" t="inlineStr">
        <x:is>
          <x:t xml:space="preserve">P057</x:t>
        </x:is>
      </x:c>
      <x:c r="C681" t="n">
        <x:v>8</x:v>
      </x:c>
      <x:c r="D681" t="inlineStr">
        <x:is>
          <x:t xml:space="preserve">Aplicación electrostática de polvo</x:t>
        </x:is>
      </x:c>
      <x:c r="E681" t="inlineStr">
        <x:is>
          <x:t xml:space="preserve">Pistola manual de pintura electrostática en polvo</x:t>
        </x:is>
      </x:c>
      <x:c r="F681" s="35" t="n">
        <x:v>45884.62711277778</x:v>
      </x:c>
      <x:c r="G681" s="35" t="n">
        <x:v>45887.34118222222</x:v>
      </x:c>
      <x:c r="H681" s="35" t="n">
        <x:f>'14_FALLAS_ESC'!$B$2</x:f>
        <x:v>45817.33333333334</x:v>
      </x:c>
      <x:c r="I681" t="str">
        <x:f>IF(G681&lt;=H681,"TERMINADA",IF(F681&gt;=H681,"PENDIENTE",IF(E681='14_FALLAS_ESC'!$E$2,"INTERRUMPIDA","EN CURSO")))</x:f>
        <x:v>PENDIENTE</x:v>
      </x:c>
      <x:c r="J681" t="inlineStr">
        <x:is>
          <x:t xml:space="preserve">DERIVADO DEL FIFO</x:t>
        </x:is>
      </x:c>
    </x:row>
    <x:row r="682">
      <x:c r="A682" t="inlineStr">
        <x:is>
          <x:t xml:space="preserve">F01</x:t>
        </x:is>
      </x:c>
      <x:c r="B682" t="inlineStr">
        <x:is>
          <x:t xml:space="preserve">P057</x:t>
        </x:is>
      </x:c>
      <x:c r="C682" t="n">
        <x:v>9</x:v>
      </x:c>
      <x:c r="D682" t="inlineStr">
        <x:is>
          <x:t xml:space="preserve">Curado térmico en horno</x:t>
        </x:is>
      </x:c>
      <x:c r="E682" t="inlineStr">
        <x:is>
          <x:t xml:space="preserve">Horno de curado de pintura electrostática por lotes</x:t>
        </x:is>
      </x:c>
      <x:c r="F682" s="35" t="n">
        <x:v>45887.34118222222</x:v>
      </x:c>
      <x:c r="G682" s="35" t="n">
        <x:v>45887.40368222222</x:v>
      </x:c>
      <x:c r="H682" s="35" t="n">
        <x:f>'14_FALLAS_ESC'!$B$2</x:f>
        <x:v>45817.33333333334</x:v>
      </x:c>
      <x:c r="I682" t="str">
        <x:f>IF(G682&lt;=H682,"TERMINADA",IF(F682&gt;=H682,"PENDIENTE",IF(E682='14_FALLAS_ESC'!$E$2,"INTERRUMPIDA","EN CURSO")))</x:f>
        <x:v>PENDIENTE</x:v>
      </x:c>
      <x:c r="J682" t="inlineStr">
        <x:is>
          <x:t xml:space="preserve">DERIVADO DEL FIFO</x:t>
        </x:is>
      </x:c>
    </x:row>
    <x:row r="683">
      <x:c r="A683" t="inlineStr">
        <x:is>
          <x:t xml:space="preserve">F01</x:t>
        </x:is>
      </x:c>
      <x:c r="B683" t="inlineStr">
        <x:is>
          <x:t xml:space="preserve">P057</x:t>
        </x:is>
      </x:c>
      <x:c r="C683" t="n">
        <x:v>10</x:v>
      </x:c>
      <x:c r="D683" t="inlineStr">
        <x:is>
          <x:t xml:space="preserve">Colgado, traslado y enfriamiento</x:t>
        </x:is>
      </x:c>
      <x:c r="E683" t="inlineStr">
        <x:is>
          <x:t xml:space="preserve">Manipulación y enfriamiento de piezas</x:t>
        </x:is>
      </x:c>
      <x:c r="F683" s="35" t="n">
        <x:v>45887.40368222222</x:v>
      </x:c>
      <x:c r="G683" s="35" t="n">
        <x:v>45887.43907805556</x:v>
      </x:c>
      <x:c r="H683" s="35" t="n">
        <x:f>'14_FALLAS_ESC'!$B$2</x:f>
        <x:v>45817.33333333334</x:v>
      </x:c>
      <x:c r="I683" t="str">
        <x:f>IF(G683&lt;=H683,"TERMINADA",IF(F683&gt;=H683,"PENDIENTE",IF(E683='14_FALLAS_ESC'!$E$2,"INTERRUMPIDA","EN CURSO")))</x:f>
        <x:v>PENDIENTE</x:v>
      </x:c>
      <x:c r="J683" t="inlineStr">
        <x:is>
          <x:t xml:space="preserve">DERIVADO DEL FIFO</x:t>
        </x:is>
      </x:c>
    </x:row>
    <x:row r="684">
      <x:c r="A684" t="inlineStr">
        <x:is>
          <x:t xml:space="preserve">F01</x:t>
        </x:is>
      </x:c>
      <x:c r="B684" t="inlineStr">
        <x:is>
          <x:t xml:space="preserve">P057</x:t>
        </x:is>
      </x:c>
      <x:c r="C684" t="n">
        <x:v>11</x:v>
      </x:c>
      <x:c r="D684" t="inlineStr">
        <x:is>
          <x:t xml:space="preserve">Ensamblaje</x:t>
        </x:is>
      </x:c>
      <x:c r="E684" t="inlineStr">
        <x:is>
          <x:t xml:space="preserve">Mesa de armado</x:t>
        </x:is>
      </x:c>
      <x:c r="F684" s="35" t="n">
        <x:v>45887.43907805556</x:v>
      </x:c>
      <x:c r="G684" s="35" t="n">
        <x:v>45888.69741138889</x:v>
      </x:c>
      <x:c r="H684" s="35" t="n">
        <x:f>'14_FALLAS_ESC'!$B$2</x:f>
        <x:v>45817.33333333334</x:v>
      </x:c>
      <x:c r="I684" t="str">
        <x:f>IF(G684&lt;=H684,"TERMINADA",IF(F684&gt;=H684,"PENDIENTE",IF(E684='14_FALLAS_ESC'!$E$2,"INTERRUMPIDA","EN CURSO")))</x:f>
        <x:v>PENDIENTE</x:v>
      </x:c>
      <x:c r="J684" t="inlineStr">
        <x:is>
          <x:t xml:space="preserve">DERIVADO DEL FIFO</x:t>
        </x:is>
      </x:c>
    </x:row>
    <x:row r="685">
      <x:c r="A685" t="inlineStr">
        <x:is>
          <x:t xml:space="preserve">F01</x:t>
        </x:is>
      </x:c>
      <x:c r="B685" t="inlineStr">
        <x:is>
          <x:t xml:space="preserve">P057</x:t>
        </x:is>
      </x:c>
      <x:c r="C685" t="n">
        <x:v>12</x:v>
      </x:c>
      <x:c r="D685" t="inlineStr">
        <x:is>
          <x:t xml:space="preserve">Inspección de calidad</x:t>
        </x:is>
      </x:c>
      <x:c r="E685" t="inlineStr">
        <x:is>
          <x:t xml:space="preserve">Área de inspección</x:t>
        </x:is>
      </x:c>
      <x:c r="F685" s="35" t="n">
        <x:v>45888.69741138889</x:v>
      </x:c>
      <x:c r="G685" s="35" t="n">
        <x:v>45889.36003638889</x:v>
      </x:c>
      <x:c r="H685" s="35" t="n">
        <x:f>'14_FALLAS_ESC'!$B$2</x:f>
        <x:v>45817.33333333334</x:v>
      </x:c>
      <x:c r="I685" t="str">
        <x:f>IF(G685&lt;=H685,"TERMINADA",IF(F685&gt;=H685,"PENDIENTE",IF(E685='14_FALLAS_ESC'!$E$2,"INTERRUMPIDA","EN CURSO")))</x:f>
        <x:v>PENDIENTE</x:v>
      </x:c>
      <x:c r="J685" t="inlineStr">
        <x:is>
          <x:t xml:space="preserve">DERIVADO DEL FIFO</x:t>
        </x:is>
      </x:c>
    </x:row>
    <x:row r="686">
      <x:c r="A686" t="inlineStr">
        <x:is>
          <x:t xml:space="preserve">F01</x:t>
        </x:is>
      </x:c>
      <x:c r="B686" t="inlineStr">
        <x:is>
          <x:t xml:space="preserve">P057</x:t>
        </x:is>
      </x:c>
      <x:c r="C686" t="n">
        <x:v>13</x:v>
      </x:c>
      <x:c r="D686" t="inlineStr">
        <x:is>
          <x:t xml:space="preserve">Embalaje</x:t>
        </x:is>
      </x:c>
      <x:c r="E686" t="inlineStr">
        <x:is>
          <x:t xml:space="preserve">Zona de protección y embalaje</x:t>
        </x:is>
      </x:c>
      <x:c r="F686" s="35" t="n">
        <x:v>45889.36003638889</x:v>
      </x:c>
      <x:c r="G686" s="35" t="n">
        <x:v>45889.41066138889</x:v>
      </x:c>
      <x:c r="H686" s="35" t="n">
        <x:f>'14_FALLAS_ESC'!$B$2</x:f>
        <x:v>45817.33333333334</x:v>
      </x:c>
      <x:c r="I686" t="str">
        <x:f>IF(G686&lt;=H686,"TERMINADA",IF(F686&gt;=H686,"PENDIENTE",IF(E686='14_FALLAS_ESC'!$E$2,"INTERRUMPIDA","EN CURSO")))</x:f>
        <x:v>PENDIENTE</x:v>
      </x:c>
      <x:c r="J686" t="inlineStr">
        <x:is>
          <x:t xml:space="preserve">DERIVADO DEL FIFO</x:t>
        </x:is>
      </x:c>
    </x:row>
    <x:row r="687">
      <x:c r="A687" t="inlineStr">
        <x:is>
          <x:t xml:space="preserve">F01</x:t>
        </x:is>
      </x:c>
      <x:c r="B687" t="inlineStr">
        <x:is>
          <x:t xml:space="preserve">P059</x:t>
        </x:is>
      </x:c>
      <x:c r="C687" t="n">
        <x:v>1</x:v>
      </x:c>
      <x:c r="D687" t="inlineStr">
        <x:is>
          <x:t xml:space="preserve">Corte de planchas de acero</x:t>
        </x:is>
      </x:c>
      <x:c r="E687" t="inlineStr">
        <x:is>
          <x:t xml:space="preserve">Guillotina hidráulica para corte de planchas de acero</x:t>
        </x:is>
      </x:c>
      <x:c r="F687" s="35" t="n">
        <x:v>45873.69865277778</x:v>
      </x:c>
      <x:c r="G687" s="35" t="n">
        <x:v>45875.49798611111</x:v>
      </x:c>
      <x:c r="H687" s="35" t="n">
        <x:f>'14_FALLAS_ESC'!$B$2</x:f>
        <x:v>45817.33333333334</x:v>
      </x:c>
      <x:c r="I687" t="str">
        <x:f>IF(G687&lt;=H687,"TERMINADA",IF(F687&gt;=H687,"PENDIENTE",IF(E687='14_FALLAS_ESC'!$E$2,"INTERRUMPIDA","EN CURSO")))</x:f>
        <x:v>PENDIENTE</x:v>
      </x:c>
      <x:c r="J687" t="inlineStr">
        <x:is>
          <x:t xml:space="preserve">DERIVADO DEL FIFO</x:t>
        </x:is>
      </x:c>
    </x:row>
    <x:row r="688">
      <x:c r="A688" t="inlineStr">
        <x:is>
          <x:t xml:space="preserve">F01</x:t>
        </x:is>
      </x:c>
      <x:c r="B688" t="inlineStr">
        <x:is>
          <x:t xml:space="preserve">P059</x:t>
        </x:is>
      </x:c>
      <x:c r="C688" t="n">
        <x:v>2</x:v>
      </x:c>
      <x:c r="D688" t="inlineStr">
        <x:is>
          <x:t xml:space="preserve">Corte de tubos y perfiles</x:t>
        </x:is>
      </x:c>
      <x:c r="E688" t="inlineStr">
        <x:is>
          <x:t xml:space="preserve">Sierra de cinta para corte de tubos y perfiles</x:t>
        </x:is>
      </x:c>
      <x:c r="F688" s="35" t="n">
        <x:v>45875.49798611111</x:v>
      </x:c>
      <x:c r="G688" s="35" t="n">
        <x:v>45875.57843055556</x:v>
      </x:c>
      <x:c r="H688" s="35" t="n">
        <x:f>'14_FALLAS_ESC'!$B$2</x:f>
        <x:v>45817.33333333334</x:v>
      </x:c>
      <x:c r="I688" t="str">
        <x:f>IF(G688&lt;=H688,"TERMINADA",IF(F688&gt;=H688,"PENDIENTE",IF(E688='14_FALLAS_ESC'!$E$2,"INTERRUMPIDA","EN CURSO")))</x:f>
        <x:v>PENDIENTE</x:v>
      </x:c>
      <x:c r="J688" t="inlineStr">
        <x:is>
          <x:t xml:space="preserve">DERIVADO DEL FIFO</x:t>
        </x:is>
      </x:c>
    </x:row>
    <x:row r="689">
      <x:c r="A689" t="inlineStr">
        <x:is>
          <x:t xml:space="preserve">F01</x:t>
        </x:is>
      </x:c>
      <x:c r="B689" t="inlineStr">
        <x:is>
          <x:t xml:space="preserve">P059</x:t>
        </x:is>
      </x:c>
      <x:c r="C689" t="n">
        <x:v>3</x:v>
      </x:c>
      <x:c r="D689" t="inlineStr">
        <x:is>
          <x:t xml:space="preserve">Perforación</x:t>
        </x:is>
      </x:c>
      <x:c r="E689" t="inlineStr">
        <x:is>
          <x:t xml:space="preserve">Taladro de banco para perforación de acero</x:t>
        </x:is>
      </x:c>
      <x:c r="F689" s="35" t="n">
        <x:v>45876.68709722222</x:v>
      </x:c>
      <x:c r="G689" s="35" t="n">
        <x:v>45880.56626388889</x:v>
      </x:c>
      <x:c r="H689" s="35" t="n">
        <x:f>'14_FALLAS_ESC'!$B$2</x:f>
        <x:v>45817.33333333334</x:v>
      </x:c>
      <x:c r="I689" t="str">
        <x:f>IF(G689&lt;=H689,"TERMINADA",IF(F689&gt;=H689,"PENDIENTE",IF(E689='14_FALLAS_ESC'!$E$2,"INTERRUMPIDA","EN CURSO")))</x:f>
        <x:v>PENDIENTE</x:v>
      </x:c>
      <x:c r="J689" t="inlineStr">
        <x:is>
          <x:t xml:space="preserve">DERIVADO DEL FIFO</x:t>
        </x:is>
      </x:c>
    </x:row>
    <x:row r="690">
      <x:c r="A690" t="inlineStr">
        <x:is>
          <x:t xml:space="preserve">F01</x:t>
        </x:is>
      </x:c>
      <x:c r="B690" t="inlineStr">
        <x:is>
          <x:t xml:space="preserve">P059</x:t>
        </x:is>
      </x:c>
      <x:c r="C690" t="n">
        <x:v>4</x:v>
      </x:c>
      <x:c r="D690" t="inlineStr">
        <x:is>
          <x:t xml:space="preserve">Plegado</x:t>
        </x:is>
      </x:c>
      <x:c r="E690" t="inlineStr">
        <x:is>
          <x:t xml:space="preserve">Plegadora hidráulica de chapa metálica</x:t>
        </x:is>
      </x:c>
      <x:c r="F690" s="35" t="n">
        <x:v>45880.57876388889</x:v>
      </x:c>
      <x:c r="G690" s="35" t="n">
        <x:v>45883.67598611111</x:v>
      </x:c>
      <x:c r="H690" s="35" t="n">
        <x:f>'14_FALLAS_ESC'!$B$2</x:f>
        <x:v>45817.33333333334</x:v>
      </x:c>
      <x:c r="I690" t="str">
        <x:f>IF(G690&lt;=H690,"TERMINADA",IF(F690&gt;=H690,"PENDIENTE",IF(E690='14_FALLAS_ESC'!$E$2,"INTERRUMPIDA","EN CURSO")))</x:f>
        <x:v>PENDIENTE</x:v>
      </x:c>
      <x:c r="J690" t="inlineStr">
        <x:is>
          <x:t xml:space="preserve">DERIVADO DEL FIFO</x:t>
        </x:is>
      </x:c>
    </x:row>
    <x:row r="691">
      <x:c r="A691" t="inlineStr">
        <x:is>
          <x:t xml:space="preserve">F01</x:t>
        </x:is>
      </x:c>
      <x:c r="B691" t="inlineStr">
        <x:is>
          <x:t xml:space="preserve">P059</x:t>
        </x:is>
      </x:c>
      <x:c r="C691" t="n">
        <x:v>5</x:v>
      </x:c>
      <x:c r="D691" t="inlineStr">
        <x:is>
          <x:t xml:space="preserve">Desbarbado</x:t>
        </x:is>
      </x:c>
      <x:c r="E691" t="inlineStr">
        <x:is>
          <x:t xml:space="preserve">Mesa de desbarbado/esmerilado</x:t>
        </x:is>
      </x:c>
      <x:c r="F691" s="35" t="n">
        <x:v>45883.68376388889</x:v>
      </x:c>
      <x:c r="G691" s="35" t="n">
        <x:v>45884.63584722222</x:v>
      </x:c>
      <x:c r="H691" s="35" t="n">
        <x:f>'14_FALLAS_ESC'!$B$2</x:f>
        <x:v>45817.33333333334</x:v>
      </x:c>
      <x:c r="I691" t="str">
        <x:f>IF(G691&lt;=H691,"TERMINADA",IF(F691&gt;=H691,"PENDIENTE",IF(E691='14_FALLAS_ESC'!$E$2,"INTERRUMPIDA","EN CURSO")))</x:f>
        <x:v>PENDIENTE</x:v>
      </x:c>
      <x:c r="J691" t="inlineStr">
        <x:is>
          <x:t xml:space="preserve">DERIVADO DEL FIFO</x:t>
        </x:is>
      </x:c>
    </x:row>
    <x:row r="692">
      <x:c r="A692" t="inlineStr">
        <x:is>
          <x:t xml:space="preserve">F01</x:t>
        </x:is>
      </x:c>
      <x:c r="B692" t="inlineStr">
        <x:is>
          <x:t xml:space="preserve">P059</x:t>
        </x:is>
      </x:c>
      <x:c r="C692" t="n">
        <x:v>6</x:v>
      </x:c>
      <x:c r="D692" t="inlineStr">
        <x:is>
          <x:t xml:space="preserve">Preparación superficial</x:t>
        </x:is>
      </x:c>
      <x:c r="E692" t="inlineStr">
        <x:is>
          <x:t xml:space="preserve">Zona de preparación superficial</x:t>
        </x:is>
      </x:c>
      <x:c r="F692" s="35" t="n">
        <x:v>45884.63584722222</x:v>
      </x:c>
      <x:c r="G692" s="35" t="n">
        <x:v>45887.49009833334</x:v>
      </x:c>
      <x:c r="H692" s="35" t="n">
        <x:f>'14_FALLAS_ESC'!$B$2</x:f>
        <x:v>45817.33333333334</x:v>
      </x:c>
      <x:c r="I692" t="str">
        <x:f>IF(G692&lt;=H692,"TERMINADA",IF(F692&gt;=H692,"PENDIENTE",IF(E692='14_FALLAS_ESC'!$E$2,"INTERRUMPIDA","EN CURSO")))</x:f>
        <x:v>PENDIENTE</x:v>
      </x:c>
      <x:c r="J692" t="inlineStr">
        <x:is>
          <x:t xml:space="preserve">DERIVADO DEL FIFO</x:t>
        </x:is>
      </x:c>
    </x:row>
    <x:row r="693">
      <x:c r="A693" t="inlineStr">
        <x:is>
          <x:t xml:space="preserve">F01</x:t>
        </x:is>
      </x:c>
      <x:c r="B693" t="inlineStr">
        <x:is>
          <x:t xml:space="preserve">P059</x:t>
        </x:is>
      </x:c>
      <x:c r="C693" t="n">
        <x:v>7</x:v>
      </x:c>
      <x:c r="D693" t="inlineStr">
        <x:is>
          <x:t xml:space="preserve">Aplicación electrostática de polvo</x:t>
        </x:is>
      </x:c>
      <x:c r="E693" t="inlineStr">
        <x:is>
          <x:t xml:space="preserve">Pistola manual de pintura electrostática en polvo</x:t>
        </x:is>
      </x:c>
      <x:c r="F693" s="35" t="n">
        <x:v>45887.49009833334</x:v>
      </x:c>
      <x:c r="G693" s="35" t="n">
        <x:v>45887.58320944444</x:v>
      </x:c>
      <x:c r="H693" s="35" t="n">
        <x:f>'14_FALLAS_ESC'!$B$2</x:f>
        <x:v>45817.33333333334</x:v>
      </x:c>
      <x:c r="I693" t="str">
        <x:f>IF(G693&lt;=H693,"TERMINADA",IF(F693&gt;=H693,"PENDIENTE",IF(E693='14_FALLAS_ESC'!$E$2,"INTERRUMPIDA","EN CURSO")))</x:f>
        <x:v>PENDIENTE</x:v>
      </x:c>
      <x:c r="J693" t="inlineStr">
        <x:is>
          <x:t xml:space="preserve">DERIVADO DEL FIFO</x:t>
        </x:is>
      </x:c>
    </x:row>
    <x:row r="694">
      <x:c r="A694" t="inlineStr">
        <x:is>
          <x:t xml:space="preserve">F01</x:t>
        </x:is>
      </x:c>
      <x:c r="B694" t="inlineStr">
        <x:is>
          <x:t xml:space="preserve">P059</x:t>
        </x:is>
      </x:c>
      <x:c r="C694" t="n">
        <x:v>8</x:v>
      </x:c>
      <x:c r="D694" t="inlineStr">
        <x:is>
          <x:t xml:space="preserve">Curado térmico en horno</x:t>
        </x:is>
      </x:c>
      <x:c r="E694" t="inlineStr">
        <x:is>
          <x:t xml:space="preserve">Horno de curado de pintura electrostática por lotes</x:t>
        </x:is>
      </x:c>
      <x:c r="F694" s="35" t="n">
        <x:v>45887.58320944444</x:v>
      </x:c>
      <x:c r="G694" s="35" t="n">
        <x:v>45887.61445944444</x:v>
      </x:c>
      <x:c r="H694" s="35" t="n">
        <x:f>'14_FALLAS_ESC'!$B$2</x:f>
        <x:v>45817.33333333334</x:v>
      </x:c>
      <x:c r="I694" t="str">
        <x:f>IF(G694&lt;=H694,"TERMINADA",IF(F694&gt;=H694,"PENDIENTE",IF(E694='14_FALLAS_ESC'!$E$2,"INTERRUMPIDA","EN CURSO")))</x:f>
        <x:v>PENDIENTE</x:v>
      </x:c>
      <x:c r="J694" t="inlineStr">
        <x:is>
          <x:t xml:space="preserve">DERIVADO DEL FIFO</x:t>
        </x:is>
      </x:c>
    </x:row>
    <x:row r="695">
      <x:c r="A695" t="inlineStr">
        <x:is>
          <x:t xml:space="preserve">F01</x:t>
        </x:is>
      </x:c>
      <x:c r="B695" t="inlineStr">
        <x:is>
          <x:t xml:space="preserve">P059</x:t>
        </x:is>
      </x:c>
      <x:c r="C695" t="n">
        <x:v>9</x:v>
      </x:c>
      <x:c r="D695" t="inlineStr">
        <x:is>
          <x:t xml:space="preserve">Colgado, traslado y enfriamiento</x:t>
        </x:is>
      </x:c>
      <x:c r="E695" t="inlineStr">
        <x:is>
          <x:t xml:space="preserve">Manipulación y enfriamiento de piezas</x:t>
        </x:is>
      </x:c>
      <x:c r="F695" s="35" t="n">
        <x:v>45887.61445944444</x:v>
      </x:c>
      <x:c r="G695" s="35" t="n">
        <x:v>45887.63462611111</x:v>
      </x:c>
      <x:c r="H695" s="35" t="n">
        <x:f>'14_FALLAS_ESC'!$B$2</x:f>
        <x:v>45817.33333333334</x:v>
      </x:c>
      <x:c r="I695" t="str">
        <x:f>IF(G695&lt;=H695,"TERMINADA",IF(F695&gt;=H695,"PENDIENTE",IF(E695='14_FALLAS_ESC'!$E$2,"INTERRUMPIDA","EN CURSO")))</x:f>
        <x:v>PENDIENTE</x:v>
      </x:c>
      <x:c r="J695" t="inlineStr">
        <x:is>
          <x:t xml:space="preserve">DERIVADO DEL FIFO</x:t>
        </x:is>
      </x:c>
    </x:row>
    <x:row r="696">
      <x:c r="A696" t="inlineStr">
        <x:is>
          <x:t xml:space="preserve">F01</x:t>
        </x:is>
      </x:c>
      <x:c r="B696" t="inlineStr">
        <x:is>
          <x:t xml:space="preserve">P059</x:t>
        </x:is>
      </x:c>
      <x:c r="C696" t="n">
        <x:v>10</x:v>
      </x:c>
      <x:c r="D696" t="inlineStr">
        <x:is>
          <x:t xml:space="preserve">Ensamblaje</x:t>
        </x:is>
      </x:c>
      <x:c r="E696" t="inlineStr">
        <x:is>
          <x:t xml:space="preserve">Mesa de armado</x:t>
        </x:is>
      </x:c>
      <x:c r="F696" s="35" t="n">
        <x:v>45888.69741138889</x:v>
      </x:c>
      <x:c r="G696" s="35" t="n">
        <x:v>45890.37657805556</x:v>
      </x:c>
      <x:c r="H696" s="35" t="n">
        <x:f>'14_FALLAS_ESC'!$B$2</x:f>
        <x:v>45817.33333333334</x:v>
      </x:c>
      <x:c r="I696" t="str">
        <x:f>IF(G696&lt;=H696,"TERMINADA",IF(F696&gt;=H696,"PENDIENTE",IF(E696='14_FALLAS_ESC'!$E$2,"INTERRUMPIDA","EN CURSO")))</x:f>
        <x:v>PENDIENTE</x:v>
      </x:c>
      <x:c r="J696" t="inlineStr">
        <x:is>
          <x:t xml:space="preserve">DERIVADO DEL FIFO</x:t>
        </x:is>
      </x:c>
    </x:row>
    <x:row r="697">
      <x:c r="A697" t="inlineStr">
        <x:is>
          <x:t xml:space="preserve">F01</x:t>
        </x:is>
      </x:c>
      <x:c r="B697" t="inlineStr">
        <x:is>
          <x:t xml:space="preserve">P059</x:t>
        </x:is>
      </x:c>
      <x:c r="C697" t="n">
        <x:v>11</x:v>
      </x:c>
      <x:c r="D697" t="inlineStr">
        <x:is>
          <x:t xml:space="preserve">Inspección de calidad</x:t>
        </x:is>
      </x:c>
      <x:c r="E697" t="inlineStr">
        <x:is>
          <x:t xml:space="preserve">Área de inspección</x:t>
        </x:is>
      </x:c>
      <x:c r="F697" s="35" t="n">
        <x:v>45890.37657805556</x:v>
      </x:c>
      <x:c r="G697" s="35" t="n">
        <x:v>45890.3990225</x:v>
      </x:c>
      <x:c r="H697" s="35" t="n">
        <x:f>'14_FALLAS_ESC'!$B$2</x:f>
        <x:v>45817.33333333334</x:v>
      </x:c>
      <x:c r="I697" t="str">
        <x:f>IF(G697&lt;=H697,"TERMINADA",IF(F697&gt;=H697,"PENDIENTE",IF(E697='14_FALLAS_ESC'!$E$2,"INTERRUMPIDA","EN CURSO")))</x:f>
        <x:v>PENDIENTE</x:v>
      </x:c>
      <x:c r="J697" t="inlineStr">
        <x:is>
          <x:t xml:space="preserve">DERIVADO DEL FIFO</x:t>
        </x:is>
      </x:c>
    </x:row>
    <x:row r="698">
      <x:c r="A698" t="inlineStr">
        <x:is>
          <x:t xml:space="preserve">F01</x:t>
        </x:is>
      </x:c>
      <x:c r="B698" t="inlineStr">
        <x:is>
          <x:t xml:space="preserve">P059</x:t>
        </x:is>
      </x:c>
      <x:c r="C698" t="n">
        <x:v>12</x:v>
      </x:c>
      <x:c r="D698" t="inlineStr">
        <x:is>
          <x:t xml:space="preserve">Embalaje</x:t>
        </x:is>
      </x:c>
      <x:c r="E698" t="inlineStr">
        <x:is>
          <x:t xml:space="preserve">Zona de protección y embalaje</x:t>
        </x:is>
      </x:c>
      <x:c r="F698" s="35" t="n">
        <x:v>45890.3990225</x:v>
      </x:c>
      <x:c r="G698" s="35" t="n">
        <x:v>45890.42918916667</x:v>
      </x:c>
      <x:c r="H698" s="35" t="n">
        <x:f>'14_FALLAS_ESC'!$B$2</x:f>
        <x:v>45817.33333333334</x:v>
      </x:c>
      <x:c r="I698" t="str">
        <x:f>IF(G698&lt;=H698,"TERMINADA",IF(F698&gt;=H698,"PENDIENTE",IF(E698='14_FALLAS_ESC'!$E$2,"INTERRUMPIDA","EN CURSO")))</x:f>
        <x:v>PENDIENTE</x:v>
      </x:c>
      <x:c r="J698" t="inlineStr">
        <x:is>
          <x:t xml:space="preserve">DERIVADO DEL FIFO</x:t>
        </x:is>
      </x:c>
    </x:row>
    <x:row r="699">
      <x:c r="A699" t="inlineStr">
        <x:is>
          <x:t xml:space="preserve">F01</x:t>
        </x:is>
      </x:c>
      <x:c r="B699" t="inlineStr">
        <x:is>
          <x:t xml:space="preserve">P061</x:t>
        </x:is>
      </x:c>
      <x:c r="C699" t="n">
        <x:v>1</x:v>
      </x:c>
      <x:c r="D699" t="inlineStr">
        <x:is>
          <x:t xml:space="preserve">Corte de planchas de acero</x:t>
        </x:is>
      </x:c>
      <x:c r="E699" t="inlineStr">
        <x:is>
          <x:t xml:space="preserve">Guillotina hidráulica para corte de planchas de acero</x:t>
        </x:is>
      </x:c>
      <x:c r="F699" s="35" t="n">
        <x:v>45875.49798611111</x:v>
      </x:c>
      <x:c r="G699" s="35" t="n">
        <x:v>45876.33789583333</x:v>
      </x:c>
      <x:c r="H699" s="35" t="n">
        <x:f>'14_FALLAS_ESC'!$B$2</x:f>
        <x:v>45817.33333333334</x:v>
      </x:c>
      <x:c r="I699" t="str">
        <x:f>IF(G699&lt;=H699,"TERMINADA",IF(F699&gt;=H699,"PENDIENTE",IF(E699='14_FALLAS_ESC'!$E$2,"INTERRUMPIDA","EN CURSO")))</x:f>
        <x:v>PENDIENTE</x:v>
      </x:c>
      <x:c r="J699" t="inlineStr">
        <x:is>
          <x:t xml:space="preserve">DERIVADO DEL FIFO</x:t>
        </x:is>
      </x:c>
    </x:row>
    <x:row r="700">
      <x:c r="A700" t="inlineStr">
        <x:is>
          <x:t xml:space="preserve">F01</x:t>
        </x:is>
      </x:c>
      <x:c r="B700" t="inlineStr">
        <x:is>
          <x:t xml:space="preserve">P061</x:t>
        </x:is>
      </x:c>
      <x:c r="C700" t="n">
        <x:v>2</x:v>
      </x:c>
      <x:c r="D700" t="inlineStr">
        <x:is>
          <x:t xml:space="preserve">Perforación</x:t>
        </x:is>
      </x:c>
      <x:c r="E700" t="inlineStr">
        <x:is>
          <x:t xml:space="preserve">Taladro de banco para perforación de acero</x:t>
        </x:is>
      </x:c>
      <x:c r="F700" s="35" t="n">
        <x:v>45880.56626388889</x:v>
      </x:c>
      <x:c r="G700" s="35" t="n">
        <x:v>45880.634875</x:v>
      </x:c>
      <x:c r="H700" s="35" t="n">
        <x:f>'14_FALLAS_ESC'!$B$2</x:f>
        <x:v>45817.33333333334</x:v>
      </x:c>
      <x:c r="I700" t="str">
        <x:f>IF(G700&lt;=H700,"TERMINADA",IF(F700&gt;=H700,"PENDIENTE",IF(E700='14_FALLAS_ESC'!$E$2,"INTERRUMPIDA","EN CURSO")))</x:f>
        <x:v>PENDIENTE</x:v>
      </x:c>
      <x:c r="J700" t="inlineStr">
        <x:is>
          <x:t xml:space="preserve">DERIVADO DEL FIFO</x:t>
        </x:is>
      </x:c>
    </x:row>
    <x:row r="701">
      <x:c r="A701" t="inlineStr">
        <x:is>
          <x:t xml:space="preserve">F01</x:t>
        </x:is>
      </x:c>
      <x:c r="B701" t="inlineStr">
        <x:is>
          <x:t xml:space="preserve">P061</x:t>
        </x:is>
      </x:c>
      <x:c r="C701" t="n">
        <x:v>3</x:v>
      </x:c>
      <x:c r="D701" t="inlineStr">
        <x:is>
          <x:t xml:space="preserve">Plegado</x:t>
        </x:is>
      </x:c>
      <x:c r="E701" t="inlineStr">
        <x:is>
          <x:t xml:space="preserve">Plegadora hidráulica de chapa metálica</x:t>
        </x:is>
      </x:c>
      <x:c r="F701" s="35" t="n">
        <x:v>45883.67598611111</x:v>
      </x:c>
      <x:c r="G701" s="35" t="n">
        <x:v>45887.40931944444</x:v>
      </x:c>
      <x:c r="H701" s="35" t="n">
        <x:f>'14_FALLAS_ESC'!$B$2</x:f>
        <x:v>45817.33333333334</x:v>
      </x:c>
      <x:c r="I701" t="str">
        <x:f>IF(G701&lt;=H701,"TERMINADA",IF(F701&gt;=H701,"PENDIENTE",IF(E701='14_FALLAS_ESC'!$E$2,"INTERRUMPIDA","EN CURSO")))</x:f>
        <x:v>PENDIENTE</x:v>
      </x:c>
      <x:c r="J701" t="inlineStr">
        <x:is>
          <x:t xml:space="preserve">DERIVADO DEL FIFO</x:t>
        </x:is>
      </x:c>
    </x:row>
    <x:row r="702">
      <x:c r="A702" t="inlineStr">
        <x:is>
          <x:t xml:space="preserve">F01</x:t>
        </x:is>
      </x:c>
      <x:c r="B702" t="inlineStr">
        <x:is>
          <x:t xml:space="preserve">P061</x:t>
        </x:is>
      </x:c>
      <x:c r="C702" t="n">
        <x:v>4</x:v>
      </x:c>
      <x:c r="D702" t="inlineStr">
        <x:is>
          <x:t xml:space="preserve">Desbarbado</x:t>
        </x:is>
      </x:c>
      <x:c r="E702" t="inlineStr">
        <x:is>
          <x:t xml:space="preserve">Mesa de desbarbado/esmerilado</x:t>
        </x:is>
      </x:c>
      <x:c r="F702" s="35" t="n">
        <x:v>45887.40931944444</x:v>
      </x:c>
      <x:c r="G702" s="35" t="n">
        <x:v>45887.48640277778</x:v>
      </x:c>
      <x:c r="H702" s="35" t="n">
        <x:f>'14_FALLAS_ESC'!$B$2</x:f>
        <x:v>45817.33333333334</x:v>
      </x:c>
      <x:c r="I702" t="str">
        <x:f>IF(G702&lt;=H702,"TERMINADA",IF(F702&gt;=H702,"PENDIENTE",IF(E702='14_FALLAS_ESC'!$E$2,"INTERRUMPIDA","EN CURSO")))</x:f>
        <x:v>PENDIENTE</x:v>
      </x:c>
      <x:c r="J702" t="inlineStr">
        <x:is>
          <x:t xml:space="preserve">DERIVADO DEL FIFO</x:t>
        </x:is>
      </x:c>
    </x:row>
    <x:row r="703">
      <x:c r="A703" t="inlineStr">
        <x:is>
          <x:t xml:space="preserve">F01</x:t>
        </x:is>
      </x:c>
      <x:c r="B703" t="inlineStr">
        <x:is>
          <x:t xml:space="preserve">P061</x:t>
        </x:is>
      </x:c>
      <x:c r="C703" t="n">
        <x:v>5</x:v>
      </x:c>
      <x:c r="D703" t="inlineStr">
        <x:is>
          <x:t xml:space="preserve">Preparación superficial</x:t>
        </x:is>
      </x:c>
      <x:c r="E703" t="inlineStr">
        <x:is>
          <x:t xml:space="preserve">Zona de preparación superficial</x:t>
        </x:is>
      </x:c>
      <x:c r="F703" s="35" t="n">
        <x:v>45887.49009833334</x:v>
      </x:c>
      <x:c r="G703" s="35" t="n">
        <x:v>45887.645615</x:v>
      </x:c>
      <x:c r="H703" s="35" t="n">
        <x:f>'14_FALLAS_ESC'!$B$2</x:f>
        <x:v>45817.33333333334</x:v>
      </x:c>
      <x:c r="I703" t="str">
        <x:f>IF(G703&lt;=H703,"TERMINADA",IF(F703&gt;=H703,"PENDIENTE",IF(E703='14_FALLAS_ESC'!$E$2,"INTERRUMPIDA","EN CURSO")))</x:f>
        <x:v>PENDIENTE</x:v>
      </x:c>
      <x:c r="J703" t="inlineStr">
        <x:is>
          <x:t xml:space="preserve">DERIVADO DEL FIFO</x:t>
        </x:is>
      </x:c>
    </x:row>
    <x:row r="704">
      <x:c r="A704" t="inlineStr">
        <x:is>
          <x:t xml:space="preserve">F01</x:t>
        </x:is>
      </x:c>
      <x:c r="B704" t="inlineStr">
        <x:is>
          <x:t xml:space="preserve">P061</x:t>
        </x:is>
      </x:c>
      <x:c r="C704" t="n">
        <x:v>6</x:v>
      </x:c>
      <x:c r="D704" t="inlineStr">
        <x:is>
          <x:t xml:space="preserve">Aplicación electrostática de polvo</x:t>
        </x:is>
      </x:c>
      <x:c r="E704" t="inlineStr">
        <x:is>
          <x:t xml:space="preserve">Pistola manual de pintura electrostática en polvo</x:t>
        </x:is>
      </x:c>
      <x:c r="F704" s="35" t="n">
        <x:v>45887.645615</x:v>
      </x:c>
      <x:c r="G704" s="35" t="n">
        <x:v>45887.68240666667</x:v>
      </x:c>
      <x:c r="H704" s="35" t="n">
        <x:f>'14_FALLAS_ESC'!$B$2</x:f>
        <x:v>45817.33333333334</x:v>
      </x:c>
      <x:c r="I704" t="str">
        <x:f>IF(G704&lt;=H704,"TERMINADA",IF(F704&gt;=H704,"PENDIENTE",IF(E704='14_FALLAS_ESC'!$E$2,"INTERRUMPIDA","EN CURSO")))</x:f>
        <x:v>PENDIENTE</x:v>
      </x:c>
      <x:c r="J704" t="inlineStr">
        <x:is>
          <x:t xml:space="preserve">DERIVADO DEL FIFO</x:t>
        </x:is>
      </x:c>
    </x:row>
    <x:row r="705">
      <x:c r="A705" t="inlineStr">
        <x:is>
          <x:t xml:space="preserve">F01</x:t>
        </x:is>
      </x:c>
      <x:c r="B705" t="inlineStr">
        <x:is>
          <x:t xml:space="preserve">P061</x:t>
        </x:is>
      </x:c>
      <x:c r="C705" t="n">
        <x:v>7</x:v>
      </x:c>
      <x:c r="D705" t="inlineStr">
        <x:is>
          <x:t xml:space="preserve">Curado térmico en horno</x:t>
        </x:is>
      </x:c>
      <x:c r="E705" t="inlineStr">
        <x:is>
          <x:t xml:space="preserve">Horno de curado de pintura electrostática por lotes</x:t>
        </x:is>
      </x:c>
      <x:c r="F705" s="35" t="n">
        <x:v>45887.68240666667</x:v>
      </x:c>
      <x:c r="G705" s="35" t="n">
        <x:v>45888.33865666667</x:v>
      </x:c>
      <x:c r="H705" s="35" t="n">
        <x:f>'14_FALLAS_ESC'!$B$2</x:f>
        <x:v>45817.33333333334</x:v>
      </x:c>
      <x:c r="I705" t="str">
        <x:f>IF(G705&lt;=H705,"TERMINADA",IF(F705&gt;=H705,"PENDIENTE",IF(E705='14_FALLAS_ESC'!$E$2,"INTERRUMPIDA","EN CURSO")))</x:f>
        <x:v>PENDIENTE</x:v>
      </x:c>
      <x:c r="J705" t="inlineStr">
        <x:is>
          <x:t xml:space="preserve">DERIVADO DEL FIFO</x:t>
        </x:is>
      </x:c>
    </x:row>
    <x:row r="706">
      <x:c r="A706" t="inlineStr">
        <x:is>
          <x:t xml:space="preserve">F01</x:t>
        </x:is>
      </x:c>
      <x:c r="B706" t="inlineStr">
        <x:is>
          <x:t xml:space="preserve">P061</x:t>
        </x:is>
      </x:c>
      <x:c r="C706" t="n">
        <x:v>8</x:v>
      </x:c>
      <x:c r="D706" t="inlineStr">
        <x:is>
          <x:t xml:space="preserve">Colgado, traslado y enfriamiento</x:t>
        </x:is>
      </x:c>
      <x:c r="E706" t="inlineStr">
        <x:is>
          <x:t xml:space="preserve">Manipulación y enfriamiento de piezas</x:t>
        </x:is>
      </x:c>
      <x:c r="F706" s="35" t="n">
        <x:v>45888.33865666667</x:v>
      </x:c>
      <x:c r="G706" s="35" t="n">
        <x:v>45888.35429555555</x:v>
      </x:c>
      <x:c r="H706" s="35" t="n">
        <x:f>'14_FALLAS_ESC'!$B$2</x:f>
        <x:v>45817.33333333334</x:v>
      </x:c>
      <x:c r="I706" t="str">
        <x:f>IF(G706&lt;=H706,"TERMINADA",IF(F706&gt;=H706,"PENDIENTE",IF(E706='14_FALLAS_ESC'!$E$2,"INTERRUMPIDA","EN CURSO")))</x:f>
        <x:v>PENDIENTE</x:v>
      </x:c>
      <x:c r="J706" t="inlineStr">
        <x:is>
          <x:t xml:space="preserve">DERIVADO DEL FIFO</x:t>
        </x:is>
      </x:c>
    </x:row>
    <x:row r="707">
      <x:c r="A707" t="inlineStr">
        <x:is>
          <x:t xml:space="preserve">F01</x:t>
        </x:is>
      </x:c>
      <x:c r="B707" t="inlineStr">
        <x:is>
          <x:t xml:space="preserve">P061</x:t>
        </x:is>
      </x:c>
      <x:c r="C707" t="n">
        <x:v>9</x:v>
      </x:c>
      <x:c r="D707" t="inlineStr">
        <x:is>
          <x:t xml:space="preserve">Ensamblaje</x:t>
        </x:is>
      </x:c>
      <x:c r="E707" t="inlineStr">
        <x:is>
          <x:t xml:space="preserve">Mesa de armado</x:t>
        </x:is>
      </x:c>
      <x:c r="F707" s="35" t="n">
        <x:v>45890.37657805556</x:v>
      </x:c>
      <x:c r="G707" s="35" t="n">
        <x:v>45890.59741138889</x:v>
      </x:c>
      <x:c r="H707" s="35" t="n">
        <x:f>'14_FALLAS_ESC'!$B$2</x:f>
        <x:v>45817.33333333334</x:v>
      </x:c>
      <x:c r="I707" t="str">
        <x:f>IF(G707&lt;=H707,"TERMINADA",IF(F707&gt;=H707,"PENDIENTE",IF(E707='14_FALLAS_ESC'!$E$2,"INTERRUMPIDA","EN CURSO")))</x:f>
        <x:v>PENDIENTE</x:v>
      </x:c>
      <x:c r="J707" t="inlineStr">
        <x:is>
          <x:t xml:space="preserve">DERIVADO DEL FIFO</x:t>
        </x:is>
      </x:c>
    </x:row>
    <x:row r="708">
      <x:c r="A708" t="inlineStr">
        <x:is>
          <x:t xml:space="preserve">F01</x:t>
        </x:is>
      </x:c>
      <x:c r="B708" t="inlineStr">
        <x:is>
          <x:t xml:space="preserve">P061</x:t>
        </x:is>
      </x:c>
      <x:c r="C708" t="n">
        <x:v>10</x:v>
      </x:c>
      <x:c r="D708" t="inlineStr">
        <x:is>
          <x:t xml:space="preserve">Inspección de calidad</x:t>
        </x:is>
      </x:c>
      <x:c r="E708" t="inlineStr">
        <x:is>
          <x:t xml:space="preserve">Área de inspección</x:t>
        </x:is>
      </x:c>
      <x:c r="F708" s="35" t="n">
        <x:v>45890.59741138889</x:v>
      </x:c>
      <x:c r="G708" s="35" t="n">
        <x:v>45890.61346694444</x:v>
      </x:c>
      <x:c r="H708" s="35" t="n">
        <x:f>'14_FALLAS_ESC'!$B$2</x:f>
        <x:v>45817.33333333334</x:v>
      </x:c>
      <x:c r="I708" t="str">
        <x:f>IF(G708&lt;=H708,"TERMINADA",IF(F708&gt;=H708,"PENDIENTE",IF(E708='14_FALLAS_ESC'!$E$2,"INTERRUMPIDA","EN CURSO")))</x:f>
        <x:v>PENDIENTE</x:v>
      </x:c>
      <x:c r="J708" t="inlineStr">
        <x:is>
          <x:t xml:space="preserve">DERIVADO DEL FIFO</x:t>
        </x:is>
      </x:c>
    </x:row>
    <x:row r="709">
      <x:c r="A709" t="inlineStr">
        <x:is>
          <x:t xml:space="preserve">F01</x:t>
        </x:is>
      </x:c>
      <x:c r="B709" t="inlineStr">
        <x:is>
          <x:t xml:space="preserve">P061</x:t>
        </x:is>
      </x:c>
      <x:c r="C709" t="n">
        <x:v>11</x:v>
      </x:c>
      <x:c r="D709" t="inlineStr">
        <x:is>
          <x:t xml:space="preserve">Embalaje</x:t>
        </x:is>
      </x:c>
      <x:c r="E709" t="inlineStr">
        <x:is>
          <x:t xml:space="preserve">Zona de protección y embalaje</x:t>
        </x:is>
      </x:c>
      <x:c r="F709" s="35" t="n">
        <x:v>45890.61346694444</x:v>
      </x:c>
      <x:c r="G709" s="35" t="n">
        <x:v>45890.6347725</x:v>
      </x:c>
      <x:c r="H709" s="35" t="n">
        <x:f>'14_FALLAS_ESC'!$B$2</x:f>
        <x:v>45817.33333333334</x:v>
      </x:c>
      <x:c r="I709" t="str">
        <x:f>IF(G709&lt;=H709,"TERMINADA",IF(F709&gt;=H709,"PENDIENTE",IF(E709='14_FALLAS_ESC'!$E$2,"INTERRUMPIDA","EN CURSO")))</x:f>
        <x:v>PENDIENTE</x:v>
      </x:c>
      <x:c r="J709" t="inlineStr">
        <x:is>
          <x:t xml:space="preserve">DERIVADO DEL FIFO</x:t>
        </x:is>
      </x:c>
    </x:row>
    <x:row r="710">
      <x:c r="A710" t="inlineStr">
        <x:is>
          <x:t xml:space="preserve">F01</x:t>
        </x:is>
      </x:c>
      <x:c r="B710" t="inlineStr">
        <x:is>
          <x:t xml:space="preserve">P063</x:t>
        </x:is>
      </x:c>
      <x:c r="C710" t="n">
        <x:v>1</x:v>
      </x:c>
      <x:c r="D710" t="inlineStr">
        <x:is>
          <x:t xml:space="preserve">Corte de planchas de acero</x:t>
        </x:is>
      </x:c>
      <x:c r="E710" t="inlineStr">
        <x:is>
          <x:t xml:space="preserve">Guillotina hidráulica para corte de planchas de acero</x:t>
        </x:is>
      </x:c>
      <x:c r="F710" s="35" t="n">
        <x:v>45876.33789583333</x:v>
      </x:c>
      <x:c r="G710" s="35" t="n">
        <x:v>45876.6623125</x:v>
      </x:c>
      <x:c r="H710" s="35" t="n">
        <x:f>'14_FALLAS_ESC'!$B$2</x:f>
        <x:v>45817.33333333334</x:v>
      </x:c>
      <x:c r="I710" t="str">
        <x:f>IF(G710&lt;=H710,"TERMINADA",IF(F710&gt;=H710,"PENDIENTE",IF(E710='14_FALLAS_ESC'!$E$2,"INTERRUMPIDA","EN CURSO")))</x:f>
        <x:v>PENDIENTE</x:v>
      </x:c>
      <x:c r="J710" t="inlineStr">
        <x:is>
          <x:t xml:space="preserve">DERIVADO DEL FIFO</x:t>
        </x:is>
      </x:c>
    </x:row>
    <x:row r="711">
      <x:c r="A711" t="inlineStr">
        <x:is>
          <x:t xml:space="preserve">F01</x:t>
        </x:is>
      </x:c>
      <x:c r="B711" t="inlineStr">
        <x:is>
          <x:t xml:space="preserve">P063</x:t>
        </x:is>
      </x:c>
      <x:c r="C711" t="n">
        <x:v>2</x:v>
      </x:c>
      <x:c r="D711" t="inlineStr">
        <x:is>
          <x:t xml:space="preserve">Perforación</x:t>
        </x:is>
      </x:c>
      <x:c r="E711" t="inlineStr">
        <x:is>
          <x:t xml:space="preserve">Taladro de banco para perforación de acero</x:t>
        </x:is>
      </x:c>
      <x:c r="F711" s="35" t="n">
        <x:v>45880.634875</x:v>
      </x:c>
      <x:c r="G711" s="35" t="n">
        <x:v>45880.69306944445</x:v>
      </x:c>
      <x:c r="H711" s="35" t="n">
        <x:f>'14_FALLAS_ESC'!$B$2</x:f>
        <x:v>45817.33333333334</x:v>
      </x:c>
      <x:c r="I711" t="str">
        <x:f>IF(G711&lt;=H711,"TERMINADA",IF(F711&gt;=H711,"PENDIENTE",IF(E711='14_FALLAS_ESC'!$E$2,"INTERRUMPIDA","EN CURSO")))</x:f>
        <x:v>PENDIENTE</x:v>
      </x:c>
      <x:c r="J711" t="inlineStr">
        <x:is>
          <x:t xml:space="preserve">DERIVADO DEL FIFO</x:t>
        </x:is>
      </x:c>
    </x:row>
    <x:row r="712">
      <x:c r="A712" t="inlineStr">
        <x:is>
          <x:t xml:space="preserve">F01</x:t>
        </x:is>
      </x:c>
      <x:c r="B712" t="inlineStr">
        <x:is>
          <x:t xml:space="preserve">P063</x:t>
        </x:is>
      </x:c>
      <x:c r="C712" t="n">
        <x:v>3</x:v>
      </x:c>
      <x:c r="D712" t="inlineStr">
        <x:is>
          <x:t xml:space="preserve">Plegado</x:t>
        </x:is>
      </x:c>
      <x:c r="E712" t="inlineStr">
        <x:is>
          <x:t xml:space="preserve">Plegadora hidráulica de chapa metálica</x:t>
        </x:is>
      </x:c>
      <x:c r="F712" s="35" t="n">
        <x:v>45887.40931944444</x:v>
      </x:c>
      <x:c r="G712" s="35" t="n">
        <x:v>45889.41626388889</x:v>
      </x:c>
      <x:c r="H712" s="35" t="n">
        <x:f>'14_FALLAS_ESC'!$B$2</x:f>
        <x:v>45817.33333333334</x:v>
      </x:c>
      <x:c r="I712" t="str">
        <x:f>IF(G712&lt;=H712,"TERMINADA",IF(F712&gt;=H712,"PENDIENTE",IF(E712='14_FALLAS_ESC'!$E$2,"INTERRUMPIDA","EN CURSO")))</x:f>
        <x:v>PENDIENTE</x:v>
      </x:c>
      <x:c r="J712" t="inlineStr">
        <x:is>
          <x:t xml:space="preserve">DERIVADO DEL FIFO</x:t>
        </x:is>
      </x:c>
    </x:row>
    <x:row r="713">
      <x:c r="A713" t="inlineStr">
        <x:is>
          <x:t xml:space="preserve">F01</x:t>
        </x:is>
      </x:c>
      <x:c r="B713" t="inlineStr">
        <x:is>
          <x:t xml:space="preserve">P063</x:t>
        </x:is>
      </x:c>
      <x:c r="C713" t="n">
        <x:v>4</x:v>
      </x:c>
      <x:c r="D713" t="inlineStr">
        <x:is>
          <x:t xml:space="preserve">Desbarbado</x:t>
        </x:is>
      </x:c>
      <x:c r="E713" t="inlineStr">
        <x:is>
          <x:t xml:space="preserve">Mesa de desbarbado/esmerilado</x:t>
        </x:is>
      </x:c>
      <x:c r="F713" s="35" t="n">
        <x:v>45889.41626388889</x:v>
      </x:c>
      <x:c r="G713" s="35" t="n">
        <x:v>45889.57668055555</x:v>
      </x:c>
      <x:c r="H713" s="35" t="n">
        <x:f>'14_FALLAS_ESC'!$B$2</x:f>
        <x:v>45817.33333333334</x:v>
      </x:c>
      <x:c r="I713" t="str">
        <x:f>IF(G713&lt;=H713,"TERMINADA",IF(F713&gt;=H713,"PENDIENTE",IF(E713='14_FALLAS_ESC'!$E$2,"INTERRUMPIDA","EN CURSO")))</x:f>
        <x:v>PENDIENTE</x:v>
      </x:c>
      <x:c r="J713" t="inlineStr">
        <x:is>
          <x:t xml:space="preserve">DERIVADO DEL FIFO</x:t>
        </x:is>
      </x:c>
    </x:row>
    <x:row r="714">
      <x:c r="A714" t="inlineStr">
        <x:is>
          <x:t xml:space="preserve">F01</x:t>
        </x:is>
      </x:c>
      <x:c r="B714" t="inlineStr">
        <x:is>
          <x:t xml:space="preserve">P063</x:t>
        </x:is>
      </x:c>
      <x:c r="C714" t="n">
        <x:v>5</x:v>
      </x:c>
      <x:c r="D714" t="inlineStr">
        <x:is>
          <x:t xml:space="preserve">Preparación superficial</x:t>
        </x:is>
      </x:c>
      <x:c r="E714" t="inlineStr">
        <x:is>
          <x:t xml:space="preserve">Zona de preparación superficial</x:t>
        </x:is>
      </x:c>
      <x:c r="F714" s="35" t="n">
        <x:v>45889.57668055555</x:v>
      </x:c>
      <x:c r="G714" s="35" t="n">
        <x:v>45890.406425</x:v>
      </x:c>
      <x:c r="H714" s="35" t="n">
        <x:f>'14_FALLAS_ESC'!$B$2</x:f>
        <x:v>45817.33333333334</x:v>
      </x:c>
      <x:c r="I714" t="str">
        <x:f>IF(G714&lt;=H714,"TERMINADA",IF(F714&gt;=H714,"PENDIENTE",IF(E714='14_FALLAS_ESC'!$E$2,"INTERRUMPIDA","EN CURSO")))</x:f>
        <x:v>PENDIENTE</x:v>
      </x:c>
      <x:c r="J714" t="inlineStr">
        <x:is>
          <x:t xml:space="preserve">DERIVADO DEL FIFO</x:t>
        </x:is>
      </x:c>
    </x:row>
    <x:row r="715">
      <x:c r="A715" t="inlineStr">
        <x:is>
          <x:t xml:space="preserve">F01</x:t>
        </x:is>
      </x:c>
      <x:c r="B715" t="inlineStr">
        <x:is>
          <x:t xml:space="preserve">P063</x:t>
        </x:is>
      </x:c>
      <x:c r="C715" t="n">
        <x:v>6</x:v>
      </x:c>
      <x:c r="D715" t="inlineStr">
        <x:is>
          <x:t xml:space="preserve">Aplicación electrostática de polvo</x:t>
        </x:is>
      </x:c>
      <x:c r="E715" t="inlineStr">
        <x:is>
          <x:t xml:space="preserve">Pistola manual de pintura electrostática en polvo</x:t>
        </x:is>
      </x:c>
      <x:c r="F715" s="35" t="n">
        <x:v>45890.406425</x:v>
      </x:c>
      <x:c r="G715" s="35" t="n">
        <x:v>45890.47335555556</x:v>
      </x:c>
      <x:c r="H715" s="35" t="n">
        <x:f>'14_FALLAS_ESC'!$B$2</x:f>
        <x:v>45817.33333333334</x:v>
      </x:c>
      <x:c r="I715" t="str">
        <x:f>IF(G715&lt;=H715,"TERMINADA",IF(F715&gt;=H715,"PENDIENTE",IF(E715='14_FALLAS_ESC'!$E$2,"INTERRUMPIDA","EN CURSO")))</x:f>
        <x:v>PENDIENTE</x:v>
      </x:c>
      <x:c r="J715" t="inlineStr">
        <x:is>
          <x:t xml:space="preserve">DERIVADO DEL FIFO</x:t>
        </x:is>
      </x:c>
    </x:row>
    <x:row r="716">
      <x:c r="A716" t="inlineStr">
        <x:is>
          <x:t xml:space="preserve">F01</x:t>
        </x:is>
      </x:c>
      <x:c r="B716" t="inlineStr">
        <x:is>
          <x:t xml:space="preserve">P063</x:t>
        </x:is>
      </x:c>
      <x:c r="C716" t="n">
        <x:v>7</x:v>
      </x:c>
      <x:c r="D716" t="inlineStr">
        <x:is>
          <x:t xml:space="preserve">Curado térmico en horno</x:t>
        </x:is>
      </x:c>
      <x:c r="E716" t="inlineStr">
        <x:is>
          <x:t xml:space="preserve">Horno de curado de pintura electrostática por lotes</x:t>
        </x:is>
      </x:c>
      <x:c r="F716" s="35" t="n">
        <x:v>45890.47335555556</x:v>
      </x:c>
      <x:c r="G716" s="35" t="n">
        <x:v>45890.57752222222</x:v>
      </x:c>
      <x:c r="H716" s="35" t="n">
        <x:f>'14_FALLAS_ESC'!$B$2</x:f>
        <x:v>45817.33333333334</x:v>
      </x:c>
      <x:c r="I716" t="str">
        <x:f>IF(G716&lt;=H716,"TERMINADA",IF(F716&gt;=H716,"PENDIENTE",IF(E716='14_FALLAS_ESC'!$E$2,"INTERRUMPIDA","EN CURSO")))</x:f>
        <x:v>PENDIENTE</x:v>
      </x:c>
      <x:c r="J716" t="inlineStr">
        <x:is>
          <x:t xml:space="preserve">DERIVADO DEL FIFO</x:t>
        </x:is>
      </x:c>
    </x:row>
    <x:row r="717">
      <x:c r="A717" t="inlineStr">
        <x:is>
          <x:t xml:space="preserve">F01</x:t>
        </x:is>
      </x:c>
      <x:c r="B717" t="inlineStr">
        <x:is>
          <x:t xml:space="preserve">P063</x:t>
        </x:is>
      </x:c>
      <x:c r="C717" t="n">
        <x:v>8</x:v>
      </x:c>
      <x:c r="D717" t="inlineStr">
        <x:is>
          <x:t xml:space="preserve">Colgado, traslado y enfriamiento</x:t>
        </x:is>
      </x:c>
      <x:c r="E717" t="inlineStr">
        <x:is>
          <x:t xml:space="preserve">Manipulación y enfriamiento de piezas</x:t>
        </x:is>
      </x:c>
      <x:c r="F717" s="35" t="n">
        <x:v>45890.57752222222</x:v>
      </x:c>
      <x:c r="G717" s="35" t="n">
        <x:v>45890.60666111111</x:v>
      </x:c>
      <x:c r="H717" s="35" t="n">
        <x:f>'14_FALLAS_ESC'!$B$2</x:f>
        <x:v>45817.33333333334</x:v>
      </x:c>
      <x:c r="I717" t="str">
        <x:f>IF(G717&lt;=H717,"TERMINADA",IF(F717&gt;=H717,"PENDIENTE",IF(E717='14_FALLAS_ESC'!$E$2,"INTERRUMPIDA","EN CURSO")))</x:f>
        <x:v>PENDIENTE</x:v>
      </x:c>
      <x:c r="J717" t="inlineStr">
        <x:is>
          <x:t xml:space="preserve">DERIVADO DEL FIFO</x:t>
        </x:is>
      </x:c>
    </x:row>
    <x:row r="718">
      <x:c r="A718" t="inlineStr">
        <x:is>
          <x:t xml:space="preserve">F01</x:t>
        </x:is>
      </x:c>
      <x:c r="B718" t="inlineStr">
        <x:is>
          <x:t xml:space="preserve">P063</x:t>
        </x:is>
      </x:c>
      <x:c r="C718" t="n">
        <x:v>9</x:v>
      </x:c>
      <x:c r="D718" t="inlineStr">
        <x:is>
          <x:t xml:space="preserve">Ensamblaje</x:t>
        </x:is>
      </x:c>
      <x:c r="E718" t="inlineStr">
        <x:is>
          <x:t xml:space="preserve">Mesa de armado</x:t>
        </x:is>
      </x:c>
      <x:c r="F718" s="35" t="n">
        <x:v>45890.60666111111</x:v>
      </x:c>
      <x:c r="G718" s="35" t="n">
        <x:v>45891.44624444444</x:v>
      </x:c>
      <x:c r="H718" s="35" t="n">
        <x:f>'14_FALLAS_ESC'!$B$2</x:f>
        <x:v>45817.33333333334</x:v>
      </x:c>
      <x:c r="I718" t="str">
        <x:f>IF(G718&lt;=H718,"TERMINADA",IF(F718&gt;=H718,"PENDIENTE",IF(E718='14_FALLAS_ESC'!$E$2,"INTERRUMPIDA","EN CURSO")))</x:f>
        <x:v>PENDIENTE</x:v>
      </x:c>
      <x:c r="J718" t="inlineStr">
        <x:is>
          <x:t xml:space="preserve">DERIVADO DEL FIFO</x:t>
        </x:is>
      </x:c>
    </x:row>
    <x:row r="719">
      <x:c r="A719" t="inlineStr">
        <x:is>
          <x:t xml:space="preserve">F01</x:t>
        </x:is>
      </x:c>
      <x:c r="B719" t="inlineStr">
        <x:is>
          <x:t xml:space="preserve">P063</x:t>
        </x:is>
      </x:c>
      <x:c r="C719" t="n">
        <x:v>10</x:v>
      </x:c>
      <x:c r="D719" t="inlineStr">
        <x:is>
          <x:t xml:space="preserve">Inspección de calidad</x:t>
        </x:is>
      </x:c>
      <x:c r="E719" t="inlineStr">
        <x:is>
          <x:t xml:space="preserve">Área de inspección</x:t>
        </x:is>
      </x:c>
      <x:c r="F719" s="35" t="n">
        <x:v>45891.44624444444</x:v>
      </x:c>
      <x:c r="G719" s="35" t="n">
        <x:v>45891.47537638889</x:v>
      </x:c>
      <x:c r="H719" s="35" t="n">
        <x:f>'14_FALLAS_ESC'!$B$2</x:f>
        <x:v>45817.33333333334</x:v>
      </x:c>
      <x:c r="I719" t="str">
        <x:f>IF(G719&lt;=H719,"TERMINADA",IF(F719&gt;=H719,"PENDIENTE",IF(E719='14_FALLAS_ESC'!$E$2,"INTERRUMPIDA","EN CURSO")))</x:f>
        <x:v>PENDIENTE</x:v>
      </x:c>
      <x:c r="J719" t="inlineStr">
        <x:is>
          <x:t xml:space="preserve">DERIVADO DEL FIFO</x:t>
        </x:is>
      </x:c>
    </x:row>
    <x:row r="720">
      <x:c r="A720" t="inlineStr">
        <x:is>
          <x:t xml:space="preserve">F01</x:t>
        </x:is>
      </x:c>
      <x:c r="B720" t="inlineStr">
        <x:is>
          <x:t xml:space="preserve">P063</x:t>
        </x:is>
      </x:c>
      <x:c r="C720" t="n">
        <x:v>11</x:v>
      </x:c>
      <x:c r="D720" t="inlineStr">
        <x:is>
          <x:t xml:space="preserve">Embalaje</x:t>
        </x:is>
      </x:c>
      <x:c r="E720" t="inlineStr">
        <x:is>
          <x:t xml:space="preserve">Zona de protección y embalaje</x:t>
        </x:is>
      </x:c>
      <x:c r="F720" s="35" t="n">
        <x:v>45891.47537638889</x:v>
      </x:c>
      <x:c r="G720" s="35" t="n">
        <x:v>45891.55549444444</x:v>
      </x:c>
      <x:c r="H720" s="35" t="n">
        <x:f>'14_FALLAS_ESC'!$B$2</x:f>
        <x:v>45817.33333333334</x:v>
      </x:c>
      <x:c r="I720" t="str">
        <x:f>IF(G720&lt;=H720,"TERMINADA",IF(F720&gt;=H720,"PENDIENTE",IF(E720='14_FALLAS_ESC'!$E$2,"INTERRUMPIDA","EN CURSO")))</x:f>
        <x:v>PENDIENTE</x:v>
      </x:c>
      <x:c r="J720" t="inlineStr">
        <x:is>
          <x:t xml:space="preserve">DERIVADO DEL FIFO</x:t>
        </x:is>
      </x:c>
    </x:row>
    <x:row r="721">
      <x:c r="A721" t="inlineStr">
        <x:is>
          <x:t xml:space="preserve">F01</x:t>
        </x:is>
      </x:c>
      <x:c r="B721" t="inlineStr">
        <x:is>
          <x:t xml:space="preserve">P058</x:t>
        </x:is>
      </x:c>
      <x:c r="C721" t="n">
        <x:v>1</x:v>
      </x:c>
      <x:c r="D721" t="inlineStr">
        <x:is>
          <x:t xml:space="preserve">Corte de planchas de acero</x:t>
        </x:is>
      </x:c>
      <x:c r="E721" t="inlineStr">
        <x:is>
          <x:t xml:space="preserve">Guillotina hidráulica para corte de planchas de acero</x:t>
        </x:is>
      </x:c>
      <x:c r="F721" s="35" t="n">
        <x:v>45887.33333333334</x:v>
      </x:c>
      <x:c r="G721" s="35" t="n">
        <x:v>45888.367625</x:v>
      </x:c>
      <x:c r="H721" s="35" t="n">
        <x:f>'14_FALLAS_ESC'!$B$2</x:f>
        <x:v>45817.33333333334</x:v>
      </x:c>
      <x:c r="I721" t="str">
        <x:f>IF(G721&lt;=H721,"TERMINADA",IF(F721&gt;=H721,"PENDIENTE",IF(E721='14_FALLAS_ESC'!$E$2,"INTERRUMPIDA","EN CURSO")))</x:f>
        <x:v>PENDIENTE</x:v>
      </x:c>
      <x:c r="J721" t="inlineStr">
        <x:is>
          <x:t xml:space="preserve">DERIVADO DEL FIFO</x:t>
        </x:is>
      </x:c>
    </x:row>
    <x:row r="722">
      <x:c r="A722" t="inlineStr">
        <x:is>
          <x:t xml:space="preserve">F01</x:t>
        </x:is>
      </x:c>
      <x:c r="B722" t="inlineStr">
        <x:is>
          <x:t xml:space="preserve">P058</x:t>
        </x:is>
      </x:c>
      <x:c r="C722" t="n">
        <x:v>2</x:v>
      </x:c>
      <x:c r="D722" t="inlineStr">
        <x:is>
          <x:t xml:space="preserve">Corte de tubos y perfiles</x:t>
        </x:is>
      </x:c>
      <x:c r="E722" t="inlineStr">
        <x:is>
          <x:t xml:space="preserve">Sierra de cinta para corte de tubos y perfiles</x:t>
        </x:is>
      </x:c>
      <x:c r="F722" s="35" t="n">
        <x:v>45888.367625</x:v>
      </x:c>
      <x:c r="G722" s="35" t="n">
        <x:v>45889.592625</x:v>
      </x:c>
      <x:c r="H722" s="35" t="n">
        <x:f>'14_FALLAS_ESC'!$B$2</x:f>
        <x:v>45817.33333333334</x:v>
      </x:c>
      <x:c r="I722" t="str">
        <x:f>IF(G722&lt;=H722,"TERMINADA",IF(F722&gt;=H722,"PENDIENTE",IF(E722='14_FALLAS_ESC'!$E$2,"INTERRUMPIDA","EN CURSO")))</x:f>
        <x:v>PENDIENTE</x:v>
      </x:c>
      <x:c r="J722" t="inlineStr">
        <x:is>
          <x:t xml:space="preserve">DERIVADO DEL FIFO</x:t>
        </x:is>
      </x:c>
    </x:row>
    <x:row r="723">
      <x:c r="A723" t="inlineStr">
        <x:is>
          <x:t xml:space="preserve">F01</x:t>
        </x:is>
      </x:c>
      <x:c r="B723" t="inlineStr">
        <x:is>
          <x:t xml:space="preserve">P058</x:t>
        </x:is>
      </x:c>
      <x:c r="C723" t="n">
        <x:v>3</x:v>
      </x:c>
      <x:c r="D723" t="inlineStr">
        <x:is>
          <x:t xml:space="preserve">Perforación</x:t>
        </x:is>
      </x:c>
      <x:c r="E723" t="inlineStr">
        <x:is>
          <x:t xml:space="preserve">Taladro de banco para perforación de acero</x:t>
        </x:is>
      </x:c>
      <x:c r="F723" s="35" t="n">
        <x:v>45889.592625</x:v>
      </x:c>
      <x:c r="G723" s="35" t="n">
        <x:v>45894.36304166666</x:v>
      </x:c>
      <x:c r="H723" s="35" t="n">
        <x:f>'14_FALLAS_ESC'!$B$2</x:f>
        <x:v>45817.33333333334</x:v>
      </x:c>
      <x:c r="I723" t="str">
        <x:f>IF(G723&lt;=H723,"TERMINADA",IF(F723&gt;=H723,"PENDIENTE",IF(E723='14_FALLAS_ESC'!$E$2,"INTERRUMPIDA","EN CURSO")))</x:f>
        <x:v>PENDIENTE</x:v>
      </x:c>
      <x:c r="J723" t="inlineStr">
        <x:is>
          <x:t xml:space="preserve">DERIVADO DEL FIFO</x:t>
        </x:is>
      </x:c>
    </x:row>
    <x:row r="724">
      <x:c r="A724" t="inlineStr">
        <x:is>
          <x:t xml:space="preserve">F01</x:t>
        </x:is>
      </x:c>
      <x:c r="B724" t="inlineStr">
        <x:is>
          <x:t xml:space="preserve">P058</x:t>
        </x:is>
      </x:c>
      <x:c r="C724" t="n">
        <x:v>4</x:v>
      </x:c>
      <x:c r="D724" t="inlineStr">
        <x:is>
          <x:t xml:space="preserve">Plegado</x:t>
        </x:is>
      </x:c>
      <x:c r="E724" t="inlineStr">
        <x:is>
          <x:t xml:space="preserve">Plegadora hidráulica de chapa metálica</x:t>
        </x:is>
      </x:c>
      <x:c r="F724" s="35" t="n">
        <x:v>45894.36304166666</x:v>
      </x:c>
      <x:c r="G724" s="35" t="n">
        <x:v>45896.383875</x:v>
      </x:c>
      <x:c r="H724" s="35" t="n">
        <x:f>'14_FALLAS_ESC'!$B$2</x:f>
        <x:v>45817.33333333334</x:v>
      </x:c>
      <x:c r="I724" t="str">
        <x:f>IF(G724&lt;=H724,"TERMINADA",IF(F724&gt;=H724,"PENDIENTE",IF(E724='14_FALLAS_ESC'!$E$2,"INTERRUMPIDA","EN CURSO")))</x:f>
        <x:v>PENDIENTE</x:v>
      </x:c>
      <x:c r="J724" t="inlineStr">
        <x:is>
          <x:t xml:space="preserve">DERIVADO DEL FIFO</x:t>
        </x:is>
      </x:c>
    </x:row>
    <x:row r="725">
      <x:c r="A725" t="inlineStr">
        <x:is>
          <x:t xml:space="preserve">F01</x:t>
        </x:is>
      </x:c>
      <x:c r="B725" t="inlineStr">
        <x:is>
          <x:t xml:space="preserve">P058</x:t>
        </x:is>
      </x:c>
      <x:c r="C725" t="n">
        <x:v>5</x:v>
      </x:c>
      <x:c r="D725" t="inlineStr">
        <x:is>
          <x:t xml:space="preserve">Soldadura</x:t>
        </x:is>
      </x:c>
      <x:c r="E725" t="inlineStr">
        <x:is>
          <x:t xml:space="preserve">Máquina de soldadura por arco MIG/MAG</x:t>
        </x:is>
      </x:c>
      <x:c r="F725" s="35" t="n">
        <x:v>45896.383875</x:v>
      </x:c>
      <x:c r="G725" s="35" t="n">
        <x:v>45898.49331944445</x:v>
      </x:c>
      <x:c r="H725" s="35" t="n">
        <x:f>'14_FALLAS_ESC'!$B$2</x:f>
        <x:v>45817.33333333334</x:v>
      </x:c>
      <x:c r="I725" t="str">
        <x:f>IF(G725&lt;=H725,"TERMINADA",IF(F725&gt;=H725,"PENDIENTE",IF(E725='14_FALLAS_ESC'!$E$2,"INTERRUMPIDA","EN CURSO")))</x:f>
        <x:v>PENDIENTE</x:v>
      </x:c>
      <x:c r="J725" t="inlineStr">
        <x:is>
          <x:t xml:space="preserve">DERIVADO DEL FIFO</x:t>
        </x:is>
      </x:c>
    </x:row>
    <x:row r="726">
      <x:c r="A726" t="inlineStr">
        <x:is>
          <x:t xml:space="preserve">F01</x:t>
        </x:is>
      </x:c>
      <x:c r="B726" t="inlineStr">
        <x:is>
          <x:t xml:space="preserve">P058</x:t>
        </x:is>
      </x:c>
      <x:c r="C726" t="n">
        <x:v>6</x:v>
      </x:c>
      <x:c r="D726" t="inlineStr">
        <x:is>
          <x:t xml:space="preserve">Desbarbado</x:t>
        </x:is>
      </x:c>
      <x:c r="E726" t="inlineStr">
        <x:is>
          <x:t xml:space="preserve">Mesa de desbarbado/esmerilado</x:t>
        </x:is>
      </x:c>
      <x:c r="F726" s="35" t="n">
        <x:v>45898.49331944445</x:v>
      </x:c>
      <x:c r="G726" s="35" t="n">
        <x:v>45901.68706944444</x:v>
      </x:c>
      <x:c r="H726" s="35" t="n">
        <x:f>'14_FALLAS_ESC'!$B$2</x:f>
        <x:v>45817.33333333334</x:v>
      </x:c>
      <x:c r="I726" t="str">
        <x:f>IF(G726&lt;=H726,"TERMINADA",IF(F726&gt;=H726,"PENDIENTE",IF(E726='14_FALLAS_ESC'!$E$2,"INTERRUMPIDA","EN CURSO")))</x:f>
        <x:v>PENDIENTE</x:v>
      </x:c>
      <x:c r="J726" t="inlineStr">
        <x:is>
          <x:t xml:space="preserve">DERIVADO DEL FIFO</x:t>
        </x:is>
      </x:c>
    </x:row>
    <x:row r="727">
      <x:c r="A727" t="inlineStr">
        <x:is>
          <x:t xml:space="preserve">F01</x:t>
        </x:is>
      </x:c>
      <x:c r="B727" t="inlineStr">
        <x:is>
          <x:t xml:space="preserve">P058</x:t>
        </x:is>
      </x:c>
      <x:c r="C727" t="n">
        <x:v>7</x:v>
      </x:c>
      <x:c r="D727" t="inlineStr">
        <x:is>
          <x:t xml:space="preserve">Preparación superficial</x:t>
        </x:is>
      </x:c>
      <x:c r="E727" t="inlineStr">
        <x:is>
          <x:t xml:space="preserve">Zona de preparación superficial</x:t>
        </x:is>
      </x:c>
      <x:c r="F727" s="35" t="n">
        <x:v>45901.68706944444</x:v>
      </x:c>
      <x:c r="G727" s="35" t="n">
        <x:v>45902.67380277778</x:v>
      </x:c>
      <x:c r="H727" s="35" t="n">
        <x:f>'14_FALLAS_ESC'!$B$2</x:f>
        <x:v>45817.33333333334</x:v>
      </x:c>
      <x:c r="I727" t="str">
        <x:f>IF(G727&lt;=H727,"TERMINADA",IF(F727&gt;=H727,"PENDIENTE",IF(E727='14_FALLAS_ESC'!$E$2,"INTERRUMPIDA","EN CURSO")))</x:f>
        <x:v>PENDIENTE</x:v>
      </x:c>
      <x:c r="J727" t="inlineStr">
        <x:is>
          <x:t xml:space="preserve">DERIVADO DEL FIFO</x:t>
        </x:is>
      </x:c>
    </x:row>
    <x:row r="728">
      <x:c r="A728" t="inlineStr">
        <x:is>
          <x:t xml:space="preserve">F01</x:t>
        </x:is>
      </x:c>
      <x:c r="B728" t="inlineStr">
        <x:is>
          <x:t xml:space="preserve">P058</x:t>
        </x:is>
      </x:c>
      <x:c r="C728" t="n">
        <x:v>8</x:v>
      </x:c>
      <x:c r="D728" t="inlineStr">
        <x:is>
          <x:t xml:space="preserve">Aplicación electrostática de polvo</x:t>
        </x:is>
      </x:c>
      <x:c r="E728" t="inlineStr">
        <x:is>
          <x:t xml:space="preserve">Pistola manual de pintura electrostática en polvo</x:t>
        </x:is>
      </x:c>
      <x:c r="F728" s="35" t="n">
        <x:v>45902.67380277778</x:v>
      </x:c>
      <x:c r="G728" s="35" t="n">
        <x:v>45903.39344166667</x:v>
      </x:c>
      <x:c r="H728" s="35" t="n">
        <x:f>'14_FALLAS_ESC'!$B$2</x:f>
        <x:v>45817.33333333334</x:v>
      </x:c>
      <x:c r="I728" t="str">
        <x:f>IF(G728&lt;=H728,"TERMINADA",IF(F728&gt;=H728,"PENDIENTE",IF(E728='14_FALLAS_ESC'!$E$2,"INTERRUMPIDA","EN CURSO")))</x:f>
        <x:v>PENDIENTE</x:v>
      </x:c>
      <x:c r="J728" t="inlineStr">
        <x:is>
          <x:t xml:space="preserve">DERIVADO DEL FIFO</x:t>
        </x:is>
      </x:c>
    </x:row>
    <x:row r="729">
      <x:c r="A729" t="inlineStr">
        <x:is>
          <x:t xml:space="preserve">F01</x:t>
        </x:is>
      </x:c>
      <x:c r="B729" t="inlineStr">
        <x:is>
          <x:t xml:space="preserve">P058</x:t>
        </x:is>
      </x:c>
      <x:c r="C729" t="n">
        <x:v>9</x:v>
      </x:c>
      <x:c r="D729" t="inlineStr">
        <x:is>
          <x:t xml:space="preserve">Curado térmico en horno</x:t>
        </x:is>
      </x:c>
      <x:c r="E729" t="inlineStr">
        <x:is>
          <x:t xml:space="preserve">Horno de curado de pintura electrostática por lotes</x:t>
        </x:is>
      </x:c>
      <x:c r="F729" s="35" t="n">
        <x:v>45903.39344166667</x:v>
      </x:c>
      <x:c r="G729" s="35" t="n">
        <x:v>45903.45594166667</x:v>
      </x:c>
      <x:c r="H729" s="35" t="n">
        <x:f>'14_FALLAS_ESC'!$B$2</x:f>
        <x:v>45817.33333333334</x:v>
      </x:c>
      <x:c r="I729" t="str">
        <x:f>IF(G729&lt;=H729,"TERMINADA",IF(F729&gt;=H729,"PENDIENTE",IF(E729='14_FALLAS_ESC'!$E$2,"INTERRUMPIDA","EN CURSO")))</x:f>
        <x:v>PENDIENTE</x:v>
      </x:c>
      <x:c r="J729" t="inlineStr">
        <x:is>
          <x:t xml:space="preserve">DERIVADO DEL FIFO</x:t>
        </x:is>
      </x:c>
    </x:row>
    <x:row r="730">
      <x:c r="A730" t="inlineStr">
        <x:is>
          <x:t xml:space="preserve">F01</x:t>
        </x:is>
      </x:c>
      <x:c r="B730" t="inlineStr">
        <x:is>
          <x:t xml:space="preserve">P058</x:t>
        </x:is>
      </x:c>
      <x:c r="C730" t="n">
        <x:v>10</x:v>
      </x:c>
      <x:c r="D730" t="inlineStr">
        <x:is>
          <x:t xml:space="preserve">Colgado, traslado y enfriamiento</x:t>
        </x:is>
      </x:c>
      <x:c r="E730" t="inlineStr">
        <x:is>
          <x:t xml:space="preserve">Manipulación y enfriamiento de piezas</x:t>
        </x:is>
      </x:c>
      <x:c r="F730" s="35" t="n">
        <x:v>45903.45594166667</x:v>
      </x:c>
      <x:c r="G730" s="35" t="n">
        <x:v>45903.49320555555</x:v>
      </x:c>
      <x:c r="H730" s="35" t="n">
        <x:f>'14_FALLAS_ESC'!$B$2</x:f>
        <x:v>45817.33333333334</x:v>
      </x:c>
      <x:c r="I730" t="str">
        <x:f>IF(G730&lt;=H730,"TERMINADA",IF(F730&gt;=H730,"PENDIENTE",IF(E730='14_FALLAS_ESC'!$E$2,"INTERRUMPIDA","EN CURSO")))</x:f>
        <x:v>PENDIENTE</x:v>
      </x:c>
      <x:c r="J730" t="inlineStr">
        <x:is>
          <x:t xml:space="preserve">DERIVADO DEL FIFO</x:t>
        </x:is>
      </x:c>
    </x:row>
    <x:row r="731">
      <x:c r="A731" t="inlineStr">
        <x:is>
          <x:t xml:space="preserve">F01</x:t>
        </x:is>
      </x:c>
      <x:c r="B731" t="inlineStr">
        <x:is>
          <x:t xml:space="preserve">P058</x:t>
        </x:is>
      </x:c>
      <x:c r="C731" t="n">
        <x:v>11</x:v>
      </x:c>
      <x:c r="D731" t="inlineStr">
        <x:is>
          <x:t xml:space="preserve">Ensamblaje</x:t>
        </x:is>
      </x:c>
      <x:c r="E731" t="inlineStr">
        <x:is>
          <x:t xml:space="preserve">Mesa de armado</x:t>
        </x:is>
      </x:c>
      <x:c r="F731" s="35" t="n">
        <x:v>45903.49320555555</x:v>
      </x:c>
      <x:c r="G731" s="35" t="n">
        <x:v>45905.44008055556</x:v>
      </x:c>
      <x:c r="H731" s="35" t="n">
        <x:f>'14_FALLAS_ESC'!$B$2</x:f>
        <x:v>45817.33333333334</x:v>
      </x:c>
      <x:c r="I731" t="str">
        <x:f>IF(G731&lt;=H731,"TERMINADA",IF(F731&gt;=H731,"PENDIENTE",IF(E731='14_FALLAS_ESC'!$E$2,"INTERRUMPIDA","EN CURSO")))</x:f>
        <x:v>PENDIENTE</x:v>
      </x:c>
      <x:c r="J731" t="inlineStr">
        <x:is>
          <x:t xml:space="preserve">DERIVADO DEL FIFO</x:t>
        </x:is>
      </x:c>
    </x:row>
    <x:row r="732">
      <x:c r="A732" t="inlineStr">
        <x:is>
          <x:t xml:space="preserve">F01</x:t>
        </x:is>
      </x:c>
      <x:c r="B732" t="inlineStr">
        <x:is>
          <x:t xml:space="preserve">P058</x:t>
        </x:is>
      </x:c>
      <x:c r="C732" t="n">
        <x:v>12</x:v>
      </x:c>
      <x:c r="D732" t="inlineStr">
        <x:is>
          <x:t xml:space="preserve">Inspección de calidad</x:t>
        </x:is>
      </x:c>
      <x:c r="E732" t="inlineStr">
        <x:is>
          <x:t xml:space="preserve">Área de inspección</x:t>
        </x:is>
      </x:c>
      <x:c r="F732" s="35" t="n">
        <x:v>45905.44008055556</x:v>
      </x:c>
      <x:c r="G732" s="35" t="n">
        <x:v>45905.48038611111</x:v>
      </x:c>
      <x:c r="H732" s="35" t="n">
        <x:f>'14_FALLAS_ESC'!$B$2</x:f>
        <x:v>45817.33333333334</x:v>
      </x:c>
      <x:c r="I732" t="str">
        <x:f>IF(G732&lt;=H732,"TERMINADA",IF(F732&gt;=H732,"PENDIENTE",IF(E732='14_FALLAS_ESC'!$E$2,"INTERRUMPIDA","EN CURSO")))</x:f>
        <x:v>PENDIENTE</x:v>
      </x:c>
      <x:c r="J732" t="inlineStr">
        <x:is>
          <x:t xml:space="preserve">DERIVADO DEL FIFO</x:t>
        </x:is>
      </x:c>
    </x:row>
    <x:row r="733">
      <x:c r="A733" t="inlineStr">
        <x:is>
          <x:t xml:space="preserve">F01</x:t>
        </x:is>
      </x:c>
      <x:c r="B733" t="inlineStr">
        <x:is>
          <x:t xml:space="preserve">P058</x:t>
        </x:is>
      </x:c>
      <x:c r="C733" t="n">
        <x:v>13</x:v>
      </x:c>
      <x:c r="D733" t="inlineStr">
        <x:is>
          <x:t xml:space="preserve">Embalaje</x:t>
        </x:is>
      </x:c>
      <x:c r="E733" t="inlineStr">
        <x:is>
          <x:t xml:space="preserve">Zona de protección y embalaje</x:t>
        </x:is>
      </x:c>
      <x:c r="F733" s="35" t="n">
        <x:v>45905.48038611111</x:v>
      </x:c>
      <x:c r="G733" s="35" t="n">
        <x:v>45905.57635833333</x:v>
      </x:c>
      <x:c r="H733" s="35" t="n">
        <x:f>'14_FALLAS_ESC'!$B$2</x:f>
        <x:v>45817.33333333334</x:v>
      </x:c>
      <x:c r="I733" t="str">
        <x:f>IF(G733&lt;=H733,"TERMINADA",IF(F733&gt;=H733,"PENDIENTE",IF(E733='14_FALLAS_ESC'!$E$2,"INTERRUMPIDA","EN CURSO")))</x:f>
        <x:v>PENDIENTE</x:v>
      </x:c>
      <x:c r="J733" t="inlineStr">
        <x:is>
          <x:t xml:space="preserve">DERIVADO DEL FIFO</x:t>
        </x:is>
      </x:c>
    </x:row>
    <x:row r="734">
      <x:c r="A734" t="inlineStr">
        <x:is>
          <x:t xml:space="preserve">F01</x:t>
        </x:is>
      </x:c>
      <x:c r="B734" t="inlineStr">
        <x:is>
          <x:t xml:space="preserve">P060</x:t>
        </x:is>
      </x:c>
      <x:c r="C734" t="n">
        <x:v>1</x:v>
      </x:c>
      <x:c r="D734" t="inlineStr">
        <x:is>
          <x:t xml:space="preserve">Corte de planchas de acero</x:t>
        </x:is>
      </x:c>
      <x:c r="E734" t="inlineStr">
        <x:is>
          <x:t xml:space="preserve">Guillotina hidráulica para corte de planchas de acero</x:t>
        </x:is>
      </x:c>
      <x:c r="F734" s="35" t="n">
        <x:v>45888.367625</x:v>
      </x:c>
      <x:c r="G734" s="35" t="n">
        <x:v>45889.356375</x:v>
      </x:c>
      <x:c r="H734" s="35" t="n">
        <x:f>'14_FALLAS_ESC'!$B$2</x:f>
        <x:v>45817.33333333334</x:v>
      </x:c>
      <x:c r="I734" t="str">
        <x:f>IF(G734&lt;=H734,"TERMINADA",IF(F734&gt;=H734,"PENDIENTE",IF(E734='14_FALLAS_ESC'!$E$2,"INTERRUMPIDA","EN CURSO")))</x:f>
        <x:v>PENDIENTE</x:v>
      </x:c>
      <x:c r="J734" t="inlineStr">
        <x:is>
          <x:t xml:space="preserve">DERIVADO DEL FIFO</x:t>
        </x:is>
      </x:c>
    </x:row>
    <x:row r="735">
      <x:c r="A735" t="inlineStr">
        <x:is>
          <x:t xml:space="preserve">F01</x:t>
        </x:is>
      </x:c>
      <x:c r="B735" t="inlineStr">
        <x:is>
          <x:t xml:space="preserve">P060</x:t>
        </x:is>
      </x:c>
      <x:c r="C735" t="n">
        <x:v>2</x:v>
      </x:c>
      <x:c r="D735" t="inlineStr">
        <x:is>
          <x:t xml:space="preserve">Corte de tubos y perfiles</x:t>
        </x:is>
      </x:c>
      <x:c r="E735" t="inlineStr">
        <x:is>
          <x:t xml:space="preserve">Sierra de cinta para corte de tubos y perfiles</x:t>
        </x:is>
      </x:c>
      <x:c r="F735" s="35" t="n">
        <x:v>45889.592625</x:v>
      </x:c>
      <x:c r="G735" s="35" t="n">
        <x:v>45889.63306944445</x:v>
      </x:c>
      <x:c r="H735" s="35" t="n">
        <x:f>'14_FALLAS_ESC'!$B$2</x:f>
        <x:v>45817.33333333334</x:v>
      </x:c>
      <x:c r="I735" t="str">
        <x:f>IF(G735&lt;=H735,"TERMINADA",IF(F735&gt;=H735,"PENDIENTE",IF(E735='14_FALLAS_ESC'!$E$2,"INTERRUMPIDA","EN CURSO")))</x:f>
        <x:v>PENDIENTE</x:v>
      </x:c>
      <x:c r="J735" t="inlineStr">
        <x:is>
          <x:t xml:space="preserve">DERIVADO DEL FIFO</x:t>
        </x:is>
      </x:c>
    </x:row>
    <x:row r="736">
      <x:c r="A736" t="inlineStr">
        <x:is>
          <x:t xml:space="preserve">F01</x:t>
        </x:is>
      </x:c>
      <x:c r="B736" t="inlineStr">
        <x:is>
          <x:t xml:space="preserve">P060</x:t>
        </x:is>
      </x:c>
      <x:c r="C736" t="n">
        <x:v>3</x:v>
      </x:c>
      <x:c r="D736" t="inlineStr">
        <x:is>
          <x:t xml:space="preserve">Perforación</x:t>
        </x:is>
      </x:c>
      <x:c r="E736" t="inlineStr">
        <x:is>
          <x:t xml:space="preserve">Taladro de banco para perforación de acero</x:t>
        </x:is>
      </x:c>
      <x:c r="F736" s="35" t="n">
        <x:v>45894.36304166666</x:v>
      </x:c>
      <x:c r="G736" s="35" t="n">
        <x:v>45895.408875</x:v>
      </x:c>
      <x:c r="H736" s="35" t="n">
        <x:f>'14_FALLAS_ESC'!$B$2</x:f>
        <x:v>45817.33333333334</x:v>
      </x:c>
      <x:c r="I736" t="str">
        <x:f>IF(G736&lt;=H736,"TERMINADA",IF(F736&gt;=H736,"PENDIENTE",IF(E736='14_FALLAS_ESC'!$E$2,"INTERRUMPIDA","EN CURSO")))</x:f>
        <x:v>PENDIENTE</x:v>
      </x:c>
      <x:c r="J736" t="inlineStr">
        <x:is>
          <x:t xml:space="preserve">DERIVADO DEL FIFO</x:t>
        </x:is>
      </x:c>
    </x:row>
    <x:row r="737">
      <x:c r="A737" t="inlineStr">
        <x:is>
          <x:t xml:space="preserve">F01</x:t>
        </x:is>
      </x:c>
      <x:c r="B737" t="inlineStr">
        <x:is>
          <x:t xml:space="preserve">P060</x:t>
        </x:is>
      </x:c>
      <x:c r="C737" t="n">
        <x:v>4</x:v>
      </x:c>
      <x:c r="D737" t="inlineStr">
        <x:is>
          <x:t xml:space="preserve">Plegado</x:t>
        </x:is>
      </x:c>
      <x:c r="E737" t="inlineStr">
        <x:is>
          <x:t xml:space="preserve">Plegadora hidráulica de chapa metálica</x:t>
        </x:is>
      </x:c>
      <x:c r="F737" s="35" t="n">
        <x:v>45896.383875</x:v>
      </x:c>
      <x:c r="G737" s="35" t="n">
        <x:v>45898.41443055555</x:v>
      </x:c>
      <x:c r="H737" s="35" t="n">
        <x:f>'14_FALLAS_ESC'!$B$2</x:f>
        <x:v>45817.33333333334</x:v>
      </x:c>
      <x:c r="I737" t="str">
        <x:f>IF(G737&lt;=H737,"TERMINADA",IF(F737&gt;=H737,"PENDIENTE",IF(E737='14_FALLAS_ESC'!$E$2,"INTERRUMPIDA","EN CURSO")))</x:f>
        <x:v>PENDIENTE</x:v>
      </x:c>
      <x:c r="J737" t="inlineStr">
        <x:is>
          <x:t xml:space="preserve">DERIVADO DEL FIFO</x:t>
        </x:is>
      </x:c>
    </x:row>
    <x:row r="738">
      <x:c r="A738" t="inlineStr">
        <x:is>
          <x:t xml:space="preserve">F01</x:t>
        </x:is>
      </x:c>
      <x:c r="B738" t="inlineStr">
        <x:is>
          <x:t xml:space="preserve">P060</x:t>
        </x:is>
      </x:c>
      <x:c r="C738" t="n">
        <x:v>5</x:v>
      </x:c>
      <x:c r="D738" t="inlineStr">
        <x:is>
          <x:t xml:space="preserve">Soldadura</x:t>
        </x:is>
      </x:c>
      <x:c r="E738" t="inlineStr">
        <x:is>
          <x:t xml:space="preserve">Máquina de soldadura por arco MIG/MAG</x:t>
        </x:is>
      </x:c>
      <x:c r="F738" s="35" t="n">
        <x:v>45898.49331944445</x:v>
      </x:c>
      <x:c r="G738" s="35" t="n">
        <x:v>45898.57304166667</x:v>
      </x:c>
      <x:c r="H738" s="35" t="n">
        <x:f>'14_FALLAS_ESC'!$B$2</x:f>
        <x:v>45817.33333333334</x:v>
      </x:c>
      <x:c r="I738" t="str">
        <x:f>IF(G738&lt;=H738,"TERMINADA",IF(F738&gt;=H738,"PENDIENTE",IF(E738='14_FALLAS_ESC'!$E$2,"INTERRUMPIDA","EN CURSO")))</x:f>
        <x:v>PENDIENTE</x:v>
      </x:c>
      <x:c r="J738" t="inlineStr">
        <x:is>
          <x:t xml:space="preserve">DERIVADO DEL FIFO</x:t>
        </x:is>
      </x:c>
    </x:row>
    <x:row r="739">
      <x:c r="A739" t="inlineStr">
        <x:is>
          <x:t xml:space="preserve">F01</x:t>
        </x:is>
      </x:c>
      <x:c r="B739" t="inlineStr">
        <x:is>
          <x:t xml:space="preserve">P060</x:t>
        </x:is>
      </x:c>
      <x:c r="C739" t="n">
        <x:v>6</x:v>
      </x:c>
      <x:c r="D739" t="inlineStr">
        <x:is>
          <x:t xml:space="preserve">Desbarbado</x:t>
        </x:is>
      </x:c>
      <x:c r="E739" t="inlineStr">
        <x:is>
          <x:t xml:space="preserve">Mesa de desbarbado/esmerilado</x:t>
        </x:is>
      </x:c>
      <x:c r="F739" s="35" t="n">
        <x:v>45901.68706944444</x:v>
      </x:c>
      <x:c r="G739" s="35" t="n">
        <x:v>45902.49748611111</x:v>
      </x:c>
      <x:c r="H739" s="35" t="n">
        <x:f>'14_FALLAS_ESC'!$B$2</x:f>
        <x:v>45817.33333333334</x:v>
      </x:c>
      <x:c r="I739" t="str">
        <x:f>IF(G739&lt;=H739,"TERMINADA",IF(F739&gt;=H739,"PENDIENTE",IF(E739='14_FALLAS_ESC'!$E$2,"INTERRUMPIDA","EN CURSO")))</x:f>
        <x:v>PENDIENTE</x:v>
      </x:c>
      <x:c r="J739" t="inlineStr">
        <x:is>
          <x:t xml:space="preserve">DERIVADO DEL FIFO</x:t>
        </x:is>
      </x:c>
    </x:row>
    <x:row r="740">
      <x:c r="A740" t="inlineStr">
        <x:is>
          <x:t xml:space="preserve">F01</x:t>
        </x:is>
      </x:c>
      <x:c r="B740" t="inlineStr">
        <x:is>
          <x:t xml:space="preserve">P060</x:t>
        </x:is>
      </x:c>
      <x:c r="C740" t="n">
        <x:v>7</x:v>
      </x:c>
      <x:c r="D740" t="inlineStr">
        <x:is>
          <x:t xml:space="preserve">Preparación superficial</x:t>
        </x:is>
      </x:c>
      <x:c r="E740" t="inlineStr">
        <x:is>
          <x:t xml:space="preserve">Zona de preparación superficial</x:t>
        </x:is>
      </x:c>
      <x:c r="F740" s="35" t="n">
        <x:v>45902.67380277778</x:v>
      </x:c>
      <x:c r="G740" s="35" t="n">
        <x:v>45903.453365</x:v>
      </x:c>
      <x:c r="H740" s="35" t="n">
        <x:f>'14_FALLAS_ESC'!$B$2</x:f>
        <x:v>45817.33333333334</x:v>
      </x:c>
      <x:c r="I740" t="str">
        <x:f>IF(G740&lt;=H740,"TERMINADA",IF(F740&gt;=H740,"PENDIENTE",IF(E740='14_FALLAS_ESC'!$E$2,"INTERRUMPIDA","EN CURSO")))</x:f>
        <x:v>PENDIENTE</x:v>
      </x:c>
      <x:c r="J740" t="inlineStr">
        <x:is>
          <x:t xml:space="preserve">DERIVADO DEL FIFO</x:t>
        </x:is>
      </x:c>
    </x:row>
    <x:row r="741">
      <x:c r="A741" t="inlineStr">
        <x:is>
          <x:t xml:space="preserve">F01</x:t>
        </x:is>
      </x:c>
      <x:c r="B741" t="inlineStr">
        <x:is>
          <x:t xml:space="preserve">P060</x:t>
        </x:is>
      </x:c>
      <x:c r="C741" t="n">
        <x:v>8</x:v>
      </x:c>
      <x:c r="D741" t="inlineStr">
        <x:is>
          <x:t xml:space="preserve">Aplicación electrostática de polvo</x:t>
        </x:is>
      </x:c>
      <x:c r="E741" t="inlineStr">
        <x:is>
          <x:t xml:space="preserve">Pistola manual de pintura electrostática en polvo</x:t>
        </x:is>
      </x:c>
      <x:c r="F741" s="35" t="n">
        <x:v>45903.453365</x:v>
      </x:c>
      <x:c r="G741" s="35" t="n">
        <x:v>45903.54414277778</x:v>
      </x:c>
      <x:c r="H741" s="35" t="n">
        <x:f>'14_FALLAS_ESC'!$B$2</x:f>
        <x:v>45817.33333333334</x:v>
      </x:c>
      <x:c r="I741" t="str">
        <x:f>IF(G741&lt;=H741,"TERMINADA",IF(F741&gt;=H741,"PENDIENTE",IF(E741='14_FALLAS_ESC'!$E$2,"INTERRUMPIDA","EN CURSO")))</x:f>
        <x:v>PENDIENTE</x:v>
      </x:c>
      <x:c r="J741" t="inlineStr">
        <x:is>
          <x:t xml:space="preserve">DERIVADO DEL FIFO</x:t>
        </x:is>
      </x:c>
    </x:row>
    <x:row r="742">
      <x:c r="A742" t="inlineStr">
        <x:is>
          <x:t xml:space="preserve">F01</x:t>
        </x:is>
      </x:c>
      <x:c r="B742" t="inlineStr">
        <x:is>
          <x:t xml:space="preserve">P060</x:t>
        </x:is>
      </x:c>
      <x:c r="C742" t="n">
        <x:v>9</x:v>
      </x:c>
      <x:c r="D742" t="inlineStr">
        <x:is>
          <x:t xml:space="preserve">Curado térmico en horno</x:t>
        </x:is>
      </x:c>
      <x:c r="E742" t="inlineStr">
        <x:is>
          <x:t xml:space="preserve">Horno de curado de pintura electrostática por lotes</x:t>
        </x:is>
      </x:c>
      <x:c r="F742" s="35" t="n">
        <x:v>45903.54414277778</x:v>
      </x:c>
      <x:c r="G742" s="35" t="n">
        <x:v>45903.57539277778</x:v>
      </x:c>
      <x:c r="H742" s="35" t="n">
        <x:f>'14_FALLAS_ESC'!$B$2</x:f>
        <x:v>45817.33333333334</x:v>
      </x:c>
      <x:c r="I742" t="str">
        <x:f>IF(G742&lt;=H742,"TERMINADA",IF(F742&gt;=H742,"PENDIENTE",IF(E742='14_FALLAS_ESC'!$E$2,"INTERRUMPIDA","EN CURSO")))</x:f>
        <x:v>PENDIENTE</x:v>
      </x:c>
      <x:c r="J742" t="inlineStr">
        <x:is>
          <x:t xml:space="preserve">DERIVADO DEL FIFO</x:t>
        </x:is>
      </x:c>
    </x:row>
    <x:row r="743">
      <x:c r="A743" t="inlineStr">
        <x:is>
          <x:t xml:space="preserve">F01</x:t>
        </x:is>
      </x:c>
      <x:c r="B743" t="inlineStr">
        <x:is>
          <x:t xml:space="preserve">P060</x:t>
        </x:is>
      </x:c>
      <x:c r="C743" t="n">
        <x:v>10</x:v>
      </x:c>
      <x:c r="D743" t="inlineStr">
        <x:is>
          <x:t xml:space="preserve">Colgado, traslado y enfriamiento</x:t>
        </x:is>
      </x:c>
      <x:c r="E743" t="inlineStr">
        <x:is>
          <x:t xml:space="preserve">Manipulación y enfriamiento de piezas</x:t>
        </x:is>
      </x:c>
      <x:c r="F743" s="35" t="n">
        <x:v>45903.57539277778</x:v>
      </x:c>
      <x:c r="G743" s="35" t="n">
        <x:v>45903.59505944444</x:v>
      </x:c>
      <x:c r="H743" s="35" t="n">
        <x:f>'14_FALLAS_ESC'!$B$2</x:f>
        <x:v>45817.33333333334</x:v>
      </x:c>
      <x:c r="I743" t="str">
        <x:f>IF(G743&lt;=H743,"TERMINADA",IF(F743&gt;=H743,"PENDIENTE",IF(E743='14_FALLAS_ESC'!$E$2,"INTERRUMPIDA","EN CURSO")))</x:f>
        <x:v>PENDIENTE</x:v>
      </x:c>
      <x:c r="J743" t="inlineStr">
        <x:is>
          <x:t xml:space="preserve">DERIVADO DEL FIFO</x:t>
        </x:is>
      </x:c>
    </x:row>
    <x:row r="744">
      <x:c r="A744" t="inlineStr">
        <x:is>
          <x:t xml:space="preserve">F01</x:t>
        </x:is>
      </x:c>
      <x:c r="B744" t="inlineStr">
        <x:is>
          <x:t xml:space="preserve">P060</x:t>
        </x:is>
      </x:c>
      <x:c r="C744" t="n">
        <x:v>11</x:v>
      </x:c>
      <x:c r="D744" t="inlineStr">
        <x:is>
          <x:t xml:space="preserve">Ensamblaje</x:t>
        </x:is>
      </x:c>
      <x:c r="E744" t="inlineStr">
        <x:is>
          <x:t xml:space="preserve">Mesa de armado</x:t>
        </x:is>
      </x:c>
      <x:c r="F744" s="35" t="n">
        <x:v>45905.44008055556</x:v>
      </x:c>
      <x:c r="G744" s="35" t="n">
        <x:v>45908.38174722222</x:v>
      </x:c>
      <x:c r="H744" s="35" t="n">
        <x:f>'14_FALLAS_ESC'!$B$2</x:f>
        <x:v>45817.33333333334</x:v>
      </x:c>
      <x:c r="I744" t="str">
        <x:f>IF(G744&lt;=H744,"TERMINADA",IF(F744&gt;=H744,"PENDIENTE",IF(E744='14_FALLAS_ESC'!$E$2,"INTERRUMPIDA","EN CURSO")))</x:f>
        <x:v>PENDIENTE</x:v>
      </x:c>
      <x:c r="J744" t="inlineStr">
        <x:is>
          <x:t xml:space="preserve">DERIVADO DEL FIFO</x:t>
        </x:is>
      </x:c>
    </x:row>
    <x:row r="745">
      <x:c r="A745" t="inlineStr">
        <x:is>
          <x:t xml:space="preserve">F01</x:t>
        </x:is>
      </x:c>
      <x:c r="B745" t="inlineStr">
        <x:is>
          <x:t xml:space="preserve">P060</x:t>
        </x:is>
      </x:c>
      <x:c r="C745" t="n">
        <x:v>12</x:v>
      </x:c>
      <x:c r="D745" t="inlineStr">
        <x:is>
          <x:t xml:space="preserve">Inspección de calidad</x:t>
        </x:is>
      </x:c>
      <x:c r="E745" t="inlineStr">
        <x:is>
          <x:t xml:space="preserve">Área de inspección</x:t>
        </x:is>
      </x:c>
      <x:c r="F745" s="35" t="n">
        <x:v>45908.38174722222</x:v>
      </x:c>
      <x:c r="G745" s="35" t="n">
        <x:v>45908.403525</x:v>
      </x:c>
      <x:c r="H745" s="35" t="n">
        <x:f>'14_FALLAS_ESC'!$B$2</x:f>
        <x:v>45817.33333333334</x:v>
      </x:c>
      <x:c r="I745" t="str">
        <x:f>IF(G745&lt;=H745,"TERMINADA",IF(F745&gt;=H745,"PENDIENTE",IF(E745='14_FALLAS_ESC'!$E$2,"INTERRUMPIDA","EN CURSO")))</x:f>
        <x:v>PENDIENTE</x:v>
      </x:c>
      <x:c r="J745" t="inlineStr">
        <x:is>
          <x:t xml:space="preserve">DERIVADO DEL FIFO</x:t>
        </x:is>
      </x:c>
    </x:row>
    <x:row r="746">
      <x:c r="A746" t="inlineStr">
        <x:is>
          <x:t xml:space="preserve">F01</x:t>
        </x:is>
      </x:c>
      <x:c r="B746" t="inlineStr">
        <x:is>
          <x:t xml:space="preserve">P060</x:t>
        </x:is>
      </x:c>
      <x:c r="C746" t="n">
        <x:v>13</x:v>
      </x:c>
      <x:c r="D746" t="inlineStr">
        <x:is>
          <x:t xml:space="preserve">Embalaje</x:t>
        </x:is>
      </x:c>
      <x:c r="E746" t="inlineStr">
        <x:is>
          <x:t xml:space="preserve">Zona de protección y embalaje</x:t>
        </x:is>
      </x:c>
      <x:c r="F746" s="35" t="n">
        <x:v>45908.403525</x:v>
      </x:c>
      <x:c r="G746" s="35" t="n">
        <x:v>45908.43269166667</x:v>
      </x:c>
      <x:c r="H746" s="35" t="n">
        <x:f>'14_FALLAS_ESC'!$B$2</x:f>
        <x:v>45817.33333333334</x:v>
      </x:c>
      <x:c r="I746" t="str">
        <x:f>IF(G746&lt;=H746,"TERMINADA",IF(F746&gt;=H746,"PENDIENTE",IF(E746='14_FALLAS_ESC'!$E$2,"INTERRUMPIDA","EN CURSO")))</x:f>
        <x:v>PENDIENTE</x:v>
      </x:c>
      <x:c r="J746" t="inlineStr">
        <x:is>
          <x:t xml:space="preserve">DERIVADO DEL FIFO</x:t>
        </x:is>
      </x:c>
    </x:row>
    <x:row r="747">
      <x:c r="A747" t="inlineStr">
        <x:is>
          <x:t xml:space="preserve">F01</x:t>
        </x:is>
      </x:c>
      <x:c r="B747" t="inlineStr">
        <x:is>
          <x:t xml:space="preserve">P062</x:t>
        </x:is>
      </x:c>
      <x:c r="C747" t="n">
        <x:v>1</x:v>
      </x:c>
      <x:c r="D747" t="inlineStr">
        <x:is>
          <x:t xml:space="preserve">Corte de planchas de acero</x:t>
        </x:is>
      </x:c>
      <x:c r="E747" t="inlineStr">
        <x:is>
          <x:t xml:space="preserve">Guillotina hidráulica para corte de planchas de acero</x:t>
        </x:is>
      </x:c>
      <x:c r="F747" s="35" t="n">
        <x:v>45889.356375</x:v>
      </x:c>
      <x:c r="G747" s="35" t="n">
        <x:v>45889.68136111111</x:v>
      </x:c>
      <x:c r="H747" s="35" t="n">
        <x:f>'14_FALLAS_ESC'!$B$2</x:f>
        <x:v>45817.33333333334</x:v>
      </x:c>
      <x:c r="I747" t="str">
        <x:f>IF(G747&lt;=H747,"TERMINADA",IF(F747&gt;=H747,"PENDIENTE",IF(E747='14_FALLAS_ESC'!$E$2,"INTERRUMPIDA","EN CURSO")))</x:f>
        <x:v>PENDIENTE</x:v>
      </x:c>
      <x:c r="J747" t="inlineStr">
        <x:is>
          <x:t xml:space="preserve">DERIVADO DEL FIFO</x:t>
        </x:is>
      </x:c>
    </x:row>
    <x:row r="748">
      <x:c r="A748" t="inlineStr">
        <x:is>
          <x:t xml:space="preserve">F01</x:t>
        </x:is>
      </x:c>
      <x:c r="B748" t="inlineStr">
        <x:is>
          <x:t xml:space="preserve">P062</x:t>
        </x:is>
      </x:c>
      <x:c r="C748" t="n">
        <x:v>2</x:v>
      </x:c>
      <x:c r="D748" t="inlineStr">
        <x:is>
          <x:t xml:space="preserve">Perforación</x:t>
        </x:is>
      </x:c>
      <x:c r="E748" t="inlineStr">
        <x:is>
          <x:t xml:space="preserve">Taladro de banco para perforación de acero</x:t>
        </x:is>
      </x:c>
      <x:c r="F748" s="35" t="n">
        <x:v>45895.408875</x:v>
      </x:c>
      <x:c r="G748" s="35" t="n">
        <x:v>45895.58873611111</x:v>
      </x:c>
      <x:c r="H748" s="35" t="n">
        <x:f>'14_FALLAS_ESC'!$B$2</x:f>
        <x:v>45817.33333333334</x:v>
      </x:c>
      <x:c r="I748" t="str">
        <x:f>IF(G748&lt;=H748,"TERMINADA",IF(F748&gt;=H748,"PENDIENTE",IF(E748='14_FALLAS_ESC'!$E$2,"INTERRUMPIDA","EN CURSO")))</x:f>
        <x:v>PENDIENTE</x:v>
      </x:c>
      <x:c r="J748" t="inlineStr">
        <x:is>
          <x:t xml:space="preserve">DERIVADO DEL FIFO</x:t>
        </x:is>
      </x:c>
    </x:row>
    <x:row r="749">
      <x:c r="A749" t="inlineStr">
        <x:is>
          <x:t xml:space="preserve">F01</x:t>
        </x:is>
      </x:c>
      <x:c r="B749" t="inlineStr">
        <x:is>
          <x:t xml:space="preserve">P062</x:t>
        </x:is>
      </x:c>
      <x:c r="C749" t="n">
        <x:v>3</x:v>
      </x:c>
      <x:c r="D749" t="inlineStr">
        <x:is>
          <x:t xml:space="preserve">Plegado</x:t>
        </x:is>
      </x:c>
      <x:c r="E749" t="inlineStr">
        <x:is>
          <x:t xml:space="preserve">Plegadora hidráulica de chapa metálica</x:t>
        </x:is>
      </x:c>
      <x:c r="F749" s="35" t="n">
        <x:v>45898.41443055555</x:v>
      </x:c>
      <x:c r="G749" s="35" t="n">
        <x:v>45902.48040277778</x:v>
      </x:c>
      <x:c r="H749" s="35" t="n">
        <x:f>'14_FALLAS_ESC'!$B$2</x:f>
        <x:v>45817.33333333334</x:v>
      </x:c>
      <x:c r="I749" t="str">
        <x:f>IF(G749&lt;=H749,"TERMINADA",IF(F749&gt;=H749,"PENDIENTE",IF(E749='14_FALLAS_ESC'!$E$2,"INTERRUMPIDA","EN CURSO")))</x:f>
        <x:v>PENDIENTE</x:v>
      </x:c>
      <x:c r="J749" t="inlineStr">
        <x:is>
          <x:t xml:space="preserve">DERIVADO DEL FIFO</x:t>
        </x:is>
      </x:c>
    </x:row>
    <x:row r="750">
      <x:c r="A750" t="inlineStr">
        <x:is>
          <x:t xml:space="preserve">F01</x:t>
        </x:is>
      </x:c>
      <x:c r="B750" t="inlineStr">
        <x:is>
          <x:t xml:space="preserve">P062</x:t>
        </x:is>
      </x:c>
      <x:c r="C750" t="n">
        <x:v>4</x:v>
      </x:c>
      <x:c r="D750" t="inlineStr">
        <x:is>
          <x:t xml:space="preserve">Desbarbado</x:t>
        </x:is>
      </x:c>
      <x:c r="E750" t="inlineStr">
        <x:is>
          <x:t xml:space="preserve">Mesa de desbarbado/esmerilado</x:t>
        </x:is>
      </x:c>
      <x:c r="F750" s="35" t="n">
        <x:v>45902.49748611111</x:v>
      </x:c>
      <x:c r="G750" s="35" t="n">
        <x:v>45902.66519444445</x:v>
      </x:c>
      <x:c r="H750" s="35" t="n">
        <x:f>'14_FALLAS_ESC'!$B$2</x:f>
        <x:v>45817.33333333334</x:v>
      </x:c>
      <x:c r="I750" t="str">
        <x:f>IF(G750&lt;=H750,"TERMINADA",IF(F750&gt;=H750,"PENDIENTE",IF(E750='14_FALLAS_ESC'!$E$2,"INTERRUMPIDA","EN CURSO")))</x:f>
        <x:v>PENDIENTE</x:v>
      </x:c>
      <x:c r="J750" t="inlineStr">
        <x:is>
          <x:t xml:space="preserve">DERIVADO DEL FIFO</x:t>
        </x:is>
      </x:c>
    </x:row>
    <x:row r="751">
      <x:c r="A751" t="inlineStr">
        <x:is>
          <x:t xml:space="preserve">F01</x:t>
        </x:is>
      </x:c>
      <x:c r="B751" t="inlineStr">
        <x:is>
          <x:t xml:space="preserve">P062</x:t>
        </x:is>
      </x:c>
      <x:c r="C751" t="n">
        <x:v>5</x:v>
      </x:c>
      <x:c r="D751" t="inlineStr">
        <x:is>
          <x:t xml:space="preserve">Preparación superficial</x:t>
        </x:is>
      </x:c>
      <x:c r="E751" t="inlineStr">
        <x:is>
          <x:t xml:space="preserve">Zona de preparación superficial</x:t>
        </x:is>
      </x:c>
      <x:c r="F751" s="35" t="n">
        <x:v>45903.453365</x:v>
      </x:c>
      <x:c r="G751" s="35" t="n">
        <x:v>45903.68162611111</x:v>
      </x:c>
      <x:c r="H751" s="35" t="n">
        <x:f>'14_FALLAS_ESC'!$B$2</x:f>
        <x:v>45817.33333333334</x:v>
      </x:c>
      <x:c r="I751" t="str">
        <x:f>IF(G751&lt;=H751,"TERMINADA",IF(F751&gt;=H751,"PENDIENTE",IF(E751='14_FALLAS_ESC'!$E$2,"INTERRUMPIDA","EN CURSO")))</x:f>
        <x:v>PENDIENTE</x:v>
      </x:c>
      <x:c r="J751" t="inlineStr">
        <x:is>
          <x:t xml:space="preserve">DERIVADO DEL FIFO</x:t>
        </x:is>
      </x:c>
    </x:row>
    <x:row r="752">
      <x:c r="A752" t="inlineStr">
        <x:is>
          <x:t xml:space="preserve">F01</x:t>
        </x:is>
      </x:c>
      <x:c r="B752" t="inlineStr">
        <x:is>
          <x:t xml:space="preserve">P062</x:t>
        </x:is>
      </x:c>
      <x:c r="C752" t="n">
        <x:v>6</x:v>
      </x:c>
      <x:c r="D752" t="inlineStr">
        <x:is>
          <x:t xml:space="preserve">Aplicación electrostática de polvo</x:t>
        </x:is>
      </x:c>
      <x:c r="E752" t="inlineStr">
        <x:is>
          <x:t xml:space="preserve">Pistola manual de pintura electrostática en polvo</x:t>
        </x:is>
      </x:c>
      <x:c r="F752" s="35" t="n">
        <x:v>45903.68162611111</x:v>
      </x:c>
      <x:c r="G752" s="35" t="n">
        <x:v>45904.34816083333</x:v>
      </x:c>
      <x:c r="H752" s="35" t="n">
        <x:f>'14_FALLAS_ESC'!$B$2</x:f>
        <x:v>45817.33333333334</x:v>
      </x:c>
      <x:c r="I752" t="str">
        <x:f>IF(G752&lt;=H752,"TERMINADA",IF(F752&gt;=H752,"PENDIENTE",IF(E752='14_FALLAS_ESC'!$E$2,"INTERRUMPIDA","EN CURSO")))</x:f>
        <x:v>PENDIENTE</x:v>
      </x:c>
      <x:c r="J752" t="inlineStr">
        <x:is>
          <x:t xml:space="preserve">DERIVADO DEL FIFO</x:t>
        </x:is>
      </x:c>
    </x:row>
    <x:row r="753">
      <x:c r="A753" t="inlineStr">
        <x:is>
          <x:t xml:space="preserve">F01</x:t>
        </x:is>
      </x:c>
      <x:c r="B753" t="inlineStr">
        <x:is>
          <x:t xml:space="preserve">P062</x:t>
        </x:is>
      </x:c>
      <x:c r="C753" t="n">
        <x:v>7</x:v>
      </x:c>
      <x:c r="D753" t="inlineStr">
        <x:is>
          <x:t xml:space="preserve">Curado térmico en horno</x:t>
        </x:is>
      </x:c>
      <x:c r="E753" t="inlineStr">
        <x:is>
          <x:t xml:space="preserve">Horno de curado de pintura electrostática por lotes</x:t>
        </x:is>
      </x:c>
      <x:c r="F753" s="35" t="n">
        <x:v>45904.34816083333</x:v>
      </x:c>
      <x:c r="G753" s="35" t="n">
        <x:v>45904.37941083333</x:v>
      </x:c>
      <x:c r="H753" s="35" t="n">
        <x:f>'14_FALLAS_ESC'!$B$2</x:f>
        <x:v>45817.33333333334</x:v>
      </x:c>
      <x:c r="I753" t="str">
        <x:f>IF(G753&lt;=H753,"TERMINADA",IF(F753&gt;=H753,"PENDIENTE",IF(E753='14_FALLAS_ESC'!$E$2,"INTERRUMPIDA","EN CURSO")))</x:f>
        <x:v>PENDIENTE</x:v>
      </x:c>
      <x:c r="J753" t="inlineStr">
        <x:is>
          <x:t xml:space="preserve">DERIVADO DEL FIFO</x:t>
        </x:is>
      </x:c>
    </x:row>
    <x:row r="754">
      <x:c r="A754" t="inlineStr">
        <x:is>
          <x:t xml:space="preserve">F01</x:t>
        </x:is>
      </x:c>
      <x:c r="B754" t="inlineStr">
        <x:is>
          <x:t xml:space="preserve">P062</x:t>
        </x:is>
      </x:c>
      <x:c r="C754" t="n">
        <x:v>8</x:v>
      </x:c>
      <x:c r="D754" t="inlineStr">
        <x:is>
          <x:t xml:space="preserve">Colgado, traslado y enfriamiento</x:t>
        </x:is>
      </x:c>
      <x:c r="E754" t="inlineStr">
        <x:is>
          <x:t xml:space="preserve">Manipulación y enfriamiento de piezas</x:t>
        </x:is>
      </x:c>
      <x:c r="F754" s="35" t="n">
        <x:v>45904.37941083333</x:v>
      </x:c>
      <x:c r="G754" s="35" t="n">
        <x:v>45904.39673027777</x:v>
      </x:c>
      <x:c r="H754" s="35" t="n">
        <x:f>'14_FALLAS_ESC'!$B$2</x:f>
        <x:v>45817.33333333334</x:v>
      </x:c>
      <x:c r="I754" t="str">
        <x:f>IF(G754&lt;=H754,"TERMINADA",IF(F754&gt;=H754,"PENDIENTE",IF(E754='14_FALLAS_ESC'!$E$2,"INTERRUMPIDA","EN CURSO")))</x:f>
        <x:v>PENDIENTE</x:v>
      </x:c>
      <x:c r="J754" t="inlineStr">
        <x:is>
          <x:t xml:space="preserve">DERIVADO DEL FIFO</x:t>
        </x:is>
      </x:c>
    </x:row>
    <x:row r="755">
      <x:c r="A755" t="inlineStr">
        <x:is>
          <x:t xml:space="preserve">F01</x:t>
        </x:is>
      </x:c>
      <x:c r="B755" t="inlineStr">
        <x:is>
          <x:t xml:space="preserve">P062</x:t>
        </x:is>
      </x:c>
      <x:c r="C755" t="n">
        <x:v>9</x:v>
      </x:c>
      <x:c r="D755" t="inlineStr">
        <x:is>
          <x:t xml:space="preserve">Ensamblaje</x:t>
        </x:is>
      </x:c>
      <x:c r="E755" t="inlineStr">
        <x:is>
          <x:t xml:space="preserve">Mesa de armado</x:t>
        </x:is>
      </x:c>
      <x:c r="F755" s="35" t="n">
        <x:v>45908.38174722222</x:v>
      </x:c>
      <x:c r="G755" s="35" t="n">
        <x:v>45908.70101805556</x:v>
      </x:c>
      <x:c r="H755" s="35" t="n">
        <x:f>'14_FALLAS_ESC'!$B$2</x:f>
        <x:v>45817.33333333334</x:v>
      </x:c>
      <x:c r="I755" t="str">
        <x:f>IF(G755&lt;=H755,"TERMINADA",IF(F755&gt;=H755,"PENDIENTE",IF(E755='14_FALLAS_ESC'!$E$2,"INTERRUMPIDA","EN CURSO")))</x:f>
        <x:v>PENDIENTE</x:v>
      </x:c>
      <x:c r="J755" t="inlineStr">
        <x:is>
          <x:t xml:space="preserve">DERIVADO DEL FIFO</x:t>
        </x:is>
      </x:c>
    </x:row>
    <x:row r="756">
      <x:c r="A756" t="inlineStr">
        <x:is>
          <x:t xml:space="preserve">F01</x:t>
        </x:is>
      </x:c>
      <x:c r="B756" t="inlineStr">
        <x:is>
          <x:t xml:space="preserve">P062</x:t>
        </x:is>
      </x:c>
      <x:c r="C756" t="n">
        <x:v>10</x:v>
      </x:c>
      <x:c r="D756" t="inlineStr">
        <x:is>
          <x:t xml:space="preserve">Inspección de calidad</x:t>
        </x:is>
      </x:c>
      <x:c r="E756" t="inlineStr">
        <x:is>
          <x:t xml:space="preserve">Área de inspección</x:t>
        </x:is>
      </x:c>
      <x:c r="F756" s="35" t="n">
        <x:v>45908.70101805556</x:v>
      </x:c>
      <x:c r="G756" s="35" t="n">
        <x:v>45909.34451805556</x:v>
      </x:c>
      <x:c r="H756" s="35" t="n">
        <x:f>'14_FALLAS_ESC'!$B$2</x:f>
        <x:v>45817.33333333334</x:v>
      </x:c>
      <x:c r="I756" t="str">
        <x:f>IF(G756&lt;=H756,"TERMINADA",IF(F756&gt;=H756,"PENDIENTE",IF(E756='14_FALLAS_ESC'!$E$2,"INTERRUMPIDA","EN CURSO")))</x:f>
        <x:v>PENDIENTE</x:v>
      </x:c>
      <x:c r="J756" t="inlineStr">
        <x:is>
          <x:t xml:space="preserve">DERIVADO DEL FIFO</x:t>
        </x:is>
      </x:c>
    </x:row>
    <x:row r="757">
      <x:c r="A757" t="inlineStr">
        <x:is>
          <x:t xml:space="preserve">F01</x:t>
        </x:is>
      </x:c>
      <x:c r="B757" t="inlineStr">
        <x:is>
          <x:t xml:space="preserve">P062</x:t>
        </x:is>
      </x:c>
      <x:c r="C757" t="n">
        <x:v>11</x:v>
      </x:c>
      <x:c r="D757" t="inlineStr">
        <x:is>
          <x:t xml:space="preserve">Embalaje</x:t>
        </x:is>
      </x:c>
      <x:c r="E757" t="inlineStr">
        <x:is>
          <x:t xml:space="preserve">Zona de protección y embalaje</x:t>
        </x:is>
      </x:c>
      <x:c r="F757" s="35" t="n">
        <x:v>45909.34451805556</x:v>
      </x:c>
      <x:c r="G757" s="35" t="n">
        <x:v>45909.36914305556</x:v>
      </x:c>
      <x:c r="H757" s="35" t="n">
        <x:f>'14_FALLAS_ESC'!$B$2</x:f>
        <x:v>45817.33333333334</x:v>
      </x:c>
      <x:c r="I757" t="str">
        <x:f>IF(G757&lt;=H757,"TERMINADA",IF(F757&gt;=H757,"PENDIENTE",IF(E757='14_FALLAS_ESC'!$E$2,"INTERRUMPIDA","EN CURSO")))</x:f>
        <x:v>PENDIENTE</x:v>
      </x:c>
      <x:c r="J757" t="inlineStr">
        <x:is>
          <x:t xml:space="preserve">DERIVADO DEL FIFO</x:t>
        </x:is>
      </x:c>
    </x:row>
    <x:row r="758">
      <x:c r="A758" t="inlineStr">
        <x:is>
          <x:t xml:space="preserve">F01</x:t>
        </x:is>
      </x:c>
      <x:c r="B758" t="inlineStr">
        <x:is>
          <x:t xml:space="preserve">P064</x:t>
        </x:is>
      </x:c>
      <x:c r="C758" t="n">
        <x:v>1</x:v>
      </x:c>
      <x:c r="D758" t="inlineStr">
        <x:is>
          <x:t xml:space="preserve">Corte de planchas de acero</x:t>
        </x:is>
      </x:c>
      <x:c r="E758" t="inlineStr">
        <x:is>
          <x:t xml:space="preserve">Guillotina hidráulica para corte de planchas de acero</x:t>
        </x:is>
      </x:c>
      <x:c r="F758" s="35" t="n">
        <x:v>45889.68136111111</x:v>
      </x:c>
      <x:c r="G758" s="35" t="n">
        <x:v>45890.65847222223</x:v>
      </x:c>
      <x:c r="H758" s="35" t="n">
        <x:f>'14_FALLAS_ESC'!$B$2</x:f>
        <x:v>45817.33333333334</x:v>
      </x:c>
      <x:c r="I758" t="str">
        <x:f>IF(G758&lt;=H758,"TERMINADA",IF(F758&gt;=H758,"PENDIENTE",IF(E758='14_FALLAS_ESC'!$E$2,"INTERRUMPIDA","EN CURSO")))</x:f>
        <x:v>PENDIENTE</x:v>
      </x:c>
      <x:c r="J758" t="inlineStr">
        <x:is>
          <x:t xml:space="preserve">DERIVADO DEL FIFO</x:t>
        </x:is>
      </x:c>
    </x:row>
    <x:row r="759">
      <x:c r="A759" t="inlineStr">
        <x:is>
          <x:t xml:space="preserve">F01</x:t>
        </x:is>
      </x:c>
      <x:c r="B759" t="inlineStr">
        <x:is>
          <x:t xml:space="preserve">P064</x:t>
        </x:is>
      </x:c>
      <x:c r="C759" t="n">
        <x:v>2</x:v>
      </x:c>
      <x:c r="D759" t="inlineStr">
        <x:is>
          <x:t xml:space="preserve">Corte de tubos y perfiles</x:t>
        </x:is>
      </x:c>
      <x:c r="E759" t="inlineStr">
        <x:is>
          <x:t xml:space="preserve">Sierra de cinta para corte de tubos y perfiles</x:t>
        </x:is>
      </x:c>
      <x:c r="F759" s="35" t="n">
        <x:v>45890.65847222223</x:v>
      </x:c>
      <x:c r="G759" s="35" t="n">
        <x:v>45891.60525</x:v>
      </x:c>
      <x:c r="H759" s="35" t="n">
        <x:f>'14_FALLAS_ESC'!$B$2</x:f>
        <x:v>45817.33333333334</x:v>
      </x:c>
      <x:c r="I759" t="str">
        <x:f>IF(G759&lt;=H759,"TERMINADA",IF(F759&gt;=H759,"PENDIENTE",IF(E759='14_FALLAS_ESC'!$E$2,"INTERRUMPIDA","EN CURSO")))</x:f>
        <x:v>PENDIENTE</x:v>
      </x:c>
      <x:c r="J759" t="inlineStr">
        <x:is>
          <x:t xml:space="preserve">DERIVADO DEL FIFO</x:t>
        </x:is>
      </x:c>
    </x:row>
    <x:row r="760">
      <x:c r="A760" t="inlineStr">
        <x:is>
          <x:t xml:space="preserve">F01</x:t>
        </x:is>
      </x:c>
      <x:c r="B760" t="inlineStr">
        <x:is>
          <x:t xml:space="preserve">P064</x:t>
        </x:is>
      </x:c>
      <x:c r="C760" t="n">
        <x:v>3</x:v>
      </x:c>
      <x:c r="D760" t="inlineStr">
        <x:is>
          <x:t xml:space="preserve">Perforación</x:t>
        </x:is>
      </x:c>
      <x:c r="E760" t="inlineStr">
        <x:is>
          <x:t xml:space="preserve">Taladro de banco para perforación de acero</x:t>
        </x:is>
      </x:c>
      <x:c r="F760" s="35" t="n">
        <x:v>45895.58873611111</x:v>
      </x:c>
      <x:c r="G760" s="35" t="n">
        <x:v>45897.35095833334</x:v>
      </x:c>
      <x:c r="H760" s="35" t="n">
        <x:f>'14_FALLAS_ESC'!$B$2</x:f>
        <x:v>45817.33333333334</x:v>
      </x:c>
      <x:c r="I760" t="str">
        <x:f>IF(G760&lt;=H760,"TERMINADA",IF(F760&gt;=H760,"PENDIENTE",IF(E760='14_FALLAS_ESC'!$E$2,"INTERRUMPIDA","EN CURSO")))</x:f>
        <x:v>PENDIENTE</x:v>
      </x:c>
      <x:c r="J760" t="inlineStr">
        <x:is>
          <x:t xml:space="preserve">DERIVADO DEL FIFO</x:t>
        </x:is>
      </x:c>
    </x:row>
    <x:row r="761">
      <x:c r="A761" t="inlineStr">
        <x:is>
          <x:t xml:space="preserve">F01</x:t>
        </x:is>
      </x:c>
      <x:c r="B761" t="inlineStr">
        <x:is>
          <x:t xml:space="preserve">P064</x:t>
        </x:is>
      </x:c>
      <x:c r="C761" t="n">
        <x:v>4</x:v>
      </x:c>
      <x:c r="D761" t="inlineStr">
        <x:is>
          <x:t xml:space="preserve">Plegado</x:t>
        </x:is>
      </x:c>
      <x:c r="E761" t="inlineStr">
        <x:is>
          <x:t xml:space="preserve">Plegadora hidráulica de chapa metálica</x:t>
        </x:is>
      </x:c>
      <x:c r="F761" s="35" t="n">
        <x:v>45902.48040277778</x:v>
      </x:c>
      <x:c r="G761" s="35" t="n">
        <x:v>45904.58040277778</x:v>
      </x:c>
      <x:c r="H761" s="35" t="n">
        <x:f>'14_FALLAS_ESC'!$B$2</x:f>
        <x:v>45817.33333333334</x:v>
      </x:c>
      <x:c r="I761" t="str">
        <x:f>IF(G761&lt;=H761,"TERMINADA",IF(F761&gt;=H761,"PENDIENTE",IF(E761='14_FALLAS_ESC'!$E$2,"INTERRUMPIDA","EN CURSO")))</x:f>
        <x:v>PENDIENTE</x:v>
      </x:c>
      <x:c r="J761" t="inlineStr">
        <x:is>
          <x:t xml:space="preserve">DERIVADO DEL FIFO</x:t>
        </x:is>
      </x:c>
    </x:row>
    <x:row r="762">
      <x:c r="A762" t="inlineStr">
        <x:is>
          <x:t xml:space="preserve">F01</x:t>
        </x:is>
      </x:c>
      <x:c r="B762" t="inlineStr">
        <x:is>
          <x:t xml:space="preserve">P064</x:t>
        </x:is>
      </x:c>
      <x:c r="C762" t="n">
        <x:v>5</x:v>
      </x:c>
      <x:c r="D762" t="inlineStr">
        <x:is>
          <x:t xml:space="preserve">Desbarbado</x:t>
        </x:is>
      </x:c>
      <x:c r="E762" t="inlineStr">
        <x:is>
          <x:t xml:space="preserve">Mesa de desbarbado/esmerilado</x:t>
        </x:is>
      </x:c>
      <x:c r="F762" s="35" t="n">
        <x:v>45904.58040277778</x:v>
      </x:c>
      <x:c r="G762" s="35" t="n">
        <x:v>45905.56373611111</x:v>
      </x:c>
      <x:c r="H762" s="35" t="n">
        <x:f>'14_FALLAS_ESC'!$B$2</x:f>
        <x:v>45817.33333333334</x:v>
      </x:c>
      <x:c r="I762" t="str">
        <x:f>IF(G762&lt;=H762,"TERMINADA",IF(F762&gt;=H762,"PENDIENTE",IF(E762='14_FALLAS_ESC'!$E$2,"INTERRUMPIDA","EN CURSO")))</x:f>
        <x:v>PENDIENTE</x:v>
      </x:c>
      <x:c r="J762" t="inlineStr">
        <x:is>
          <x:t xml:space="preserve">DERIVADO DEL FIFO</x:t>
        </x:is>
      </x:c>
    </x:row>
    <x:row r="763">
      <x:c r="A763" t="inlineStr">
        <x:is>
          <x:t xml:space="preserve">F01</x:t>
        </x:is>
      </x:c>
      <x:c r="B763" t="inlineStr">
        <x:is>
          <x:t xml:space="preserve">P064</x:t>
        </x:is>
      </x:c>
      <x:c r="C763" t="n">
        <x:v>6</x:v>
      </x:c>
      <x:c r="D763" t="inlineStr">
        <x:is>
          <x:t xml:space="preserve">Preparación superficial</x:t>
        </x:is>
      </x:c>
      <x:c r="E763" t="inlineStr">
        <x:is>
          <x:t xml:space="preserve">Zona de preparación superficial</x:t>
        </x:is>
      </x:c>
      <x:c r="F763" s="35" t="n">
        <x:v>45905.56373611111</x:v>
      </x:c>
      <x:c r="G763" s="35" t="n">
        <x:v>45908.40102944445</x:v>
      </x:c>
      <x:c r="H763" s="35" t="n">
        <x:f>'14_FALLAS_ESC'!$B$2</x:f>
        <x:v>45817.33333333334</x:v>
      </x:c>
      <x:c r="I763" t="str">
        <x:f>IF(G763&lt;=H763,"TERMINADA",IF(F763&gt;=H763,"PENDIENTE",IF(E763='14_FALLAS_ESC'!$E$2,"INTERRUMPIDA","EN CURSO")))</x:f>
        <x:v>PENDIENTE</x:v>
      </x:c>
      <x:c r="J763" t="inlineStr">
        <x:is>
          <x:t xml:space="preserve">DERIVADO DEL FIFO</x:t>
        </x:is>
      </x:c>
    </x:row>
    <x:row r="764">
      <x:c r="A764" t="inlineStr">
        <x:is>
          <x:t xml:space="preserve">F01</x:t>
        </x:is>
      </x:c>
      <x:c r="B764" t="inlineStr">
        <x:is>
          <x:t xml:space="preserve">P064</x:t>
        </x:is>
      </x:c>
      <x:c r="C764" t="n">
        <x:v>7</x:v>
      </x:c>
      <x:c r="D764" t="inlineStr">
        <x:is>
          <x:t xml:space="preserve">Aplicación electrostática de polvo</x:t>
        </x:is>
      </x:c>
      <x:c r="E764" t="inlineStr">
        <x:is>
          <x:t xml:space="preserve">Pistola manual de pintura electrostática en polvo</x:t>
        </x:is>
      </x:c>
      <x:c r="F764" s="35" t="n">
        <x:v>45908.40102944445</x:v>
      </x:c>
      <x:c r="G764" s="35" t="n">
        <x:v>45908.47252944444</x:v>
      </x:c>
      <x:c r="H764" s="35" t="n">
        <x:f>'14_FALLAS_ESC'!$B$2</x:f>
        <x:v>45817.33333333334</x:v>
      </x:c>
      <x:c r="I764" t="str">
        <x:f>IF(G764&lt;=H764,"TERMINADA",IF(F764&gt;=H764,"PENDIENTE",IF(E764='14_FALLAS_ESC'!$E$2,"INTERRUMPIDA","EN CURSO")))</x:f>
        <x:v>PENDIENTE</x:v>
      </x:c>
      <x:c r="J764" t="inlineStr">
        <x:is>
          <x:t xml:space="preserve">DERIVADO DEL FIFO</x:t>
        </x:is>
      </x:c>
    </x:row>
    <x:row r="765">
      <x:c r="A765" t="inlineStr">
        <x:is>
          <x:t xml:space="preserve">F01</x:t>
        </x:is>
      </x:c>
      <x:c r="B765" t="inlineStr">
        <x:is>
          <x:t xml:space="preserve">P064</x:t>
        </x:is>
      </x:c>
      <x:c r="C765" t="n">
        <x:v>8</x:v>
      </x:c>
      <x:c r="D765" t="inlineStr">
        <x:is>
          <x:t xml:space="preserve">Curado térmico en horno</x:t>
        </x:is>
      </x:c>
      <x:c r="E765" t="inlineStr">
        <x:is>
          <x:t xml:space="preserve">Horno de curado de pintura electrostática por lotes</x:t>
        </x:is>
      </x:c>
      <x:c r="F765" s="35" t="n">
        <x:v>45908.47252944444</x:v>
      </x:c>
      <x:c r="G765" s="35" t="n">
        <x:v>45908.57669611111</x:v>
      </x:c>
      <x:c r="H765" s="35" t="n">
        <x:f>'14_FALLAS_ESC'!$B$2</x:f>
        <x:v>45817.33333333334</x:v>
      </x:c>
      <x:c r="I765" t="str">
        <x:f>IF(G765&lt;=H765,"TERMINADA",IF(F765&gt;=H765,"PENDIENTE",IF(E765='14_FALLAS_ESC'!$E$2,"INTERRUMPIDA","EN CURSO")))</x:f>
        <x:v>PENDIENTE</x:v>
      </x:c>
      <x:c r="J765" t="inlineStr">
        <x:is>
          <x:t xml:space="preserve">DERIVADO DEL FIFO</x:t>
        </x:is>
      </x:c>
    </x:row>
    <x:row r="766">
      <x:c r="A766" t="inlineStr">
        <x:is>
          <x:t xml:space="preserve">F01</x:t>
        </x:is>
      </x:c>
      <x:c r="B766" t="inlineStr">
        <x:is>
          <x:t xml:space="preserve">P064</x:t>
        </x:is>
      </x:c>
      <x:c r="C766" t="n">
        <x:v>9</x:v>
      </x:c>
      <x:c r="D766" t="inlineStr">
        <x:is>
          <x:t xml:space="preserve">Colgado, traslado y enfriamiento</x:t>
        </x:is>
      </x:c>
      <x:c r="E766" t="inlineStr">
        <x:is>
          <x:t xml:space="preserve">Manipulación y enfriamiento de piezas</x:t>
        </x:is>
      </x:c>
      <x:c r="F766" s="35" t="n">
        <x:v>45908.57669611111</x:v>
      </x:c>
      <x:c r="G766" s="35" t="n">
        <x:v>45908.60747388889</x:v>
      </x:c>
      <x:c r="H766" s="35" t="n">
        <x:f>'14_FALLAS_ESC'!$B$2</x:f>
        <x:v>45817.33333333334</x:v>
      </x:c>
      <x:c r="I766" t="str">
        <x:f>IF(G766&lt;=H766,"TERMINADA",IF(F766&gt;=H766,"PENDIENTE",IF(E766='14_FALLAS_ESC'!$E$2,"INTERRUMPIDA","EN CURSO")))</x:f>
        <x:v>PENDIENTE</x:v>
      </x:c>
      <x:c r="J766" t="inlineStr">
        <x:is>
          <x:t xml:space="preserve">DERIVADO DEL FIFO</x:t>
        </x:is>
      </x:c>
    </x:row>
    <x:row r="767">
      <x:c r="A767" t="inlineStr">
        <x:is>
          <x:t xml:space="preserve">F01</x:t>
        </x:is>
      </x:c>
      <x:c r="B767" t="inlineStr">
        <x:is>
          <x:t xml:space="preserve">P064</x:t>
        </x:is>
      </x:c>
      <x:c r="C767" t="n">
        <x:v>10</x:v>
      </x:c>
      <x:c r="D767" t="inlineStr">
        <x:is>
          <x:t xml:space="preserve">Ensamblaje</x:t>
        </x:is>
      </x:c>
      <x:c r="E767" t="inlineStr">
        <x:is>
          <x:t xml:space="preserve">Mesa de armado</x:t>
        </x:is>
      </x:c>
      <x:c r="F767" s="35" t="n">
        <x:v>45908.70101805556</x:v>
      </x:c>
      <x:c r="G767" s="35" t="n">
        <x:v>45910.55518472222</x:v>
      </x:c>
      <x:c r="H767" s="35" t="n">
        <x:f>'14_FALLAS_ESC'!$B$2</x:f>
        <x:v>45817.33333333334</x:v>
      </x:c>
      <x:c r="I767" t="str">
        <x:f>IF(G767&lt;=H767,"TERMINADA",IF(F767&gt;=H767,"PENDIENTE",IF(E767='14_FALLAS_ESC'!$E$2,"INTERRUMPIDA","EN CURSO")))</x:f>
        <x:v>PENDIENTE</x:v>
      </x:c>
      <x:c r="J767" t="inlineStr">
        <x:is>
          <x:t xml:space="preserve">DERIVADO DEL FIFO</x:t>
        </x:is>
      </x:c>
    </x:row>
    <x:row r="768">
      <x:c r="A768" t="inlineStr">
        <x:is>
          <x:t xml:space="preserve">F01</x:t>
        </x:is>
      </x:c>
      <x:c r="B768" t="inlineStr">
        <x:is>
          <x:t xml:space="preserve">P064</x:t>
        </x:is>
      </x:c>
      <x:c r="C768" t="n">
        <x:v>11</x:v>
      </x:c>
      <x:c r="D768" t="inlineStr">
        <x:is>
          <x:t xml:space="preserve">Inspección de calidad</x:t>
        </x:is>
      </x:c>
      <x:c r="E768" t="inlineStr">
        <x:is>
          <x:t xml:space="preserve">Área de inspección</x:t>
        </x:is>
      </x:c>
      <x:c r="F768" s="35" t="n">
        <x:v>45910.55518472222</x:v>
      </x:c>
      <x:c r="G768" s="35" t="n">
        <x:v>45910.5867125</x:v>
      </x:c>
      <x:c r="H768" s="35" t="n">
        <x:f>'14_FALLAS_ESC'!$B$2</x:f>
        <x:v>45817.33333333334</x:v>
      </x:c>
      <x:c r="I768" t="str">
        <x:f>IF(G768&lt;=H768,"TERMINADA",IF(F768&gt;=H768,"PENDIENTE",IF(E768='14_FALLAS_ESC'!$E$2,"INTERRUMPIDA","EN CURSO")))</x:f>
        <x:v>PENDIENTE</x:v>
      </x:c>
      <x:c r="J768" t="inlineStr">
        <x:is>
          <x:t xml:space="preserve">DERIVADO DEL FIFO</x:t>
        </x:is>
      </x:c>
    </x:row>
    <x:row r="769">
      <x:c r="A769" t="inlineStr">
        <x:is>
          <x:t xml:space="preserve">F01</x:t>
        </x:is>
      </x:c>
      <x:c r="B769" t="inlineStr">
        <x:is>
          <x:t xml:space="preserve">P064</x:t>
        </x:is>
      </x:c>
      <x:c r="C769" t="n">
        <x:v>12</x:v>
      </x:c>
      <x:c r="D769" t="inlineStr">
        <x:is>
          <x:t xml:space="preserve">Embalaje</x:t>
        </x:is>
      </x:c>
      <x:c r="E769" t="inlineStr">
        <x:is>
          <x:t xml:space="preserve">Zona de protección y embalaje</x:t>
        </x:is>
      </x:c>
      <x:c r="F769" s="35" t="n">
        <x:v>45910.5867125</x:v>
      </x:c>
      <x:c r="G769" s="35" t="n">
        <x:v>45910.62840694444</x:v>
      </x:c>
      <x:c r="H769" s="35" t="n">
        <x:f>'14_FALLAS_ESC'!$B$2</x:f>
        <x:v>45817.33333333334</x:v>
      </x:c>
      <x:c r="I769" t="str">
        <x:f>IF(G769&lt;=H769,"TERMINADA",IF(F769&gt;=H769,"PENDIENTE",IF(E769='14_FALLAS_ESC'!$E$2,"INTERRUMPIDA","EN CURSO")))</x:f>
        <x:v>PENDIENTE</x:v>
      </x:c>
      <x:c r="J769" t="inlineStr">
        <x:is>
          <x:t xml:space="preserve">DERIVADO DEL FIFO</x:t>
        </x:is>
      </x:c>
    </x:row>
    <x:row r="770">
      <x:c r="A770" t="inlineStr">
        <x:is>
          <x:t xml:space="preserve">F01</x:t>
        </x:is>
      </x:c>
      <x:c r="B770" t="inlineStr">
        <x:is>
          <x:t xml:space="preserve">P065</x:t>
        </x:is>
      </x:c>
      <x:c r="C770" t="n">
        <x:v>1</x:v>
      </x:c>
      <x:c r="D770" t="inlineStr">
        <x:is>
          <x:t xml:space="preserve">Corte de planchas de acero</x:t>
        </x:is>
      </x:c>
      <x:c r="E770" t="inlineStr">
        <x:is>
          <x:t xml:space="preserve">Guillotina hidráulica para corte de planchas de acero</x:t>
        </x:is>
      </x:c>
      <x:c r="F770" s="35" t="n">
        <x:v>45903.33333333334</x:v>
      </x:c>
      <x:c r="G770" s="35" t="n">
        <x:v>45903.67461111111</x:v>
      </x:c>
      <x:c r="H770" s="35" t="n">
        <x:f>'14_FALLAS_ESC'!$B$2</x:f>
        <x:v>45817.33333333334</x:v>
      </x:c>
      <x:c r="I770" t="str">
        <x:f>IF(G770&lt;=H770,"TERMINADA",IF(F770&gt;=H770,"PENDIENTE",IF(E770='14_FALLAS_ESC'!$E$2,"INTERRUMPIDA","EN CURSO")))</x:f>
        <x:v>PENDIENTE</x:v>
      </x:c>
      <x:c r="J770" t="inlineStr">
        <x:is>
          <x:t xml:space="preserve">DERIVADO DEL FIFO</x:t>
        </x:is>
      </x:c>
    </x:row>
    <x:row r="771">
      <x:c r="A771" t="inlineStr">
        <x:is>
          <x:t xml:space="preserve">F01</x:t>
        </x:is>
      </x:c>
      <x:c r="B771" t="inlineStr">
        <x:is>
          <x:t xml:space="preserve">P065</x:t>
        </x:is>
      </x:c>
      <x:c r="C771" t="n">
        <x:v>2</x:v>
      </x:c>
      <x:c r="D771" t="inlineStr">
        <x:is>
          <x:t xml:space="preserve">Corte de tubos y perfiles</x:t>
        </x:is>
      </x:c>
      <x:c r="E771" t="inlineStr">
        <x:is>
          <x:t xml:space="preserve">Sierra de cinta para corte de tubos y perfiles</x:t>
        </x:is>
      </x:c>
      <x:c r="F771" s="35" t="n">
        <x:v>45903.67461111111</x:v>
      </x:c>
      <x:c r="G771" s="35" t="n">
        <x:v>45905.34005555556</x:v>
      </x:c>
      <x:c r="H771" s="35" t="n">
        <x:f>'14_FALLAS_ESC'!$B$2</x:f>
        <x:v>45817.33333333334</x:v>
      </x:c>
      <x:c r="I771" t="str">
        <x:f>IF(G771&lt;=H771,"TERMINADA",IF(F771&gt;=H771,"PENDIENTE",IF(E771='14_FALLAS_ESC'!$E$2,"INTERRUMPIDA","EN CURSO")))</x:f>
        <x:v>PENDIENTE</x:v>
      </x:c>
      <x:c r="J771" t="inlineStr">
        <x:is>
          <x:t xml:space="preserve">DERIVADO DEL FIFO</x:t>
        </x:is>
      </x:c>
    </x:row>
    <x:row r="772">
      <x:c r="A772" t="inlineStr">
        <x:is>
          <x:t xml:space="preserve">F01</x:t>
        </x:is>
      </x:c>
      <x:c r="B772" t="inlineStr">
        <x:is>
          <x:t xml:space="preserve">P065</x:t>
        </x:is>
      </x:c>
      <x:c r="C772" t="n">
        <x:v>3</x:v>
      </x:c>
      <x:c r="D772" t="inlineStr">
        <x:is>
          <x:t xml:space="preserve">Perforación</x:t>
        </x:is>
      </x:c>
      <x:c r="E772" t="inlineStr">
        <x:is>
          <x:t xml:space="preserve">Taladro de banco para perforación de acero</x:t>
        </x:is>
      </x:c>
      <x:c r="F772" s="35" t="n">
        <x:v>45905.34005555556</x:v>
      </x:c>
      <x:c r="G772" s="35" t="n">
        <x:v>45908.58894444445</x:v>
      </x:c>
      <x:c r="H772" s="35" t="n">
        <x:f>'14_FALLAS_ESC'!$B$2</x:f>
        <x:v>45817.33333333334</x:v>
      </x:c>
      <x:c r="I772" t="str">
        <x:f>IF(G772&lt;=H772,"TERMINADA",IF(F772&gt;=H772,"PENDIENTE",IF(E772='14_FALLAS_ESC'!$E$2,"INTERRUMPIDA","EN CURSO")))</x:f>
        <x:v>PENDIENTE</x:v>
      </x:c>
      <x:c r="J772" t="inlineStr">
        <x:is>
          <x:t xml:space="preserve">DERIVADO DEL FIFO</x:t>
        </x:is>
      </x:c>
    </x:row>
    <x:row r="773">
      <x:c r="A773" t="inlineStr">
        <x:is>
          <x:t xml:space="preserve">F01</x:t>
        </x:is>
      </x:c>
      <x:c r="B773" t="inlineStr">
        <x:is>
          <x:t xml:space="preserve">P065</x:t>
        </x:is>
      </x:c>
      <x:c r="C773" t="n">
        <x:v>4</x:v>
      </x:c>
      <x:c r="D773" t="inlineStr">
        <x:is>
          <x:t xml:space="preserve">Plegado</x:t>
        </x:is>
      </x:c>
      <x:c r="E773" t="inlineStr">
        <x:is>
          <x:t xml:space="preserve">Plegadora hidráulica de chapa metálica</x:t>
        </x:is>
      </x:c>
      <x:c r="F773" s="35" t="n">
        <x:v>45908.58894444445</x:v>
      </x:c>
      <x:c r="G773" s="35" t="n">
        <x:v>45910.39727777777</x:v>
      </x:c>
      <x:c r="H773" s="35" t="n">
        <x:f>'14_FALLAS_ESC'!$B$2</x:f>
        <x:v>45817.33333333334</x:v>
      </x:c>
      <x:c r="I773" t="str">
        <x:f>IF(G773&lt;=H773,"TERMINADA",IF(F773&gt;=H773,"PENDIENTE",IF(E773='14_FALLAS_ESC'!$E$2,"INTERRUMPIDA","EN CURSO")))</x:f>
        <x:v>PENDIENTE</x:v>
      </x:c>
      <x:c r="J773" t="inlineStr">
        <x:is>
          <x:t xml:space="preserve">DERIVADO DEL FIFO</x:t>
        </x:is>
      </x:c>
    </x:row>
    <x:row r="774">
      <x:c r="A774" t="inlineStr">
        <x:is>
          <x:t xml:space="preserve">F01</x:t>
        </x:is>
      </x:c>
      <x:c r="B774" t="inlineStr">
        <x:is>
          <x:t xml:space="preserve">P065</x:t>
        </x:is>
      </x:c>
      <x:c r="C774" t="n">
        <x:v>5</x:v>
      </x:c>
      <x:c r="D774" t="inlineStr">
        <x:is>
          <x:t xml:space="preserve">Soldadura</x:t>
        </x:is>
      </x:c>
      <x:c r="E774" t="inlineStr">
        <x:is>
          <x:t xml:space="preserve">Máquina de soldadura por arco MIG/MAG</x:t>
        </x:is>
      </x:c>
      <x:c r="F774" s="35" t="n">
        <x:v>45910.39727777777</x:v>
      </x:c>
      <x:c r="G774" s="35" t="n">
        <x:v>45912.39783333334</x:v>
      </x:c>
      <x:c r="H774" s="35" t="n">
        <x:f>'14_FALLAS_ESC'!$B$2</x:f>
        <x:v>45817.33333333334</x:v>
      </x:c>
      <x:c r="I774" t="str">
        <x:f>IF(G774&lt;=H774,"TERMINADA",IF(F774&gt;=H774,"PENDIENTE",IF(E774='14_FALLAS_ESC'!$E$2,"INTERRUMPIDA","EN CURSO")))</x:f>
        <x:v>PENDIENTE</x:v>
      </x:c>
      <x:c r="J774" t="inlineStr">
        <x:is>
          <x:t xml:space="preserve">DERIVADO DEL FIFO</x:t>
        </x:is>
      </x:c>
    </x:row>
    <x:row r="775">
      <x:c r="A775" t="inlineStr">
        <x:is>
          <x:t xml:space="preserve">F01</x:t>
        </x:is>
      </x:c>
      <x:c r="B775" t="inlineStr">
        <x:is>
          <x:t xml:space="preserve">P065</x:t>
        </x:is>
      </x:c>
      <x:c r="C775" t="n">
        <x:v>6</x:v>
      </x:c>
      <x:c r="D775" t="inlineStr">
        <x:is>
          <x:t xml:space="preserve">Desbarbado</x:t>
        </x:is>
      </x:c>
      <x:c r="E775" t="inlineStr">
        <x:is>
          <x:t xml:space="preserve">Mesa de desbarbado/esmerilado</x:t>
        </x:is>
      </x:c>
      <x:c r="F775" s="35" t="n">
        <x:v>45912.39783333334</x:v>
      </x:c>
      <x:c r="G775" s="35" t="n">
        <x:v>45915.41866666666</x:v>
      </x:c>
      <x:c r="H775" s="35" t="n">
        <x:f>'14_FALLAS_ESC'!$B$2</x:f>
        <x:v>45817.33333333334</x:v>
      </x:c>
      <x:c r="I775" t="str">
        <x:f>IF(G775&lt;=H775,"TERMINADA",IF(F775&gt;=H775,"PENDIENTE",IF(E775='14_FALLAS_ESC'!$E$2,"INTERRUMPIDA","EN CURSO")))</x:f>
        <x:v>PENDIENTE</x:v>
      </x:c>
      <x:c r="J775" t="inlineStr">
        <x:is>
          <x:t xml:space="preserve">DERIVADO DEL FIFO</x:t>
        </x:is>
      </x:c>
    </x:row>
    <x:row r="776">
      <x:c r="A776" t="inlineStr">
        <x:is>
          <x:t xml:space="preserve">F01</x:t>
        </x:is>
      </x:c>
      <x:c r="B776" t="inlineStr">
        <x:is>
          <x:t xml:space="preserve">P065</x:t>
        </x:is>
      </x:c>
      <x:c r="C776" t="n">
        <x:v>7</x:v>
      </x:c>
      <x:c r="D776" t="inlineStr">
        <x:is>
          <x:t xml:space="preserve">Preparación superficial</x:t>
        </x:is>
      </x:c>
      <x:c r="E776" t="inlineStr">
        <x:is>
          <x:t xml:space="preserve">Zona de preparación superficial</x:t>
        </x:is>
      </x:c>
      <x:c r="F776" s="35" t="n">
        <x:v>45915.41866666666</x:v>
      </x:c>
      <x:c r="G776" s="35" t="n">
        <x:v>45916.34137333334</x:v>
      </x:c>
      <x:c r="H776" s="35" t="n">
        <x:f>'14_FALLAS_ESC'!$B$2</x:f>
        <x:v>45817.33333333334</x:v>
      </x:c>
      <x:c r="I776" t="str">
        <x:f>IF(G776&lt;=H776,"TERMINADA",IF(F776&gt;=H776,"PENDIENTE",IF(E776='14_FALLAS_ESC'!$E$2,"INTERRUMPIDA","EN CURSO")))</x:f>
        <x:v>PENDIENTE</x:v>
      </x:c>
      <x:c r="J776" t="inlineStr">
        <x:is>
          <x:t xml:space="preserve">DERIVADO DEL FIFO</x:t>
        </x:is>
      </x:c>
    </x:row>
    <x:row r="777">
      <x:c r="A777" t="inlineStr">
        <x:is>
          <x:t xml:space="preserve">F01</x:t>
        </x:is>
      </x:c>
      <x:c r="B777" t="inlineStr">
        <x:is>
          <x:t xml:space="preserve">P065</x:t>
        </x:is>
      </x:c>
      <x:c r="C777" t="n">
        <x:v>8</x:v>
      </x:c>
      <x:c r="D777" t="inlineStr">
        <x:is>
          <x:t xml:space="preserve">Aplicación electrostática de polvo</x:t>
        </x:is>
      </x:c>
      <x:c r="E777" t="inlineStr">
        <x:is>
          <x:t xml:space="preserve">Pistola manual de pintura electrostática en polvo</x:t>
        </x:is>
      </x:c>
      <x:c r="F777" s="35" t="n">
        <x:v>45916.34137333334</x:v>
      </x:c>
      <x:c r="G777" s="35" t="n">
        <x:v>45916.42487333333</x:v>
      </x:c>
      <x:c r="H777" s="35" t="n">
        <x:f>'14_FALLAS_ESC'!$B$2</x:f>
        <x:v>45817.33333333334</x:v>
      </x:c>
      <x:c r="I777" t="str">
        <x:f>IF(G777&lt;=H777,"TERMINADA",IF(F777&gt;=H777,"PENDIENTE",IF(E777='14_FALLAS_ESC'!$E$2,"INTERRUMPIDA","EN CURSO")))</x:f>
        <x:v>PENDIENTE</x:v>
      </x:c>
      <x:c r="J777" t="inlineStr">
        <x:is>
          <x:t xml:space="preserve">DERIVADO DEL FIFO</x:t>
        </x:is>
      </x:c>
    </x:row>
    <x:row r="778">
      <x:c r="A778" t="inlineStr">
        <x:is>
          <x:t xml:space="preserve">F01</x:t>
        </x:is>
      </x:c>
      <x:c r="B778" t="inlineStr">
        <x:is>
          <x:t xml:space="preserve">P065</x:t>
        </x:is>
      </x:c>
      <x:c r="C778" t="n">
        <x:v>9</x:v>
      </x:c>
      <x:c r="D778" t="inlineStr">
        <x:is>
          <x:t xml:space="preserve">Curado térmico en horno</x:t>
        </x:is>
      </x:c>
      <x:c r="E778" t="inlineStr">
        <x:is>
          <x:t xml:space="preserve">Horno de curado de pintura electrostática por lotes</x:t>
        </x:is>
      </x:c>
      <x:c r="F778" s="35" t="n">
        <x:v>45916.42487333333</x:v>
      </x:c>
      <x:c r="G778" s="35" t="n">
        <x:v>45916.48737333333</x:v>
      </x:c>
      <x:c r="H778" s="35" t="n">
        <x:f>'14_FALLAS_ESC'!$B$2</x:f>
        <x:v>45817.33333333334</x:v>
      </x:c>
      <x:c r="I778" t="str">
        <x:f>IF(G778&lt;=H778,"TERMINADA",IF(F778&gt;=H778,"PENDIENTE",IF(E778='14_FALLAS_ESC'!$E$2,"INTERRUMPIDA","EN CURSO")))</x:f>
        <x:v>PENDIENTE</x:v>
      </x:c>
      <x:c r="J778" t="inlineStr">
        <x:is>
          <x:t xml:space="preserve">DERIVADO DEL FIFO</x:t>
        </x:is>
      </x:c>
    </x:row>
    <x:row r="779">
      <x:c r="A779" t="inlineStr">
        <x:is>
          <x:t xml:space="preserve">F01</x:t>
        </x:is>
      </x:c>
      <x:c r="B779" t="inlineStr">
        <x:is>
          <x:t xml:space="preserve">P065</x:t>
        </x:is>
      </x:c>
      <x:c r="C779" t="n">
        <x:v>10</x:v>
      </x:c>
      <x:c r="D779" t="inlineStr">
        <x:is>
          <x:t xml:space="preserve">Colgado, traslado y enfriamiento</x:t>
        </x:is>
      </x:c>
      <x:c r="E779" t="inlineStr">
        <x:is>
          <x:t xml:space="preserve">Manipulación y enfriamiento de piezas</x:t>
        </x:is>
      </x:c>
      <x:c r="F779" s="35" t="n">
        <x:v>45916.48737333333</x:v>
      </x:c>
      <x:c r="G779" s="35" t="n">
        <x:v>45916.56256777778</x:v>
      </x:c>
      <x:c r="H779" s="35" t="n">
        <x:f>'14_FALLAS_ESC'!$B$2</x:f>
        <x:v>45817.33333333334</x:v>
      </x:c>
      <x:c r="I779" t="str">
        <x:f>IF(G779&lt;=H779,"TERMINADA",IF(F779&gt;=H779,"PENDIENTE",IF(E779='14_FALLAS_ESC'!$E$2,"INTERRUMPIDA","EN CURSO")))</x:f>
        <x:v>PENDIENTE</x:v>
      </x:c>
      <x:c r="J779" t="inlineStr">
        <x:is>
          <x:t xml:space="preserve">DERIVADO DEL FIFO</x:t>
        </x:is>
      </x:c>
    </x:row>
    <x:row r="780">
      <x:c r="A780" t="inlineStr">
        <x:is>
          <x:t xml:space="preserve">F01</x:t>
        </x:is>
      </x:c>
      <x:c r="B780" t="inlineStr">
        <x:is>
          <x:t xml:space="preserve">P065</x:t>
        </x:is>
      </x:c>
      <x:c r="C780" t="n">
        <x:v>11</x:v>
      </x:c>
      <x:c r="D780" t="inlineStr">
        <x:is>
          <x:t xml:space="preserve">Ensamblaje</x:t>
        </x:is>
      </x:c>
      <x:c r="E780" t="inlineStr">
        <x:is>
          <x:t xml:space="preserve">Mesa de armado</x:t>
        </x:is>
      </x:c>
      <x:c r="F780" s="35" t="n">
        <x:v>45916.56256777778</x:v>
      </x:c>
      <x:c r="G780" s="35" t="n">
        <x:v>45918.36256777777</x:v>
      </x:c>
      <x:c r="H780" s="35" t="n">
        <x:f>'14_FALLAS_ESC'!$B$2</x:f>
        <x:v>45817.33333333334</x:v>
      </x:c>
      <x:c r="I780" t="str">
        <x:f>IF(G780&lt;=H780,"TERMINADA",IF(F780&gt;=H780,"PENDIENTE",IF(E780='14_FALLAS_ESC'!$E$2,"INTERRUMPIDA","EN CURSO")))</x:f>
        <x:v>PENDIENTE</x:v>
      </x:c>
      <x:c r="J780" t="inlineStr">
        <x:is>
          <x:t xml:space="preserve">DERIVADO DEL FIFO</x:t>
        </x:is>
      </x:c>
    </x:row>
    <x:row r="781">
      <x:c r="A781" t="inlineStr">
        <x:is>
          <x:t xml:space="preserve">F01</x:t>
        </x:is>
      </x:c>
      <x:c r="B781" t="inlineStr">
        <x:is>
          <x:t xml:space="preserve">P065</x:t>
        </x:is>
      </x:c>
      <x:c r="C781" t="n">
        <x:v>12</x:v>
      </x:c>
      <x:c r="D781" t="inlineStr">
        <x:is>
          <x:t xml:space="preserve">Inspección de calidad</x:t>
        </x:is>
      </x:c>
      <x:c r="E781" t="inlineStr">
        <x:is>
          <x:t xml:space="preserve">Área de inspección</x:t>
        </x:is>
      </x:c>
      <x:c r="F781" s="35" t="n">
        <x:v>45918.36256777777</x:v>
      </x:c>
      <x:c r="G781" s="35" t="n">
        <x:v>45918.39751222223</x:v>
      </x:c>
      <x:c r="H781" s="35" t="n">
        <x:f>'14_FALLAS_ESC'!$B$2</x:f>
        <x:v>45817.33333333334</x:v>
      </x:c>
      <x:c r="I781" t="str">
        <x:f>IF(G781&lt;=H781,"TERMINADA",IF(F781&gt;=H781,"PENDIENTE",IF(E781='14_FALLAS_ESC'!$E$2,"INTERRUMPIDA","EN CURSO")))</x:f>
        <x:v>PENDIENTE</x:v>
      </x:c>
      <x:c r="J781" t="inlineStr">
        <x:is>
          <x:t xml:space="preserve">DERIVADO DEL FIFO</x:t>
        </x:is>
      </x:c>
    </x:row>
    <x:row r="782">
      <x:c r="A782" t="inlineStr">
        <x:is>
          <x:t xml:space="preserve">F01</x:t>
        </x:is>
      </x:c>
      <x:c r="B782" t="inlineStr">
        <x:is>
          <x:t xml:space="preserve">P065</x:t>
        </x:is>
      </x:c>
      <x:c r="C782" t="n">
        <x:v>13</x:v>
      </x:c>
      <x:c r="D782" t="inlineStr">
        <x:is>
          <x:t xml:space="preserve">Embalaje</x:t>
        </x:is>
      </x:c>
      <x:c r="E782" t="inlineStr">
        <x:is>
          <x:t xml:space="preserve">Zona de protección y embalaje</x:t>
        </x:is>
      </x:c>
      <x:c r="F782" s="35" t="n">
        <x:v>45918.39751222223</x:v>
      </x:c>
      <x:c r="G782" s="35" t="n">
        <x:v>45918.44445666666</x:v>
      </x:c>
      <x:c r="H782" s="35" t="n">
        <x:f>'14_FALLAS_ESC'!$B$2</x:f>
        <x:v>45817.33333333334</x:v>
      </x:c>
      <x:c r="I782" t="str">
        <x:f>IF(G782&lt;=H782,"TERMINADA",IF(F782&gt;=H782,"PENDIENTE",IF(E782='14_FALLAS_ESC'!$E$2,"INTERRUMPIDA","EN CURSO")))</x:f>
        <x:v>PENDIENTE</x:v>
      </x:c>
      <x:c r="J782" t="inlineStr">
        <x:is>
          <x:t xml:space="preserve">DERIVADO DEL FIFO</x:t>
        </x:is>
      </x:c>
    </x:row>
    <x:row r="783">
      <x:c r="A783" t="inlineStr">
        <x:is>
          <x:t xml:space="preserve">F01</x:t>
        </x:is>
      </x:c>
      <x:c r="B783" t="inlineStr">
        <x:is>
          <x:t xml:space="preserve">P067</x:t>
        </x:is>
      </x:c>
      <x:c r="C783" t="n">
        <x:v>1</x:v>
      </x:c>
      <x:c r="D783" t="inlineStr">
        <x:is>
          <x:t xml:space="preserve">Corte de planchas de acero</x:t>
        </x:is>
      </x:c>
      <x:c r="E783" t="inlineStr">
        <x:is>
          <x:t xml:space="preserve">Guillotina hidráulica para corte de planchas de acero</x:t>
        </x:is>
      </x:c>
      <x:c r="F783" s="35" t="n">
        <x:v>45903.67461111111</x:v>
      </x:c>
      <x:c r="G783" s="35" t="n">
        <x:v>45905.34841666667</x:v>
      </x:c>
      <x:c r="H783" s="35" t="n">
        <x:f>'14_FALLAS_ESC'!$B$2</x:f>
        <x:v>45817.33333333334</x:v>
      </x:c>
      <x:c r="I783" t="str">
        <x:f>IF(G783&lt;=H783,"TERMINADA",IF(F783&gt;=H783,"PENDIENTE",IF(E783='14_FALLAS_ESC'!$E$2,"INTERRUMPIDA","EN CURSO")))</x:f>
        <x:v>PENDIENTE</x:v>
      </x:c>
      <x:c r="J783" t="inlineStr">
        <x:is>
          <x:t xml:space="preserve">DERIVADO DEL FIFO</x:t>
        </x:is>
      </x:c>
    </x:row>
    <x:row r="784">
      <x:c r="A784" t="inlineStr">
        <x:is>
          <x:t xml:space="preserve">F01</x:t>
        </x:is>
      </x:c>
      <x:c r="B784" t="inlineStr">
        <x:is>
          <x:t xml:space="preserve">P067</x:t>
        </x:is>
      </x:c>
      <x:c r="C784" t="n">
        <x:v>2</x:v>
      </x:c>
      <x:c r="D784" t="inlineStr">
        <x:is>
          <x:t xml:space="preserve">Corte de tubos y perfiles</x:t>
        </x:is>
      </x:c>
      <x:c r="E784" t="inlineStr">
        <x:is>
          <x:t xml:space="preserve">Sierra de cinta para corte de tubos y perfiles</x:t>
        </x:is>
      </x:c>
      <x:c r="F784" s="35" t="n">
        <x:v>45905.34841666667</x:v>
      </x:c>
      <x:c r="G784" s="35" t="n">
        <x:v>45905.37888888889</x:v>
      </x:c>
      <x:c r="H784" s="35" t="n">
        <x:f>'14_FALLAS_ESC'!$B$2</x:f>
        <x:v>45817.33333333334</x:v>
      </x:c>
      <x:c r="I784" t="str">
        <x:f>IF(G784&lt;=H784,"TERMINADA",IF(F784&gt;=H784,"PENDIENTE",IF(E784='14_FALLAS_ESC'!$E$2,"INTERRUMPIDA","EN CURSO")))</x:f>
        <x:v>PENDIENTE</x:v>
      </x:c>
      <x:c r="J784" t="inlineStr">
        <x:is>
          <x:t xml:space="preserve">DERIVADO DEL FIFO</x:t>
        </x:is>
      </x:c>
    </x:row>
    <x:row r="785">
      <x:c r="A785" t="inlineStr">
        <x:is>
          <x:t xml:space="preserve">F01</x:t>
        </x:is>
      </x:c>
      <x:c r="B785" t="inlineStr">
        <x:is>
          <x:t xml:space="preserve">P067</x:t>
        </x:is>
      </x:c>
      <x:c r="C785" t="n">
        <x:v>3</x:v>
      </x:c>
      <x:c r="D785" t="inlineStr">
        <x:is>
          <x:t xml:space="preserve">Perforación</x:t>
        </x:is>
      </x:c>
      <x:c r="E785" t="inlineStr">
        <x:is>
          <x:t xml:space="preserve">Taladro de banco para perforación de acero</x:t>
        </x:is>
      </x:c>
      <x:c r="F785" s="35" t="n">
        <x:v>45908.58894444445</x:v>
      </x:c>
      <x:c r="G785" s="35" t="n">
        <x:v>45909.66672222222</x:v>
      </x:c>
      <x:c r="H785" s="35" t="n">
        <x:f>'14_FALLAS_ESC'!$B$2</x:f>
        <x:v>45817.33333333334</x:v>
      </x:c>
      <x:c r="I785" t="str">
        <x:f>IF(G785&lt;=H785,"TERMINADA",IF(F785&gt;=H785,"PENDIENTE",IF(E785='14_FALLAS_ESC'!$E$2,"INTERRUMPIDA","EN CURSO")))</x:f>
        <x:v>PENDIENTE</x:v>
      </x:c>
      <x:c r="J785" t="inlineStr">
        <x:is>
          <x:t xml:space="preserve">DERIVADO DEL FIFO</x:t>
        </x:is>
      </x:c>
    </x:row>
    <x:row r="786">
      <x:c r="A786" t="inlineStr">
        <x:is>
          <x:t xml:space="preserve">F01</x:t>
        </x:is>
      </x:c>
      <x:c r="B786" t="inlineStr">
        <x:is>
          <x:t xml:space="preserve">P067</x:t>
        </x:is>
      </x:c>
      <x:c r="C786" t="n">
        <x:v>4</x:v>
      </x:c>
      <x:c r="D786" t="inlineStr">
        <x:is>
          <x:t xml:space="preserve">Plegado</x:t>
        </x:is>
      </x:c>
      <x:c r="E786" t="inlineStr">
        <x:is>
          <x:t xml:space="preserve">Plegadora hidráulica de chapa metálica</x:t>
        </x:is>
      </x:c>
      <x:c r="F786" s="35" t="n">
        <x:v>45910.39727777777</x:v>
      </x:c>
      <x:c r="G786" s="35" t="n">
        <x:v>45912.59727777778</x:v>
      </x:c>
      <x:c r="H786" s="35" t="n">
        <x:f>'14_FALLAS_ESC'!$B$2</x:f>
        <x:v>45817.33333333334</x:v>
      </x:c>
      <x:c r="I786" t="str">
        <x:f>IF(G786&lt;=H786,"TERMINADA",IF(F786&gt;=H786,"PENDIENTE",IF(E786='14_FALLAS_ESC'!$E$2,"INTERRUMPIDA","EN CURSO")))</x:f>
        <x:v>PENDIENTE</x:v>
      </x:c>
      <x:c r="J786" t="inlineStr">
        <x:is>
          <x:t xml:space="preserve">DERIVADO DEL FIFO</x:t>
        </x:is>
      </x:c>
    </x:row>
    <x:row r="787">
      <x:c r="A787" t="inlineStr">
        <x:is>
          <x:t xml:space="preserve">F01</x:t>
        </x:is>
      </x:c>
      <x:c r="B787" t="inlineStr">
        <x:is>
          <x:t xml:space="preserve">P067</x:t>
        </x:is>
      </x:c>
      <x:c r="C787" t="n">
        <x:v>5</x:v>
      </x:c>
      <x:c r="D787" t="inlineStr">
        <x:is>
          <x:t xml:space="preserve">Desbarbado</x:t>
        </x:is>
      </x:c>
      <x:c r="E787" t="inlineStr">
        <x:is>
          <x:t xml:space="preserve">Mesa de desbarbado/esmerilado</x:t>
        </x:is>
      </x:c>
      <x:c r="F787" s="35" t="n">
        <x:v>45915.41866666666</x:v>
      </x:c>
      <x:c r="G787" s="35" t="n">
        <x:v>45915.67491666666</x:v>
      </x:c>
      <x:c r="H787" s="35" t="n">
        <x:f>'14_FALLAS_ESC'!$B$2</x:f>
        <x:v>45817.33333333334</x:v>
      </x:c>
      <x:c r="I787" t="str">
        <x:f>IF(G787&lt;=H787,"TERMINADA",IF(F787&gt;=H787,"PENDIENTE",IF(E787='14_FALLAS_ESC'!$E$2,"INTERRUMPIDA","EN CURSO")))</x:f>
        <x:v>PENDIENTE</x:v>
      </x:c>
      <x:c r="J787" t="inlineStr">
        <x:is>
          <x:t xml:space="preserve">DERIVADO DEL FIFO</x:t>
        </x:is>
      </x:c>
    </x:row>
    <x:row r="788">
      <x:c r="A788" t="inlineStr">
        <x:is>
          <x:t xml:space="preserve">F01</x:t>
        </x:is>
      </x:c>
      <x:c r="B788" t="inlineStr">
        <x:is>
          <x:t xml:space="preserve">P067</x:t>
        </x:is>
      </x:c>
      <x:c r="C788" t="n">
        <x:v>6</x:v>
      </x:c>
      <x:c r="D788" t="inlineStr">
        <x:is>
          <x:t xml:space="preserve">Preparación superficial</x:t>
        </x:is>
      </x:c>
      <x:c r="E788" t="inlineStr">
        <x:is>
          <x:t xml:space="preserve">Zona de preparación superficial</x:t>
        </x:is>
      </x:c>
      <x:c r="F788" s="35" t="n">
        <x:v>45916.34137333334</x:v>
      </x:c>
      <x:c r="G788" s="35" t="n">
        <x:v>45916.55602</x:v>
      </x:c>
      <x:c r="H788" s="35" t="n">
        <x:f>'14_FALLAS_ESC'!$B$2</x:f>
        <x:v>45817.33333333334</x:v>
      </x:c>
      <x:c r="I788" t="str">
        <x:f>IF(G788&lt;=H788,"TERMINADA",IF(F788&gt;=H788,"PENDIENTE",IF(E788='14_FALLAS_ESC'!$E$2,"INTERRUMPIDA","EN CURSO")))</x:f>
        <x:v>PENDIENTE</x:v>
      </x:c>
      <x:c r="J788" t="inlineStr">
        <x:is>
          <x:t xml:space="preserve">DERIVADO DEL FIFO</x:t>
        </x:is>
      </x:c>
    </x:row>
    <x:row r="789">
      <x:c r="A789" t="inlineStr">
        <x:is>
          <x:t xml:space="preserve">F01</x:t>
        </x:is>
      </x:c>
      <x:c r="B789" t="inlineStr">
        <x:is>
          <x:t xml:space="preserve">P067</x:t>
        </x:is>
      </x:c>
      <x:c r="C789" t="n">
        <x:v>7</x:v>
      </x:c>
      <x:c r="D789" t="inlineStr">
        <x:is>
          <x:t xml:space="preserve">Aplicación electrostática de polvo</x:t>
        </x:is>
      </x:c>
      <x:c r="E789" t="inlineStr">
        <x:is>
          <x:t xml:space="preserve">Pistola manual de pintura electrostática en polvo</x:t>
        </x:is>
      </x:c>
      <x:c r="F789" s="35" t="n">
        <x:v>45916.55602</x:v>
      </x:c>
      <x:c r="G789" s="35" t="n">
        <x:v>45916.59668666666</x:v>
      </x:c>
      <x:c r="H789" s="35" t="n">
        <x:f>'14_FALLAS_ESC'!$B$2</x:f>
        <x:v>45817.33333333334</x:v>
      </x:c>
      <x:c r="I789" t="str">
        <x:f>IF(G789&lt;=H789,"TERMINADA",IF(F789&gt;=H789,"PENDIENTE",IF(E789='14_FALLAS_ESC'!$E$2,"INTERRUMPIDA","EN CURSO")))</x:f>
        <x:v>PENDIENTE</x:v>
      </x:c>
      <x:c r="J789" t="inlineStr">
        <x:is>
          <x:t xml:space="preserve">DERIVADO DEL FIFO</x:t>
        </x:is>
      </x:c>
    </x:row>
    <x:row r="790">
      <x:c r="A790" t="inlineStr">
        <x:is>
          <x:t xml:space="preserve">F01</x:t>
        </x:is>
      </x:c>
      <x:c r="B790" t="inlineStr">
        <x:is>
          <x:t xml:space="preserve">P067</x:t>
        </x:is>
      </x:c>
      <x:c r="C790" t="n">
        <x:v>8</x:v>
      </x:c>
      <x:c r="D790" t="inlineStr">
        <x:is>
          <x:t xml:space="preserve">Curado térmico en horno</x:t>
        </x:is>
      </x:c>
      <x:c r="E790" t="inlineStr">
        <x:is>
          <x:t xml:space="preserve">Horno de curado de pintura electrostática por lotes</x:t>
        </x:is>
      </x:c>
      <x:c r="F790" s="35" t="n">
        <x:v>45916.59668666666</x:v>
      </x:c>
      <x:c r="G790" s="35" t="n">
        <x:v>45916.62793666666</x:v>
      </x:c>
      <x:c r="H790" s="35" t="n">
        <x:f>'14_FALLAS_ESC'!$B$2</x:f>
        <x:v>45817.33333333334</x:v>
      </x:c>
      <x:c r="I790" t="str">
        <x:f>IF(G790&lt;=H790,"TERMINADA",IF(F790&gt;=H790,"PENDIENTE",IF(E790='14_FALLAS_ESC'!$E$2,"INTERRUMPIDA","EN CURSO")))</x:f>
        <x:v>PENDIENTE</x:v>
      </x:c>
      <x:c r="J790" t="inlineStr">
        <x:is>
          <x:t xml:space="preserve">DERIVADO DEL FIFO</x:t>
        </x:is>
      </x:c>
    </x:row>
    <x:row r="791">
      <x:c r="A791" t="inlineStr">
        <x:is>
          <x:t xml:space="preserve">F01</x:t>
        </x:is>
      </x:c>
      <x:c r="B791" t="inlineStr">
        <x:is>
          <x:t xml:space="preserve">P067</x:t>
        </x:is>
      </x:c>
      <x:c r="C791" t="n">
        <x:v>9</x:v>
      </x:c>
      <x:c r="D791" t="inlineStr">
        <x:is>
          <x:t xml:space="preserve">Colgado, traslado y enfriamiento</x:t>
        </x:is>
      </x:c>
      <x:c r="E791" t="inlineStr">
        <x:is>
          <x:t xml:space="preserve">Manipulación y enfriamiento de piezas</x:t>
        </x:is>
      </x:c>
      <x:c r="F791" s="35" t="n">
        <x:v>45916.62793666666</x:v>
      </x:c>
      <x:c r="G791" s="35" t="n">
        <x:v>45916.64445055556</x:v>
      </x:c>
      <x:c r="H791" s="35" t="n">
        <x:f>'14_FALLAS_ESC'!$B$2</x:f>
        <x:v>45817.33333333334</x:v>
      </x:c>
      <x:c r="I791" t="str">
        <x:f>IF(G791&lt;=H791,"TERMINADA",IF(F791&gt;=H791,"PENDIENTE",IF(E791='14_FALLAS_ESC'!$E$2,"INTERRUMPIDA","EN CURSO")))</x:f>
        <x:v>PENDIENTE</x:v>
      </x:c>
      <x:c r="J791" t="inlineStr">
        <x:is>
          <x:t xml:space="preserve">DERIVADO DEL FIFO</x:t>
        </x:is>
      </x:c>
    </x:row>
    <x:row r="792">
      <x:c r="A792" t="inlineStr">
        <x:is>
          <x:t xml:space="preserve">F01</x:t>
        </x:is>
      </x:c>
      <x:c r="B792" t="inlineStr">
        <x:is>
          <x:t xml:space="preserve">P067</x:t>
        </x:is>
      </x:c>
      <x:c r="C792" t="n">
        <x:v>10</x:v>
      </x:c>
      <x:c r="D792" t="inlineStr">
        <x:is>
          <x:t xml:space="preserve">Ensamblaje</x:t>
        </x:is>
      </x:c>
      <x:c r="E792" t="inlineStr">
        <x:is>
          <x:t xml:space="preserve">Mesa de armado</x:t>
        </x:is>
      </x:c>
      <x:c r="F792" s="35" t="n">
        <x:v>45918.36256777777</x:v>
      </x:c>
      <x:c r="G792" s="35" t="n">
        <x:v>45918.69590111111</x:v>
      </x:c>
      <x:c r="H792" s="35" t="n">
        <x:f>'14_FALLAS_ESC'!$B$2</x:f>
        <x:v>45817.33333333334</x:v>
      </x:c>
      <x:c r="I792" t="str">
        <x:f>IF(G792&lt;=H792,"TERMINADA",IF(F792&gt;=H792,"PENDIENTE",IF(E792='14_FALLAS_ESC'!$E$2,"INTERRUMPIDA","EN CURSO")))</x:f>
        <x:v>PENDIENTE</x:v>
      </x:c>
      <x:c r="J792" t="inlineStr">
        <x:is>
          <x:t xml:space="preserve">DERIVADO DEL FIFO</x:t>
        </x:is>
      </x:c>
    </x:row>
    <x:row r="793">
      <x:c r="A793" t="inlineStr">
        <x:is>
          <x:t xml:space="preserve">F01</x:t>
        </x:is>
      </x:c>
      <x:c r="B793" t="inlineStr">
        <x:is>
          <x:t xml:space="preserve">P067</x:t>
        </x:is>
      </x:c>
      <x:c r="C793" t="n">
        <x:v>11</x:v>
      </x:c>
      <x:c r="D793" t="inlineStr">
        <x:is>
          <x:t xml:space="preserve">Inspección de calidad</x:t>
        </x:is>
      </x:c>
      <x:c r="E793" t="inlineStr">
        <x:is>
          <x:t xml:space="preserve">Área de inspección</x:t>
        </x:is>
      </x:c>
      <x:c r="F793" s="35" t="n">
        <x:v>45918.69590111111</x:v>
      </x:c>
      <x:c r="G793" s="35" t="n">
        <x:v>45919.33808166667</x:v>
      </x:c>
      <x:c r="H793" s="35" t="n">
        <x:f>'14_FALLAS_ESC'!$B$2</x:f>
        <x:v>45817.33333333334</x:v>
      </x:c>
      <x:c r="I793" t="str">
        <x:f>IF(G793&lt;=H793,"TERMINADA",IF(F793&gt;=H793,"PENDIENTE",IF(E793='14_FALLAS_ESC'!$E$2,"INTERRUMPIDA","EN CURSO")))</x:f>
        <x:v>PENDIENTE</x:v>
      </x:c>
      <x:c r="J793" t="inlineStr">
        <x:is>
          <x:t xml:space="preserve">DERIVADO DEL FIFO</x:t>
        </x:is>
      </x:c>
    </x:row>
    <x:row r="794">
      <x:c r="A794" t="inlineStr">
        <x:is>
          <x:t xml:space="preserve">F01</x:t>
        </x:is>
      </x:c>
      <x:c r="B794" t="inlineStr">
        <x:is>
          <x:t xml:space="preserve">P067</x:t>
        </x:is>
      </x:c>
      <x:c r="C794" t="n">
        <x:v>12</x:v>
      </x:c>
      <x:c r="D794" t="inlineStr">
        <x:is>
          <x:t xml:space="preserve">Embalaje</x:t>
        </x:is>
      </x:c>
      <x:c r="E794" t="inlineStr">
        <x:is>
          <x:t xml:space="preserve">Zona de protección y embalaje</x:t>
        </x:is>
      </x:c>
      <x:c r="F794" s="35" t="n">
        <x:v>45919.33808166667</x:v>
      </x:c>
      <x:c r="G794" s="35" t="n">
        <x:v>45919.36105388889</x:v>
      </x:c>
      <x:c r="H794" s="35" t="n">
        <x:f>'14_FALLAS_ESC'!$B$2</x:f>
        <x:v>45817.33333333334</x:v>
      </x:c>
      <x:c r="I794" t="str">
        <x:f>IF(G794&lt;=H794,"TERMINADA",IF(F794&gt;=H794,"PENDIENTE",IF(E794='14_FALLAS_ESC'!$E$2,"INTERRUMPIDA","EN CURSO")))</x:f>
        <x:v>PENDIENTE</x:v>
      </x:c>
      <x:c r="J794" t="inlineStr">
        <x:is>
          <x:t xml:space="preserve">DERIVADO DEL FIFO</x:t>
        </x:is>
      </x:c>
    </x:row>
    <x:row r="795">
      <x:c r="A795" t="inlineStr">
        <x:is>
          <x:t xml:space="preserve">F01</x:t>
        </x:is>
      </x:c>
      <x:c r="B795" t="inlineStr">
        <x:is>
          <x:t xml:space="preserve">P069</x:t>
        </x:is>
      </x:c>
      <x:c r="C795" t="n">
        <x:v>1</x:v>
      </x:c>
      <x:c r="D795" t="inlineStr">
        <x:is>
          <x:t xml:space="preserve">Corte de planchas de acero</x:t>
        </x:is>
      </x:c>
      <x:c r="E795" t="inlineStr">
        <x:is>
          <x:t xml:space="preserve">Guillotina hidráulica para corte de planchas de acero</x:t>
        </x:is>
      </x:c>
      <x:c r="F795" s="35" t="n">
        <x:v>45905.34841666667</x:v>
      </x:c>
      <x:c r="G795" s="35" t="n">
        <x:v>45905.49371180555</x:v>
      </x:c>
      <x:c r="H795" s="35" t="n">
        <x:f>'14_FALLAS_ESC'!$B$2</x:f>
        <x:v>45817.33333333334</x:v>
      </x:c>
      <x:c r="I795" t="str">
        <x:f>IF(G795&lt;=H795,"TERMINADA",IF(F795&gt;=H795,"PENDIENTE",IF(E795='14_FALLAS_ESC'!$E$2,"INTERRUMPIDA","EN CURSO")))</x:f>
        <x:v>PENDIENTE</x:v>
      </x:c>
      <x:c r="J795" t="inlineStr">
        <x:is>
          <x:t xml:space="preserve">DERIVADO DEL FIFO</x:t>
        </x:is>
      </x:c>
    </x:row>
    <x:row r="796">
      <x:c r="A796" t="inlineStr">
        <x:is>
          <x:t xml:space="preserve">F01</x:t>
        </x:is>
      </x:c>
      <x:c r="B796" t="inlineStr">
        <x:is>
          <x:t xml:space="preserve">P069</x:t>
        </x:is>
      </x:c>
      <x:c r="C796" t="n">
        <x:v>2</x:v>
      </x:c>
      <x:c r="D796" t="inlineStr">
        <x:is>
          <x:t xml:space="preserve">Perforación</x:t>
        </x:is>
      </x:c>
      <x:c r="E796" t="inlineStr">
        <x:is>
          <x:t xml:space="preserve">Taladro de banco para perforación de acero</x:t>
        </x:is>
      </x:c>
      <x:c r="F796" s="35" t="n">
        <x:v>45909.66672222222</x:v>
      </x:c>
      <x:c r="G796" s="35" t="n">
        <x:v>45910.35005555556</x:v>
      </x:c>
      <x:c r="H796" s="35" t="n">
        <x:f>'14_FALLAS_ESC'!$B$2</x:f>
        <x:v>45817.33333333334</x:v>
      </x:c>
      <x:c r="I796" t="str">
        <x:f>IF(G796&lt;=H796,"TERMINADA",IF(F796&gt;=H796,"PENDIENTE",IF(E796='14_FALLAS_ESC'!$E$2,"INTERRUMPIDA","EN CURSO")))</x:f>
        <x:v>PENDIENTE</x:v>
      </x:c>
      <x:c r="J796" t="inlineStr">
        <x:is>
          <x:t xml:space="preserve">DERIVADO DEL FIFO</x:t>
        </x:is>
      </x:c>
    </x:row>
    <x:row r="797">
      <x:c r="A797" t="inlineStr">
        <x:is>
          <x:t xml:space="preserve">F01</x:t>
        </x:is>
      </x:c>
      <x:c r="B797" t="inlineStr">
        <x:is>
          <x:t xml:space="preserve">P069</x:t>
        </x:is>
      </x:c>
      <x:c r="C797" t="n">
        <x:v>3</x:v>
      </x:c>
      <x:c r="D797" t="inlineStr">
        <x:is>
          <x:t xml:space="preserve">Plegado</x:t>
        </x:is>
      </x:c>
      <x:c r="E797" t="inlineStr">
        <x:is>
          <x:t xml:space="preserve">Plegadora hidráulica de chapa metálica</x:t>
        </x:is>
      </x:c>
      <x:c r="F797" s="35" t="n">
        <x:v>45912.59727777778</x:v>
      </x:c>
      <x:c r="G797" s="35" t="n">
        <x:v>45915.63338888889</x:v>
      </x:c>
      <x:c r="H797" s="35" t="n">
        <x:f>'14_FALLAS_ESC'!$B$2</x:f>
        <x:v>45817.33333333334</x:v>
      </x:c>
      <x:c r="I797" t="str">
        <x:f>IF(G797&lt;=H797,"TERMINADA",IF(F797&gt;=H797,"PENDIENTE",IF(E797='14_FALLAS_ESC'!$E$2,"INTERRUMPIDA","EN CURSO")))</x:f>
        <x:v>PENDIENTE</x:v>
      </x:c>
      <x:c r="J797" t="inlineStr">
        <x:is>
          <x:t xml:space="preserve">DERIVADO DEL FIFO</x:t>
        </x:is>
      </x:c>
    </x:row>
    <x:row r="798">
      <x:c r="A798" t="inlineStr">
        <x:is>
          <x:t xml:space="preserve">F01</x:t>
        </x:is>
      </x:c>
      <x:c r="B798" t="inlineStr">
        <x:is>
          <x:t xml:space="preserve">P069</x:t>
        </x:is>
      </x:c>
      <x:c r="C798" t="n">
        <x:v>4</x:v>
      </x:c>
      <x:c r="D798" t="inlineStr">
        <x:is>
          <x:t xml:space="preserve">Desbarbado</x:t>
        </x:is>
      </x:c>
      <x:c r="E798" t="inlineStr">
        <x:is>
          <x:t xml:space="preserve">Mesa de desbarbado/esmerilado</x:t>
        </x:is>
      </x:c>
      <x:c r="F798" s="35" t="n">
        <x:v>45915.67491666666</x:v>
      </x:c>
      <x:c r="G798" s="35" t="n">
        <x:v>45916.3645</x:v>
      </x:c>
      <x:c r="H798" s="35" t="n">
        <x:f>'14_FALLAS_ESC'!$B$2</x:f>
        <x:v>45817.33333333334</x:v>
      </x:c>
      <x:c r="I798" t="str">
        <x:f>IF(G798&lt;=H798,"TERMINADA",IF(F798&gt;=H798,"PENDIENTE",IF(E798='14_FALLAS_ESC'!$E$2,"INTERRUMPIDA","EN CURSO")))</x:f>
        <x:v>PENDIENTE</x:v>
      </x:c>
      <x:c r="J798" t="inlineStr">
        <x:is>
          <x:t xml:space="preserve">DERIVADO DEL FIFO</x:t>
        </x:is>
      </x:c>
    </x:row>
    <x:row r="799">
      <x:c r="A799" t="inlineStr">
        <x:is>
          <x:t xml:space="preserve">F01</x:t>
        </x:is>
      </x:c>
      <x:c r="B799" t="inlineStr">
        <x:is>
          <x:t xml:space="preserve">P069</x:t>
        </x:is>
      </x:c>
      <x:c r="C799" t="n">
        <x:v>5</x:v>
      </x:c>
      <x:c r="D799" t="inlineStr">
        <x:is>
          <x:t xml:space="preserve">Preparación superficial</x:t>
        </x:is>
      </x:c>
      <x:c r="E799" t="inlineStr">
        <x:is>
          <x:t xml:space="preserve">Zona de preparación superficial</x:t>
        </x:is>
      </x:c>
      <x:c r="F799" s="35" t="n">
        <x:v>45916.55602</x:v>
      </x:c>
      <x:c r="G799" s="35" t="n">
        <x:v>45916.65158944445</x:v>
      </x:c>
      <x:c r="H799" s="35" t="n">
        <x:f>'14_FALLAS_ESC'!$B$2</x:f>
        <x:v>45817.33333333334</x:v>
      </x:c>
      <x:c r="I799" t="str">
        <x:f>IF(G799&lt;=H799,"TERMINADA",IF(F799&gt;=H799,"PENDIENTE",IF(E799='14_FALLAS_ESC'!$E$2,"INTERRUMPIDA","EN CURSO")))</x:f>
        <x:v>PENDIENTE</x:v>
      </x:c>
      <x:c r="J799" t="inlineStr">
        <x:is>
          <x:t xml:space="preserve">DERIVADO DEL FIFO</x:t>
        </x:is>
      </x:c>
    </x:row>
    <x:row r="800">
      <x:c r="A800" t="inlineStr">
        <x:is>
          <x:t xml:space="preserve">F01</x:t>
        </x:is>
      </x:c>
      <x:c r="B800" t="inlineStr">
        <x:is>
          <x:t xml:space="preserve">P069</x:t>
        </x:is>
      </x:c>
      <x:c r="C800" t="n">
        <x:v>6</x:v>
      </x:c>
      <x:c r="D800" t="inlineStr">
        <x:is>
          <x:t xml:space="preserve">Aplicación electrostática de polvo</x:t>
        </x:is>
      </x:c>
      <x:c r="E800" t="inlineStr">
        <x:is>
          <x:t xml:space="preserve">Pistola manual de pintura electrostática en polvo</x:t>
        </x:is>
      </x:c>
      <x:c r="F800" s="35" t="n">
        <x:v>45916.65158944445</x:v>
      </x:c>
      <x:c r="G800" s="35" t="n">
        <x:v>45916.68363805555</x:v>
      </x:c>
      <x:c r="H800" s="35" t="n">
        <x:f>'14_FALLAS_ESC'!$B$2</x:f>
        <x:v>45817.33333333334</x:v>
      </x:c>
      <x:c r="I800" t="str">
        <x:f>IF(G800&lt;=H800,"TERMINADA",IF(F800&gt;=H800,"PENDIENTE",IF(E800='14_FALLAS_ESC'!$E$2,"INTERRUMPIDA","EN CURSO")))</x:f>
        <x:v>PENDIENTE</x:v>
      </x:c>
      <x:c r="J800" t="inlineStr">
        <x:is>
          <x:t xml:space="preserve">DERIVADO DEL FIFO</x:t>
        </x:is>
      </x:c>
    </x:row>
    <x:row r="801">
      <x:c r="A801" t="inlineStr">
        <x:is>
          <x:t xml:space="preserve">F01</x:t>
        </x:is>
      </x:c>
      <x:c r="B801" t="inlineStr">
        <x:is>
          <x:t xml:space="preserve">P069</x:t>
        </x:is>
      </x:c>
      <x:c r="C801" t="n">
        <x:v>7</x:v>
      </x:c>
      <x:c r="D801" t="inlineStr">
        <x:is>
          <x:t xml:space="preserve">Curado térmico en horno</x:t>
        </x:is>
      </x:c>
      <x:c r="E801" t="inlineStr">
        <x:is>
          <x:t xml:space="preserve">Horno de curado de pintura electrostática por lotes</x:t>
        </x:is>
      </x:c>
      <x:c r="F801" s="35" t="n">
        <x:v>45916.68363805555</x:v>
      </x:c>
      <x:c r="G801" s="35" t="n">
        <x:v>45917.33988805555</x:v>
      </x:c>
      <x:c r="H801" s="35" t="n">
        <x:f>'14_FALLAS_ESC'!$B$2</x:f>
        <x:v>45817.33333333334</x:v>
      </x:c>
      <x:c r="I801" t="str">
        <x:f>IF(G801&lt;=H801,"TERMINADA",IF(F801&gt;=H801,"PENDIENTE",IF(E801='14_FALLAS_ESC'!$E$2,"INTERRUMPIDA","EN CURSO")))</x:f>
        <x:v>PENDIENTE</x:v>
      </x:c>
      <x:c r="J801" t="inlineStr">
        <x:is>
          <x:t xml:space="preserve">DERIVADO DEL FIFO</x:t>
        </x:is>
      </x:c>
    </x:row>
    <x:row r="802">
      <x:c r="A802" t="inlineStr">
        <x:is>
          <x:t xml:space="preserve">F01</x:t>
        </x:is>
      </x:c>
      <x:c r="B802" t="inlineStr">
        <x:is>
          <x:t xml:space="preserve">P069</x:t>
        </x:is>
      </x:c>
      <x:c r="C802" t="n">
        <x:v>8</x:v>
      </x:c>
      <x:c r="D802" t="inlineStr">
        <x:is>
          <x:t xml:space="preserve">Colgado, traslado y enfriamiento</x:t>
        </x:is>
      </x:c>
      <x:c r="E802" t="inlineStr">
        <x:is>
          <x:t xml:space="preserve">Manipulación y enfriamiento de piezas</x:t>
        </x:is>
      </x:c>
      <x:c r="F802" s="35" t="n">
        <x:v>45917.33988805555</x:v>
      </x:c>
      <x:c r="G802" s="35" t="n">
        <x:v>45917.35384638889</x:v>
      </x:c>
      <x:c r="H802" s="35" t="n">
        <x:f>'14_FALLAS_ESC'!$B$2</x:f>
        <x:v>45817.33333333334</x:v>
      </x:c>
      <x:c r="I802" t="str">
        <x:f>IF(G802&lt;=H802,"TERMINADA",IF(F802&gt;=H802,"PENDIENTE",IF(E802='14_FALLAS_ESC'!$E$2,"INTERRUMPIDA","EN CURSO")))</x:f>
        <x:v>PENDIENTE</x:v>
      </x:c>
      <x:c r="J802" t="inlineStr">
        <x:is>
          <x:t xml:space="preserve">DERIVADO DEL FIFO</x:t>
        </x:is>
      </x:c>
    </x:row>
    <x:row r="803">
      <x:c r="A803" t="inlineStr">
        <x:is>
          <x:t xml:space="preserve">F01</x:t>
        </x:is>
      </x:c>
      <x:c r="B803" t="inlineStr">
        <x:is>
          <x:t xml:space="preserve">P069</x:t>
        </x:is>
      </x:c>
      <x:c r="C803" t="n">
        <x:v>9</x:v>
      </x:c>
      <x:c r="D803" t="inlineStr">
        <x:is>
          <x:t xml:space="preserve">Ensamblaje</x:t>
        </x:is>
      </x:c>
      <x:c r="E803" t="inlineStr">
        <x:is>
          <x:t xml:space="preserve">Mesa de armado</x:t>
        </x:is>
      </x:c>
      <x:c r="F803" s="35" t="n">
        <x:v>45918.69590111111</x:v>
      </x:c>
      <x:c r="G803" s="35" t="n">
        <x:v>45919.47090111111</x:v>
      </x:c>
      <x:c r="H803" s="35" t="n">
        <x:f>'14_FALLAS_ESC'!$B$2</x:f>
        <x:v>45817.33333333334</x:v>
      </x:c>
      <x:c r="I803" t="str">
        <x:f>IF(G803&lt;=H803,"TERMINADA",IF(F803&gt;=H803,"PENDIENTE",IF(E803='14_FALLAS_ESC'!$E$2,"INTERRUMPIDA","EN CURSO")))</x:f>
        <x:v>PENDIENTE</x:v>
      </x:c>
      <x:c r="J803" t="inlineStr">
        <x:is>
          <x:t xml:space="preserve">DERIVADO DEL FIFO</x:t>
        </x:is>
      </x:c>
    </x:row>
    <x:row r="804">
      <x:c r="A804" t="inlineStr">
        <x:is>
          <x:t xml:space="preserve">F01</x:t>
        </x:is>
      </x:c>
      <x:c r="B804" t="inlineStr">
        <x:is>
          <x:t xml:space="preserve">P069</x:t>
        </x:is>
      </x:c>
      <x:c r="C804" t="n">
        <x:v>10</x:v>
      </x:c>
      <x:c r="D804" t="inlineStr">
        <x:is>
          <x:t xml:space="preserve">Inspección de calidad</x:t>
        </x:is>
      </x:c>
      <x:c r="E804" t="inlineStr">
        <x:is>
          <x:t xml:space="preserve">Área de inspección</x:t>
        </x:is>
      </x:c>
      <x:c r="F804" s="35" t="n">
        <x:v>45919.47090111111</x:v>
      </x:c>
      <x:c r="G804" s="35" t="n">
        <x:v>45919.48451222223</x:v>
      </x:c>
      <x:c r="H804" s="35" t="n">
        <x:f>'14_FALLAS_ESC'!$B$2</x:f>
        <x:v>45817.33333333334</x:v>
      </x:c>
      <x:c r="I804" t="str">
        <x:f>IF(G804&lt;=H804,"TERMINADA",IF(F804&gt;=H804,"PENDIENTE",IF(E804='14_FALLAS_ESC'!$E$2,"INTERRUMPIDA","EN CURSO")))</x:f>
        <x:v>PENDIENTE</x:v>
      </x:c>
      <x:c r="J804" t="inlineStr">
        <x:is>
          <x:t xml:space="preserve">DERIVADO DEL FIFO</x:t>
        </x:is>
      </x:c>
    </x:row>
    <x:row r="805">
      <x:c r="A805" t="inlineStr">
        <x:is>
          <x:t xml:space="preserve">F01</x:t>
        </x:is>
      </x:c>
      <x:c r="B805" t="inlineStr">
        <x:is>
          <x:t xml:space="preserve">P069</x:t>
        </x:is>
      </x:c>
      <x:c r="C805" t="n">
        <x:v>11</x:v>
      </x:c>
      <x:c r="D805" t="inlineStr">
        <x:is>
          <x:t xml:space="preserve">Embalaje</x:t>
        </x:is>
      </x:c>
      <x:c r="E805" t="inlineStr">
        <x:is>
          <x:t xml:space="preserve">Zona de protección y embalaje</x:t>
        </x:is>
      </x:c>
      <x:c r="F805" s="35" t="n">
        <x:v>45919.48451222223</x:v>
      </x:c>
      <x:c r="G805" s="35" t="n">
        <x:v>45919.544165</x:v>
      </x:c>
      <x:c r="H805" s="35" t="n">
        <x:f>'14_FALLAS_ESC'!$B$2</x:f>
        <x:v>45817.33333333334</x:v>
      </x:c>
      <x:c r="I805" t="str">
        <x:f>IF(G805&lt;=H805,"TERMINADA",IF(F805&gt;=H805,"PENDIENTE",IF(E805='14_FALLAS_ESC'!$E$2,"INTERRUMPIDA","EN CURSO")))</x:f>
        <x:v>PENDIENTE</x:v>
      </x:c>
      <x:c r="J805" t="inlineStr">
        <x:is>
          <x:t xml:space="preserve">DERIVADO DEL FIFO</x:t>
        </x:is>
      </x:c>
    </x:row>
    <x:row r="806">
      <x:c r="A806" t="inlineStr">
        <x:is>
          <x:t xml:space="preserve">F01</x:t>
        </x:is>
      </x:c>
      <x:c r="B806" t="inlineStr">
        <x:is>
          <x:t xml:space="preserve">P071</x:t>
        </x:is>
      </x:c>
      <x:c r="C806" t="n">
        <x:v>1</x:v>
      </x:c>
      <x:c r="D806" t="inlineStr">
        <x:is>
          <x:t xml:space="preserve">Corte de planchas de acero</x:t>
        </x:is>
      </x:c>
      <x:c r="E806" t="inlineStr">
        <x:is>
          <x:t xml:space="preserve">Guillotina hidráulica para corte de planchas de acero</x:t>
        </x:is>
      </x:c>
      <x:c r="F806" s="35" t="n">
        <x:v>45905.49371180555</x:v>
      </x:c>
      <x:c r="G806" s="35" t="n">
        <x:v>45908.41287847222</x:v>
      </x:c>
      <x:c r="H806" s="35" t="n">
        <x:f>'14_FALLAS_ESC'!$B$2</x:f>
        <x:v>45817.33333333334</x:v>
      </x:c>
      <x:c r="I806" t="str">
        <x:f>IF(G806&lt;=H806,"TERMINADA",IF(F806&gt;=H806,"PENDIENTE",IF(E806='14_FALLAS_ESC'!$E$2,"INTERRUMPIDA","EN CURSO")))</x:f>
        <x:v>PENDIENTE</x:v>
      </x:c>
      <x:c r="J806" t="inlineStr">
        <x:is>
          <x:t xml:space="preserve">DERIVADO DEL FIFO</x:t>
        </x:is>
      </x:c>
    </x:row>
    <x:row r="807">
      <x:c r="A807" t="inlineStr">
        <x:is>
          <x:t xml:space="preserve">F01</x:t>
        </x:is>
      </x:c>
      <x:c r="B807" t="inlineStr">
        <x:is>
          <x:t xml:space="preserve">P071</x:t>
        </x:is>
      </x:c>
      <x:c r="C807" t="n">
        <x:v>2</x:v>
      </x:c>
      <x:c r="D807" t="inlineStr">
        <x:is>
          <x:t xml:space="preserve">Perforación</x:t>
        </x:is>
      </x:c>
      <x:c r="E807" t="inlineStr">
        <x:is>
          <x:t xml:space="preserve">Taladro de banco para perforación de acero</x:t>
        </x:is>
      </x:c>
      <x:c r="F807" s="35" t="n">
        <x:v>45910.35005555556</x:v>
      </x:c>
      <x:c r="G807" s="35" t="n">
        <x:v>45910.39727777777</x:v>
      </x:c>
      <x:c r="H807" s="35" t="n">
        <x:f>'14_FALLAS_ESC'!$B$2</x:f>
        <x:v>45817.33333333334</x:v>
      </x:c>
      <x:c r="I807" t="str">
        <x:f>IF(G807&lt;=H807,"TERMINADA",IF(F807&gt;=H807,"PENDIENTE",IF(E807='14_FALLAS_ESC'!$E$2,"INTERRUMPIDA","EN CURSO")))</x:f>
        <x:v>PENDIENTE</x:v>
      </x:c>
      <x:c r="J807" t="inlineStr">
        <x:is>
          <x:t xml:space="preserve">DERIVADO DEL FIFO</x:t>
        </x:is>
      </x:c>
    </x:row>
    <x:row r="808">
      <x:c r="A808" t="inlineStr">
        <x:is>
          <x:t xml:space="preserve">F01</x:t>
        </x:is>
      </x:c>
      <x:c r="B808" t="inlineStr">
        <x:is>
          <x:t xml:space="preserve">P071</x:t>
        </x:is>
      </x:c>
      <x:c r="C808" t="n">
        <x:v>3</x:v>
      </x:c>
      <x:c r="D808" t="inlineStr">
        <x:is>
          <x:t xml:space="preserve">Plegado</x:t>
        </x:is>
      </x:c>
      <x:c r="E808" t="inlineStr">
        <x:is>
          <x:t xml:space="preserve">Plegadora hidráulica de chapa metálica</x:t>
        </x:is>
      </x:c>
      <x:c r="F808" s="35" t="n">
        <x:v>45915.63338888889</x:v>
      </x:c>
      <x:c r="G808" s="35" t="n">
        <x:v>45917.57227777778</x:v>
      </x:c>
      <x:c r="H808" s="35" t="n">
        <x:f>'14_FALLAS_ESC'!$B$2</x:f>
        <x:v>45817.33333333334</x:v>
      </x:c>
      <x:c r="I808" t="str">
        <x:f>IF(G808&lt;=H808,"TERMINADA",IF(F808&gt;=H808,"PENDIENTE",IF(E808='14_FALLAS_ESC'!$E$2,"INTERRUMPIDA","EN CURSO")))</x:f>
        <x:v>PENDIENTE</x:v>
      </x:c>
      <x:c r="J808" t="inlineStr">
        <x:is>
          <x:t xml:space="preserve">DERIVADO DEL FIFO</x:t>
        </x:is>
      </x:c>
    </x:row>
    <x:row r="809">
      <x:c r="A809" t="inlineStr">
        <x:is>
          <x:t xml:space="preserve">F01</x:t>
        </x:is>
      </x:c>
      <x:c r="B809" t="inlineStr">
        <x:is>
          <x:t xml:space="preserve">P071</x:t>
        </x:is>
      </x:c>
      <x:c r="C809" t="n">
        <x:v>4</x:v>
      </x:c>
      <x:c r="D809" t="inlineStr">
        <x:is>
          <x:t xml:space="preserve">Desbarbado</x:t>
        </x:is>
      </x:c>
      <x:c r="E809" t="inlineStr">
        <x:is>
          <x:t xml:space="preserve">Mesa de desbarbado/esmerilado</x:t>
        </x:is>
      </x:c>
      <x:c r="F809" s="35" t="n">
        <x:v>45917.57227777778</x:v>
      </x:c>
      <x:c r="G809" s="35" t="n">
        <x:v>45917.67852777777</x:v>
      </x:c>
      <x:c r="H809" s="35" t="n">
        <x:f>'14_FALLAS_ESC'!$B$2</x:f>
        <x:v>45817.33333333334</x:v>
      </x:c>
      <x:c r="I809" t="str">
        <x:f>IF(G809&lt;=H809,"TERMINADA",IF(F809&gt;=H809,"PENDIENTE",IF(E809='14_FALLAS_ESC'!$E$2,"INTERRUMPIDA","EN CURSO")))</x:f>
        <x:v>PENDIENTE</x:v>
      </x:c>
      <x:c r="J809" t="inlineStr">
        <x:is>
          <x:t xml:space="preserve">DERIVADO DEL FIFO</x:t>
        </x:is>
      </x:c>
    </x:row>
    <x:row r="810">
      <x:c r="A810" t="inlineStr">
        <x:is>
          <x:t xml:space="preserve">F01</x:t>
        </x:is>
      </x:c>
      <x:c r="B810" t="inlineStr">
        <x:is>
          <x:t xml:space="preserve">P071</x:t>
        </x:is>
      </x:c>
      <x:c r="C810" t="n">
        <x:v>5</x:v>
      </x:c>
      <x:c r="D810" t="inlineStr">
        <x:is>
          <x:t xml:space="preserve">Preparación superficial</x:t>
        </x:is>
      </x:c>
      <x:c r="E810" t="inlineStr">
        <x:is>
          <x:t xml:space="preserve">Zona de preparación superficial</x:t>
        </x:is>
      </x:c>
      <x:c r="F810" s="35" t="n">
        <x:v>45917.67852777777</x:v>
      </x:c>
      <x:c r="G810" s="35" t="n">
        <x:v>45918.48625</x:v>
      </x:c>
      <x:c r="H810" s="35" t="n">
        <x:f>'14_FALLAS_ESC'!$B$2</x:f>
        <x:v>45817.33333333334</x:v>
      </x:c>
      <x:c r="I810" t="str">
        <x:f>IF(G810&lt;=H810,"TERMINADA",IF(F810&gt;=H810,"PENDIENTE",IF(E810='14_FALLAS_ESC'!$E$2,"INTERRUMPIDA","EN CURSO")))</x:f>
        <x:v>PENDIENTE</x:v>
      </x:c>
      <x:c r="J810" t="inlineStr">
        <x:is>
          <x:t xml:space="preserve">DERIVADO DEL FIFO</x:t>
        </x:is>
      </x:c>
    </x:row>
    <x:row r="811">
      <x:c r="A811" t="inlineStr">
        <x:is>
          <x:t xml:space="preserve">F01</x:t>
        </x:is>
      </x:c>
      <x:c r="B811" t="inlineStr">
        <x:is>
          <x:t xml:space="preserve">P071</x:t>
        </x:is>
      </x:c>
      <x:c r="C811" t="n">
        <x:v>6</x:v>
      </x:c>
      <x:c r="D811" t="inlineStr">
        <x:is>
          <x:t xml:space="preserve">Aplicación electrostática de polvo</x:t>
        </x:is>
      </x:c>
      <x:c r="E811" t="inlineStr">
        <x:is>
          <x:t xml:space="preserve">Pistola manual de pintura electrostática en polvo</x:t>
        </x:is>
      </x:c>
      <x:c r="F811" s="35" t="n">
        <x:v>45918.48625</x:v>
      </x:c>
      <x:c r="G811" s="35" t="n">
        <x:v>45918.58194444444</x:v>
      </x:c>
      <x:c r="H811" s="35" t="n">
        <x:f>'14_FALLAS_ESC'!$B$2</x:f>
        <x:v>45817.33333333334</x:v>
      </x:c>
      <x:c r="I811" t="str">
        <x:f>IF(G811&lt;=H811,"TERMINADA",IF(F811&gt;=H811,"PENDIENTE",IF(E811='14_FALLAS_ESC'!$E$2,"INTERRUMPIDA","EN CURSO")))</x:f>
        <x:v>PENDIENTE</x:v>
      </x:c>
      <x:c r="J811" t="inlineStr">
        <x:is>
          <x:t xml:space="preserve">DERIVADO DEL FIFO</x:t>
        </x:is>
      </x:c>
    </x:row>
    <x:row r="812">
      <x:c r="A812" t="inlineStr">
        <x:is>
          <x:t xml:space="preserve">F01</x:t>
        </x:is>
      </x:c>
      <x:c r="B812" t="inlineStr">
        <x:is>
          <x:t xml:space="preserve">P071</x:t>
        </x:is>
      </x:c>
      <x:c r="C812" t="n">
        <x:v>7</x:v>
      </x:c>
      <x:c r="D812" t="inlineStr">
        <x:is>
          <x:t xml:space="preserve">Curado térmico en horno</x:t>
        </x:is>
      </x:c>
      <x:c r="E812" t="inlineStr">
        <x:is>
          <x:t xml:space="preserve">Horno de curado de pintura electrostática por lotes</x:t>
        </x:is>
      </x:c>
      <x:c r="F812" s="35" t="n">
        <x:v>45918.58194444444</x:v>
      </x:c>
      <x:c r="G812" s="35" t="n">
        <x:v>45918.61319444444</x:v>
      </x:c>
      <x:c r="H812" s="35" t="n">
        <x:f>'14_FALLAS_ESC'!$B$2</x:f>
        <x:v>45817.33333333334</x:v>
      </x:c>
      <x:c r="I812" t="str">
        <x:f>IF(G812&lt;=H812,"TERMINADA",IF(F812&gt;=H812,"PENDIENTE",IF(E812='14_FALLAS_ESC'!$E$2,"INTERRUMPIDA","EN CURSO")))</x:f>
        <x:v>PENDIENTE</x:v>
      </x:c>
      <x:c r="J812" t="inlineStr">
        <x:is>
          <x:t xml:space="preserve">DERIVADO DEL FIFO</x:t>
        </x:is>
      </x:c>
    </x:row>
    <x:row r="813">
      <x:c r="A813" t="inlineStr">
        <x:is>
          <x:t xml:space="preserve">F01</x:t>
        </x:is>
      </x:c>
      <x:c r="B813" t="inlineStr">
        <x:is>
          <x:t xml:space="preserve">P071</x:t>
        </x:is>
      </x:c>
      <x:c r="C813" t="n">
        <x:v>8</x:v>
      </x:c>
      <x:c r="D813" t="inlineStr">
        <x:is>
          <x:t xml:space="preserve">Colgado, traslado y enfriamiento</x:t>
        </x:is>
      </x:c>
      <x:c r="E813" t="inlineStr">
        <x:is>
          <x:t xml:space="preserve">Manipulación y enfriamiento de piezas</x:t>
        </x:is>
      </x:c>
      <x:c r="F813" s="35" t="n">
        <x:v>45918.61319444444</x:v>
      </x:c>
      <x:c r="G813" s="35" t="n">
        <x:v>45918.63513888889</x:v>
      </x:c>
      <x:c r="H813" s="35" t="n">
        <x:f>'14_FALLAS_ESC'!$B$2</x:f>
        <x:v>45817.33333333334</x:v>
      </x:c>
      <x:c r="I813" t="str">
        <x:f>IF(G813&lt;=H813,"TERMINADA",IF(F813&gt;=H813,"PENDIENTE",IF(E813='14_FALLAS_ESC'!$E$2,"INTERRUMPIDA","EN CURSO")))</x:f>
        <x:v>PENDIENTE</x:v>
      </x:c>
      <x:c r="J813" t="inlineStr">
        <x:is>
          <x:t xml:space="preserve">DERIVADO DEL FIFO</x:t>
        </x:is>
      </x:c>
    </x:row>
    <x:row r="814">
      <x:c r="A814" t="inlineStr">
        <x:is>
          <x:t xml:space="preserve">F01</x:t>
        </x:is>
      </x:c>
      <x:c r="B814" t="inlineStr">
        <x:is>
          <x:t xml:space="preserve">P071</x:t>
        </x:is>
      </x:c>
      <x:c r="C814" t="n">
        <x:v>9</x:v>
      </x:c>
      <x:c r="D814" t="inlineStr">
        <x:is>
          <x:t xml:space="preserve">Ensamblaje</x:t>
        </x:is>
      </x:c>
      <x:c r="E814" t="inlineStr">
        <x:is>
          <x:t xml:space="preserve">Mesa de armado</x:t>
        </x:is>
      </x:c>
      <x:c r="F814" s="35" t="n">
        <x:v>45919.47090111111</x:v>
      </x:c>
      <x:c r="G814" s="35" t="n">
        <x:v>45919.70423444444</x:v>
      </x:c>
      <x:c r="H814" s="35" t="n">
        <x:f>'14_FALLAS_ESC'!$B$2</x:f>
        <x:v>45817.33333333334</x:v>
      </x:c>
      <x:c r="I814" t="str">
        <x:f>IF(G814&lt;=H814,"TERMINADA",IF(F814&gt;=H814,"PENDIENTE",IF(E814='14_FALLAS_ESC'!$E$2,"INTERRUMPIDA","EN CURSO")))</x:f>
        <x:v>PENDIENTE</x:v>
      </x:c>
      <x:c r="J814" t="inlineStr">
        <x:is>
          <x:t xml:space="preserve">DERIVADO DEL FIFO</x:t>
        </x:is>
      </x:c>
    </x:row>
    <x:row r="815">
      <x:c r="A815" t="inlineStr">
        <x:is>
          <x:t xml:space="preserve">F01</x:t>
        </x:is>
      </x:c>
      <x:c r="B815" t="inlineStr">
        <x:is>
          <x:t xml:space="preserve">P071</x:t>
        </x:is>
      </x:c>
      <x:c r="C815" t="n">
        <x:v>10</x:v>
      </x:c>
      <x:c r="D815" t="inlineStr">
        <x:is>
          <x:t xml:space="preserve">Inspección de calidad</x:t>
        </x:is>
      </x:c>
      <x:c r="E815" t="inlineStr">
        <x:is>
          <x:t xml:space="preserve">Área de inspección</x:t>
        </x:is>
      </x:c>
      <x:c r="F815" s="35" t="n">
        <x:v>45919.70423444444</x:v>
      </x:c>
      <x:c r="G815" s="35" t="n">
        <x:v>45922.35458166667</x:v>
      </x:c>
      <x:c r="H815" s="35" t="n">
        <x:f>'14_FALLAS_ESC'!$B$2</x:f>
        <x:v>45817.33333333334</x:v>
      </x:c>
      <x:c r="I815" t="str">
        <x:f>IF(G815&lt;=H815,"TERMINADA",IF(F815&gt;=H815,"PENDIENTE",IF(E815='14_FALLAS_ESC'!$E$2,"INTERRUMPIDA","EN CURSO")))</x:f>
        <x:v>PENDIENTE</x:v>
      </x:c>
      <x:c r="J815" t="inlineStr">
        <x:is>
          <x:t xml:space="preserve">DERIVADO DEL FIFO</x:t>
        </x:is>
      </x:c>
    </x:row>
    <x:row r="816">
      <x:c r="A816" t="inlineStr">
        <x:is>
          <x:t xml:space="preserve">F01</x:t>
        </x:is>
      </x:c>
      <x:c r="B816" t="inlineStr">
        <x:is>
          <x:t xml:space="preserve">P071</x:t>
        </x:is>
      </x:c>
      <x:c r="C816" t="n">
        <x:v>11</x:v>
      </x:c>
      <x:c r="D816" t="inlineStr">
        <x:is>
          <x:t xml:space="preserve">Embalaje</x:t>
        </x:is>
      </x:c>
      <x:c r="E816" t="inlineStr">
        <x:is>
          <x:t xml:space="preserve">Zona de protección y embalaje</x:t>
        </x:is>
      </x:c>
      <x:c r="F816" s="35" t="n">
        <x:v>45922.35458166667</x:v>
      </x:c>
      <x:c r="G816" s="35" t="n">
        <x:v>45922.38840111111</x:v>
      </x:c>
      <x:c r="H816" s="35" t="n">
        <x:f>'14_FALLAS_ESC'!$B$2</x:f>
        <x:v>45817.33333333334</x:v>
      </x:c>
      <x:c r="I816" t="str">
        <x:f>IF(G816&lt;=H816,"TERMINADA",IF(F816&gt;=H816,"PENDIENTE",IF(E816='14_FALLAS_ESC'!$E$2,"INTERRUMPIDA","EN CURSO")))</x:f>
        <x:v>PENDIENTE</x:v>
      </x:c>
      <x:c r="J816" t="inlineStr">
        <x:is>
          <x:t xml:space="preserve">DERIVADO DEL FIFO</x:t>
        </x:is>
      </x:c>
    </x:row>
    <x:row r="817">
      <x:c r="A817" t="inlineStr">
        <x:is>
          <x:t xml:space="preserve">F01</x:t>
        </x:is>
      </x:c>
      <x:c r="B817" t="inlineStr">
        <x:is>
          <x:t xml:space="preserve">P066</x:t>
        </x:is>
      </x:c>
      <x:c r="C817" t="n">
        <x:v>1</x:v>
      </x:c>
      <x:c r="D817" t="inlineStr">
        <x:is>
          <x:t xml:space="preserve">Corte de planchas de acero</x:t>
        </x:is>
      </x:c>
      <x:c r="E817" t="inlineStr">
        <x:is>
          <x:t xml:space="preserve">Guillotina hidráulica para corte de planchas de acero</x:t>
        </x:is>
      </x:c>
      <x:c r="F817" s="35" t="n">
        <x:v>45916.33333333334</x:v>
      </x:c>
      <x:c r="G817" s="35" t="n">
        <x:v>45916.69169444445</x:v>
      </x:c>
      <x:c r="H817" s="35" t="n">
        <x:f>'14_FALLAS_ESC'!$B$2</x:f>
        <x:v>45817.33333333334</x:v>
      </x:c>
      <x:c r="I817" t="str">
        <x:f>IF(G817&lt;=H817,"TERMINADA",IF(F817&gt;=H817,"PENDIENTE",IF(E817='14_FALLAS_ESC'!$E$2,"INTERRUMPIDA","EN CURSO")))</x:f>
        <x:v>PENDIENTE</x:v>
      </x:c>
      <x:c r="J817" t="inlineStr">
        <x:is>
          <x:t xml:space="preserve">DERIVADO DEL FIFO</x:t>
        </x:is>
      </x:c>
    </x:row>
    <x:row r="818">
      <x:c r="A818" t="inlineStr">
        <x:is>
          <x:t xml:space="preserve">F01</x:t>
        </x:is>
      </x:c>
      <x:c r="B818" t="inlineStr">
        <x:is>
          <x:t xml:space="preserve">P066</x:t>
        </x:is>
      </x:c>
      <x:c r="C818" t="n">
        <x:v>2</x:v>
      </x:c>
      <x:c r="D818" t="inlineStr">
        <x:is>
          <x:t xml:space="preserve">Corte de tubos y perfiles</x:t>
        </x:is>
      </x:c>
      <x:c r="E818" t="inlineStr">
        <x:is>
          <x:t xml:space="preserve">Sierra de cinta para corte de tubos y perfiles</x:t>
        </x:is>
      </x:c>
      <x:c r="F818" s="35" t="n">
        <x:v>45916.69169444445</x:v>
      </x:c>
      <x:c r="G818" s="35" t="n">
        <x:v>45918.42780555556</x:v>
      </x:c>
      <x:c r="H818" s="35" t="n">
        <x:f>'14_FALLAS_ESC'!$B$2</x:f>
        <x:v>45817.33333333334</x:v>
      </x:c>
      <x:c r="I818" t="str">
        <x:f>IF(G818&lt;=H818,"TERMINADA",IF(F818&gt;=H818,"PENDIENTE",IF(E818='14_FALLAS_ESC'!$E$2,"INTERRUMPIDA","EN CURSO")))</x:f>
        <x:v>PENDIENTE</x:v>
      </x:c>
      <x:c r="J818" t="inlineStr">
        <x:is>
          <x:t xml:space="preserve">DERIVADO DEL FIFO</x:t>
        </x:is>
      </x:c>
    </x:row>
    <x:row r="819">
      <x:c r="A819" t="inlineStr">
        <x:is>
          <x:t xml:space="preserve">F01</x:t>
        </x:is>
      </x:c>
      <x:c r="B819" t="inlineStr">
        <x:is>
          <x:t xml:space="preserve">P066</x:t>
        </x:is>
      </x:c>
      <x:c r="C819" t="n">
        <x:v>3</x:v>
      </x:c>
      <x:c r="D819" t="inlineStr">
        <x:is>
          <x:t xml:space="preserve">Perforación</x:t>
        </x:is>
      </x:c>
      <x:c r="E819" t="inlineStr">
        <x:is>
          <x:t xml:space="preserve">Taladro de banco para perforación de acero</x:t>
        </x:is>
      </x:c>
      <x:c r="F819" s="35" t="n">
        <x:v>45918.42780555556</x:v>
      </x:c>
      <x:c r="G819" s="35" t="n">
        <x:v>45922.45919444445</x:v>
      </x:c>
      <x:c r="H819" s="35" t="n">
        <x:f>'14_FALLAS_ESC'!$B$2</x:f>
        <x:v>45817.33333333334</x:v>
      </x:c>
      <x:c r="I819" t="str">
        <x:f>IF(G819&lt;=H819,"TERMINADA",IF(F819&gt;=H819,"PENDIENTE",IF(E819='14_FALLAS_ESC'!$E$2,"INTERRUMPIDA","EN CURSO")))</x:f>
        <x:v>PENDIENTE</x:v>
      </x:c>
      <x:c r="J819" t="inlineStr">
        <x:is>
          <x:t xml:space="preserve">DERIVADO DEL FIFO</x:t>
        </x:is>
      </x:c>
    </x:row>
    <x:row r="820">
      <x:c r="A820" t="inlineStr">
        <x:is>
          <x:t xml:space="preserve">F01</x:t>
        </x:is>
      </x:c>
      <x:c r="B820" t="inlineStr">
        <x:is>
          <x:t xml:space="preserve">P066</x:t>
        </x:is>
      </x:c>
      <x:c r="C820" t="n">
        <x:v>4</x:v>
      </x:c>
      <x:c r="D820" t="inlineStr">
        <x:is>
          <x:t xml:space="preserve">Plegado</x:t>
        </x:is>
      </x:c>
      <x:c r="E820" t="inlineStr">
        <x:is>
          <x:t xml:space="preserve">Plegadora hidráulica de chapa metálica</x:t>
        </x:is>
      </x:c>
      <x:c r="F820" s="35" t="n">
        <x:v>45922.45919444445</x:v>
      </x:c>
      <x:c r="G820" s="35" t="n">
        <x:v>45924.38419444444</x:v>
      </x:c>
      <x:c r="H820" s="35" t="n">
        <x:f>'14_FALLAS_ESC'!$B$2</x:f>
        <x:v>45817.33333333334</x:v>
      </x:c>
      <x:c r="I820" t="str">
        <x:f>IF(G820&lt;=H820,"TERMINADA",IF(F820&gt;=H820,"PENDIENTE",IF(E820='14_FALLAS_ESC'!$E$2,"INTERRUMPIDA","EN CURSO")))</x:f>
        <x:v>PENDIENTE</x:v>
      </x:c>
      <x:c r="J820" t="inlineStr">
        <x:is>
          <x:t xml:space="preserve">DERIVADO DEL FIFO</x:t>
        </x:is>
      </x:c>
    </x:row>
    <x:row r="821">
      <x:c r="A821" t="inlineStr">
        <x:is>
          <x:t xml:space="preserve">F01</x:t>
        </x:is>
      </x:c>
      <x:c r="B821" t="inlineStr">
        <x:is>
          <x:t xml:space="preserve">P066</x:t>
        </x:is>
      </x:c>
      <x:c r="C821" t="n">
        <x:v>5</x:v>
      </x:c>
      <x:c r="D821" t="inlineStr">
        <x:is>
          <x:t xml:space="preserve">Soldadura</x:t>
        </x:is>
      </x:c>
      <x:c r="E821" t="inlineStr">
        <x:is>
          <x:t xml:space="preserve">Máquina de soldadura por arco MIG/MAG</x:t>
        </x:is>
      </x:c>
      <x:c r="F821" s="35" t="n">
        <x:v>45924.38419444444</x:v>
      </x:c>
      <x:c r="G821" s="35" t="n">
        <x:v>45926.38475</x:v>
      </x:c>
      <x:c r="H821" s="35" t="n">
        <x:f>'14_FALLAS_ESC'!$B$2</x:f>
        <x:v>45817.33333333334</x:v>
      </x:c>
      <x:c r="I821" t="str">
        <x:f>IF(G821&lt;=H821,"TERMINADA",IF(F821&gt;=H821,"PENDIENTE",IF(E821='14_FALLAS_ESC'!$E$2,"INTERRUMPIDA","EN CURSO")))</x:f>
        <x:v>PENDIENTE</x:v>
      </x:c>
      <x:c r="J821" t="inlineStr">
        <x:is>
          <x:t xml:space="preserve">DERIVADO DEL FIFO</x:t>
        </x:is>
      </x:c>
    </x:row>
    <x:row r="822">
      <x:c r="A822" t="inlineStr">
        <x:is>
          <x:t xml:space="preserve">F01</x:t>
        </x:is>
      </x:c>
      <x:c r="B822" t="inlineStr">
        <x:is>
          <x:t xml:space="preserve">P066</x:t>
        </x:is>
      </x:c>
      <x:c r="C822" t="n">
        <x:v>6</x:v>
      </x:c>
      <x:c r="D822" t="inlineStr">
        <x:is>
          <x:t xml:space="preserve">Desbarbado</x:t>
        </x:is>
      </x:c>
      <x:c r="E822" t="inlineStr">
        <x:is>
          <x:t xml:space="preserve">Mesa de desbarbado/esmerilado</x:t>
        </x:is>
      </x:c>
      <x:c r="F822" s="35" t="n">
        <x:v>45926.38475</x:v>
      </x:c>
      <x:c r="G822" s="35" t="n">
        <x:v>45929.46808333333</x:v>
      </x:c>
      <x:c r="H822" s="35" t="n">
        <x:f>'14_FALLAS_ESC'!$B$2</x:f>
        <x:v>45817.33333333334</x:v>
      </x:c>
      <x:c r="I822" t="str">
        <x:f>IF(G822&lt;=H822,"TERMINADA",IF(F822&gt;=H822,"PENDIENTE",IF(E822='14_FALLAS_ESC'!$E$2,"INTERRUMPIDA","EN CURSO")))</x:f>
        <x:v>PENDIENTE</x:v>
      </x:c>
      <x:c r="J822" t="inlineStr">
        <x:is>
          <x:t xml:space="preserve">DERIVADO DEL FIFO</x:t>
        </x:is>
      </x:c>
    </x:row>
    <x:row r="823">
      <x:c r="A823" t="inlineStr">
        <x:is>
          <x:t xml:space="preserve">F01</x:t>
        </x:is>
      </x:c>
      <x:c r="B823" t="inlineStr">
        <x:is>
          <x:t xml:space="preserve">P066</x:t>
        </x:is>
      </x:c>
      <x:c r="C823" t="n">
        <x:v>7</x:v>
      </x:c>
      <x:c r="D823" t="inlineStr">
        <x:is>
          <x:t xml:space="preserve">Preparación superficial</x:t>
        </x:is>
      </x:c>
      <x:c r="E823" t="inlineStr">
        <x:is>
          <x:t xml:space="preserve">Zona de preparación superficial</x:t>
        </x:is>
      </x:c>
      <x:c r="F823" s="35" t="n">
        <x:v>45929.46808333333</x:v>
      </x:c>
      <x:c r="G823" s="35" t="n">
        <x:v>45930.41028333333</x:v>
      </x:c>
      <x:c r="H823" s="35" t="n">
        <x:f>'14_FALLAS_ESC'!$B$2</x:f>
        <x:v>45817.33333333334</x:v>
      </x:c>
      <x:c r="I823" t="str">
        <x:f>IF(G823&lt;=H823,"TERMINADA",IF(F823&gt;=H823,"PENDIENTE",IF(E823='14_FALLAS_ESC'!$E$2,"INTERRUMPIDA","EN CURSO")))</x:f>
        <x:v>PENDIENTE</x:v>
      </x:c>
      <x:c r="J823" t="inlineStr">
        <x:is>
          <x:t xml:space="preserve">DERIVADO DEL FIFO</x:t>
        </x:is>
      </x:c>
    </x:row>
    <x:row r="824">
      <x:c r="A824" t="inlineStr">
        <x:is>
          <x:t xml:space="preserve">F01</x:t>
        </x:is>
      </x:c>
      <x:c r="B824" t="inlineStr">
        <x:is>
          <x:t xml:space="preserve">P066</x:t>
        </x:is>
      </x:c>
      <x:c r="C824" t="n">
        <x:v>8</x:v>
      </x:c>
      <x:c r="D824" t="inlineStr">
        <x:is>
          <x:t xml:space="preserve">Aplicación electrostática de polvo</x:t>
        </x:is>
      </x:c>
      <x:c r="E824" t="inlineStr">
        <x:is>
          <x:t xml:space="preserve">Pistola manual de pintura electrostática en polvo</x:t>
        </x:is>
      </x:c>
      <x:c r="F824" s="35" t="n">
        <x:v>45930.41028333333</x:v>
      </x:c>
      <x:c r="G824" s="35" t="n">
        <x:v>45930.49378333333</x:v>
      </x:c>
      <x:c r="H824" s="35" t="n">
        <x:f>'14_FALLAS_ESC'!$B$2</x:f>
        <x:v>45817.33333333334</x:v>
      </x:c>
      <x:c r="I824" t="str">
        <x:f>IF(G824&lt;=H824,"TERMINADA",IF(F824&gt;=H824,"PENDIENTE",IF(E824='14_FALLAS_ESC'!$E$2,"INTERRUMPIDA","EN CURSO")))</x:f>
        <x:v>PENDIENTE</x:v>
      </x:c>
      <x:c r="J824" t="inlineStr">
        <x:is>
          <x:t xml:space="preserve">DERIVADO DEL FIFO</x:t>
        </x:is>
      </x:c>
    </x:row>
    <x:row r="825">
      <x:c r="A825" t="inlineStr">
        <x:is>
          <x:t xml:space="preserve">F01</x:t>
        </x:is>
      </x:c>
      <x:c r="B825" t="inlineStr">
        <x:is>
          <x:t xml:space="preserve">P066</x:t>
        </x:is>
      </x:c>
      <x:c r="C825" t="n">
        <x:v>9</x:v>
      </x:c>
      <x:c r="D825" t="inlineStr">
        <x:is>
          <x:t xml:space="preserve">Curado térmico en horno</x:t>
        </x:is>
      </x:c>
      <x:c r="E825" t="inlineStr">
        <x:is>
          <x:t xml:space="preserve">Horno de curado de pintura electrostática por lotes</x:t>
        </x:is>
      </x:c>
      <x:c r="F825" s="35" t="n">
        <x:v>45930.49378333333</x:v>
      </x:c>
      <x:c r="G825" s="35" t="n">
        <x:v>45930.59795</x:v>
      </x:c>
      <x:c r="H825" s="35" t="n">
        <x:f>'14_FALLAS_ESC'!$B$2</x:f>
        <x:v>45817.33333333334</x:v>
      </x:c>
      <x:c r="I825" t="str">
        <x:f>IF(G825&lt;=H825,"TERMINADA",IF(F825&gt;=H825,"PENDIENTE",IF(E825='14_FALLAS_ESC'!$E$2,"INTERRUMPIDA","EN CURSO")))</x:f>
        <x:v>PENDIENTE</x:v>
      </x:c>
      <x:c r="J825" t="inlineStr">
        <x:is>
          <x:t xml:space="preserve">DERIVADO DEL FIFO</x:t>
        </x:is>
      </x:c>
    </x:row>
    <x:row r="826">
      <x:c r="A826" t="inlineStr">
        <x:is>
          <x:t xml:space="preserve">F01</x:t>
        </x:is>
      </x:c>
      <x:c r="B826" t="inlineStr">
        <x:is>
          <x:t xml:space="preserve">P066</x:t>
        </x:is>
      </x:c>
      <x:c r="C826" t="n">
        <x:v>10</x:v>
      </x:c>
      <x:c r="D826" t="inlineStr">
        <x:is>
          <x:t xml:space="preserve">Colgado, traslado y enfriamiento</x:t>
        </x:is>
      </x:c>
      <x:c r="E826" t="inlineStr">
        <x:is>
          <x:t xml:space="preserve">Manipulación y enfriamiento de piezas</x:t>
        </x:is>
      </x:c>
      <x:c r="F826" s="35" t="n">
        <x:v>45930.59795</x:v>
      </x:c>
      <x:c r="G826" s="35" t="n">
        <x:v>45930.63147777778</x:v>
      </x:c>
      <x:c r="H826" s="35" t="n">
        <x:f>'14_FALLAS_ESC'!$B$2</x:f>
        <x:v>45817.33333333334</x:v>
      </x:c>
      <x:c r="I826" t="str">
        <x:f>IF(G826&lt;=H826,"TERMINADA",IF(F826&gt;=H826,"PENDIENTE",IF(E826='14_FALLAS_ESC'!$E$2,"INTERRUMPIDA","EN CURSO")))</x:f>
        <x:v>PENDIENTE</x:v>
      </x:c>
      <x:c r="J826" t="inlineStr">
        <x:is>
          <x:t xml:space="preserve">DERIVADO DEL FIFO</x:t>
        </x:is>
      </x:c>
    </x:row>
    <x:row r="827">
      <x:c r="A827" t="inlineStr">
        <x:is>
          <x:t xml:space="preserve">F01</x:t>
        </x:is>
      </x:c>
      <x:c r="B827" t="inlineStr">
        <x:is>
          <x:t xml:space="preserve">P066</x:t>
        </x:is>
      </x:c>
      <x:c r="C827" t="n">
        <x:v>11</x:v>
      </x:c>
      <x:c r="D827" t="inlineStr">
        <x:is>
          <x:t xml:space="preserve">Ensamblaje</x:t>
        </x:is>
      </x:c>
      <x:c r="E827" t="inlineStr">
        <x:is>
          <x:t xml:space="preserve">Mesa de armado</x:t>
        </x:is>
      </x:c>
      <x:c r="F827" s="35" t="n">
        <x:v>45930.63147777778</x:v>
      </x:c>
      <x:c r="G827" s="35" t="n">
        <x:v>45932.45022777778</x:v>
      </x:c>
      <x:c r="H827" s="35" t="n">
        <x:f>'14_FALLAS_ESC'!$B$2</x:f>
        <x:v>45817.33333333334</x:v>
      </x:c>
      <x:c r="I827" t="str">
        <x:f>IF(G827&lt;=H827,"TERMINADA",IF(F827&gt;=H827,"PENDIENTE",IF(E827='14_FALLAS_ESC'!$E$2,"INTERRUMPIDA","EN CURSO")))</x:f>
        <x:v>PENDIENTE</x:v>
      </x:c>
      <x:c r="J827" t="inlineStr">
        <x:is>
          <x:t xml:space="preserve">DERIVADO DEL FIFO</x:t>
        </x:is>
      </x:c>
    </x:row>
    <x:row r="828">
      <x:c r="A828" t="inlineStr">
        <x:is>
          <x:t xml:space="preserve">F01</x:t>
        </x:is>
      </x:c>
      <x:c r="B828" t="inlineStr">
        <x:is>
          <x:t xml:space="preserve">P066</x:t>
        </x:is>
      </x:c>
      <x:c r="C828" t="n">
        <x:v>12</x:v>
      </x:c>
      <x:c r="D828" t="inlineStr">
        <x:is>
          <x:t xml:space="preserve">Inspección de calidad</x:t>
        </x:is>
      </x:c>
      <x:c r="E828" t="inlineStr">
        <x:is>
          <x:t xml:space="preserve">Área de inspección</x:t>
        </x:is>
      </x:c>
      <x:c r="F828" s="35" t="n">
        <x:v>45932.45022777778</x:v>
      </x:c>
      <x:c r="G828" s="35" t="n">
        <x:v>45932.48517222222</x:v>
      </x:c>
      <x:c r="H828" s="35" t="n">
        <x:f>'14_FALLAS_ESC'!$B$2</x:f>
        <x:v>45817.33333333334</x:v>
      </x:c>
      <x:c r="I828" t="str">
        <x:f>IF(G828&lt;=H828,"TERMINADA",IF(F828&gt;=H828,"PENDIENTE",IF(E828='14_FALLAS_ESC'!$E$2,"INTERRUMPIDA","EN CURSO")))</x:f>
        <x:v>PENDIENTE</x:v>
      </x:c>
      <x:c r="J828" t="inlineStr">
        <x:is>
          <x:t xml:space="preserve">DERIVADO DEL FIFO</x:t>
        </x:is>
      </x:c>
    </x:row>
    <x:row r="829">
      <x:c r="A829" t="inlineStr">
        <x:is>
          <x:t xml:space="preserve">F01</x:t>
        </x:is>
      </x:c>
      <x:c r="B829" t="inlineStr">
        <x:is>
          <x:t xml:space="preserve">P066</x:t>
        </x:is>
      </x:c>
      <x:c r="C829" t="n">
        <x:v>13</x:v>
      </x:c>
      <x:c r="D829" t="inlineStr">
        <x:is>
          <x:t xml:space="preserve">Embalaje</x:t>
        </x:is>
      </x:c>
      <x:c r="E829" t="inlineStr">
        <x:is>
          <x:t xml:space="preserve">Zona de protección y embalaje</x:t>
        </x:is>
      </x:c>
      <x:c r="F829" s="35" t="n">
        <x:v>45932.48517222222</x:v>
      </x:c>
      <x:c r="G829" s="35" t="n">
        <x:v>45932.57378333333</x:v>
      </x:c>
      <x:c r="H829" s="35" t="n">
        <x:f>'14_FALLAS_ESC'!$B$2</x:f>
        <x:v>45817.33333333334</x:v>
      </x:c>
      <x:c r="I829" t="str">
        <x:f>IF(G829&lt;=H829,"TERMINADA",IF(F829&gt;=H829,"PENDIENTE",IF(E829='14_FALLAS_ESC'!$E$2,"INTERRUMPIDA","EN CURSO")))</x:f>
        <x:v>PENDIENTE</x:v>
      </x:c>
      <x:c r="J829" t="inlineStr">
        <x:is>
          <x:t xml:space="preserve">DERIVADO DEL FIFO</x:t>
        </x:is>
      </x:c>
    </x:row>
    <x:row r="830">
      <x:c r="A830" t="inlineStr">
        <x:is>
          <x:t xml:space="preserve">F01</x:t>
        </x:is>
      </x:c>
      <x:c r="B830" t="inlineStr">
        <x:is>
          <x:t xml:space="preserve">P068</x:t>
        </x:is>
      </x:c>
      <x:c r="C830" t="n">
        <x:v>1</x:v>
      </x:c>
      <x:c r="D830" t="inlineStr">
        <x:is>
          <x:t xml:space="preserve">Corte de planchas de acero</x:t>
        </x:is>
      </x:c>
      <x:c r="E830" t="inlineStr">
        <x:is>
          <x:t xml:space="preserve">Guillotina hidráulica para corte de planchas de acero</x:t>
        </x:is>
      </x:c>
      <x:c r="F830" s="35" t="n">
        <x:v>45916.69169444445</x:v>
      </x:c>
      <x:c r="G830" s="35" t="n">
        <x:v>45917.64087847222</x:v>
      </x:c>
      <x:c r="H830" s="35" t="n">
        <x:f>'14_FALLAS_ESC'!$B$2</x:f>
        <x:v>45817.33333333334</x:v>
      </x:c>
      <x:c r="I830" t="str">
        <x:f>IF(G830&lt;=H830,"TERMINADA",IF(F830&gt;=H830,"PENDIENTE",IF(E830='14_FALLAS_ESC'!$E$2,"INTERRUMPIDA","EN CURSO")))</x:f>
        <x:v>PENDIENTE</x:v>
      </x:c>
      <x:c r="J830" t="inlineStr">
        <x:is>
          <x:t xml:space="preserve">DERIVADO DEL FIFO</x:t>
        </x:is>
      </x:c>
    </x:row>
    <x:row r="831">
      <x:c r="A831" t="inlineStr">
        <x:is>
          <x:t xml:space="preserve">F01</x:t>
        </x:is>
      </x:c>
      <x:c r="B831" t="inlineStr">
        <x:is>
          <x:t xml:space="preserve">P068</x:t>
        </x:is>
      </x:c>
      <x:c r="C831" t="n">
        <x:v>2</x:v>
      </x:c>
      <x:c r="D831" t="inlineStr">
        <x:is>
          <x:t xml:space="preserve">Corte de tubos y perfiles</x:t>
        </x:is>
      </x:c>
      <x:c r="E831" t="inlineStr">
        <x:is>
          <x:t xml:space="preserve">Sierra de cinta para corte de tubos y perfiles</x:t>
        </x:is>
      </x:c>
      <x:c r="F831" s="35" t="n">
        <x:v>45918.42780555556</x:v>
      </x:c>
      <x:c r="G831" s="35" t="n">
        <x:v>45918.46388888889</x:v>
      </x:c>
      <x:c r="H831" s="35" t="n">
        <x:f>'14_FALLAS_ESC'!$B$2</x:f>
        <x:v>45817.33333333334</x:v>
      </x:c>
      <x:c r="I831" t="str">
        <x:f>IF(G831&lt;=H831,"TERMINADA",IF(F831&gt;=H831,"PENDIENTE",IF(E831='14_FALLAS_ESC'!$E$2,"INTERRUMPIDA","EN CURSO")))</x:f>
        <x:v>PENDIENTE</x:v>
      </x:c>
      <x:c r="J831" t="inlineStr">
        <x:is>
          <x:t xml:space="preserve">DERIVADO DEL FIFO</x:t>
        </x:is>
      </x:c>
    </x:row>
    <x:row r="832">
      <x:c r="A832" t="inlineStr">
        <x:is>
          <x:t xml:space="preserve">F01</x:t>
        </x:is>
      </x:c>
      <x:c r="B832" t="inlineStr">
        <x:is>
          <x:t xml:space="preserve">P068</x:t>
        </x:is>
      </x:c>
      <x:c r="C832" t="n">
        <x:v>3</x:v>
      </x:c>
      <x:c r="D832" t="inlineStr">
        <x:is>
          <x:t xml:space="preserve">Perforación</x:t>
        </x:is>
      </x:c>
      <x:c r="E832" t="inlineStr">
        <x:is>
          <x:t xml:space="preserve">Taladro de banco para perforación de acero</x:t>
        </x:is>
      </x:c>
      <x:c r="F832" s="35" t="n">
        <x:v>45922.45919444445</x:v>
      </x:c>
      <x:c r="G832" s="35" t="n">
        <x:v>45923.4585</x:v>
      </x:c>
      <x:c r="H832" s="35" t="n">
        <x:f>'14_FALLAS_ESC'!$B$2</x:f>
        <x:v>45817.33333333334</x:v>
      </x:c>
      <x:c r="I832" t="str">
        <x:f>IF(G832&lt;=H832,"TERMINADA",IF(F832&gt;=H832,"PENDIENTE",IF(E832='14_FALLAS_ESC'!$E$2,"INTERRUMPIDA","EN CURSO")))</x:f>
        <x:v>PENDIENTE</x:v>
      </x:c>
      <x:c r="J832" t="inlineStr">
        <x:is>
          <x:t xml:space="preserve">DERIVADO DEL FIFO</x:t>
        </x:is>
      </x:c>
    </x:row>
    <x:row r="833">
      <x:c r="A833" t="inlineStr">
        <x:is>
          <x:t xml:space="preserve">F01</x:t>
        </x:is>
      </x:c>
      <x:c r="B833" t="inlineStr">
        <x:is>
          <x:t xml:space="preserve">P068</x:t>
        </x:is>
      </x:c>
      <x:c r="C833" t="n">
        <x:v>4</x:v>
      </x:c>
      <x:c r="D833" t="inlineStr">
        <x:is>
          <x:t xml:space="preserve">Plegado</x:t>
        </x:is>
      </x:c>
      <x:c r="E833" t="inlineStr">
        <x:is>
          <x:t xml:space="preserve">Plegadora hidráulica de chapa metálica</x:t>
        </x:is>
      </x:c>
      <x:c r="F833" s="35" t="n">
        <x:v>45924.38419444444</x:v>
      </x:c>
      <x:c r="G833" s="35" t="n">
        <x:v>45925.70363888889</x:v>
      </x:c>
      <x:c r="H833" s="35" t="n">
        <x:f>'14_FALLAS_ESC'!$B$2</x:f>
        <x:v>45817.33333333334</x:v>
      </x:c>
      <x:c r="I833" t="str">
        <x:f>IF(G833&lt;=H833,"TERMINADA",IF(F833&gt;=H833,"PENDIENTE",IF(E833='14_FALLAS_ESC'!$E$2,"INTERRUMPIDA","EN CURSO")))</x:f>
        <x:v>PENDIENTE</x:v>
      </x:c>
      <x:c r="J833" t="inlineStr">
        <x:is>
          <x:t xml:space="preserve">DERIVADO DEL FIFO</x:t>
        </x:is>
      </x:c>
    </x:row>
    <x:row r="834">
      <x:c r="A834" t="inlineStr">
        <x:is>
          <x:t xml:space="preserve">F01</x:t>
        </x:is>
      </x:c>
      <x:c r="B834" t="inlineStr">
        <x:is>
          <x:t xml:space="preserve">P068</x:t>
        </x:is>
      </x:c>
      <x:c r="C834" t="n">
        <x:v>5</x:v>
      </x:c>
      <x:c r="D834" t="inlineStr">
        <x:is>
          <x:t xml:space="preserve">Soldadura</x:t>
        </x:is>
      </x:c>
      <x:c r="E834" t="inlineStr">
        <x:is>
          <x:t xml:space="preserve">Máquina de soldadura por arco MIG/MAG</x:t>
        </x:is>
      </x:c>
      <x:c r="F834" s="35" t="n">
        <x:v>45926.38475</x:v>
      </x:c>
      <x:c r="G834" s="35" t="n">
        <x:v>45926.41891666667</x:v>
      </x:c>
      <x:c r="H834" s="35" t="n">
        <x:f>'14_FALLAS_ESC'!$B$2</x:f>
        <x:v>45817.33333333334</x:v>
      </x:c>
      <x:c r="I834" t="str">
        <x:f>IF(G834&lt;=H834,"TERMINADA",IF(F834&gt;=H834,"PENDIENTE",IF(E834='14_FALLAS_ESC'!$E$2,"INTERRUMPIDA","EN CURSO")))</x:f>
        <x:v>PENDIENTE</x:v>
      </x:c>
      <x:c r="J834" t="inlineStr">
        <x:is>
          <x:t xml:space="preserve">DERIVADO DEL FIFO</x:t>
        </x:is>
      </x:c>
    </x:row>
    <x:row r="835">
      <x:c r="A835" t="inlineStr">
        <x:is>
          <x:t xml:space="preserve">F01</x:t>
        </x:is>
      </x:c>
      <x:c r="B835" t="inlineStr">
        <x:is>
          <x:t xml:space="preserve">P068</x:t>
        </x:is>
      </x:c>
      <x:c r="C835" t="n">
        <x:v>6</x:v>
      </x:c>
      <x:c r="D835" t="inlineStr">
        <x:is>
          <x:t xml:space="preserve">Desbarbado</x:t>
        </x:is>
      </x:c>
      <x:c r="E835" t="inlineStr">
        <x:is>
          <x:t xml:space="preserve">Mesa de desbarbado/esmerilado</x:t>
        </x:is>
      </x:c>
      <x:c r="F835" s="35" t="n">
        <x:v>45929.46808333333</x:v>
      </x:c>
      <x:c r="G835" s="35" t="n">
        <x:v>45929.67225</x:v>
      </x:c>
      <x:c r="H835" s="35" t="n">
        <x:f>'14_FALLAS_ESC'!$B$2</x:f>
        <x:v>45817.33333333334</x:v>
      </x:c>
      <x:c r="I835" t="str">
        <x:f>IF(G835&lt;=H835,"TERMINADA",IF(F835&gt;=H835,"PENDIENTE",IF(E835='14_FALLAS_ESC'!$E$2,"INTERRUMPIDA","EN CURSO")))</x:f>
        <x:v>PENDIENTE</x:v>
      </x:c>
      <x:c r="J835" t="inlineStr">
        <x:is>
          <x:t xml:space="preserve">DERIVADO DEL FIFO</x:t>
        </x:is>
      </x:c>
    </x:row>
    <x:row r="836">
      <x:c r="A836" t="inlineStr">
        <x:is>
          <x:t xml:space="preserve">F01</x:t>
        </x:is>
      </x:c>
      <x:c r="B836" t="inlineStr">
        <x:is>
          <x:t xml:space="preserve">P068</x:t>
        </x:is>
      </x:c>
      <x:c r="C836" t="n">
        <x:v>7</x:v>
      </x:c>
      <x:c r="D836" t="inlineStr">
        <x:is>
          <x:t xml:space="preserve">Preparación superficial</x:t>
        </x:is>
      </x:c>
      <x:c r="E836" t="inlineStr">
        <x:is>
          <x:t xml:space="preserve">Zona de preparación superficial</x:t>
        </x:is>
      </x:c>
      <x:c r="F836" s="35" t="n">
        <x:v>45930.41028333333</x:v>
      </x:c>
      <x:c r="G836" s="35" t="n">
        <x:v>45930.58771277778</x:v>
      </x:c>
      <x:c r="H836" s="35" t="n">
        <x:f>'14_FALLAS_ESC'!$B$2</x:f>
        <x:v>45817.33333333334</x:v>
      </x:c>
      <x:c r="I836" t="str">
        <x:f>IF(G836&lt;=H836,"TERMINADA",IF(F836&gt;=H836,"PENDIENTE",IF(E836='14_FALLAS_ESC'!$E$2,"INTERRUMPIDA","EN CURSO")))</x:f>
        <x:v>PENDIENTE</x:v>
      </x:c>
      <x:c r="J836" t="inlineStr">
        <x:is>
          <x:t xml:space="preserve">DERIVADO DEL FIFO</x:t>
        </x:is>
      </x:c>
    </x:row>
    <x:row r="837">
      <x:c r="A837" t="inlineStr">
        <x:is>
          <x:t xml:space="preserve">F01</x:t>
        </x:is>
      </x:c>
      <x:c r="B837" t="inlineStr">
        <x:is>
          <x:t xml:space="preserve">P068</x:t>
        </x:is>
      </x:c>
      <x:c r="C837" t="n">
        <x:v>8</x:v>
      </x:c>
      <x:c r="D837" t="inlineStr">
        <x:is>
          <x:t xml:space="preserve">Aplicación electrostática de polvo</x:t>
        </x:is>
      </x:c>
      <x:c r="E837" t="inlineStr">
        <x:is>
          <x:t xml:space="preserve">Pistola manual de pintura electrostática en polvo</x:t>
        </x:is>
      </x:c>
      <x:c r="F837" s="35" t="n">
        <x:v>45930.58771277778</x:v>
      </x:c>
      <x:c r="G837" s="35" t="n">
        <x:v>45930.63172666667</x:v>
      </x:c>
      <x:c r="H837" s="35" t="n">
        <x:f>'14_FALLAS_ESC'!$B$2</x:f>
        <x:v>45817.33333333334</x:v>
      </x:c>
      <x:c r="I837" t="str">
        <x:f>IF(G837&lt;=H837,"TERMINADA",IF(F837&gt;=H837,"PENDIENTE",IF(E837='14_FALLAS_ESC'!$E$2,"INTERRUMPIDA","EN CURSO")))</x:f>
        <x:v>PENDIENTE</x:v>
      </x:c>
      <x:c r="J837" t="inlineStr">
        <x:is>
          <x:t xml:space="preserve">DERIVADO DEL FIFO</x:t>
        </x:is>
      </x:c>
    </x:row>
    <x:row r="838">
      <x:c r="A838" t="inlineStr">
        <x:is>
          <x:t xml:space="preserve">F01</x:t>
        </x:is>
      </x:c>
      <x:c r="B838" t="inlineStr">
        <x:is>
          <x:t xml:space="preserve">P068</x:t>
        </x:is>
      </x:c>
      <x:c r="C838" t="n">
        <x:v>9</x:v>
      </x:c>
      <x:c r="D838" t="inlineStr">
        <x:is>
          <x:t xml:space="preserve">Curado térmico en horno</x:t>
        </x:is>
      </x:c>
      <x:c r="E838" t="inlineStr">
        <x:is>
          <x:t xml:space="preserve">Horno de curado de pintura electrostática por lotes</x:t>
        </x:is>
      </x:c>
      <x:c r="F838" s="35" t="n">
        <x:v>45930.63172666667</x:v>
      </x:c>
      <x:c r="G838" s="35" t="n">
        <x:v>45930.66297666667</x:v>
      </x:c>
      <x:c r="H838" s="35" t="n">
        <x:f>'14_FALLAS_ESC'!$B$2</x:f>
        <x:v>45817.33333333334</x:v>
      </x:c>
      <x:c r="I838" t="str">
        <x:f>IF(G838&lt;=H838,"TERMINADA",IF(F838&gt;=H838,"PENDIENTE",IF(E838='14_FALLAS_ESC'!$E$2,"INTERRUMPIDA","EN CURSO")))</x:f>
        <x:v>PENDIENTE</x:v>
      </x:c>
      <x:c r="J838" t="inlineStr">
        <x:is>
          <x:t xml:space="preserve">DERIVADO DEL FIFO</x:t>
        </x:is>
      </x:c>
    </x:row>
    <x:row r="839">
      <x:c r="A839" t="inlineStr">
        <x:is>
          <x:t xml:space="preserve">F01</x:t>
        </x:is>
      </x:c>
      <x:c r="B839" t="inlineStr">
        <x:is>
          <x:t xml:space="preserve">P068</x:t>
        </x:is>
      </x:c>
      <x:c r="C839" t="n">
        <x:v>10</x:v>
      </x:c>
      <x:c r="D839" t="inlineStr">
        <x:is>
          <x:t xml:space="preserve">Colgado, traslado y enfriamiento</x:t>
        </x:is>
      </x:c>
      <x:c r="E839" t="inlineStr">
        <x:is>
          <x:t xml:space="preserve">Manipulación y enfriamiento de piezas</x:t>
        </x:is>
      </x:c>
      <x:c r="F839" s="35" t="n">
        <x:v>45930.66297666667</x:v>
      </x:c>
      <x:c r="G839" s="35" t="n">
        <x:v>45930.68087944444</x:v>
      </x:c>
      <x:c r="H839" s="35" t="n">
        <x:f>'14_FALLAS_ESC'!$B$2</x:f>
        <x:v>45817.33333333334</x:v>
      </x:c>
      <x:c r="I839" t="str">
        <x:f>IF(G839&lt;=H839,"TERMINADA",IF(F839&gt;=H839,"PENDIENTE",IF(E839='14_FALLAS_ESC'!$E$2,"INTERRUMPIDA","EN CURSO")))</x:f>
        <x:v>PENDIENTE</x:v>
      </x:c>
      <x:c r="J839" t="inlineStr">
        <x:is>
          <x:t xml:space="preserve">DERIVADO DEL FIFO</x:t>
        </x:is>
      </x:c>
    </x:row>
    <x:row r="840">
      <x:c r="A840" t="inlineStr">
        <x:is>
          <x:t xml:space="preserve">F01</x:t>
        </x:is>
      </x:c>
      <x:c r="B840" t="inlineStr">
        <x:is>
          <x:t xml:space="preserve">P068</x:t>
        </x:is>
      </x:c>
      <x:c r="C840" t="n">
        <x:v>11</x:v>
      </x:c>
      <x:c r="D840" t="inlineStr">
        <x:is>
          <x:t xml:space="preserve">Ensamblaje</x:t>
        </x:is>
      </x:c>
      <x:c r="E840" t="inlineStr">
        <x:is>
          <x:t xml:space="preserve">Mesa de armado</x:t>
        </x:is>
      </x:c>
      <x:c r="F840" s="35" t="n">
        <x:v>45932.45022777778</x:v>
      </x:c>
      <x:c r="G840" s="35" t="n">
        <x:v>45933.35804027778</x:v>
      </x:c>
      <x:c r="H840" s="35" t="n">
        <x:f>'14_FALLAS_ESC'!$B$2</x:f>
        <x:v>45817.33333333334</x:v>
      </x:c>
      <x:c r="I840" t="str">
        <x:f>IF(G840&lt;=H840,"TERMINADA",IF(F840&gt;=H840,"PENDIENTE",IF(E840='14_FALLAS_ESC'!$E$2,"INTERRUMPIDA","EN CURSO")))</x:f>
        <x:v>PENDIENTE</x:v>
      </x:c>
      <x:c r="J840" t="inlineStr">
        <x:is>
          <x:t xml:space="preserve">DERIVADO DEL FIFO</x:t>
        </x:is>
      </x:c>
    </x:row>
    <x:row r="841">
      <x:c r="A841" t="inlineStr">
        <x:is>
          <x:t xml:space="preserve">F01</x:t>
        </x:is>
      </x:c>
      <x:c r="B841" t="inlineStr">
        <x:is>
          <x:t xml:space="preserve">P068</x:t>
        </x:is>
      </x:c>
      <x:c r="C841" t="n">
        <x:v>12</x:v>
      </x:c>
      <x:c r="D841" t="inlineStr">
        <x:is>
          <x:t xml:space="preserve">Inspección de calidad</x:t>
        </x:is>
      </x:c>
      <x:c r="E841" t="inlineStr">
        <x:is>
          <x:t xml:space="preserve">Área de inspección</x:t>
        </x:is>
      </x:c>
      <x:c r="F841" s="35" t="n">
        <x:v>45933.35804027778</x:v>
      </x:c>
      <x:c r="G841" s="35" t="n">
        <x:v>45933.37726944444</x:v>
      </x:c>
      <x:c r="H841" s="35" t="n">
        <x:f>'14_FALLAS_ESC'!$B$2</x:f>
        <x:v>45817.33333333334</x:v>
      </x:c>
      <x:c r="I841" t="str">
        <x:f>IF(G841&lt;=H841,"TERMINADA",IF(F841&gt;=H841,"PENDIENTE",IF(E841='14_FALLAS_ESC'!$E$2,"INTERRUMPIDA","EN CURSO")))</x:f>
        <x:v>PENDIENTE</x:v>
      </x:c>
      <x:c r="J841" t="inlineStr">
        <x:is>
          <x:t xml:space="preserve">DERIVADO DEL FIFO</x:t>
        </x:is>
      </x:c>
    </x:row>
    <x:row r="842">
      <x:c r="A842" t="inlineStr">
        <x:is>
          <x:t xml:space="preserve">F01</x:t>
        </x:is>
      </x:c>
      <x:c r="B842" t="inlineStr">
        <x:is>
          <x:t xml:space="preserve">P068</x:t>
        </x:is>
      </x:c>
      <x:c r="C842" t="n">
        <x:v>13</x:v>
      </x:c>
      <x:c r="D842" t="inlineStr">
        <x:is>
          <x:t xml:space="preserve">Embalaje</x:t>
        </x:is>
      </x:c>
      <x:c r="E842" t="inlineStr">
        <x:is>
          <x:t xml:space="preserve">Zona de protección y embalaje</x:t>
        </x:is>
      </x:c>
      <x:c r="F842" s="35" t="n">
        <x:v>45933.37726944444</x:v>
      </x:c>
      <x:c r="G842" s="35" t="n">
        <x:v>45933.40296388889</x:v>
      </x:c>
      <x:c r="H842" s="35" t="n">
        <x:f>'14_FALLAS_ESC'!$B$2</x:f>
        <x:v>45817.33333333334</x:v>
      </x:c>
      <x:c r="I842" t="str">
        <x:f>IF(G842&lt;=H842,"TERMINADA",IF(F842&gt;=H842,"PENDIENTE",IF(E842='14_FALLAS_ESC'!$E$2,"INTERRUMPIDA","EN CURSO")))</x:f>
        <x:v>PENDIENTE</x:v>
      </x:c>
      <x:c r="J842" t="inlineStr">
        <x:is>
          <x:t xml:space="preserve">DERIVADO DEL FIFO</x:t>
        </x:is>
      </x:c>
    </x:row>
    <x:row r="843">
      <x:c r="A843" t="inlineStr">
        <x:is>
          <x:t xml:space="preserve">F01</x:t>
        </x:is>
      </x:c>
      <x:c r="B843" t="inlineStr">
        <x:is>
          <x:t xml:space="preserve">P070</x:t>
        </x:is>
      </x:c>
      <x:c r="C843" t="n">
        <x:v>1</x:v>
      </x:c>
      <x:c r="D843" t="inlineStr">
        <x:is>
          <x:t xml:space="preserve">Corte de planchas de acero</x:t>
        </x:is>
      </x:c>
      <x:c r="E843" t="inlineStr">
        <x:is>
          <x:t xml:space="preserve">Guillotina hidráulica para corte de planchas de acero</x:t>
        </x:is>
      </x:c>
      <x:c r="F843" s="35" t="n">
        <x:v>45917.64087847222</x:v>
      </x:c>
      <x:c r="G843" s="35" t="n">
        <x:v>45918.55118402778</x:v>
      </x:c>
      <x:c r="H843" s="35" t="n">
        <x:f>'14_FALLAS_ESC'!$B$2</x:f>
        <x:v>45817.33333333334</x:v>
      </x:c>
      <x:c r="I843" t="str">
        <x:f>IF(G843&lt;=H843,"TERMINADA",IF(F843&gt;=H843,"PENDIENTE",IF(E843='14_FALLAS_ESC'!$E$2,"INTERRUMPIDA","EN CURSO")))</x:f>
        <x:v>PENDIENTE</x:v>
      </x:c>
      <x:c r="J843" t="inlineStr">
        <x:is>
          <x:t xml:space="preserve">DERIVADO DEL FIFO</x:t>
        </x:is>
      </x:c>
    </x:row>
    <x:row r="844">
      <x:c r="A844" t="inlineStr">
        <x:is>
          <x:t xml:space="preserve">F01</x:t>
        </x:is>
      </x:c>
      <x:c r="B844" t="inlineStr">
        <x:is>
          <x:t xml:space="preserve">P070</x:t>
        </x:is>
      </x:c>
      <x:c r="C844" t="n">
        <x:v>2</x:v>
      </x:c>
      <x:c r="D844" t="inlineStr">
        <x:is>
          <x:t xml:space="preserve">Perforación</x:t>
        </x:is>
      </x:c>
      <x:c r="E844" t="inlineStr">
        <x:is>
          <x:t xml:space="preserve">Taladro de banco para perforación de acero</x:t>
        </x:is>
      </x:c>
      <x:c r="F844" s="35" t="n">
        <x:v>45923.4585</x:v>
      </x:c>
      <x:c r="G844" s="35" t="n">
        <x:v>45923.61961111111</x:v>
      </x:c>
      <x:c r="H844" s="35" t="n">
        <x:f>'14_FALLAS_ESC'!$B$2</x:f>
        <x:v>45817.33333333334</x:v>
      </x:c>
      <x:c r="I844" t="str">
        <x:f>IF(G844&lt;=H844,"TERMINADA",IF(F844&gt;=H844,"PENDIENTE",IF(E844='14_FALLAS_ESC'!$E$2,"INTERRUMPIDA","EN CURSO")))</x:f>
        <x:v>PENDIENTE</x:v>
      </x:c>
      <x:c r="J844" t="inlineStr">
        <x:is>
          <x:t xml:space="preserve">DERIVADO DEL FIFO</x:t>
        </x:is>
      </x:c>
    </x:row>
    <x:row r="845">
      <x:c r="A845" t="inlineStr">
        <x:is>
          <x:t xml:space="preserve">F01</x:t>
        </x:is>
      </x:c>
      <x:c r="B845" t="inlineStr">
        <x:is>
          <x:t xml:space="preserve">P070</x:t>
        </x:is>
      </x:c>
      <x:c r="C845" t="n">
        <x:v>3</x:v>
      </x:c>
      <x:c r="D845" t="inlineStr">
        <x:is>
          <x:t xml:space="preserve">Plegado</x:t>
        </x:is>
      </x:c>
      <x:c r="E845" t="inlineStr">
        <x:is>
          <x:t xml:space="preserve">Plegadora hidráulica de chapa metálica</x:t>
        </x:is>
      </x:c>
      <x:c r="F845" s="35" t="n">
        <x:v>45925.70363888889</x:v>
      </x:c>
      <x:c r="G845" s="35" t="n">
        <x:v>45929.66613888889</x:v>
      </x:c>
      <x:c r="H845" s="35" t="n">
        <x:f>'14_FALLAS_ESC'!$B$2</x:f>
        <x:v>45817.33333333334</x:v>
      </x:c>
      <x:c r="I845" t="str">
        <x:f>IF(G845&lt;=H845,"TERMINADA",IF(F845&gt;=H845,"PENDIENTE",IF(E845='14_FALLAS_ESC'!$E$2,"INTERRUMPIDA","EN CURSO")))</x:f>
        <x:v>PENDIENTE</x:v>
      </x:c>
      <x:c r="J845" t="inlineStr">
        <x:is>
          <x:t xml:space="preserve">DERIVADO DEL FIFO</x:t>
        </x:is>
      </x:c>
    </x:row>
    <x:row r="846">
      <x:c r="A846" t="inlineStr">
        <x:is>
          <x:t xml:space="preserve">F01</x:t>
        </x:is>
      </x:c>
      <x:c r="B846" t="inlineStr">
        <x:is>
          <x:t xml:space="preserve">P070</x:t>
        </x:is>
      </x:c>
      <x:c r="C846" t="n">
        <x:v>4</x:v>
      </x:c>
      <x:c r="D846" t="inlineStr">
        <x:is>
          <x:t xml:space="preserve">Desbarbado</x:t>
        </x:is>
      </x:c>
      <x:c r="E846" t="inlineStr">
        <x:is>
          <x:t xml:space="preserve">Mesa de desbarbado/esmerilado</x:t>
        </x:is>
      </x:c>
      <x:c r="F846" s="35" t="n">
        <x:v>45929.67225</x:v>
      </x:c>
      <x:c r="G846" s="35" t="n">
        <x:v>45930.40558333333</x:v>
      </x:c>
      <x:c r="H846" s="35" t="n">
        <x:f>'14_FALLAS_ESC'!$B$2</x:f>
        <x:v>45817.33333333334</x:v>
      </x:c>
      <x:c r="I846" t="str">
        <x:f>IF(G846&lt;=H846,"TERMINADA",IF(F846&gt;=H846,"PENDIENTE",IF(E846='14_FALLAS_ESC'!$E$2,"INTERRUMPIDA","EN CURSO")))</x:f>
        <x:v>PENDIENTE</x:v>
      </x:c>
      <x:c r="J846" t="inlineStr">
        <x:is>
          <x:t xml:space="preserve">DERIVADO DEL FIFO</x:t>
        </x:is>
      </x:c>
    </x:row>
    <x:row r="847">
      <x:c r="A847" t="inlineStr">
        <x:is>
          <x:t xml:space="preserve">F01</x:t>
        </x:is>
      </x:c>
      <x:c r="B847" t="inlineStr">
        <x:is>
          <x:t xml:space="preserve">P070</x:t>
        </x:is>
      </x:c>
      <x:c r="C847" t="n">
        <x:v>5</x:v>
      </x:c>
      <x:c r="D847" t="inlineStr">
        <x:is>
          <x:t xml:space="preserve">Preparación superficial</x:t>
        </x:is>
      </x:c>
      <x:c r="E847" t="inlineStr">
        <x:is>
          <x:t xml:space="preserve">Zona de preparación superficial</x:t>
        </x:is>
      </x:c>
      <x:c r="F847" s="35" t="n">
        <x:v>45930.58771277778</x:v>
      </x:c>
      <x:c r="G847" s="35" t="n">
        <x:v>45931.37324611111</x:v>
      </x:c>
      <x:c r="H847" s="35" t="n">
        <x:f>'14_FALLAS_ESC'!$B$2</x:f>
        <x:v>45817.33333333334</x:v>
      </x:c>
      <x:c r="I847" t="str">
        <x:f>IF(G847&lt;=H847,"TERMINADA",IF(F847&gt;=H847,"PENDIENTE",IF(E847='14_FALLAS_ESC'!$E$2,"INTERRUMPIDA","EN CURSO")))</x:f>
        <x:v>PENDIENTE</x:v>
      </x:c>
      <x:c r="J847" t="inlineStr">
        <x:is>
          <x:t xml:space="preserve">DERIVADO DEL FIFO</x:t>
        </x:is>
      </x:c>
    </x:row>
    <x:row r="848">
      <x:c r="A848" t="inlineStr">
        <x:is>
          <x:t xml:space="preserve">F01</x:t>
        </x:is>
      </x:c>
      <x:c r="B848" t="inlineStr">
        <x:is>
          <x:t xml:space="preserve">P070</x:t>
        </x:is>
      </x:c>
      <x:c r="C848" t="n">
        <x:v>6</x:v>
      </x:c>
      <x:c r="D848" t="inlineStr">
        <x:is>
          <x:t xml:space="preserve">Aplicación electrostática de polvo</x:t>
        </x:is>
      </x:c>
      <x:c r="E848" t="inlineStr">
        <x:is>
          <x:t xml:space="preserve">Pistola manual de pintura electrostática en polvo</x:t>
        </x:is>
      </x:c>
      <x:c r="F848" s="35" t="n">
        <x:v>45931.37324611111</x:v>
      </x:c>
      <x:c r="G848" s="35" t="n">
        <x:v>45931.41003777778</x:v>
      </x:c>
      <x:c r="H848" s="35" t="n">
        <x:f>'14_FALLAS_ESC'!$B$2</x:f>
        <x:v>45817.33333333334</x:v>
      </x:c>
      <x:c r="I848" t="str">
        <x:f>IF(G848&lt;=H848,"TERMINADA",IF(F848&gt;=H848,"PENDIENTE",IF(E848='14_FALLAS_ESC'!$E$2,"INTERRUMPIDA","EN CURSO")))</x:f>
        <x:v>PENDIENTE</x:v>
      </x:c>
      <x:c r="J848" t="inlineStr">
        <x:is>
          <x:t xml:space="preserve">DERIVADO DEL FIFO</x:t>
        </x:is>
      </x:c>
    </x:row>
    <x:row r="849">
      <x:c r="A849" t="inlineStr">
        <x:is>
          <x:t xml:space="preserve">F01</x:t>
        </x:is>
      </x:c>
      <x:c r="B849" t="inlineStr">
        <x:is>
          <x:t xml:space="preserve">P070</x:t>
        </x:is>
      </x:c>
      <x:c r="C849" t="n">
        <x:v>7</x:v>
      </x:c>
      <x:c r="D849" t="inlineStr">
        <x:is>
          <x:t xml:space="preserve">Curado térmico en horno</x:t>
        </x:is>
      </x:c>
      <x:c r="E849" t="inlineStr">
        <x:is>
          <x:t xml:space="preserve">Horno de curado de pintura electrostática por lotes</x:t>
        </x:is>
      </x:c>
      <x:c r="F849" s="35" t="n">
        <x:v>45931.41003777778</x:v>
      </x:c>
      <x:c r="G849" s="35" t="n">
        <x:v>45931.44128777778</x:v>
      </x:c>
      <x:c r="H849" s="35" t="n">
        <x:f>'14_FALLAS_ESC'!$B$2</x:f>
        <x:v>45817.33333333334</x:v>
      </x:c>
      <x:c r="I849" t="str">
        <x:f>IF(G849&lt;=H849,"TERMINADA",IF(F849&gt;=H849,"PENDIENTE",IF(E849='14_FALLAS_ESC'!$E$2,"INTERRUMPIDA","EN CURSO")))</x:f>
        <x:v>PENDIENTE</x:v>
      </x:c>
      <x:c r="J849" t="inlineStr">
        <x:is>
          <x:t xml:space="preserve">DERIVADO DEL FIFO</x:t>
        </x:is>
      </x:c>
    </x:row>
    <x:row r="850">
      <x:c r="A850" t="inlineStr">
        <x:is>
          <x:t xml:space="preserve">F01</x:t>
        </x:is>
      </x:c>
      <x:c r="B850" t="inlineStr">
        <x:is>
          <x:t xml:space="preserve">P070</x:t>
        </x:is>
      </x:c>
      <x:c r="C850" t="n">
        <x:v>8</x:v>
      </x:c>
      <x:c r="D850" t="inlineStr">
        <x:is>
          <x:t xml:space="preserve">Colgado, traslado y enfriamiento</x:t>
        </x:is>
      </x:c>
      <x:c r="E850" t="inlineStr">
        <x:is>
          <x:t xml:space="preserve">Manipulación y enfriamiento de piezas</x:t>
        </x:is>
      </x:c>
      <x:c r="F850" s="35" t="n">
        <x:v>45931.44128777778</x:v>
      </x:c>
      <x:c r="G850" s="35" t="n">
        <x:v>45931.45692666667</x:v>
      </x:c>
      <x:c r="H850" s="35" t="n">
        <x:f>'14_FALLAS_ESC'!$B$2</x:f>
        <x:v>45817.33333333334</x:v>
      </x:c>
      <x:c r="I850" t="str">
        <x:f>IF(G850&lt;=H850,"TERMINADA",IF(F850&gt;=H850,"PENDIENTE",IF(E850='14_FALLAS_ESC'!$E$2,"INTERRUMPIDA","EN CURSO")))</x:f>
        <x:v>PENDIENTE</x:v>
      </x:c>
      <x:c r="J850" t="inlineStr">
        <x:is>
          <x:t xml:space="preserve">DERIVADO DEL FIFO</x:t>
        </x:is>
      </x:c>
    </x:row>
    <x:row r="851">
      <x:c r="A851" t="inlineStr">
        <x:is>
          <x:t xml:space="preserve">F01</x:t>
        </x:is>
      </x:c>
      <x:c r="B851" t="inlineStr">
        <x:is>
          <x:t xml:space="preserve">P070</x:t>
        </x:is>
      </x:c>
      <x:c r="C851" t="n">
        <x:v>9</x:v>
      </x:c>
      <x:c r="D851" t="inlineStr">
        <x:is>
          <x:t xml:space="preserve">Ensamblaje</x:t>
        </x:is>
      </x:c>
      <x:c r="E851" t="inlineStr">
        <x:is>
          <x:t xml:space="preserve">Mesa de armado</x:t>
        </x:is>
      </x:c>
      <x:c r="F851" s="35" t="n">
        <x:v>45933.35804027778</x:v>
      </x:c>
      <x:c r="G851" s="35" t="n">
        <x:v>45933.63824861111</x:v>
      </x:c>
      <x:c r="H851" s="35" t="n">
        <x:f>'14_FALLAS_ESC'!$B$2</x:f>
        <x:v>45817.33333333334</x:v>
      </x:c>
      <x:c r="I851" t="str">
        <x:f>IF(G851&lt;=H851,"TERMINADA",IF(F851&gt;=H851,"PENDIENTE",IF(E851='14_FALLAS_ESC'!$E$2,"INTERRUMPIDA","EN CURSO")))</x:f>
        <x:v>PENDIENTE</x:v>
      </x:c>
      <x:c r="J851" t="inlineStr">
        <x:is>
          <x:t xml:space="preserve">DERIVADO DEL FIFO</x:t>
        </x:is>
      </x:c>
    </x:row>
    <x:row r="852">
      <x:c r="A852" t="inlineStr">
        <x:is>
          <x:t xml:space="preserve">F01</x:t>
        </x:is>
      </x:c>
      <x:c r="B852" t="inlineStr">
        <x:is>
          <x:t xml:space="preserve">P070</x:t>
        </x:is>
      </x:c>
      <x:c r="C852" t="n">
        <x:v>10</x:v>
      </x:c>
      <x:c r="D852" t="inlineStr">
        <x:is>
          <x:t xml:space="preserve">Inspección de calidad</x:t>
        </x:is>
      </x:c>
      <x:c r="E852" t="inlineStr">
        <x:is>
          <x:t xml:space="preserve">Área de inspección</x:t>
        </x:is>
      </x:c>
      <x:c r="F852" s="35" t="n">
        <x:v>45933.63824861111</x:v>
      </x:c>
      <x:c r="G852" s="35" t="n">
        <x:v>45933.65430416667</x:v>
      </x:c>
      <x:c r="H852" s="35" t="n">
        <x:f>'14_FALLAS_ESC'!$B$2</x:f>
        <x:v>45817.33333333334</x:v>
      </x:c>
      <x:c r="I852" t="str">
        <x:f>IF(G852&lt;=H852,"TERMINADA",IF(F852&gt;=H852,"PENDIENTE",IF(E852='14_FALLAS_ESC'!$E$2,"INTERRUMPIDA","EN CURSO")))</x:f>
        <x:v>PENDIENTE</x:v>
      </x:c>
      <x:c r="J852" t="inlineStr">
        <x:is>
          <x:t xml:space="preserve">DERIVADO DEL FIFO</x:t>
        </x:is>
      </x:c>
    </x:row>
    <x:row r="853">
      <x:c r="A853" t="inlineStr">
        <x:is>
          <x:t xml:space="preserve">F01</x:t>
        </x:is>
      </x:c>
      <x:c r="B853" t="inlineStr">
        <x:is>
          <x:t xml:space="preserve">P070</x:t>
        </x:is>
      </x:c>
      <x:c r="C853" t="n">
        <x:v>11</x:v>
      </x:c>
      <x:c r="D853" t="inlineStr">
        <x:is>
          <x:t xml:space="preserve">Embalaje</x:t>
        </x:is>
      </x:c>
      <x:c r="E853" t="inlineStr">
        <x:is>
          <x:t xml:space="preserve">Zona de protección y embalaje</x:t>
        </x:is>
      </x:c>
      <x:c r="F853" s="35" t="n">
        <x:v>45933.65430416667</x:v>
      </x:c>
      <x:c r="G853" s="35" t="n">
        <x:v>45933.67560972222</x:v>
      </x:c>
      <x:c r="H853" s="35" t="n">
        <x:f>'14_FALLAS_ESC'!$B$2</x:f>
        <x:v>45817.33333333334</x:v>
      </x:c>
      <x:c r="I853" t="str">
        <x:f>IF(G853&lt;=H853,"TERMINADA",IF(F853&gt;=H853,"PENDIENTE",IF(E853='14_FALLAS_ESC'!$E$2,"INTERRUMPIDA","EN CURSO")))</x:f>
        <x:v>PENDIENTE</x:v>
      </x:c>
      <x:c r="J853" t="inlineStr">
        <x:is>
          <x:t xml:space="preserve">DERIVADO DEL FIFO</x:t>
        </x:is>
      </x:c>
    </x:row>
    <x:row r="854">
      <x:c r="A854" t="inlineStr">
        <x:is>
          <x:t xml:space="preserve">F01</x:t>
        </x:is>
      </x:c>
      <x:c r="B854" t="inlineStr">
        <x:is>
          <x:t xml:space="preserve">P072</x:t>
        </x:is>
      </x:c>
      <x:c r="C854" t="n">
        <x:v>1</x:v>
      </x:c>
      <x:c r="D854" t="inlineStr">
        <x:is>
          <x:t xml:space="preserve">Corte de planchas de acero</x:t>
        </x:is>
      </x:c>
      <x:c r="E854" t="inlineStr">
        <x:is>
          <x:t xml:space="preserve">Guillotina hidráulica para corte de planchas de acero</x:t>
        </x:is>
      </x:c>
      <x:c r="F854" s="35" t="n">
        <x:v>45918.55118402778</x:v>
      </x:c>
      <x:c r="G854" s="35" t="n">
        <x:v>45919.43118402778</x:v>
      </x:c>
      <x:c r="H854" s="35" t="n">
        <x:f>'14_FALLAS_ESC'!$B$2</x:f>
        <x:v>45817.33333333334</x:v>
      </x:c>
      <x:c r="I854" t="str">
        <x:f>IF(G854&lt;=H854,"TERMINADA",IF(F854&gt;=H854,"PENDIENTE",IF(E854='14_FALLAS_ESC'!$E$2,"INTERRUMPIDA","EN CURSO")))</x:f>
        <x:v>PENDIENTE</x:v>
      </x:c>
      <x:c r="J854" t="inlineStr">
        <x:is>
          <x:t xml:space="preserve">DERIVADO DEL FIFO</x:t>
        </x:is>
      </x:c>
    </x:row>
    <x:row r="855">
      <x:c r="A855" t="inlineStr">
        <x:is>
          <x:t xml:space="preserve">F01</x:t>
        </x:is>
      </x:c>
      <x:c r="B855" t="inlineStr">
        <x:is>
          <x:t xml:space="preserve">P072</x:t>
        </x:is>
      </x:c>
      <x:c r="C855" t="n">
        <x:v>2</x:v>
      </x:c>
      <x:c r="D855" t="inlineStr">
        <x:is>
          <x:t xml:space="preserve">Corte de tubos y perfiles</x:t>
        </x:is>
      </x:c>
      <x:c r="E855" t="inlineStr">
        <x:is>
          <x:t xml:space="preserve">Sierra de cinta para corte de tubos y perfiles</x:t>
        </x:is>
      </x:c>
      <x:c r="F855" s="35" t="n">
        <x:v>45919.43118402778</x:v>
      </x:c>
      <x:c r="G855" s="35" t="n">
        <x:v>45919.70257291666</x:v>
      </x:c>
      <x:c r="H855" s="35" t="n">
        <x:f>'14_FALLAS_ESC'!$B$2</x:f>
        <x:v>45817.33333333334</x:v>
      </x:c>
      <x:c r="I855" t="str">
        <x:f>IF(G855&lt;=H855,"TERMINADA",IF(F855&gt;=H855,"PENDIENTE",IF(E855='14_FALLAS_ESC'!$E$2,"INTERRUMPIDA","EN CURSO")))</x:f>
        <x:v>PENDIENTE</x:v>
      </x:c>
      <x:c r="J855" t="inlineStr">
        <x:is>
          <x:t xml:space="preserve">DERIVADO DEL FIFO</x:t>
        </x:is>
      </x:c>
    </x:row>
    <x:row r="856">
      <x:c r="A856" t="inlineStr">
        <x:is>
          <x:t xml:space="preserve">F01</x:t>
        </x:is>
      </x:c>
      <x:c r="B856" t="inlineStr">
        <x:is>
          <x:t xml:space="preserve">P072</x:t>
        </x:is>
      </x:c>
      <x:c r="C856" t="n">
        <x:v>3</x:v>
      </x:c>
      <x:c r="D856" t="inlineStr">
        <x:is>
          <x:t xml:space="preserve">Perforación</x:t>
        </x:is>
      </x:c>
      <x:c r="E856" t="inlineStr">
        <x:is>
          <x:t xml:space="preserve">Taladro de banco para perforación de acero</x:t>
        </x:is>
      </x:c>
      <x:c r="F856" s="35" t="n">
        <x:v>45923.61961111111</x:v>
      </x:c>
      <x:c r="G856" s="35" t="n">
        <x:v>45924.67377777777</x:v>
      </x:c>
      <x:c r="H856" s="35" t="n">
        <x:f>'14_FALLAS_ESC'!$B$2</x:f>
        <x:v>45817.33333333334</x:v>
      </x:c>
      <x:c r="I856" t="str">
        <x:f>IF(G856&lt;=H856,"TERMINADA",IF(F856&gt;=H856,"PENDIENTE",IF(E856='14_FALLAS_ESC'!$E$2,"INTERRUMPIDA","EN CURSO")))</x:f>
        <x:v>PENDIENTE</x:v>
      </x:c>
      <x:c r="J856" t="inlineStr">
        <x:is>
          <x:t xml:space="preserve">DERIVADO DEL FIFO</x:t>
        </x:is>
      </x:c>
    </x:row>
    <x:row r="857">
      <x:c r="A857" t="inlineStr">
        <x:is>
          <x:t xml:space="preserve">F01</x:t>
        </x:is>
      </x:c>
      <x:c r="B857" t="inlineStr">
        <x:is>
          <x:t xml:space="preserve">P072</x:t>
        </x:is>
      </x:c>
      <x:c r="C857" t="n">
        <x:v>4</x:v>
      </x:c>
      <x:c r="D857" t="inlineStr">
        <x:is>
          <x:t xml:space="preserve">Plegado</x:t>
        </x:is>
      </x:c>
      <x:c r="E857" t="inlineStr">
        <x:is>
          <x:t xml:space="preserve">Plegadora hidráulica de chapa metálica</x:t>
        </x:is>
      </x:c>
      <x:c r="F857" s="35" t="n">
        <x:v>45929.66613888889</x:v>
      </x:c>
      <x:c r="G857" s="35" t="n">
        <x:v>45931.59808333333</x:v>
      </x:c>
      <x:c r="H857" s="35" t="n">
        <x:f>'14_FALLAS_ESC'!$B$2</x:f>
        <x:v>45817.33333333334</x:v>
      </x:c>
      <x:c r="I857" t="str">
        <x:f>IF(G857&lt;=H857,"TERMINADA",IF(F857&gt;=H857,"PENDIENTE",IF(E857='14_FALLAS_ESC'!$E$2,"INTERRUMPIDA","EN CURSO")))</x:f>
        <x:v>PENDIENTE</x:v>
      </x:c>
      <x:c r="J857" t="inlineStr">
        <x:is>
          <x:t xml:space="preserve">DERIVADO DEL FIFO</x:t>
        </x:is>
      </x:c>
    </x:row>
    <x:row r="858">
      <x:c r="A858" t="inlineStr">
        <x:is>
          <x:t xml:space="preserve">F01</x:t>
        </x:is>
      </x:c>
      <x:c r="B858" t="inlineStr">
        <x:is>
          <x:t xml:space="preserve">P072</x:t>
        </x:is>
      </x:c>
      <x:c r="C858" t="n">
        <x:v>5</x:v>
      </x:c>
      <x:c r="D858" t="inlineStr">
        <x:is>
          <x:t xml:space="preserve">Desbarbado</x:t>
        </x:is>
      </x:c>
      <x:c r="E858" t="inlineStr">
        <x:is>
          <x:t xml:space="preserve">Mesa de desbarbado/esmerilado</x:t>
        </x:is>
      </x:c>
      <x:c r="F858" s="35" t="n">
        <x:v>45931.59808333333</x:v>
      </x:c>
      <x:c r="G858" s="35" t="n">
        <x:v>45932.48558333333</x:v>
      </x:c>
      <x:c r="H858" s="35" t="n">
        <x:f>'14_FALLAS_ESC'!$B$2</x:f>
        <x:v>45817.33333333334</x:v>
      </x:c>
      <x:c r="I858" t="str">
        <x:f>IF(G858&lt;=H858,"TERMINADA",IF(F858&gt;=H858,"PENDIENTE",IF(E858='14_FALLAS_ESC'!$E$2,"INTERRUMPIDA","EN CURSO")))</x:f>
        <x:v>PENDIENTE</x:v>
      </x:c>
      <x:c r="J858" t="inlineStr">
        <x:is>
          <x:t xml:space="preserve">DERIVADO DEL FIFO</x:t>
        </x:is>
      </x:c>
    </x:row>
    <x:row r="859">
      <x:c r="A859" t="inlineStr">
        <x:is>
          <x:t xml:space="preserve">F01</x:t>
        </x:is>
      </x:c>
      <x:c r="B859" t="inlineStr">
        <x:is>
          <x:t xml:space="preserve">P072</x:t>
        </x:is>
      </x:c>
      <x:c r="C859" t="n">
        <x:v>6</x:v>
      </x:c>
      <x:c r="D859" t="inlineStr">
        <x:is>
          <x:t xml:space="preserve">Preparación superficial</x:t>
        </x:is>
      </x:c>
      <x:c r="E859" t="inlineStr">
        <x:is>
          <x:t xml:space="preserve">Zona de preparación superficial</x:t>
        </x:is>
      </x:c>
      <x:c r="F859" s="35" t="n">
        <x:v>45932.48558333333</x:v>
      </x:c>
      <x:c r="G859" s="35" t="n">
        <x:v>45932.70138333333</x:v>
      </x:c>
      <x:c r="H859" s="35" t="n">
        <x:f>'14_FALLAS_ESC'!$B$2</x:f>
        <x:v>45817.33333333334</x:v>
      </x:c>
      <x:c r="I859" t="str">
        <x:f>IF(G859&lt;=H859,"TERMINADA",IF(F859&gt;=H859,"PENDIENTE",IF(E859='14_FALLAS_ESC'!$E$2,"INTERRUMPIDA","EN CURSO")))</x:f>
        <x:v>PENDIENTE</x:v>
      </x:c>
      <x:c r="J859" t="inlineStr">
        <x:is>
          <x:t xml:space="preserve">DERIVADO DEL FIFO</x:t>
        </x:is>
      </x:c>
    </x:row>
    <x:row r="860">
      <x:c r="A860" t="inlineStr">
        <x:is>
          <x:t xml:space="preserve">F01</x:t>
        </x:is>
      </x:c>
      <x:c r="B860" t="inlineStr">
        <x:is>
          <x:t xml:space="preserve">P072</x:t>
        </x:is>
      </x:c>
      <x:c r="C860" t="n">
        <x:v>7</x:v>
      </x:c>
      <x:c r="D860" t="inlineStr">
        <x:is>
          <x:t xml:space="preserve">Aplicación electrostática de polvo</x:t>
        </x:is>
      </x:c>
      <x:c r="E860" t="inlineStr">
        <x:is>
          <x:t xml:space="preserve">Pistola manual de pintura electrostática en polvo</x:t>
        </x:is>
      </x:c>
      <x:c r="F860" s="35" t="n">
        <x:v>45932.70138333333</x:v>
      </x:c>
      <x:c r="G860" s="35" t="n">
        <x:v>45933.38041111111</x:v>
      </x:c>
      <x:c r="H860" s="35" t="n">
        <x:f>'14_FALLAS_ESC'!$B$2</x:f>
        <x:v>45817.33333333334</x:v>
      </x:c>
      <x:c r="I860" t="str">
        <x:f>IF(G860&lt;=H860,"TERMINADA",IF(F860&gt;=H860,"PENDIENTE",IF(E860='14_FALLAS_ESC'!$E$2,"INTERRUMPIDA","EN CURSO")))</x:f>
        <x:v>PENDIENTE</x:v>
      </x:c>
      <x:c r="J860" t="inlineStr">
        <x:is>
          <x:t xml:space="preserve">DERIVADO DEL FIFO</x:t>
        </x:is>
      </x:c>
    </x:row>
    <x:row r="861">
      <x:c r="A861" t="inlineStr">
        <x:is>
          <x:t xml:space="preserve">F01</x:t>
        </x:is>
      </x:c>
      <x:c r="B861" t="inlineStr">
        <x:is>
          <x:t xml:space="preserve">P072</x:t>
        </x:is>
      </x:c>
      <x:c r="C861" t="n">
        <x:v>8</x:v>
      </x:c>
      <x:c r="D861" t="inlineStr">
        <x:is>
          <x:t xml:space="preserve">Curado térmico en horno</x:t>
        </x:is>
      </x:c>
      <x:c r="E861" t="inlineStr">
        <x:is>
          <x:t xml:space="preserve">Horno de curado de pintura electrostática por lotes</x:t>
        </x:is>
      </x:c>
      <x:c r="F861" s="35" t="n">
        <x:v>45933.38041111111</x:v>
      </x:c>
      <x:c r="G861" s="35" t="n">
        <x:v>45933.41166111111</x:v>
      </x:c>
      <x:c r="H861" s="35" t="n">
        <x:f>'14_FALLAS_ESC'!$B$2</x:f>
        <x:v>45817.33333333334</x:v>
      </x:c>
      <x:c r="I861" t="str">
        <x:f>IF(G861&lt;=H861,"TERMINADA",IF(F861&gt;=H861,"PENDIENTE",IF(E861='14_FALLAS_ESC'!$E$2,"INTERRUMPIDA","EN CURSO")))</x:f>
        <x:v>PENDIENTE</x:v>
      </x:c>
      <x:c r="J861" t="inlineStr">
        <x:is>
          <x:t xml:space="preserve">DERIVADO DEL FIFO</x:t>
        </x:is>
      </x:c>
    </x:row>
    <x:row r="862">
      <x:c r="A862" t="inlineStr">
        <x:is>
          <x:t xml:space="preserve">F01</x:t>
        </x:is>
      </x:c>
      <x:c r="B862" t="inlineStr">
        <x:is>
          <x:t xml:space="preserve">P072</x:t>
        </x:is>
      </x:c>
      <x:c r="C862" t="n">
        <x:v>9</x:v>
      </x:c>
      <x:c r="D862" t="inlineStr">
        <x:is>
          <x:t xml:space="preserve">Colgado, traslado y enfriamiento</x:t>
        </x:is>
      </x:c>
      <x:c r="E862" t="inlineStr">
        <x:is>
          <x:t xml:space="preserve">Manipulación y enfriamiento de piezas</x:t>
        </x:is>
      </x:c>
      <x:c r="F862" s="35" t="n">
        <x:v>45933.41166111111</x:v>
      </x:c>
      <x:c r="G862" s="35" t="n">
        <x:v>45933.43360555555</x:v>
      </x:c>
      <x:c r="H862" s="35" t="n">
        <x:f>'14_FALLAS_ESC'!$B$2</x:f>
        <x:v>45817.33333333334</x:v>
      </x:c>
      <x:c r="I862" t="str">
        <x:f>IF(G862&lt;=H862,"TERMINADA",IF(F862&gt;=H862,"PENDIENTE",IF(E862='14_FALLAS_ESC'!$E$2,"INTERRUMPIDA","EN CURSO")))</x:f>
        <x:v>PENDIENTE</x:v>
      </x:c>
      <x:c r="J862" t="inlineStr">
        <x:is>
          <x:t xml:space="preserve">DERIVADO DEL FIFO</x:t>
        </x:is>
      </x:c>
    </x:row>
    <x:row r="863">
      <x:c r="A863" t="inlineStr">
        <x:is>
          <x:t xml:space="preserve">F01</x:t>
        </x:is>
      </x:c>
      <x:c r="B863" t="inlineStr">
        <x:is>
          <x:t xml:space="preserve">P072</x:t>
        </x:is>
      </x:c>
      <x:c r="C863" t="n">
        <x:v>10</x:v>
      </x:c>
      <x:c r="D863" t="inlineStr">
        <x:is>
          <x:t xml:space="preserve">Ensamblaje</x:t>
        </x:is>
      </x:c>
      <x:c r="E863" t="inlineStr">
        <x:is>
          <x:t xml:space="preserve">Mesa de armado</x:t>
        </x:is>
      </x:c>
      <x:c r="F863" s="35" t="n">
        <x:v>45933.63824861111</x:v>
      </x:c>
      <x:c r="G863" s="35" t="n">
        <x:v>45937.36116527778</x:v>
      </x:c>
      <x:c r="H863" s="35" t="n">
        <x:f>'14_FALLAS_ESC'!$B$2</x:f>
        <x:v>45817.33333333334</x:v>
      </x:c>
      <x:c r="I863" t="str">
        <x:f>IF(G863&lt;=H863,"TERMINADA",IF(F863&gt;=H863,"PENDIENTE",IF(E863='14_FALLAS_ESC'!$E$2,"INTERRUMPIDA","EN CURSO")))</x:f>
        <x:v>PENDIENTE</x:v>
      </x:c>
      <x:c r="J863" t="inlineStr">
        <x:is>
          <x:t xml:space="preserve">DERIVADO DEL FIFO</x:t>
        </x:is>
      </x:c>
    </x:row>
    <x:row r="864">
      <x:c r="A864" t="inlineStr">
        <x:is>
          <x:t xml:space="preserve">F01</x:t>
        </x:is>
      </x:c>
      <x:c r="B864" t="inlineStr">
        <x:is>
          <x:t xml:space="preserve">P072</x:t>
        </x:is>
      </x:c>
      <x:c r="C864" t="n">
        <x:v>11</x:v>
      </x:c>
      <x:c r="D864" t="inlineStr">
        <x:is>
          <x:t xml:space="preserve">Inspección de calidad</x:t>
        </x:is>
      </x:c>
      <x:c r="E864" t="inlineStr">
        <x:is>
          <x:t xml:space="preserve">Área de inspección</x:t>
        </x:is>
      </x:c>
      <x:c r="F864" s="35" t="n">
        <x:v>45937.36116527778</x:v>
      </x:c>
      <x:c r="G864" s="35" t="n">
        <x:v>45937.3865125</x:v>
      </x:c>
      <x:c r="H864" s="35" t="n">
        <x:f>'14_FALLAS_ESC'!$B$2</x:f>
        <x:v>45817.33333333334</x:v>
      </x:c>
      <x:c r="I864" t="str">
        <x:f>IF(G864&lt;=H864,"TERMINADA",IF(F864&gt;=H864,"PENDIENTE",IF(E864='14_FALLAS_ESC'!$E$2,"INTERRUMPIDA","EN CURSO")))</x:f>
        <x:v>PENDIENTE</x:v>
      </x:c>
      <x:c r="J864" t="inlineStr">
        <x:is>
          <x:t xml:space="preserve">DERIVADO DEL FIFO</x:t>
        </x:is>
      </x:c>
    </x:row>
    <x:row r="865">
      <x:c r="A865" t="inlineStr">
        <x:is>
          <x:t xml:space="preserve">F01</x:t>
        </x:is>
      </x:c>
      <x:c r="B865" t="inlineStr">
        <x:is>
          <x:t xml:space="preserve">P072</x:t>
        </x:is>
      </x:c>
      <x:c r="C865" t="n">
        <x:v>12</x:v>
      </x:c>
      <x:c r="D865" t="inlineStr">
        <x:is>
          <x:t xml:space="preserve">Embalaje</x:t>
        </x:is>
      </x:c>
      <x:c r="E865" t="inlineStr">
        <x:is>
          <x:t xml:space="preserve">Zona de protección y embalaje</x:t>
        </x:is>
      </x:c>
      <x:c r="F865" s="35" t="n">
        <x:v>45937.3865125</x:v>
      </x:c>
      <x:c r="G865" s="35" t="n">
        <x:v>45937.42033194444</x:v>
      </x:c>
      <x:c r="H865" s="35" t="n">
        <x:f>'14_FALLAS_ESC'!$B$2</x:f>
        <x:v>45817.33333333334</x:v>
      </x:c>
      <x:c r="I865" t="str">
        <x:f>IF(G865&lt;=H865,"TERMINADA",IF(F865&gt;=H865,"PENDIENTE",IF(E865='14_FALLAS_ESC'!$E$2,"INTERRUMPIDA","EN CURSO")))</x:f>
        <x:v>PENDIENTE</x:v>
      </x:c>
      <x:c r="J865" t="inlineStr">
        <x:is>
          <x:t xml:space="preserve">DERIVADO DEL FIFO</x:t>
        </x:is>
      </x:c>
    </x:row>
    <x:row r="866">
      <x:c r="A866" t="inlineStr">
        <x:is>
          <x:t xml:space="preserve">F01</x:t>
        </x:is>
      </x:c>
      <x:c r="B866" t="inlineStr">
        <x:is>
          <x:t xml:space="preserve">P073</x:t>
        </x:is>
      </x:c>
      <x:c r="C866" t="n">
        <x:v>1</x:v>
      </x:c>
      <x:c r="D866" t="inlineStr">
        <x:is>
          <x:t xml:space="preserve">Corte de planchas de acero</x:t>
        </x:is>
      </x:c>
      <x:c r="E866" t="inlineStr">
        <x:is>
          <x:t xml:space="preserve">Guillotina hidráulica para corte de planchas de acero</x:t>
        </x:is>
      </x:c>
      <x:c r="F866" s="35" t="n">
        <x:v>45933.33333333334</x:v>
      </x:c>
      <x:c r="G866" s="35" t="n">
        <x:v>45933.67461111111</x:v>
      </x:c>
      <x:c r="H866" s="35" t="n">
        <x:f>'14_FALLAS_ESC'!$B$2</x:f>
        <x:v>45817.33333333334</x:v>
      </x:c>
      <x:c r="I866" t="str">
        <x:f>IF(G866&lt;=H866,"TERMINADA",IF(F866&gt;=H866,"PENDIENTE",IF(E866='14_FALLAS_ESC'!$E$2,"INTERRUMPIDA","EN CURSO")))</x:f>
        <x:v>PENDIENTE</x:v>
      </x:c>
      <x:c r="J866" t="inlineStr">
        <x:is>
          <x:t xml:space="preserve">DERIVADO DEL FIFO</x:t>
        </x:is>
      </x:c>
    </x:row>
    <x:row r="867">
      <x:c r="A867" t="inlineStr">
        <x:is>
          <x:t xml:space="preserve">F01</x:t>
        </x:is>
      </x:c>
      <x:c r="B867" t="inlineStr">
        <x:is>
          <x:t xml:space="preserve">P073</x:t>
        </x:is>
      </x:c>
      <x:c r="C867" t="n">
        <x:v>2</x:v>
      </x:c>
      <x:c r="D867" t="inlineStr">
        <x:is>
          <x:t xml:space="preserve">Corte de tubos y perfiles</x:t>
        </x:is>
      </x:c>
      <x:c r="E867" t="inlineStr">
        <x:is>
          <x:t xml:space="preserve">Sierra de cinta para corte de tubos y perfiles</x:t>
        </x:is>
      </x:c>
      <x:c r="F867" s="35" t="n">
        <x:v>45933.67461111111</x:v>
      </x:c>
      <x:c r="G867" s="35" t="n">
        <x:v>45937.34005555556</x:v>
      </x:c>
      <x:c r="H867" s="35" t="n">
        <x:f>'14_FALLAS_ESC'!$B$2</x:f>
        <x:v>45817.33333333334</x:v>
      </x:c>
      <x:c r="I867" t="str">
        <x:f>IF(G867&lt;=H867,"TERMINADA",IF(F867&gt;=H867,"PENDIENTE",IF(E867='14_FALLAS_ESC'!$E$2,"INTERRUMPIDA","EN CURSO")))</x:f>
        <x:v>PENDIENTE</x:v>
      </x:c>
      <x:c r="J867" t="inlineStr">
        <x:is>
          <x:t xml:space="preserve">DERIVADO DEL FIFO</x:t>
        </x:is>
      </x:c>
    </x:row>
    <x:row r="868">
      <x:c r="A868" t="inlineStr">
        <x:is>
          <x:t xml:space="preserve">F01</x:t>
        </x:is>
      </x:c>
      <x:c r="B868" t="inlineStr">
        <x:is>
          <x:t xml:space="preserve">P073</x:t>
        </x:is>
      </x:c>
      <x:c r="C868" t="n">
        <x:v>3</x:v>
      </x:c>
      <x:c r="D868" t="inlineStr">
        <x:is>
          <x:t xml:space="preserve">Perforación</x:t>
        </x:is>
      </x:c>
      <x:c r="E868" t="inlineStr">
        <x:is>
          <x:t xml:space="preserve">Taladro de banco para perforación de acero</x:t>
        </x:is>
      </x:c>
      <x:c r="F868" s="35" t="n">
        <x:v>45937.34005555556</x:v>
      </x:c>
      <x:c r="G868" s="35" t="n">
        <x:v>45938.58894444445</x:v>
      </x:c>
      <x:c r="H868" s="35" t="n">
        <x:f>'14_FALLAS_ESC'!$B$2</x:f>
        <x:v>45817.33333333334</x:v>
      </x:c>
      <x:c r="I868" t="str">
        <x:f>IF(G868&lt;=H868,"TERMINADA",IF(F868&gt;=H868,"PENDIENTE",IF(E868='14_FALLAS_ESC'!$E$2,"INTERRUMPIDA","EN CURSO")))</x:f>
        <x:v>PENDIENTE</x:v>
      </x:c>
      <x:c r="J868" t="inlineStr">
        <x:is>
          <x:t xml:space="preserve">DERIVADO DEL FIFO</x:t>
        </x:is>
      </x:c>
    </x:row>
    <x:row r="869">
      <x:c r="A869" t="inlineStr">
        <x:is>
          <x:t xml:space="preserve">F01</x:t>
        </x:is>
      </x:c>
      <x:c r="B869" t="inlineStr">
        <x:is>
          <x:t xml:space="preserve">P073</x:t>
        </x:is>
      </x:c>
      <x:c r="C869" t="n">
        <x:v>4</x:v>
      </x:c>
      <x:c r="D869" t="inlineStr">
        <x:is>
          <x:t xml:space="preserve">Plegado</x:t>
        </x:is>
      </x:c>
      <x:c r="E869" t="inlineStr">
        <x:is>
          <x:t xml:space="preserve">Plegadora hidráulica de chapa metálica</x:t>
        </x:is>
      </x:c>
      <x:c r="F869" s="35" t="n">
        <x:v>45938.58894444445</x:v>
      </x:c>
      <x:c r="G869" s="35" t="n">
        <x:v>45940.39727777777</x:v>
      </x:c>
      <x:c r="H869" s="35" t="n">
        <x:f>'14_FALLAS_ESC'!$B$2</x:f>
        <x:v>45817.33333333334</x:v>
      </x:c>
      <x:c r="I869" t="str">
        <x:f>IF(G869&lt;=H869,"TERMINADA",IF(F869&gt;=H869,"PENDIENTE",IF(E869='14_FALLAS_ESC'!$E$2,"INTERRUMPIDA","EN CURSO")))</x:f>
        <x:v>PENDIENTE</x:v>
      </x:c>
      <x:c r="J869" t="inlineStr">
        <x:is>
          <x:t xml:space="preserve">DERIVADO DEL FIFO</x:t>
        </x:is>
      </x:c>
    </x:row>
    <x:row r="870">
      <x:c r="A870" t="inlineStr">
        <x:is>
          <x:t xml:space="preserve">F01</x:t>
        </x:is>
      </x:c>
      <x:c r="B870" t="inlineStr">
        <x:is>
          <x:t xml:space="preserve">P073</x:t>
        </x:is>
      </x:c>
      <x:c r="C870" t="n">
        <x:v>5</x:v>
      </x:c>
      <x:c r="D870" t="inlineStr">
        <x:is>
          <x:t xml:space="preserve">Soldadura</x:t>
        </x:is>
      </x:c>
      <x:c r="E870" t="inlineStr">
        <x:is>
          <x:t xml:space="preserve">Máquina de soldadura por arco MIG/MAG</x:t>
        </x:is>
      </x:c>
      <x:c r="F870" s="35" t="n">
        <x:v>45940.39727777777</x:v>
      </x:c>
      <x:c r="G870" s="35" t="n">
        <x:v>45944.39783333334</x:v>
      </x:c>
      <x:c r="H870" s="35" t="n">
        <x:f>'14_FALLAS_ESC'!$B$2</x:f>
        <x:v>45817.33333333334</x:v>
      </x:c>
      <x:c r="I870" t="str">
        <x:f>IF(G870&lt;=H870,"TERMINADA",IF(F870&gt;=H870,"PENDIENTE",IF(E870='14_FALLAS_ESC'!$E$2,"INTERRUMPIDA","EN CURSO")))</x:f>
        <x:v>PENDIENTE</x:v>
      </x:c>
      <x:c r="J870" t="inlineStr">
        <x:is>
          <x:t xml:space="preserve">DERIVADO DEL FIFO</x:t>
        </x:is>
      </x:c>
    </x:row>
    <x:row r="871">
      <x:c r="A871" t="inlineStr">
        <x:is>
          <x:t xml:space="preserve">F01</x:t>
        </x:is>
      </x:c>
      <x:c r="B871" t="inlineStr">
        <x:is>
          <x:t xml:space="preserve">P073</x:t>
        </x:is>
      </x:c>
      <x:c r="C871" t="n">
        <x:v>6</x:v>
      </x:c>
      <x:c r="D871" t="inlineStr">
        <x:is>
          <x:t xml:space="preserve">Desbarbado</x:t>
        </x:is>
      </x:c>
      <x:c r="E871" t="inlineStr">
        <x:is>
          <x:t xml:space="preserve">Mesa de desbarbado/esmerilado</x:t>
        </x:is>
      </x:c>
      <x:c r="F871" s="35" t="n">
        <x:v>45944.39783333334</x:v>
      </x:c>
      <x:c r="G871" s="35" t="n">
        <x:v>45945.41866666666</x:v>
      </x:c>
      <x:c r="H871" s="35" t="n">
        <x:f>'14_FALLAS_ESC'!$B$2</x:f>
        <x:v>45817.33333333334</x:v>
      </x:c>
      <x:c r="I871" t="str">
        <x:f>IF(G871&lt;=H871,"TERMINADA",IF(F871&gt;=H871,"PENDIENTE",IF(E871='14_FALLAS_ESC'!$E$2,"INTERRUMPIDA","EN CURSO")))</x:f>
        <x:v>PENDIENTE</x:v>
      </x:c>
      <x:c r="J871" t="inlineStr">
        <x:is>
          <x:t xml:space="preserve">DERIVADO DEL FIFO</x:t>
        </x:is>
      </x:c>
    </x:row>
    <x:row r="872">
      <x:c r="A872" t="inlineStr">
        <x:is>
          <x:t xml:space="preserve">F01</x:t>
        </x:is>
      </x:c>
      <x:c r="B872" t="inlineStr">
        <x:is>
          <x:t xml:space="preserve">P073</x:t>
        </x:is>
      </x:c>
      <x:c r="C872" t="n">
        <x:v>7</x:v>
      </x:c>
      <x:c r="D872" t="inlineStr">
        <x:is>
          <x:t xml:space="preserve">Preparación superficial</x:t>
        </x:is>
      </x:c>
      <x:c r="E872" t="inlineStr">
        <x:is>
          <x:t xml:space="preserve">Zona de preparación superficial</x:t>
        </x:is>
      </x:c>
      <x:c r="F872" s="35" t="n">
        <x:v>45945.41866666666</x:v>
      </x:c>
      <x:c r="G872" s="35" t="n">
        <x:v>45946.34137333334</x:v>
      </x:c>
      <x:c r="H872" s="35" t="n">
        <x:f>'14_FALLAS_ESC'!$B$2</x:f>
        <x:v>45817.33333333334</x:v>
      </x:c>
      <x:c r="I872" t="str">
        <x:f>IF(G872&lt;=H872,"TERMINADA",IF(F872&gt;=H872,"PENDIENTE",IF(E872='14_FALLAS_ESC'!$E$2,"INTERRUMPIDA","EN CURSO")))</x:f>
        <x:v>PENDIENTE</x:v>
      </x:c>
      <x:c r="J872" t="inlineStr">
        <x:is>
          <x:t xml:space="preserve">DERIVADO DEL FIFO</x:t>
        </x:is>
      </x:c>
    </x:row>
    <x:row r="873">
      <x:c r="A873" t="inlineStr">
        <x:is>
          <x:t xml:space="preserve">F01</x:t>
        </x:is>
      </x:c>
      <x:c r="B873" t="inlineStr">
        <x:is>
          <x:t xml:space="preserve">P073</x:t>
        </x:is>
      </x:c>
      <x:c r="C873" t="n">
        <x:v>8</x:v>
      </x:c>
      <x:c r="D873" t="inlineStr">
        <x:is>
          <x:t xml:space="preserve">Aplicación electrostática de polvo</x:t>
        </x:is>
      </x:c>
      <x:c r="E873" t="inlineStr">
        <x:is>
          <x:t xml:space="preserve">Pistola manual de pintura electrostática en polvo</x:t>
        </x:is>
      </x:c>
      <x:c r="F873" s="35" t="n">
        <x:v>45946.34137333334</x:v>
      </x:c>
      <x:c r="G873" s="35" t="n">
        <x:v>45946.42487333333</x:v>
      </x:c>
      <x:c r="H873" s="35" t="n">
        <x:f>'14_FALLAS_ESC'!$B$2</x:f>
        <x:v>45817.33333333334</x:v>
      </x:c>
      <x:c r="I873" t="str">
        <x:f>IF(G873&lt;=H873,"TERMINADA",IF(F873&gt;=H873,"PENDIENTE",IF(E873='14_FALLAS_ESC'!$E$2,"INTERRUMPIDA","EN CURSO")))</x:f>
        <x:v>PENDIENTE</x:v>
      </x:c>
      <x:c r="J873" t="inlineStr">
        <x:is>
          <x:t xml:space="preserve">DERIVADO DEL FIFO</x:t>
        </x:is>
      </x:c>
    </x:row>
    <x:row r="874">
      <x:c r="A874" t="inlineStr">
        <x:is>
          <x:t xml:space="preserve">F01</x:t>
        </x:is>
      </x:c>
      <x:c r="B874" t="inlineStr">
        <x:is>
          <x:t xml:space="preserve">P073</x:t>
        </x:is>
      </x:c>
      <x:c r="C874" t="n">
        <x:v>9</x:v>
      </x:c>
      <x:c r="D874" t="inlineStr">
        <x:is>
          <x:t xml:space="preserve">Curado térmico en horno</x:t>
        </x:is>
      </x:c>
      <x:c r="E874" t="inlineStr">
        <x:is>
          <x:t xml:space="preserve">Horno de curado de pintura electrostática por lotes</x:t>
        </x:is>
      </x:c>
      <x:c r="F874" s="35" t="n">
        <x:v>45946.42487333333</x:v>
      </x:c>
      <x:c r="G874" s="35" t="n">
        <x:v>45946.48737333333</x:v>
      </x:c>
      <x:c r="H874" s="35" t="n">
        <x:f>'14_FALLAS_ESC'!$B$2</x:f>
        <x:v>45817.33333333334</x:v>
      </x:c>
      <x:c r="I874" t="str">
        <x:f>IF(G874&lt;=H874,"TERMINADA",IF(F874&gt;=H874,"PENDIENTE",IF(E874='14_FALLAS_ESC'!$E$2,"INTERRUMPIDA","EN CURSO")))</x:f>
        <x:v>PENDIENTE</x:v>
      </x:c>
      <x:c r="J874" t="inlineStr">
        <x:is>
          <x:t xml:space="preserve">DERIVADO DEL FIFO</x:t>
        </x:is>
      </x:c>
    </x:row>
    <x:row r="875">
      <x:c r="A875" t="inlineStr">
        <x:is>
          <x:t xml:space="preserve">F01</x:t>
        </x:is>
      </x:c>
      <x:c r="B875" t="inlineStr">
        <x:is>
          <x:t xml:space="preserve">P073</x:t>
        </x:is>
      </x:c>
      <x:c r="C875" t="n">
        <x:v>10</x:v>
      </x:c>
      <x:c r="D875" t="inlineStr">
        <x:is>
          <x:t xml:space="preserve">Colgado, traslado y enfriamiento</x:t>
        </x:is>
      </x:c>
      <x:c r="E875" t="inlineStr">
        <x:is>
          <x:t xml:space="preserve">Manipulación y enfriamiento de piezas</x:t>
        </x:is>
      </x:c>
      <x:c r="F875" s="35" t="n">
        <x:v>45946.48737333333</x:v>
      </x:c>
      <x:c r="G875" s="35" t="n">
        <x:v>45946.56256777778</x:v>
      </x:c>
      <x:c r="H875" s="35" t="n">
        <x:f>'14_FALLAS_ESC'!$B$2</x:f>
        <x:v>45817.33333333334</x:v>
      </x:c>
      <x:c r="I875" t="str">
        <x:f>IF(G875&lt;=H875,"TERMINADA",IF(F875&gt;=H875,"PENDIENTE",IF(E875='14_FALLAS_ESC'!$E$2,"INTERRUMPIDA","EN CURSO")))</x:f>
        <x:v>PENDIENTE</x:v>
      </x:c>
      <x:c r="J875" t="inlineStr">
        <x:is>
          <x:t xml:space="preserve">DERIVADO DEL FIFO</x:t>
        </x:is>
      </x:c>
    </x:row>
    <x:row r="876">
      <x:c r="A876" t="inlineStr">
        <x:is>
          <x:t xml:space="preserve">F01</x:t>
        </x:is>
      </x:c>
      <x:c r="B876" t="inlineStr">
        <x:is>
          <x:t xml:space="preserve">P073</x:t>
        </x:is>
      </x:c>
      <x:c r="C876" t="n">
        <x:v>11</x:v>
      </x:c>
      <x:c r="D876" t="inlineStr">
        <x:is>
          <x:t xml:space="preserve">Ensamblaje</x:t>
        </x:is>
      </x:c>
      <x:c r="E876" t="inlineStr">
        <x:is>
          <x:t xml:space="preserve">Mesa de armado</x:t>
        </x:is>
      </x:c>
      <x:c r="F876" s="35" t="n">
        <x:v>45946.56256777778</x:v>
      </x:c>
      <x:c r="G876" s="35" t="n">
        <x:v>45950.36256777777</x:v>
      </x:c>
      <x:c r="H876" s="35" t="n">
        <x:f>'14_FALLAS_ESC'!$B$2</x:f>
        <x:v>45817.33333333334</x:v>
      </x:c>
      <x:c r="I876" t="str">
        <x:f>IF(G876&lt;=H876,"TERMINADA",IF(F876&gt;=H876,"PENDIENTE",IF(E876='14_FALLAS_ESC'!$E$2,"INTERRUMPIDA","EN CURSO")))</x:f>
        <x:v>PENDIENTE</x:v>
      </x:c>
      <x:c r="J876" t="inlineStr">
        <x:is>
          <x:t xml:space="preserve">DERIVADO DEL FIFO</x:t>
        </x:is>
      </x:c>
    </x:row>
    <x:row r="877">
      <x:c r="A877" t="inlineStr">
        <x:is>
          <x:t xml:space="preserve">F01</x:t>
        </x:is>
      </x:c>
      <x:c r="B877" t="inlineStr">
        <x:is>
          <x:t xml:space="preserve">P073</x:t>
        </x:is>
      </x:c>
      <x:c r="C877" t="n">
        <x:v>12</x:v>
      </x:c>
      <x:c r="D877" t="inlineStr">
        <x:is>
          <x:t xml:space="preserve">Inspección de calidad</x:t>
        </x:is>
      </x:c>
      <x:c r="E877" t="inlineStr">
        <x:is>
          <x:t xml:space="preserve">Área de inspección</x:t>
        </x:is>
      </x:c>
      <x:c r="F877" s="35" t="n">
        <x:v>45950.36256777777</x:v>
      </x:c>
      <x:c r="G877" s="35" t="n">
        <x:v>45950.39751222223</x:v>
      </x:c>
      <x:c r="H877" s="35" t="n">
        <x:f>'14_FALLAS_ESC'!$B$2</x:f>
        <x:v>45817.33333333334</x:v>
      </x:c>
      <x:c r="I877" t="str">
        <x:f>IF(G877&lt;=H877,"TERMINADA",IF(F877&gt;=H877,"PENDIENTE",IF(E877='14_FALLAS_ESC'!$E$2,"INTERRUMPIDA","EN CURSO")))</x:f>
        <x:v>PENDIENTE</x:v>
      </x:c>
      <x:c r="J877" t="inlineStr">
        <x:is>
          <x:t xml:space="preserve">DERIVADO DEL FIFO</x:t>
        </x:is>
      </x:c>
    </x:row>
    <x:row r="878">
      <x:c r="A878" t="inlineStr">
        <x:is>
          <x:t xml:space="preserve">F01</x:t>
        </x:is>
      </x:c>
      <x:c r="B878" t="inlineStr">
        <x:is>
          <x:t xml:space="preserve">P073</x:t>
        </x:is>
      </x:c>
      <x:c r="C878" t="n">
        <x:v>13</x:v>
      </x:c>
      <x:c r="D878" t="inlineStr">
        <x:is>
          <x:t xml:space="preserve">Embalaje</x:t>
        </x:is>
      </x:c>
      <x:c r="E878" t="inlineStr">
        <x:is>
          <x:t xml:space="preserve">Zona de protección y embalaje</x:t>
        </x:is>
      </x:c>
      <x:c r="F878" s="35" t="n">
        <x:v>45950.39751222223</x:v>
      </x:c>
      <x:c r="G878" s="35" t="n">
        <x:v>45950.44445666666</x:v>
      </x:c>
      <x:c r="H878" s="35" t="n">
        <x:f>'14_FALLAS_ESC'!$B$2</x:f>
        <x:v>45817.33333333334</x:v>
      </x:c>
      <x:c r="I878" t="str">
        <x:f>IF(G878&lt;=H878,"TERMINADA",IF(F878&gt;=H878,"PENDIENTE",IF(E878='14_FALLAS_ESC'!$E$2,"INTERRUMPIDA","EN CURSO")))</x:f>
        <x:v>PENDIENTE</x:v>
      </x:c>
      <x:c r="J878" t="inlineStr">
        <x:is>
          <x:t xml:space="preserve">DERIVADO DEL FIFO</x:t>
        </x:is>
      </x:c>
    </x:row>
    <x:row r="879">
      <x:c r="A879" t="inlineStr">
        <x:is>
          <x:t xml:space="preserve">F01</x:t>
        </x:is>
      </x:c>
      <x:c r="B879" t="inlineStr">
        <x:is>
          <x:t xml:space="preserve">P075</x:t>
        </x:is>
      </x:c>
      <x:c r="C879" t="n">
        <x:v>1</x:v>
      </x:c>
      <x:c r="D879" t="inlineStr">
        <x:is>
          <x:t xml:space="preserve">Corte de planchas de acero</x:t>
        </x:is>
      </x:c>
      <x:c r="E879" t="inlineStr">
        <x:is>
          <x:t xml:space="preserve">Guillotina hidráulica para corte de planchas de acero</x:t>
        </x:is>
      </x:c>
      <x:c r="F879" s="35" t="n">
        <x:v>45933.67461111111</x:v>
      </x:c>
      <x:c r="G879" s="35" t="n">
        <x:v>45937.34841666667</x:v>
      </x:c>
      <x:c r="H879" s="35" t="n">
        <x:f>'14_FALLAS_ESC'!$B$2</x:f>
        <x:v>45817.33333333334</x:v>
      </x:c>
      <x:c r="I879" t="str">
        <x:f>IF(G879&lt;=H879,"TERMINADA",IF(F879&gt;=H879,"PENDIENTE",IF(E879='14_FALLAS_ESC'!$E$2,"INTERRUMPIDA","EN CURSO")))</x:f>
        <x:v>PENDIENTE</x:v>
      </x:c>
      <x:c r="J879" t="inlineStr">
        <x:is>
          <x:t xml:space="preserve">DERIVADO DEL FIFO</x:t>
        </x:is>
      </x:c>
    </x:row>
    <x:row r="880">
      <x:c r="A880" t="inlineStr">
        <x:is>
          <x:t xml:space="preserve">F01</x:t>
        </x:is>
      </x:c>
      <x:c r="B880" t="inlineStr">
        <x:is>
          <x:t xml:space="preserve">P075</x:t>
        </x:is>
      </x:c>
      <x:c r="C880" t="n">
        <x:v>2</x:v>
      </x:c>
      <x:c r="D880" t="inlineStr">
        <x:is>
          <x:t xml:space="preserve">Corte de tubos y perfiles</x:t>
        </x:is>
      </x:c>
      <x:c r="E880" t="inlineStr">
        <x:is>
          <x:t xml:space="preserve">Sierra de cinta para corte de tubos y perfiles</x:t>
        </x:is>
      </x:c>
      <x:c r="F880" s="35" t="n">
        <x:v>45937.34841666667</x:v>
      </x:c>
      <x:c r="G880" s="35" t="n">
        <x:v>45937.37888888889</x:v>
      </x:c>
      <x:c r="H880" s="35" t="n">
        <x:f>'14_FALLAS_ESC'!$B$2</x:f>
        <x:v>45817.33333333334</x:v>
      </x:c>
      <x:c r="I880" t="str">
        <x:f>IF(G880&lt;=H880,"TERMINADA",IF(F880&gt;=H880,"PENDIENTE",IF(E880='14_FALLAS_ESC'!$E$2,"INTERRUMPIDA","EN CURSO")))</x:f>
        <x:v>PENDIENTE</x:v>
      </x:c>
      <x:c r="J880" t="inlineStr">
        <x:is>
          <x:t xml:space="preserve">DERIVADO DEL FIFO</x:t>
        </x:is>
      </x:c>
    </x:row>
    <x:row r="881">
      <x:c r="A881" t="inlineStr">
        <x:is>
          <x:t xml:space="preserve">F01</x:t>
        </x:is>
      </x:c>
      <x:c r="B881" t="inlineStr">
        <x:is>
          <x:t xml:space="preserve">P075</x:t>
        </x:is>
      </x:c>
      <x:c r="C881" t="n">
        <x:v>3</x:v>
      </x:c>
      <x:c r="D881" t="inlineStr">
        <x:is>
          <x:t xml:space="preserve">Perforación</x:t>
        </x:is>
      </x:c>
      <x:c r="E881" t="inlineStr">
        <x:is>
          <x:t xml:space="preserve">Taladro de banco para perforación de acero</x:t>
        </x:is>
      </x:c>
      <x:c r="F881" s="35" t="n">
        <x:v>45938.58894444445</x:v>
      </x:c>
      <x:c r="G881" s="35" t="n">
        <x:v>45939.66672222222</x:v>
      </x:c>
      <x:c r="H881" s="35" t="n">
        <x:f>'14_FALLAS_ESC'!$B$2</x:f>
        <x:v>45817.33333333334</x:v>
      </x:c>
      <x:c r="I881" t="str">
        <x:f>IF(G881&lt;=H881,"TERMINADA",IF(F881&gt;=H881,"PENDIENTE",IF(E881='14_FALLAS_ESC'!$E$2,"INTERRUMPIDA","EN CURSO")))</x:f>
        <x:v>PENDIENTE</x:v>
      </x:c>
      <x:c r="J881" t="inlineStr">
        <x:is>
          <x:t xml:space="preserve">DERIVADO DEL FIFO</x:t>
        </x:is>
      </x:c>
    </x:row>
    <x:row r="882">
      <x:c r="A882" t="inlineStr">
        <x:is>
          <x:t xml:space="preserve">F01</x:t>
        </x:is>
      </x:c>
      <x:c r="B882" t="inlineStr">
        <x:is>
          <x:t xml:space="preserve">P075</x:t>
        </x:is>
      </x:c>
      <x:c r="C882" t="n">
        <x:v>4</x:v>
      </x:c>
      <x:c r="D882" t="inlineStr">
        <x:is>
          <x:t xml:space="preserve">Plegado</x:t>
        </x:is>
      </x:c>
      <x:c r="E882" t="inlineStr">
        <x:is>
          <x:t xml:space="preserve">Plegadora hidráulica de chapa metálica</x:t>
        </x:is>
      </x:c>
      <x:c r="F882" s="35" t="n">
        <x:v>45940.39727777777</x:v>
      </x:c>
      <x:c r="G882" s="35" t="n">
        <x:v>45944.59727777778</x:v>
      </x:c>
      <x:c r="H882" s="35" t="n">
        <x:f>'14_FALLAS_ESC'!$B$2</x:f>
        <x:v>45817.33333333334</x:v>
      </x:c>
      <x:c r="I882" t="str">
        <x:f>IF(G882&lt;=H882,"TERMINADA",IF(F882&gt;=H882,"PENDIENTE",IF(E882='14_FALLAS_ESC'!$E$2,"INTERRUMPIDA","EN CURSO")))</x:f>
        <x:v>PENDIENTE</x:v>
      </x:c>
      <x:c r="J882" t="inlineStr">
        <x:is>
          <x:t xml:space="preserve">DERIVADO DEL FIFO</x:t>
        </x:is>
      </x:c>
    </x:row>
    <x:row r="883">
      <x:c r="A883" t="inlineStr">
        <x:is>
          <x:t xml:space="preserve">F01</x:t>
        </x:is>
      </x:c>
      <x:c r="B883" t="inlineStr">
        <x:is>
          <x:t xml:space="preserve">P075</x:t>
        </x:is>
      </x:c>
      <x:c r="C883" t="n">
        <x:v>5</x:v>
      </x:c>
      <x:c r="D883" t="inlineStr">
        <x:is>
          <x:t xml:space="preserve">Desbarbado</x:t>
        </x:is>
      </x:c>
      <x:c r="E883" t="inlineStr">
        <x:is>
          <x:t xml:space="preserve">Mesa de desbarbado/esmerilado</x:t>
        </x:is>
      </x:c>
      <x:c r="F883" s="35" t="n">
        <x:v>45945.41866666666</x:v>
      </x:c>
      <x:c r="G883" s="35" t="n">
        <x:v>45945.67491666666</x:v>
      </x:c>
      <x:c r="H883" s="35" t="n">
        <x:f>'14_FALLAS_ESC'!$B$2</x:f>
        <x:v>45817.33333333334</x:v>
      </x:c>
      <x:c r="I883" t="str">
        <x:f>IF(G883&lt;=H883,"TERMINADA",IF(F883&gt;=H883,"PENDIENTE",IF(E883='14_FALLAS_ESC'!$E$2,"INTERRUMPIDA","EN CURSO")))</x:f>
        <x:v>PENDIENTE</x:v>
      </x:c>
      <x:c r="J883" t="inlineStr">
        <x:is>
          <x:t xml:space="preserve">DERIVADO DEL FIFO</x:t>
        </x:is>
      </x:c>
    </x:row>
    <x:row r="884">
      <x:c r="A884" t="inlineStr">
        <x:is>
          <x:t xml:space="preserve">F01</x:t>
        </x:is>
      </x:c>
      <x:c r="B884" t="inlineStr">
        <x:is>
          <x:t xml:space="preserve">P075</x:t>
        </x:is>
      </x:c>
      <x:c r="C884" t="n">
        <x:v>6</x:v>
      </x:c>
      <x:c r="D884" t="inlineStr">
        <x:is>
          <x:t xml:space="preserve">Preparación superficial</x:t>
        </x:is>
      </x:c>
      <x:c r="E884" t="inlineStr">
        <x:is>
          <x:t xml:space="preserve">Zona de preparación superficial</x:t>
        </x:is>
      </x:c>
      <x:c r="F884" s="35" t="n">
        <x:v>45946.34137333334</x:v>
      </x:c>
      <x:c r="G884" s="35" t="n">
        <x:v>45946.55602</x:v>
      </x:c>
      <x:c r="H884" s="35" t="n">
        <x:f>'14_FALLAS_ESC'!$B$2</x:f>
        <x:v>45817.33333333334</x:v>
      </x:c>
      <x:c r="I884" t="str">
        <x:f>IF(G884&lt;=H884,"TERMINADA",IF(F884&gt;=H884,"PENDIENTE",IF(E884='14_FALLAS_ESC'!$E$2,"INTERRUMPIDA","EN CURSO")))</x:f>
        <x:v>PENDIENTE</x:v>
      </x:c>
      <x:c r="J884" t="inlineStr">
        <x:is>
          <x:t xml:space="preserve">DERIVADO DEL FIFO</x:t>
        </x:is>
      </x:c>
    </x:row>
    <x:row r="885">
      <x:c r="A885" t="inlineStr">
        <x:is>
          <x:t xml:space="preserve">F01</x:t>
        </x:is>
      </x:c>
      <x:c r="B885" t="inlineStr">
        <x:is>
          <x:t xml:space="preserve">P075</x:t>
        </x:is>
      </x:c>
      <x:c r="C885" t="n">
        <x:v>7</x:v>
      </x:c>
      <x:c r="D885" t="inlineStr">
        <x:is>
          <x:t xml:space="preserve">Aplicación electrostática de polvo</x:t>
        </x:is>
      </x:c>
      <x:c r="E885" t="inlineStr">
        <x:is>
          <x:t xml:space="preserve">Pistola manual de pintura electrostática en polvo</x:t>
        </x:is>
      </x:c>
      <x:c r="F885" s="35" t="n">
        <x:v>45946.55602</x:v>
      </x:c>
      <x:c r="G885" s="35" t="n">
        <x:v>45946.59668666666</x:v>
      </x:c>
      <x:c r="H885" s="35" t="n">
        <x:f>'14_FALLAS_ESC'!$B$2</x:f>
        <x:v>45817.33333333334</x:v>
      </x:c>
      <x:c r="I885" t="str">
        <x:f>IF(G885&lt;=H885,"TERMINADA",IF(F885&gt;=H885,"PENDIENTE",IF(E885='14_FALLAS_ESC'!$E$2,"INTERRUMPIDA","EN CURSO")))</x:f>
        <x:v>PENDIENTE</x:v>
      </x:c>
      <x:c r="J885" t="inlineStr">
        <x:is>
          <x:t xml:space="preserve">DERIVADO DEL FIFO</x:t>
        </x:is>
      </x:c>
    </x:row>
    <x:row r="886">
      <x:c r="A886" t="inlineStr">
        <x:is>
          <x:t xml:space="preserve">F01</x:t>
        </x:is>
      </x:c>
      <x:c r="B886" t="inlineStr">
        <x:is>
          <x:t xml:space="preserve">P075</x:t>
        </x:is>
      </x:c>
      <x:c r="C886" t="n">
        <x:v>8</x:v>
      </x:c>
      <x:c r="D886" t="inlineStr">
        <x:is>
          <x:t xml:space="preserve">Curado térmico en horno</x:t>
        </x:is>
      </x:c>
      <x:c r="E886" t="inlineStr">
        <x:is>
          <x:t xml:space="preserve">Horno de curado de pintura electrostática por lotes</x:t>
        </x:is>
      </x:c>
      <x:c r="F886" s="35" t="n">
        <x:v>45946.59668666666</x:v>
      </x:c>
      <x:c r="G886" s="35" t="n">
        <x:v>45946.62793666666</x:v>
      </x:c>
      <x:c r="H886" s="35" t="n">
        <x:f>'14_FALLAS_ESC'!$B$2</x:f>
        <x:v>45817.33333333334</x:v>
      </x:c>
      <x:c r="I886" t="str">
        <x:f>IF(G886&lt;=H886,"TERMINADA",IF(F886&gt;=H886,"PENDIENTE",IF(E886='14_FALLAS_ESC'!$E$2,"INTERRUMPIDA","EN CURSO")))</x:f>
        <x:v>PENDIENTE</x:v>
      </x:c>
      <x:c r="J886" t="inlineStr">
        <x:is>
          <x:t xml:space="preserve">DERIVADO DEL FIFO</x:t>
        </x:is>
      </x:c>
    </x:row>
    <x:row r="887">
      <x:c r="A887" t="inlineStr">
        <x:is>
          <x:t xml:space="preserve">F01</x:t>
        </x:is>
      </x:c>
      <x:c r="B887" t="inlineStr">
        <x:is>
          <x:t xml:space="preserve">P075</x:t>
        </x:is>
      </x:c>
      <x:c r="C887" t="n">
        <x:v>9</x:v>
      </x:c>
      <x:c r="D887" t="inlineStr">
        <x:is>
          <x:t xml:space="preserve">Colgado, traslado y enfriamiento</x:t>
        </x:is>
      </x:c>
      <x:c r="E887" t="inlineStr">
        <x:is>
          <x:t xml:space="preserve">Manipulación y enfriamiento de piezas</x:t>
        </x:is>
      </x:c>
      <x:c r="F887" s="35" t="n">
        <x:v>45946.62793666666</x:v>
      </x:c>
      <x:c r="G887" s="35" t="n">
        <x:v>45946.64445055556</x:v>
      </x:c>
      <x:c r="H887" s="35" t="n">
        <x:f>'14_FALLAS_ESC'!$B$2</x:f>
        <x:v>45817.33333333334</x:v>
      </x:c>
      <x:c r="I887" t="str">
        <x:f>IF(G887&lt;=H887,"TERMINADA",IF(F887&gt;=H887,"PENDIENTE",IF(E887='14_FALLAS_ESC'!$E$2,"INTERRUMPIDA","EN CURSO")))</x:f>
        <x:v>PENDIENTE</x:v>
      </x:c>
      <x:c r="J887" t="inlineStr">
        <x:is>
          <x:t xml:space="preserve">DERIVADO DEL FIFO</x:t>
        </x:is>
      </x:c>
    </x:row>
    <x:row r="888">
      <x:c r="A888" t="inlineStr">
        <x:is>
          <x:t xml:space="preserve">F01</x:t>
        </x:is>
      </x:c>
      <x:c r="B888" t="inlineStr">
        <x:is>
          <x:t xml:space="preserve">P075</x:t>
        </x:is>
      </x:c>
      <x:c r="C888" t="n">
        <x:v>10</x:v>
      </x:c>
      <x:c r="D888" t="inlineStr">
        <x:is>
          <x:t xml:space="preserve">Ensamblaje</x:t>
        </x:is>
      </x:c>
      <x:c r="E888" t="inlineStr">
        <x:is>
          <x:t xml:space="preserve">Mesa de armado</x:t>
        </x:is>
      </x:c>
      <x:c r="F888" s="35" t="n">
        <x:v>45950.36256777777</x:v>
      </x:c>
      <x:c r="G888" s="35" t="n">
        <x:v>45950.69590111111</x:v>
      </x:c>
      <x:c r="H888" s="35" t="n">
        <x:f>'14_FALLAS_ESC'!$B$2</x:f>
        <x:v>45817.33333333334</x:v>
      </x:c>
      <x:c r="I888" t="str">
        <x:f>IF(G888&lt;=H888,"TERMINADA",IF(F888&gt;=H888,"PENDIENTE",IF(E888='14_FALLAS_ESC'!$E$2,"INTERRUMPIDA","EN CURSO")))</x:f>
        <x:v>PENDIENTE</x:v>
      </x:c>
      <x:c r="J888" t="inlineStr">
        <x:is>
          <x:t xml:space="preserve">DERIVADO DEL FIFO</x:t>
        </x:is>
      </x:c>
    </x:row>
    <x:row r="889">
      <x:c r="A889" t="inlineStr">
        <x:is>
          <x:t xml:space="preserve">F01</x:t>
        </x:is>
      </x:c>
      <x:c r="B889" t="inlineStr">
        <x:is>
          <x:t xml:space="preserve">P075</x:t>
        </x:is>
      </x:c>
      <x:c r="C889" t="n">
        <x:v>11</x:v>
      </x:c>
      <x:c r="D889" t="inlineStr">
        <x:is>
          <x:t xml:space="preserve">Inspección de calidad</x:t>
        </x:is>
      </x:c>
      <x:c r="E889" t="inlineStr">
        <x:is>
          <x:t xml:space="preserve">Área de inspección</x:t>
        </x:is>
      </x:c>
      <x:c r="F889" s="35" t="n">
        <x:v>45950.69590111111</x:v>
      </x:c>
      <x:c r="G889" s="35" t="n">
        <x:v>45951.33808166667</x:v>
      </x:c>
      <x:c r="H889" s="35" t="n">
        <x:f>'14_FALLAS_ESC'!$B$2</x:f>
        <x:v>45817.33333333334</x:v>
      </x:c>
      <x:c r="I889" t="str">
        <x:f>IF(G889&lt;=H889,"TERMINADA",IF(F889&gt;=H889,"PENDIENTE",IF(E889='14_FALLAS_ESC'!$E$2,"INTERRUMPIDA","EN CURSO")))</x:f>
        <x:v>PENDIENTE</x:v>
      </x:c>
      <x:c r="J889" t="inlineStr">
        <x:is>
          <x:t xml:space="preserve">DERIVADO DEL FIFO</x:t>
        </x:is>
      </x:c>
    </x:row>
    <x:row r="890">
      <x:c r="A890" t="inlineStr">
        <x:is>
          <x:t xml:space="preserve">F01</x:t>
        </x:is>
      </x:c>
      <x:c r="B890" t="inlineStr">
        <x:is>
          <x:t xml:space="preserve">P075</x:t>
        </x:is>
      </x:c>
      <x:c r="C890" t="n">
        <x:v>12</x:v>
      </x:c>
      <x:c r="D890" t="inlineStr">
        <x:is>
          <x:t xml:space="preserve">Embalaje</x:t>
        </x:is>
      </x:c>
      <x:c r="E890" t="inlineStr">
        <x:is>
          <x:t xml:space="preserve">Zona de protección y embalaje</x:t>
        </x:is>
      </x:c>
      <x:c r="F890" s="35" t="n">
        <x:v>45951.33808166667</x:v>
      </x:c>
      <x:c r="G890" s="35" t="n">
        <x:v>45951.36105388889</x:v>
      </x:c>
      <x:c r="H890" s="35" t="n">
        <x:f>'14_FALLAS_ESC'!$B$2</x:f>
        <x:v>45817.33333333334</x:v>
      </x:c>
      <x:c r="I890" t="str">
        <x:f>IF(G890&lt;=H890,"TERMINADA",IF(F890&gt;=H890,"PENDIENTE",IF(E890='14_FALLAS_ESC'!$E$2,"INTERRUMPIDA","EN CURSO")))</x:f>
        <x:v>PENDIENTE</x:v>
      </x:c>
      <x:c r="J890" t="inlineStr">
        <x:is>
          <x:t xml:space="preserve">DERIVADO DEL FIFO</x:t>
        </x:is>
      </x:c>
    </x:row>
    <x:row r="891">
      <x:c r="A891" t="inlineStr">
        <x:is>
          <x:t xml:space="preserve">F01</x:t>
        </x:is>
      </x:c>
      <x:c r="B891" t="inlineStr">
        <x:is>
          <x:t xml:space="preserve">P077</x:t>
        </x:is>
      </x:c>
      <x:c r="C891" t="n">
        <x:v>1</x:v>
      </x:c>
      <x:c r="D891" t="inlineStr">
        <x:is>
          <x:t xml:space="preserve">Corte de planchas de acero</x:t>
        </x:is>
      </x:c>
      <x:c r="E891" t="inlineStr">
        <x:is>
          <x:t xml:space="preserve">Guillotina hidráulica para corte de planchas de acero</x:t>
        </x:is>
      </x:c>
      <x:c r="F891" s="35" t="n">
        <x:v>45937.34841666667</x:v>
      </x:c>
      <x:c r="G891" s="35" t="n">
        <x:v>45937.49371180555</x:v>
      </x:c>
      <x:c r="H891" s="35" t="n">
        <x:f>'14_FALLAS_ESC'!$B$2</x:f>
        <x:v>45817.33333333334</x:v>
      </x:c>
      <x:c r="I891" t="str">
        <x:f>IF(G891&lt;=H891,"TERMINADA",IF(F891&gt;=H891,"PENDIENTE",IF(E891='14_FALLAS_ESC'!$E$2,"INTERRUMPIDA","EN CURSO")))</x:f>
        <x:v>PENDIENTE</x:v>
      </x:c>
      <x:c r="J891" t="inlineStr">
        <x:is>
          <x:t xml:space="preserve">DERIVADO DEL FIFO</x:t>
        </x:is>
      </x:c>
    </x:row>
    <x:row r="892">
      <x:c r="A892" t="inlineStr">
        <x:is>
          <x:t xml:space="preserve">F01</x:t>
        </x:is>
      </x:c>
      <x:c r="B892" t="inlineStr">
        <x:is>
          <x:t xml:space="preserve">P077</x:t>
        </x:is>
      </x:c>
      <x:c r="C892" t="n">
        <x:v>2</x:v>
      </x:c>
      <x:c r="D892" t="inlineStr">
        <x:is>
          <x:t xml:space="preserve">Perforación</x:t>
        </x:is>
      </x:c>
      <x:c r="E892" t="inlineStr">
        <x:is>
          <x:t xml:space="preserve">Taladro de banco para perforación de acero</x:t>
        </x:is>
      </x:c>
      <x:c r="F892" s="35" t="n">
        <x:v>45939.66672222222</x:v>
      </x:c>
      <x:c r="G892" s="35" t="n">
        <x:v>45940.35005555556</x:v>
      </x:c>
      <x:c r="H892" s="35" t="n">
        <x:f>'14_FALLAS_ESC'!$B$2</x:f>
        <x:v>45817.33333333334</x:v>
      </x:c>
      <x:c r="I892" t="str">
        <x:f>IF(G892&lt;=H892,"TERMINADA",IF(F892&gt;=H892,"PENDIENTE",IF(E892='14_FALLAS_ESC'!$E$2,"INTERRUMPIDA","EN CURSO")))</x:f>
        <x:v>PENDIENTE</x:v>
      </x:c>
      <x:c r="J892" t="inlineStr">
        <x:is>
          <x:t xml:space="preserve">DERIVADO DEL FIFO</x:t>
        </x:is>
      </x:c>
    </x:row>
    <x:row r="893">
      <x:c r="A893" t="inlineStr">
        <x:is>
          <x:t xml:space="preserve">F01</x:t>
        </x:is>
      </x:c>
      <x:c r="B893" t="inlineStr">
        <x:is>
          <x:t xml:space="preserve">P077</x:t>
        </x:is>
      </x:c>
      <x:c r="C893" t="n">
        <x:v>3</x:v>
      </x:c>
      <x:c r="D893" t="inlineStr">
        <x:is>
          <x:t xml:space="preserve">Plegado</x:t>
        </x:is>
      </x:c>
      <x:c r="E893" t="inlineStr">
        <x:is>
          <x:t xml:space="preserve">Plegadora hidráulica de chapa metálica</x:t>
        </x:is>
      </x:c>
      <x:c r="F893" s="35" t="n">
        <x:v>45944.59727777778</x:v>
      </x:c>
      <x:c r="G893" s="35" t="n">
        <x:v>45945.63338888889</x:v>
      </x:c>
      <x:c r="H893" s="35" t="n">
        <x:f>'14_FALLAS_ESC'!$B$2</x:f>
        <x:v>45817.33333333334</x:v>
      </x:c>
      <x:c r="I893" t="str">
        <x:f>IF(G893&lt;=H893,"TERMINADA",IF(F893&gt;=H893,"PENDIENTE",IF(E893='14_FALLAS_ESC'!$E$2,"INTERRUMPIDA","EN CURSO")))</x:f>
        <x:v>PENDIENTE</x:v>
      </x:c>
      <x:c r="J893" t="inlineStr">
        <x:is>
          <x:t xml:space="preserve">DERIVADO DEL FIFO</x:t>
        </x:is>
      </x:c>
    </x:row>
    <x:row r="894">
      <x:c r="A894" t="inlineStr">
        <x:is>
          <x:t xml:space="preserve">F01</x:t>
        </x:is>
      </x:c>
      <x:c r="B894" t="inlineStr">
        <x:is>
          <x:t xml:space="preserve">P077</x:t>
        </x:is>
      </x:c>
      <x:c r="C894" t="n">
        <x:v>4</x:v>
      </x:c>
      <x:c r="D894" t="inlineStr">
        <x:is>
          <x:t xml:space="preserve">Desbarbado</x:t>
        </x:is>
      </x:c>
      <x:c r="E894" t="inlineStr">
        <x:is>
          <x:t xml:space="preserve">Mesa de desbarbado/esmerilado</x:t>
        </x:is>
      </x:c>
      <x:c r="F894" s="35" t="n">
        <x:v>45945.67491666666</x:v>
      </x:c>
      <x:c r="G894" s="35" t="n">
        <x:v>45946.3645</x:v>
      </x:c>
      <x:c r="H894" s="35" t="n">
        <x:f>'14_FALLAS_ESC'!$B$2</x:f>
        <x:v>45817.33333333334</x:v>
      </x:c>
      <x:c r="I894" t="str">
        <x:f>IF(G894&lt;=H894,"TERMINADA",IF(F894&gt;=H894,"PENDIENTE",IF(E894='14_FALLAS_ESC'!$E$2,"INTERRUMPIDA","EN CURSO")))</x:f>
        <x:v>PENDIENTE</x:v>
      </x:c>
      <x:c r="J894" t="inlineStr">
        <x:is>
          <x:t xml:space="preserve">DERIVADO DEL FIFO</x:t>
        </x:is>
      </x:c>
    </x:row>
    <x:row r="895">
      <x:c r="A895" t="inlineStr">
        <x:is>
          <x:t xml:space="preserve">F01</x:t>
        </x:is>
      </x:c>
      <x:c r="B895" t="inlineStr">
        <x:is>
          <x:t xml:space="preserve">P077</x:t>
        </x:is>
      </x:c>
      <x:c r="C895" t="n">
        <x:v>5</x:v>
      </x:c>
      <x:c r="D895" t="inlineStr">
        <x:is>
          <x:t xml:space="preserve">Preparación superficial</x:t>
        </x:is>
      </x:c>
      <x:c r="E895" t="inlineStr">
        <x:is>
          <x:t xml:space="preserve">Zona de preparación superficial</x:t>
        </x:is>
      </x:c>
      <x:c r="F895" s="35" t="n">
        <x:v>45946.55602</x:v>
      </x:c>
      <x:c r="G895" s="35" t="n">
        <x:v>45946.65158944445</x:v>
      </x:c>
      <x:c r="H895" s="35" t="n">
        <x:f>'14_FALLAS_ESC'!$B$2</x:f>
        <x:v>45817.33333333334</x:v>
      </x:c>
      <x:c r="I895" t="str">
        <x:f>IF(G895&lt;=H895,"TERMINADA",IF(F895&gt;=H895,"PENDIENTE",IF(E895='14_FALLAS_ESC'!$E$2,"INTERRUMPIDA","EN CURSO")))</x:f>
        <x:v>PENDIENTE</x:v>
      </x:c>
      <x:c r="J895" t="inlineStr">
        <x:is>
          <x:t xml:space="preserve">DERIVADO DEL FIFO</x:t>
        </x:is>
      </x:c>
    </x:row>
    <x:row r="896">
      <x:c r="A896" t="inlineStr">
        <x:is>
          <x:t xml:space="preserve">F01</x:t>
        </x:is>
      </x:c>
      <x:c r="B896" t="inlineStr">
        <x:is>
          <x:t xml:space="preserve">P077</x:t>
        </x:is>
      </x:c>
      <x:c r="C896" t="n">
        <x:v>6</x:v>
      </x:c>
      <x:c r="D896" t="inlineStr">
        <x:is>
          <x:t xml:space="preserve">Aplicación electrostática de polvo</x:t>
        </x:is>
      </x:c>
      <x:c r="E896" t="inlineStr">
        <x:is>
          <x:t xml:space="preserve">Pistola manual de pintura electrostática en polvo</x:t>
        </x:is>
      </x:c>
      <x:c r="F896" s="35" t="n">
        <x:v>45946.65158944445</x:v>
      </x:c>
      <x:c r="G896" s="35" t="n">
        <x:v>45946.68363805555</x:v>
      </x:c>
      <x:c r="H896" s="35" t="n">
        <x:f>'14_FALLAS_ESC'!$B$2</x:f>
        <x:v>45817.33333333334</x:v>
      </x:c>
      <x:c r="I896" t="str">
        <x:f>IF(G896&lt;=H896,"TERMINADA",IF(F896&gt;=H896,"PENDIENTE",IF(E896='14_FALLAS_ESC'!$E$2,"INTERRUMPIDA","EN CURSO")))</x:f>
        <x:v>PENDIENTE</x:v>
      </x:c>
      <x:c r="J896" t="inlineStr">
        <x:is>
          <x:t xml:space="preserve">DERIVADO DEL FIFO</x:t>
        </x:is>
      </x:c>
    </x:row>
    <x:row r="897">
      <x:c r="A897" t="inlineStr">
        <x:is>
          <x:t xml:space="preserve">F01</x:t>
        </x:is>
      </x:c>
      <x:c r="B897" t="inlineStr">
        <x:is>
          <x:t xml:space="preserve">P077</x:t>
        </x:is>
      </x:c>
      <x:c r="C897" t="n">
        <x:v>7</x:v>
      </x:c>
      <x:c r="D897" t="inlineStr">
        <x:is>
          <x:t xml:space="preserve">Curado térmico en horno</x:t>
        </x:is>
      </x:c>
      <x:c r="E897" t="inlineStr">
        <x:is>
          <x:t xml:space="preserve">Horno de curado de pintura electrostática por lotes</x:t>
        </x:is>
      </x:c>
      <x:c r="F897" s="35" t="n">
        <x:v>45946.68363805555</x:v>
      </x:c>
      <x:c r="G897" s="35" t="n">
        <x:v>45947.33988805555</x:v>
      </x:c>
      <x:c r="H897" s="35" t="n">
        <x:f>'14_FALLAS_ESC'!$B$2</x:f>
        <x:v>45817.33333333334</x:v>
      </x:c>
      <x:c r="I897" t="str">
        <x:f>IF(G897&lt;=H897,"TERMINADA",IF(F897&gt;=H897,"PENDIENTE",IF(E897='14_FALLAS_ESC'!$E$2,"INTERRUMPIDA","EN CURSO")))</x:f>
        <x:v>PENDIENTE</x:v>
      </x:c>
      <x:c r="J897" t="inlineStr">
        <x:is>
          <x:t xml:space="preserve">DERIVADO DEL FIFO</x:t>
        </x:is>
      </x:c>
    </x:row>
    <x:row r="898">
      <x:c r="A898" t="inlineStr">
        <x:is>
          <x:t xml:space="preserve">F01</x:t>
        </x:is>
      </x:c>
      <x:c r="B898" t="inlineStr">
        <x:is>
          <x:t xml:space="preserve">P077</x:t>
        </x:is>
      </x:c>
      <x:c r="C898" t="n">
        <x:v>8</x:v>
      </x:c>
      <x:c r="D898" t="inlineStr">
        <x:is>
          <x:t xml:space="preserve">Colgado, traslado y enfriamiento</x:t>
        </x:is>
      </x:c>
      <x:c r="E898" t="inlineStr">
        <x:is>
          <x:t xml:space="preserve">Manipulación y enfriamiento de piezas</x:t>
        </x:is>
      </x:c>
      <x:c r="F898" s="35" t="n">
        <x:v>45947.33988805555</x:v>
      </x:c>
      <x:c r="G898" s="35" t="n">
        <x:v>45947.35384638889</x:v>
      </x:c>
      <x:c r="H898" s="35" t="n">
        <x:f>'14_FALLAS_ESC'!$B$2</x:f>
        <x:v>45817.33333333334</x:v>
      </x:c>
      <x:c r="I898" t="str">
        <x:f>IF(G898&lt;=H898,"TERMINADA",IF(F898&gt;=H898,"PENDIENTE",IF(E898='14_FALLAS_ESC'!$E$2,"INTERRUMPIDA","EN CURSO")))</x:f>
        <x:v>PENDIENTE</x:v>
      </x:c>
      <x:c r="J898" t="inlineStr">
        <x:is>
          <x:t xml:space="preserve">DERIVADO DEL FIFO</x:t>
        </x:is>
      </x:c>
    </x:row>
    <x:row r="899">
      <x:c r="A899" t="inlineStr">
        <x:is>
          <x:t xml:space="preserve">F01</x:t>
        </x:is>
      </x:c>
      <x:c r="B899" t="inlineStr">
        <x:is>
          <x:t xml:space="preserve">P077</x:t>
        </x:is>
      </x:c>
      <x:c r="C899" t="n">
        <x:v>9</x:v>
      </x:c>
      <x:c r="D899" t="inlineStr">
        <x:is>
          <x:t xml:space="preserve">Ensamblaje</x:t>
        </x:is>
      </x:c>
      <x:c r="E899" t="inlineStr">
        <x:is>
          <x:t xml:space="preserve">Mesa de armado</x:t>
        </x:is>
      </x:c>
      <x:c r="F899" s="35" t="n">
        <x:v>45950.69590111111</x:v>
      </x:c>
      <x:c r="G899" s="35" t="n">
        <x:v>45951.47090111111</x:v>
      </x:c>
      <x:c r="H899" s="35" t="n">
        <x:f>'14_FALLAS_ESC'!$B$2</x:f>
        <x:v>45817.33333333334</x:v>
      </x:c>
      <x:c r="I899" t="str">
        <x:f>IF(G899&lt;=H899,"TERMINADA",IF(F899&gt;=H899,"PENDIENTE",IF(E899='14_FALLAS_ESC'!$E$2,"INTERRUMPIDA","EN CURSO")))</x:f>
        <x:v>PENDIENTE</x:v>
      </x:c>
      <x:c r="J899" t="inlineStr">
        <x:is>
          <x:t xml:space="preserve">DERIVADO DEL FIFO</x:t>
        </x:is>
      </x:c>
    </x:row>
    <x:row r="900">
      <x:c r="A900" t="inlineStr">
        <x:is>
          <x:t xml:space="preserve">F01</x:t>
        </x:is>
      </x:c>
      <x:c r="B900" t="inlineStr">
        <x:is>
          <x:t xml:space="preserve">P077</x:t>
        </x:is>
      </x:c>
      <x:c r="C900" t="n">
        <x:v>10</x:v>
      </x:c>
      <x:c r="D900" t="inlineStr">
        <x:is>
          <x:t xml:space="preserve">Inspección de calidad</x:t>
        </x:is>
      </x:c>
      <x:c r="E900" t="inlineStr">
        <x:is>
          <x:t xml:space="preserve">Área de inspección</x:t>
        </x:is>
      </x:c>
      <x:c r="F900" s="35" t="n">
        <x:v>45951.47090111111</x:v>
      </x:c>
      <x:c r="G900" s="35" t="n">
        <x:v>45951.48451222223</x:v>
      </x:c>
      <x:c r="H900" s="35" t="n">
        <x:f>'14_FALLAS_ESC'!$B$2</x:f>
        <x:v>45817.33333333334</x:v>
      </x:c>
      <x:c r="I900" t="str">
        <x:f>IF(G900&lt;=H900,"TERMINADA",IF(F900&gt;=H900,"PENDIENTE",IF(E900='14_FALLAS_ESC'!$E$2,"INTERRUMPIDA","EN CURSO")))</x:f>
        <x:v>PENDIENTE</x:v>
      </x:c>
      <x:c r="J900" t="inlineStr">
        <x:is>
          <x:t xml:space="preserve">DERIVADO DEL FIFO</x:t>
        </x:is>
      </x:c>
    </x:row>
    <x:row r="901">
      <x:c r="A901" t="inlineStr">
        <x:is>
          <x:t xml:space="preserve">F01</x:t>
        </x:is>
      </x:c>
      <x:c r="B901" t="inlineStr">
        <x:is>
          <x:t xml:space="preserve">P077</x:t>
        </x:is>
      </x:c>
      <x:c r="C901" t="n">
        <x:v>11</x:v>
      </x:c>
      <x:c r="D901" t="inlineStr">
        <x:is>
          <x:t xml:space="preserve">Embalaje</x:t>
        </x:is>
      </x:c>
      <x:c r="E901" t="inlineStr">
        <x:is>
          <x:t xml:space="preserve">Zona de protección y embalaje</x:t>
        </x:is>
      </x:c>
      <x:c r="F901" s="35" t="n">
        <x:v>45951.48451222223</x:v>
      </x:c>
      <x:c r="G901" s="35" t="n">
        <x:v>45951.544165</x:v>
      </x:c>
      <x:c r="H901" s="35" t="n">
        <x:f>'14_FALLAS_ESC'!$B$2</x:f>
        <x:v>45817.33333333334</x:v>
      </x:c>
      <x:c r="I901" t="str">
        <x:f>IF(G901&lt;=H901,"TERMINADA",IF(F901&gt;=H901,"PENDIENTE",IF(E901='14_FALLAS_ESC'!$E$2,"INTERRUMPIDA","EN CURSO")))</x:f>
        <x:v>PENDIENTE</x:v>
      </x:c>
      <x:c r="J901" t="inlineStr">
        <x:is>
          <x:t xml:space="preserve">DERIVADO DEL FIFO</x:t>
        </x:is>
      </x:c>
    </x:row>
    <x:row r="902">
      <x:c r="A902" t="inlineStr">
        <x:is>
          <x:t xml:space="preserve">F01</x:t>
        </x:is>
      </x:c>
      <x:c r="B902" t="inlineStr">
        <x:is>
          <x:t xml:space="preserve">P079</x:t>
        </x:is>
      </x:c>
      <x:c r="C902" t="n">
        <x:v>1</x:v>
      </x:c>
      <x:c r="D902" t="inlineStr">
        <x:is>
          <x:t xml:space="preserve">Corte de planchas de acero</x:t>
        </x:is>
      </x:c>
      <x:c r="E902" t="inlineStr">
        <x:is>
          <x:t xml:space="preserve">Guillotina hidráulica para corte de planchas de acero</x:t>
        </x:is>
      </x:c>
      <x:c r="F902" s="35" t="n">
        <x:v>45937.49371180555</x:v>
      </x:c>
      <x:c r="G902" s="35" t="n">
        <x:v>45938.41287847222</x:v>
      </x:c>
      <x:c r="H902" s="35" t="n">
        <x:f>'14_FALLAS_ESC'!$B$2</x:f>
        <x:v>45817.33333333334</x:v>
      </x:c>
      <x:c r="I902" t="str">
        <x:f>IF(G902&lt;=H902,"TERMINADA",IF(F902&gt;=H902,"PENDIENTE",IF(E902='14_FALLAS_ESC'!$E$2,"INTERRUMPIDA","EN CURSO")))</x:f>
        <x:v>PENDIENTE</x:v>
      </x:c>
      <x:c r="J902" t="inlineStr">
        <x:is>
          <x:t xml:space="preserve">DERIVADO DEL FIFO</x:t>
        </x:is>
      </x:c>
    </x:row>
    <x:row r="903">
      <x:c r="A903" t="inlineStr">
        <x:is>
          <x:t xml:space="preserve">F01</x:t>
        </x:is>
      </x:c>
      <x:c r="B903" t="inlineStr">
        <x:is>
          <x:t xml:space="preserve">P079</x:t>
        </x:is>
      </x:c>
      <x:c r="C903" t="n">
        <x:v>2</x:v>
      </x:c>
      <x:c r="D903" t="inlineStr">
        <x:is>
          <x:t xml:space="preserve">Perforación</x:t>
        </x:is>
      </x:c>
      <x:c r="E903" t="inlineStr">
        <x:is>
          <x:t xml:space="preserve">Taladro de banco para perforación de acero</x:t>
        </x:is>
      </x:c>
      <x:c r="F903" s="35" t="n">
        <x:v>45940.35005555556</x:v>
      </x:c>
      <x:c r="G903" s="35" t="n">
        <x:v>45940.39727777777</x:v>
      </x:c>
      <x:c r="H903" s="35" t="n">
        <x:f>'14_FALLAS_ESC'!$B$2</x:f>
        <x:v>45817.33333333334</x:v>
      </x:c>
      <x:c r="I903" t="str">
        <x:f>IF(G903&lt;=H903,"TERMINADA",IF(F903&gt;=H903,"PENDIENTE",IF(E903='14_FALLAS_ESC'!$E$2,"INTERRUMPIDA","EN CURSO")))</x:f>
        <x:v>PENDIENTE</x:v>
      </x:c>
      <x:c r="J903" t="inlineStr">
        <x:is>
          <x:t xml:space="preserve">DERIVADO DEL FIFO</x:t>
        </x:is>
      </x:c>
    </x:row>
    <x:row r="904">
      <x:c r="A904" t="inlineStr">
        <x:is>
          <x:t xml:space="preserve">F01</x:t>
        </x:is>
      </x:c>
      <x:c r="B904" t="inlineStr">
        <x:is>
          <x:t xml:space="preserve">P079</x:t>
        </x:is>
      </x:c>
      <x:c r="C904" t="n">
        <x:v>3</x:v>
      </x:c>
      <x:c r="D904" t="inlineStr">
        <x:is>
          <x:t xml:space="preserve">Plegado</x:t>
        </x:is>
      </x:c>
      <x:c r="E904" t="inlineStr">
        <x:is>
          <x:t xml:space="preserve">Plegadora hidráulica de chapa metálica</x:t>
        </x:is>
      </x:c>
      <x:c r="F904" s="35" t="n">
        <x:v>45945.63338888889</x:v>
      </x:c>
      <x:c r="G904" s="35" t="n">
        <x:v>45947.57227777778</x:v>
      </x:c>
      <x:c r="H904" s="35" t="n">
        <x:f>'14_FALLAS_ESC'!$B$2</x:f>
        <x:v>45817.33333333334</x:v>
      </x:c>
      <x:c r="I904" t="str">
        <x:f>IF(G904&lt;=H904,"TERMINADA",IF(F904&gt;=H904,"PENDIENTE",IF(E904='14_FALLAS_ESC'!$E$2,"INTERRUMPIDA","EN CURSO")))</x:f>
        <x:v>PENDIENTE</x:v>
      </x:c>
      <x:c r="J904" t="inlineStr">
        <x:is>
          <x:t xml:space="preserve">DERIVADO DEL FIFO</x:t>
        </x:is>
      </x:c>
    </x:row>
    <x:row r="905">
      <x:c r="A905" t="inlineStr">
        <x:is>
          <x:t xml:space="preserve">F01</x:t>
        </x:is>
      </x:c>
      <x:c r="B905" t="inlineStr">
        <x:is>
          <x:t xml:space="preserve">P079</x:t>
        </x:is>
      </x:c>
      <x:c r="C905" t="n">
        <x:v>4</x:v>
      </x:c>
      <x:c r="D905" t="inlineStr">
        <x:is>
          <x:t xml:space="preserve">Desbarbado</x:t>
        </x:is>
      </x:c>
      <x:c r="E905" t="inlineStr">
        <x:is>
          <x:t xml:space="preserve">Mesa de desbarbado/esmerilado</x:t>
        </x:is>
      </x:c>
      <x:c r="F905" s="35" t="n">
        <x:v>45947.57227777778</x:v>
      </x:c>
      <x:c r="G905" s="35" t="n">
        <x:v>45947.67852777777</x:v>
      </x:c>
      <x:c r="H905" s="35" t="n">
        <x:f>'14_FALLAS_ESC'!$B$2</x:f>
        <x:v>45817.33333333334</x:v>
      </x:c>
      <x:c r="I905" t="str">
        <x:f>IF(G905&lt;=H905,"TERMINADA",IF(F905&gt;=H905,"PENDIENTE",IF(E905='14_FALLAS_ESC'!$E$2,"INTERRUMPIDA","EN CURSO")))</x:f>
        <x:v>PENDIENTE</x:v>
      </x:c>
      <x:c r="J905" t="inlineStr">
        <x:is>
          <x:t xml:space="preserve">DERIVADO DEL FIFO</x:t>
        </x:is>
      </x:c>
    </x:row>
    <x:row r="906">
      <x:c r="A906" t="inlineStr">
        <x:is>
          <x:t xml:space="preserve">F01</x:t>
        </x:is>
      </x:c>
      <x:c r="B906" t="inlineStr">
        <x:is>
          <x:t xml:space="preserve">P079</x:t>
        </x:is>
      </x:c>
      <x:c r="C906" t="n">
        <x:v>5</x:v>
      </x:c>
      <x:c r="D906" t="inlineStr">
        <x:is>
          <x:t xml:space="preserve">Preparación superficial</x:t>
        </x:is>
      </x:c>
      <x:c r="E906" t="inlineStr">
        <x:is>
          <x:t xml:space="preserve">Zona de preparación superficial</x:t>
        </x:is>
      </x:c>
      <x:c r="F906" s="35" t="n">
        <x:v>45947.67852777777</x:v>
      </x:c>
      <x:c r="G906" s="35" t="n">
        <x:v>45950.48625</x:v>
      </x:c>
      <x:c r="H906" s="35" t="n">
        <x:f>'14_FALLAS_ESC'!$B$2</x:f>
        <x:v>45817.33333333334</x:v>
      </x:c>
      <x:c r="I906" t="str">
        <x:f>IF(G906&lt;=H906,"TERMINADA",IF(F906&gt;=H906,"PENDIENTE",IF(E906='14_FALLAS_ESC'!$E$2,"INTERRUMPIDA","EN CURSO")))</x:f>
        <x:v>PENDIENTE</x:v>
      </x:c>
      <x:c r="J906" t="inlineStr">
        <x:is>
          <x:t xml:space="preserve">DERIVADO DEL FIFO</x:t>
        </x:is>
      </x:c>
    </x:row>
    <x:row r="907">
      <x:c r="A907" t="inlineStr">
        <x:is>
          <x:t xml:space="preserve">F01</x:t>
        </x:is>
      </x:c>
      <x:c r="B907" t="inlineStr">
        <x:is>
          <x:t xml:space="preserve">P079</x:t>
        </x:is>
      </x:c>
      <x:c r="C907" t="n">
        <x:v>6</x:v>
      </x:c>
      <x:c r="D907" t="inlineStr">
        <x:is>
          <x:t xml:space="preserve">Aplicación electrostática de polvo</x:t>
        </x:is>
      </x:c>
      <x:c r="E907" t="inlineStr">
        <x:is>
          <x:t xml:space="preserve">Pistola manual de pintura electrostática en polvo</x:t>
        </x:is>
      </x:c>
      <x:c r="F907" s="35" t="n">
        <x:v>45950.48625</x:v>
      </x:c>
      <x:c r="G907" s="35" t="n">
        <x:v>45950.58194444444</x:v>
      </x:c>
      <x:c r="H907" s="35" t="n">
        <x:f>'14_FALLAS_ESC'!$B$2</x:f>
        <x:v>45817.33333333334</x:v>
      </x:c>
      <x:c r="I907" t="str">
        <x:f>IF(G907&lt;=H907,"TERMINADA",IF(F907&gt;=H907,"PENDIENTE",IF(E907='14_FALLAS_ESC'!$E$2,"INTERRUMPIDA","EN CURSO")))</x:f>
        <x:v>PENDIENTE</x:v>
      </x:c>
      <x:c r="J907" t="inlineStr">
        <x:is>
          <x:t xml:space="preserve">DERIVADO DEL FIFO</x:t>
        </x:is>
      </x:c>
    </x:row>
    <x:row r="908">
      <x:c r="A908" t="inlineStr">
        <x:is>
          <x:t xml:space="preserve">F01</x:t>
        </x:is>
      </x:c>
      <x:c r="B908" t="inlineStr">
        <x:is>
          <x:t xml:space="preserve">P079</x:t>
        </x:is>
      </x:c>
      <x:c r="C908" t="n">
        <x:v>7</x:v>
      </x:c>
      <x:c r="D908" t="inlineStr">
        <x:is>
          <x:t xml:space="preserve">Curado térmico en horno</x:t>
        </x:is>
      </x:c>
      <x:c r="E908" t="inlineStr">
        <x:is>
          <x:t xml:space="preserve">Horno de curado de pintura electrostática por lotes</x:t>
        </x:is>
      </x:c>
      <x:c r="F908" s="35" t="n">
        <x:v>45950.58194444444</x:v>
      </x:c>
      <x:c r="G908" s="35" t="n">
        <x:v>45950.61319444444</x:v>
      </x:c>
      <x:c r="H908" s="35" t="n">
        <x:f>'14_FALLAS_ESC'!$B$2</x:f>
        <x:v>45817.33333333334</x:v>
      </x:c>
      <x:c r="I908" t="str">
        <x:f>IF(G908&lt;=H908,"TERMINADA",IF(F908&gt;=H908,"PENDIENTE",IF(E908='14_FALLAS_ESC'!$E$2,"INTERRUMPIDA","EN CURSO")))</x:f>
        <x:v>PENDIENTE</x:v>
      </x:c>
      <x:c r="J908" t="inlineStr">
        <x:is>
          <x:t xml:space="preserve">DERIVADO DEL FIFO</x:t>
        </x:is>
      </x:c>
    </x:row>
    <x:row r="909">
      <x:c r="A909" t="inlineStr">
        <x:is>
          <x:t xml:space="preserve">F01</x:t>
        </x:is>
      </x:c>
      <x:c r="B909" t="inlineStr">
        <x:is>
          <x:t xml:space="preserve">P079</x:t>
        </x:is>
      </x:c>
      <x:c r="C909" t="n">
        <x:v>8</x:v>
      </x:c>
      <x:c r="D909" t="inlineStr">
        <x:is>
          <x:t xml:space="preserve">Colgado, traslado y enfriamiento</x:t>
        </x:is>
      </x:c>
      <x:c r="E909" t="inlineStr">
        <x:is>
          <x:t xml:space="preserve">Manipulación y enfriamiento de piezas</x:t>
        </x:is>
      </x:c>
      <x:c r="F909" s="35" t="n">
        <x:v>45950.61319444444</x:v>
      </x:c>
      <x:c r="G909" s="35" t="n">
        <x:v>45950.63513888889</x:v>
      </x:c>
      <x:c r="H909" s="35" t="n">
        <x:f>'14_FALLAS_ESC'!$B$2</x:f>
        <x:v>45817.33333333334</x:v>
      </x:c>
      <x:c r="I909" t="str">
        <x:f>IF(G909&lt;=H909,"TERMINADA",IF(F909&gt;=H909,"PENDIENTE",IF(E909='14_FALLAS_ESC'!$E$2,"INTERRUMPIDA","EN CURSO")))</x:f>
        <x:v>PENDIENTE</x:v>
      </x:c>
      <x:c r="J909" t="inlineStr">
        <x:is>
          <x:t xml:space="preserve">DERIVADO DEL FIFO</x:t>
        </x:is>
      </x:c>
    </x:row>
    <x:row r="910">
      <x:c r="A910" t="inlineStr">
        <x:is>
          <x:t xml:space="preserve">F01</x:t>
        </x:is>
      </x:c>
      <x:c r="B910" t="inlineStr">
        <x:is>
          <x:t xml:space="preserve">P079</x:t>
        </x:is>
      </x:c>
      <x:c r="C910" t="n">
        <x:v>9</x:v>
      </x:c>
      <x:c r="D910" t="inlineStr">
        <x:is>
          <x:t xml:space="preserve">Ensamblaje</x:t>
        </x:is>
      </x:c>
      <x:c r="E910" t="inlineStr">
        <x:is>
          <x:t xml:space="preserve">Mesa de armado</x:t>
        </x:is>
      </x:c>
      <x:c r="F910" s="35" t="n">
        <x:v>45951.47090111111</x:v>
      </x:c>
      <x:c r="G910" s="35" t="n">
        <x:v>45951.70423444444</x:v>
      </x:c>
      <x:c r="H910" s="35" t="n">
        <x:f>'14_FALLAS_ESC'!$B$2</x:f>
        <x:v>45817.33333333334</x:v>
      </x:c>
      <x:c r="I910" t="str">
        <x:f>IF(G910&lt;=H910,"TERMINADA",IF(F910&gt;=H910,"PENDIENTE",IF(E910='14_FALLAS_ESC'!$E$2,"INTERRUMPIDA","EN CURSO")))</x:f>
        <x:v>PENDIENTE</x:v>
      </x:c>
      <x:c r="J910" t="inlineStr">
        <x:is>
          <x:t xml:space="preserve">DERIVADO DEL FIFO</x:t>
        </x:is>
      </x:c>
    </x:row>
    <x:row r="911">
      <x:c r="A911" t="inlineStr">
        <x:is>
          <x:t xml:space="preserve">F01</x:t>
        </x:is>
      </x:c>
      <x:c r="B911" t="inlineStr">
        <x:is>
          <x:t xml:space="preserve">P079</x:t>
        </x:is>
      </x:c>
      <x:c r="C911" t="n">
        <x:v>10</x:v>
      </x:c>
      <x:c r="D911" t="inlineStr">
        <x:is>
          <x:t xml:space="preserve">Inspección de calidad</x:t>
        </x:is>
      </x:c>
      <x:c r="E911" t="inlineStr">
        <x:is>
          <x:t xml:space="preserve">Área de inspección</x:t>
        </x:is>
      </x:c>
      <x:c r="F911" s="35" t="n">
        <x:v>45951.70423444444</x:v>
      </x:c>
      <x:c r="G911" s="35" t="n">
        <x:v>45952.35458166667</x:v>
      </x:c>
      <x:c r="H911" s="35" t="n">
        <x:f>'14_FALLAS_ESC'!$B$2</x:f>
        <x:v>45817.33333333334</x:v>
      </x:c>
      <x:c r="I911" t="str">
        <x:f>IF(G911&lt;=H911,"TERMINADA",IF(F911&gt;=H911,"PENDIENTE",IF(E911='14_FALLAS_ESC'!$E$2,"INTERRUMPIDA","EN CURSO")))</x:f>
        <x:v>PENDIENTE</x:v>
      </x:c>
      <x:c r="J911" t="inlineStr">
        <x:is>
          <x:t xml:space="preserve">DERIVADO DEL FIFO</x:t>
        </x:is>
      </x:c>
    </x:row>
    <x:row r="912">
      <x:c r="A912" t="inlineStr">
        <x:is>
          <x:t xml:space="preserve">F01</x:t>
        </x:is>
      </x:c>
      <x:c r="B912" t="inlineStr">
        <x:is>
          <x:t xml:space="preserve">P079</x:t>
        </x:is>
      </x:c>
      <x:c r="C912" t="n">
        <x:v>11</x:v>
      </x:c>
      <x:c r="D912" t="inlineStr">
        <x:is>
          <x:t xml:space="preserve">Embalaje</x:t>
        </x:is>
      </x:c>
      <x:c r="E912" t="inlineStr">
        <x:is>
          <x:t xml:space="preserve">Zona de protección y embalaje</x:t>
        </x:is>
      </x:c>
      <x:c r="F912" s="35" t="n">
        <x:v>45952.35458166667</x:v>
      </x:c>
      <x:c r="G912" s="35" t="n">
        <x:v>45952.38840111111</x:v>
      </x:c>
      <x:c r="H912" s="35" t="n">
        <x:f>'14_FALLAS_ESC'!$B$2</x:f>
        <x:v>45817.33333333334</x:v>
      </x:c>
      <x:c r="I912" t="str">
        <x:f>IF(G912&lt;=H912,"TERMINADA",IF(F912&gt;=H912,"PENDIENTE",IF(E912='14_FALLAS_ESC'!$E$2,"INTERRUMPIDA","EN CURSO")))</x:f>
        <x:v>PENDIENTE</x:v>
      </x:c>
      <x:c r="J912" t="inlineStr">
        <x:is>
          <x:t xml:space="preserve">DERIVADO DEL FIFO</x:t>
        </x:is>
      </x:c>
    </x:row>
    <x:row r="913">
      <x:c r="A913" t="inlineStr">
        <x:is>
          <x:t xml:space="preserve">F01</x:t>
        </x:is>
      </x:c>
      <x:c r="B913" t="inlineStr">
        <x:is>
          <x:t xml:space="preserve">P074</x:t>
        </x:is>
      </x:c>
      <x:c r="C913" t="n">
        <x:v>1</x:v>
      </x:c>
      <x:c r="D913" t="inlineStr">
        <x:is>
          <x:t xml:space="preserve">Corte de planchas de acero</x:t>
        </x:is>
      </x:c>
      <x:c r="E913" t="inlineStr">
        <x:is>
          <x:t xml:space="preserve">Guillotina hidráulica para corte de planchas de acero</x:t>
        </x:is>
      </x:c>
      <x:c r="F913" s="35" t="n">
        <x:v>45946.33333333334</x:v>
      </x:c>
      <x:c r="G913" s="35" t="n">
        <x:v>45946.69169444445</x:v>
      </x:c>
      <x:c r="H913" s="35" t="n">
        <x:f>'14_FALLAS_ESC'!$B$2</x:f>
        <x:v>45817.33333333334</x:v>
      </x:c>
      <x:c r="I913" t="str">
        <x:f>IF(G913&lt;=H913,"TERMINADA",IF(F913&gt;=H913,"PENDIENTE",IF(E913='14_FALLAS_ESC'!$E$2,"INTERRUMPIDA","EN CURSO")))</x:f>
        <x:v>PENDIENTE</x:v>
      </x:c>
      <x:c r="J913" t="inlineStr">
        <x:is>
          <x:t xml:space="preserve">DERIVADO DEL FIFO</x:t>
        </x:is>
      </x:c>
    </x:row>
    <x:row r="914">
      <x:c r="A914" t="inlineStr">
        <x:is>
          <x:t xml:space="preserve">F01</x:t>
        </x:is>
      </x:c>
      <x:c r="B914" t="inlineStr">
        <x:is>
          <x:t xml:space="preserve">P074</x:t>
        </x:is>
      </x:c>
      <x:c r="C914" t="n">
        <x:v>2</x:v>
      </x:c>
      <x:c r="D914" t="inlineStr">
        <x:is>
          <x:t xml:space="preserve">Corte de tubos y perfiles</x:t>
        </x:is>
      </x:c>
      <x:c r="E914" t="inlineStr">
        <x:is>
          <x:t xml:space="preserve">Sierra de cinta para corte de tubos y perfiles</x:t>
        </x:is>
      </x:c>
      <x:c r="F914" s="35" t="n">
        <x:v>45946.69169444445</x:v>
      </x:c>
      <x:c r="G914" s="35" t="n">
        <x:v>45950.42780555556</x:v>
      </x:c>
      <x:c r="H914" s="35" t="n">
        <x:f>'14_FALLAS_ESC'!$B$2</x:f>
        <x:v>45817.33333333334</x:v>
      </x:c>
      <x:c r="I914" t="str">
        <x:f>IF(G914&lt;=H914,"TERMINADA",IF(F914&gt;=H914,"PENDIENTE",IF(E914='14_FALLAS_ESC'!$E$2,"INTERRUMPIDA","EN CURSO")))</x:f>
        <x:v>PENDIENTE</x:v>
      </x:c>
      <x:c r="J914" t="inlineStr">
        <x:is>
          <x:t xml:space="preserve">DERIVADO DEL FIFO</x:t>
        </x:is>
      </x:c>
    </x:row>
    <x:row r="915">
      <x:c r="A915" t="inlineStr">
        <x:is>
          <x:t xml:space="preserve">F01</x:t>
        </x:is>
      </x:c>
      <x:c r="B915" t="inlineStr">
        <x:is>
          <x:t xml:space="preserve">P074</x:t>
        </x:is>
      </x:c>
      <x:c r="C915" t="n">
        <x:v>3</x:v>
      </x:c>
      <x:c r="D915" t="inlineStr">
        <x:is>
          <x:t xml:space="preserve">Perforación</x:t>
        </x:is>
      </x:c>
      <x:c r="E915" t="inlineStr">
        <x:is>
          <x:t xml:space="preserve">Taladro de banco para perforación de acero</x:t>
        </x:is>
      </x:c>
      <x:c r="F915" s="35" t="n">
        <x:v>45950.42780555556</x:v>
      </x:c>
      <x:c r="G915" s="35" t="n">
        <x:v>45952.45919444445</x:v>
      </x:c>
      <x:c r="H915" s="35" t="n">
        <x:f>'14_FALLAS_ESC'!$B$2</x:f>
        <x:v>45817.33333333334</x:v>
      </x:c>
      <x:c r="I915" t="str">
        <x:f>IF(G915&lt;=H915,"TERMINADA",IF(F915&gt;=H915,"PENDIENTE",IF(E915='14_FALLAS_ESC'!$E$2,"INTERRUMPIDA","EN CURSO")))</x:f>
        <x:v>PENDIENTE</x:v>
      </x:c>
      <x:c r="J915" t="inlineStr">
        <x:is>
          <x:t xml:space="preserve">DERIVADO DEL FIFO</x:t>
        </x:is>
      </x:c>
    </x:row>
    <x:row r="916">
      <x:c r="A916" t="inlineStr">
        <x:is>
          <x:t xml:space="preserve">F01</x:t>
        </x:is>
      </x:c>
      <x:c r="B916" t="inlineStr">
        <x:is>
          <x:t xml:space="preserve">P074</x:t>
        </x:is>
      </x:c>
      <x:c r="C916" t="n">
        <x:v>4</x:v>
      </x:c>
      <x:c r="D916" t="inlineStr">
        <x:is>
          <x:t xml:space="preserve">Plegado</x:t>
        </x:is>
      </x:c>
      <x:c r="E916" t="inlineStr">
        <x:is>
          <x:t xml:space="preserve">Plegadora hidráulica de chapa metálica</x:t>
        </x:is>
      </x:c>
      <x:c r="F916" s="35" t="n">
        <x:v>45952.45919444445</x:v>
      </x:c>
      <x:c r="G916" s="35" t="n">
        <x:v>45954.38419444444</x:v>
      </x:c>
      <x:c r="H916" s="35" t="n">
        <x:f>'14_FALLAS_ESC'!$B$2</x:f>
        <x:v>45817.33333333334</x:v>
      </x:c>
      <x:c r="I916" t="str">
        <x:f>IF(G916&lt;=H916,"TERMINADA",IF(F916&gt;=H916,"PENDIENTE",IF(E916='14_FALLAS_ESC'!$E$2,"INTERRUMPIDA","EN CURSO")))</x:f>
        <x:v>PENDIENTE</x:v>
      </x:c>
      <x:c r="J916" t="inlineStr">
        <x:is>
          <x:t xml:space="preserve">DERIVADO DEL FIFO</x:t>
        </x:is>
      </x:c>
    </x:row>
    <x:row r="917">
      <x:c r="A917" t="inlineStr">
        <x:is>
          <x:t xml:space="preserve">F01</x:t>
        </x:is>
      </x:c>
      <x:c r="B917" t="inlineStr">
        <x:is>
          <x:t xml:space="preserve">P074</x:t>
        </x:is>
      </x:c>
      <x:c r="C917" t="n">
        <x:v>5</x:v>
      </x:c>
      <x:c r="D917" t="inlineStr">
        <x:is>
          <x:t xml:space="preserve">Soldadura</x:t>
        </x:is>
      </x:c>
      <x:c r="E917" t="inlineStr">
        <x:is>
          <x:t xml:space="preserve">Máquina de soldadura por arco MIG/MAG</x:t>
        </x:is>
      </x:c>
      <x:c r="F917" s="35" t="n">
        <x:v>45954.38419444444</x:v>
      </x:c>
      <x:c r="G917" s="35" t="n">
        <x:v>45958.38475</x:v>
      </x:c>
      <x:c r="H917" s="35" t="n">
        <x:f>'14_FALLAS_ESC'!$B$2</x:f>
        <x:v>45817.33333333334</x:v>
      </x:c>
      <x:c r="I917" t="str">
        <x:f>IF(G917&lt;=H917,"TERMINADA",IF(F917&gt;=H917,"PENDIENTE",IF(E917='14_FALLAS_ESC'!$E$2,"INTERRUMPIDA","EN CURSO")))</x:f>
        <x:v>PENDIENTE</x:v>
      </x:c>
      <x:c r="J917" t="inlineStr">
        <x:is>
          <x:t xml:space="preserve">DERIVADO DEL FIFO</x:t>
        </x:is>
      </x:c>
    </x:row>
    <x:row r="918">
      <x:c r="A918" t="inlineStr">
        <x:is>
          <x:t xml:space="preserve">F01</x:t>
        </x:is>
      </x:c>
      <x:c r="B918" t="inlineStr">
        <x:is>
          <x:t xml:space="preserve">P074</x:t>
        </x:is>
      </x:c>
      <x:c r="C918" t="n">
        <x:v>6</x:v>
      </x:c>
      <x:c r="D918" t="inlineStr">
        <x:is>
          <x:t xml:space="preserve">Desbarbado</x:t>
        </x:is>
      </x:c>
      <x:c r="E918" t="inlineStr">
        <x:is>
          <x:t xml:space="preserve">Mesa de desbarbado/esmerilado</x:t>
        </x:is>
      </x:c>
      <x:c r="F918" s="35" t="n">
        <x:v>45958.38475</x:v>
      </x:c>
      <x:c r="G918" s="35" t="n">
        <x:v>45959.46808333333</x:v>
      </x:c>
      <x:c r="H918" s="35" t="n">
        <x:f>'14_FALLAS_ESC'!$B$2</x:f>
        <x:v>45817.33333333334</x:v>
      </x:c>
      <x:c r="I918" t="str">
        <x:f>IF(G918&lt;=H918,"TERMINADA",IF(F918&gt;=H918,"PENDIENTE",IF(E918='14_FALLAS_ESC'!$E$2,"INTERRUMPIDA","EN CURSO")))</x:f>
        <x:v>PENDIENTE</x:v>
      </x:c>
      <x:c r="J918" t="inlineStr">
        <x:is>
          <x:t xml:space="preserve">DERIVADO DEL FIFO</x:t>
        </x:is>
      </x:c>
    </x:row>
    <x:row r="919">
      <x:c r="A919" t="inlineStr">
        <x:is>
          <x:t xml:space="preserve">F01</x:t>
        </x:is>
      </x:c>
      <x:c r="B919" t="inlineStr">
        <x:is>
          <x:t xml:space="preserve">P074</x:t>
        </x:is>
      </x:c>
      <x:c r="C919" t="n">
        <x:v>7</x:v>
      </x:c>
      <x:c r="D919" t="inlineStr">
        <x:is>
          <x:t xml:space="preserve">Preparación superficial</x:t>
        </x:is>
      </x:c>
      <x:c r="E919" t="inlineStr">
        <x:is>
          <x:t xml:space="preserve">Zona de preparación superficial</x:t>
        </x:is>
      </x:c>
      <x:c r="F919" s="35" t="n">
        <x:v>45959.46808333333</x:v>
      </x:c>
      <x:c r="G919" s="35" t="n">
        <x:v>45960.41028333333</x:v>
      </x:c>
      <x:c r="H919" s="35" t="n">
        <x:f>'14_FALLAS_ESC'!$B$2</x:f>
        <x:v>45817.33333333334</x:v>
      </x:c>
      <x:c r="I919" t="str">
        <x:f>IF(G919&lt;=H919,"TERMINADA",IF(F919&gt;=H919,"PENDIENTE",IF(E919='14_FALLAS_ESC'!$E$2,"INTERRUMPIDA","EN CURSO")))</x:f>
        <x:v>PENDIENTE</x:v>
      </x:c>
      <x:c r="J919" t="inlineStr">
        <x:is>
          <x:t xml:space="preserve">DERIVADO DEL FIFO</x:t>
        </x:is>
      </x:c>
    </x:row>
    <x:row r="920">
      <x:c r="A920" t="inlineStr">
        <x:is>
          <x:t xml:space="preserve">F01</x:t>
        </x:is>
      </x:c>
      <x:c r="B920" t="inlineStr">
        <x:is>
          <x:t xml:space="preserve">P074</x:t>
        </x:is>
      </x:c>
      <x:c r="C920" t="n">
        <x:v>8</x:v>
      </x:c>
      <x:c r="D920" t="inlineStr">
        <x:is>
          <x:t xml:space="preserve">Aplicación electrostática de polvo</x:t>
        </x:is>
      </x:c>
      <x:c r="E920" t="inlineStr">
        <x:is>
          <x:t xml:space="preserve">Pistola manual de pintura electrostática en polvo</x:t>
        </x:is>
      </x:c>
      <x:c r="F920" s="35" t="n">
        <x:v>45960.41028333333</x:v>
      </x:c>
      <x:c r="G920" s="35" t="n">
        <x:v>45960.49378333333</x:v>
      </x:c>
      <x:c r="H920" s="35" t="n">
        <x:f>'14_FALLAS_ESC'!$B$2</x:f>
        <x:v>45817.33333333334</x:v>
      </x:c>
      <x:c r="I920" t="str">
        <x:f>IF(G920&lt;=H920,"TERMINADA",IF(F920&gt;=H920,"PENDIENTE",IF(E920='14_FALLAS_ESC'!$E$2,"INTERRUMPIDA","EN CURSO")))</x:f>
        <x:v>PENDIENTE</x:v>
      </x:c>
      <x:c r="J920" t="inlineStr">
        <x:is>
          <x:t xml:space="preserve">DERIVADO DEL FIFO</x:t>
        </x:is>
      </x:c>
    </x:row>
    <x:row r="921">
      <x:c r="A921" t="inlineStr">
        <x:is>
          <x:t xml:space="preserve">F01</x:t>
        </x:is>
      </x:c>
      <x:c r="B921" t="inlineStr">
        <x:is>
          <x:t xml:space="preserve">P074</x:t>
        </x:is>
      </x:c>
      <x:c r="C921" t="n">
        <x:v>9</x:v>
      </x:c>
      <x:c r="D921" t="inlineStr">
        <x:is>
          <x:t xml:space="preserve">Curado térmico en horno</x:t>
        </x:is>
      </x:c>
      <x:c r="E921" t="inlineStr">
        <x:is>
          <x:t xml:space="preserve">Horno de curado de pintura electrostática por lotes</x:t>
        </x:is>
      </x:c>
      <x:c r="F921" s="35" t="n">
        <x:v>45960.49378333333</x:v>
      </x:c>
      <x:c r="G921" s="35" t="n">
        <x:v>45960.59795</x:v>
      </x:c>
      <x:c r="H921" s="35" t="n">
        <x:f>'14_FALLAS_ESC'!$B$2</x:f>
        <x:v>45817.33333333334</x:v>
      </x:c>
      <x:c r="I921" t="str">
        <x:f>IF(G921&lt;=H921,"TERMINADA",IF(F921&gt;=H921,"PENDIENTE",IF(E921='14_FALLAS_ESC'!$E$2,"INTERRUMPIDA","EN CURSO")))</x:f>
        <x:v>PENDIENTE</x:v>
      </x:c>
      <x:c r="J921" t="inlineStr">
        <x:is>
          <x:t xml:space="preserve">DERIVADO DEL FIFO</x:t>
        </x:is>
      </x:c>
    </x:row>
    <x:row r="922">
      <x:c r="A922" t="inlineStr">
        <x:is>
          <x:t xml:space="preserve">F01</x:t>
        </x:is>
      </x:c>
      <x:c r="B922" t="inlineStr">
        <x:is>
          <x:t xml:space="preserve">P074</x:t>
        </x:is>
      </x:c>
      <x:c r="C922" t="n">
        <x:v>10</x:v>
      </x:c>
      <x:c r="D922" t="inlineStr">
        <x:is>
          <x:t xml:space="preserve">Colgado, traslado y enfriamiento</x:t>
        </x:is>
      </x:c>
      <x:c r="E922" t="inlineStr">
        <x:is>
          <x:t xml:space="preserve">Manipulación y enfriamiento de piezas</x:t>
        </x:is>
      </x:c>
      <x:c r="F922" s="35" t="n">
        <x:v>45960.59795</x:v>
      </x:c>
      <x:c r="G922" s="35" t="n">
        <x:v>45960.63147777778</x:v>
      </x:c>
      <x:c r="H922" s="35" t="n">
        <x:f>'14_FALLAS_ESC'!$B$2</x:f>
        <x:v>45817.33333333334</x:v>
      </x:c>
      <x:c r="I922" t="str">
        <x:f>IF(G922&lt;=H922,"TERMINADA",IF(F922&gt;=H922,"PENDIENTE",IF(E922='14_FALLAS_ESC'!$E$2,"INTERRUMPIDA","EN CURSO")))</x:f>
        <x:v>PENDIENTE</x:v>
      </x:c>
      <x:c r="J922" t="inlineStr">
        <x:is>
          <x:t xml:space="preserve">DERIVADO DEL FIFO</x:t>
        </x:is>
      </x:c>
    </x:row>
    <x:row r="923">
      <x:c r="A923" t="inlineStr">
        <x:is>
          <x:t xml:space="preserve">F01</x:t>
        </x:is>
      </x:c>
      <x:c r="B923" t="inlineStr">
        <x:is>
          <x:t xml:space="preserve">P074</x:t>
        </x:is>
      </x:c>
      <x:c r="C923" t="n">
        <x:v>11</x:v>
      </x:c>
      <x:c r="D923" t="inlineStr">
        <x:is>
          <x:t xml:space="preserve">Ensamblaje</x:t>
        </x:is>
      </x:c>
      <x:c r="E923" t="inlineStr">
        <x:is>
          <x:t xml:space="preserve">Mesa de armado</x:t>
        </x:is>
      </x:c>
      <x:c r="F923" s="35" t="n">
        <x:v>45960.63147777778</x:v>
      </x:c>
      <x:c r="G923" s="35" t="n">
        <x:v>45964.45022777778</x:v>
      </x:c>
      <x:c r="H923" s="35" t="n">
        <x:f>'14_FALLAS_ESC'!$B$2</x:f>
        <x:v>45817.33333333334</x:v>
      </x:c>
      <x:c r="I923" t="str">
        <x:f>IF(G923&lt;=H923,"TERMINADA",IF(F923&gt;=H923,"PENDIENTE",IF(E923='14_FALLAS_ESC'!$E$2,"INTERRUMPIDA","EN CURSO")))</x:f>
        <x:v>PENDIENTE</x:v>
      </x:c>
      <x:c r="J923" t="inlineStr">
        <x:is>
          <x:t xml:space="preserve">DERIVADO DEL FIFO</x:t>
        </x:is>
      </x:c>
    </x:row>
    <x:row r="924">
      <x:c r="A924" t="inlineStr">
        <x:is>
          <x:t xml:space="preserve">F01</x:t>
        </x:is>
      </x:c>
      <x:c r="B924" t="inlineStr">
        <x:is>
          <x:t xml:space="preserve">P074</x:t>
        </x:is>
      </x:c>
      <x:c r="C924" t="n">
        <x:v>12</x:v>
      </x:c>
      <x:c r="D924" t="inlineStr">
        <x:is>
          <x:t xml:space="preserve">Inspección de calidad</x:t>
        </x:is>
      </x:c>
      <x:c r="E924" t="inlineStr">
        <x:is>
          <x:t xml:space="preserve">Área de inspección</x:t>
        </x:is>
      </x:c>
      <x:c r="F924" s="35" t="n">
        <x:v>45964.45022777778</x:v>
      </x:c>
      <x:c r="G924" s="35" t="n">
        <x:v>45964.48517222222</x:v>
      </x:c>
      <x:c r="H924" s="35" t="n">
        <x:f>'14_FALLAS_ESC'!$B$2</x:f>
        <x:v>45817.33333333334</x:v>
      </x:c>
      <x:c r="I924" t="str">
        <x:f>IF(G924&lt;=H924,"TERMINADA",IF(F924&gt;=H924,"PENDIENTE",IF(E924='14_FALLAS_ESC'!$E$2,"INTERRUMPIDA","EN CURSO")))</x:f>
        <x:v>PENDIENTE</x:v>
      </x:c>
      <x:c r="J924" t="inlineStr">
        <x:is>
          <x:t xml:space="preserve">DERIVADO DEL FIFO</x:t>
        </x:is>
      </x:c>
    </x:row>
    <x:row r="925">
      <x:c r="A925" t="inlineStr">
        <x:is>
          <x:t xml:space="preserve">F01</x:t>
        </x:is>
      </x:c>
      <x:c r="B925" t="inlineStr">
        <x:is>
          <x:t xml:space="preserve">P074</x:t>
        </x:is>
      </x:c>
      <x:c r="C925" t="n">
        <x:v>13</x:v>
      </x:c>
      <x:c r="D925" t="inlineStr">
        <x:is>
          <x:t xml:space="preserve">Embalaje</x:t>
        </x:is>
      </x:c>
      <x:c r="E925" t="inlineStr">
        <x:is>
          <x:t xml:space="preserve">Zona de protección y embalaje</x:t>
        </x:is>
      </x:c>
      <x:c r="F925" s="35" t="n">
        <x:v>45964.48517222222</x:v>
      </x:c>
      <x:c r="G925" s="35" t="n">
        <x:v>45964.57378333333</x:v>
      </x:c>
      <x:c r="H925" s="35" t="n">
        <x:f>'14_FALLAS_ESC'!$B$2</x:f>
        <x:v>45817.33333333334</x:v>
      </x:c>
      <x:c r="I925" t="str">
        <x:f>IF(G925&lt;=H925,"TERMINADA",IF(F925&gt;=H925,"PENDIENTE",IF(E925='14_FALLAS_ESC'!$E$2,"INTERRUMPIDA","EN CURSO")))</x:f>
        <x:v>PENDIENTE</x:v>
      </x:c>
      <x:c r="J925" t="inlineStr">
        <x:is>
          <x:t xml:space="preserve">DERIVADO DEL FIFO</x:t>
        </x:is>
      </x:c>
    </x:row>
    <x:row r="926">
      <x:c r="A926" t="inlineStr">
        <x:is>
          <x:t xml:space="preserve">F01</x:t>
        </x:is>
      </x:c>
      <x:c r="B926" t="inlineStr">
        <x:is>
          <x:t xml:space="preserve">P076</x:t>
        </x:is>
      </x:c>
      <x:c r="C926" t="n">
        <x:v>1</x:v>
      </x:c>
      <x:c r="D926" t="inlineStr">
        <x:is>
          <x:t xml:space="preserve">Corte de planchas de acero</x:t>
        </x:is>
      </x:c>
      <x:c r="E926" t="inlineStr">
        <x:is>
          <x:t xml:space="preserve">Guillotina hidráulica para corte de planchas de acero</x:t>
        </x:is>
      </x:c>
      <x:c r="F926" s="35" t="n">
        <x:v>45946.69169444445</x:v>
      </x:c>
      <x:c r="G926" s="35" t="n">
        <x:v>45947.64087847222</x:v>
      </x:c>
      <x:c r="H926" s="35" t="n">
        <x:f>'14_FALLAS_ESC'!$B$2</x:f>
        <x:v>45817.33333333334</x:v>
      </x:c>
      <x:c r="I926" t="str">
        <x:f>IF(G926&lt;=H926,"TERMINADA",IF(F926&gt;=H926,"PENDIENTE",IF(E926='14_FALLAS_ESC'!$E$2,"INTERRUMPIDA","EN CURSO")))</x:f>
        <x:v>PENDIENTE</x:v>
      </x:c>
      <x:c r="J926" t="inlineStr">
        <x:is>
          <x:t xml:space="preserve">DERIVADO DEL FIFO</x:t>
        </x:is>
      </x:c>
    </x:row>
    <x:row r="927">
      <x:c r="A927" t="inlineStr">
        <x:is>
          <x:t xml:space="preserve">F01</x:t>
        </x:is>
      </x:c>
      <x:c r="B927" t="inlineStr">
        <x:is>
          <x:t xml:space="preserve">P076</x:t>
        </x:is>
      </x:c>
      <x:c r="C927" t="n">
        <x:v>2</x:v>
      </x:c>
      <x:c r="D927" t="inlineStr">
        <x:is>
          <x:t xml:space="preserve">Corte de tubos y perfiles</x:t>
        </x:is>
      </x:c>
      <x:c r="E927" t="inlineStr">
        <x:is>
          <x:t xml:space="preserve">Sierra de cinta para corte de tubos y perfiles</x:t>
        </x:is>
      </x:c>
      <x:c r="F927" s="35" t="n">
        <x:v>45950.42780555556</x:v>
      </x:c>
      <x:c r="G927" s="35" t="n">
        <x:v>45950.46388888889</x:v>
      </x:c>
      <x:c r="H927" s="35" t="n">
        <x:f>'14_FALLAS_ESC'!$B$2</x:f>
        <x:v>45817.33333333334</x:v>
      </x:c>
      <x:c r="I927" t="str">
        <x:f>IF(G927&lt;=H927,"TERMINADA",IF(F927&gt;=H927,"PENDIENTE",IF(E927='14_FALLAS_ESC'!$E$2,"INTERRUMPIDA","EN CURSO")))</x:f>
        <x:v>PENDIENTE</x:v>
      </x:c>
      <x:c r="J927" t="inlineStr">
        <x:is>
          <x:t xml:space="preserve">DERIVADO DEL FIFO</x:t>
        </x:is>
      </x:c>
    </x:row>
    <x:row r="928">
      <x:c r="A928" t="inlineStr">
        <x:is>
          <x:t xml:space="preserve">F01</x:t>
        </x:is>
      </x:c>
      <x:c r="B928" t="inlineStr">
        <x:is>
          <x:t xml:space="preserve">P076</x:t>
        </x:is>
      </x:c>
      <x:c r="C928" t="n">
        <x:v>3</x:v>
      </x:c>
      <x:c r="D928" t="inlineStr">
        <x:is>
          <x:t xml:space="preserve">Perforación</x:t>
        </x:is>
      </x:c>
      <x:c r="E928" t="inlineStr">
        <x:is>
          <x:t xml:space="preserve">Taladro de banco para perforación de acero</x:t>
        </x:is>
      </x:c>
      <x:c r="F928" s="35" t="n">
        <x:v>45952.45919444445</x:v>
      </x:c>
      <x:c r="G928" s="35" t="n">
        <x:v>45953.4585</x:v>
      </x:c>
      <x:c r="H928" s="35" t="n">
        <x:f>'14_FALLAS_ESC'!$B$2</x:f>
        <x:v>45817.33333333334</x:v>
      </x:c>
      <x:c r="I928" t="str">
        <x:f>IF(G928&lt;=H928,"TERMINADA",IF(F928&gt;=H928,"PENDIENTE",IF(E928='14_FALLAS_ESC'!$E$2,"INTERRUMPIDA","EN CURSO")))</x:f>
        <x:v>PENDIENTE</x:v>
      </x:c>
      <x:c r="J928" t="inlineStr">
        <x:is>
          <x:t xml:space="preserve">DERIVADO DEL FIFO</x:t>
        </x:is>
      </x:c>
    </x:row>
    <x:row r="929">
      <x:c r="A929" t="inlineStr">
        <x:is>
          <x:t xml:space="preserve">F01</x:t>
        </x:is>
      </x:c>
      <x:c r="B929" t="inlineStr">
        <x:is>
          <x:t xml:space="preserve">P076</x:t>
        </x:is>
      </x:c>
      <x:c r="C929" t="n">
        <x:v>4</x:v>
      </x:c>
      <x:c r="D929" t="inlineStr">
        <x:is>
          <x:t xml:space="preserve">Plegado</x:t>
        </x:is>
      </x:c>
      <x:c r="E929" t="inlineStr">
        <x:is>
          <x:t xml:space="preserve">Plegadora hidráulica de chapa metálica</x:t>
        </x:is>
      </x:c>
      <x:c r="F929" s="35" t="n">
        <x:v>45954.38419444444</x:v>
      </x:c>
      <x:c r="G929" s="35" t="n">
        <x:v>45957.70363888889</x:v>
      </x:c>
      <x:c r="H929" s="35" t="n">
        <x:f>'14_FALLAS_ESC'!$B$2</x:f>
        <x:v>45817.33333333334</x:v>
      </x:c>
      <x:c r="I929" t="str">
        <x:f>IF(G929&lt;=H929,"TERMINADA",IF(F929&gt;=H929,"PENDIENTE",IF(E929='14_FALLAS_ESC'!$E$2,"INTERRUMPIDA","EN CURSO")))</x:f>
        <x:v>PENDIENTE</x:v>
      </x:c>
      <x:c r="J929" t="inlineStr">
        <x:is>
          <x:t xml:space="preserve">DERIVADO DEL FIFO</x:t>
        </x:is>
      </x:c>
    </x:row>
    <x:row r="930">
      <x:c r="A930" t="inlineStr">
        <x:is>
          <x:t xml:space="preserve">F01</x:t>
        </x:is>
      </x:c>
      <x:c r="B930" t="inlineStr">
        <x:is>
          <x:t xml:space="preserve">P076</x:t>
        </x:is>
      </x:c>
      <x:c r="C930" t="n">
        <x:v>5</x:v>
      </x:c>
      <x:c r="D930" t="inlineStr">
        <x:is>
          <x:t xml:space="preserve">Soldadura</x:t>
        </x:is>
      </x:c>
      <x:c r="E930" t="inlineStr">
        <x:is>
          <x:t xml:space="preserve">Máquina de soldadura por arco MIG/MAG</x:t>
        </x:is>
      </x:c>
      <x:c r="F930" s="35" t="n">
        <x:v>45958.38475</x:v>
      </x:c>
      <x:c r="G930" s="35" t="n">
        <x:v>45958.41891666667</x:v>
      </x:c>
      <x:c r="H930" s="35" t="n">
        <x:f>'14_FALLAS_ESC'!$B$2</x:f>
        <x:v>45817.33333333334</x:v>
      </x:c>
      <x:c r="I930" t="str">
        <x:f>IF(G930&lt;=H930,"TERMINADA",IF(F930&gt;=H930,"PENDIENTE",IF(E930='14_FALLAS_ESC'!$E$2,"INTERRUMPIDA","EN CURSO")))</x:f>
        <x:v>PENDIENTE</x:v>
      </x:c>
      <x:c r="J930" t="inlineStr">
        <x:is>
          <x:t xml:space="preserve">DERIVADO DEL FIFO</x:t>
        </x:is>
      </x:c>
    </x:row>
    <x:row r="931">
      <x:c r="A931" t="inlineStr">
        <x:is>
          <x:t xml:space="preserve">F01</x:t>
        </x:is>
      </x:c>
      <x:c r="B931" t="inlineStr">
        <x:is>
          <x:t xml:space="preserve">P076</x:t>
        </x:is>
      </x:c>
      <x:c r="C931" t="n">
        <x:v>6</x:v>
      </x:c>
      <x:c r="D931" t="inlineStr">
        <x:is>
          <x:t xml:space="preserve">Desbarbado</x:t>
        </x:is>
      </x:c>
      <x:c r="E931" t="inlineStr">
        <x:is>
          <x:t xml:space="preserve">Mesa de desbarbado/esmerilado</x:t>
        </x:is>
      </x:c>
      <x:c r="F931" s="35" t="n">
        <x:v>45959.46808333333</x:v>
      </x:c>
      <x:c r="G931" s="35" t="n">
        <x:v>45959.67225</x:v>
      </x:c>
      <x:c r="H931" s="35" t="n">
        <x:f>'14_FALLAS_ESC'!$B$2</x:f>
        <x:v>45817.33333333334</x:v>
      </x:c>
      <x:c r="I931" t="str">
        <x:f>IF(G931&lt;=H931,"TERMINADA",IF(F931&gt;=H931,"PENDIENTE",IF(E931='14_FALLAS_ESC'!$E$2,"INTERRUMPIDA","EN CURSO")))</x:f>
        <x:v>PENDIENTE</x:v>
      </x:c>
      <x:c r="J931" t="inlineStr">
        <x:is>
          <x:t xml:space="preserve">DERIVADO DEL FIFO</x:t>
        </x:is>
      </x:c>
    </x:row>
    <x:row r="932">
      <x:c r="A932" t="inlineStr">
        <x:is>
          <x:t xml:space="preserve">F01</x:t>
        </x:is>
      </x:c>
      <x:c r="B932" t="inlineStr">
        <x:is>
          <x:t xml:space="preserve">P076</x:t>
        </x:is>
      </x:c>
      <x:c r="C932" t="n">
        <x:v>7</x:v>
      </x:c>
      <x:c r="D932" t="inlineStr">
        <x:is>
          <x:t xml:space="preserve">Preparación superficial</x:t>
        </x:is>
      </x:c>
      <x:c r="E932" t="inlineStr">
        <x:is>
          <x:t xml:space="preserve">Zona de preparación superficial</x:t>
        </x:is>
      </x:c>
      <x:c r="F932" s="35" t="n">
        <x:v>45960.41028333333</x:v>
      </x:c>
      <x:c r="G932" s="35" t="n">
        <x:v>45960.58771277778</x:v>
      </x:c>
      <x:c r="H932" s="35" t="n">
        <x:f>'14_FALLAS_ESC'!$B$2</x:f>
        <x:v>45817.33333333334</x:v>
      </x:c>
      <x:c r="I932" t="str">
        <x:f>IF(G932&lt;=H932,"TERMINADA",IF(F932&gt;=H932,"PENDIENTE",IF(E932='14_FALLAS_ESC'!$E$2,"INTERRUMPIDA","EN CURSO")))</x:f>
        <x:v>PENDIENTE</x:v>
      </x:c>
      <x:c r="J932" t="inlineStr">
        <x:is>
          <x:t xml:space="preserve">DERIVADO DEL FIFO</x:t>
        </x:is>
      </x:c>
    </x:row>
    <x:row r="933">
      <x:c r="A933" t="inlineStr">
        <x:is>
          <x:t xml:space="preserve">F01</x:t>
        </x:is>
      </x:c>
      <x:c r="B933" t="inlineStr">
        <x:is>
          <x:t xml:space="preserve">P076</x:t>
        </x:is>
      </x:c>
      <x:c r="C933" t="n">
        <x:v>8</x:v>
      </x:c>
      <x:c r="D933" t="inlineStr">
        <x:is>
          <x:t xml:space="preserve">Aplicación electrostática de polvo</x:t>
        </x:is>
      </x:c>
      <x:c r="E933" t="inlineStr">
        <x:is>
          <x:t xml:space="preserve">Pistola manual de pintura electrostática en polvo</x:t>
        </x:is>
      </x:c>
      <x:c r="F933" s="35" t="n">
        <x:v>45960.58771277778</x:v>
      </x:c>
      <x:c r="G933" s="35" t="n">
        <x:v>45960.63172666667</x:v>
      </x:c>
      <x:c r="H933" s="35" t="n">
        <x:f>'14_FALLAS_ESC'!$B$2</x:f>
        <x:v>45817.33333333334</x:v>
      </x:c>
      <x:c r="I933" t="str">
        <x:f>IF(G933&lt;=H933,"TERMINADA",IF(F933&gt;=H933,"PENDIENTE",IF(E933='14_FALLAS_ESC'!$E$2,"INTERRUMPIDA","EN CURSO")))</x:f>
        <x:v>PENDIENTE</x:v>
      </x:c>
      <x:c r="J933" t="inlineStr">
        <x:is>
          <x:t xml:space="preserve">DERIVADO DEL FIFO</x:t>
        </x:is>
      </x:c>
    </x:row>
    <x:row r="934">
      <x:c r="A934" t="inlineStr">
        <x:is>
          <x:t xml:space="preserve">F01</x:t>
        </x:is>
      </x:c>
      <x:c r="B934" t="inlineStr">
        <x:is>
          <x:t xml:space="preserve">P076</x:t>
        </x:is>
      </x:c>
      <x:c r="C934" t="n">
        <x:v>9</x:v>
      </x:c>
      <x:c r="D934" t="inlineStr">
        <x:is>
          <x:t xml:space="preserve">Curado térmico en horno</x:t>
        </x:is>
      </x:c>
      <x:c r="E934" t="inlineStr">
        <x:is>
          <x:t xml:space="preserve">Horno de curado de pintura electrostática por lotes</x:t>
        </x:is>
      </x:c>
      <x:c r="F934" s="35" t="n">
        <x:v>45960.63172666667</x:v>
      </x:c>
      <x:c r="G934" s="35" t="n">
        <x:v>45960.66297666667</x:v>
      </x:c>
      <x:c r="H934" s="35" t="n">
        <x:f>'14_FALLAS_ESC'!$B$2</x:f>
        <x:v>45817.33333333334</x:v>
      </x:c>
      <x:c r="I934" t="str">
        <x:f>IF(G934&lt;=H934,"TERMINADA",IF(F934&gt;=H934,"PENDIENTE",IF(E934='14_FALLAS_ESC'!$E$2,"INTERRUMPIDA","EN CURSO")))</x:f>
        <x:v>PENDIENTE</x:v>
      </x:c>
      <x:c r="J934" t="inlineStr">
        <x:is>
          <x:t xml:space="preserve">DERIVADO DEL FIFO</x:t>
        </x:is>
      </x:c>
    </x:row>
    <x:row r="935">
      <x:c r="A935" t="inlineStr">
        <x:is>
          <x:t xml:space="preserve">F01</x:t>
        </x:is>
      </x:c>
      <x:c r="B935" t="inlineStr">
        <x:is>
          <x:t xml:space="preserve">P076</x:t>
        </x:is>
      </x:c>
      <x:c r="C935" t="n">
        <x:v>10</x:v>
      </x:c>
      <x:c r="D935" t="inlineStr">
        <x:is>
          <x:t xml:space="preserve">Colgado, traslado y enfriamiento</x:t>
        </x:is>
      </x:c>
      <x:c r="E935" t="inlineStr">
        <x:is>
          <x:t xml:space="preserve">Manipulación y enfriamiento de piezas</x:t>
        </x:is>
      </x:c>
      <x:c r="F935" s="35" t="n">
        <x:v>45960.66297666667</x:v>
      </x:c>
      <x:c r="G935" s="35" t="n">
        <x:v>45960.68087944444</x:v>
      </x:c>
      <x:c r="H935" s="35" t="n">
        <x:f>'14_FALLAS_ESC'!$B$2</x:f>
        <x:v>45817.33333333334</x:v>
      </x:c>
      <x:c r="I935" t="str">
        <x:f>IF(G935&lt;=H935,"TERMINADA",IF(F935&gt;=H935,"PENDIENTE",IF(E935='14_FALLAS_ESC'!$E$2,"INTERRUMPIDA","EN CURSO")))</x:f>
        <x:v>PENDIENTE</x:v>
      </x:c>
      <x:c r="J935" t="inlineStr">
        <x:is>
          <x:t xml:space="preserve">DERIVADO DEL FIFO</x:t>
        </x:is>
      </x:c>
    </x:row>
    <x:row r="936">
      <x:c r="A936" t="inlineStr">
        <x:is>
          <x:t xml:space="preserve">F01</x:t>
        </x:is>
      </x:c>
      <x:c r="B936" t="inlineStr">
        <x:is>
          <x:t xml:space="preserve">P076</x:t>
        </x:is>
      </x:c>
      <x:c r="C936" t="n">
        <x:v>11</x:v>
      </x:c>
      <x:c r="D936" t="inlineStr">
        <x:is>
          <x:t xml:space="preserve">Ensamblaje</x:t>
        </x:is>
      </x:c>
      <x:c r="E936" t="inlineStr">
        <x:is>
          <x:t xml:space="preserve">Mesa de armado</x:t>
        </x:is>
      </x:c>
      <x:c r="F936" s="35" t="n">
        <x:v>45964.45022777778</x:v>
      </x:c>
      <x:c r="G936" s="35" t="n">
        <x:v>45965.35804027778</x:v>
      </x:c>
      <x:c r="H936" s="35" t="n">
        <x:f>'14_FALLAS_ESC'!$B$2</x:f>
        <x:v>45817.33333333334</x:v>
      </x:c>
      <x:c r="I936" t="str">
        <x:f>IF(G936&lt;=H936,"TERMINADA",IF(F936&gt;=H936,"PENDIENTE",IF(E936='14_FALLAS_ESC'!$E$2,"INTERRUMPIDA","EN CURSO")))</x:f>
        <x:v>PENDIENTE</x:v>
      </x:c>
      <x:c r="J936" t="inlineStr">
        <x:is>
          <x:t xml:space="preserve">DERIVADO DEL FIFO</x:t>
        </x:is>
      </x:c>
    </x:row>
    <x:row r="937">
      <x:c r="A937" t="inlineStr">
        <x:is>
          <x:t xml:space="preserve">F01</x:t>
        </x:is>
      </x:c>
      <x:c r="B937" t="inlineStr">
        <x:is>
          <x:t xml:space="preserve">P076</x:t>
        </x:is>
      </x:c>
      <x:c r="C937" t="n">
        <x:v>12</x:v>
      </x:c>
      <x:c r="D937" t="inlineStr">
        <x:is>
          <x:t xml:space="preserve">Inspección de calidad</x:t>
        </x:is>
      </x:c>
      <x:c r="E937" t="inlineStr">
        <x:is>
          <x:t xml:space="preserve">Área de inspección</x:t>
        </x:is>
      </x:c>
      <x:c r="F937" s="35" t="n">
        <x:v>45965.35804027778</x:v>
      </x:c>
      <x:c r="G937" s="35" t="n">
        <x:v>45965.37726944444</x:v>
      </x:c>
      <x:c r="H937" s="35" t="n">
        <x:f>'14_FALLAS_ESC'!$B$2</x:f>
        <x:v>45817.33333333334</x:v>
      </x:c>
      <x:c r="I937" t="str">
        <x:f>IF(G937&lt;=H937,"TERMINADA",IF(F937&gt;=H937,"PENDIENTE",IF(E937='14_FALLAS_ESC'!$E$2,"INTERRUMPIDA","EN CURSO")))</x:f>
        <x:v>PENDIENTE</x:v>
      </x:c>
      <x:c r="J937" t="inlineStr">
        <x:is>
          <x:t xml:space="preserve">DERIVADO DEL FIFO</x:t>
        </x:is>
      </x:c>
    </x:row>
    <x:row r="938">
      <x:c r="A938" t="inlineStr">
        <x:is>
          <x:t xml:space="preserve">F01</x:t>
        </x:is>
      </x:c>
      <x:c r="B938" t="inlineStr">
        <x:is>
          <x:t xml:space="preserve">P076</x:t>
        </x:is>
      </x:c>
      <x:c r="C938" t="n">
        <x:v>13</x:v>
      </x:c>
      <x:c r="D938" t="inlineStr">
        <x:is>
          <x:t xml:space="preserve">Embalaje</x:t>
        </x:is>
      </x:c>
      <x:c r="E938" t="inlineStr">
        <x:is>
          <x:t xml:space="preserve">Zona de protección y embalaje</x:t>
        </x:is>
      </x:c>
      <x:c r="F938" s="35" t="n">
        <x:v>45965.37726944444</x:v>
      </x:c>
      <x:c r="G938" s="35" t="n">
        <x:v>45965.40296388889</x:v>
      </x:c>
      <x:c r="H938" s="35" t="n">
        <x:f>'14_FALLAS_ESC'!$B$2</x:f>
        <x:v>45817.33333333334</x:v>
      </x:c>
      <x:c r="I938" t="str">
        <x:f>IF(G938&lt;=H938,"TERMINADA",IF(F938&gt;=H938,"PENDIENTE",IF(E938='14_FALLAS_ESC'!$E$2,"INTERRUMPIDA","EN CURSO")))</x:f>
        <x:v>PENDIENTE</x:v>
      </x:c>
      <x:c r="J938" t="inlineStr">
        <x:is>
          <x:t xml:space="preserve">DERIVADO DEL FIFO</x:t>
        </x:is>
      </x:c>
    </x:row>
    <x:row r="939">
      <x:c r="A939" t="inlineStr">
        <x:is>
          <x:t xml:space="preserve">F01</x:t>
        </x:is>
      </x:c>
      <x:c r="B939" t="inlineStr">
        <x:is>
          <x:t xml:space="preserve">P078</x:t>
        </x:is>
      </x:c>
      <x:c r="C939" t="n">
        <x:v>1</x:v>
      </x:c>
      <x:c r="D939" t="inlineStr">
        <x:is>
          <x:t xml:space="preserve">Corte de planchas de acero</x:t>
        </x:is>
      </x:c>
      <x:c r="E939" t="inlineStr">
        <x:is>
          <x:t xml:space="preserve">Guillotina hidráulica para corte de planchas de acero</x:t>
        </x:is>
      </x:c>
      <x:c r="F939" s="35" t="n">
        <x:v>45947.64087847222</x:v>
      </x:c>
      <x:c r="G939" s="35" t="n">
        <x:v>45950.55118402778</x:v>
      </x:c>
      <x:c r="H939" s="35" t="n">
        <x:f>'14_FALLAS_ESC'!$B$2</x:f>
        <x:v>45817.33333333334</x:v>
      </x:c>
      <x:c r="I939" t="str">
        <x:f>IF(G939&lt;=H939,"TERMINADA",IF(F939&gt;=H939,"PENDIENTE",IF(E939='14_FALLAS_ESC'!$E$2,"INTERRUMPIDA","EN CURSO")))</x:f>
        <x:v>PENDIENTE</x:v>
      </x:c>
      <x:c r="J939" t="inlineStr">
        <x:is>
          <x:t xml:space="preserve">DERIVADO DEL FIFO</x:t>
        </x:is>
      </x:c>
    </x:row>
    <x:row r="940">
      <x:c r="A940" t="inlineStr">
        <x:is>
          <x:t xml:space="preserve">F01</x:t>
        </x:is>
      </x:c>
      <x:c r="B940" t="inlineStr">
        <x:is>
          <x:t xml:space="preserve">P078</x:t>
        </x:is>
      </x:c>
      <x:c r="C940" t="n">
        <x:v>2</x:v>
      </x:c>
      <x:c r="D940" t="inlineStr">
        <x:is>
          <x:t xml:space="preserve">Perforación</x:t>
        </x:is>
      </x:c>
      <x:c r="E940" t="inlineStr">
        <x:is>
          <x:t xml:space="preserve">Taladro de banco para perforación de acero</x:t>
        </x:is>
      </x:c>
      <x:c r="F940" s="35" t="n">
        <x:v>45953.4585</x:v>
      </x:c>
      <x:c r="G940" s="35" t="n">
        <x:v>45953.61961111111</x:v>
      </x:c>
      <x:c r="H940" s="35" t="n">
        <x:f>'14_FALLAS_ESC'!$B$2</x:f>
        <x:v>45817.33333333334</x:v>
      </x:c>
      <x:c r="I940" t="str">
        <x:f>IF(G940&lt;=H940,"TERMINADA",IF(F940&gt;=H940,"PENDIENTE",IF(E940='14_FALLAS_ESC'!$E$2,"INTERRUMPIDA","EN CURSO")))</x:f>
        <x:v>PENDIENTE</x:v>
      </x:c>
      <x:c r="J940" t="inlineStr">
        <x:is>
          <x:t xml:space="preserve">DERIVADO DEL FIFO</x:t>
        </x:is>
      </x:c>
    </x:row>
    <x:row r="941">
      <x:c r="A941" t="inlineStr">
        <x:is>
          <x:t xml:space="preserve">F01</x:t>
        </x:is>
      </x:c>
      <x:c r="B941" t="inlineStr">
        <x:is>
          <x:t xml:space="preserve">P078</x:t>
        </x:is>
      </x:c>
      <x:c r="C941" t="n">
        <x:v>3</x:v>
      </x:c>
      <x:c r="D941" t="inlineStr">
        <x:is>
          <x:t xml:space="preserve">Plegado</x:t>
        </x:is>
      </x:c>
      <x:c r="E941" t="inlineStr">
        <x:is>
          <x:t xml:space="preserve">Plegadora hidráulica de chapa metálica</x:t>
        </x:is>
      </x:c>
      <x:c r="F941" s="35" t="n">
        <x:v>45957.70363888889</x:v>
      </x:c>
      <x:c r="G941" s="35" t="n">
        <x:v>45959.66613888889</x:v>
      </x:c>
      <x:c r="H941" s="35" t="n">
        <x:f>'14_FALLAS_ESC'!$B$2</x:f>
        <x:v>45817.33333333334</x:v>
      </x:c>
      <x:c r="I941" t="str">
        <x:f>IF(G941&lt;=H941,"TERMINADA",IF(F941&gt;=H941,"PENDIENTE",IF(E941='14_FALLAS_ESC'!$E$2,"INTERRUMPIDA","EN CURSO")))</x:f>
        <x:v>PENDIENTE</x:v>
      </x:c>
      <x:c r="J941" t="inlineStr">
        <x:is>
          <x:t xml:space="preserve">DERIVADO DEL FIFO</x:t>
        </x:is>
      </x:c>
    </x:row>
    <x:row r="942">
      <x:c r="A942" t="inlineStr">
        <x:is>
          <x:t xml:space="preserve">F01</x:t>
        </x:is>
      </x:c>
      <x:c r="B942" t="inlineStr">
        <x:is>
          <x:t xml:space="preserve">P078</x:t>
        </x:is>
      </x:c>
      <x:c r="C942" t="n">
        <x:v>4</x:v>
      </x:c>
      <x:c r="D942" t="inlineStr">
        <x:is>
          <x:t xml:space="preserve">Desbarbado</x:t>
        </x:is>
      </x:c>
      <x:c r="E942" t="inlineStr">
        <x:is>
          <x:t xml:space="preserve">Mesa de desbarbado/esmerilado</x:t>
        </x:is>
      </x:c>
      <x:c r="F942" s="35" t="n">
        <x:v>45959.67225</x:v>
      </x:c>
      <x:c r="G942" s="35" t="n">
        <x:v>45960.40558333333</x:v>
      </x:c>
      <x:c r="H942" s="35" t="n">
        <x:f>'14_FALLAS_ESC'!$B$2</x:f>
        <x:v>45817.33333333334</x:v>
      </x:c>
      <x:c r="I942" t="str">
        <x:f>IF(G942&lt;=H942,"TERMINADA",IF(F942&gt;=H942,"PENDIENTE",IF(E942='14_FALLAS_ESC'!$E$2,"INTERRUMPIDA","EN CURSO")))</x:f>
        <x:v>PENDIENTE</x:v>
      </x:c>
      <x:c r="J942" t="inlineStr">
        <x:is>
          <x:t xml:space="preserve">DERIVADO DEL FIFO</x:t>
        </x:is>
      </x:c>
    </x:row>
    <x:row r="943">
      <x:c r="A943" t="inlineStr">
        <x:is>
          <x:t xml:space="preserve">F01</x:t>
        </x:is>
      </x:c>
      <x:c r="B943" t="inlineStr">
        <x:is>
          <x:t xml:space="preserve">P078</x:t>
        </x:is>
      </x:c>
      <x:c r="C943" t="n">
        <x:v>5</x:v>
      </x:c>
      <x:c r="D943" t="inlineStr">
        <x:is>
          <x:t xml:space="preserve">Preparación superficial</x:t>
        </x:is>
      </x:c>
      <x:c r="E943" t="inlineStr">
        <x:is>
          <x:t xml:space="preserve">Zona de preparación superficial</x:t>
        </x:is>
      </x:c>
      <x:c r="F943" s="35" t="n">
        <x:v>45960.58771277778</x:v>
      </x:c>
      <x:c r="G943" s="35" t="n">
        <x:v>45961.37324611111</x:v>
      </x:c>
      <x:c r="H943" s="35" t="n">
        <x:f>'14_FALLAS_ESC'!$B$2</x:f>
        <x:v>45817.33333333334</x:v>
      </x:c>
      <x:c r="I943" t="str">
        <x:f>IF(G943&lt;=H943,"TERMINADA",IF(F943&gt;=H943,"PENDIENTE",IF(E943='14_FALLAS_ESC'!$E$2,"INTERRUMPIDA","EN CURSO")))</x:f>
        <x:v>PENDIENTE</x:v>
      </x:c>
      <x:c r="J943" t="inlineStr">
        <x:is>
          <x:t xml:space="preserve">DERIVADO DEL FIFO</x:t>
        </x:is>
      </x:c>
    </x:row>
    <x:row r="944">
      <x:c r="A944" t="inlineStr">
        <x:is>
          <x:t xml:space="preserve">F01</x:t>
        </x:is>
      </x:c>
      <x:c r="B944" t="inlineStr">
        <x:is>
          <x:t xml:space="preserve">P078</x:t>
        </x:is>
      </x:c>
      <x:c r="C944" t="n">
        <x:v>6</x:v>
      </x:c>
      <x:c r="D944" t="inlineStr">
        <x:is>
          <x:t xml:space="preserve">Aplicación electrostática de polvo</x:t>
        </x:is>
      </x:c>
      <x:c r="E944" t="inlineStr">
        <x:is>
          <x:t xml:space="preserve">Pistola manual de pintura electrostática en polvo</x:t>
        </x:is>
      </x:c>
      <x:c r="F944" s="35" t="n">
        <x:v>45961.37324611111</x:v>
      </x:c>
      <x:c r="G944" s="35" t="n">
        <x:v>45961.41003777778</x:v>
      </x:c>
      <x:c r="H944" s="35" t="n">
        <x:f>'14_FALLAS_ESC'!$B$2</x:f>
        <x:v>45817.33333333334</x:v>
      </x:c>
      <x:c r="I944" t="str">
        <x:f>IF(G944&lt;=H944,"TERMINADA",IF(F944&gt;=H944,"PENDIENTE",IF(E944='14_FALLAS_ESC'!$E$2,"INTERRUMPIDA","EN CURSO")))</x:f>
        <x:v>PENDIENTE</x:v>
      </x:c>
      <x:c r="J944" t="inlineStr">
        <x:is>
          <x:t xml:space="preserve">DERIVADO DEL FIFO</x:t>
        </x:is>
      </x:c>
    </x:row>
    <x:row r="945">
      <x:c r="A945" t="inlineStr">
        <x:is>
          <x:t xml:space="preserve">F01</x:t>
        </x:is>
      </x:c>
      <x:c r="B945" t="inlineStr">
        <x:is>
          <x:t xml:space="preserve">P078</x:t>
        </x:is>
      </x:c>
      <x:c r="C945" t="n">
        <x:v>7</x:v>
      </x:c>
      <x:c r="D945" t="inlineStr">
        <x:is>
          <x:t xml:space="preserve">Curado térmico en horno</x:t>
        </x:is>
      </x:c>
      <x:c r="E945" t="inlineStr">
        <x:is>
          <x:t xml:space="preserve">Horno de curado de pintura electrostática por lotes</x:t>
        </x:is>
      </x:c>
      <x:c r="F945" s="35" t="n">
        <x:v>45961.41003777778</x:v>
      </x:c>
      <x:c r="G945" s="35" t="n">
        <x:v>45961.44128777778</x:v>
      </x:c>
      <x:c r="H945" s="35" t="n">
        <x:f>'14_FALLAS_ESC'!$B$2</x:f>
        <x:v>45817.33333333334</x:v>
      </x:c>
      <x:c r="I945" t="str">
        <x:f>IF(G945&lt;=H945,"TERMINADA",IF(F945&gt;=H945,"PENDIENTE",IF(E945='14_FALLAS_ESC'!$E$2,"INTERRUMPIDA","EN CURSO")))</x:f>
        <x:v>PENDIENTE</x:v>
      </x:c>
      <x:c r="J945" t="inlineStr">
        <x:is>
          <x:t xml:space="preserve">DERIVADO DEL FIFO</x:t>
        </x:is>
      </x:c>
    </x:row>
    <x:row r="946">
      <x:c r="A946" t="inlineStr">
        <x:is>
          <x:t xml:space="preserve">F01</x:t>
        </x:is>
      </x:c>
      <x:c r="B946" t="inlineStr">
        <x:is>
          <x:t xml:space="preserve">P078</x:t>
        </x:is>
      </x:c>
      <x:c r="C946" t="n">
        <x:v>8</x:v>
      </x:c>
      <x:c r="D946" t="inlineStr">
        <x:is>
          <x:t xml:space="preserve">Colgado, traslado y enfriamiento</x:t>
        </x:is>
      </x:c>
      <x:c r="E946" t="inlineStr">
        <x:is>
          <x:t xml:space="preserve">Manipulación y enfriamiento de piezas</x:t>
        </x:is>
      </x:c>
      <x:c r="F946" s="35" t="n">
        <x:v>45961.44128777778</x:v>
      </x:c>
      <x:c r="G946" s="35" t="n">
        <x:v>45961.45692666667</x:v>
      </x:c>
      <x:c r="H946" s="35" t="n">
        <x:f>'14_FALLAS_ESC'!$B$2</x:f>
        <x:v>45817.33333333334</x:v>
      </x:c>
      <x:c r="I946" t="str">
        <x:f>IF(G946&lt;=H946,"TERMINADA",IF(F946&gt;=H946,"PENDIENTE",IF(E946='14_FALLAS_ESC'!$E$2,"INTERRUMPIDA","EN CURSO")))</x:f>
        <x:v>PENDIENTE</x:v>
      </x:c>
      <x:c r="J946" t="inlineStr">
        <x:is>
          <x:t xml:space="preserve">DERIVADO DEL FIFO</x:t>
        </x:is>
      </x:c>
    </x:row>
    <x:row r="947">
      <x:c r="A947" t="inlineStr">
        <x:is>
          <x:t xml:space="preserve">F01</x:t>
        </x:is>
      </x:c>
      <x:c r="B947" t="inlineStr">
        <x:is>
          <x:t xml:space="preserve">P078</x:t>
        </x:is>
      </x:c>
      <x:c r="C947" t="n">
        <x:v>9</x:v>
      </x:c>
      <x:c r="D947" t="inlineStr">
        <x:is>
          <x:t xml:space="preserve">Ensamblaje</x:t>
        </x:is>
      </x:c>
      <x:c r="E947" t="inlineStr">
        <x:is>
          <x:t xml:space="preserve">Mesa de armado</x:t>
        </x:is>
      </x:c>
      <x:c r="F947" s="35" t="n">
        <x:v>45965.35804027778</x:v>
      </x:c>
      <x:c r="G947" s="35" t="n">
        <x:v>45965.63824861111</x:v>
      </x:c>
      <x:c r="H947" s="35" t="n">
        <x:f>'14_FALLAS_ESC'!$B$2</x:f>
        <x:v>45817.33333333334</x:v>
      </x:c>
      <x:c r="I947" t="str">
        <x:f>IF(G947&lt;=H947,"TERMINADA",IF(F947&gt;=H947,"PENDIENTE",IF(E947='14_FALLAS_ESC'!$E$2,"INTERRUMPIDA","EN CURSO")))</x:f>
        <x:v>PENDIENTE</x:v>
      </x:c>
      <x:c r="J947" t="inlineStr">
        <x:is>
          <x:t xml:space="preserve">DERIVADO DEL FIFO</x:t>
        </x:is>
      </x:c>
    </x:row>
    <x:row r="948">
      <x:c r="A948" t="inlineStr">
        <x:is>
          <x:t xml:space="preserve">F01</x:t>
        </x:is>
      </x:c>
      <x:c r="B948" t="inlineStr">
        <x:is>
          <x:t xml:space="preserve">P078</x:t>
        </x:is>
      </x:c>
      <x:c r="C948" t="n">
        <x:v>10</x:v>
      </x:c>
      <x:c r="D948" t="inlineStr">
        <x:is>
          <x:t xml:space="preserve">Inspección de calidad</x:t>
        </x:is>
      </x:c>
      <x:c r="E948" t="inlineStr">
        <x:is>
          <x:t xml:space="preserve">Área de inspección</x:t>
        </x:is>
      </x:c>
      <x:c r="F948" s="35" t="n">
        <x:v>45965.63824861111</x:v>
      </x:c>
      <x:c r="G948" s="35" t="n">
        <x:v>45965.65430416667</x:v>
      </x:c>
      <x:c r="H948" s="35" t="n">
        <x:f>'14_FALLAS_ESC'!$B$2</x:f>
        <x:v>45817.33333333334</x:v>
      </x:c>
      <x:c r="I948" t="str">
        <x:f>IF(G948&lt;=H948,"TERMINADA",IF(F948&gt;=H948,"PENDIENTE",IF(E948='14_FALLAS_ESC'!$E$2,"INTERRUMPIDA","EN CURSO")))</x:f>
        <x:v>PENDIENTE</x:v>
      </x:c>
      <x:c r="J948" t="inlineStr">
        <x:is>
          <x:t xml:space="preserve">DERIVADO DEL FIFO</x:t>
        </x:is>
      </x:c>
    </x:row>
    <x:row r="949">
      <x:c r="A949" t="inlineStr">
        <x:is>
          <x:t xml:space="preserve">F01</x:t>
        </x:is>
      </x:c>
      <x:c r="B949" t="inlineStr">
        <x:is>
          <x:t xml:space="preserve">P078</x:t>
        </x:is>
      </x:c>
      <x:c r="C949" t="n">
        <x:v>11</x:v>
      </x:c>
      <x:c r="D949" t="inlineStr">
        <x:is>
          <x:t xml:space="preserve">Embalaje</x:t>
        </x:is>
      </x:c>
      <x:c r="E949" t="inlineStr">
        <x:is>
          <x:t xml:space="preserve">Zona de protección y embalaje</x:t>
        </x:is>
      </x:c>
      <x:c r="F949" s="35" t="n">
        <x:v>45965.65430416667</x:v>
      </x:c>
      <x:c r="G949" s="35" t="n">
        <x:v>45965.67560972222</x:v>
      </x:c>
      <x:c r="H949" s="35" t="n">
        <x:f>'14_FALLAS_ESC'!$B$2</x:f>
        <x:v>45817.33333333334</x:v>
      </x:c>
      <x:c r="I949" t="str">
        <x:f>IF(G949&lt;=H949,"TERMINADA",IF(F949&gt;=H949,"PENDIENTE",IF(E949='14_FALLAS_ESC'!$E$2,"INTERRUMPIDA","EN CURSO")))</x:f>
        <x:v>PENDIENTE</x:v>
      </x:c>
      <x:c r="J949" t="inlineStr">
        <x:is>
          <x:t xml:space="preserve">DERIVADO DEL FIFO</x:t>
        </x:is>
      </x:c>
    </x:row>
    <x:row r="950">
      <x:c r="A950" t="inlineStr">
        <x:is>
          <x:t xml:space="preserve">F01</x:t>
        </x:is>
      </x:c>
      <x:c r="B950" t="inlineStr">
        <x:is>
          <x:t xml:space="preserve">P080</x:t>
        </x:is>
      </x:c>
      <x:c r="C950" t="n">
        <x:v>1</x:v>
      </x:c>
      <x:c r="D950" t="inlineStr">
        <x:is>
          <x:t xml:space="preserve">Corte de planchas de acero</x:t>
        </x:is>
      </x:c>
      <x:c r="E950" t="inlineStr">
        <x:is>
          <x:t xml:space="preserve">Guillotina hidráulica para corte de planchas de acero</x:t>
        </x:is>
      </x:c>
      <x:c r="F950" s="35" t="n">
        <x:v>45950.55118402778</x:v>
      </x:c>
      <x:c r="G950" s="35" t="n">
        <x:v>45951.43118402778</x:v>
      </x:c>
      <x:c r="H950" s="35" t="n">
        <x:f>'14_FALLAS_ESC'!$B$2</x:f>
        <x:v>45817.33333333334</x:v>
      </x:c>
      <x:c r="I950" t="str">
        <x:f>IF(G950&lt;=H950,"TERMINADA",IF(F950&gt;=H950,"PENDIENTE",IF(E950='14_FALLAS_ESC'!$E$2,"INTERRUMPIDA","EN CURSO")))</x:f>
        <x:v>PENDIENTE</x:v>
      </x:c>
      <x:c r="J950" t="inlineStr">
        <x:is>
          <x:t xml:space="preserve">DERIVADO DEL FIFO</x:t>
        </x:is>
      </x:c>
    </x:row>
    <x:row r="951">
      <x:c r="A951" t="inlineStr">
        <x:is>
          <x:t xml:space="preserve">F01</x:t>
        </x:is>
      </x:c>
      <x:c r="B951" t="inlineStr">
        <x:is>
          <x:t xml:space="preserve">P080</x:t>
        </x:is>
      </x:c>
      <x:c r="C951" t="n">
        <x:v>2</x:v>
      </x:c>
      <x:c r="D951" t="inlineStr">
        <x:is>
          <x:t xml:space="preserve">Corte de tubos y perfiles</x:t>
        </x:is>
      </x:c>
      <x:c r="E951" t="inlineStr">
        <x:is>
          <x:t xml:space="preserve">Sierra de cinta para corte de tubos y perfiles</x:t>
        </x:is>
      </x:c>
      <x:c r="F951" s="35" t="n">
        <x:v>45951.43118402778</x:v>
      </x:c>
      <x:c r="G951" s="35" t="n">
        <x:v>45951.70257291666</x:v>
      </x:c>
      <x:c r="H951" s="35" t="n">
        <x:f>'14_FALLAS_ESC'!$B$2</x:f>
        <x:v>45817.33333333334</x:v>
      </x:c>
      <x:c r="I951" t="str">
        <x:f>IF(G951&lt;=H951,"TERMINADA",IF(F951&gt;=H951,"PENDIENTE",IF(E951='14_FALLAS_ESC'!$E$2,"INTERRUMPIDA","EN CURSO")))</x:f>
        <x:v>PENDIENTE</x:v>
      </x:c>
      <x:c r="J951" t="inlineStr">
        <x:is>
          <x:t xml:space="preserve">DERIVADO DEL FIFO</x:t>
        </x:is>
      </x:c>
    </x:row>
    <x:row r="952">
      <x:c r="A952" t="inlineStr">
        <x:is>
          <x:t xml:space="preserve">F01</x:t>
        </x:is>
      </x:c>
      <x:c r="B952" t="inlineStr">
        <x:is>
          <x:t xml:space="preserve">P080</x:t>
        </x:is>
      </x:c>
      <x:c r="C952" t="n">
        <x:v>3</x:v>
      </x:c>
      <x:c r="D952" t="inlineStr">
        <x:is>
          <x:t xml:space="preserve">Perforación</x:t>
        </x:is>
      </x:c>
      <x:c r="E952" t="inlineStr">
        <x:is>
          <x:t xml:space="preserve">Taladro de banco para perforación de acero</x:t>
        </x:is>
      </x:c>
      <x:c r="F952" s="35" t="n">
        <x:v>45953.61961111111</x:v>
      </x:c>
      <x:c r="G952" s="35" t="n">
        <x:v>45954.67377777777</x:v>
      </x:c>
      <x:c r="H952" s="35" t="n">
        <x:f>'14_FALLAS_ESC'!$B$2</x:f>
        <x:v>45817.33333333334</x:v>
      </x:c>
      <x:c r="I952" t="str">
        <x:f>IF(G952&lt;=H952,"TERMINADA",IF(F952&gt;=H952,"PENDIENTE",IF(E952='14_FALLAS_ESC'!$E$2,"INTERRUMPIDA","EN CURSO")))</x:f>
        <x:v>PENDIENTE</x:v>
      </x:c>
      <x:c r="J952" t="inlineStr">
        <x:is>
          <x:t xml:space="preserve">DERIVADO DEL FIFO</x:t>
        </x:is>
      </x:c>
    </x:row>
    <x:row r="953">
      <x:c r="A953" t="inlineStr">
        <x:is>
          <x:t xml:space="preserve">F01</x:t>
        </x:is>
      </x:c>
      <x:c r="B953" t="inlineStr">
        <x:is>
          <x:t xml:space="preserve">P080</x:t>
        </x:is>
      </x:c>
      <x:c r="C953" t="n">
        <x:v>4</x:v>
      </x:c>
      <x:c r="D953" t="inlineStr">
        <x:is>
          <x:t xml:space="preserve">Plegado</x:t>
        </x:is>
      </x:c>
      <x:c r="E953" t="inlineStr">
        <x:is>
          <x:t xml:space="preserve">Plegadora hidráulica de chapa metálica</x:t>
        </x:is>
      </x:c>
      <x:c r="F953" s="35" t="n">
        <x:v>45959.66613888889</x:v>
      </x:c>
      <x:c r="G953" s="35" t="n">
        <x:v>45961.59808333333</x:v>
      </x:c>
      <x:c r="H953" s="35" t="n">
        <x:f>'14_FALLAS_ESC'!$B$2</x:f>
        <x:v>45817.33333333334</x:v>
      </x:c>
      <x:c r="I953" t="str">
        <x:f>IF(G953&lt;=H953,"TERMINADA",IF(F953&gt;=H953,"PENDIENTE",IF(E953='14_FALLAS_ESC'!$E$2,"INTERRUMPIDA","EN CURSO")))</x:f>
        <x:v>PENDIENTE</x:v>
      </x:c>
      <x:c r="J953" t="inlineStr">
        <x:is>
          <x:t xml:space="preserve">DERIVADO DEL FIFO</x:t>
        </x:is>
      </x:c>
    </x:row>
    <x:row r="954">
      <x:c r="A954" t="inlineStr">
        <x:is>
          <x:t xml:space="preserve">F01</x:t>
        </x:is>
      </x:c>
      <x:c r="B954" t="inlineStr">
        <x:is>
          <x:t xml:space="preserve">P080</x:t>
        </x:is>
      </x:c>
      <x:c r="C954" t="n">
        <x:v>5</x:v>
      </x:c>
      <x:c r="D954" t="inlineStr">
        <x:is>
          <x:t xml:space="preserve">Desbarbado</x:t>
        </x:is>
      </x:c>
      <x:c r="E954" t="inlineStr">
        <x:is>
          <x:t xml:space="preserve">Mesa de desbarbado/esmerilado</x:t>
        </x:is>
      </x:c>
      <x:c r="F954" s="35" t="n">
        <x:v>45961.59808333333</x:v>
      </x:c>
      <x:c r="G954" s="35" t="n">
        <x:v>45964.48558333333</x:v>
      </x:c>
      <x:c r="H954" s="35" t="n">
        <x:f>'14_FALLAS_ESC'!$B$2</x:f>
        <x:v>45817.33333333334</x:v>
      </x:c>
      <x:c r="I954" t="str">
        <x:f>IF(G954&lt;=H954,"TERMINADA",IF(F954&gt;=H954,"PENDIENTE",IF(E954='14_FALLAS_ESC'!$E$2,"INTERRUMPIDA","EN CURSO")))</x:f>
        <x:v>PENDIENTE</x:v>
      </x:c>
      <x:c r="J954" t="inlineStr">
        <x:is>
          <x:t xml:space="preserve">DERIVADO DEL FIFO</x:t>
        </x:is>
      </x:c>
    </x:row>
    <x:row r="955">
      <x:c r="A955" t="inlineStr">
        <x:is>
          <x:t xml:space="preserve">F01</x:t>
        </x:is>
      </x:c>
      <x:c r="B955" t="inlineStr">
        <x:is>
          <x:t xml:space="preserve">P080</x:t>
        </x:is>
      </x:c>
      <x:c r="C955" t="n">
        <x:v>6</x:v>
      </x:c>
      <x:c r="D955" t="inlineStr">
        <x:is>
          <x:t xml:space="preserve">Preparación superficial</x:t>
        </x:is>
      </x:c>
      <x:c r="E955" t="inlineStr">
        <x:is>
          <x:t xml:space="preserve">Zona de preparación superficial</x:t>
        </x:is>
      </x:c>
      <x:c r="F955" s="35" t="n">
        <x:v>45964.48558333333</x:v>
      </x:c>
      <x:c r="G955" s="35" t="n">
        <x:v>45964.70138333333</x:v>
      </x:c>
      <x:c r="H955" s="35" t="n">
        <x:f>'14_FALLAS_ESC'!$B$2</x:f>
        <x:v>45817.33333333334</x:v>
      </x:c>
      <x:c r="I955" t="str">
        <x:f>IF(G955&lt;=H955,"TERMINADA",IF(F955&gt;=H955,"PENDIENTE",IF(E955='14_FALLAS_ESC'!$E$2,"INTERRUMPIDA","EN CURSO")))</x:f>
        <x:v>PENDIENTE</x:v>
      </x:c>
      <x:c r="J955" t="inlineStr">
        <x:is>
          <x:t xml:space="preserve">DERIVADO DEL FIFO</x:t>
        </x:is>
      </x:c>
    </x:row>
    <x:row r="956">
      <x:c r="A956" t="inlineStr">
        <x:is>
          <x:t xml:space="preserve">F01</x:t>
        </x:is>
      </x:c>
      <x:c r="B956" t="inlineStr">
        <x:is>
          <x:t xml:space="preserve">P080</x:t>
        </x:is>
      </x:c>
      <x:c r="C956" t="n">
        <x:v>7</x:v>
      </x:c>
      <x:c r="D956" t="inlineStr">
        <x:is>
          <x:t xml:space="preserve">Aplicación electrostática de polvo</x:t>
        </x:is>
      </x:c>
      <x:c r="E956" t="inlineStr">
        <x:is>
          <x:t xml:space="preserve">Pistola manual de pintura electrostática en polvo</x:t>
        </x:is>
      </x:c>
      <x:c r="F956" s="35" t="n">
        <x:v>45964.70138333333</x:v>
      </x:c>
      <x:c r="G956" s="35" t="n">
        <x:v>45965.38041111111</x:v>
      </x:c>
      <x:c r="H956" s="35" t="n">
        <x:f>'14_FALLAS_ESC'!$B$2</x:f>
        <x:v>45817.33333333334</x:v>
      </x:c>
      <x:c r="I956" t="str">
        <x:f>IF(G956&lt;=H956,"TERMINADA",IF(F956&gt;=H956,"PENDIENTE",IF(E956='14_FALLAS_ESC'!$E$2,"INTERRUMPIDA","EN CURSO")))</x:f>
        <x:v>PENDIENTE</x:v>
      </x:c>
      <x:c r="J956" t="inlineStr">
        <x:is>
          <x:t xml:space="preserve">DERIVADO DEL FIFO</x:t>
        </x:is>
      </x:c>
    </x:row>
    <x:row r="957">
      <x:c r="A957" t="inlineStr">
        <x:is>
          <x:t xml:space="preserve">F01</x:t>
        </x:is>
      </x:c>
      <x:c r="B957" t="inlineStr">
        <x:is>
          <x:t xml:space="preserve">P080</x:t>
        </x:is>
      </x:c>
      <x:c r="C957" t="n">
        <x:v>8</x:v>
      </x:c>
      <x:c r="D957" t="inlineStr">
        <x:is>
          <x:t xml:space="preserve">Curado térmico en horno</x:t>
        </x:is>
      </x:c>
      <x:c r="E957" t="inlineStr">
        <x:is>
          <x:t xml:space="preserve">Horno de curado de pintura electrostática por lotes</x:t>
        </x:is>
      </x:c>
      <x:c r="F957" s="35" t="n">
        <x:v>45965.38041111111</x:v>
      </x:c>
      <x:c r="G957" s="35" t="n">
        <x:v>45965.41166111111</x:v>
      </x:c>
      <x:c r="H957" s="35" t="n">
        <x:f>'14_FALLAS_ESC'!$B$2</x:f>
        <x:v>45817.33333333334</x:v>
      </x:c>
      <x:c r="I957" t="str">
        <x:f>IF(G957&lt;=H957,"TERMINADA",IF(F957&gt;=H957,"PENDIENTE",IF(E957='14_FALLAS_ESC'!$E$2,"INTERRUMPIDA","EN CURSO")))</x:f>
        <x:v>PENDIENTE</x:v>
      </x:c>
      <x:c r="J957" t="inlineStr">
        <x:is>
          <x:t xml:space="preserve">DERIVADO DEL FIFO</x:t>
        </x:is>
      </x:c>
    </x:row>
    <x:row r="958">
      <x:c r="A958" t="inlineStr">
        <x:is>
          <x:t xml:space="preserve">F01</x:t>
        </x:is>
      </x:c>
      <x:c r="B958" t="inlineStr">
        <x:is>
          <x:t xml:space="preserve">P080</x:t>
        </x:is>
      </x:c>
      <x:c r="C958" t="n">
        <x:v>9</x:v>
      </x:c>
      <x:c r="D958" t="inlineStr">
        <x:is>
          <x:t xml:space="preserve">Colgado, traslado y enfriamiento</x:t>
        </x:is>
      </x:c>
      <x:c r="E958" t="inlineStr">
        <x:is>
          <x:t xml:space="preserve">Manipulación y enfriamiento de piezas</x:t>
        </x:is>
      </x:c>
      <x:c r="F958" s="35" t="n">
        <x:v>45965.41166111111</x:v>
      </x:c>
      <x:c r="G958" s="35" t="n">
        <x:v>45965.43360555555</x:v>
      </x:c>
      <x:c r="H958" s="35" t="n">
        <x:f>'14_FALLAS_ESC'!$B$2</x:f>
        <x:v>45817.33333333334</x:v>
      </x:c>
      <x:c r="I958" t="str">
        <x:f>IF(G958&lt;=H958,"TERMINADA",IF(F958&gt;=H958,"PENDIENTE",IF(E958='14_FALLAS_ESC'!$E$2,"INTERRUMPIDA","EN CURSO")))</x:f>
        <x:v>PENDIENTE</x:v>
      </x:c>
      <x:c r="J958" t="inlineStr">
        <x:is>
          <x:t xml:space="preserve">DERIVADO DEL FIFO</x:t>
        </x:is>
      </x:c>
    </x:row>
    <x:row r="959">
      <x:c r="A959" t="inlineStr">
        <x:is>
          <x:t xml:space="preserve">F01</x:t>
        </x:is>
      </x:c>
      <x:c r="B959" t="inlineStr">
        <x:is>
          <x:t xml:space="preserve">P080</x:t>
        </x:is>
      </x:c>
      <x:c r="C959" t="n">
        <x:v>10</x:v>
      </x:c>
      <x:c r="D959" t="inlineStr">
        <x:is>
          <x:t xml:space="preserve">Ensamblaje</x:t>
        </x:is>
      </x:c>
      <x:c r="E959" t="inlineStr">
        <x:is>
          <x:t xml:space="preserve">Mesa de armado</x:t>
        </x:is>
      </x:c>
      <x:c r="F959" s="35" t="n">
        <x:v>45965.63824861111</x:v>
      </x:c>
      <x:c r="G959" s="35" t="n">
        <x:v>45967.36116527778</x:v>
      </x:c>
      <x:c r="H959" s="35" t="n">
        <x:f>'14_FALLAS_ESC'!$B$2</x:f>
        <x:v>45817.33333333334</x:v>
      </x:c>
      <x:c r="I959" t="str">
        <x:f>IF(G959&lt;=H959,"TERMINADA",IF(F959&gt;=H959,"PENDIENTE",IF(E959='14_FALLAS_ESC'!$E$2,"INTERRUMPIDA","EN CURSO")))</x:f>
        <x:v>PENDIENTE</x:v>
      </x:c>
      <x:c r="J959" t="inlineStr">
        <x:is>
          <x:t xml:space="preserve">DERIVADO DEL FIFO</x:t>
        </x:is>
      </x:c>
    </x:row>
    <x:row r="960">
      <x:c r="A960" t="inlineStr">
        <x:is>
          <x:t xml:space="preserve">F01</x:t>
        </x:is>
      </x:c>
      <x:c r="B960" t="inlineStr">
        <x:is>
          <x:t xml:space="preserve">P080</x:t>
        </x:is>
      </x:c>
      <x:c r="C960" t="n">
        <x:v>11</x:v>
      </x:c>
      <x:c r="D960" t="inlineStr">
        <x:is>
          <x:t xml:space="preserve">Inspección de calidad</x:t>
        </x:is>
      </x:c>
      <x:c r="E960" t="inlineStr">
        <x:is>
          <x:t xml:space="preserve">Área de inspección</x:t>
        </x:is>
      </x:c>
      <x:c r="F960" s="35" t="n">
        <x:v>45967.36116527778</x:v>
      </x:c>
      <x:c r="G960" s="35" t="n">
        <x:v>45967.3865125</x:v>
      </x:c>
      <x:c r="H960" s="35" t="n">
        <x:f>'14_FALLAS_ESC'!$B$2</x:f>
        <x:v>45817.33333333334</x:v>
      </x:c>
      <x:c r="I960" t="str">
        <x:f>IF(G960&lt;=H960,"TERMINADA",IF(F960&gt;=H960,"PENDIENTE",IF(E960='14_FALLAS_ESC'!$E$2,"INTERRUMPIDA","EN CURSO")))</x:f>
        <x:v>PENDIENTE</x:v>
      </x:c>
      <x:c r="J960" t="inlineStr">
        <x:is>
          <x:t xml:space="preserve">DERIVADO DEL FIFO</x:t>
        </x:is>
      </x:c>
    </x:row>
    <x:row r="961">
      <x:c r="A961" t="inlineStr">
        <x:is>
          <x:t xml:space="preserve">F01</x:t>
        </x:is>
      </x:c>
      <x:c r="B961" t="inlineStr">
        <x:is>
          <x:t xml:space="preserve">P080</x:t>
        </x:is>
      </x:c>
      <x:c r="C961" t="n">
        <x:v>12</x:v>
      </x:c>
      <x:c r="D961" t="inlineStr">
        <x:is>
          <x:t xml:space="preserve">Embalaje</x:t>
        </x:is>
      </x:c>
      <x:c r="E961" t="inlineStr">
        <x:is>
          <x:t xml:space="preserve">Zona de protección y embalaje</x:t>
        </x:is>
      </x:c>
      <x:c r="F961" s="35" t="n">
        <x:v>45967.3865125</x:v>
      </x:c>
      <x:c r="G961" s="35" t="n">
        <x:v>45967.42033194444</x:v>
      </x:c>
      <x:c r="H961" s="35" t="n">
        <x:f>'14_FALLAS_ESC'!$B$2</x:f>
        <x:v>45817.33333333334</x:v>
      </x:c>
      <x:c r="I961" t="str">
        <x:f>IF(G961&lt;=H961,"TERMINADA",IF(F961&gt;=H961,"PENDIENTE",IF(E961='14_FALLAS_ESC'!$E$2,"INTERRUMPIDA","EN CURSO")))</x:f>
        <x:v>PENDIENTE</x:v>
      </x:c>
      <x:c r="J961" t="inlineStr">
        <x:is>
          <x:t xml:space="preserve">DERIVADO DEL FIFO</x:t>
        </x:is>
      </x:c>
    </x:row>
    <x:row r="962">
      <x:c r="A962" t="inlineStr">
        <x:is>
          <x:t xml:space="preserve">F01</x:t>
        </x:is>
      </x:c>
      <x:c r="B962" t="inlineStr">
        <x:is>
          <x:t xml:space="preserve">P081</x:t>
        </x:is>
      </x:c>
      <x:c r="C962" t="n">
        <x:v>1</x:v>
      </x:c>
      <x:c r="D962" t="inlineStr">
        <x:is>
          <x:t xml:space="preserve">Corte de planchas de acero</x:t>
        </x:is>
      </x:c>
      <x:c r="E962" t="inlineStr">
        <x:is>
          <x:t xml:space="preserve">Guillotina hidráulica para corte de planchas de acero</x:t>
        </x:is>
      </x:c>
      <x:c r="F962" s="35" t="n">
        <x:v>45964.33333333334</x:v>
      </x:c>
      <x:c r="G962" s="35" t="n">
        <x:v>45964.65056944444</x:v>
      </x:c>
      <x:c r="H962" s="35" t="n">
        <x:f>'14_FALLAS_ESC'!$B$2</x:f>
        <x:v>45817.33333333334</x:v>
      </x:c>
      <x:c r="I962" t="str">
        <x:f>IF(G962&lt;=H962,"TERMINADA",IF(F962&gt;=H962,"PENDIENTE",IF(E962='14_FALLAS_ESC'!$E$2,"INTERRUMPIDA","EN CURSO")))</x:f>
        <x:v>PENDIENTE</x:v>
      </x:c>
      <x:c r="J962" t="inlineStr">
        <x:is>
          <x:t xml:space="preserve">DERIVADO DEL FIFO</x:t>
        </x:is>
      </x:c>
    </x:row>
    <x:row r="963">
      <x:c r="A963" t="inlineStr">
        <x:is>
          <x:t xml:space="preserve">F01</x:t>
        </x:is>
      </x:c>
      <x:c r="B963" t="inlineStr">
        <x:is>
          <x:t xml:space="preserve">P081</x:t>
        </x:is>
      </x:c>
      <x:c r="C963" t="n">
        <x:v>2</x:v>
      </x:c>
      <x:c r="D963" t="inlineStr">
        <x:is>
          <x:t xml:space="preserve">Corte de tubos y perfiles</x:t>
        </x:is>
      </x:c>
      <x:c r="E963" t="inlineStr">
        <x:is>
          <x:t xml:space="preserve">Sierra de cinta para corte de tubos y perfiles</x:t>
        </x:is>
      </x:c>
      <x:c r="F963" s="35" t="n">
        <x:v>45964.65056944444</x:v>
      </x:c>
      <x:c r="G963" s="35" t="n">
        <x:v>45965.66079166667</x:v>
      </x:c>
      <x:c r="H963" s="35" t="n">
        <x:f>'14_FALLAS_ESC'!$B$2</x:f>
        <x:v>45817.33333333334</x:v>
      </x:c>
      <x:c r="I963" t="str">
        <x:f>IF(G963&lt;=H963,"TERMINADA",IF(F963&gt;=H963,"PENDIENTE",IF(E963='14_FALLAS_ESC'!$E$2,"INTERRUMPIDA","EN CURSO")))</x:f>
        <x:v>PENDIENTE</x:v>
      </x:c>
      <x:c r="J963" t="inlineStr">
        <x:is>
          <x:t xml:space="preserve">DERIVADO DEL FIFO</x:t>
        </x:is>
      </x:c>
    </x:row>
    <x:row r="964">
      <x:c r="A964" t="inlineStr">
        <x:is>
          <x:t xml:space="preserve">F01</x:t>
        </x:is>
      </x:c>
      <x:c r="B964" t="inlineStr">
        <x:is>
          <x:t xml:space="preserve">P081</x:t>
        </x:is>
      </x:c>
      <x:c r="C964" t="n">
        <x:v>3</x:v>
      </x:c>
      <x:c r="D964" t="inlineStr">
        <x:is>
          <x:t xml:space="preserve">Perforación</x:t>
        </x:is>
      </x:c>
      <x:c r="E964" t="inlineStr">
        <x:is>
          <x:t xml:space="preserve">Taladro de banco para perforación de acero</x:t>
        </x:is>
      </x:c>
      <x:c r="F964" s="35" t="n">
        <x:v>45965.66079166667</x:v>
      </x:c>
      <x:c r="G964" s="35" t="n">
        <x:v>45967.449125</x:v>
      </x:c>
      <x:c r="H964" s="35" t="n">
        <x:f>'14_FALLAS_ESC'!$B$2</x:f>
        <x:v>45817.33333333334</x:v>
      </x:c>
      <x:c r="I964" t="str">
        <x:f>IF(G964&lt;=H964,"TERMINADA",IF(F964&gt;=H964,"PENDIENTE",IF(E964='14_FALLAS_ESC'!$E$2,"INTERRUMPIDA","EN CURSO")))</x:f>
        <x:v>PENDIENTE</x:v>
      </x:c>
      <x:c r="J964" t="inlineStr">
        <x:is>
          <x:t xml:space="preserve">DERIVADO DEL FIFO</x:t>
        </x:is>
      </x:c>
    </x:row>
    <x:row r="965">
      <x:c r="A965" t="inlineStr">
        <x:is>
          <x:t xml:space="preserve">F01</x:t>
        </x:is>
      </x:c>
      <x:c r="B965" t="inlineStr">
        <x:is>
          <x:t xml:space="preserve">P081</x:t>
        </x:is>
      </x:c>
      <x:c r="C965" t="n">
        <x:v>4</x:v>
      </x:c>
      <x:c r="D965" t="inlineStr">
        <x:is>
          <x:t xml:space="preserve">Plegado</x:t>
        </x:is>
      </x:c>
      <x:c r="E965" t="inlineStr">
        <x:is>
          <x:t xml:space="preserve">Plegadora hidráulica de chapa metálica</x:t>
        </x:is>
      </x:c>
      <x:c r="F965" s="35" t="n">
        <x:v>45967.449125</x:v>
      </x:c>
      <x:c r="G965" s="35" t="n">
        <x:v>45968.63245833333</x:v>
      </x:c>
      <x:c r="H965" s="35" t="n">
        <x:f>'14_FALLAS_ESC'!$B$2</x:f>
        <x:v>45817.33333333334</x:v>
      </x:c>
      <x:c r="I965" t="str">
        <x:f>IF(G965&lt;=H965,"TERMINADA",IF(F965&gt;=H965,"PENDIENTE",IF(E965='14_FALLAS_ESC'!$E$2,"INTERRUMPIDA","EN CURSO")))</x:f>
        <x:v>PENDIENTE</x:v>
      </x:c>
      <x:c r="J965" t="inlineStr">
        <x:is>
          <x:t xml:space="preserve">DERIVADO DEL FIFO</x:t>
        </x:is>
      </x:c>
    </x:row>
    <x:row r="966">
      <x:c r="A966" t="inlineStr">
        <x:is>
          <x:t xml:space="preserve">F01</x:t>
        </x:is>
      </x:c>
      <x:c r="B966" t="inlineStr">
        <x:is>
          <x:t xml:space="preserve">P081</x:t>
        </x:is>
      </x:c>
      <x:c r="C966" t="n">
        <x:v>5</x:v>
      </x:c>
      <x:c r="D966" t="inlineStr">
        <x:is>
          <x:t xml:space="preserve">Soldadura</x:t>
        </x:is>
      </x:c>
      <x:c r="E966" t="inlineStr">
        <x:is>
          <x:t xml:space="preserve">Máquina de soldadura por arco MIG/MAG</x:t>
        </x:is>
      </x:c>
      <x:c r="F966" s="35" t="n">
        <x:v>45968.63245833333</x:v>
      </x:c>
      <x:c r="G966" s="35" t="n">
        <x:v>45972.57856944444</x:v>
      </x:c>
      <x:c r="H966" s="35" t="n">
        <x:f>'14_FALLAS_ESC'!$B$2</x:f>
        <x:v>45817.33333333334</x:v>
      </x:c>
      <x:c r="I966" t="str">
        <x:f>IF(G966&lt;=H966,"TERMINADA",IF(F966&gt;=H966,"PENDIENTE",IF(E966='14_FALLAS_ESC'!$E$2,"INTERRUMPIDA","EN CURSO")))</x:f>
        <x:v>PENDIENTE</x:v>
      </x:c>
      <x:c r="J966" t="inlineStr">
        <x:is>
          <x:t xml:space="preserve">DERIVADO DEL FIFO</x:t>
        </x:is>
      </x:c>
    </x:row>
    <x:row r="967">
      <x:c r="A967" t="inlineStr">
        <x:is>
          <x:t xml:space="preserve">F01</x:t>
        </x:is>
      </x:c>
      <x:c r="B967" t="inlineStr">
        <x:is>
          <x:t xml:space="preserve">P081</x:t>
        </x:is>
      </x:c>
      <x:c r="C967" t="n">
        <x:v>6</x:v>
      </x:c>
      <x:c r="D967" t="inlineStr">
        <x:is>
          <x:t xml:space="preserve">Desbarbado</x:t>
        </x:is>
      </x:c>
      <x:c r="E967" t="inlineStr">
        <x:is>
          <x:t xml:space="preserve">Mesa de desbarbado/esmerilado</x:t>
        </x:is>
      </x:c>
      <x:c r="F967" s="35" t="n">
        <x:v>45972.57856944444</x:v>
      </x:c>
      <x:c r="G967" s="35" t="n">
        <x:v>45973.57023611111</x:v>
      </x:c>
      <x:c r="H967" s="35" t="n">
        <x:f>'14_FALLAS_ESC'!$B$2</x:f>
        <x:v>45817.33333333334</x:v>
      </x:c>
      <x:c r="I967" t="str">
        <x:f>IF(G967&lt;=H967,"TERMINADA",IF(F967&gt;=H967,"PENDIENTE",IF(E967='14_FALLAS_ESC'!$E$2,"INTERRUMPIDA","EN CURSO")))</x:f>
        <x:v>PENDIENTE</x:v>
      </x:c>
      <x:c r="J967" t="inlineStr">
        <x:is>
          <x:t xml:space="preserve">DERIVADO DEL FIFO</x:t>
        </x:is>
      </x:c>
    </x:row>
    <x:row r="968">
      <x:c r="A968" t="inlineStr">
        <x:is>
          <x:t xml:space="preserve">F01</x:t>
        </x:is>
      </x:c>
      <x:c r="B968" t="inlineStr">
        <x:is>
          <x:t xml:space="preserve">P081</x:t>
        </x:is>
      </x:c>
      <x:c r="C968" t="n">
        <x:v>7</x:v>
      </x:c>
      <x:c r="D968" t="inlineStr">
        <x:is>
          <x:t xml:space="preserve">Preparación superficial</x:t>
        </x:is>
      </x:c>
      <x:c r="E968" t="inlineStr">
        <x:is>
          <x:t xml:space="preserve">Zona de preparación superficial</x:t>
        </x:is>
      </x:c>
      <x:c r="F968" s="35" t="n">
        <x:v>45973.57023611111</x:v>
      </x:c>
      <x:c r="G968" s="35" t="n">
        <x:v>45974.43063388889</x:v>
      </x:c>
      <x:c r="H968" s="35" t="n">
        <x:f>'14_FALLAS_ESC'!$B$2</x:f>
        <x:v>45817.33333333334</x:v>
      </x:c>
      <x:c r="I968" t="str">
        <x:f>IF(G968&lt;=H968,"TERMINADA",IF(F968&gt;=H968,"PENDIENTE",IF(E968='14_FALLAS_ESC'!$E$2,"INTERRUMPIDA","EN CURSO")))</x:f>
        <x:v>PENDIENTE</x:v>
      </x:c>
      <x:c r="J968" t="inlineStr">
        <x:is>
          <x:t xml:space="preserve">DERIVADO DEL FIFO</x:t>
        </x:is>
      </x:c>
    </x:row>
    <x:row r="969">
      <x:c r="A969" t="inlineStr">
        <x:is>
          <x:t xml:space="preserve">F01</x:t>
        </x:is>
      </x:c>
      <x:c r="B969" t="inlineStr">
        <x:is>
          <x:t xml:space="preserve">P081</x:t>
        </x:is>
      </x:c>
      <x:c r="C969" t="n">
        <x:v>8</x:v>
      </x:c>
      <x:c r="D969" t="inlineStr">
        <x:is>
          <x:t xml:space="preserve">Aplicación electrostática de polvo</x:t>
        </x:is>
      </x:c>
      <x:c r="E969" t="inlineStr">
        <x:is>
          <x:t xml:space="preserve">Pistola manual de pintura electrostática en polvo</x:t>
        </x:is>
      </x:c>
      <x:c r="F969" s="35" t="n">
        <x:v>45974.43063388889</x:v>
      </x:c>
      <x:c r="G969" s="35" t="n">
        <x:v>45974.55023111111</x:v>
      </x:c>
      <x:c r="H969" s="35" t="n">
        <x:f>'14_FALLAS_ESC'!$B$2</x:f>
        <x:v>45817.33333333334</x:v>
      </x:c>
      <x:c r="I969" t="str">
        <x:f>IF(G969&lt;=H969,"TERMINADA",IF(F969&gt;=H969,"PENDIENTE",IF(E969='14_FALLAS_ESC'!$E$2,"INTERRUMPIDA","EN CURSO")))</x:f>
        <x:v>PENDIENTE</x:v>
      </x:c>
      <x:c r="J969" t="inlineStr">
        <x:is>
          <x:t xml:space="preserve">DERIVADO DEL FIFO</x:t>
        </x:is>
      </x:c>
    </x:row>
    <x:row r="970">
      <x:c r="A970" t="inlineStr">
        <x:is>
          <x:t xml:space="preserve">F01</x:t>
        </x:is>
      </x:c>
      <x:c r="B970" t="inlineStr">
        <x:is>
          <x:t xml:space="preserve">P081</x:t>
        </x:is>
      </x:c>
      <x:c r="C970" t="n">
        <x:v>9</x:v>
      </x:c>
      <x:c r="D970" t="inlineStr">
        <x:is>
          <x:t xml:space="preserve">Curado térmico en horno</x:t>
        </x:is>
      </x:c>
      <x:c r="E970" t="inlineStr">
        <x:is>
          <x:t xml:space="preserve">Horno de curado de pintura electrostática por lotes</x:t>
        </x:is>
      </x:c>
      <x:c r="F970" s="35" t="n">
        <x:v>45974.55023111111</x:v>
      </x:c>
      <x:c r="G970" s="35" t="n">
        <x:v>45974.61273111111</x:v>
      </x:c>
      <x:c r="H970" s="35" t="n">
        <x:f>'14_FALLAS_ESC'!$B$2</x:f>
        <x:v>45817.33333333334</x:v>
      </x:c>
      <x:c r="I970" t="str">
        <x:f>IF(G970&lt;=H970,"TERMINADA",IF(F970&gt;=H970,"PENDIENTE",IF(E970='14_FALLAS_ESC'!$E$2,"INTERRUMPIDA","EN CURSO")))</x:f>
        <x:v>PENDIENTE</x:v>
      </x:c>
      <x:c r="J970" t="inlineStr">
        <x:is>
          <x:t xml:space="preserve">DERIVADO DEL FIFO</x:t>
        </x:is>
      </x:c>
    </x:row>
    <x:row r="971">
      <x:c r="A971" t="inlineStr">
        <x:is>
          <x:t xml:space="preserve">F01</x:t>
        </x:is>
      </x:c>
      <x:c r="B971" t="inlineStr">
        <x:is>
          <x:t xml:space="preserve">P081</x:t>
        </x:is>
      </x:c>
      <x:c r="C971" t="n">
        <x:v>10</x:v>
      </x:c>
      <x:c r="D971" t="inlineStr">
        <x:is>
          <x:t xml:space="preserve">Colgado, traslado y enfriamiento</x:t>
        </x:is>
      </x:c>
      <x:c r="E971" t="inlineStr">
        <x:is>
          <x:t xml:space="preserve">Manipulación y enfriamiento de piezas</x:t>
        </x:is>
      </x:c>
      <x:c r="F971" s="35" t="n">
        <x:v>45974.61273111111</x:v>
      </x:c>
      <x:c r="G971" s="35" t="n">
        <x:v>45974.64439083333</x:v>
      </x:c>
      <x:c r="H971" s="35" t="n">
        <x:f>'14_FALLAS_ESC'!$B$2</x:f>
        <x:v>45817.33333333334</x:v>
      </x:c>
      <x:c r="I971" t="str">
        <x:f>IF(G971&lt;=H971,"TERMINADA",IF(F971&gt;=H971,"PENDIENTE",IF(E971='14_FALLAS_ESC'!$E$2,"INTERRUMPIDA","EN CURSO")))</x:f>
        <x:v>PENDIENTE</x:v>
      </x:c>
      <x:c r="J971" t="inlineStr">
        <x:is>
          <x:t xml:space="preserve">DERIVADO DEL FIFO</x:t>
        </x:is>
      </x:c>
    </x:row>
    <x:row r="972">
      <x:c r="A972" t="inlineStr">
        <x:is>
          <x:t xml:space="preserve">F01</x:t>
        </x:is>
      </x:c>
      <x:c r="B972" t="inlineStr">
        <x:is>
          <x:t xml:space="preserve">P081</x:t>
        </x:is>
      </x:c>
      <x:c r="C972" t="n">
        <x:v>11</x:v>
      </x:c>
      <x:c r="D972" t="inlineStr">
        <x:is>
          <x:t xml:space="preserve">Ensamblaje</x:t>
        </x:is>
      </x:c>
      <x:c r="E972" t="inlineStr">
        <x:is>
          <x:t xml:space="preserve">Mesa de armado</x:t>
        </x:is>
      </x:c>
      <x:c r="F972" s="35" t="n">
        <x:v>45974.64439083333</x:v>
      </x:c>
      <x:c r="G972" s="35" t="n">
        <x:v>45978.40272416667</x:v>
      </x:c>
      <x:c r="H972" s="35" t="n">
        <x:f>'14_FALLAS_ESC'!$B$2</x:f>
        <x:v>45817.33333333334</x:v>
      </x:c>
      <x:c r="I972" t="str">
        <x:f>IF(G972&lt;=H972,"TERMINADA",IF(F972&gt;=H972,"PENDIENTE",IF(E972='14_FALLAS_ESC'!$E$2,"INTERRUMPIDA","EN CURSO")))</x:f>
        <x:v>PENDIENTE</x:v>
      </x:c>
      <x:c r="J972" t="inlineStr">
        <x:is>
          <x:t xml:space="preserve">DERIVADO DEL FIFO</x:t>
        </x:is>
      </x:c>
    </x:row>
    <x:row r="973">
      <x:c r="A973" t="inlineStr">
        <x:is>
          <x:t xml:space="preserve">F01</x:t>
        </x:is>
      </x:c>
      <x:c r="B973" t="inlineStr">
        <x:is>
          <x:t xml:space="preserve">P081</x:t>
        </x:is>
      </x:c>
      <x:c r="C973" t="n">
        <x:v>12</x:v>
      </x:c>
      <x:c r="D973" t="inlineStr">
        <x:is>
          <x:t xml:space="preserve">Inspección de calidad</x:t>
        </x:is>
      </x:c>
      <x:c r="E973" t="inlineStr">
        <x:is>
          <x:t xml:space="preserve">Área de inspección</x:t>
        </x:is>
      </x:c>
      <x:c r="F973" s="35" t="n">
        <x:v>45978.40272416667</x:v>
      </x:c>
      <x:c r="G973" s="35" t="n">
        <x:v>45978.43498805555</x:v>
      </x:c>
      <x:c r="H973" s="35" t="n">
        <x:f>'14_FALLAS_ESC'!$B$2</x:f>
        <x:v>45817.33333333334</x:v>
      </x:c>
      <x:c r="I973" t="str">
        <x:f>IF(G973&lt;=H973,"TERMINADA",IF(F973&gt;=H973,"PENDIENTE",IF(E973='14_FALLAS_ESC'!$E$2,"INTERRUMPIDA","EN CURSO")))</x:f>
        <x:v>PENDIENTE</x:v>
      </x:c>
      <x:c r="J973" t="inlineStr">
        <x:is>
          <x:t xml:space="preserve">DERIVADO DEL FIFO</x:t>
        </x:is>
      </x:c>
    </x:row>
    <x:row r="974">
      <x:c r="A974" t="inlineStr">
        <x:is>
          <x:t xml:space="preserve">F01</x:t>
        </x:is>
      </x:c>
      <x:c r="B974" t="inlineStr">
        <x:is>
          <x:t xml:space="preserve">P081</x:t>
        </x:is>
      </x:c>
      <x:c r="C974" t="n">
        <x:v>13</x:v>
      </x:c>
      <x:c r="D974" t="inlineStr">
        <x:is>
          <x:t xml:space="preserve">Embalaje</x:t>
        </x:is>
      </x:c>
      <x:c r="E974" t="inlineStr">
        <x:is>
          <x:t xml:space="preserve">Zona de protección y embalaje</x:t>
        </x:is>
      </x:c>
      <x:c r="F974" s="35" t="n">
        <x:v>45978.43498805555</x:v>
      </x:c>
      <x:c r="G974" s="35" t="n">
        <x:v>45978.47825194444</x:v>
      </x:c>
      <x:c r="H974" s="35" t="n">
        <x:f>'14_FALLAS_ESC'!$B$2</x:f>
        <x:v>45817.33333333334</x:v>
      </x:c>
      <x:c r="I974" t="str">
        <x:f>IF(G974&lt;=H974,"TERMINADA",IF(F974&gt;=H974,"PENDIENTE",IF(E974='14_FALLAS_ESC'!$E$2,"INTERRUMPIDA","EN CURSO")))</x:f>
        <x:v>PENDIENTE</x:v>
      </x:c>
      <x:c r="J974" t="inlineStr">
        <x:is>
          <x:t xml:space="preserve">DERIVADO DEL FIFO</x:t>
        </x:is>
      </x:c>
    </x:row>
    <x:row r="975">
      <x:c r="A975" t="inlineStr">
        <x:is>
          <x:t xml:space="preserve">F01</x:t>
        </x:is>
      </x:c>
      <x:c r="B975" t="inlineStr">
        <x:is>
          <x:t xml:space="preserve">P083</x:t>
        </x:is>
      </x:c>
      <x:c r="C975" t="n">
        <x:v>1</x:v>
      </x:c>
      <x:c r="D975" t="inlineStr">
        <x:is>
          <x:t xml:space="preserve">Corte de planchas de acero</x:t>
        </x:is>
      </x:c>
      <x:c r="E975" t="inlineStr">
        <x:is>
          <x:t xml:space="preserve">Guillotina hidráulica para corte de planchas de acero</x:t>
        </x:is>
      </x:c>
      <x:c r="F975" s="35" t="n">
        <x:v>45964.65056944444</x:v>
      </x:c>
      <x:c r="G975" s="35" t="n">
        <x:v>45965.699375</x:v>
      </x:c>
      <x:c r="H975" s="35" t="n">
        <x:f>'14_FALLAS_ESC'!$B$2</x:f>
        <x:v>45817.33333333334</x:v>
      </x:c>
      <x:c r="I975" t="str">
        <x:f>IF(G975&lt;=H975,"TERMINADA",IF(F975&gt;=H975,"PENDIENTE",IF(E975='14_FALLAS_ESC'!$E$2,"INTERRUMPIDA","EN CURSO")))</x:f>
        <x:v>PENDIENTE</x:v>
      </x:c>
      <x:c r="J975" t="inlineStr">
        <x:is>
          <x:t xml:space="preserve">DERIVADO DEL FIFO</x:t>
        </x:is>
      </x:c>
    </x:row>
    <x:row r="976">
      <x:c r="A976" t="inlineStr">
        <x:is>
          <x:t xml:space="preserve">F01</x:t>
        </x:is>
      </x:c>
      <x:c r="B976" t="inlineStr">
        <x:is>
          <x:t xml:space="preserve">P083</x:t>
        </x:is>
      </x:c>
      <x:c r="C976" t="n">
        <x:v>2</x:v>
      </x:c>
      <x:c r="D976" t="inlineStr">
        <x:is>
          <x:t xml:space="preserve">Corte de tubos y perfiles</x:t>
        </x:is>
      </x:c>
      <x:c r="E976" t="inlineStr">
        <x:is>
          <x:t xml:space="preserve">Sierra de cinta para corte de tubos y perfiles</x:t>
        </x:is>
      </x:c>
      <x:c r="F976" s="35" t="n">
        <x:v>45965.699375</x:v>
      </x:c>
      <x:c r="G976" s="35" t="n">
        <x:v>45966.35484722222</x:v>
      </x:c>
      <x:c r="H976" s="35" t="n">
        <x:f>'14_FALLAS_ESC'!$B$2</x:f>
        <x:v>45817.33333333334</x:v>
      </x:c>
      <x:c r="I976" t="str">
        <x:f>IF(G976&lt;=H976,"TERMINADA",IF(F976&gt;=H976,"PENDIENTE",IF(E976='14_FALLAS_ESC'!$E$2,"INTERRUMPIDA","EN CURSO")))</x:f>
        <x:v>PENDIENTE</x:v>
      </x:c>
      <x:c r="J976" t="inlineStr">
        <x:is>
          <x:t xml:space="preserve">DERIVADO DEL FIFO</x:t>
        </x:is>
      </x:c>
    </x:row>
    <x:row r="977">
      <x:c r="A977" t="inlineStr">
        <x:is>
          <x:t xml:space="preserve">F01</x:t>
        </x:is>
      </x:c>
      <x:c r="B977" t="inlineStr">
        <x:is>
          <x:t xml:space="preserve">P083</x:t>
        </x:is>
      </x:c>
      <x:c r="C977" t="n">
        <x:v>3</x:v>
      </x:c>
      <x:c r="D977" t="inlineStr">
        <x:is>
          <x:t xml:space="preserve">Perforación</x:t>
        </x:is>
      </x:c>
      <x:c r="E977" t="inlineStr">
        <x:is>
          <x:t xml:space="preserve">Taladro de banco para perforación de acero</x:t>
        </x:is>
      </x:c>
      <x:c r="F977" s="35" t="n">
        <x:v>45967.449125</x:v>
      </x:c>
      <x:c r="G977" s="35" t="n">
        <x:v>45968.56856944445</x:v>
      </x:c>
      <x:c r="H977" s="35" t="n">
        <x:f>'14_FALLAS_ESC'!$B$2</x:f>
        <x:v>45817.33333333334</x:v>
      </x:c>
      <x:c r="I977" t="str">
        <x:f>IF(G977&lt;=H977,"TERMINADA",IF(F977&gt;=H977,"PENDIENTE",IF(E977='14_FALLAS_ESC'!$E$2,"INTERRUMPIDA","EN CURSO")))</x:f>
        <x:v>PENDIENTE</x:v>
      </x:c>
      <x:c r="J977" t="inlineStr">
        <x:is>
          <x:t xml:space="preserve">DERIVADO DEL FIFO</x:t>
        </x:is>
      </x:c>
    </x:row>
    <x:row r="978">
      <x:c r="A978" t="inlineStr">
        <x:is>
          <x:t xml:space="preserve">F01</x:t>
        </x:is>
      </x:c>
      <x:c r="B978" t="inlineStr">
        <x:is>
          <x:t xml:space="preserve">P083</x:t>
        </x:is>
      </x:c>
      <x:c r="C978" t="n">
        <x:v>4</x:v>
      </x:c>
      <x:c r="D978" t="inlineStr">
        <x:is>
          <x:t xml:space="preserve">Plegado</x:t>
        </x:is>
      </x:c>
      <x:c r="E978" t="inlineStr">
        <x:is>
          <x:t xml:space="preserve">Plegadora hidráulica de chapa metálica</x:t>
        </x:is>
      </x:c>
      <x:c r="F978" s="35" t="n">
        <x:v>45968.63245833333</x:v>
      </x:c>
      <x:c r="G978" s="35" t="n">
        <x:v>45973.41579166667</x:v>
      </x:c>
      <x:c r="H978" s="35" t="n">
        <x:f>'14_FALLAS_ESC'!$B$2</x:f>
        <x:v>45817.33333333334</x:v>
      </x:c>
      <x:c r="I978" t="str">
        <x:f>IF(G978&lt;=H978,"TERMINADA",IF(F978&gt;=H978,"PENDIENTE",IF(E978='14_FALLAS_ESC'!$E$2,"INTERRUMPIDA","EN CURSO")))</x:f>
        <x:v>PENDIENTE</x:v>
      </x:c>
      <x:c r="J978" t="inlineStr">
        <x:is>
          <x:t xml:space="preserve">DERIVADO DEL FIFO</x:t>
        </x:is>
      </x:c>
    </x:row>
    <x:row r="979">
      <x:c r="A979" t="inlineStr">
        <x:is>
          <x:t xml:space="preserve">F01</x:t>
        </x:is>
      </x:c>
      <x:c r="B979" t="inlineStr">
        <x:is>
          <x:t xml:space="preserve">P083</x:t>
        </x:is>
      </x:c>
      <x:c r="C979" t="n">
        <x:v>5</x:v>
      </x:c>
      <x:c r="D979" t="inlineStr">
        <x:is>
          <x:t xml:space="preserve">Desbarbado</x:t>
        </x:is>
      </x:c>
      <x:c r="E979" t="inlineStr">
        <x:is>
          <x:t xml:space="preserve">Mesa de desbarbado/esmerilado</x:t>
        </x:is>
      </x:c>
      <x:c r="F979" s="35" t="n">
        <x:v>45973.57023611111</x:v>
      </x:c>
      <x:c r="G979" s="35" t="n">
        <x:v>45974.40981944445</x:v>
      </x:c>
      <x:c r="H979" s="35" t="n">
        <x:f>'14_FALLAS_ESC'!$B$2</x:f>
        <x:v>45817.33333333334</x:v>
      </x:c>
      <x:c r="I979" t="str">
        <x:f>IF(G979&lt;=H979,"TERMINADA",IF(F979&gt;=H979,"PENDIENTE",IF(E979='14_FALLAS_ESC'!$E$2,"INTERRUMPIDA","EN CURSO")))</x:f>
        <x:v>PENDIENTE</x:v>
      </x:c>
      <x:c r="J979" t="inlineStr">
        <x:is>
          <x:t xml:space="preserve">DERIVADO DEL FIFO</x:t>
        </x:is>
      </x:c>
    </x:row>
    <x:row r="980">
      <x:c r="A980" t="inlineStr">
        <x:is>
          <x:t xml:space="preserve">F01</x:t>
        </x:is>
      </x:c>
      <x:c r="B980" t="inlineStr">
        <x:is>
          <x:t xml:space="preserve">P083</x:t>
        </x:is>
      </x:c>
      <x:c r="C980" t="n">
        <x:v>6</x:v>
      </x:c>
      <x:c r="D980" t="inlineStr">
        <x:is>
          <x:t xml:space="preserve">Preparación superficial</x:t>
        </x:is>
      </x:c>
      <x:c r="E980" t="inlineStr">
        <x:is>
          <x:t xml:space="preserve">Zona de preparación superficial</x:t>
        </x:is>
      </x:c>
      <x:c r="F980" s="35" t="n">
        <x:v>45974.43063388889</x:v>
      </x:c>
      <x:c r="G980" s="35" t="n">
        <x:v>45974.64528055555</x:v>
      </x:c>
      <x:c r="H980" s="35" t="n">
        <x:f>'14_FALLAS_ESC'!$B$2</x:f>
        <x:v>45817.33333333334</x:v>
      </x:c>
      <x:c r="I980" t="str">
        <x:f>IF(G980&lt;=H980,"TERMINADA",IF(F980&gt;=H980,"PENDIENTE",IF(E980='14_FALLAS_ESC'!$E$2,"INTERRUMPIDA","EN CURSO")))</x:f>
        <x:v>PENDIENTE</x:v>
      </x:c>
      <x:c r="J980" t="inlineStr">
        <x:is>
          <x:t xml:space="preserve">DERIVADO DEL FIFO</x:t>
        </x:is>
      </x:c>
    </x:row>
    <x:row r="981">
      <x:c r="A981" t="inlineStr">
        <x:is>
          <x:t xml:space="preserve">F01</x:t>
        </x:is>
      </x:c>
      <x:c r="B981" t="inlineStr">
        <x:is>
          <x:t xml:space="preserve">P083</x:t>
        </x:is>
      </x:c>
      <x:c r="C981" t="n">
        <x:v>7</x:v>
      </x:c>
      <x:c r="D981" t="inlineStr">
        <x:is>
          <x:t xml:space="preserve">Aplicación electrostática de polvo</x:t>
        </x:is>
      </x:c>
      <x:c r="E981" t="inlineStr">
        <x:is>
          <x:t xml:space="preserve">Pistola manual de pintura electrostática en polvo</x:t>
        </x:is>
      </x:c>
      <x:c r="F981" s="35" t="n">
        <x:v>45974.64528055555</x:v>
      </x:c>
      <x:c r="G981" s="35" t="n">
        <x:v>45974.68594722222</x:v>
      </x:c>
      <x:c r="H981" s="35" t="n">
        <x:f>'14_FALLAS_ESC'!$B$2</x:f>
        <x:v>45817.33333333334</x:v>
      </x:c>
      <x:c r="I981" t="str">
        <x:f>IF(G981&lt;=H981,"TERMINADA",IF(F981&gt;=H981,"PENDIENTE",IF(E981='14_FALLAS_ESC'!$E$2,"INTERRUMPIDA","EN CURSO")))</x:f>
        <x:v>PENDIENTE</x:v>
      </x:c>
      <x:c r="J981" t="inlineStr">
        <x:is>
          <x:t xml:space="preserve">DERIVADO DEL FIFO</x:t>
        </x:is>
      </x:c>
    </x:row>
    <x:row r="982">
      <x:c r="A982" t="inlineStr">
        <x:is>
          <x:t xml:space="preserve">F01</x:t>
        </x:is>
      </x:c>
      <x:c r="B982" t="inlineStr">
        <x:is>
          <x:t xml:space="preserve">P083</x:t>
        </x:is>
      </x:c>
      <x:c r="C982" t="n">
        <x:v>8</x:v>
      </x:c>
      <x:c r="D982" t="inlineStr">
        <x:is>
          <x:t xml:space="preserve">Curado térmico en horno</x:t>
        </x:is>
      </x:c>
      <x:c r="E982" t="inlineStr">
        <x:is>
          <x:t xml:space="preserve">Horno de curado de pintura electrostática por lotes</x:t>
        </x:is>
      </x:c>
      <x:c r="F982" s="35" t="n">
        <x:v>45974.68594722222</x:v>
      </x:c>
      <x:c r="G982" s="35" t="n">
        <x:v>45975.34219722222</x:v>
      </x:c>
      <x:c r="H982" s="35" t="n">
        <x:f>'14_FALLAS_ESC'!$B$2</x:f>
        <x:v>45817.33333333334</x:v>
      </x:c>
      <x:c r="I982" t="str">
        <x:f>IF(G982&lt;=H982,"TERMINADA",IF(F982&gt;=H982,"PENDIENTE",IF(E982='14_FALLAS_ESC'!$E$2,"INTERRUMPIDA","EN CURSO")))</x:f>
        <x:v>PENDIENTE</x:v>
      </x:c>
      <x:c r="J982" t="inlineStr">
        <x:is>
          <x:t xml:space="preserve">DERIVADO DEL FIFO</x:t>
        </x:is>
      </x:c>
    </x:row>
    <x:row r="983">
      <x:c r="A983" t="inlineStr">
        <x:is>
          <x:t xml:space="preserve">F01</x:t>
        </x:is>
      </x:c>
      <x:c r="B983" t="inlineStr">
        <x:is>
          <x:t xml:space="preserve">P083</x:t>
        </x:is>
      </x:c>
      <x:c r="C983" t="n">
        <x:v>9</x:v>
      </x:c>
      <x:c r="D983" t="inlineStr">
        <x:is>
          <x:t xml:space="preserve">Colgado, traslado y enfriamiento</x:t>
        </x:is>
      </x:c>
      <x:c r="E983" t="inlineStr">
        <x:is>
          <x:t xml:space="preserve">Manipulación y enfriamiento de piezas</x:t>
        </x:is>
      </x:c>
      <x:c r="F983" s="35" t="n">
        <x:v>45975.34219722222</x:v>
      </x:c>
      <x:c r="G983" s="35" t="n">
        <x:v>45975.35871111111</x:v>
      </x:c>
      <x:c r="H983" s="35" t="n">
        <x:f>'14_FALLAS_ESC'!$B$2</x:f>
        <x:v>45817.33333333334</x:v>
      </x:c>
      <x:c r="I983" t="str">
        <x:f>IF(G983&lt;=H983,"TERMINADA",IF(F983&gt;=H983,"PENDIENTE",IF(E983='14_FALLAS_ESC'!$E$2,"INTERRUMPIDA","EN CURSO")))</x:f>
        <x:v>PENDIENTE</x:v>
      </x:c>
      <x:c r="J983" t="inlineStr">
        <x:is>
          <x:t xml:space="preserve">DERIVADO DEL FIFO</x:t>
        </x:is>
      </x:c>
    </x:row>
    <x:row r="984">
      <x:c r="A984" t="inlineStr">
        <x:is>
          <x:t xml:space="preserve">F01</x:t>
        </x:is>
      </x:c>
      <x:c r="B984" t="inlineStr">
        <x:is>
          <x:t xml:space="preserve">P083</x:t>
        </x:is>
      </x:c>
      <x:c r="C984" t="n">
        <x:v>10</x:v>
      </x:c>
      <x:c r="D984" t="inlineStr">
        <x:is>
          <x:t xml:space="preserve">Ensamblaje</x:t>
        </x:is>
      </x:c>
      <x:c r="E984" t="inlineStr">
        <x:is>
          <x:t xml:space="preserve">Mesa de armado</x:t>
        </x:is>
      </x:c>
      <x:c r="F984" s="35" t="n">
        <x:v>45978.40272416667</x:v>
      </x:c>
      <x:c r="G984" s="35" t="n">
        <x:v>45979.3610575</x:v>
      </x:c>
      <x:c r="H984" s="35" t="n">
        <x:f>'14_FALLAS_ESC'!$B$2</x:f>
        <x:v>45817.33333333334</x:v>
      </x:c>
      <x:c r="I984" t="str">
        <x:f>IF(G984&lt;=H984,"TERMINADA",IF(F984&gt;=H984,"PENDIENTE",IF(E984='14_FALLAS_ESC'!$E$2,"INTERRUMPIDA","EN CURSO")))</x:f>
        <x:v>PENDIENTE</x:v>
      </x:c>
      <x:c r="J984" t="inlineStr">
        <x:is>
          <x:t xml:space="preserve">DERIVADO DEL FIFO</x:t>
        </x:is>
      </x:c>
    </x:row>
    <x:row r="985">
      <x:c r="A985" t="inlineStr">
        <x:is>
          <x:t xml:space="preserve">F01</x:t>
        </x:is>
      </x:c>
      <x:c r="B985" t="inlineStr">
        <x:is>
          <x:t xml:space="preserve">P083</x:t>
        </x:is>
      </x:c>
      <x:c r="C985" t="n">
        <x:v>11</x:v>
      </x:c>
      <x:c r="D985" t="inlineStr">
        <x:is>
          <x:t xml:space="preserve">Inspección de calidad</x:t>
        </x:is>
      </x:c>
      <x:c r="E985" t="inlineStr">
        <x:is>
          <x:t xml:space="preserve">Área de inspección</x:t>
        </x:is>
      </x:c>
      <x:c r="F985" s="35" t="n">
        <x:v>45979.3610575</x:v>
      </x:c>
      <x:c r="G985" s="35" t="n">
        <x:v>45979.37823805556</x:v>
      </x:c>
      <x:c r="H985" s="35" t="n">
        <x:f>'14_FALLAS_ESC'!$B$2</x:f>
        <x:v>45817.33333333334</x:v>
      </x:c>
      <x:c r="I985" t="str">
        <x:f>IF(G985&lt;=H985,"TERMINADA",IF(F985&gt;=H985,"PENDIENTE",IF(E985='14_FALLAS_ESC'!$E$2,"INTERRUMPIDA","EN CURSO")))</x:f>
        <x:v>PENDIENTE</x:v>
      </x:c>
      <x:c r="J985" t="inlineStr">
        <x:is>
          <x:t xml:space="preserve">DERIVADO DEL FIFO</x:t>
        </x:is>
      </x:c>
    </x:row>
    <x:row r="986">
      <x:c r="A986" t="inlineStr">
        <x:is>
          <x:t xml:space="preserve">F01</x:t>
        </x:is>
      </x:c>
      <x:c r="B986" t="inlineStr">
        <x:is>
          <x:t xml:space="preserve">P083</x:t>
        </x:is>
      </x:c>
      <x:c r="C986" t="n">
        <x:v>12</x:v>
      </x:c>
      <x:c r="D986" t="inlineStr">
        <x:is>
          <x:t xml:space="preserve">Embalaje</x:t>
        </x:is>
      </x:c>
      <x:c r="E986" t="inlineStr">
        <x:is>
          <x:t xml:space="preserve">Zona de protección y embalaje</x:t>
        </x:is>
      </x:c>
      <x:c r="F986" s="35" t="n">
        <x:v>45979.37823805556</x:v>
      </x:c>
      <x:c r="G986" s="35" t="n">
        <x:v>45979.40121027778</x:v>
      </x:c>
      <x:c r="H986" s="35" t="n">
        <x:f>'14_FALLAS_ESC'!$B$2</x:f>
        <x:v>45817.33333333334</x:v>
      </x:c>
      <x:c r="I986" t="str">
        <x:f>IF(G986&lt;=H986,"TERMINADA",IF(F986&gt;=H986,"PENDIENTE",IF(E986='14_FALLAS_ESC'!$E$2,"INTERRUMPIDA","EN CURSO")))</x:f>
        <x:v>PENDIENTE</x:v>
      </x:c>
      <x:c r="J986" t="inlineStr">
        <x:is>
          <x:t xml:space="preserve">DERIVADO DEL FIFO</x:t>
        </x:is>
      </x:c>
    </x:row>
    <x:row r="987">
      <x:c r="A987" t="inlineStr">
        <x:is>
          <x:t xml:space="preserve">F01</x:t>
        </x:is>
      </x:c>
      <x:c r="B987" t="inlineStr">
        <x:is>
          <x:t xml:space="preserve">P085</x:t>
        </x:is>
      </x:c>
      <x:c r="C987" t="n">
        <x:v>1</x:v>
      </x:c>
      <x:c r="D987" t="inlineStr">
        <x:is>
          <x:t xml:space="preserve">Corte de planchas de acero</x:t>
        </x:is>
      </x:c>
      <x:c r="E987" t="inlineStr">
        <x:is>
          <x:t xml:space="preserve">Guillotina hidráulica para corte de planchas de acero</x:t>
        </x:is>
      </x:c>
      <x:c r="F987" s="35" t="n">
        <x:v>45965.699375</x:v>
      </x:c>
      <x:c r="G987" s="35" t="n">
        <x:v>45966.46967013889</x:v>
      </x:c>
      <x:c r="H987" s="35" t="n">
        <x:f>'14_FALLAS_ESC'!$B$2</x:f>
        <x:v>45817.33333333334</x:v>
      </x:c>
      <x:c r="I987" t="str">
        <x:f>IF(G987&lt;=H987,"TERMINADA",IF(F987&gt;=H987,"PENDIENTE",IF(E987='14_FALLAS_ESC'!$E$2,"INTERRUMPIDA","EN CURSO")))</x:f>
        <x:v>PENDIENTE</x:v>
      </x:c>
      <x:c r="J987" t="inlineStr">
        <x:is>
          <x:t xml:space="preserve">DERIVADO DEL FIFO</x:t>
        </x:is>
      </x:c>
    </x:row>
    <x:row r="988">
      <x:c r="A988" t="inlineStr">
        <x:is>
          <x:t xml:space="preserve">F01</x:t>
        </x:is>
      </x:c>
      <x:c r="B988" t="inlineStr">
        <x:is>
          <x:t xml:space="preserve">P085</x:t>
        </x:is>
      </x:c>
      <x:c r="C988" t="n">
        <x:v>2</x:v>
      </x:c>
      <x:c r="D988" t="inlineStr">
        <x:is>
          <x:t xml:space="preserve">Perforación</x:t>
        </x:is>
      </x:c>
      <x:c r="E988" t="inlineStr">
        <x:is>
          <x:t xml:space="preserve">Taladro de banco para perforación de acero</x:t>
        </x:is>
      </x:c>
      <x:c r="F988" s="35" t="n">
        <x:v>45968.56856944445</x:v>
      </x:c>
      <x:c r="G988" s="35" t="n">
        <x:v>45968.62690277777</x:v>
      </x:c>
      <x:c r="H988" s="35" t="n">
        <x:f>'14_FALLAS_ESC'!$B$2</x:f>
        <x:v>45817.33333333334</x:v>
      </x:c>
      <x:c r="I988" t="str">
        <x:f>IF(G988&lt;=H988,"TERMINADA",IF(F988&gt;=H988,"PENDIENTE",IF(E988='14_FALLAS_ESC'!$E$2,"INTERRUMPIDA","EN CURSO")))</x:f>
        <x:v>PENDIENTE</x:v>
      </x:c>
      <x:c r="J988" t="inlineStr">
        <x:is>
          <x:t xml:space="preserve">DERIVADO DEL FIFO</x:t>
        </x:is>
      </x:c>
    </x:row>
    <x:row r="989">
      <x:c r="A989" t="inlineStr">
        <x:is>
          <x:t xml:space="preserve">F01</x:t>
        </x:is>
      </x:c>
      <x:c r="B989" t="inlineStr">
        <x:is>
          <x:t xml:space="preserve">P085</x:t>
        </x:is>
      </x:c>
      <x:c r="C989" t="n">
        <x:v>3</x:v>
      </x:c>
      <x:c r="D989" t="inlineStr">
        <x:is>
          <x:t xml:space="preserve">Plegado</x:t>
        </x:is>
      </x:c>
      <x:c r="E989" t="inlineStr">
        <x:is>
          <x:t xml:space="preserve">Plegadora hidráulica de chapa metálica</x:t>
        </x:is>
      </x:c>
      <x:c r="F989" s="35" t="n">
        <x:v>45973.41579166667</x:v>
      </x:c>
      <x:c r="G989" s="35" t="n">
        <x:v>45974.45190277778</x:v>
      </x:c>
      <x:c r="H989" s="35" t="n">
        <x:f>'14_FALLAS_ESC'!$B$2</x:f>
        <x:v>45817.33333333334</x:v>
      </x:c>
      <x:c r="I989" t="str">
        <x:f>IF(G989&lt;=H989,"TERMINADA",IF(F989&gt;=H989,"PENDIENTE",IF(E989='14_FALLAS_ESC'!$E$2,"INTERRUMPIDA","EN CURSO")))</x:f>
        <x:v>PENDIENTE</x:v>
      </x:c>
      <x:c r="J989" t="inlineStr">
        <x:is>
          <x:t xml:space="preserve">DERIVADO DEL FIFO</x:t>
        </x:is>
      </x:c>
    </x:row>
    <x:row r="990">
      <x:c r="A990" t="inlineStr">
        <x:is>
          <x:t xml:space="preserve">F01</x:t>
        </x:is>
      </x:c>
      <x:c r="B990" t="inlineStr">
        <x:is>
          <x:t xml:space="preserve">P085</x:t>
        </x:is>
      </x:c>
      <x:c r="C990" t="n">
        <x:v>4</x:v>
      </x:c>
      <x:c r="D990" t="inlineStr">
        <x:is>
          <x:t xml:space="preserve">Desbarbado</x:t>
        </x:is>
      </x:c>
      <x:c r="E990" t="inlineStr">
        <x:is>
          <x:t xml:space="preserve">Mesa de desbarbado/esmerilado</x:t>
        </x:is>
      </x:c>
      <x:c r="F990" s="35" t="n">
        <x:v>45974.45190277778</x:v>
      </x:c>
      <x:c r="G990" s="35" t="n">
        <x:v>45974.55815277778</x:v>
      </x:c>
      <x:c r="H990" s="35" t="n">
        <x:f>'14_FALLAS_ESC'!$B$2</x:f>
        <x:v>45817.33333333334</x:v>
      </x:c>
      <x:c r="I990" t="str">
        <x:f>IF(G990&lt;=H990,"TERMINADA",IF(F990&gt;=H990,"PENDIENTE",IF(E990='14_FALLAS_ESC'!$E$2,"INTERRUMPIDA","EN CURSO")))</x:f>
        <x:v>PENDIENTE</x:v>
      </x:c>
      <x:c r="J990" t="inlineStr">
        <x:is>
          <x:t xml:space="preserve">DERIVADO DEL FIFO</x:t>
        </x:is>
      </x:c>
    </x:row>
    <x:row r="991">
      <x:c r="A991" t="inlineStr">
        <x:is>
          <x:t xml:space="preserve">F01</x:t>
        </x:is>
      </x:c>
      <x:c r="B991" t="inlineStr">
        <x:is>
          <x:t xml:space="preserve">P085</x:t>
        </x:is>
      </x:c>
      <x:c r="C991" t="n">
        <x:v>5</x:v>
      </x:c>
      <x:c r="D991" t="inlineStr">
        <x:is>
          <x:t xml:space="preserve">Preparación superficial</x:t>
        </x:is>
      </x:c>
      <x:c r="E991" t="inlineStr">
        <x:is>
          <x:t xml:space="preserve">Zona de preparación superficial</x:t>
        </x:is>
      </x:c>
      <x:c r="F991" s="35" t="n">
        <x:v>45974.64528055555</x:v>
      </x:c>
      <x:c r="G991" s="35" t="n">
        <x:v>45975.36585</x:v>
      </x:c>
      <x:c r="H991" s="35" t="n">
        <x:f>'14_FALLAS_ESC'!$B$2</x:f>
        <x:v>45817.33333333334</x:v>
      </x:c>
      <x:c r="I991" t="str">
        <x:f>IF(G991&lt;=H991,"TERMINADA",IF(F991&gt;=H991,"PENDIENTE",IF(E991='14_FALLAS_ESC'!$E$2,"INTERRUMPIDA","EN CURSO")))</x:f>
        <x:v>PENDIENTE</x:v>
      </x:c>
      <x:c r="J991" t="inlineStr">
        <x:is>
          <x:t xml:space="preserve">DERIVADO DEL FIFO</x:t>
        </x:is>
      </x:c>
    </x:row>
    <x:row r="992">
      <x:c r="A992" t="inlineStr">
        <x:is>
          <x:t xml:space="preserve">F01</x:t>
        </x:is>
      </x:c>
      <x:c r="B992" t="inlineStr">
        <x:is>
          <x:t xml:space="preserve">P085</x:t>
        </x:is>
      </x:c>
      <x:c r="C992" t="n">
        <x:v>6</x:v>
      </x:c>
      <x:c r="D992" t="inlineStr">
        <x:is>
          <x:t xml:space="preserve">Aplicación electrostática de polvo</x:t>
        </x:is>
      </x:c>
      <x:c r="E992" t="inlineStr">
        <x:is>
          <x:t xml:space="preserve">Pistola manual de pintura electrostática en polvo</x:t>
        </x:is>
      </x:c>
      <x:c r="F992" s="35" t="n">
        <x:v>45975.36585</x:v>
      </x:c>
      <x:c r="G992" s="35" t="n">
        <x:v>45975.39789861111</x:v>
      </x:c>
      <x:c r="H992" s="35" t="n">
        <x:f>'14_FALLAS_ESC'!$B$2</x:f>
        <x:v>45817.33333333334</x:v>
      </x:c>
      <x:c r="I992" t="str">
        <x:f>IF(G992&lt;=H992,"TERMINADA",IF(F992&gt;=H992,"PENDIENTE",IF(E992='14_FALLAS_ESC'!$E$2,"INTERRUMPIDA","EN CURSO")))</x:f>
        <x:v>PENDIENTE</x:v>
      </x:c>
      <x:c r="J992" t="inlineStr">
        <x:is>
          <x:t xml:space="preserve">DERIVADO DEL FIFO</x:t>
        </x:is>
      </x:c>
    </x:row>
    <x:row r="993">
      <x:c r="A993" t="inlineStr">
        <x:is>
          <x:t xml:space="preserve">F01</x:t>
        </x:is>
      </x:c>
      <x:c r="B993" t="inlineStr">
        <x:is>
          <x:t xml:space="preserve">P085</x:t>
        </x:is>
      </x:c>
      <x:c r="C993" t="n">
        <x:v>7</x:v>
      </x:c>
      <x:c r="D993" t="inlineStr">
        <x:is>
          <x:t xml:space="preserve">Curado térmico en horno</x:t>
        </x:is>
      </x:c>
      <x:c r="E993" t="inlineStr">
        <x:is>
          <x:t xml:space="preserve">Horno de curado de pintura electrostática por lotes</x:t>
        </x:is>
      </x:c>
      <x:c r="F993" s="35" t="n">
        <x:v>45975.39789861111</x:v>
      </x:c>
      <x:c r="G993" s="35" t="n">
        <x:v>45975.42914861111</x:v>
      </x:c>
      <x:c r="H993" s="35" t="n">
        <x:f>'14_FALLAS_ESC'!$B$2</x:f>
        <x:v>45817.33333333334</x:v>
      </x:c>
      <x:c r="I993" t="str">
        <x:f>IF(G993&lt;=H993,"TERMINADA",IF(F993&gt;=H993,"PENDIENTE",IF(E993='14_FALLAS_ESC'!$E$2,"INTERRUMPIDA","EN CURSO")))</x:f>
        <x:v>PENDIENTE</x:v>
      </x:c>
      <x:c r="J993" t="inlineStr">
        <x:is>
          <x:t xml:space="preserve">DERIVADO DEL FIFO</x:t>
        </x:is>
      </x:c>
    </x:row>
    <x:row r="994">
      <x:c r="A994" t="inlineStr">
        <x:is>
          <x:t xml:space="preserve">F01</x:t>
        </x:is>
      </x:c>
      <x:c r="B994" t="inlineStr">
        <x:is>
          <x:t xml:space="preserve">P085</x:t>
        </x:is>
      </x:c>
      <x:c r="C994" t="n">
        <x:v>8</x:v>
      </x:c>
      <x:c r="D994" t="inlineStr">
        <x:is>
          <x:t xml:space="preserve">Colgado, traslado y enfriamiento</x:t>
        </x:is>
      </x:c>
      <x:c r="E994" t="inlineStr">
        <x:is>
          <x:t xml:space="preserve">Manipulación y enfriamiento de piezas</x:t>
        </x:is>
      </x:c>
      <x:c r="F994" s="35" t="n">
        <x:v>45975.42914861111</x:v>
      </x:c>
      <x:c r="G994" s="35" t="n">
        <x:v>45975.44310694445</x:v>
      </x:c>
      <x:c r="H994" s="35" t="n">
        <x:f>'14_FALLAS_ESC'!$B$2</x:f>
        <x:v>45817.33333333334</x:v>
      </x:c>
      <x:c r="I994" t="str">
        <x:f>IF(G994&lt;=H994,"TERMINADA",IF(F994&gt;=H994,"PENDIENTE",IF(E994='14_FALLAS_ESC'!$E$2,"INTERRUMPIDA","EN CURSO")))</x:f>
        <x:v>PENDIENTE</x:v>
      </x:c>
      <x:c r="J994" t="inlineStr">
        <x:is>
          <x:t xml:space="preserve">DERIVADO DEL FIFO</x:t>
        </x:is>
      </x:c>
    </x:row>
    <x:row r="995">
      <x:c r="A995" t="inlineStr">
        <x:is>
          <x:t xml:space="preserve">F01</x:t>
        </x:is>
      </x:c>
      <x:c r="B995" t="inlineStr">
        <x:is>
          <x:t xml:space="preserve">P085</x:t>
        </x:is>
      </x:c>
      <x:c r="C995" t="n">
        <x:v>9</x:v>
      </x:c>
      <x:c r="D995" t="inlineStr">
        <x:is>
          <x:t xml:space="preserve">Ensamblaje</x:t>
        </x:is>
      </x:c>
      <x:c r="E995" t="inlineStr">
        <x:is>
          <x:t xml:space="preserve">Mesa de armado</x:t>
        </x:is>
      </x:c>
      <x:c r="F995" s="35" t="n">
        <x:v>45979.3610575</x:v>
      </x:c>
      <x:c r="G995" s="35" t="n">
        <x:v>45979.55272416666</x:v>
      </x:c>
      <x:c r="H995" s="35" t="n">
        <x:f>'14_FALLAS_ESC'!$B$2</x:f>
        <x:v>45817.33333333334</x:v>
      </x:c>
      <x:c r="I995" t="str">
        <x:f>IF(G995&lt;=H995,"TERMINADA",IF(F995&gt;=H995,"PENDIENTE",IF(E995='14_FALLAS_ESC'!$E$2,"INTERRUMPIDA","EN CURSO")))</x:f>
        <x:v>PENDIENTE</x:v>
      </x:c>
      <x:c r="J995" t="inlineStr">
        <x:is>
          <x:t xml:space="preserve">DERIVADO DEL FIFO</x:t>
        </x:is>
      </x:c>
    </x:row>
    <x:row r="996">
      <x:c r="A996" t="inlineStr">
        <x:is>
          <x:t xml:space="preserve">F01</x:t>
        </x:is>
      </x:c>
      <x:c r="B996" t="inlineStr">
        <x:is>
          <x:t xml:space="preserve">P085</x:t>
        </x:is>
      </x:c>
      <x:c r="C996" t="n">
        <x:v>10</x:v>
      </x:c>
      <x:c r="D996" t="inlineStr">
        <x:is>
          <x:t xml:space="preserve">Inspección de calidad</x:t>
        </x:is>
      </x:c>
      <x:c r="E996" t="inlineStr">
        <x:is>
          <x:t xml:space="preserve">Área de inspección</x:t>
        </x:is>
      </x:c>
      <x:c r="F996" s="35" t="n">
        <x:v>45979.55272416666</x:v>
      </x:c>
      <x:c r="G996" s="35" t="n">
        <x:v>45979.56633527778</x:v>
      </x:c>
      <x:c r="H996" s="35" t="n">
        <x:f>'14_FALLAS_ESC'!$B$2</x:f>
        <x:v>45817.33333333334</x:v>
      </x:c>
      <x:c r="I996" t="str">
        <x:f>IF(G996&lt;=H996,"TERMINADA",IF(F996&gt;=H996,"PENDIENTE",IF(E996='14_FALLAS_ESC'!$E$2,"INTERRUMPIDA","EN CURSO")))</x:f>
        <x:v>PENDIENTE</x:v>
      </x:c>
      <x:c r="J996" t="inlineStr">
        <x:is>
          <x:t xml:space="preserve">DERIVADO DEL FIFO</x:t>
        </x:is>
      </x:c>
    </x:row>
    <x:row r="997">
      <x:c r="A997" t="inlineStr">
        <x:is>
          <x:t xml:space="preserve">F01</x:t>
        </x:is>
      </x:c>
      <x:c r="B997" t="inlineStr">
        <x:is>
          <x:t xml:space="preserve">P085</x:t>
        </x:is>
      </x:c>
      <x:c r="C997" t="n">
        <x:v>11</x:v>
      </x:c>
      <x:c r="D997" t="inlineStr">
        <x:is>
          <x:t xml:space="preserve">Embalaje</x:t>
        </x:is>
      </x:c>
      <x:c r="E997" t="inlineStr">
        <x:is>
          <x:t xml:space="preserve">Zona de protección y embalaje</x:t>
        </x:is>
      </x:c>
      <x:c r="F997" s="35" t="n">
        <x:v>45979.56633527778</x:v>
      </x:c>
      <x:c r="G997" s="35" t="n">
        <x:v>45979.58432138889</x:v>
      </x:c>
      <x:c r="H997" s="35" t="n">
        <x:f>'14_FALLAS_ESC'!$B$2</x:f>
        <x:v>45817.33333333334</x:v>
      </x:c>
      <x:c r="I997" t="str">
        <x:f>IF(G997&lt;=H997,"TERMINADA",IF(F997&gt;=H997,"PENDIENTE",IF(E997='14_FALLAS_ESC'!$E$2,"INTERRUMPIDA","EN CURSO")))</x:f>
        <x:v>PENDIENTE</x:v>
      </x:c>
      <x:c r="J997" t="inlineStr">
        <x:is>
          <x:t xml:space="preserve">DERIVADO DEL FIFO</x:t>
        </x:is>
      </x:c>
    </x:row>
    <x:row r="998">
      <x:c r="A998" t="inlineStr">
        <x:is>
          <x:t xml:space="preserve">F01</x:t>
        </x:is>
      </x:c>
      <x:c r="B998" t="inlineStr">
        <x:is>
          <x:t xml:space="preserve">P087</x:t>
        </x:is>
      </x:c>
      <x:c r="C998" t="n">
        <x:v>1</x:v>
      </x:c>
      <x:c r="D998" t="inlineStr">
        <x:is>
          <x:t xml:space="preserve">Corte de planchas de acero</x:t>
        </x:is>
      </x:c>
      <x:c r="E998" t="inlineStr">
        <x:is>
          <x:t xml:space="preserve">Guillotina hidráulica para corte de planchas de acero</x:t>
        </x:is>
      </x:c>
      <x:c r="F998" s="35" t="n">
        <x:v>45966.46967013889</x:v>
      </x:c>
      <x:c r="G998" s="35" t="n">
        <x:v>45967.38883680556</x:v>
      </x:c>
      <x:c r="H998" s="35" t="n">
        <x:f>'14_FALLAS_ESC'!$B$2</x:f>
        <x:v>45817.33333333334</x:v>
      </x:c>
      <x:c r="I998" t="str">
        <x:f>IF(G998&lt;=H998,"TERMINADA",IF(F998&gt;=H998,"PENDIENTE",IF(E998='14_FALLAS_ESC'!$E$2,"INTERRUMPIDA","EN CURSO")))</x:f>
        <x:v>PENDIENTE</x:v>
      </x:c>
      <x:c r="J998" t="inlineStr">
        <x:is>
          <x:t xml:space="preserve">DERIVADO DEL FIFO</x:t>
        </x:is>
      </x:c>
    </x:row>
    <x:row r="999">
      <x:c r="A999" t="inlineStr">
        <x:is>
          <x:t xml:space="preserve">F01</x:t>
        </x:is>
      </x:c>
      <x:c r="B999" t="inlineStr">
        <x:is>
          <x:t xml:space="preserve">P087</x:t>
        </x:is>
      </x:c>
      <x:c r="C999" t="n">
        <x:v>2</x:v>
      </x:c>
      <x:c r="D999" t="inlineStr">
        <x:is>
          <x:t xml:space="preserve">Perforación</x:t>
        </x:is>
      </x:c>
      <x:c r="E999" t="inlineStr">
        <x:is>
          <x:t xml:space="preserve">Taladro de banco para perforación de acero</x:t>
        </x:is>
      </x:c>
      <x:c r="F999" s="35" t="n">
        <x:v>45968.62690277777</x:v>
      </x:c>
      <x:c r="G999" s="35" t="n">
        <x:v>45968.674125</x:v>
      </x:c>
      <x:c r="H999" s="35" t="n">
        <x:f>'14_FALLAS_ESC'!$B$2</x:f>
        <x:v>45817.33333333334</x:v>
      </x:c>
      <x:c r="I999" t="str">
        <x:f>IF(G999&lt;=H999,"TERMINADA",IF(F999&gt;=H999,"PENDIENTE",IF(E999='14_FALLAS_ESC'!$E$2,"INTERRUMPIDA","EN CURSO")))</x:f>
        <x:v>PENDIENTE</x:v>
      </x:c>
      <x:c r="J999" t="inlineStr">
        <x:is>
          <x:t xml:space="preserve">DERIVADO DEL FIFO</x:t>
        </x:is>
      </x:c>
    </x:row>
    <x:row r="1000">
      <x:c r="A1000" t="inlineStr">
        <x:is>
          <x:t xml:space="preserve">F01</x:t>
        </x:is>
      </x:c>
      <x:c r="B1000" t="inlineStr">
        <x:is>
          <x:t xml:space="preserve">P087</x:t>
        </x:is>
      </x:c>
      <x:c r="C1000" t="n">
        <x:v>3</x:v>
      </x:c>
      <x:c r="D1000" t="inlineStr">
        <x:is>
          <x:t xml:space="preserve">Plegado</x:t>
        </x:is>
      </x:c>
      <x:c r="E1000" t="inlineStr">
        <x:is>
          <x:t xml:space="preserve">Plegadora hidráulica de chapa metálica</x:t>
        </x:is>
      </x:c>
      <x:c r="F1000" s="35" t="n">
        <x:v>45974.45190277778</x:v>
      </x:c>
      <x:c r="G1000" s="35" t="n">
        <x:v>45978.39079166666</x:v>
      </x:c>
      <x:c r="H1000" s="35" t="n">
        <x:f>'14_FALLAS_ESC'!$B$2</x:f>
        <x:v>45817.33333333334</x:v>
      </x:c>
      <x:c r="I1000" t="str">
        <x:f>IF(G1000&lt;=H1000,"TERMINADA",IF(F1000&gt;=H1000,"PENDIENTE",IF(E1000='14_FALLAS_ESC'!$E$2,"INTERRUMPIDA","EN CURSO")))</x:f>
        <x:v>PENDIENTE</x:v>
      </x:c>
      <x:c r="J1000" t="inlineStr">
        <x:is>
          <x:t xml:space="preserve">DERIVADO DEL FIFO</x:t>
        </x:is>
      </x:c>
    </x:row>
    <x:row r="1001">
      <x:c r="A1001" t="inlineStr">
        <x:is>
          <x:t xml:space="preserve">F01</x:t>
        </x:is>
      </x:c>
      <x:c r="B1001" t="inlineStr">
        <x:is>
          <x:t xml:space="preserve">P087</x:t>
        </x:is>
      </x:c>
      <x:c r="C1001" t="n">
        <x:v>4</x:v>
      </x:c>
      <x:c r="D1001" t="inlineStr">
        <x:is>
          <x:t xml:space="preserve">Desbarbado</x:t>
        </x:is>
      </x:c>
      <x:c r="E1001" t="inlineStr">
        <x:is>
          <x:t xml:space="preserve">Mesa de desbarbado/esmerilado</x:t>
        </x:is>
      </x:c>
      <x:c r="F1001" s="35" t="n">
        <x:v>45978.39079166666</x:v>
      </x:c>
      <x:c r="G1001" s="35" t="n">
        <x:v>45978.49704166667</x:v>
      </x:c>
      <x:c r="H1001" s="35" t="n">
        <x:f>'14_FALLAS_ESC'!$B$2</x:f>
        <x:v>45817.33333333334</x:v>
      </x:c>
      <x:c r="I1001" t="str">
        <x:f>IF(G1001&lt;=H1001,"TERMINADA",IF(F1001&gt;=H1001,"PENDIENTE",IF(E1001='14_FALLAS_ESC'!$E$2,"INTERRUMPIDA","EN CURSO")))</x:f>
        <x:v>PENDIENTE</x:v>
      </x:c>
      <x:c r="J1001" t="inlineStr">
        <x:is>
          <x:t xml:space="preserve">DERIVADO DEL FIFO</x:t>
        </x:is>
      </x:c>
    </x:row>
    <x:row r="1002">
      <x:c r="A1002" t="inlineStr">
        <x:is>
          <x:t xml:space="preserve">F01</x:t>
        </x:is>
      </x:c>
      <x:c r="B1002" t="inlineStr">
        <x:is>
          <x:t xml:space="preserve">P087</x:t>
        </x:is>
      </x:c>
      <x:c r="C1002" t="n">
        <x:v>5</x:v>
      </x:c>
      <x:c r="D1002" t="inlineStr">
        <x:is>
          <x:t xml:space="preserve">Preparación superficial</x:t>
        </x:is>
      </x:c>
      <x:c r="E1002" t="inlineStr">
        <x:is>
          <x:t xml:space="preserve">Zona de preparación superficial</x:t>
        </x:is>
      </x:c>
      <x:c r="F1002" s="35" t="n">
        <x:v>45978.49704166667</x:v>
      </x:c>
      <x:c r="G1002" s="35" t="n">
        <x:v>45979.34643055555</x:v>
      </x:c>
      <x:c r="H1002" s="35" t="n">
        <x:f>'14_FALLAS_ESC'!$B$2</x:f>
        <x:v>45817.33333333334</x:v>
      </x:c>
      <x:c r="I1002" t="str">
        <x:f>IF(G1002&lt;=H1002,"TERMINADA",IF(F1002&gt;=H1002,"PENDIENTE",IF(E1002='14_FALLAS_ESC'!$E$2,"INTERRUMPIDA","EN CURSO")))</x:f>
        <x:v>PENDIENTE</x:v>
      </x:c>
      <x:c r="J1002" t="inlineStr">
        <x:is>
          <x:t xml:space="preserve">DERIVADO DEL FIFO</x:t>
        </x:is>
      </x:c>
    </x:row>
    <x:row r="1003">
      <x:c r="A1003" t="inlineStr">
        <x:is>
          <x:t xml:space="preserve">F01</x:t>
        </x:is>
      </x:c>
      <x:c r="B1003" t="inlineStr">
        <x:is>
          <x:t xml:space="preserve">P087</x:t>
        </x:is>
      </x:c>
      <x:c r="C1003" t="n">
        <x:v>6</x:v>
      </x:c>
      <x:c r="D1003" t="inlineStr">
        <x:is>
          <x:t xml:space="preserve">Aplicación electrostática de polvo</x:t>
        </x:is>
      </x:c>
      <x:c r="E1003" t="inlineStr">
        <x:is>
          <x:t xml:space="preserve">Pistola manual de pintura electrostática en polvo</x:t>
        </x:is>
      </x:c>
      <x:c r="F1003" s="35" t="n">
        <x:v>45979.34643055555</x:v>
      </x:c>
      <x:c r="G1003" s="35" t="n">
        <x:v>45979.40045833333</x:v>
      </x:c>
      <x:c r="H1003" s="35" t="n">
        <x:f>'14_FALLAS_ESC'!$B$2</x:f>
        <x:v>45817.33333333334</x:v>
      </x:c>
      <x:c r="I1003" t="str">
        <x:f>IF(G1003&lt;=H1003,"TERMINADA",IF(F1003&gt;=H1003,"PENDIENTE",IF(E1003='14_FALLAS_ESC'!$E$2,"INTERRUMPIDA","EN CURSO")))</x:f>
        <x:v>PENDIENTE</x:v>
      </x:c>
      <x:c r="J1003" t="inlineStr">
        <x:is>
          <x:t xml:space="preserve">DERIVADO DEL FIFO</x:t>
        </x:is>
      </x:c>
    </x:row>
    <x:row r="1004">
      <x:c r="A1004" t="inlineStr">
        <x:is>
          <x:t xml:space="preserve">F01</x:t>
        </x:is>
      </x:c>
      <x:c r="B1004" t="inlineStr">
        <x:is>
          <x:t xml:space="preserve">P087</x:t>
        </x:is>
      </x:c>
      <x:c r="C1004" t="n">
        <x:v>7</x:v>
      </x:c>
      <x:c r="D1004" t="inlineStr">
        <x:is>
          <x:t xml:space="preserve">Curado térmico en horno</x:t>
        </x:is>
      </x:c>
      <x:c r="E1004" t="inlineStr">
        <x:is>
          <x:t xml:space="preserve">Horno de curado de pintura electrostática por lotes</x:t>
        </x:is>
      </x:c>
      <x:c r="F1004" s="35" t="n">
        <x:v>45979.40045833333</x:v>
      </x:c>
      <x:c r="G1004" s="35" t="n">
        <x:v>45979.43170833333</x:v>
      </x:c>
      <x:c r="H1004" s="35" t="n">
        <x:f>'14_FALLAS_ESC'!$B$2</x:f>
        <x:v>45817.33333333334</x:v>
      </x:c>
      <x:c r="I1004" t="str">
        <x:f>IF(G1004&lt;=H1004,"TERMINADA",IF(F1004&gt;=H1004,"PENDIENTE",IF(E1004='14_FALLAS_ESC'!$E$2,"INTERRUMPIDA","EN CURSO")))</x:f>
        <x:v>PENDIENTE</x:v>
      </x:c>
      <x:c r="J1004" t="inlineStr">
        <x:is>
          <x:t xml:space="preserve">DERIVADO DEL FIFO</x:t>
        </x:is>
      </x:c>
    </x:row>
    <x:row r="1005">
      <x:c r="A1005" t="inlineStr">
        <x:is>
          <x:t xml:space="preserve">F01</x:t>
        </x:is>
      </x:c>
      <x:c r="B1005" t="inlineStr">
        <x:is>
          <x:t xml:space="preserve">P087</x:t>
        </x:is>
      </x:c>
      <x:c r="C1005" t="n">
        <x:v>8</x:v>
      </x:c>
      <x:c r="D1005" t="inlineStr">
        <x:is>
          <x:t xml:space="preserve">Colgado, traslado y enfriamiento</x:t>
        </x:is>
      </x:c>
      <x:c r="E1005" t="inlineStr">
        <x:is>
          <x:t xml:space="preserve">Manipulación y enfriamiento de piezas</x:t>
        </x:is>
      </x:c>
      <x:c r="F1005" s="35" t="n">
        <x:v>45979.43170833333</x:v>
      </x:c>
      <x:c r="G1005" s="35" t="n">
        <x:v>45979.45365277777</x:v>
      </x:c>
      <x:c r="H1005" s="35" t="n">
        <x:f>'14_FALLAS_ESC'!$B$2</x:f>
        <x:v>45817.33333333334</x:v>
      </x:c>
      <x:c r="I1005" t="str">
        <x:f>IF(G1005&lt;=H1005,"TERMINADA",IF(F1005&gt;=H1005,"PENDIENTE",IF(E1005='14_FALLAS_ESC'!$E$2,"INTERRUMPIDA","EN CURSO")))</x:f>
        <x:v>PENDIENTE</x:v>
      </x:c>
      <x:c r="J1005" t="inlineStr">
        <x:is>
          <x:t xml:space="preserve">DERIVADO DEL FIFO</x:t>
        </x:is>
      </x:c>
    </x:row>
    <x:row r="1006">
      <x:c r="A1006" t="inlineStr">
        <x:is>
          <x:t xml:space="preserve">F01</x:t>
        </x:is>
      </x:c>
      <x:c r="B1006" t="inlineStr">
        <x:is>
          <x:t xml:space="preserve">P087</x:t>
        </x:is>
      </x:c>
      <x:c r="C1006" t="n">
        <x:v>9</x:v>
      </x:c>
      <x:c r="D1006" t="inlineStr">
        <x:is>
          <x:t xml:space="preserve">Ensamblaje</x:t>
        </x:is>
      </x:c>
      <x:c r="E1006" t="inlineStr">
        <x:is>
          <x:t xml:space="preserve">Mesa de armado</x:t>
        </x:is>
      </x:c>
      <x:c r="F1006" s="35" t="n">
        <x:v>45979.55272416666</x:v>
      </x:c>
      <x:c r="G1006" s="35" t="n">
        <x:v>45980.36939083333</x:v>
      </x:c>
      <x:c r="H1006" s="35" t="n">
        <x:f>'14_FALLAS_ESC'!$B$2</x:f>
        <x:v>45817.33333333334</x:v>
      </x:c>
      <x:c r="I1006" t="str">
        <x:f>IF(G1006&lt;=H1006,"TERMINADA",IF(F1006&gt;=H1006,"PENDIENTE",IF(E1006='14_FALLAS_ESC'!$E$2,"INTERRUMPIDA","EN CURSO")))</x:f>
        <x:v>PENDIENTE</x:v>
      </x:c>
      <x:c r="J1006" t="inlineStr">
        <x:is>
          <x:t xml:space="preserve">DERIVADO DEL FIFO</x:t>
        </x:is>
      </x:c>
    </x:row>
    <x:row r="1007">
      <x:c r="A1007" t="inlineStr">
        <x:is>
          <x:t xml:space="preserve">F01</x:t>
        </x:is>
      </x:c>
      <x:c r="B1007" t="inlineStr">
        <x:is>
          <x:t xml:space="preserve">P087</x:t>
        </x:is>
      </x:c>
      <x:c r="C1007" t="n">
        <x:v>10</x:v>
      </x:c>
      <x:c r="D1007" t="inlineStr">
        <x:is>
          <x:t xml:space="preserve">Inspección de calidad</x:t>
        </x:is>
      </x:c>
      <x:c r="E1007" t="inlineStr">
        <x:is>
          <x:t xml:space="preserve">Área de inspección</x:t>
        </x:is>
      </x:c>
      <x:c r="F1007" s="35" t="n">
        <x:v>45980.36939083333</x:v>
      </x:c>
      <x:c r="G1007" s="35" t="n">
        <x:v>45980.39473805555</x:v>
      </x:c>
      <x:c r="H1007" s="35" t="n">
        <x:f>'14_FALLAS_ESC'!$B$2</x:f>
        <x:v>45817.33333333334</x:v>
      </x:c>
      <x:c r="I1007" t="str">
        <x:f>IF(G1007&lt;=H1007,"TERMINADA",IF(F1007&gt;=H1007,"PENDIENTE",IF(E1007='14_FALLAS_ESC'!$E$2,"INTERRUMPIDA","EN CURSO")))</x:f>
        <x:v>PENDIENTE</x:v>
      </x:c>
      <x:c r="J1007" t="inlineStr">
        <x:is>
          <x:t xml:space="preserve">DERIVADO DEL FIFO</x:t>
        </x:is>
      </x:c>
    </x:row>
    <x:row r="1008">
      <x:c r="A1008" t="inlineStr">
        <x:is>
          <x:t xml:space="preserve">F01</x:t>
        </x:is>
      </x:c>
      <x:c r="B1008" t="inlineStr">
        <x:is>
          <x:t xml:space="preserve">P087</x:t>
        </x:is>
      </x:c>
      <x:c r="C1008" t="n">
        <x:v>11</x:v>
      </x:c>
      <x:c r="D1008" t="inlineStr">
        <x:is>
          <x:t xml:space="preserve">Embalaje</x:t>
        </x:is>
      </x:c>
      <x:c r="E1008" t="inlineStr">
        <x:is>
          <x:t xml:space="preserve">Zona de protección y embalaje</x:t>
        </x:is>
      </x:c>
      <x:c r="F1008" s="35" t="n">
        <x:v>45980.39473805555</x:v>
      </x:c>
      <x:c r="G1008" s="35" t="n">
        <x:v>45980.4285575</x:v>
      </x:c>
      <x:c r="H1008" s="35" t="n">
        <x:f>'14_FALLAS_ESC'!$B$2</x:f>
        <x:v>45817.33333333334</x:v>
      </x:c>
      <x:c r="I1008" t="str">
        <x:f>IF(G1008&lt;=H1008,"TERMINADA",IF(F1008&gt;=H1008,"PENDIENTE",IF(E1008='14_FALLAS_ESC'!$E$2,"INTERRUMPIDA","EN CURSO")))</x:f>
        <x:v>PENDIENTE</x:v>
      </x:c>
      <x:c r="J1008" t="inlineStr">
        <x:is>
          <x:t xml:space="preserve">DERIVADO DEL FIFO</x:t>
        </x:is>
      </x:c>
    </x:row>
    <x:row r="1009">
      <x:c r="A1009" t="inlineStr">
        <x:is>
          <x:t xml:space="preserve">F01</x:t>
        </x:is>
      </x:c>
      <x:c r="B1009" t="inlineStr">
        <x:is>
          <x:t xml:space="preserve">P082</x:t>
        </x:is>
      </x:c>
      <x:c r="C1009" t="n">
        <x:v>1</x:v>
      </x:c>
      <x:c r="D1009" t="inlineStr">
        <x:is>
          <x:t xml:space="preserve">Corte de planchas de acero</x:t>
        </x:is>
      </x:c>
      <x:c r="E1009" t="inlineStr">
        <x:is>
          <x:t xml:space="preserve">Guillotina hidráulica para corte de planchas de acero</x:t>
        </x:is>
      </x:c>
      <x:c r="F1009" s="35" t="n">
        <x:v>45978.33333333334</x:v>
      </x:c>
      <x:c r="G1009" s="35" t="n">
        <x:v>45978.69169444445</x:v>
      </x:c>
      <x:c r="H1009" s="35" t="n">
        <x:f>'14_FALLAS_ESC'!$B$2</x:f>
        <x:v>45817.33333333334</x:v>
      </x:c>
      <x:c r="I1009" t="str">
        <x:f>IF(G1009&lt;=H1009,"TERMINADA",IF(F1009&gt;=H1009,"PENDIENTE",IF(E1009='14_FALLAS_ESC'!$E$2,"INTERRUMPIDA","EN CURSO")))</x:f>
        <x:v>PENDIENTE</x:v>
      </x:c>
      <x:c r="J1009" t="inlineStr">
        <x:is>
          <x:t xml:space="preserve">DERIVADO DEL FIFO</x:t>
        </x:is>
      </x:c>
    </x:row>
    <x:row r="1010">
      <x:c r="A1010" t="inlineStr">
        <x:is>
          <x:t xml:space="preserve">F01</x:t>
        </x:is>
      </x:c>
      <x:c r="B1010" t="inlineStr">
        <x:is>
          <x:t xml:space="preserve">P082</x:t>
        </x:is>
      </x:c>
      <x:c r="C1010" t="n">
        <x:v>2</x:v>
      </x:c>
      <x:c r="D1010" t="inlineStr">
        <x:is>
          <x:t xml:space="preserve">Corte de tubos y perfiles</x:t>
        </x:is>
      </x:c>
      <x:c r="E1010" t="inlineStr">
        <x:is>
          <x:t xml:space="preserve">Sierra de cinta para corte de tubos y perfiles</x:t>
        </x:is>
      </x:c>
      <x:c r="F1010" s="35" t="n">
        <x:v>45978.69169444445</x:v>
      </x:c>
      <x:c r="G1010" s="35" t="n">
        <x:v>45980.42780555556</x:v>
      </x:c>
      <x:c r="H1010" s="35" t="n">
        <x:f>'14_FALLAS_ESC'!$B$2</x:f>
        <x:v>45817.33333333334</x:v>
      </x:c>
      <x:c r="I1010" t="str">
        <x:f>IF(G1010&lt;=H1010,"TERMINADA",IF(F1010&gt;=H1010,"PENDIENTE",IF(E1010='14_FALLAS_ESC'!$E$2,"INTERRUMPIDA","EN CURSO")))</x:f>
        <x:v>PENDIENTE</x:v>
      </x:c>
      <x:c r="J1010" t="inlineStr">
        <x:is>
          <x:t xml:space="preserve">DERIVADO DEL FIFO</x:t>
        </x:is>
      </x:c>
    </x:row>
    <x:row r="1011">
      <x:c r="A1011" t="inlineStr">
        <x:is>
          <x:t xml:space="preserve">F01</x:t>
        </x:is>
      </x:c>
      <x:c r="B1011" t="inlineStr">
        <x:is>
          <x:t xml:space="preserve">P082</x:t>
        </x:is>
      </x:c>
      <x:c r="C1011" t="n">
        <x:v>3</x:v>
      </x:c>
      <x:c r="D1011" t="inlineStr">
        <x:is>
          <x:t xml:space="preserve">Perforación</x:t>
        </x:is>
      </x:c>
      <x:c r="E1011" t="inlineStr">
        <x:is>
          <x:t xml:space="preserve">Taladro de banco para perforación de acero</x:t>
        </x:is>
      </x:c>
      <x:c r="F1011" s="35" t="n">
        <x:v>45980.42780555556</x:v>
      </x:c>
      <x:c r="G1011" s="35" t="n">
        <x:v>45982.45919444445</x:v>
      </x:c>
      <x:c r="H1011" s="35" t="n">
        <x:f>'14_FALLAS_ESC'!$B$2</x:f>
        <x:v>45817.33333333334</x:v>
      </x:c>
      <x:c r="I1011" t="str">
        <x:f>IF(G1011&lt;=H1011,"TERMINADA",IF(F1011&gt;=H1011,"PENDIENTE",IF(E1011='14_FALLAS_ESC'!$E$2,"INTERRUMPIDA","EN CURSO")))</x:f>
        <x:v>PENDIENTE</x:v>
      </x:c>
      <x:c r="J1011" t="inlineStr">
        <x:is>
          <x:t xml:space="preserve">DERIVADO DEL FIFO</x:t>
        </x:is>
      </x:c>
    </x:row>
    <x:row r="1012">
      <x:c r="A1012" t="inlineStr">
        <x:is>
          <x:t xml:space="preserve">F01</x:t>
        </x:is>
      </x:c>
      <x:c r="B1012" t="inlineStr">
        <x:is>
          <x:t xml:space="preserve">P082</x:t>
        </x:is>
      </x:c>
      <x:c r="C1012" t="n">
        <x:v>4</x:v>
      </x:c>
      <x:c r="D1012" t="inlineStr">
        <x:is>
          <x:t xml:space="preserve">Plegado</x:t>
        </x:is>
      </x:c>
      <x:c r="E1012" t="inlineStr">
        <x:is>
          <x:t xml:space="preserve">Plegadora hidráulica de chapa metálica</x:t>
        </x:is>
      </x:c>
      <x:c r="F1012" s="35" t="n">
        <x:v>45982.45919444445</x:v>
      </x:c>
      <x:c r="G1012" s="35" t="n">
        <x:v>45986.38419444444</x:v>
      </x:c>
      <x:c r="H1012" s="35" t="n">
        <x:f>'14_FALLAS_ESC'!$B$2</x:f>
        <x:v>45817.33333333334</x:v>
      </x:c>
      <x:c r="I1012" t="str">
        <x:f>IF(G1012&lt;=H1012,"TERMINADA",IF(F1012&gt;=H1012,"PENDIENTE",IF(E1012='14_FALLAS_ESC'!$E$2,"INTERRUMPIDA","EN CURSO")))</x:f>
        <x:v>PENDIENTE</x:v>
      </x:c>
      <x:c r="J1012" t="inlineStr">
        <x:is>
          <x:t xml:space="preserve">DERIVADO DEL FIFO</x:t>
        </x:is>
      </x:c>
    </x:row>
    <x:row r="1013">
      <x:c r="A1013" t="inlineStr">
        <x:is>
          <x:t xml:space="preserve">F01</x:t>
        </x:is>
      </x:c>
      <x:c r="B1013" t="inlineStr">
        <x:is>
          <x:t xml:space="preserve">P082</x:t>
        </x:is>
      </x:c>
      <x:c r="C1013" t="n">
        <x:v>5</x:v>
      </x:c>
      <x:c r="D1013" t="inlineStr">
        <x:is>
          <x:t xml:space="preserve">Soldadura</x:t>
        </x:is>
      </x:c>
      <x:c r="E1013" t="inlineStr">
        <x:is>
          <x:t xml:space="preserve">Máquina de soldadura por arco MIG/MAG</x:t>
        </x:is>
      </x:c>
      <x:c r="F1013" s="35" t="n">
        <x:v>45986.38419444444</x:v>
      </x:c>
      <x:c r="G1013" s="35" t="n">
        <x:v>45988.38475</x:v>
      </x:c>
      <x:c r="H1013" s="35" t="n">
        <x:f>'14_FALLAS_ESC'!$B$2</x:f>
        <x:v>45817.33333333334</x:v>
      </x:c>
      <x:c r="I1013" t="str">
        <x:f>IF(G1013&lt;=H1013,"TERMINADA",IF(F1013&gt;=H1013,"PENDIENTE",IF(E1013='14_FALLAS_ESC'!$E$2,"INTERRUMPIDA","EN CURSO")))</x:f>
        <x:v>PENDIENTE</x:v>
      </x:c>
      <x:c r="J1013" t="inlineStr">
        <x:is>
          <x:t xml:space="preserve">DERIVADO DEL FIFO</x:t>
        </x:is>
      </x:c>
    </x:row>
    <x:row r="1014">
      <x:c r="A1014" t="inlineStr">
        <x:is>
          <x:t xml:space="preserve">F01</x:t>
        </x:is>
      </x:c>
      <x:c r="B1014" t="inlineStr">
        <x:is>
          <x:t xml:space="preserve">P082</x:t>
        </x:is>
      </x:c>
      <x:c r="C1014" t="n">
        <x:v>6</x:v>
      </x:c>
      <x:c r="D1014" t="inlineStr">
        <x:is>
          <x:t xml:space="preserve">Desbarbado</x:t>
        </x:is>
      </x:c>
      <x:c r="E1014" t="inlineStr">
        <x:is>
          <x:t xml:space="preserve">Mesa de desbarbado/esmerilado</x:t>
        </x:is>
      </x:c>
      <x:c r="F1014" s="35" t="n">
        <x:v>45988.38475</x:v>
      </x:c>
      <x:c r="G1014" s="35" t="n">
        <x:v>45989.46808333333</x:v>
      </x:c>
      <x:c r="H1014" s="35" t="n">
        <x:f>'14_FALLAS_ESC'!$B$2</x:f>
        <x:v>45817.33333333334</x:v>
      </x:c>
      <x:c r="I1014" t="str">
        <x:f>IF(G1014&lt;=H1014,"TERMINADA",IF(F1014&gt;=H1014,"PENDIENTE",IF(E1014='14_FALLAS_ESC'!$E$2,"INTERRUMPIDA","EN CURSO")))</x:f>
        <x:v>PENDIENTE</x:v>
      </x:c>
      <x:c r="J1014" t="inlineStr">
        <x:is>
          <x:t xml:space="preserve">DERIVADO DEL FIFO</x:t>
        </x:is>
      </x:c>
    </x:row>
    <x:row r="1015">
      <x:c r="A1015" t="inlineStr">
        <x:is>
          <x:t xml:space="preserve">F01</x:t>
        </x:is>
      </x:c>
      <x:c r="B1015" t="inlineStr">
        <x:is>
          <x:t xml:space="preserve">P082</x:t>
        </x:is>
      </x:c>
      <x:c r="C1015" t="n">
        <x:v>7</x:v>
      </x:c>
      <x:c r="D1015" t="inlineStr">
        <x:is>
          <x:t xml:space="preserve">Preparación superficial</x:t>
        </x:is>
      </x:c>
      <x:c r="E1015" t="inlineStr">
        <x:is>
          <x:t xml:space="preserve">Zona de preparación superficial</x:t>
        </x:is>
      </x:c>
      <x:c r="F1015" s="35" t="n">
        <x:v>45989.46808333333</x:v>
      </x:c>
      <x:c r="G1015" s="35" t="n">
        <x:v>45992.41028333333</x:v>
      </x:c>
      <x:c r="H1015" s="35" t="n">
        <x:f>'14_FALLAS_ESC'!$B$2</x:f>
        <x:v>45817.33333333334</x:v>
      </x:c>
      <x:c r="I1015" t="str">
        <x:f>IF(G1015&lt;=H1015,"TERMINADA",IF(F1015&gt;=H1015,"PENDIENTE",IF(E1015='14_FALLAS_ESC'!$E$2,"INTERRUMPIDA","EN CURSO")))</x:f>
        <x:v>PENDIENTE</x:v>
      </x:c>
      <x:c r="J1015" t="inlineStr">
        <x:is>
          <x:t xml:space="preserve">DERIVADO DEL FIFO</x:t>
        </x:is>
      </x:c>
    </x:row>
    <x:row r="1016">
      <x:c r="A1016" t="inlineStr">
        <x:is>
          <x:t xml:space="preserve">F01</x:t>
        </x:is>
      </x:c>
      <x:c r="B1016" t="inlineStr">
        <x:is>
          <x:t xml:space="preserve">P082</x:t>
        </x:is>
      </x:c>
      <x:c r="C1016" t="n">
        <x:v>8</x:v>
      </x:c>
      <x:c r="D1016" t="inlineStr">
        <x:is>
          <x:t xml:space="preserve">Aplicación electrostática de polvo</x:t>
        </x:is>
      </x:c>
      <x:c r="E1016" t="inlineStr">
        <x:is>
          <x:t xml:space="preserve">Pistola manual de pintura electrostática en polvo</x:t>
        </x:is>
      </x:c>
      <x:c r="F1016" s="35" t="n">
        <x:v>45992.41028333333</x:v>
      </x:c>
      <x:c r="G1016" s="35" t="n">
        <x:v>45992.49378333333</x:v>
      </x:c>
      <x:c r="H1016" s="35" t="n">
        <x:f>'14_FALLAS_ESC'!$B$2</x:f>
        <x:v>45817.33333333334</x:v>
      </x:c>
      <x:c r="I1016" t="str">
        <x:f>IF(G1016&lt;=H1016,"TERMINADA",IF(F1016&gt;=H1016,"PENDIENTE",IF(E1016='14_FALLAS_ESC'!$E$2,"INTERRUMPIDA","EN CURSO")))</x:f>
        <x:v>PENDIENTE</x:v>
      </x:c>
      <x:c r="J1016" t="inlineStr">
        <x:is>
          <x:t xml:space="preserve">DERIVADO DEL FIFO</x:t>
        </x:is>
      </x:c>
    </x:row>
    <x:row r="1017">
      <x:c r="A1017" t="inlineStr">
        <x:is>
          <x:t xml:space="preserve">F01</x:t>
        </x:is>
      </x:c>
      <x:c r="B1017" t="inlineStr">
        <x:is>
          <x:t xml:space="preserve">P082</x:t>
        </x:is>
      </x:c>
      <x:c r="C1017" t="n">
        <x:v>9</x:v>
      </x:c>
      <x:c r="D1017" t="inlineStr">
        <x:is>
          <x:t xml:space="preserve">Curado térmico en horno</x:t>
        </x:is>
      </x:c>
      <x:c r="E1017" t="inlineStr">
        <x:is>
          <x:t xml:space="preserve">Horno de curado de pintura electrostática por lotes</x:t>
        </x:is>
      </x:c>
      <x:c r="F1017" s="35" t="n">
        <x:v>45992.49378333333</x:v>
      </x:c>
      <x:c r="G1017" s="35" t="n">
        <x:v>45992.59795</x:v>
      </x:c>
      <x:c r="H1017" s="35" t="n">
        <x:f>'14_FALLAS_ESC'!$B$2</x:f>
        <x:v>45817.33333333334</x:v>
      </x:c>
      <x:c r="I1017" t="str">
        <x:f>IF(G1017&lt;=H1017,"TERMINADA",IF(F1017&gt;=H1017,"PENDIENTE",IF(E1017='14_FALLAS_ESC'!$E$2,"INTERRUMPIDA","EN CURSO")))</x:f>
        <x:v>PENDIENTE</x:v>
      </x:c>
      <x:c r="J1017" t="inlineStr">
        <x:is>
          <x:t xml:space="preserve">DERIVADO DEL FIFO</x:t>
        </x:is>
      </x:c>
    </x:row>
    <x:row r="1018">
      <x:c r="A1018" t="inlineStr">
        <x:is>
          <x:t xml:space="preserve">F01</x:t>
        </x:is>
      </x:c>
      <x:c r="B1018" t="inlineStr">
        <x:is>
          <x:t xml:space="preserve">P082</x:t>
        </x:is>
      </x:c>
      <x:c r="C1018" t="n">
        <x:v>10</x:v>
      </x:c>
      <x:c r="D1018" t="inlineStr">
        <x:is>
          <x:t xml:space="preserve">Colgado, traslado y enfriamiento</x:t>
        </x:is>
      </x:c>
      <x:c r="E1018" t="inlineStr">
        <x:is>
          <x:t xml:space="preserve">Manipulación y enfriamiento de piezas</x:t>
        </x:is>
      </x:c>
      <x:c r="F1018" s="35" t="n">
        <x:v>45992.59795</x:v>
      </x:c>
      <x:c r="G1018" s="35" t="n">
        <x:v>45992.63147777778</x:v>
      </x:c>
      <x:c r="H1018" s="35" t="n">
        <x:f>'14_FALLAS_ESC'!$B$2</x:f>
        <x:v>45817.33333333334</x:v>
      </x:c>
      <x:c r="I1018" t="str">
        <x:f>IF(G1018&lt;=H1018,"TERMINADA",IF(F1018&gt;=H1018,"PENDIENTE",IF(E1018='14_FALLAS_ESC'!$E$2,"INTERRUMPIDA","EN CURSO")))</x:f>
        <x:v>PENDIENTE</x:v>
      </x:c>
      <x:c r="J1018" t="inlineStr">
        <x:is>
          <x:t xml:space="preserve">DERIVADO DEL FIFO</x:t>
        </x:is>
      </x:c>
    </x:row>
    <x:row r="1019">
      <x:c r="A1019" t="inlineStr">
        <x:is>
          <x:t xml:space="preserve">F01</x:t>
        </x:is>
      </x:c>
      <x:c r="B1019" t="inlineStr">
        <x:is>
          <x:t xml:space="preserve">P082</x:t>
        </x:is>
      </x:c>
      <x:c r="C1019" t="n">
        <x:v>11</x:v>
      </x:c>
      <x:c r="D1019" t="inlineStr">
        <x:is>
          <x:t xml:space="preserve">Ensamblaje</x:t>
        </x:is>
      </x:c>
      <x:c r="E1019" t="inlineStr">
        <x:is>
          <x:t xml:space="preserve">Mesa de armado</x:t>
        </x:is>
      </x:c>
      <x:c r="F1019" s="35" t="n">
        <x:v>45992.63147777778</x:v>
      </x:c>
      <x:c r="G1019" s="35" t="n">
        <x:v>45994.45022777778</x:v>
      </x:c>
      <x:c r="H1019" s="35" t="n">
        <x:f>'14_FALLAS_ESC'!$B$2</x:f>
        <x:v>45817.33333333334</x:v>
      </x:c>
      <x:c r="I1019" t="str">
        <x:f>IF(G1019&lt;=H1019,"TERMINADA",IF(F1019&gt;=H1019,"PENDIENTE",IF(E1019='14_FALLAS_ESC'!$E$2,"INTERRUMPIDA","EN CURSO")))</x:f>
        <x:v>PENDIENTE</x:v>
      </x:c>
      <x:c r="J1019" t="inlineStr">
        <x:is>
          <x:t xml:space="preserve">DERIVADO DEL FIFO</x:t>
        </x:is>
      </x:c>
    </x:row>
    <x:row r="1020">
      <x:c r="A1020" t="inlineStr">
        <x:is>
          <x:t xml:space="preserve">F01</x:t>
        </x:is>
      </x:c>
      <x:c r="B1020" t="inlineStr">
        <x:is>
          <x:t xml:space="preserve">P082</x:t>
        </x:is>
      </x:c>
      <x:c r="C1020" t="n">
        <x:v>12</x:v>
      </x:c>
      <x:c r="D1020" t="inlineStr">
        <x:is>
          <x:t xml:space="preserve">Inspección de calidad</x:t>
        </x:is>
      </x:c>
      <x:c r="E1020" t="inlineStr">
        <x:is>
          <x:t xml:space="preserve">Área de inspección</x:t>
        </x:is>
      </x:c>
      <x:c r="F1020" s="35" t="n">
        <x:v>45994.45022777778</x:v>
      </x:c>
      <x:c r="G1020" s="35" t="n">
        <x:v>45994.48517222222</x:v>
      </x:c>
      <x:c r="H1020" s="35" t="n">
        <x:f>'14_FALLAS_ESC'!$B$2</x:f>
        <x:v>45817.33333333334</x:v>
      </x:c>
      <x:c r="I1020" t="str">
        <x:f>IF(G1020&lt;=H1020,"TERMINADA",IF(F1020&gt;=H1020,"PENDIENTE",IF(E1020='14_FALLAS_ESC'!$E$2,"INTERRUMPIDA","EN CURSO")))</x:f>
        <x:v>PENDIENTE</x:v>
      </x:c>
      <x:c r="J1020" t="inlineStr">
        <x:is>
          <x:t xml:space="preserve">DERIVADO DEL FIFO</x:t>
        </x:is>
      </x:c>
    </x:row>
    <x:row r="1021">
      <x:c r="A1021" t="inlineStr">
        <x:is>
          <x:t xml:space="preserve">F01</x:t>
        </x:is>
      </x:c>
      <x:c r="B1021" t="inlineStr">
        <x:is>
          <x:t xml:space="preserve">P082</x:t>
        </x:is>
      </x:c>
      <x:c r="C1021" t="n">
        <x:v>13</x:v>
      </x:c>
      <x:c r="D1021" t="inlineStr">
        <x:is>
          <x:t xml:space="preserve">Embalaje</x:t>
        </x:is>
      </x:c>
      <x:c r="E1021" t="inlineStr">
        <x:is>
          <x:t xml:space="preserve">Zona de protección y embalaje</x:t>
        </x:is>
      </x:c>
      <x:c r="F1021" s="35" t="n">
        <x:v>45994.48517222222</x:v>
      </x:c>
      <x:c r="G1021" s="35" t="n">
        <x:v>45994.57378333333</x:v>
      </x:c>
      <x:c r="H1021" s="35" t="n">
        <x:f>'14_FALLAS_ESC'!$B$2</x:f>
        <x:v>45817.33333333334</x:v>
      </x:c>
      <x:c r="I1021" t="str">
        <x:f>IF(G1021&lt;=H1021,"TERMINADA",IF(F1021&gt;=H1021,"PENDIENTE",IF(E1021='14_FALLAS_ESC'!$E$2,"INTERRUMPIDA","EN CURSO")))</x:f>
        <x:v>PENDIENTE</x:v>
      </x:c>
      <x:c r="J1021" t="inlineStr">
        <x:is>
          <x:t xml:space="preserve">DERIVADO DEL FIFO</x:t>
        </x:is>
      </x:c>
    </x:row>
    <x:row r="1022">
      <x:c r="A1022" t="inlineStr">
        <x:is>
          <x:t xml:space="preserve">F01</x:t>
        </x:is>
      </x:c>
      <x:c r="B1022" t="inlineStr">
        <x:is>
          <x:t xml:space="preserve">P084</x:t>
        </x:is>
      </x:c>
      <x:c r="C1022" t="n">
        <x:v>1</x:v>
      </x:c>
      <x:c r="D1022" t="inlineStr">
        <x:is>
          <x:t xml:space="preserve">Corte de planchas de acero</x:t>
        </x:is>
      </x:c>
      <x:c r="E1022" t="inlineStr">
        <x:is>
          <x:t xml:space="preserve">Guillotina hidráulica para corte de planchas de acero</x:t>
        </x:is>
      </x:c>
      <x:c r="F1022" s="35" t="n">
        <x:v>45978.69169444445</x:v>
      </x:c>
      <x:c r="G1022" s="35" t="n">
        <x:v>45979.64087847222</x:v>
      </x:c>
      <x:c r="H1022" s="35" t="n">
        <x:f>'14_FALLAS_ESC'!$B$2</x:f>
        <x:v>45817.33333333334</x:v>
      </x:c>
      <x:c r="I1022" t="str">
        <x:f>IF(G1022&lt;=H1022,"TERMINADA",IF(F1022&gt;=H1022,"PENDIENTE",IF(E1022='14_FALLAS_ESC'!$E$2,"INTERRUMPIDA","EN CURSO")))</x:f>
        <x:v>PENDIENTE</x:v>
      </x:c>
      <x:c r="J1022" t="inlineStr">
        <x:is>
          <x:t xml:space="preserve">DERIVADO DEL FIFO</x:t>
        </x:is>
      </x:c>
    </x:row>
    <x:row r="1023">
      <x:c r="A1023" t="inlineStr">
        <x:is>
          <x:t xml:space="preserve">F01</x:t>
        </x:is>
      </x:c>
      <x:c r="B1023" t="inlineStr">
        <x:is>
          <x:t xml:space="preserve">P084</x:t>
        </x:is>
      </x:c>
      <x:c r="C1023" t="n">
        <x:v>2</x:v>
      </x:c>
      <x:c r="D1023" t="inlineStr">
        <x:is>
          <x:t xml:space="preserve">Corte de tubos y perfiles</x:t>
        </x:is>
      </x:c>
      <x:c r="E1023" t="inlineStr">
        <x:is>
          <x:t xml:space="preserve">Sierra de cinta para corte de tubos y perfiles</x:t>
        </x:is>
      </x:c>
      <x:c r="F1023" s="35" t="n">
        <x:v>45980.42780555556</x:v>
      </x:c>
      <x:c r="G1023" s="35" t="n">
        <x:v>45980.46388888889</x:v>
      </x:c>
      <x:c r="H1023" s="35" t="n">
        <x:f>'14_FALLAS_ESC'!$B$2</x:f>
        <x:v>45817.33333333334</x:v>
      </x:c>
      <x:c r="I1023" t="str">
        <x:f>IF(G1023&lt;=H1023,"TERMINADA",IF(F1023&gt;=H1023,"PENDIENTE",IF(E1023='14_FALLAS_ESC'!$E$2,"INTERRUMPIDA","EN CURSO")))</x:f>
        <x:v>PENDIENTE</x:v>
      </x:c>
      <x:c r="J1023" t="inlineStr">
        <x:is>
          <x:t xml:space="preserve">DERIVADO DEL FIFO</x:t>
        </x:is>
      </x:c>
    </x:row>
    <x:row r="1024">
      <x:c r="A1024" t="inlineStr">
        <x:is>
          <x:t xml:space="preserve">F01</x:t>
        </x:is>
      </x:c>
      <x:c r="B1024" t="inlineStr">
        <x:is>
          <x:t xml:space="preserve">P084</x:t>
        </x:is>
      </x:c>
      <x:c r="C1024" t="n">
        <x:v>3</x:v>
      </x:c>
      <x:c r="D1024" t="inlineStr">
        <x:is>
          <x:t xml:space="preserve">Perforación</x:t>
        </x:is>
      </x:c>
      <x:c r="E1024" t="inlineStr">
        <x:is>
          <x:t xml:space="preserve">Taladro de banco para perforación de acero</x:t>
        </x:is>
      </x:c>
      <x:c r="F1024" s="35" t="n">
        <x:v>45982.45919444445</x:v>
      </x:c>
      <x:c r="G1024" s="35" t="n">
        <x:v>45985.4585</x:v>
      </x:c>
      <x:c r="H1024" s="35" t="n">
        <x:f>'14_FALLAS_ESC'!$B$2</x:f>
        <x:v>45817.33333333334</x:v>
      </x:c>
      <x:c r="I1024" t="str">
        <x:f>IF(G1024&lt;=H1024,"TERMINADA",IF(F1024&gt;=H1024,"PENDIENTE",IF(E1024='14_FALLAS_ESC'!$E$2,"INTERRUMPIDA","EN CURSO")))</x:f>
        <x:v>PENDIENTE</x:v>
      </x:c>
      <x:c r="J1024" t="inlineStr">
        <x:is>
          <x:t xml:space="preserve">DERIVADO DEL FIFO</x:t>
        </x:is>
      </x:c>
    </x:row>
    <x:row r="1025">
      <x:c r="A1025" t="inlineStr">
        <x:is>
          <x:t xml:space="preserve">F01</x:t>
        </x:is>
      </x:c>
      <x:c r="B1025" t="inlineStr">
        <x:is>
          <x:t xml:space="preserve">P084</x:t>
        </x:is>
      </x:c>
      <x:c r="C1025" t="n">
        <x:v>4</x:v>
      </x:c>
      <x:c r="D1025" t="inlineStr">
        <x:is>
          <x:t xml:space="preserve">Plegado</x:t>
        </x:is>
      </x:c>
      <x:c r="E1025" t="inlineStr">
        <x:is>
          <x:t xml:space="preserve">Plegadora hidráulica de chapa metálica</x:t>
        </x:is>
      </x:c>
      <x:c r="F1025" s="35" t="n">
        <x:v>45986.38419444444</x:v>
      </x:c>
      <x:c r="G1025" s="35" t="n">
        <x:v>45987.70363888889</x:v>
      </x:c>
      <x:c r="H1025" s="35" t="n">
        <x:f>'14_FALLAS_ESC'!$B$2</x:f>
        <x:v>45817.33333333334</x:v>
      </x:c>
      <x:c r="I1025" t="str">
        <x:f>IF(G1025&lt;=H1025,"TERMINADA",IF(F1025&gt;=H1025,"PENDIENTE",IF(E1025='14_FALLAS_ESC'!$E$2,"INTERRUMPIDA","EN CURSO")))</x:f>
        <x:v>PENDIENTE</x:v>
      </x:c>
      <x:c r="J1025" t="inlineStr">
        <x:is>
          <x:t xml:space="preserve">DERIVADO DEL FIFO</x:t>
        </x:is>
      </x:c>
    </x:row>
    <x:row r="1026">
      <x:c r="A1026" t="inlineStr">
        <x:is>
          <x:t xml:space="preserve">F01</x:t>
        </x:is>
      </x:c>
      <x:c r="B1026" t="inlineStr">
        <x:is>
          <x:t xml:space="preserve">P084</x:t>
        </x:is>
      </x:c>
      <x:c r="C1026" t="n">
        <x:v>5</x:v>
      </x:c>
      <x:c r="D1026" t="inlineStr">
        <x:is>
          <x:t xml:space="preserve">Soldadura</x:t>
        </x:is>
      </x:c>
      <x:c r="E1026" t="inlineStr">
        <x:is>
          <x:t xml:space="preserve">Máquina de soldadura por arco MIG/MAG</x:t>
        </x:is>
      </x:c>
      <x:c r="F1026" s="35" t="n">
        <x:v>45988.38475</x:v>
      </x:c>
      <x:c r="G1026" s="35" t="n">
        <x:v>45988.41891666667</x:v>
      </x:c>
      <x:c r="H1026" s="35" t="n">
        <x:f>'14_FALLAS_ESC'!$B$2</x:f>
        <x:v>45817.33333333334</x:v>
      </x:c>
      <x:c r="I1026" t="str">
        <x:f>IF(G1026&lt;=H1026,"TERMINADA",IF(F1026&gt;=H1026,"PENDIENTE",IF(E1026='14_FALLAS_ESC'!$E$2,"INTERRUMPIDA","EN CURSO")))</x:f>
        <x:v>PENDIENTE</x:v>
      </x:c>
      <x:c r="J1026" t="inlineStr">
        <x:is>
          <x:t xml:space="preserve">DERIVADO DEL FIFO</x:t>
        </x:is>
      </x:c>
    </x:row>
    <x:row r="1027">
      <x:c r="A1027" t="inlineStr">
        <x:is>
          <x:t xml:space="preserve">F01</x:t>
        </x:is>
      </x:c>
      <x:c r="B1027" t="inlineStr">
        <x:is>
          <x:t xml:space="preserve">P084</x:t>
        </x:is>
      </x:c>
      <x:c r="C1027" t="n">
        <x:v>6</x:v>
      </x:c>
      <x:c r="D1027" t="inlineStr">
        <x:is>
          <x:t xml:space="preserve">Desbarbado</x:t>
        </x:is>
      </x:c>
      <x:c r="E1027" t="inlineStr">
        <x:is>
          <x:t xml:space="preserve">Mesa de desbarbado/esmerilado</x:t>
        </x:is>
      </x:c>
      <x:c r="F1027" s="35" t="n">
        <x:v>45989.46808333333</x:v>
      </x:c>
      <x:c r="G1027" s="35" t="n">
        <x:v>45989.67225</x:v>
      </x:c>
      <x:c r="H1027" s="35" t="n">
        <x:f>'14_FALLAS_ESC'!$B$2</x:f>
        <x:v>45817.33333333334</x:v>
      </x:c>
      <x:c r="I1027" t="str">
        <x:f>IF(G1027&lt;=H1027,"TERMINADA",IF(F1027&gt;=H1027,"PENDIENTE",IF(E1027='14_FALLAS_ESC'!$E$2,"INTERRUMPIDA","EN CURSO")))</x:f>
        <x:v>PENDIENTE</x:v>
      </x:c>
      <x:c r="J1027" t="inlineStr">
        <x:is>
          <x:t xml:space="preserve">DERIVADO DEL FIFO</x:t>
        </x:is>
      </x:c>
    </x:row>
    <x:row r="1028">
      <x:c r="A1028" t="inlineStr">
        <x:is>
          <x:t xml:space="preserve">F01</x:t>
        </x:is>
      </x:c>
      <x:c r="B1028" t="inlineStr">
        <x:is>
          <x:t xml:space="preserve">P084</x:t>
        </x:is>
      </x:c>
      <x:c r="C1028" t="n">
        <x:v>7</x:v>
      </x:c>
      <x:c r="D1028" t="inlineStr">
        <x:is>
          <x:t xml:space="preserve">Preparación superficial</x:t>
        </x:is>
      </x:c>
      <x:c r="E1028" t="inlineStr">
        <x:is>
          <x:t xml:space="preserve">Zona de preparación superficial</x:t>
        </x:is>
      </x:c>
      <x:c r="F1028" s="35" t="n">
        <x:v>45992.41028333333</x:v>
      </x:c>
      <x:c r="G1028" s="35" t="n">
        <x:v>45992.58771277778</x:v>
      </x:c>
      <x:c r="H1028" s="35" t="n">
        <x:f>'14_FALLAS_ESC'!$B$2</x:f>
        <x:v>45817.33333333334</x:v>
      </x:c>
      <x:c r="I1028" t="str">
        <x:f>IF(G1028&lt;=H1028,"TERMINADA",IF(F1028&gt;=H1028,"PENDIENTE",IF(E1028='14_FALLAS_ESC'!$E$2,"INTERRUMPIDA","EN CURSO")))</x:f>
        <x:v>PENDIENTE</x:v>
      </x:c>
      <x:c r="J1028" t="inlineStr">
        <x:is>
          <x:t xml:space="preserve">DERIVADO DEL FIFO</x:t>
        </x:is>
      </x:c>
    </x:row>
    <x:row r="1029">
      <x:c r="A1029" t="inlineStr">
        <x:is>
          <x:t xml:space="preserve">F01</x:t>
        </x:is>
      </x:c>
      <x:c r="B1029" t="inlineStr">
        <x:is>
          <x:t xml:space="preserve">P084</x:t>
        </x:is>
      </x:c>
      <x:c r="C1029" t="n">
        <x:v>8</x:v>
      </x:c>
      <x:c r="D1029" t="inlineStr">
        <x:is>
          <x:t xml:space="preserve">Aplicación electrostática de polvo</x:t>
        </x:is>
      </x:c>
      <x:c r="E1029" t="inlineStr">
        <x:is>
          <x:t xml:space="preserve">Pistola manual de pintura electrostática en polvo</x:t>
        </x:is>
      </x:c>
      <x:c r="F1029" s="35" t="n">
        <x:v>45992.58771277778</x:v>
      </x:c>
      <x:c r="G1029" s="35" t="n">
        <x:v>45992.63172666667</x:v>
      </x:c>
      <x:c r="H1029" s="35" t="n">
        <x:f>'14_FALLAS_ESC'!$B$2</x:f>
        <x:v>45817.33333333334</x:v>
      </x:c>
      <x:c r="I1029" t="str">
        <x:f>IF(G1029&lt;=H1029,"TERMINADA",IF(F1029&gt;=H1029,"PENDIENTE",IF(E1029='14_FALLAS_ESC'!$E$2,"INTERRUMPIDA","EN CURSO")))</x:f>
        <x:v>PENDIENTE</x:v>
      </x:c>
      <x:c r="J1029" t="inlineStr">
        <x:is>
          <x:t xml:space="preserve">DERIVADO DEL FIFO</x:t>
        </x:is>
      </x:c>
    </x:row>
    <x:row r="1030">
      <x:c r="A1030" t="inlineStr">
        <x:is>
          <x:t xml:space="preserve">F01</x:t>
        </x:is>
      </x:c>
      <x:c r="B1030" t="inlineStr">
        <x:is>
          <x:t xml:space="preserve">P084</x:t>
        </x:is>
      </x:c>
      <x:c r="C1030" t="n">
        <x:v>9</x:v>
      </x:c>
      <x:c r="D1030" t="inlineStr">
        <x:is>
          <x:t xml:space="preserve">Curado térmico en horno</x:t>
        </x:is>
      </x:c>
      <x:c r="E1030" t="inlineStr">
        <x:is>
          <x:t xml:space="preserve">Horno de curado de pintura electrostática por lotes</x:t>
        </x:is>
      </x:c>
      <x:c r="F1030" s="35" t="n">
        <x:v>45992.63172666667</x:v>
      </x:c>
      <x:c r="G1030" s="35" t="n">
        <x:v>45992.66297666667</x:v>
      </x:c>
      <x:c r="H1030" s="35" t="n">
        <x:f>'14_FALLAS_ESC'!$B$2</x:f>
        <x:v>45817.33333333334</x:v>
      </x:c>
      <x:c r="I1030" t="str">
        <x:f>IF(G1030&lt;=H1030,"TERMINADA",IF(F1030&gt;=H1030,"PENDIENTE",IF(E1030='14_FALLAS_ESC'!$E$2,"INTERRUMPIDA","EN CURSO")))</x:f>
        <x:v>PENDIENTE</x:v>
      </x:c>
      <x:c r="J1030" t="inlineStr">
        <x:is>
          <x:t xml:space="preserve">DERIVADO DEL FIFO</x:t>
        </x:is>
      </x:c>
    </x:row>
    <x:row r="1031">
      <x:c r="A1031" t="inlineStr">
        <x:is>
          <x:t xml:space="preserve">F01</x:t>
        </x:is>
      </x:c>
      <x:c r="B1031" t="inlineStr">
        <x:is>
          <x:t xml:space="preserve">P084</x:t>
        </x:is>
      </x:c>
      <x:c r="C1031" t="n">
        <x:v>10</x:v>
      </x:c>
      <x:c r="D1031" t="inlineStr">
        <x:is>
          <x:t xml:space="preserve">Colgado, traslado y enfriamiento</x:t>
        </x:is>
      </x:c>
      <x:c r="E1031" t="inlineStr">
        <x:is>
          <x:t xml:space="preserve">Manipulación y enfriamiento de piezas</x:t>
        </x:is>
      </x:c>
      <x:c r="F1031" s="35" t="n">
        <x:v>45992.66297666667</x:v>
      </x:c>
      <x:c r="G1031" s="35" t="n">
        <x:v>45992.68087944444</x:v>
      </x:c>
      <x:c r="H1031" s="35" t="n">
        <x:f>'14_FALLAS_ESC'!$B$2</x:f>
        <x:v>45817.33333333334</x:v>
      </x:c>
      <x:c r="I1031" t="str">
        <x:f>IF(G1031&lt;=H1031,"TERMINADA",IF(F1031&gt;=H1031,"PENDIENTE",IF(E1031='14_FALLAS_ESC'!$E$2,"INTERRUMPIDA","EN CURSO")))</x:f>
        <x:v>PENDIENTE</x:v>
      </x:c>
      <x:c r="J1031" t="inlineStr">
        <x:is>
          <x:t xml:space="preserve">DERIVADO DEL FIFO</x:t>
        </x:is>
      </x:c>
    </x:row>
    <x:row r="1032">
      <x:c r="A1032" t="inlineStr">
        <x:is>
          <x:t xml:space="preserve">F01</x:t>
        </x:is>
      </x:c>
      <x:c r="B1032" t="inlineStr">
        <x:is>
          <x:t xml:space="preserve">P084</x:t>
        </x:is>
      </x:c>
      <x:c r="C1032" t="n">
        <x:v>11</x:v>
      </x:c>
      <x:c r="D1032" t="inlineStr">
        <x:is>
          <x:t xml:space="preserve">Ensamblaje</x:t>
        </x:is>
      </x:c>
      <x:c r="E1032" t="inlineStr">
        <x:is>
          <x:t xml:space="preserve">Mesa de armado</x:t>
        </x:is>
      </x:c>
      <x:c r="F1032" s="35" t="n">
        <x:v>45994.45022777778</x:v>
      </x:c>
      <x:c r="G1032" s="35" t="n">
        <x:v>45995.35804027778</x:v>
      </x:c>
      <x:c r="H1032" s="35" t="n">
        <x:f>'14_FALLAS_ESC'!$B$2</x:f>
        <x:v>45817.33333333334</x:v>
      </x:c>
      <x:c r="I1032" t="str">
        <x:f>IF(G1032&lt;=H1032,"TERMINADA",IF(F1032&gt;=H1032,"PENDIENTE",IF(E1032='14_FALLAS_ESC'!$E$2,"INTERRUMPIDA","EN CURSO")))</x:f>
        <x:v>PENDIENTE</x:v>
      </x:c>
      <x:c r="J1032" t="inlineStr">
        <x:is>
          <x:t xml:space="preserve">DERIVADO DEL FIFO</x:t>
        </x:is>
      </x:c>
    </x:row>
    <x:row r="1033">
      <x:c r="A1033" t="inlineStr">
        <x:is>
          <x:t xml:space="preserve">F01</x:t>
        </x:is>
      </x:c>
      <x:c r="B1033" t="inlineStr">
        <x:is>
          <x:t xml:space="preserve">P084</x:t>
        </x:is>
      </x:c>
      <x:c r="C1033" t="n">
        <x:v>12</x:v>
      </x:c>
      <x:c r="D1033" t="inlineStr">
        <x:is>
          <x:t xml:space="preserve">Inspección de calidad</x:t>
        </x:is>
      </x:c>
      <x:c r="E1033" t="inlineStr">
        <x:is>
          <x:t xml:space="preserve">Área de inspección</x:t>
        </x:is>
      </x:c>
      <x:c r="F1033" s="35" t="n">
        <x:v>45995.35804027778</x:v>
      </x:c>
      <x:c r="G1033" s="35" t="n">
        <x:v>45995.37726944444</x:v>
      </x:c>
      <x:c r="H1033" s="35" t="n">
        <x:f>'14_FALLAS_ESC'!$B$2</x:f>
        <x:v>45817.33333333334</x:v>
      </x:c>
      <x:c r="I1033" t="str">
        <x:f>IF(G1033&lt;=H1033,"TERMINADA",IF(F1033&gt;=H1033,"PENDIENTE",IF(E1033='14_FALLAS_ESC'!$E$2,"INTERRUMPIDA","EN CURSO")))</x:f>
        <x:v>PENDIENTE</x:v>
      </x:c>
      <x:c r="J1033" t="inlineStr">
        <x:is>
          <x:t xml:space="preserve">DERIVADO DEL FIFO</x:t>
        </x:is>
      </x:c>
    </x:row>
    <x:row r="1034">
      <x:c r="A1034" t="inlineStr">
        <x:is>
          <x:t xml:space="preserve">F01</x:t>
        </x:is>
      </x:c>
      <x:c r="B1034" t="inlineStr">
        <x:is>
          <x:t xml:space="preserve">P084</x:t>
        </x:is>
      </x:c>
      <x:c r="C1034" t="n">
        <x:v>13</x:v>
      </x:c>
      <x:c r="D1034" t="inlineStr">
        <x:is>
          <x:t xml:space="preserve">Embalaje</x:t>
        </x:is>
      </x:c>
      <x:c r="E1034" t="inlineStr">
        <x:is>
          <x:t xml:space="preserve">Zona de protección y embalaje</x:t>
        </x:is>
      </x:c>
      <x:c r="F1034" s="35" t="n">
        <x:v>45995.37726944444</x:v>
      </x:c>
      <x:c r="G1034" s="35" t="n">
        <x:v>45995.40296388889</x:v>
      </x:c>
      <x:c r="H1034" s="35" t="n">
        <x:f>'14_FALLAS_ESC'!$B$2</x:f>
        <x:v>45817.33333333334</x:v>
      </x:c>
      <x:c r="I1034" t="str">
        <x:f>IF(G1034&lt;=H1034,"TERMINADA",IF(F1034&gt;=H1034,"PENDIENTE",IF(E1034='14_FALLAS_ESC'!$E$2,"INTERRUMPIDA","EN CURSO")))</x:f>
        <x:v>PENDIENTE</x:v>
      </x:c>
      <x:c r="J1034" t="inlineStr">
        <x:is>
          <x:t xml:space="preserve">DERIVADO DEL FIFO</x:t>
        </x:is>
      </x:c>
    </x:row>
    <x:row r="1035">
      <x:c r="A1035" t="inlineStr">
        <x:is>
          <x:t xml:space="preserve">F01</x:t>
        </x:is>
      </x:c>
      <x:c r="B1035" t="inlineStr">
        <x:is>
          <x:t xml:space="preserve">P086</x:t>
        </x:is>
      </x:c>
      <x:c r="C1035" t="n">
        <x:v>1</x:v>
      </x:c>
      <x:c r="D1035" t="inlineStr">
        <x:is>
          <x:t xml:space="preserve">Corte de planchas de acero</x:t>
        </x:is>
      </x:c>
      <x:c r="E1035" t="inlineStr">
        <x:is>
          <x:t xml:space="preserve">Guillotina hidráulica para corte de planchas de acero</x:t>
        </x:is>
      </x:c>
      <x:c r="F1035" s="35" t="n">
        <x:v>45979.64087847222</x:v>
      </x:c>
      <x:c r="G1035" s="35" t="n">
        <x:v>45980.55118402778</x:v>
      </x:c>
      <x:c r="H1035" s="35" t="n">
        <x:f>'14_FALLAS_ESC'!$B$2</x:f>
        <x:v>45817.33333333334</x:v>
      </x:c>
      <x:c r="I1035" t="str">
        <x:f>IF(G1035&lt;=H1035,"TERMINADA",IF(F1035&gt;=H1035,"PENDIENTE",IF(E1035='14_FALLAS_ESC'!$E$2,"INTERRUMPIDA","EN CURSO")))</x:f>
        <x:v>PENDIENTE</x:v>
      </x:c>
      <x:c r="J1035" t="inlineStr">
        <x:is>
          <x:t xml:space="preserve">DERIVADO DEL FIFO</x:t>
        </x:is>
      </x:c>
    </x:row>
    <x:row r="1036">
      <x:c r="A1036" t="inlineStr">
        <x:is>
          <x:t xml:space="preserve">F01</x:t>
        </x:is>
      </x:c>
      <x:c r="B1036" t="inlineStr">
        <x:is>
          <x:t xml:space="preserve">P086</x:t>
        </x:is>
      </x:c>
      <x:c r="C1036" t="n">
        <x:v>2</x:v>
      </x:c>
      <x:c r="D1036" t="inlineStr">
        <x:is>
          <x:t xml:space="preserve">Perforación</x:t>
        </x:is>
      </x:c>
      <x:c r="E1036" t="inlineStr">
        <x:is>
          <x:t xml:space="preserve">Taladro de banco para perforación de acero</x:t>
        </x:is>
      </x:c>
      <x:c r="F1036" s="35" t="n">
        <x:v>45985.4585</x:v>
      </x:c>
      <x:c r="G1036" s="35" t="n">
        <x:v>45985.61961111111</x:v>
      </x:c>
      <x:c r="H1036" s="35" t="n">
        <x:f>'14_FALLAS_ESC'!$B$2</x:f>
        <x:v>45817.33333333334</x:v>
      </x:c>
      <x:c r="I1036" t="str">
        <x:f>IF(G1036&lt;=H1036,"TERMINADA",IF(F1036&gt;=H1036,"PENDIENTE",IF(E1036='14_FALLAS_ESC'!$E$2,"INTERRUMPIDA","EN CURSO")))</x:f>
        <x:v>PENDIENTE</x:v>
      </x:c>
      <x:c r="J1036" t="inlineStr">
        <x:is>
          <x:t xml:space="preserve">DERIVADO DEL FIFO</x:t>
        </x:is>
      </x:c>
    </x:row>
    <x:row r="1037">
      <x:c r="A1037" t="inlineStr">
        <x:is>
          <x:t xml:space="preserve">F01</x:t>
        </x:is>
      </x:c>
      <x:c r="B1037" t="inlineStr">
        <x:is>
          <x:t xml:space="preserve">P086</x:t>
        </x:is>
      </x:c>
      <x:c r="C1037" t="n">
        <x:v>3</x:v>
      </x:c>
      <x:c r="D1037" t="inlineStr">
        <x:is>
          <x:t xml:space="preserve">Plegado</x:t>
        </x:is>
      </x:c>
      <x:c r="E1037" t="inlineStr">
        <x:is>
          <x:t xml:space="preserve">Plegadora hidráulica de chapa metálica</x:t>
        </x:is>
      </x:c>
      <x:c r="F1037" s="35" t="n">
        <x:v>45987.70363888889</x:v>
      </x:c>
      <x:c r="G1037" s="35" t="n">
        <x:v>45989.66613888889</x:v>
      </x:c>
      <x:c r="H1037" s="35" t="n">
        <x:f>'14_FALLAS_ESC'!$B$2</x:f>
        <x:v>45817.33333333334</x:v>
      </x:c>
      <x:c r="I1037" t="str">
        <x:f>IF(G1037&lt;=H1037,"TERMINADA",IF(F1037&gt;=H1037,"PENDIENTE",IF(E1037='14_FALLAS_ESC'!$E$2,"INTERRUMPIDA","EN CURSO")))</x:f>
        <x:v>PENDIENTE</x:v>
      </x:c>
      <x:c r="J1037" t="inlineStr">
        <x:is>
          <x:t xml:space="preserve">DERIVADO DEL FIFO</x:t>
        </x:is>
      </x:c>
    </x:row>
    <x:row r="1038">
      <x:c r="A1038" t="inlineStr">
        <x:is>
          <x:t xml:space="preserve">F01</x:t>
        </x:is>
      </x:c>
      <x:c r="B1038" t="inlineStr">
        <x:is>
          <x:t xml:space="preserve">P086</x:t>
        </x:is>
      </x:c>
      <x:c r="C1038" t="n">
        <x:v>4</x:v>
      </x:c>
      <x:c r="D1038" t="inlineStr">
        <x:is>
          <x:t xml:space="preserve">Desbarbado</x:t>
        </x:is>
      </x:c>
      <x:c r="E1038" t="inlineStr">
        <x:is>
          <x:t xml:space="preserve">Mesa de desbarbado/esmerilado</x:t>
        </x:is>
      </x:c>
      <x:c r="F1038" s="35" t="n">
        <x:v>45989.67225</x:v>
      </x:c>
      <x:c r="G1038" s="35" t="n">
        <x:v>45992.40558333333</x:v>
      </x:c>
      <x:c r="H1038" s="35" t="n">
        <x:f>'14_FALLAS_ESC'!$B$2</x:f>
        <x:v>45817.33333333334</x:v>
      </x:c>
      <x:c r="I1038" t="str">
        <x:f>IF(G1038&lt;=H1038,"TERMINADA",IF(F1038&gt;=H1038,"PENDIENTE",IF(E1038='14_FALLAS_ESC'!$E$2,"INTERRUMPIDA","EN CURSO")))</x:f>
        <x:v>PENDIENTE</x:v>
      </x:c>
      <x:c r="J1038" t="inlineStr">
        <x:is>
          <x:t xml:space="preserve">DERIVADO DEL FIFO</x:t>
        </x:is>
      </x:c>
    </x:row>
    <x:row r="1039">
      <x:c r="A1039" t="inlineStr">
        <x:is>
          <x:t xml:space="preserve">F01</x:t>
        </x:is>
      </x:c>
      <x:c r="B1039" t="inlineStr">
        <x:is>
          <x:t xml:space="preserve">P086</x:t>
        </x:is>
      </x:c>
      <x:c r="C1039" t="n">
        <x:v>5</x:v>
      </x:c>
      <x:c r="D1039" t="inlineStr">
        <x:is>
          <x:t xml:space="preserve">Preparación superficial</x:t>
        </x:is>
      </x:c>
      <x:c r="E1039" t="inlineStr">
        <x:is>
          <x:t xml:space="preserve">Zona de preparación superficial</x:t>
        </x:is>
      </x:c>
      <x:c r="F1039" s="35" t="n">
        <x:v>45992.58771277778</x:v>
      </x:c>
      <x:c r="G1039" s="35" t="n">
        <x:v>45993.37324611111</x:v>
      </x:c>
      <x:c r="H1039" s="35" t="n">
        <x:f>'14_FALLAS_ESC'!$B$2</x:f>
        <x:v>45817.33333333334</x:v>
      </x:c>
      <x:c r="I1039" t="str">
        <x:f>IF(G1039&lt;=H1039,"TERMINADA",IF(F1039&gt;=H1039,"PENDIENTE",IF(E1039='14_FALLAS_ESC'!$E$2,"INTERRUMPIDA","EN CURSO")))</x:f>
        <x:v>PENDIENTE</x:v>
      </x:c>
      <x:c r="J1039" t="inlineStr">
        <x:is>
          <x:t xml:space="preserve">DERIVADO DEL FIFO</x:t>
        </x:is>
      </x:c>
    </x:row>
    <x:row r="1040">
      <x:c r="A1040" t="inlineStr">
        <x:is>
          <x:t xml:space="preserve">F01</x:t>
        </x:is>
      </x:c>
      <x:c r="B1040" t="inlineStr">
        <x:is>
          <x:t xml:space="preserve">P086</x:t>
        </x:is>
      </x:c>
      <x:c r="C1040" t="n">
        <x:v>6</x:v>
      </x:c>
      <x:c r="D1040" t="inlineStr">
        <x:is>
          <x:t xml:space="preserve">Aplicación electrostática de polvo</x:t>
        </x:is>
      </x:c>
      <x:c r="E1040" t="inlineStr">
        <x:is>
          <x:t xml:space="preserve">Pistola manual de pintura electrostática en polvo</x:t>
        </x:is>
      </x:c>
      <x:c r="F1040" s="35" t="n">
        <x:v>45993.37324611111</x:v>
      </x:c>
      <x:c r="G1040" s="35" t="n">
        <x:v>45993.41003777778</x:v>
      </x:c>
      <x:c r="H1040" s="35" t="n">
        <x:f>'14_FALLAS_ESC'!$B$2</x:f>
        <x:v>45817.33333333334</x:v>
      </x:c>
      <x:c r="I1040" t="str">
        <x:f>IF(G1040&lt;=H1040,"TERMINADA",IF(F1040&gt;=H1040,"PENDIENTE",IF(E1040='14_FALLAS_ESC'!$E$2,"INTERRUMPIDA","EN CURSO")))</x:f>
        <x:v>PENDIENTE</x:v>
      </x:c>
      <x:c r="J1040" t="inlineStr">
        <x:is>
          <x:t xml:space="preserve">DERIVADO DEL FIFO</x:t>
        </x:is>
      </x:c>
    </x:row>
    <x:row r="1041">
      <x:c r="A1041" t="inlineStr">
        <x:is>
          <x:t xml:space="preserve">F01</x:t>
        </x:is>
      </x:c>
      <x:c r="B1041" t="inlineStr">
        <x:is>
          <x:t xml:space="preserve">P086</x:t>
        </x:is>
      </x:c>
      <x:c r="C1041" t="n">
        <x:v>7</x:v>
      </x:c>
      <x:c r="D1041" t="inlineStr">
        <x:is>
          <x:t xml:space="preserve">Curado térmico en horno</x:t>
        </x:is>
      </x:c>
      <x:c r="E1041" t="inlineStr">
        <x:is>
          <x:t xml:space="preserve">Horno de curado de pintura electrostática por lotes</x:t>
        </x:is>
      </x:c>
      <x:c r="F1041" s="35" t="n">
        <x:v>45993.41003777778</x:v>
      </x:c>
      <x:c r="G1041" s="35" t="n">
        <x:v>45993.44128777778</x:v>
      </x:c>
      <x:c r="H1041" s="35" t="n">
        <x:f>'14_FALLAS_ESC'!$B$2</x:f>
        <x:v>45817.33333333334</x:v>
      </x:c>
      <x:c r="I1041" t="str">
        <x:f>IF(G1041&lt;=H1041,"TERMINADA",IF(F1041&gt;=H1041,"PENDIENTE",IF(E1041='14_FALLAS_ESC'!$E$2,"INTERRUMPIDA","EN CURSO")))</x:f>
        <x:v>PENDIENTE</x:v>
      </x:c>
      <x:c r="J1041" t="inlineStr">
        <x:is>
          <x:t xml:space="preserve">DERIVADO DEL FIFO</x:t>
        </x:is>
      </x:c>
    </x:row>
    <x:row r="1042">
      <x:c r="A1042" t="inlineStr">
        <x:is>
          <x:t xml:space="preserve">F01</x:t>
        </x:is>
      </x:c>
      <x:c r="B1042" t="inlineStr">
        <x:is>
          <x:t xml:space="preserve">P086</x:t>
        </x:is>
      </x:c>
      <x:c r="C1042" t="n">
        <x:v>8</x:v>
      </x:c>
      <x:c r="D1042" t="inlineStr">
        <x:is>
          <x:t xml:space="preserve">Colgado, traslado y enfriamiento</x:t>
        </x:is>
      </x:c>
      <x:c r="E1042" t="inlineStr">
        <x:is>
          <x:t xml:space="preserve">Manipulación y enfriamiento de piezas</x:t>
        </x:is>
      </x:c>
      <x:c r="F1042" s="35" t="n">
        <x:v>45993.44128777778</x:v>
      </x:c>
      <x:c r="G1042" s="35" t="n">
        <x:v>45993.45692666667</x:v>
      </x:c>
      <x:c r="H1042" s="35" t="n">
        <x:f>'14_FALLAS_ESC'!$B$2</x:f>
        <x:v>45817.33333333334</x:v>
      </x:c>
      <x:c r="I1042" t="str">
        <x:f>IF(G1042&lt;=H1042,"TERMINADA",IF(F1042&gt;=H1042,"PENDIENTE",IF(E1042='14_FALLAS_ESC'!$E$2,"INTERRUMPIDA","EN CURSO")))</x:f>
        <x:v>PENDIENTE</x:v>
      </x:c>
      <x:c r="J1042" t="inlineStr">
        <x:is>
          <x:t xml:space="preserve">DERIVADO DEL FIFO</x:t>
        </x:is>
      </x:c>
    </x:row>
    <x:row r="1043">
      <x:c r="A1043" t="inlineStr">
        <x:is>
          <x:t xml:space="preserve">F01</x:t>
        </x:is>
      </x:c>
      <x:c r="B1043" t="inlineStr">
        <x:is>
          <x:t xml:space="preserve">P086</x:t>
        </x:is>
      </x:c>
      <x:c r="C1043" t="n">
        <x:v>9</x:v>
      </x:c>
      <x:c r="D1043" t="inlineStr">
        <x:is>
          <x:t xml:space="preserve">Ensamblaje</x:t>
        </x:is>
      </x:c>
      <x:c r="E1043" t="inlineStr">
        <x:is>
          <x:t xml:space="preserve">Mesa de armado</x:t>
        </x:is>
      </x:c>
      <x:c r="F1043" s="35" t="n">
        <x:v>45995.35804027778</x:v>
      </x:c>
      <x:c r="G1043" s="35" t="n">
        <x:v>45995.63824861111</x:v>
      </x:c>
      <x:c r="H1043" s="35" t="n">
        <x:f>'14_FALLAS_ESC'!$B$2</x:f>
        <x:v>45817.33333333334</x:v>
      </x:c>
      <x:c r="I1043" t="str">
        <x:f>IF(G1043&lt;=H1043,"TERMINADA",IF(F1043&gt;=H1043,"PENDIENTE",IF(E1043='14_FALLAS_ESC'!$E$2,"INTERRUMPIDA","EN CURSO")))</x:f>
        <x:v>PENDIENTE</x:v>
      </x:c>
      <x:c r="J1043" t="inlineStr">
        <x:is>
          <x:t xml:space="preserve">DERIVADO DEL FIFO</x:t>
        </x:is>
      </x:c>
    </x:row>
    <x:row r="1044">
      <x:c r="A1044" t="inlineStr">
        <x:is>
          <x:t xml:space="preserve">F01</x:t>
        </x:is>
      </x:c>
      <x:c r="B1044" t="inlineStr">
        <x:is>
          <x:t xml:space="preserve">P086</x:t>
        </x:is>
      </x:c>
      <x:c r="C1044" t="n">
        <x:v>10</x:v>
      </x:c>
      <x:c r="D1044" t="inlineStr">
        <x:is>
          <x:t xml:space="preserve">Inspección de calidad</x:t>
        </x:is>
      </x:c>
      <x:c r="E1044" t="inlineStr">
        <x:is>
          <x:t xml:space="preserve">Área de inspección</x:t>
        </x:is>
      </x:c>
      <x:c r="F1044" s="35" t="n">
        <x:v>45995.63824861111</x:v>
      </x:c>
      <x:c r="G1044" s="35" t="n">
        <x:v>45995.65430416667</x:v>
      </x:c>
      <x:c r="H1044" s="35" t="n">
        <x:f>'14_FALLAS_ESC'!$B$2</x:f>
        <x:v>45817.33333333334</x:v>
      </x:c>
      <x:c r="I1044" t="str">
        <x:f>IF(G1044&lt;=H1044,"TERMINADA",IF(F1044&gt;=H1044,"PENDIENTE",IF(E1044='14_FALLAS_ESC'!$E$2,"INTERRUMPIDA","EN CURSO")))</x:f>
        <x:v>PENDIENTE</x:v>
      </x:c>
      <x:c r="J1044" t="inlineStr">
        <x:is>
          <x:t xml:space="preserve">DERIVADO DEL FIFO</x:t>
        </x:is>
      </x:c>
    </x:row>
    <x:row r="1045">
      <x:c r="A1045" t="inlineStr">
        <x:is>
          <x:t xml:space="preserve">F01</x:t>
        </x:is>
      </x:c>
      <x:c r="B1045" t="inlineStr">
        <x:is>
          <x:t xml:space="preserve">P086</x:t>
        </x:is>
      </x:c>
      <x:c r="C1045" t="n">
        <x:v>11</x:v>
      </x:c>
      <x:c r="D1045" t="inlineStr">
        <x:is>
          <x:t xml:space="preserve">Embalaje</x:t>
        </x:is>
      </x:c>
      <x:c r="E1045" t="inlineStr">
        <x:is>
          <x:t xml:space="preserve">Zona de protección y embalaje</x:t>
        </x:is>
      </x:c>
      <x:c r="F1045" s="35" t="n">
        <x:v>45995.65430416667</x:v>
      </x:c>
      <x:c r="G1045" s="35" t="n">
        <x:v>45995.67560972222</x:v>
      </x:c>
      <x:c r="H1045" s="35" t="n">
        <x:f>'14_FALLAS_ESC'!$B$2</x:f>
        <x:v>45817.33333333334</x:v>
      </x:c>
      <x:c r="I1045" t="str">
        <x:f>IF(G1045&lt;=H1045,"TERMINADA",IF(F1045&gt;=H1045,"PENDIENTE",IF(E1045='14_FALLAS_ESC'!$E$2,"INTERRUMPIDA","EN CURSO")))</x:f>
        <x:v>PENDIENTE</x:v>
      </x:c>
      <x:c r="J1045" t="inlineStr">
        <x:is>
          <x:t xml:space="preserve">DERIVADO DEL FIFO</x:t>
        </x:is>
      </x:c>
    </x:row>
    <x:row r="1046">
      <x:c r="A1046" t="inlineStr">
        <x:is>
          <x:t xml:space="preserve">F01</x:t>
        </x:is>
      </x:c>
      <x:c r="B1046" t="inlineStr">
        <x:is>
          <x:t xml:space="preserve">P088</x:t>
        </x:is>
      </x:c>
      <x:c r="C1046" t="n">
        <x:v>1</x:v>
      </x:c>
      <x:c r="D1046" t="inlineStr">
        <x:is>
          <x:t xml:space="preserve">Corte de planchas de acero</x:t>
        </x:is>
      </x:c>
      <x:c r="E1046" t="inlineStr">
        <x:is>
          <x:t xml:space="preserve">Guillotina hidráulica para corte de planchas de acero</x:t>
        </x:is>
      </x:c>
      <x:c r="F1046" s="35" t="n">
        <x:v>45980.55118402778</x:v>
      </x:c>
      <x:c r="G1046" s="35" t="n">
        <x:v>45981.43118402778</x:v>
      </x:c>
      <x:c r="H1046" s="35" t="n">
        <x:f>'14_FALLAS_ESC'!$B$2</x:f>
        <x:v>45817.33333333334</x:v>
      </x:c>
      <x:c r="I1046" t="str">
        <x:f>IF(G1046&lt;=H1046,"TERMINADA",IF(F1046&gt;=H1046,"PENDIENTE",IF(E1046='14_FALLAS_ESC'!$E$2,"INTERRUMPIDA","EN CURSO")))</x:f>
        <x:v>PENDIENTE</x:v>
      </x:c>
      <x:c r="J1046" t="inlineStr">
        <x:is>
          <x:t xml:space="preserve">DERIVADO DEL FIFO</x:t>
        </x:is>
      </x:c>
    </x:row>
    <x:row r="1047">
      <x:c r="A1047" t="inlineStr">
        <x:is>
          <x:t xml:space="preserve">F01</x:t>
        </x:is>
      </x:c>
      <x:c r="B1047" t="inlineStr">
        <x:is>
          <x:t xml:space="preserve">P088</x:t>
        </x:is>
      </x:c>
      <x:c r="C1047" t="n">
        <x:v>2</x:v>
      </x:c>
      <x:c r="D1047" t="inlineStr">
        <x:is>
          <x:t xml:space="preserve">Corte de tubos y perfiles</x:t>
        </x:is>
      </x:c>
      <x:c r="E1047" t="inlineStr">
        <x:is>
          <x:t xml:space="preserve">Sierra de cinta para corte de tubos y perfiles</x:t>
        </x:is>
      </x:c>
      <x:c r="F1047" s="35" t="n">
        <x:v>45981.43118402778</x:v>
      </x:c>
      <x:c r="G1047" s="35" t="n">
        <x:v>45981.70257291666</x:v>
      </x:c>
      <x:c r="H1047" s="35" t="n">
        <x:f>'14_FALLAS_ESC'!$B$2</x:f>
        <x:v>45817.33333333334</x:v>
      </x:c>
      <x:c r="I1047" t="str">
        <x:f>IF(G1047&lt;=H1047,"TERMINADA",IF(F1047&gt;=H1047,"PENDIENTE",IF(E1047='14_FALLAS_ESC'!$E$2,"INTERRUMPIDA","EN CURSO")))</x:f>
        <x:v>PENDIENTE</x:v>
      </x:c>
      <x:c r="J1047" t="inlineStr">
        <x:is>
          <x:t xml:space="preserve">DERIVADO DEL FIFO</x:t>
        </x:is>
      </x:c>
    </x:row>
    <x:row r="1048">
      <x:c r="A1048" t="inlineStr">
        <x:is>
          <x:t xml:space="preserve">F01</x:t>
        </x:is>
      </x:c>
      <x:c r="B1048" t="inlineStr">
        <x:is>
          <x:t xml:space="preserve">P088</x:t>
        </x:is>
      </x:c>
      <x:c r="C1048" t="n">
        <x:v>3</x:v>
      </x:c>
      <x:c r="D1048" t="inlineStr">
        <x:is>
          <x:t xml:space="preserve">Perforación</x:t>
        </x:is>
      </x:c>
      <x:c r="E1048" t="inlineStr">
        <x:is>
          <x:t xml:space="preserve">Taladro de banco para perforación de acero</x:t>
        </x:is>
      </x:c>
      <x:c r="F1048" s="35" t="n">
        <x:v>45985.61961111111</x:v>
      </x:c>
      <x:c r="G1048" s="35" t="n">
        <x:v>45986.67377777777</x:v>
      </x:c>
      <x:c r="H1048" s="35" t="n">
        <x:f>'14_FALLAS_ESC'!$B$2</x:f>
        <x:v>45817.33333333334</x:v>
      </x:c>
      <x:c r="I1048" t="str">
        <x:f>IF(G1048&lt;=H1048,"TERMINADA",IF(F1048&gt;=H1048,"PENDIENTE",IF(E1048='14_FALLAS_ESC'!$E$2,"INTERRUMPIDA","EN CURSO")))</x:f>
        <x:v>PENDIENTE</x:v>
      </x:c>
      <x:c r="J1048" t="inlineStr">
        <x:is>
          <x:t xml:space="preserve">DERIVADO DEL FIFO</x:t>
        </x:is>
      </x:c>
    </x:row>
    <x:row r="1049">
      <x:c r="A1049" t="inlineStr">
        <x:is>
          <x:t xml:space="preserve">F01</x:t>
        </x:is>
      </x:c>
      <x:c r="B1049" t="inlineStr">
        <x:is>
          <x:t xml:space="preserve">P088</x:t>
        </x:is>
      </x:c>
      <x:c r="C1049" t="n">
        <x:v>4</x:v>
      </x:c>
      <x:c r="D1049" t="inlineStr">
        <x:is>
          <x:t xml:space="preserve">Plegado</x:t>
        </x:is>
      </x:c>
      <x:c r="E1049" t="inlineStr">
        <x:is>
          <x:t xml:space="preserve">Plegadora hidráulica de chapa metálica</x:t>
        </x:is>
      </x:c>
      <x:c r="F1049" s="35" t="n">
        <x:v>45989.66613888889</x:v>
      </x:c>
      <x:c r="G1049" s="35" t="n">
        <x:v>45993.59808333333</x:v>
      </x:c>
      <x:c r="H1049" s="35" t="n">
        <x:f>'14_FALLAS_ESC'!$B$2</x:f>
        <x:v>45817.33333333334</x:v>
      </x:c>
      <x:c r="I1049" t="str">
        <x:f>IF(G1049&lt;=H1049,"TERMINADA",IF(F1049&gt;=H1049,"PENDIENTE",IF(E1049='14_FALLAS_ESC'!$E$2,"INTERRUMPIDA","EN CURSO")))</x:f>
        <x:v>PENDIENTE</x:v>
      </x:c>
      <x:c r="J1049" t="inlineStr">
        <x:is>
          <x:t xml:space="preserve">DERIVADO DEL FIFO</x:t>
        </x:is>
      </x:c>
    </x:row>
    <x:row r="1050">
      <x:c r="A1050" t="inlineStr">
        <x:is>
          <x:t xml:space="preserve">F01</x:t>
        </x:is>
      </x:c>
      <x:c r="B1050" t="inlineStr">
        <x:is>
          <x:t xml:space="preserve">P088</x:t>
        </x:is>
      </x:c>
      <x:c r="C1050" t="n">
        <x:v>5</x:v>
      </x:c>
      <x:c r="D1050" t="inlineStr">
        <x:is>
          <x:t xml:space="preserve">Desbarbado</x:t>
        </x:is>
      </x:c>
      <x:c r="E1050" t="inlineStr">
        <x:is>
          <x:t xml:space="preserve">Mesa de desbarbado/esmerilado</x:t>
        </x:is>
      </x:c>
      <x:c r="F1050" s="35" t="n">
        <x:v>45993.59808333333</x:v>
      </x:c>
      <x:c r="G1050" s="35" t="n">
        <x:v>45994.48558333333</x:v>
      </x:c>
      <x:c r="H1050" s="35" t="n">
        <x:f>'14_FALLAS_ESC'!$B$2</x:f>
        <x:v>45817.33333333334</x:v>
      </x:c>
      <x:c r="I1050" t="str">
        <x:f>IF(G1050&lt;=H1050,"TERMINADA",IF(F1050&gt;=H1050,"PENDIENTE",IF(E1050='14_FALLAS_ESC'!$E$2,"INTERRUMPIDA","EN CURSO")))</x:f>
        <x:v>PENDIENTE</x:v>
      </x:c>
      <x:c r="J1050" t="inlineStr">
        <x:is>
          <x:t xml:space="preserve">DERIVADO DEL FIFO</x:t>
        </x:is>
      </x:c>
    </x:row>
    <x:row r="1051">
      <x:c r="A1051" t="inlineStr">
        <x:is>
          <x:t xml:space="preserve">F01</x:t>
        </x:is>
      </x:c>
      <x:c r="B1051" t="inlineStr">
        <x:is>
          <x:t xml:space="preserve">P088</x:t>
        </x:is>
      </x:c>
      <x:c r="C1051" t="n">
        <x:v>6</x:v>
      </x:c>
      <x:c r="D1051" t="inlineStr">
        <x:is>
          <x:t xml:space="preserve">Preparación superficial</x:t>
        </x:is>
      </x:c>
      <x:c r="E1051" t="inlineStr">
        <x:is>
          <x:t xml:space="preserve">Zona de preparación superficial</x:t>
        </x:is>
      </x:c>
      <x:c r="F1051" s="35" t="n">
        <x:v>45994.48558333333</x:v>
      </x:c>
      <x:c r="G1051" s="35" t="n">
        <x:v>45994.70138333333</x:v>
      </x:c>
      <x:c r="H1051" s="35" t="n">
        <x:f>'14_FALLAS_ESC'!$B$2</x:f>
        <x:v>45817.33333333334</x:v>
      </x:c>
      <x:c r="I1051" t="str">
        <x:f>IF(G1051&lt;=H1051,"TERMINADA",IF(F1051&gt;=H1051,"PENDIENTE",IF(E1051='14_FALLAS_ESC'!$E$2,"INTERRUMPIDA","EN CURSO")))</x:f>
        <x:v>PENDIENTE</x:v>
      </x:c>
      <x:c r="J1051" t="inlineStr">
        <x:is>
          <x:t xml:space="preserve">DERIVADO DEL FIFO</x:t>
        </x:is>
      </x:c>
    </x:row>
    <x:row r="1052">
      <x:c r="A1052" t="inlineStr">
        <x:is>
          <x:t xml:space="preserve">F01</x:t>
        </x:is>
      </x:c>
      <x:c r="B1052" t="inlineStr">
        <x:is>
          <x:t xml:space="preserve">P088</x:t>
        </x:is>
      </x:c>
      <x:c r="C1052" t="n">
        <x:v>7</x:v>
      </x:c>
      <x:c r="D1052" t="inlineStr">
        <x:is>
          <x:t xml:space="preserve">Aplicación electrostática de polvo</x:t>
        </x:is>
      </x:c>
      <x:c r="E1052" t="inlineStr">
        <x:is>
          <x:t xml:space="preserve">Pistola manual de pintura electrostática en polvo</x:t>
        </x:is>
      </x:c>
      <x:c r="F1052" s="35" t="n">
        <x:v>45994.70138333333</x:v>
      </x:c>
      <x:c r="G1052" s="35" t="n">
        <x:v>45995.38041111111</x:v>
      </x:c>
      <x:c r="H1052" s="35" t="n">
        <x:f>'14_FALLAS_ESC'!$B$2</x:f>
        <x:v>45817.33333333334</x:v>
      </x:c>
      <x:c r="I1052" t="str">
        <x:f>IF(G1052&lt;=H1052,"TERMINADA",IF(F1052&gt;=H1052,"PENDIENTE",IF(E1052='14_FALLAS_ESC'!$E$2,"INTERRUMPIDA","EN CURSO")))</x:f>
        <x:v>PENDIENTE</x:v>
      </x:c>
      <x:c r="J1052" t="inlineStr">
        <x:is>
          <x:t xml:space="preserve">DERIVADO DEL FIFO</x:t>
        </x:is>
      </x:c>
    </x:row>
    <x:row r="1053">
      <x:c r="A1053" t="inlineStr">
        <x:is>
          <x:t xml:space="preserve">F01</x:t>
        </x:is>
      </x:c>
      <x:c r="B1053" t="inlineStr">
        <x:is>
          <x:t xml:space="preserve">P088</x:t>
        </x:is>
      </x:c>
      <x:c r="C1053" t="n">
        <x:v>8</x:v>
      </x:c>
      <x:c r="D1053" t="inlineStr">
        <x:is>
          <x:t xml:space="preserve">Curado térmico en horno</x:t>
        </x:is>
      </x:c>
      <x:c r="E1053" t="inlineStr">
        <x:is>
          <x:t xml:space="preserve">Horno de curado de pintura electrostática por lotes</x:t>
        </x:is>
      </x:c>
      <x:c r="F1053" s="35" t="n">
        <x:v>45995.38041111111</x:v>
      </x:c>
      <x:c r="G1053" s="35" t="n">
        <x:v>45995.41166111111</x:v>
      </x:c>
      <x:c r="H1053" s="35" t="n">
        <x:f>'14_FALLAS_ESC'!$B$2</x:f>
        <x:v>45817.33333333334</x:v>
      </x:c>
      <x:c r="I1053" t="str">
        <x:f>IF(G1053&lt;=H1053,"TERMINADA",IF(F1053&gt;=H1053,"PENDIENTE",IF(E1053='14_FALLAS_ESC'!$E$2,"INTERRUMPIDA","EN CURSO")))</x:f>
        <x:v>PENDIENTE</x:v>
      </x:c>
      <x:c r="J1053" t="inlineStr">
        <x:is>
          <x:t xml:space="preserve">DERIVADO DEL FIFO</x:t>
        </x:is>
      </x:c>
    </x:row>
    <x:row r="1054">
      <x:c r="A1054" t="inlineStr">
        <x:is>
          <x:t xml:space="preserve">F01</x:t>
        </x:is>
      </x:c>
      <x:c r="B1054" t="inlineStr">
        <x:is>
          <x:t xml:space="preserve">P088</x:t>
        </x:is>
      </x:c>
      <x:c r="C1054" t="n">
        <x:v>9</x:v>
      </x:c>
      <x:c r="D1054" t="inlineStr">
        <x:is>
          <x:t xml:space="preserve">Colgado, traslado y enfriamiento</x:t>
        </x:is>
      </x:c>
      <x:c r="E1054" t="inlineStr">
        <x:is>
          <x:t xml:space="preserve">Manipulación y enfriamiento de piezas</x:t>
        </x:is>
      </x:c>
      <x:c r="F1054" s="35" t="n">
        <x:v>45995.41166111111</x:v>
      </x:c>
      <x:c r="G1054" s="35" t="n">
        <x:v>45995.43360555555</x:v>
      </x:c>
      <x:c r="H1054" s="35" t="n">
        <x:f>'14_FALLAS_ESC'!$B$2</x:f>
        <x:v>45817.33333333334</x:v>
      </x:c>
      <x:c r="I1054" t="str">
        <x:f>IF(G1054&lt;=H1054,"TERMINADA",IF(F1054&gt;=H1054,"PENDIENTE",IF(E1054='14_FALLAS_ESC'!$E$2,"INTERRUMPIDA","EN CURSO")))</x:f>
        <x:v>PENDIENTE</x:v>
      </x:c>
      <x:c r="J1054" t="inlineStr">
        <x:is>
          <x:t xml:space="preserve">DERIVADO DEL FIFO</x:t>
        </x:is>
      </x:c>
    </x:row>
    <x:row r="1055">
      <x:c r="A1055" t="inlineStr">
        <x:is>
          <x:t xml:space="preserve">F01</x:t>
        </x:is>
      </x:c>
      <x:c r="B1055" t="inlineStr">
        <x:is>
          <x:t xml:space="preserve">P088</x:t>
        </x:is>
      </x:c>
      <x:c r="C1055" t="n">
        <x:v>10</x:v>
      </x:c>
      <x:c r="D1055" t="inlineStr">
        <x:is>
          <x:t xml:space="preserve">Ensamblaje</x:t>
        </x:is>
      </x:c>
      <x:c r="E1055" t="inlineStr">
        <x:is>
          <x:t xml:space="preserve">Mesa de armado</x:t>
        </x:is>
      </x:c>
      <x:c r="F1055" s="35" t="n">
        <x:v>45995.63824861111</x:v>
      </x:c>
      <x:c r="G1055" s="35" t="n">
        <x:v>45999.36116527778</x:v>
      </x:c>
      <x:c r="H1055" s="35" t="n">
        <x:f>'14_FALLAS_ESC'!$B$2</x:f>
        <x:v>45817.33333333334</x:v>
      </x:c>
      <x:c r="I1055" t="str">
        <x:f>IF(G1055&lt;=H1055,"TERMINADA",IF(F1055&gt;=H1055,"PENDIENTE",IF(E1055='14_FALLAS_ESC'!$E$2,"INTERRUMPIDA","EN CURSO")))</x:f>
        <x:v>PENDIENTE</x:v>
      </x:c>
      <x:c r="J1055" t="inlineStr">
        <x:is>
          <x:t xml:space="preserve">DERIVADO DEL FIFO</x:t>
        </x:is>
      </x:c>
    </x:row>
    <x:row r="1056">
      <x:c r="A1056" t="inlineStr">
        <x:is>
          <x:t xml:space="preserve">F01</x:t>
        </x:is>
      </x:c>
      <x:c r="B1056" t="inlineStr">
        <x:is>
          <x:t xml:space="preserve">P088</x:t>
        </x:is>
      </x:c>
      <x:c r="C1056" t="n">
        <x:v>11</x:v>
      </x:c>
      <x:c r="D1056" t="inlineStr">
        <x:is>
          <x:t xml:space="preserve">Inspección de calidad</x:t>
        </x:is>
      </x:c>
      <x:c r="E1056" t="inlineStr">
        <x:is>
          <x:t xml:space="preserve">Área de inspección</x:t>
        </x:is>
      </x:c>
      <x:c r="F1056" s="35" t="n">
        <x:v>45999.36116527778</x:v>
      </x:c>
      <x:c r="G1056" s="35" t="n">
        <x:v>45999.3865125</x:v>
      </x:c>
      <x:c r="H1056" s="35" t="n">
        <x:f>'14_FALLAS_ESC'!$B$2</x:f>
        <x:v>45817.33333333334</x:v>
      </x:c>
      <x:c r="I1056" t="str">
        <x:f>IF(G1056&lt;=H1056,"TERMINADA",IF(F1056&gt;=H1056,"PENDIENTE",IF(E1056='14_FALLAS_ESC'!$E$2,"INTERRUMPIDA","EN CURSO")))</x:f>
        <x:v>PENDIENTE</x:v>
      </x:c>
      <x:c r="J1056" t="inlineStr">
        <x:is>
          <x:t xml:space="preserve">DERIVADO DEL FIFO</x:t>
        </x:is>
      </x:c>
    </x:row>
    <x:row r="1057">
      <x:c r="A1057" t="inlineStr">
        <x:is>
          <x:t xml:space="preserve">F01</x:t>
        </x:is>
      </x:c>
      <x:c r="B1057" t="inlineStr">
        <x:is>
          <x:t xml:space="preserve">P088</x:t>
        </x:is>
      </x:c>
      <x:c r="C1057" t="n">
        <x:v>12</x:v>
      </x:c>
      <x:c r="D1057" t="inlineStr">
        <x:is>
          <x:t xml:space="preserve">Embalaje</x:t>
        </x:is>
      </x:c>
      <x:c r="E1057" t="inlineStr">
        <x:is>
          <x:t xml:space="preserve">Zona de protección y embalaje</x:t>
        </x:is>
      </x:c>
      <x:c r="F1057" s="35" t="n">
        <x:v>45999.3865125</x:v>
      </x:c>
      <x:c r="G1057" s="35" t="n">
        <x:v>45999.42033194444</x:v>
      </x:c>
      <x:c r="H1057" s="35" t="n">
        <x:f>'14_FALLAS_ESC'!$B$2</x:f>
        <x:v>45817.33333333334</x:v>
      </x:c>
      <x:c r="I1057" t="str">
        <x:f>IF(G1057&lt;=H1057,"TERMINADA",IF(F1057&gt;=H1057,"PENDIENTE",IF(E1057='14_FALLAS_ESC'!$E$2,"INTERRUMPIDA","EN CURSO")))</x:f>
        <x:v>PENDIENTE</x:v>
      </x:c>
      <x:c r="J1057" t="inlineStr">
        <x:is>
          <x:t xml:space="preserve">DERIVADO DEL FIFO</x:t>
        </x:is>
      </x:c>
    </x:row>
    <x:row r="1058">
      <x:c r="A1058" t="inlineStr">
        <x:is>
          <x:t xml:space="preserve">F01</x:t>
        </x:is>
      </x:c>
      <x:c r="B1058" t="inlineStr">
        <x:is>
          <x:t xml:space="preserve">P089</x:t>
        </x:is>
      </x:c>
      <x:c r="C1058" t="n">
        <x:v>1</x:v>
      </x:c>
      <x:c r="D1058" t="inlineStr">
        <x:is>
          <x:t xml:space="preserve">Corte de planchas de acero</x:t>
        </x:is>
      </x:c>
      <x:c r="E1058" t="inlineStr">
        <x:is>
          <x:t xml:space="preserve">Guillotina hidráulica para corte de planchas de acero</x:t>
        </x:is>
      </x:c>
      <x:c r="F1058" s="35" t="n">
        <x:v>45994.33333333334</x:v>
      </x:c>
      <x:c r="G1058" s="35" t="n">
        <x:v>45994.65056944444</x:v>
      </x:c>
      <x:c r="H1058" s="35" t="n">
        <x:f>'14_FALLAS_ESC'!$B$2</x:f>
        <x:v>45817.33333333334</x:v>
      </x:c>
      <x:c r="I1058" t="str">
        <x:f>IF(G1058&lt;=H1058,"TERMINADA",IF(F1058&gt;=H1058,"PENDIENTE",IF(E1058='14_FALLAS_ESC'!$E$2,"INTERRUMPIDA","EN CURSO")))</x:f>
        <x:v>PENDIENTE</x:v>
      </x:c>
      <x:c r="J1058" t="inlineStr">
        <x:is>
          <x:t xml:space="preserve">DERIVADO DEL FIFO</x:t>
        </x:is>
      </x:c>
    </x:row>
    <x:row r="1059">
      <x:c r="A1059" t="inlineStr">
        <x:is>
          <x:t xml:space="preserve">F01</x:t>
        </x:is>
      </x:c>
      <x:c r="B1059" t="inlineStr">
        <x:is>
          <x:t xml:space="preserve">P089</x:t>
        </x:is>
      </x:c>
      <x:c r="C1059" t="n">
        <x:v>2</x:v>
      </x:c>
      <x:c r="D1059" t="inlineStr">
        <x:is>
          <x:t xml:space="preserve">Corte de tubos y perfiles</x:t>
        </x:is>
      </x:c>
      <x:c r="E1059" t="inlineStr">
        <x:is>
          <x:t xml:space="preserve">Sierra de cinta para corte de tubos y perfiles</x:t>
        </x:is>
      </x:c>
      <x:c r="F1059" s="35" t="n">
        <x:v>45994.65056944444</x:v>
      </x:c>
      <x:c r="G1059" s="35" t="n">
        <x:v>45995.66079166667</x:v>
      </x:c>
      <x:c r="H1059" s="35" t="n">
        <x:f>'14_FALLAS_ESC'!$B$2</x:f>
        <x:v>45817.33333333334</x:v>
      </x:c>
      <x:c r="I1059" t="str">
        <x:f>IF(G1059&lt;=H1059,"TERMINADA",IF(F1059&gt;=H1059,"PENDIENTE",IF(E1059='14_FALLAS_ESC'!$E$2,"INTERRUMPIDA","EN CURSO")))</x:f>
        <x:v>PENDIENTE</x:v>
      </x:c>
      <x:c r="J1059" t="inlineStr">
        <x:is>
          <x:t xml:space="preserve">DERIVADO DEL FIFO</x:t>
        </x:is>
      </x:c>
    </x:row>
    <x:row r="1060">
      <x:c r="A1060" t="inlineStr">
        <x:is>
          <x:t xml:space="preserve">F01</x:t>
        </x:is>
      </x:c>
      <x:c r="B1060" t="inlineStr">
        <x:is>
          <x:t xml:space="preserve">P089</x:t>
        </x:is>
      </x:c>
      <x:c r="C1060" t="n">
        <x:v>3</x:v>
      </x:c>
      <x:c r="D1060" t="inlineStr">
        <x:is>
          <x:t xml:space="preserve">Perforación</x:t>
        </x:is>
      </x:c>
      <x:c r="E1060" t="inlineStr">
        <x:is>
          <x:t xml:space="preserve">Taladro de banco para perforación de acero</x:t>
        </x:is>
      </x:c>
      <x:c r="F1060" s="35" t="n">
        <x:v>45995.66079166667</x:v>
      </x:c>
      <x:c r="G1060" s="35" t="n">
        <x:v>45999.449125</x:v>
      </x:c>
      <x:c r="H1060" s="35" t="n">
        <x:f>'14_FALLAS_ESC'!$B$2</x:f>
        <x:v>45817.33333333334</x:v>
      </x:c>
      <x:c r="I1060" t="str">
        <x:f>IF(G1060&lt;=H1060,"TERMINADA",IF(F1060&gt;=H1060,"PENDIENTE",IF(E1060='14_FALLAS_ESC'!$E$2,"INTERRUMPIDA","EN CURSO")))</x:f>
        <x:v>PENDIENTE</x:v>
      </x:c>
      <x:c r="J1060" t="inlineStr">
        <x:is>
          <x:t xml:space="preserve">DERIVADO DEL FIFO</x:t>
        </x:is>
      </x:c>
    </x:row>
    <x:row r="1061">
      <x:c r="A1061" t="inlineStr">
        <x:is>
          <x:t xml:space="preserve">F01</x:t>
        </x:is>
      </x:c>
      <x:c r="B1061" t="inlineStr">
        <x:is>
          <x:t xml:space="preserve">P089</x:t>
        </x:is>
      </x:c>
      <x:c r="C1061" t="n">
        <x:v>4</x:v>
      </x:c>
      <x:c r="D1061" t="inlineStr">
        <x:is>
          <x:t xml:space="preserve">Plegado</x:t>
        </x:is>
      </x:c>
      <x:c r="E1061" t="inlineStr">
        <x:is>
          <x:t xml:space="preserve">Plegadora hidráulica de chapa metálica</x:t>
        </x:is>
      </x:c>
      <x:c r="F1061" s="35" t="n">
        <x:v>45999.449125</x:v>
      </x:c>
      <x:c r="G1061" s="35" t="n">
        <x:v>46000.63245833333</x:v>
      </x:c>
      <x:c r="H1061" s="35" t="n">
        <x:f>'14_FALLAS_ESC'!$B$2</x:f>
        <x:v>45817.33333333334</x:v>
      </x:c>
      <x:c r="I1061" t="str">
        <x:f>IF(G1061&lt;=H1061,"TERMINADA",IF(F1061&gt;=H1061,"PENDIENTE",IF(E1061='14_FALLAS_ESC'!$E$2,"INTERRUMPIDA","EN CURSO")))</x:f>
        <x:v>PENDIENTE</x:v>
      </x:c>
      <x:c r="J1061" t="inlineStr">
        <x:is>
          <x:t xml:space="preserve">DERIVADO DEL FIFO</x:t>
        </x:is>
      </x:c>
    </x:row>
    <x:row r="1062">
      <x:c r="A1062" t="inlineStr">
        <x:is>
          <x:t xml:space="preserve">F01</x:t>
        </x:is>
      </x:c>
      <x:c r="B1062" t="inlineStr">
        <x:is>
          <x:t xml:space="preserve">P089</x:t>
        </x:is>
      </x:c>
      <x:c r="C1062" t="n">
        <x:v>5</x:v>
      </x:c>
      <x:c r="D1062" t="inlineStr">
        <x:is>
          <x:t xml:space="preserve">Soldadura</x:t>
        </x:is>
      </x:c>
      <x:c r="E1062" t="inlineStr">
        <x:is>
          <x:t xml:space="preserve">Máquina de soldadura por arco MIG/MAG</x:t>
        </x:is>
      </x:c>
      <x:c r="F1062" s="35" t="n">
        <x:v>46000.63245833333</x:v>
      </x:c>
      <x:c r="G1062" s="35" t="n">
        <x:v>46002.57856944444</x:v>
      </x:c>
      <x:c r="H1062" s="35" t="n">
        <x:f>'14_FALLAS_ESC'!$B$2</x:f>
        <x:v>45817.33333333334</x:v>
      </x:c>
      <x:c r="I1062" t="str">
        <x:f>IF(G1062&lt;=H1062,"TERMINADA",IF(F1062&gt;=H1062,"PENDIENTE",IF(E1062='14_FALLAS_ESC'!$E$2,"INTERRUMPIDA","EN CURSO")))</x:f>
        <x:v>PENDIENTE</x:v>
      </x:c>
      <x:c r="J1062" t="inlineStr">
        <x:is>
          <x:t xml:space="preserve">DERIVADO DEL FIFO</x:t>
        </x:is>
      </x:c>
    </x:row>
    <x:row r="1063">
      <x:c r="A1063" t="inlineStr">
        <x:is>
          <x:t xml:space="preserve">F01</x:t>
        </x:is>
      </x:c>
      <x:c r="B1063" t="inlineStr">
        <x:is>
          <x:t xml:space="preserve">P089</x:t>
        </x:is>
      </x:c>
      <x:c r="C1063" t="n">
        <x:v>6</x:v>
      </x:c>
      <x:c r="D1063" t="inlineStr">
        <x:is>
          <x:t xml:space="preserve">Desbarbado</x:t>
        </x:is>
      </x:c>
      <x:c r="E1063" t="inlineStr">
        <x:is>
          <x:t xml:space="preserve">Mesa de desbarbado/esmerilado</x:t>
        </x:is>
      </x:c>
      <x:c r="F1063" s="35" t="n">
        <x:v>46002.57856944444</x:v>
      </x:c>
      <x:c r="G1063" s="35" t="n">
        <x:v>46003.57023611111</x:v>
      </x:c>
      <x:c r="H1063" s="35" t="n">
        <x:f>'14_FALLAS_ESC'!$B$2</x:f>
        <x:v>45817.33333333334</x:v>
      </x:c>
      <x:c r="I1063" t="str">
        <x:f>IF(G1063&lt;=H1063,"TERMINADA",IF(F1063&gt;=H1063,"PENDIENTE",IF(E1063='14_FALLAS_ESC'!$E$2,"INTERRUMPIDA","EN CURSO")))</x:f>
        <x:v>PENDIENTE</x:v>
      </x:c>
      <x:c r="J1063" t="inlineStr">
        <x:is>
          <x:t xml:space="preserve">DERIVADO DEL FIFO</x:t>
        </x:is>
      </x:c>
    </x:row>
    <x:row r="1064">
      <x:c r="A1064" t="inlineStr">
        <x:is>
          <x:t xml:space="preserve">F01</x:t>
        </x:is>
      </x:c>
      <x:c r="B1064" t="inlineStr">
        <x:is>
          <x:t xml:space="preserve">P089</x:t>
        </x:is>
      </x:c>
      <x:c r="C1064" t="n">
        <x:v>7</x:v>
      </x:c>
      <x:c r="D1064" t="inlineStr">
        <x:is>
          <x:t xml:space="preserve">Preparación superficial</x:t>
        </x:is>
      </x:c>
      <x:c r="E1064" t="inlineStr">
        <x:is>
          <x:t xml:space="preserve">Zona de preparación superficial</x:t>
        </x:is>
      </x:c>
      <x:c r="F1064" s="35" t="n">
        <x:v>46003.57023611111</x:v>
      </x:c>
      <x:c r="G1064" s="35" t="n">
        <x:v>46006.43063388889</x:v>
      </x:c>
      <x:c r="H1064" s="35" t="n">
        <x:f>'14_FALLAS_ESC'!$B$2</x:f>
        <x:v>45817.33333333334</x:v>
      </x:c>
      <x:c r="I1064" t="str">
        <x:f>IF(G1064&lt;=H1064,"TERMINADA",IF(F1064&gt;=H1064,"PENDIENTE",IF(E1064='14_FALLAS_ESC'!$E$2,"INTERRUMPIDA","EN CURSO")))</x:f>
        <x:v>PENDIENTE</x:v>
      </x:c>
      <x:c r="J1064" t="inlineStr">
        <x:is>
          <x:t xml:space="preserve">DERIVADO DEL FIFO</x:t>
        </x:is>
      </x:c>
    </x:row>
    <x:row r="1065">
      <x:c r="A1065" t="inlineStr">
        <x:is>
          <x:t xml:space="preserve">F01</x:t>
        </x:is>
      </x:c>
      <x:c r="B1065" t="inlineStr">
        <x:is>
          <x:t xml:space="preserve">P089</x:t>
        </x:is>
      </x:c>
      <x:c r="C1065" t="n">
        <x:v>8</x:v>
      </x:c>
      <x:c r="D1065" t="inlineStr">
        <x:is>
          <x:t xml:space="preserve">Aplicación electrostática de polvo</x:t>
        </x:is>
      </x:c>
      <x:c r="E1065" t="inlineStr">
        <x:is>
          <x:t xml:space="preserve">Pistola manual de pintura electrostática en polvo</x:t>
        </x:is>
      </x:c>
      <x:c r="F1065" s="35" t="n">
        <x:v>46006.43063388889</x:v>
      </x:c>
      <x:c r="G1065" s="35" t="n">
        <x:v>46006.55023111111</x:v>
      </x:c>
      <x:c r="H1065" s="35" t="n">
        <x:f>'14_FALLAS_ESC'!$B$2</x:f>
        <x:v>45817.33333333334</x:v>
      </x:c>
      <x:c r="I1065" t="str">
        <x:f>IF(G1065&lt;=H1065,"TERMINADA",IF(F1065&gt;=H1065,"PENDIENTE",IF(E1065='14_FALLAS_ESC'!$E$2,"INTERRUMPIDA","EN CURSO")))</x:f>
        <x:v>PENDIENTE</x:v>
      </x:c>
      <x:c r="J1065" t="inlineStr">
        <x:is>
          <x:t xml:space="preserve">DERIVADO DEL FIFO</x:t>
        </x:is>
      </x:c>
    </x:row>
    <x:row r="1066">
      <x:c r="A1066" t="inlineStr">
        <x:is>
          <x:t xml:space="preserve">F01</x:t>
        </x:is>
      </x:c>
      <x:c r="B1066" t="inlineStr">
        <x:is>
          <x:t xml:space="preserve">P089</x:t>
        </x:is>
      </x:c>
      <x:c r="C1066" t="n">
        <x:v>9</x:v>
      </x:c>
      <x:c r="D1066" t="inlineStr">
        <x:is>
          <x:t xml:space="preserve">Curado térmico en horno</x:t>
        </x:is>
      </x:c>
      <x:c r="E1066" t="inlineStr">
        <x:is>
          <x:t xml:space="preserve">Horno de curado de pintura electrostática por lotes</x:t>
        </x:is>
      </x:c>
      <x:c r="F1066" s="35" t="n">
        <x:v>46006.55023111111</x:v>
      </x:c>
      <x:c r="G1066" s="35" t="n">
        <x:v>46006.61273111111</x:v>
      </x:c>
      <x:c r="H1066" s="35" t="n">
        <x:f>'14_FALLAS_ESC'!$B$2</x:f>
        <x:v>45817.33333333334</x:v>
      </x:c>
      <x:c r="I1066" t="str">
        <x:f>IF(G1066&lt;=H1066,"TERMINADA",IF(F1066&gt;=H1066,"PENDIENTE",IF(E1066='14_FALLAS_ESC'!$E$2,"INTERRUMPIDA","EN CURSO")))</x:f>
        <x:v>PENDIENTE</x:v>
      </x:c>
      <x:c r="J1066" t="inlineStr">
        <x:is>
          <x:t xml:space="preserve">DERIVADO DEL FIFO</x:t>
        </x:is>
      </x:c>
    </x:row>
    <x:row r="1067">
      <x:c r="A1067" t="inlineStr">
        <x:is>
          <x:t xml:space="preserve">F01</x:t>
        </x:is>
      </x:c>
      <x:c r="B1067" t="inlineStr">
        <x:is>
          <x:t xml:space="preserve">P089</x:t>
        </x:is>
      </x:c>
      <x:c r="C1067" t="n">
        <x:v>10</x:v>
      </x:c>
      <x:c r="D1067" t="inlineStr">
        <x:is>
          <x:t xml:space="preserve">Colgado, traslado y enfriamiento</x:t>
        </x:is>
      </x:c>
      <x:c r="E1067" t="inlineStr">
        <x:is>
          <x:t xml:space="preserve">Manipulación y enfriamiento de piezas</x:t>
        </x:is>
      </x:c>
      <x:c r="F1067" s="35" t="n">
        <x:v>46006.61273111111</x:v>
      </x:c>
      <x:c r="G1067" s="35" t="n">
        <x:v>46006.64439083333</x:v>
      </x:c>
      <x:c r="H1067" s="35" t="n">
        <x:f>'14_FALLAS_ESC'!$B$2</x:f>
        <x:v>45817.33333333334</x:v>
      </x:c>
      <x:c r="I1067" t="str">
        <x:f>IF(G1067&lt;=H1067,"TERMINADA",IF(F1067&gt;=H1067,"PENDIENTE",IF(E1067='14_FALLAS_ESC'!$E$2,"INTERRUMPIDA","EN CURSO")))</x:f>
        <x:v>PENDIENTE</x:v>
      </x:c>
      <x:c r="J1067" t="inlineStr">
        <x:is>
          <x:t xml:space="preserve">DERIVADO DEL FIFO</x:t>
        </x:is>
      </x:c>
    </x:row>
    <x:row r="1068">
      <x:c r="A1068" t="inlineStr">
        <x:is>
          <x:t xml:space="preserve">F01</x:t>
        </x:is>
      </x:c>
      <x:c r="B1068" t="inlineStr">
        <x:is>
          <x:t xml:space="preserve">P089</x:t>
        </x:is>
      </x:c>
      <x:c r="C1068" t="n">
        <x:v>11</x:v>
      </x:c>
      <x:c r="D1068" t="inlineStr">
        <x:is>
          <x:t xml:space="preserve">Ensamblaje</x:t>
        </x:is>
      </x:c>
      <x:c r="E1068" t="inlineStr">
        <x:is>
          <x:t xml:space="preserve">Mesa de armado</x:t>
        </x:is>
      </x:c>
      <x:c r="F1068" s="35" t="n">
        <x:v>46006.64439083333</x:v>
      </x:c>
      <x:c r="G1068" s="35" t="n">
        <x:v>46008.40272416667</x:v>
      </x:c>
      <x:c r="H1068" s="35" t="n">
        <x:f>'14_FALLAS_ESC'!$B$2</x:f>
        <x:v>45817.33333333334</x:v>
      </x:c>
      <x:c r="I1068" t="str">
        <x:f>IF(G1068&lt;=H1068,"TERMINADA",IF(F1068&gt;=H1068,"PENDIENTE",IF(E1068='14_FALLAS_ESC'!$E$2,"INTERRUMPIDA","EN CURSO")))</x:f>
        <x:v>PENDIENTE</x:v>
      </x:c>
      <x:c r="J1068" t="inlineStr">
        <x:is>
          <x:t xml:space="preserve">DERIVADO DEL FIFO</x:t>
        </x:is>
      </x:c>
    </x:row>
    <x:row r="1069">
      <x:c r="A1069" t="inlineStr">
        <x:is>
          <x:t xml:space="preserve">F01</x:t>
        </x:is>
      </x:c>
      <x:c r="B1069" t="inlineStr">
        <x:is>
          <x:t xml:space="preserve">P089</x:t>
        </x:is>
      </x:c>
      <x:c r="C1069" t="n">
        <x:v>12</x:v>
      </x:c>
      <x:c r="D1069" t="inlineStr">
        <x:is>
          <x:t xml:space="preserve">Inspección de calidad</x:t>
        </x:is>
      </x:c>
      <x:c r="E1069" t="inlineStr">
        <x:is>
          <x:t xml:space="preserve">Área de inspección</x:t>
        </x:is>
      </x:c>
      <x:c r="F1069" s="35" t="n">
        <x:v>46008.40272416667</x:v>
      </x:c>
      <x:c r="G1069" s="35" t="n">
        <x:v>46008.43498805555</x:v>
      </x:c>
      <x:c r="H1069" s="35" t="n">
        <x:f>'14_FALLAS_ESC'!$B$2</x:f>
        <x:v>45817.33333333334</x:v>
      </x:c>
      <x:c r="I1069" t="str">
        <x:f>IF(G1069&lt;=H1069,"TERMINADA",IF(F1069&gt;=H1069,"PENDIENTE",IF(E1069='14_FALLAS_ESC'!$E$2,"INTERRUMPIDA","EN CURSO")))</x:f>
        <x:v>PENDIENTE</x:v>
      </x:c>
      <x:c r="J1069" t="inlineStr">
        <x:is>
          <x:t xml:space="preserve">DERIVADO DEL FIFO</x:t>
        </x:is>
      </x:c>
    </x:row>
    <x:row r="1070">
      <x:c r="A1070" t="inlineStr">
        <x:is>
          <x:t xml:space="preserve">F01</x:t>
        </x:is>
      </x:c>
      <x:c r="B1070" t="inlineStr">
        <x:is>
          <x:t xml:space="preserve">P089</x:t>
        </x:is>
      </x:c>
      <x:c r="C1070" t="n">
        <x:v>13</x:v>
      </x:c>
      <x:c r="D1070" t="inlineStr">
        <x:is>
          <x:t xml:space="preserve">Embalaje</x:t>
        </x:is>
      </x:c>
      <x:c r="E1070" t="inlineStr">
        <x:is>
          <x:t xml:space="preserve">Zona de protección y embalaje</x:t>
        </x:is>
      </x:c>
      <x:c r="F1070" s="35" t="n">
        <x:v>46008.43498805555</x:v>
      </x:c>
      <x:c r="G1070" s="35" t="n">
        <x:v>46008.47825194444</x:v>
      </x:c>
      <x:c r="H1070" s="35" t="n">
        <x:f>'14_FALLAS_ESC'!$B$2</x:f>
        <x:v>45817.33333333334</x:v>
      </x:c>
      <x:c r="I1070" t="str">
        <x:f>IF(G1070&lt;=H1070,"TERMINADA",IF(F1070&gt;=H1070,"PENDIENTE",IF(E1070='14_FALLAS_ESC'!$E$2,"INTERRUMPIDA","EN CURSO")))</x:f>
        <x:v>PENDIENTE</x:v>
      </x:c>
      <x:c r="J1070" t="inlineStr">
        <x:is>
          <x:t xml:space="preserve">DERIVADO DEL FIFO</x:t>
        </x:is>
      </x:c>
    </x:row>
    <x:row r="1071">
      <x:c r="A1071" t="inlineStr">
        <x:is>
          <x:t xml:space="preserve">F01</x:t>
        </x:is>
      </x:c>
      <x:c r="B1071" t="inlineStr">
        <x:is>
          <x:t xml:space="preserve">P091</x:t>
        </x:is>
      </x:c>
      <x:c r="C1071" t="n">
        <x:v>1</x:v>
      </x:c>
      <x:c r="D1071" t="inlineStr">
        <x:is>
          <x:t xml:space="preserve">Corte de planchas de acero</x:t>
        </x:is>
      </x:c>
      <x:c r="E1071" t="inlineStr">
        <x:is>
          <x:t xml:space="preserve">Guillotina hidráulica para corte de planchas de acero</x:t>
        </x:is>
      </x:c>
      <x:c r="F1071" s="35" t="n">
        <x:v>45994.65056944444</x:v>
      </x:c>
      <x:c r="G1071" s="35" t="n">
        <x:v>45995.699375</x:v>
      </x:c>
      <x:c r="H1071" s="35" t="n">
        <x:f>'14_FALLAS_ESC'!$B$2</x:f>
        <x:v>45817.33333333334</x:v>
      </x:c>
      <x:c r="I1071" t="str">
        <x:f>IF(G1071&lt;=H1071,"TERMINADA",IF(F1071&gt;=H1071,"PENDIENTE",IF(E1071='14_FALLAS_ESC'!$E$2,"INTERRUMPIDA","EN CURSO")))</x:f>
        <x:v>PENDIENTE</x:v>
      </x:c>
      <x:c r="J1071" t="inlineStr">
        <x:is>
          <x:t xml:space="preserve">DERIVADO DEL FIFO</x:t>
        </x:is>
      </x:c>
    </x:row>
    <x:row r="1072">
      <x:c r="A1072" t="inlineStr">
        <x:is>
          <x:t xml:space="preserve">F01</x:t>
        </x:is>
      </x:c>
      <x:c r="B1072" t="inlineStr">
        <x:is>
          <x:t xml:space="preserve">P091</x:t>
        </x:is>
      </x:c>
      <x:c r="C1072" t="n">
        <x:v>2</x:v>
      </x:c>
      <x:c r="D1072" t="inlineStr">
        <x:is>
          <x:t xml:space="preserve">Corte de tubos y perfiles</x:t>
        </x:is>
      </x:c>
      <x:c r="E1072" t="inlineStr">
        <x:is>
          <x:t xml:space="preserve">Sierra de cinta para corte de tubos y perfiles</x:t>
        </x:is>
      </x:c>
      <x:c r="F1072" s="35" t="n">
        <x:v>45995.699375</x:v>
      </x:c>
      <x:c r="G1072" s="35" t="n">
        <x:v>45996.35484722222</x:v>
      </x:c>
      <x:c r="H1072" s="35" t="n">
        <x:f>'14_FALLAS_ESC'!$B$2</x:f>
        <x:v>45817.33333333334</x:v>
      </x:c>
      <x:c r="I1072" t="str">
        <x:f>IF(G1072&lt;=H1072,"TERMINADA",IF(F1072&gt;=H1072,"PENDIENTE",IF(E1072='14_FALLAS_ESC'!$E$2,"INTERRUMPIDA","EN CURSO")))</x:f>
        <x:v>PENDIENTE</x:v>
      </x:c>
      <x:c r="J1072" t="inlineStr">
        <x:is>
          <x:t xml:space="preserve">DERIVADO DEL FIFO</x:t>
        </x:is>
      </x:c>
    </x:row>
    <x:row r="1073">
      <x:c r="A1073" t="inlineStr">
        <x:is>
          <x:t xml:space="preserve">F01</x:t>
        </x:is>
      </x:c>
      <x:c r="B1073" t="inlineStr">
        <x:is>
          <x:t xml:space="preserve">P091</x:t>
        </x:is>
      </x:c>
      <x:c r="C1073" t="n">
        <x:v>3</x:v>
      </x:c>
      <x:c r="D1073" t="inlineStr">
        <x:is>
          <x:t xml:space="preserve">Perforación</x:t>
        </x:is>
      </x:c>
      <x:c r="E1073" t="inlineStr">
        <x:is>
          <x:t xml:space="preserve">Taladro de banco para perforación de acero</x:t>
        </x:is>
      </x:c>
      <x:c r="F1073" s="35" t="n">
        <x:v>45999.449125</x:v>
      </x:c>
      <x:c r="G1073" s="35" t="n">
        <x:v>46000.56856944445</x:v>
      </x:c>
      <x:c r="H1073" s="35" t="n">
        <x:f>'14_FALLAS_ESC'!$B$2</x:f>
        <x:v>45817.33333333334</x:v>
      </x:c>
      <x:c r="I1073" t="str">
        <x:f>IF(G1073&lt;=H1073,"TERMINADA",IF(F1073&gt;=H1073,"PENDIENTE",IF(E1073='14_FALLAS_ESC'!$E$2,"INTERRUMPIDA","EN CURSO")))</x:f>
        <x:v>PENDIENTE</x:v>
      </x:c>
      <x:c r="J1073" t="inlineStr">
        <x:is>
          <x:t xml:space="preserve">DERIVADO DEL FIFO</x:t>
        </x:is>
      </x:c>
    </x:row>
    <x:row r="1074">
      <x:c r="A1074" t="inlineStr">
        <x:is>
          <x:t xml:space="preserve">F01</x:t>
        </x:is>
      </x:c>
      <x:c r="B1074" t="inlineStr">
        <x:is>
          <x:t xml:space="preserve">P091</x:t>
        </x:is>
      </x:c>
      <x:c r="C1074" t="n">
        <x:v>4</x:v>
      </x:c>
      <x:c r="D1074" t="inlineStr">
        <x:is>
          <x:t xml:space="preserve">Plegado</x:t>
        </x:is>
      </x:c>
      <x:c r="E1074" t="inlineStr">
        <x:is>
          <x:t xml:space="preserve">Plegadora hidráulica de chapa metálica</x:t>
        </x:is>
      </x:c>
      <x:c r="F1074" s="35" t="n">
        <x:v>46000.63245833333</x:v>
      </x:c>
      <x:c r="G1074" s="35" t="n">
        <x:v>46003.41579166667</x:v>
      </x:c>
      <x:c r="H1074" s="35" t="n">
        <x:f>'14_FALLAS_ESC'!$B$2</x:f>
        <x:v>45817.33333333334</x:v>
      </x:c>
      <x:c r="I1074" t="str">
        <x:f>IF(G1074&lt;=H1074,"TERMINADA",IF(F1074&gt;=H1074,"PENDIENTE",IF(E1074='14_FALLAS_ESC'!$E$2,"INTERRUMPIDA","EN CURSO")))</x:f>
        <x:v>PENDIENTE</x:v>
      </x:c>
      <x:c r="J1074" t="inlineStr">
        <x:is>
          <x:t xml:space="preserve">DERIVADO DEL FIFO</x:t>
        </x:is>
      </x:c>
    </x:row>
    <x:row r="1075">
      <x:c r="A1075" t="inlineStr">
        <x:is>
          <x:t xml:space="preserve">F01</x:t>
        </x:is>
      </x:c>
      <x:c r="B1075" t="inlineStr">
        <x:is>
          <x:t xml:space="preserve">P091</x:t>
        </x:is>
      </x:c>
      <x:c r="C1075" t="n">
        <x:v>5</x:v>
      </x:c>
      <x:c r="D1075" t="inlineStr">
        <x:is>
          <x:t xml:space="preserve">Desbarbado</x:t>
        </x:is>
      </x:c>
      <x:c r="E1075" t="inlineStr">
        <x:is>
          <x:t xml:space="preserve">Mesa de desbarbado/esmerilado</x:t>
        </x:is>
      </x:c>
      <x:c r="F1075" s="35" t="n">
        <x:v>46003.57023611111</x:v>
      </x:c>
      <x:c r="G1075" s="35" t="n">
        <x:v>46006.40981944445</x:v>
      </x:c>
      <x:c r="H1075" s="35" t="n">
        <x:f>'14_FALLAS_ESC'!$B$2</x:f>
        <x:v>45817.33333333334</x:v>
      </x:c>
      <x:c r="I1075" t="str">
        <x:f>IF(G1075&lt;=H1075,"TERMINADA",IF(F1075&gt;=H1075,"PENDIENTE",IF(E1075='14_FALLAS_ESC'!$E$2,"INTERRUMPIDA","EN CURSO")))</x:f>
        <x:v>PENDIENTE</x:v>
      </x:c>
      <x:c r="J1075" t="inlineStr">
        <x:is>
          <x:t xml:space="preserve">DERIVADO DEL FIFO</x:t>
        </x:is>
      </x:c>
    </x:row>
    <x:row r="1076">
      <x:c r="A1076" t="inlineStr">
        <x:is>
          <x:t xml:space="preserve">F01</x:t>
        </x:is>
      </x:c>
      <x:c r="B1076" t="inlineStr">
        <x:is>
          <x:t xml:space="preserve">P091</x:t>
        </x:is>
      </x:c>
      <x:c r="C1076" t="n">
        <x:v>6</x:v>
      </x:c>
      <x:c r="D1076" t="inlineStr">
        <x:is>
          <x:t xml:space="preserve">Preparación superficial</x:t>
        </x:is>
      </x:c>
      <x:c r="E1076" t="inlineStr">
        <x:is>
          <x:t xml:space="preserve">Zona de preparación superficial</x:t>
        </x:is>
      </x:c>
      <x:c r="F1076" s="35" t="n">
        <x:v>46006.43063388889</x:v>
      </x:c>
      <x:c r="G1076" s="35" t="n">
        <x:v>46006.64528055555</x:v>
      </x:c>
      <x:c r="H1076" s="35" t="n">
        <x:f>'14_FALLAS_ESC'!$B$2</x:f>
        <x:v>45817.33333333334</x:v>
      </x:c>
      <x:c r="I1076" t="str">
        <x:f>IF(G1076&lt;=H1076,"TERMINADA",IF(F1076&gt;=H1076,"PENDIENTE",IF(E1076='14_FALLAS_ESC'!$E$2,"INTERRUMPIDA","EN CURSO")))</x:f>
        <x:v>PENDIENTE</x:v>
      </x:c>
      <x:c r="J1076" t="inlineStr">
        <x:is>
          <x:t xml:space="preserve">DERIVADO DEL FIFO</x:t>
        </x:is>
      </x:c>
    </x:row>
    <x:row r="1077">
      <x:c r="A1077" t="inlineStr">
        <x:is>
          <x:t xml:space="preserve">F01</x:t>
        </x:is>
      </x:c>
      <x:c r="B1077" t="inlineStr">
        <x:is>
          <x:t xml:space="preserve">P091</x:t>
        </x:is>
      </x:c>
      <x:c r="C1077" t="n">
        <x:v>7</x:v>
      </x:c>
      <x:c r="D1077" t="inlineStr">
        <x:is>
          <x:t xml:space="preserve">Aplicación electrostática de polvo</x:t>
        </x:is>
      </x:c>
      <x:c r="E1077" t="inlineStr">
        <x:is>
          <x:t xml:space="preserve">Pistola manual de pintura electrostática en polvo</x:t>
        </x:is>
      </x:c>
      <x:c r="F1077" s="35" t="n">
        <x:v>46006.64528055555</x:v>
      </x:c>
      <x:c r="G1077" s="35" t="n">
        <x:v>46006.68594722222</x:v>
      </x:c>
      <x:c r="H1077" s="35" t="n">
        <x:f>'14_FALLAS_ESC'!$B$2</x:f>
        <x:v>45817.33333333334</x:v>
      </x:c>
      <x:c r="I1077" t="str">
        <x:f>IF(G1077&lt;=H1077,"TERMINADA",IF(F1077&gt;=H1077,"PENDIENTE",IF(E1077='14_FALLAS_ESC'!$E$2,"INTERRUMPIDA","EN CURSO")))</x:f>
        <x:v>PENDIENTE</x:v>
      </x:c>
      <x:c r="J1077" t="inlineStr">
        <x:is>
          <x:t xml:space="preserve">DERIVADO DEL FIFO</x:t>
        </x:is>
      </x:c>
    </x:row>
    <x:row r="1078">
      <x:c r="A1078" t="inlineStr">
        <x:is>
          <x:t xml:space="preserve">F01</x:t>
        </x:is>
      </x:c>
      <x:c r="B1078" t="inlineStr">
        <x:is>
          <x:t xml:space="preserve">P091</x:t>
        </x:is>
      </x:c>
      <x:c r="C1078" t="n">
        <x:v>8</x:v>
      </x:c>
      <x:c r="D1078" t="inlineStr">
        <x:is>
          <x:t xml:space="preserve">Curado térmico en horno</x:t>
        </x:is>
      </x:c>
      <x:c r="E1078" t="inlineStr">
        <x:is>
          <x:t xml:space="preserve">Horno de curado de pintura electrostática por lotes</x:t>
        </x:is>
      </x:c>
      <x:c r="F1078" s="35" t="n">
        <x:v>46006.68594722222</x:v>
      </x:c>
      <x:c r="G1078" s="35" t="n">
        <x:v>46007.34219722222</x:v>
      </x:c>
      <x:c r="H1078" s="35" t="n">
        <x:f>'14_FALLAS_ESC'!$B$2</x:f>
        <x:v>45817.33333333334</x:v>
      </x:c>
      <x:c r="I1078" t="str">
        <x:f>IF(G1078&lt;=H1078,"TERMINADA",IF(F1078&gt;=H1078,"PENDIENTE",IF(E1078='14_FALLAS_ESC'!$E$2,"INTERRUMPIDA","EN CURSO")))</x:f>
        <x:v>PENDIENTE</x:v>
      </x:c>
      <x:c r="J1078" t="inlineStr">
        <x:is>
          <x:t xml:space="preserve">DERIVADO DEL FIFO</x:t>
        </x:is>
      </x:c>
    </x:row>
    <x:row r="1079">
      <x:c r="A1079" t="inlineStr">
        <x:is>
          <x:t xml:space="preserve">F01</x:t>
        </x:is>
      </x:c>
      <x:c r="B1079" t="inlineStr">
        <x:is>
          <x:t xml:space="preserve">P091</x:t>
        </x:is>
      </x:c>
      <x:c r="C1079" t="n">
        <x:v>9</x:v>
      </x:c>
      <x:c r="D1079" t="inlineStr">
        <x:is>
          <x:t xml:space="preserve">Colgado, traslado y enfriamiento</x:t>
        </x:is>
      </x:c>
      <x:c r="E1079" t="inlineStr">
        <x:is>
          <x:t xml:space="preserve">Manipulación y enfriamiento de piezas</x:t>
        </x:is>
      </x:c>
      <x:c r="F1079" s="35" t="n">
        <x:v>46007.34219722222</x:v>
      </x:c>
      <x:c r="G1079" s="35" t="n">
        <x:v>46007.35871111111</x:v>
      </x:c>
      <x:c r="H1079" s="35" t="n">
        <x:f>'14_FALLAS_ESC'!$B$2</x:f>
        <x:v>45817.33333333334</x:v>
      </x:c>
      <x:c r="I1079" t="str">
        <x:f>IF(G1079&lt;=H1079,"TERMINADA",IF(F1079&gt;=H1079,"PENDIENTE",IF(E1079='14_FALLAS_ESC'!$E$2,"INTERRUMPIDA","EN CURSO")))</x:f>
        <x:v>PENDIENTE</x:v>
      </x:c>
      <x:c r="J1079" t="inlineStr">
        <x:is>
          <x:t xml:space="preserve">DERIVADO DEL FIFO</x:t>
        </x:is>
      </x:c>
    </x:row>
    <x:row r="1080">
      <x:c r="A1080" t="inlineStr">
        <x:is>
          <x:t xml:space="preserve">F01</x:t>
        </x:is>
      </x:c>
      <x:c r="B1080" t="inlineStr">
        <x:is>
          <x:t xml:space="preserve">P091</x:t>
        </x:is>
      </x:c>
      <x:c r="C1080" t="n">
        <x:v>10</x:v>
      </x:c>
      <x:c r="D1080" t="inlineStr">
        <x:is>
          <x:t xml:space="preserve">Ensamblaje</x:t>
        </x:is>
      </x:c>
      <x:c r="E1080" t="inlineStr">
        <x:is>
          <x:t xml:space="preserve">Mesa de armado</x:t>
        </x:is>
      </x:c>
      <x:c r="F1080" s="35" t="n">
        <x:v>46008.40272416667</x:v>
      </x:c>
      <x:c r="G1080" s="35" t="n">
        <x:v>46009.3610575</x:v>
      </x:c>
      <x:c r="H1080" s="35" t="n">
        <x:f>'14_FALLAS_ESC'!$B$2</x:f>
        <x:v>45817.33333333334</x:v>
      </x:c>
      <x:c r="I1080" t="str">
        <x:f>IF(G1080&lt;=H1080,"TERMINADA",IF(F1080&gt;=H1080,"PENDIENTE",IF(E1080='14_FALLAS_ESC'!$E$2,"INTERRUMPIDA","EN CURSO")))</x:f>
        <x:v>PENDIENTE</x:v>
      </x:c>
      <x:c r="J1080" t="inlineStr">
        <x:is>
          <x:t xml:space="preserve">DERIVADO DEL FIFO</x:t>
        </x:is>
      </x:c>
    </x:row>
    <x:row r="1081">
      <x:c r="A1081" t="inlineStr">
        <x:is>
          <x:t xml:space="preserve">F01</x:t>
        </x:is>
      </x:c>
      <x:c r="B1081" t="inlineStr">
        <x:is>
          <x:t xml:space="preserve">P091</x:t>
        </x:is>
      </x:c>
      <x:c r="C1081" t="n">
        <x:v>11</x:v>
      </x:c>
      <x:c r="D1081" t="inlineStr">
        <x:is>
          <x:t xml:space="preserve">Inspección de calidad</x:t>
        </x:is>
      </x:c>
      <x:c r="E1081" t="inlineStr">
        <x:is>
          <x:t xml:space="preserve">Área de inspección</x:t>
        </x:is>
      </x:c>
      <x:c r="F1081" s="35" t="n">
        <x:v>46009.3610575</x:v>
      </x:c>
      <x:c r="G1081" s="35" t="n">
        <x:v>46009.37823805556</x:v>
      </x:c>
      <x:c r="H1081" s="35" t="n">
        <x:f>'14_FALLAS_ESC'!$B$2</x:f>
        <x:v>45817.33333333334</x:v>
      </x:c>
      <x:c r="I1081" t="str">
        <x:f>IF(G1081&lt;=H1081,"TERMINADA",IF(F1081&gt;=H1081,"PENDIENTE",IF(E1081='14_FALLAS_ESC'!$E$2,"INTERRUMPIDA","EN CURSO")))</x:f>
        <x:v>PENDIENTE</x:v>
      </x:c>
      <x:c r="J1081" t="inlineStr">
        <x:is>
          <x:t xml:space="preserve">DERIVADO DEL FIFO</x:t>
        </x:is>
      </x:c>
    </x:row>
    <x:row r="1082">
      <x:c r="A1082" t="inlineStr">
        <x:is>
          <x:t xml:space="preserve">F01</x:t>
        </x:is>
      </x:c>
      <x:c r="B1082" t="inlineStr">
        <x:is>
          <x:t xml:space="preserve">P091</x:t>
        </x:is>
      </x:c>
      <x:c r="C1082" t="n">
        <x:v>12</x:v>
      </x:c>
      <x:c r="D1082" t="inlineStr">
        <x:is>
          <x:t xml:space="preserve">Embalaje</x:t>
        </x:is>
      </x:c>
      <x:c r="E1082" t="inlineStr">
        <x:is>
          <x:t xml:space="preserve">Zona de protección y embalaje</x:t>
        </x:is>
      </x:c>
      <x:c r="F1082" s="35" t="n">
        <x:v>46009.37823805556</x:v>
      </x:c>
      <x:c r="G1082" s="35" t="n">
        <x:v>46009.40121027778</x:v>
      </x:c>
      <x:c r="H1082" s="35" t="n">
        <x:f>'14_FALLAS_ESC'!$B$2</x:f>
        <x:v>45817.33333333334</x:v>
      </x:c>
      <x:c r="I1082" t="str">
        <x:f>IF(G1082&lt;=H1082,"TERMINADA",IF(F1082&gt;=H1082,"PENDIENTE",IF(E1082='14_FALLAS_ESC'!$E$2,"INTERRUMPIDA","EN CURSO")))</x:f>
        <x:v>PENDIENTE</x:v>
      </x:c>
      <x:c r="J1082" t="inlineStr">
        <x:is>
          <x:t xml:space="preserve">DERIVADO DEL FIFO</x:t>
        </x:is>
      </x:c>
    </x:row>
    <x:row r="1083">
      <x:c r="A1083" t="inlineStr">
        <x:is>
          <x:t xml:space="preserve">F01</x:t>
        </x:is>
      </x:c>
      <x:c r="B1083" t="inlineStr">
        <x:is>
          <x:t xml:space="preserve">P093</x:t>
        </x:is>
      </x:c>
      <x:c r="C1083" t="n">
        <x:v>1</x:v>
      </x:c>
      <x:c r="D1083" t="inlineStr">
        <x:is>
          <x:t xml:space="preserve">Corte de planchas de acero</x:t>
        </x:is>
      </x:c>
      <x:c r="E1083" t="inlineStr">
        <x:is>
          <x:t xml:space="preserve">Guillotina hidráulica para corte de planchas de acero</x:t>
        </x:is>
      </x:c>
      <x:c r="F1083" s="35" t="n">
        <x:v>45995.699375</x:v>
      </x:c>
      <x:c r="G1083" s="35" t="n">
        <x:v>45996.46967013889</x:v>
      </x:c>
      <x:c r="H1083" s="35" t="n">
        <x:f>'14_FALLAS_ESC'!$B$2</x:f>
        <x:v>45817.33333333334</x:v>
      </x:c>
      <x:c r="I1083" t="str">
        <x:f>IF(G1083&lt;=H1083,"TERMINADA",IF(F1083&gt;=H1083,"PENDIENTE",IF(E1083='14_FALLAS_ESC'!$E$2,"INTERRUMPIDA","EN CURSO")))</x:f>
        <x:v>PENDIENTE</x:v>
      </x:c>
      <x:c r="J1083" t="inlineStr">
        <x:is>
          <x:t xml:space="preserve">DERIVADO DEL FIFO</x:t>
        </x:is>
      </x:c>
    </x:row>
    <x:row r="1084">
      <x:c r="A1084" t="inlineStr">
        <x:is>
          <x:t xml:space="preserve">F01</x:t>
        </x:is>
      </x:c>
      <x:c r="B1084" t="inlineStr">
        <x:is>
          <x:t xml:space="preserve">P093</x:t>
        </x:is>
      </x:c>
      <x:c r="C1084" t="n">
        <x:v>2</x:v>
      </x:c>
      <x:c r="D1084" t="inlineStr">
        <x:is>
          <x:t xml:space="preserve">Perforación</x:t>
        </x:is>
      </x:c>
      <x:c r="E1084" t="inlineStr">
        <x:is>
          <x:t xml:space="preserve">Taladro de banco para perforación de acero</x:t>
        </x:is>
      </x:c>
      <x:c r="F1084" s="35" t="n">
        <x:v>46000.56856944445</x:v>
      </x:c>
      <x:c r="G1084" s="35" t="n">
        <x:v>46000.62690277777</x:v>
      </x:c>
      <x:c r="H1084" s="35" t="n">
        <x:f>'14_FALLAS_ESC'!$B$2</x:f>
        <x:v>45817.33333333334</x:v>
      </x:c>
      <x:c r="I1084" t="str">
        <x:f>IF(G1084&lt;=H1084,"TERMINADA",IF(F1084&gt;=H1084,"PENDIENTE",IF(E1084='14_FALLAS_ESC'!$E$2,"INTERRUMPIDA","EN CURSO")))</x:f>
        <x:v>PENDIENTE</x:v>
      </x:c>
      <x:c r="J1084" t="inlineStr">
        <x:is>
          <x:t xml:space="preserve">DERIVADO DEL FIFO</x:t>
        </x:is>
      </x:c>
    </x:row>
    <x:row r="1085">
      <x:c r="A1085" t="inlineStr">
        <x:is>
          <x:t xml:space="preserve">F01</x:t>
        </x:is>
      </x:c>
      <x:c r="B1085" t="inlineStr">
        <x:is>
          <x:t xml:space="preserve">P093</x:t>
        </x:is>
      </x:c>
      <x:c r="C1085" t="n">
        <x:v>3</x:v>
      </x:c>
      <x:c r="D1085" t="inlineStr">
        <x:is>
          <x:t xml:space="preserve">Plegado</x:t>
        </x:is>
      </x:c>
      <x:c r="E1085" t="inlineStr">
        <x:is>
          <x:t xml:space="preserve">Plegadora hidráulica de chapa metálica</x:t>
        </x:is>
      </x:c>
      <x:c r="F1085" s="35" t="n">
        <x:v>46003.41579166667</x:v>
      </x:c>
      <x:c r="G1085" s="35" t="n">
        <x:v>46006.45190277778</x:v>
      </x:c>
      <x:c r="H1085" s="35" t="n">
        <x:f>'14_FALLAS_ESC'!$B$2</x:f>
        <x:v>45817.33333333334</x:v>
      </x:c>
      <x:c r="I1085" t="str">
        <x:f>IF(G1085&lt;=H1085,"TERMINADA",IF(F1085&gt;=H1085,"PENDIENTE",IF(E1085='14_FALLAS_ESC'!$E$2,"INTERRUMPIDA","EN CURSO")))</x:f>
        <x:v>PENDIENTE</x:v>
      </x:c>
      <x:c r="J1085" t="inlineStr">
        <x:is>
          <x:t xml:space="preserve">DERIVADO DEL FIFO</x:t>
        </x:is>
      </x:c>
    </x:row>
    <x:row r="1086">
      <x:c r="A1086" t="inlineStr">
        <x:is>
          <x:t xml:space="preserve">F01</x:t>
        </x:is>
      </x:c>
      <x:c r="B1086" t="inlineStr">
        <x:is>
          <x:t xml:space="preserve">P093</x:t>
        </x:is>
      </x:c>
      <x:c r="C1086" t="n">
        <x:v>4</x:v>
      </x:c>
      <x:c r="D1086" t="inlineStr">
        <x:is>
          <x:t xml:space="preserve">Desbarbado</x:t>
        </x:is>
      </x:c>
      <x:c r="E1086" t="inlineStr">
        <x:is>
          <x:t xml:space="preserve">Mesa de desbarbado/esmerilado</x:t>
        </x:is>
      </x:c>
      <x:c r="F1086" s="35" t="n">
        <x:v>46006.45190277778</x:v>
      </x:c>
      <x:c r="G1086" s="35" t="n">
        <x:v>46006.55815277778</x:v>
      </x:c>
      <x:c r="H1086" s="35" t="n">
        <x:f>'14_FALLAS_ESC'!$B$2</x:f>
        <x:v>45817.33333333334</x:v>
      </x:c>
      <x:c r="I1086" t="str">
        <x:f>IF(G1086&lt;=H1086,"TERMINADA",IF(F1086&gt;=H1086,"PENDIENTE",IF(E1086='14_FALLAS_ESC'!$E$2,"INTERRUMPIDA","EN CURSO")))</x:f>
        <x:v>PENDIENTE</x:v>
      </x:c>
      <x:c r="J1086" t="inlineStr">
        <x:is>
          <x:t xml:space="preserve">DERIVADO DEL FIFO</x:t>
        </x:is>
      </x:c>
    </x:row>
    <x:row r="1087">
      <x:c r="A1087" t="inlineStr">
        <x:is>
          <x:t xml:space="preserve">F01</x:t>
        </x:is>
      </x:c>
      <x:c r="B1087" t="inlineStr">
        <x:is>
          <x:t xml:space="preserve">P093</x:t>
        </x:is>
      </x:c>
      <x:c r="C1087" t="n">
        <x:v>5</x:v>
      </x:c>
      <x:c r="D1087" t="inlineStr">
        <x:is>
          <x:t xml:space="preserve">Preparación superficial</x:t>
        </x:is>
      </x:c>
      <x:c r="E1087" t="inlineStr">
        <x:is>
          <x:t xml:space="preserve">Zona de preparación superficial</x:t>
        </x:is>
      </x:c>
      <x:c r="F1087" s="35" t="n">
        <x:v>46006.64528055555</x:v>
      </x:c>
      <x:c r="G1087" s="35" t="n">
        <x:v>46007.36585</x:v>
      </x:c>
      <x:c r="H1087" s="35" t="n">
        <x:f>'14_FALLAS_ESC'!$B$2</x:f>
        <x:v>45817.33333333334</x:v>
      </x:c>
      <x:c r="I1087" t="str">
        <x:f>IF(G1087&lt;=H1087,"TERMINADA",IF(F1087&gt;=H1087,"PENDIENTE",IF(E1087='14_FALLAS_ESC'!$E$2,"INTERRUMPIDA","EN CURSO")))</x:f>
        <x:v>PENDIENTE</x:v>
      </x:c>
      <x:c r="J1087" t="inlineStr">
        <x:is>
          <x:t xml:space="preserve">DERIVADO DEL FIFO</x:t>
        </x:is>
      </x:c>
    </x:row>
    <x:row r="1088">
      <x:c r="A1088" t="inlineStr">
        <x:is>
          <x:t xml:space="preserve">F01</x:t>
        </x:is>
      </x:c>
      <x:c r="B1088" t="inlineStr">
        <x:is>
          <x:t xml:space="preserve">P093</x:t>
        </x:is>
      </x:c>
      <x:c r="C1088" t="n">
        <x:v>6</x:v>
      </x:c>
      <x:c r="D1088" t="inlineStr">
        <x:is>
          <x:t xml:space="preserve">Aplicación electrostática de polvo</x:t>
        </x:is>
      </x:c>
      <x:c r="E1088" t="inlineStr">
        <x:is>
          <x:t xml:space="preserve">Pistola manual de pintura electrostática en polvo</x:t>
        </x:is>
      </x:c>
      <x:c r="F1088" s="35" t="n">
        <x:v>46007.36585</x:v>
      </x:c>
      <x:c r="G1088" s="35" t="n">
        <x:v>46007.39789861111</x:v>
      </x:c>
      <x:c r="H1088" s="35" t="n">
        <x:f>'14_FALLAS_ESC'!$B$2</x:f>
        <x:v>45817.33333333334</x:v>
      </x:c>
      <x:c r="I1088" t="str">
        <x:f>IF(G1088&lt;=H1088,"TERMINADA",IF(F1088&gt;=H1088,"PENDIENTE",IF(E1088='14_FALLAS_ESC'!$E$2,"INTERRUMPIDA","EN CURSO")))</x:f>
        <x:v>PENDIENTE</x:v>
      </x:c>
      <x:c r="J1088" t="inlineStr">
        <x:is>
          <x:t xml:space="preserve">DERIVADO DEL FIFO</x:t>
        </x:is>
      </x:c>
    </x:row>
    <x:row r="1089">
      <x:c r="A1089" t="inlineStr">
        <x:is>
          <x:t xml:space="preserve">F01</x:t>
        </x:is>
      </x:c>
      <x:c r="B1089" t="inlineStr">
        <x:is>
          <x:t xml:space="preserve">P093</x:t>
        </x:is>
      </x:c>
      <x:c r="C1089" t="n">
        <x:v>7</x:v>
      </x:c>
      <x:c r="D1089" t="inlineStr">
        <x:is>
          <x:t xml:space="preserve">Curado térmico en horno</x:t>
        </x:is>
      </x:c>
      <x:c r="E1089" t="inlineStr">
        <x:is>
          <x:t xml:space="preserve">Horno de curado de pintura electrostática por lotes</x:t>
        </x:is>
      </x:c>
      <x:c r="F1089" s="35" t="n">
        <x:v>46007.39789861111</x:v>
      </x:c>
      <x:c r="G1089" s="35" t="n">
        <x:v>46007.42914861111</x:v>
      </x:c>
      <x:c r="H1089" s="35" t="n">
        <x:f>'14_FALLAS_ESC'!$B$2</x:f>
        <x:v>45817.33333333334</x:v>
      </x:c>
      <x:c r="I1089" t="str">
        <x:f>IF(G1089&lt;=H1089,"TERMINADA",IF(F1089&gt;=H1089,"PENDIENTE",IF(E1089='14_FALLAS_ESC'!$E$2,"INTERRUMPIDA","EN CURSO")))</x:f>
        <x:v>PENDIENTE</x:v>
      </x:c>
      <x:c r="J1089" t="inlineStr">
        <x:is>
          <x:t xml:space="preserve">DERIVADO DEL FIFO</x:t>
        </x:is>
      </x:c>
    </x:row>
    <x:row r="1090">
      <x:c r="A1090" t="inlineStr">
        <x:is>
          <x:t xml:space="preserve">F01</x:t>
        </x:is>
      </x:c>
      <x:c r="B1090" t="inlineStr">
        <x:is>
          <x:t xml:space="preserve">P093</x:t>
        </x:is>
      </x:c>
      <x:c r="C1090" t="n">
        <x:v>8</x:v>
      </x:c>
      <x:c r="D1090" t="inlineStr">
        <x:is>
          <x:t xml:space="preserve">Colgado, traslado y enfriamiento</x:t>
        </x:is>
      </x:c>
      <x:c r="E1090" t="inlineStr">
        <x:is>
          <x:t xml:space="preserve">Manipulación y enfriamiento de piezas</x:t>
        </x:is>
      </x:c>
      <x:c r="F1090" s="35" t="n">
        <x:v>46007.42914861111</x:v>
      </x:c>
      <x:c r="G1090" s="35" t="n">
        <x:v>46007.44310694445</x:v>
      </x:c>
      <x:c r="H1090" s="35" t="n">
        <x:f>'14_FALLAS_ESC'!$B$2</x:f>
        <x:v>45817.33333333334</x:v>
      </x:c>
      <x:c r="I1090" t="str">
        <x:f>IF(G1090&lt;=H1090,"TERMINADA",IF(F1090&gt;=H1090,"PENDIENTE",IF(E1090='14_FALLAS_ESC'!$E$2,"INTERRUMPIDA","EN CURSO")))</x:f>
        <x:v>PENDIENTE</x:v>
      </x:c>
      <x:c r="J1090" t="inlineStr">
        <x:is>
          <x:t xml:space="preserve">DERIVADO DEL FIFO</x:t>
        </x:is>
      </x:c>
    </x:row>
    <x:row r="1091">
      <x:c r="A1091" t="inlineStr">
        <x:is>
          <x:t xml:space="preserve">F01</x:t>
        </x:is>
      </x:c>
      <x:c r="B1091" t="inlineStr">
        <x:is>
          <x:t xml:space="preserve">P093</x:t>
        </x:is>
      </x:c>
      <x:c r="C1091" t="n">
        <x:v>9</x:v>
      </x:c>
      <x:c r="D1091" t="inlineStr">
        <x:is>
          <x:t xml:space="preserve">Ensamblaje</x:t>
        </x:is>
      </x:c>
      <x:c r="E1091" t="inlineStr">
        <x:is>
          <x:t xml:space="preserve">Mesa de armado</x:t>
        </x:is>
      </x:c>
      <x:c r="F1091" s="35" t="n">
        <x:v>46009.3610575</x:v>
      </x:c>
      <x:c r="G1091" s="35" t="n">
        <x:v>46009.55272416666</x:v>
      </x:c>
      <x:c r="H1091" s="35" t="n">
        <x:f>'14_FALLAS_ESC'!$B$2</x:f>
        <x:v>45817.33333333334</x:v>
      </x:c>
      <x:c r="I1091" t="str">
        <x:f>IF(G1091&lt;=H1091,"TERMINADA",IF(F1091&gt;=H1091,"PENDIENTE",IF(E1091='14_FALLAS_ESC'!$E$2,"INTERRUMPIDA","EN CURSO")))</x:f>
        <x:v>PENDIENTE</x:v>
      </x:c>
      <x:c r="J1091" t="inlineStr">
        <x:is>
          <x:t xml:space="preserve">DERIVADO DEL FIFO</x:t>
        </x:is>
      </x:c>
    </x:row>
    <x:row r="1092">
      <x:c r="A1092" t="inlineStr">
        <x:is>
          <x:t xml:space="preserve">F01</x:t>
        </x:is>
      </x:c>
      <x:c r="B1092" t="inlineStr">
        <x:is>
          <x:t xml:space="preserve">P093</x:t>
        </x:is>
      </x:c>
      <x:c r="C1092" t="n">
        <x:v>10</x:v>
      </x:c>
      <x:c r="D1092" t="inlineStr">
        <x:is>
          <x:t xml:space="preserve">Inspección de calidad</x:t>
        </x:is>
      </x:c>
      <x:c r="E1092" t="inlineStr">
        <x:is>
          <x:t xml:space="preserve">Área de inspección</x:t>
        </x:is>
      </x:c>
      <x:c r="F1092" s="35" t="n">
        <x:v>46009.55272416666</x:v>
      </x:c>
      <x:c r="G1092" s="35" t="n">
        <x:v>46009.56633527778</x:v>
      </x:c>
      <x:c r="H1092" s="35" t="n">
        <x:f>'14_FALLAS_ESC'!$B$2</x:f>
        <x:v>45817.33333333334</x:v>
      </x:c>
      <x:c r="I1092" t="str">
        <x:f>IF(G1092&lt;=H1092,"TERMINADA",IF(F1092&gt;=H1092,"PENDIENTE",IF(E1092='14_FALLAS_ESC'!$E$2,"INTERRUMPIDA","EN CURSO")))</x:f>
        <x:v>PENDIENTE</x:v>
      </x:c>
      <x:c r="J1092" t="inlineStr">
        <x:is>
          <x:t xml:space="preserve">DERIVADO DEL FIFO</x:t>
        </x:is>
      </x:c>
    </x:row>
    <x:row r="1093">
      <x:c r="A1093" t="inlineStr">
        <x:is>
          <x:t xml:space="preserve">F01</x:t>
        </x:is>
      </x:c>
      <x:c r="B1093" t="inlineStr">
        <x:is>
          <x:t xml:space="preserve">P093</x:t>
        </x:is>
      </x:c>
      <x:c r="C1093" t="n">
        <x:v>11</x:v>
      </x:c>
      <x:c r="D1093" t="inlineStr">
        <x:is>
          <x:t xml:space="preserve">Embalaje</x:t>
        </x:is>
      </x:c>
      <x:c r="E1093" t="inlineStr">
        <x:is>
          <x:t xml:space="preserve">Zona de protección y embalaje</x:t>
        </x:is>
      </x:c>
      <x:c r="F1093" s="35" t="n">
        <x:v>46009.56633527778</x:v>
      </x:c>
      <x:c r="G1093" s="35" t="n">
        <x:v>46009.58432138889</x:v>
      </x:c>
      <x:c r="H1093" s="35" t="n">
        <x:f>'14_FALLAS_ESC'!$B$2</x:f>
        <x:v>45817.33333333334</x:v>
      </x:c>
      <x:c r="I1093" t="str">
        <x:f>IF(G1093&lt;=H1093,"TERMINADA",IF(F1093&gt;=H1093,"PENDIENTE",IF(E1093='14_FALLAS_ESC'!$E$2,"INTERRUMPIDA","EN CURSO")))</x:f>
        <x:v>PENDIENTE</x:v>
      </x:c>
      <x:c r="J1093" t="inlineStr">
        <x:is>
          <x:t xml:space="preserve">DERIVADO DEL FIFO</x:t>
        </x:is>
      </x:c>
    </x:row>
    <x:row r="1094">
      <x:c r="A1094" t="inlineStr">
        <x:is>
          <x:t xml:space="preserve">F01</x:t>
        </x:is>
      </x:c>
      <x:c r="B1094" t="inlineStr">
        <x:is>
          <x:t xml:space="preserve">P095</x:t>
        </x:is>
      </x:c>
      <x:c r="C1094" t="n">
        <x:v>1</x:v>
      </x:c>
      <x:c r="D1094" t="inlineStr">
        <x:is>
          <x:t xml:space="preserve">Corte de planchas de acero</x:t>
        </x:is>
      </x:c>
      <x:c r="E1094" t="inlineStr">
        <x:is>
          <x:t xml:space="preserve">Guillotina hidráulica para corte de planchas de acero</x:t>
        </x:is>
      </x:c>
      <x:c r="F1094" s="35" t="n">
        <x:v>45996.46967013889</x:v>
      </x:c>
      <x:c r="G1094" s="35" t="n">
        <x:v>45999.38883680556</x:v>
      </x:c>
      <x:c r="H1094" s="35" t="n">
        <x:f>'14_FALLAS_ESC'!$B$2</x:f>
        <x:v>45817.33333333334</x:v>
      </x:c>
      <x:c r="I1094" t="str">
        <x:f>IF(G1094&lt;=H1094,"TERMINADA",IF(F1094&gt;=H1094,"PENDIENTE",IF(E1094='14_FALLAS_ESC'!$E$2,"INTERRUMPIDA","EN CURSO")))</x:f>
        <x:v>PENDIENTE</x:v>
      </x:c>
      <x:c r="J1094" t="inlineStr">
        <x:is>
          <x:t xml:space="preserve">DERIVADO DEL FIFO</x:t>
        </x:is>
      </x:c>
    </x:row>
    <x:row r="1095">
      <x:c r="A1095" t="inlineStr">
        <x:is>
          <x:t xml:space="preserve">F01</x:t>
        </x:is>
      </x:c>
      <x:c r="B1095" t="inlineStr">
        <x:is>
          <x:t xml:space="preserve">P095</x:t>
        </x:is>
      </x:c>
      <x:c r="C1095" t="n">
        <x:v>2</x:v>
      </x:c>
      <x:c r="D1095" t="inlineStr">
        <x:is>
          <x:t xml:space="preserve">Perforación</x:t>
        </x:is>
      </x:c>
      <x:c r="E1095" t="inlineStr">
        <x:is>
          <x:t xml:space="preserve">Taladro de banco para perforación de acero</x:t>
        </x:is>
      </x:c>
      <x:c r="F1095" s="35" t="n">
        <x:v>46000.62690277777</x:v>
      </x:c>
      <x:c r="G1095" s="35" t="n">
        <x:v>46000.674125</x:v>
      </x:c>
      <x:c r="H1095" s="35" t="n">
        <x:f>'14_FALLAS_ESC'!$B$2</x:f>
        <x:v>45817.33333333334</x:v>
      </x:c>
      <x:c r="I1095" t="str">
        <x:f>IF(G1095&lt;=H1095,"TERMINADA",IF(F1095&gt;=H1095,"PENDIENTE",IF(E1095='14_FALLAS_ESC'!$E$2,"INTERRUMPIDA","EN CURSO")))</x:f>
        <x:v>PENDIENTE</x:v>
      </x:c>
      <x:c r="J1095" t="inlineStr">
        <x:is>
          <x:t xml:space="preserve">DERIVADO DEL FIFO</x:t>
        </x:is>
      </x:c>
    </x:row>
    <x:row r="1096">
      <x:c r="A1096" t="inlineStr">
        <x:is>
          <x:t xml:space="preserve">F01</x:t>
        </x:is>
      </x:c>
      <x:c r="B1096" t="inlineStr">
        <x:is>
          <x:t xml:space="preserve">P095</x:t>
        </x:is>
      </x:c>
      <x:c r="C1096" t="n">
        <x:v>3</x:v>
      </x:c>
      <x:c r="D1096" t="inlineStr">
        <x:is>
          <x:t xml:space="preserve">Plegado</x:t>
        </x:is>
      </x:c>
      <x:c r="E1096" t="inlineStr">
        <x:is>
          <x:t xml:space="preserve">Plegadora hidráulica de chapa metálica</x:t>
        </x:is>
      </x:c>
      <x:c r="F1096" s="35" t="n">
        <x:v>46006.45190277778</x:v>
      </x:c>
      <x:c r="G1096" s="35" t="n">
        <x:v>46008.39079166666</x:v>
      </x:c>
      <x:c r="H1096" s="35" t="n">
        <x:f>'14_FALLAS_ESC'!$B$2</x:f>
        <x:v>45817.33333333334</x:v>
      </x:c>
      <x:c r="I1096" t="str">
        <x:f>IF(G1096&lt;=H1096,"TERMINADA",IF(F1096&gt;=H1096,"PENDIENTE",IF(E1096='14_FALLAS_ESC'!$E$2,"INTERRUMPIDA","EN CURSO")))</x:f>
        <x:v>PENDIENTE</x:v>
      </x:c>
      <x:c r="J1096" t="inlineStr">
        <x:is>
          <x:t xml:space="preserve">DERIVADO DEL FIFO</x:t>
        </x:is>
      </x:c>
    </x:row>
    <x:row r="1097">
      <x:c r="A1097" t="inlineStr">
        <x:is>
          <x:t xml:space="preserve">F01</x:t>
        </x:is>
      </x:c>
      <x:c r="B1097" t="inlineStr">
        <x:is>
          <x:t xml:space="preserve">P095</x:t>
        </x:is>
      </x:c>
      <x:c r="C1097" t="n">
        <x:v>4</x:v>
      </x:c>
      <x:c r="D1097" t="inlineStr">
        <x:is>
          <x:t xml:space="preserve">Desbarbado</x:t>
        </x:is>
      </x:c>
      <x:c r="E1097" t="inlineStr">
        <x:is>
          <x:t xml:space="preserve">Mesa de desbarbado/esmerilado</x:t>
        </x:is>
      </x:c>
      <x:c r="F1097" s="35" t="n">
        <x:v>46008.39079166666</x:v>
      </x:c>
      <x:c r="G1097" s="35" t="n">
        <x:v>46008.49704166667</x:v>
      </x:c>
      <x:c r="H1097" s="35" t="n">
        <x:f>'14_FALLAS_ESC'!$B$2</x:f>
        <x:v>45817.33333333334</x:v>
      </x:c>
      <x:c r="I1097" t="str">
        <x:f>IF(G1097&lt;=H1097,"TERMINADA",IF(F1097&gt;=H1097,"PENDIENTE",IF(E1097='14_FALLAS_ESC'!$E$2,"INTERRUMPIDA","EN CURSO")))</x:f>
        <x:v>PENDIENTE</x:v>
      </x:c>
      <x:c r="J1097" t="inlineStr">
        <x:is>
          <x:t xml:space="preserve">DERIVADO DEL FIFO</x:t>
        </x:is>
      </x:c>
    </x:row>
    <x:row r="1098">
      <x:c r="A1098" t="inlineStr">
        <x:is>
          <x:t xml:space="preserve">F01</x:t>
        </x:is>
      </x:c>
      <x:c r="B1098" t="inlineStr">
        <x:is>
          <x:t xml:space="preserve">P095</x:t>
        </x:is>
      </x:c>
      <x:c r="C1098" t="n">
        <x:v>5</x:v>
      </x:c>
      <x:c r="D1098" t="inlineStr">
        <x:is>
          <x:t xml:space="preserve">Preparación superficial</x:t>
        </x:is>
      </x:c>
      <x:c r="E1098" t="inlineStr">
        <x:is>
          <x:t xml:space="preserve">Zona de preparación superficial</x:t>
        </x:is>
      </x:c>
      <x:c r="F1098" s="35" t="n">
        <x:v>46008.49704166667</x:v>
      </x:c>
      <x:c r="G1098" s="35" t="n">
        <x:v>46009.34643055555</x:v>
      </x:c>
      <x:c r="H1098" s="35" t="n">
        <x:f>'14_FALLAS_ESC'!$B$2</x:f>
        <x:v>45817.33333333334</x:v>
      </x:c>
      <x:c r="I1098" t="str">
        <x:f>IF(G1098&lt;=H1098,"TERMINADA",IF(F1098&gt;=H1098,"PENDIENTE",IF(E1098='14_FALLAS_ESC'!$E$2,"INTERRUMPIDA","EN CURSO")))</x:f>
        <x:v>PENDIENTE</x:v>
      </x:c>
      <x:c r="J1098" t="inlineStr">
        <x:is>
          <x:t xml:space="preserve">DERIVADO DEL FIFO</x:t>
        </x:is>
      </x:c>
    </x:row>
    <x:row r="1099">
      <x:c r="A1099" t="inlineStr">
        <x:is>
          <x:t xml:space="preserve">F01</x:t>
        </x:is>
      </x:c>
      <x:c r="B1099" t="inlineStr">
        <x:is>
          <x:t xml:space="preserve">P095</x:t>
        </x:is>
      </x:c>
      <x:c r="C1099" t="n">
        <x:v>6</x:v>
      </x:c>
      <x:c r="D1099" t="inlineStr">
        <x:is>
          <x:t xml:space="preserve">Aplicación electrostática de polvo</x:t>
        </x:is>
      </x:c>
      <x:c r="E1099" t="inlineStr">
        <x:is>
          <x:t xml:space="preserve">Pistola manual de pintura electrostática en polvo</x:t>
        </x:is>
      </x:c>
      <x:c r="F1099" s="35" t="n">
        <x:v>46009.34643055555</x:v>
      </x:c>
      <x:c r="G1099" s="35" t="n">
        <x:v>46009.40045833333</x:v>
      </x:c>
      <x:c r="H1099" s="35" t="n">
        <x:f>'14_FALLAS_ESC'!$B$2</x:f>
        <x:v>45817.33333333334</x:v>
      </x:c>
      <x:c r="I1099" t="str">
        <x:f>IF(G1099&lt;=H1099,"TERMINADA",IF(F1099&gt;=H1099,"PENDIENTE",IF(E1099='14_FALLAS_ESC'!$E$2,"INTERRUMPIDA","EN CURSO")))</x:f>
        <x:v>PENDIENTE</x:v>
      </x:c>
      <x:c r="J1099" t="inlineStr">
        <x:is>
          <x:t xml:space="preserve">DERIVADO DEL FIFO</x:t>
        </x:is>
      </x:c>
    </x:row>
    <x:row r="1100">
      <x:c r="A1100" t="inlineStr">
        <x:is>
          <x:t xml:space="preserve">F01</x:t>
        </x:is>
      </x:c>
      <x:c r="B1100" t="inlineStr">
        <x:is>
          <x:t xml:space="preserve">P095</x:t>
        </x:is>
      </x:c>
      <x:c r="C1100" t="n">
        <x:v>7</x:v>
      </x:c>
      <x:c r="D1100" t="inlineStr">
        <x:is>
          <x:t xml:space="preserve">Curado térmico en horno</x:t>
        </x:is>
      </x:c>
      <x:c r="E1100" t="inlineStr">
        <x:is>
          <x:t xml:space="preserve">Horno de curado de pintura electrostática por lotes</x:t>
        </x:is>
      </x:c>
      <x:c r="F1100" s="35" t="n">
        <x:v>46009.40045833333</x:v>
      </x:c>
      <x:c r="G1100" s="35" t="n">
        <x:v>46009.43170833333</x:v>
      </x:c>
      <x:c r="H1100" s="35" t="n">
        <x:f>'14_FALLAS_ESC'!$B$2</x:f>
        <x:v>45817.33333333334</x:v>
      </x:c>
      <x:c r="I1100" t="str">
        <x:f>IF(G1100&lt;=H1100,"TERMINADA",IF(F1100&gt;=H1100,"PENDIENTE",IF(E1100='14_FALLAS_ESC'!$E$2,"INTERRUMPIDA","EN CURSO")))</x:f>
        <x:v>PENDIENTE</x:v>
      </x:c>
      <x:c r="J1100" t="inlineStr">
        <x:is>
          <x:t xml:space="preserve">DERIVADO DEL FIFO</x:t>
        </x:is>
      </x:c>
    </x:row>
    <x:row r="1101">
      <x:c r="A1101" t="inlineStr">
        <x:is>
          <x:t xml:space="preserve">F01</x:t>
        </x:is>
      </x:c>
      <x:c r="B1101" t="inlineStr">
        <x:is>
          <x:t xml:space="preserve">P095</x:t>
        </x:is>
      </x:c>
      <x:c r="C1101" t="n">
        <x:v>8</x:v>
      </x:c>
      <x:c r="D1101" t="inlineStr">
        <x:is>
          <x:t xml:space="preserve">Colgado, traslado y enfriamiento</x:t>
        </x:is>
      </x:c>
      <x:c r="E1101" t="inlineStr">
        <x:is>
          <x:t xml:space="preserve">Manipulación y enfriamiento de piezas</x:t>
        </x:is>
      </x:c>
      <x:c r="F1101" s="35" t="n">
        <x:v>46009.43170833333</x:v>
      </x:c>
      <x:c r="G1101" s="35" t="n">
        <x:v>46009.45365277777</x:v>
      </x:c>
      <x:c r="H1101" s="35" t="n">
        <x:f>'14_FALLAS_ESC'!$B$2</x:f>
        <x:v>45817.33333333334</x:v>
      </x:c>
      <x:c r="I1101" t="str">
        <x:f>IF(G1101&lt;=H1101,"TERMINADA",IF(F1101&gt;=H1101,"PENDIENTE",IF(E1101='14_FALLAS_ESC'!$E$2,"INTERRUMPIDA","EN CURSO")))</x:f>
        <x:v>PENDIENTE</x:v>
      </x:c>
      <x:c r="J1101" t="inlineStr">
        <x:is>
          <x:t xml:space="preserve">DERIVADO DEL FIFO</x:t>
        </x:is>
      </x:c>
    </x:row>
    <x:row r="1102">
      <x:c r="A1102" t="inlineStr">
        <x:is>
          <x:t xml:space="preserve">F01</x:t>
        </x:is>
      </x:c>
      <x:c r="B1102" t="inlineStr">
        <x:is>
          <x:t xml:space="preserve">P095</x:t>
        </x:is>
      </x:c>
      <x:c r="C1102" t="n">
        <x:v>9</x:v>
      </x:c>
      <x:c r="D1102" t="inlineStr">
        <x:is>
          <x:t xml:space="preserve">Ensamblaje</x:t>
        </x:is>
      </x:c>
      <x:c r="E1102" t="inlineStr">
        <x:is>
          <x:t xml:space="preserve">Mesa de armado</x:t>
        </x:is>
      </x:c>
      <x:c r="F1102" s="35" t="n">
        <x:v>46009.55272416666</x:v>
      </x:c>
      <x:c r="G1102" s="35" t="n">
        <x:v>46010.36939083333</x:v>
      </x:c>
      <x:c r="H1102" s="35" t="n">
        <x:f>'14_FALLAS_ESC'!$B$2</x:f>
        <x:v>45817.33333333334</x:v>
      </x:c>
      <x:c r="I1102" t="str">
        <x:f>IF(G1102&lt;=H1102,"TERMINADA",IF(F1102&gt;=H1102,"PENDIENTE",IF(E1102='14_FALLAS_ESC'!$E$2,"INTERRUMPIDA","EN CURSO")))</x:f>
        <x:v>PENDIENTE</x:v>
      </x:c>
      <x:c r="J1102" t="inlineStr">
        <x:is>
          <x:t xml:space="preserve">DERIVADO DEL FIFO</x:t>
        </x:is>
      </x:c>
    </x:row>
    <x:row r="1103">
      <x:c r="A1103" t="inlineStr">
        <x:is>
          <x:t xml:space="preserve">F01</x:t>
        </x:is>
      </x:c>
      <x:c r="B1103" t="inlineStr">
        <x:is>
          <x:t xml:space="preserve">P095</x:t>
        </x:is>
      </x:c>
      <x:c r="C1103" t="n">
        <x:v>10</x:v>
      </x:c>
      <x:c r="D1103" t="inlineStr">
        <x:is>
          <x:t xml:space="preserve">Inspección de calidad</x:t>
        </x:is>
      </x:c>
      <x:c r="E1103" t="inlineStr">
        <x:is>
          <x:t xml:space="preserve">Área de inspección</x:t>
        </x:is>
      </x:c>
      <x:c r="F1103" s="35" t="n">
        <x:v>46010.36939083333</x:v>
      </x:c>
      <x:c r="G1103" s="35" t="n">
        <x:v>46010.39473805555</x:v>
      </x:c>
      <x:c r="H1103" s="35" t="n">
        <x:f>'14_FALLAS_ESC'!$B$2</x:f>
        <x:v>45817.33333333334</x:v>
      </x:c>
      <x:c r="I1103" t="str">
        <x:f>IF(G1103&lt;=H1103,"TERMINADA",IF(F1103&gt;=H1103,"PENDIENTE",IF(E1103='14_FALLAS_ESC'!$E$2,"INTERRUMPIDA","EN CURSO")))</x:f>
        <x:v>PENDIENTE</x:v>
      </x:c>
      <x:c r="J1103" t="inlineStr">
        <x:is>
          <x:t xml:space="preserve">DERIVADO DEL FIFO</x:t>
        </x:is>
      </x:c>
    </x:row>
    <x:row r="1104">
      <x:c r="A1104" t="inlineStr">
        <x:is>
          <x:t xml:space="preserve">F01</x:t>
        </x:is>
      </x:c>
      <x:c r="B1104" t="inlineStr">
        <x:is>
          <x:t xml:space="preserve">P095</x:t>
        </x:is>
      </x:c>
      <x:c r="C1104" t="n">
        <x:v>11</x:v>
      </x:c>
      <x:c r="D1104" t="inlineStr">
        <x:is>
          <x:t xml:space="preserve">Embalaje</x:t>
        </x:is>
      </x:c>
      <x:c r="E1104" t="inlineStr">
        <x:is>
          <x:t xml:space="preserve">Zona de protección y embalaje</x:t>
        </x:is>
      </x:c>
      <x:c r="F1104" s="35" t="n">
        <x:v>46010.39473805555</x:v>
      </x:c>
      <x:c r="G1104" s="35" t="n">
        <x:v>46010.4285575</x:v>
      </x:c>
      <x:c r="H1104" s="35" t="n">
        <x:f>'14_FALLAS_ESC'!$B$2</x:f>
        <x:v>45817.33333333334</x:v>
      </x:c>
      <x:c r="I1104" t="str">
        <x:f>IF(G1104&lt;=H1104,"TERMINADA",IF(F1104&gt;=H1104,"PENDIENTE",IF(E1104='14_FALLAS_ESC'!$E$2,"INTERRUMPIDA","EN CURSO")))</x:f>
        <x:v>PENDIENTE</x:v>
      </x:c>
      <x:c r="J1104" t="inlineStr">
        <x:is>
          <x:t xml:space="preserve">DERIVADO DEL FIFO</x:t>
        </x:is>
      </x:c>
    </x:row>
    <x:row r="1105">
      <x:c r="A1105" t="inlineStr">
        <x:is>
          <x:t xml:space="preserve">F01</x:t>
        </x:is>
      </x:c>
      <x:c r="B1105" t="inlineStr">
        <x:is>
          <x:t xml:space="preserve">P090</x:t>
        </x:is>
      </x:c>
      <x:c r="C1105" t="n">
        <x:v>1</x:v>
      </x:c>
      <x:c r="D1105" t="inlineStr">
        <x:is>
          <x:t xml:space="preserve">Corte de planchas de acero</x:t>
        </x:is>
      </x:c>
      <x:c r="E1105" t="inlineStr">
        <x:is>
          <x:t xml:space="preserve">Guillotina hidráulica para corte de planchas de acero</x:t>
        </x:is>
      </x:c>
      <x:c r="F1105" s="35" t="n">
        <x:v>46007.33333333334</x:v>
      </x:c>
      <x:c r="G1105" s="35" t="n">
        <x:v>46007.69169444445</x:v>
      </x:c>
      <x:c r="H1105" s="35" t="n">
        <x:f>'14_FALLAS_ESC'!$B$2</x:f>
        <x:v>45817.33333333334</x:v>
      </x:c>
      <x:c r="I1105" t="str">
        <x:f>IF(G1105&lt;=H1105,"TERMINADA",IF(F1105&gt;=H1105,"PENDIENTE",IF(E1105='14_FALLAS_ESC'!$E$2,"INTERRUMPIDA","EN CURSO")))</x:f>
        <x:v>PENDIENTE</x:v>
      </x:c>
      <x:c r="J1105" t="inlineStr">
        <x:is>
          <x:t xml:space="preserve">DERIVADO DEL FIFO</x:t>
        </x:is>
      </x:c>
    </x:row>
    <x:row r="1106">
      <x:c r="A1106" t="inlineStr">
        <x:is>
          <x:t xml:space="preserve">F01</x:t>
        </x:is>
      </x:c>
      <x:c r="B1106" t="inlineStr">
        <x:is>
          <x:t xml:space="preserve">P090</x:t>
        </x:is>
      </x:c>
      <x:c r="C1106" t="n">
        <x:v>2</x:v>
      </x:c>
      <x:c r="D1106" t="inlineStr">
        <x:is>
          <x:t xml:space="preserve">Corte de tubos y perfiles</x:t>
        </x:is>
      </x:c>
      <x:c r="E1106" t="inlineStr">
        <x:is>
          <x:t xml:space="preserve">Sierra de cinta para corte de tubos y perfiles</x:t>
        </x:is>
      </x:c>
      <x:c r="F1106" s="35" t="n">
        <x:v>46007.69169444445</x:v>
      </x:c>
      <x:c r="G1106" s="35" t="n">
        <x:v>46009.42780555556</x:v>
      </x:c>
      <x:c r="H1106" s="35" t="n">
        <x:f>'14_FALLAS_ESC'!$B$2</x:f>
        <x:v>45817.33333333334</x:v>
      </x:c>
      <x:c r="I1106" t="str">
        <x:f>IF(G1106&lt;=H1106,"TERMINADA",IF(F1106&gt;=H1106,"PENDIENTE",IF(E1106='14_FALLAS_ESC'!$E$2,"INTERRUMPIDA","EN CURSO")))</x:f>
        <x:v>PENDIENTE</x:v>
      </x:c>
      <x:c r="J1106" t="inlineStr">
        <x:is>
          <x:t xml:space="preserve">DERIVADO DEL FIFO</x:t>
        </x:is>
      </x:c>
    </x:row>
    <x:row r="1107">
      <x:c r="A1107" t="inlineStr">
        <x:is>
          <x:t xml:space="preserve">F01</x:t>
        </x:is>
      </x:c>
      <x:c r="B1107" t="inlineStr">
        <x:is>
          <x:t xml:space="preserve">P090</x:t>
        </x:is>
      </x:c>
      <x:c r="C1107" t="n">
        <x:v>3</x:v>
      </x:c>
      <x:c r="D1107" t="inlineStr">
        <x:is>
          <x:t xml:space="preserve">Perforación</x:t>
        </x:is>
      </x:c>
      <x:c r="E1107" t="inlineStr">
        <x:is>
          <x:t xml:space="preserve">Taladro de banco para perforación de acero</x:t>
        </x:is>
      </x:c>
      <x:c r="F1107" s="35" t="n">
        <x:v>46009.42780555556</x:v>
      </x:c>
      <x:c r="G1107" s="35" t="n">
        <x:v>46013.45919444445</x:v>
      </x:c>
      <x:c r="H1107" s="35" t="n">
        <x:f>'14_FALLAS_ESC'!$B$2</x:f>
        <x:v>45817.33333333334</x:v>
      </x:c>
      <x:c r="I1107" t="str">
        <x:f>IF(G1107&lt;=H1107,"TERMINADA",IF(F1107&gt;=H1107,"PENDIENTE",IF(E1107='14_FALLAS_ESC'!$E$2,"INTERRUMPIDA","EN CURSO")))</x:f>
        <x:v>PENDIENTE</x:v>
      </x:c>
      <x:c r="J1107" t="inlineStr">
        <x:is>
          <x:t xml:space="preserve">DERIVADO DEL FIFO</x:t>
        </x:is>
      </x:c>
    </x:row>
    <x:row r="1108">
      <x:c r="A1108" t="inlineStr">
        <x:is>
          <x:t xml:space="preserve">F01</x:t>
        </x:is>
      </x:c>
      <x:c r="B1108" t="inlineStr">
        <x:is>
          <x:t xml:space="preserve">P090</x:t>
        </x:is>
      </x:c>
      <x:c r="C1108" t="n">
        <x:v>4</x:v>
      </x:c>
      <x:c r="D1108" t="inlineStr">
        <x:is>
          <x:t xml:space="preserve">Plegado</x:t>
        </x:is>
      </x:c>
      <x:c r="E1108" t="inlineStr">
        <x:is>
          <x:t xml:space="preserve">Plegadora hidráulica de chapa metálica</x:t>
        </x:is>
      </x:c>
      <x:c r="F1108" s="35" t="n">
        <x:v>46013.45919444445</x:v>
      </x:c>
      <x:c r="G1108" s="35" t="n">
        <x:v>46015.38419444444</x:v>
      </x:c>
      <x:c r="H1108" s="35" t="n">
        <x:f>'14_FALLAS_ESC'!$B$2</x:f>
        <x:v>45817.33333333334</x:v>
      </x:c>
      <x:c r="I1108" t="str">
        <x:f>IF(G1108&lt;=H1108,"TERMINADA",IF(F1108&gt;=H1108,"PENDIENTE",IF(E1108='14_FALLAS_ESC'!$E$2,"INTERRUMPIDA","EN CURSO")))</x:f>
        <x:v>PENDIENTE</x:v>
      </x:c>
      <x:c r="J1108" t="inlineStr">
        <x:is>
          <x:t xml:space="preserve">DERIVADO DEL FIFO</x:t>
        </x:is>
      </x:c>
    </x:row>
    <x:row r="1109">
      <x:c r="A1109" t="inlineStr">
        <x:is>
          <x:t xml:space="preserve">F01</x:t>
        </x:is>
      </x:c>
      <x:c r="B1109" t="inlineStr">
        <x:is>
          <x:t xml:space="preserve">P090</x:t>
        </x:is>
      </x:c>
      <x:c r="C1109" t="n">
        <x:v>5</x:v>
      </x:c>
      <x:c r="D1109" t="inlineStr">
        <x:is>
          <x:t xml:space="preserve">Soldadura</x:t>
        </x:is>
      </x:c>
      <x:c r="E1109" t="inlineStr">
        <x:is>
          <x:t xml:space="preserve">Máquina de soldadura por arco MIG/MAG</x:t>
        </x:is>
      </x:c>
      <x:c r="F1109" s="35" t="n">
        <x:v>46015.38419444444</x:v>
      </x:c>
      <x:c r="G1109" s="35" t="n">
        <x:v>46017.38475</x:v>
      </x:c>
      <x:c r="H1109" s="35" t="n">
        <x:f>'14_FALLAS_ESC'!$B$2</x:f>
        <x:v>45817.33333333334</x:v>
      </x:c>
      <x:c r="I1109" t="str">
        <x:f>IF(G1109&lt;=H1109,"TERMINADA",IF(F1109&gt;=H1109,"PENDIENTE",IF(E1109='14_FALLAS_ESC'!$E$2,"INTERRUMPIDA","EN CURSO")))</x:f>
        <x:v>PENDIENTE</x:v>
      </x:c>
      <x:c r="J1109" t="inlineStr">
        <x:is>
          <x:t xml:space="preserve">DERIVADO DEL FIFO</x:t>
        </x:is>
      </x:c>
    </x:row>
    <x:row r="1110">
      <x:c r="A1110" t="inlineStr">
        <x:is>
          <x:t xml:space="preserve">F01</x:t>
        </x:is>
      </x:c>
      <x:c r="B1110" t="inlineStr">
        <x:is>
          <x:t xml:space="preserve">P090</x:t>
        </x:is>
      </x:c>
      <x:c r="C1110" t="n">
        <x:v>6</x:v>
      </x:c>
      <x:c r="D1110" t="inlineStr">
        <x:is>
          <x:t xml:space="preserve">Desbarbado</x:t>
        </x:is>
      </x:c>
      <x:c r="E1110" t="inlineStr">
        <x:is>
          <x:t xml:space="preserve">Mesa de desbarbado/esmerilado</x:t>
        </x:is>
      </x:c>
      <x:c r="F1110" s="35" t="n">
        <x:v>46017.38475</x:v>
      </x:c>
      <x:c r="G1110" s="35" t="n">
        <x:v>46020.46808333333</x:v>
      </x:c>
      <x:c r="H1110" s="35" t="n">
        <x:f>'14_FALLAS_ESC'!$B$2</x:f>
        <x:v>45817.33333333334</x:v>
      </x:c>
      <x:c r="I1110" t="str">
        <x:f>IF(G1110&lt;=H1110,"TERMINADA",IF(F1110&gt;=H1110,"PENDIENTE",IF(E1110='14_FALLAS_ESC'!$E$2,"INTERRUMPIDA","EN CURSO")))</x:f>
        <x:v>PENDIENTE</x:v>
      </x:c>
      <x:c r="J1110" t="inlineStr">
        <x:is>
          <x:t xml:space="preserve">DERIVADO DEL FIFO</x:t>
        </x:is>
      </x:c>
    </x:row>
    <x:row r="1111">
      <x:c r="A1111" t="inlineStr">
        <x:is>
          <x:t xml:space="preserve">F01</x:t>
        </x:is>
      </x:c>
      <x:c r="B1111" t="inlineStr">
        <x:is>
          <x:t xml:space="preserve">P090</x:t>
        </x:is>
      </x:c>
      <x:c r="C1111" t="n">
        <x:v>7</x:v>
      </x:c>
      <x:c r="D1111" t="inlineStr">
        <x:is>
          <x:t xml:space="preserve">Preparación superficial</x:t>
        </x:is>
      </x:c>
      <x:c r="E1111" t="inlineStr">
        <x:is>
          <x:t xml:space="preserve">Zona de preparación superficial</x:t>
        </x:is>
      </x:c>
      <x:c r="F1111" s="35" t="n">
        <x:v>46020.46808333333</x:v>
      </x:c>
      <x:c r="G1111" s="35" t="n">
        <x:v>46021.41028333333</x:v>
      </x:c>
      <x:c r="H1111" s="35" t="n">
        <x:f>'14_FALLAS_ESC'!$B$2</x:f>
        <x:v>45817.33333333334</x:v>
      </x:c>
      <x:c r="I1111" t="str">
        <x:f>IF(G1111&lt;=H1111,"TERMINADA",IF(F1111&gt;=H1111,"PENDIENTE",IF(E1111='14_FALLAS_ESC'!$E$2,"INTERRUMPIDA","EN CURSO")))</x:f>
        <x:v>PENDIENTE</x:v>
      </x:c>
      <x:c r="J1111" t="inlineStr">
        <x:is>
          <x:t xml:space="preserve">DERIVADO DEL FIFO</x:t>
        </x:is>
      </x:c>
    </x:row>
    <x:row r="1112">
      <x:c r="A1112" t="inlineStr">
        <x:is>
          <x:t xml:space="preserve">F01</x:t>
        </x:is>
      </x:c>
      <x:c r="B1112" t="inlineStr">
        <x:is>
          <x:t xml:space="preserve">P090</x:t>
        </x:is>
      </x:c>
      <x:c r="C1112" t="n">
        <x:v>8</x:v>
      </x:c>
      <x:c r="D1112" t="inlineStr">
        <x:is>
          <x:t xml:space="preserve">Aplicación electrostática de polvo</x:t>
        </x:is>
      </x:c>
      <x:c r="E1112" t="inlineStr">
        <x:is>
          <x:t xml:space="preserve">Pistola manual de pintura electrostática en polvo</x:t>
        </x:is>
      </x:c>
      <x:c r="F1112" s="35" t="n">
        <x:v>46021.41028333333</x:v>
      </x:c>
      <x:c r="G1112" s="35" t="n">
        <x:v>46021.49378333333</x:v>
      </x:c>
      <x:c r="H1112" s="35" t="n">
        <x:f>'14_FALLAS_ESC'!$B$2</x:f>
        <x:v>45817.33333333334</x:v>
      </x:c>
      <x:c r="I1112" t="str">
        <x:f>IF(G1112&lt;=H1112,"TERMINADA",IF(F1112&gt;=H1112,"PENDIENTE",IF(E1112='14_FALLAS_ESC'!$E$2,"INTERRUMPIDA","EN CURSO")))</x:f>
        <x:v>PENDIENTE</x:v>
      </x:c>
      <x:c r="J1112" t="inlineStr">
        <x:is>
          <x:t xml:space="preserve">DERIVADO DEL FIFO</x:t>
        </x:is>
      </x:c>
    </x:row>
    <x:row r="1113">
      <x:c r="A1113" t="inlineStr">
        <x:is>
          <x:t xml:space="preserve">F01</x:t>
        </x:is>
      </x:c>
      <x:c r="B1113" t="inlineStr">
        <x:is>
          <x:t xml:space="preserve">P090</x:t>
        </x:is>
      </x:c>
      <x:c r="C1113" t="n">
        <x:v>9</x:v>
      </x:c>
      <x:c r="D1113" t="inlineStr">
        <x:is>
          <x:t xml:space="preserve">Curado térmico en horno</x:t>
        </x:is>
      </x:c>
      <x:c r="E1113" t="inlineStr">
        <x:is>
          <x:t xml:space="preserve">Horno de curado de pintura electrostática por lotes</x:t>
        </x:is>
      </x:c>
      <x:c r="F1113" s="35" t="n">
        <x:v>46021.49378333333</x:v>
      </x:c>
      <x:c r="G1113" s="35" t="n">
        <x:v>46021.59795</x:v>
      </x:c>
      <x:c r="H1113" s="35" t="n">
        <x:f>'14_FALLAS_ESC'!$B$2</x:f>
        <x:v>45817.33333333334</x:v>
      </x:c>
      <x:c r="I1113" t="str">
        <x:f>IF(G1113&lt;=H1113,"TERMINADA",IF(F1113&gt;=H1113,"PENDIENTE",IF(E1113='14_FALLAS_ESC'!$E$2,"INTERRUMPIDA","EN CURSO")))</x:f>
        <x:v>PENDIENTE</x:v>
      </x:c>
      <x:c r="J1113" t="inlineStr">
        <x:is>
          <x:t xml:space="preserve">DERIVADO DEL FIFO</x:t>
        </x:is>
      </x:c>
    </x:row>
    <x:row r="1114">
      <x:c r="A1114" t="inlineStr">
        <x:is>
          <x:t xml:space="preserve">F01</x:t>
        </x:is>
      </x:c>
      <x:c r="B1114" t="inlineStr">
        <x:is>
          <x:t xml:space="preserve">P090</x:t>
        </x:is>
      </x:c>
      <x:c r="C1114" t="n">
        <x:v>10</x:v>
      </x:c>
      <x:c r="D1114" t="inlineStr">
        <x:is>
          <x:t xml:space="preserve">Colgado, traslado y enfriamiento</x:t>
        </x:is>
      </x:c>
      <x:c r="E1114" t="inlineStr">
        <x:is>
          <x:t xml:space="preserve">Manipulación y enfriamiento de piezas</x:t>
        </x:is>
      </x:c>
      <x:c r="F1114" s="35" t="n">
        <x:v>46021.59795</x:v>
      </x:c>
      <x:c r="G1114" s="35" t="n">
        <x:v>46021.63147777778</x:v>
      </x:c>
      <x:c r="H1114" s="35" t="n">
        <x:f>'14_FALLAS_ESC'!$B$2</x:f>
        <x:v>45817.33333333334</x:v>
      </x:c>
      <x:c r="I1114" t="str">
        <x:f>IF(G1114&lt;=H1114,"TERMINADA",IF(F1114&gt;=H1114,"PENDIENTE",IF(E1114='14_FALLAS_ESC'!$E$2,"INTERRUMPIDA","EN CURSO")))</x:f>
        <x:v>PENDIENTE</x:v>
      </x:c>
      <x:c r="J1114" t="inlineStr">
        <x:is>
          <x:t xml:space="preserve">DERIVADO DEL FIFO</x:t>
        </x:is>
      </x:c>
    </x:row>
    <x:row r="1115">
      <x:c r="A1115" t="inlineStr">
        <x:is>
          <x:t xml:space="preserve">F01</x:t>
        </x:is>
      </x:c>
      <x:c r="B1115" t="inlineStr">
        <x:is>
          <x:t xml:space="preserve">P090</x:t>
        </x:is>
      </x:c>
      <x:c r="C1115" t="n">
        <x:v>11</x:v>
      </x:c>
      <x:c r="D1115" t="inlineStr">
        <x:is>
          <x:t xml:space="preserve">Ensamblaje</x:t>
        </x:is>
      </x:c>
      <x:c r="E1115" t="inlineStr">
        <x:is>
          <x:t xml:space="preserve">Mesa de armado</x:t>
        </x:is>
      </x:c>
      <x:c r="F1115" s="35" t="n">
        <x:v>46021.63147777778</x:v>
      </x:c>
      <x:c r="G1115" s="35" t="n">
        <x:v>46023.45022777778</x:v>
      </x:c>
      <x:c r="H1115" s="35" t="n">
        <x:f>'14_FALLAS_ESC'!$B$2</x:f>
        <x:v>45817.33333333334</x:v>
      </x:c>
      <x:c r="I1115" t="str">
        <x:f>IF(G1115&lt;=H1115,"TERMINADA",IF(F1115&gt;=H1115,"PENDIENTE",IF(E1115='14_FALLAS_ESC'!$E$2,"INTERRUMPIDA","EN CURSO")))</x:f>
        <x:v>PENDIENTE</x:v>
      </x:c>
      <x:c r="J1115" t="inlineStr">
        <x:is>
          <x:t xml:space="preserve">DERIVADO DEL FIFO</x:t>
        </x:is>
      </x:c>
    </x:row>
    <x:row r="1116">
      <x:c r="A1116" t="inlineStr">
        <x:is>
          <x:t xml:space="preserve">F01</x:t>
        </x:is>
      </x:c>
      <x:c r="B1116" t="inlineStr">
        <x:is>
          <x:t xml:space="preserve">P090</x:t>
        </x:is>
      </x:c>
      <x:c r="C1116" t="n">
        <x:v>12</x:v>
      </x:c>
      <x:c r="D1116" t="inlineStr">
        <x:is>
          <x:t xml:space="preserve">Inspección de calidad</x:t>
        </x:is>
      </x:c>
      <x:c r="E1116" t="inlineStr">
        <x:is>
          <x:t xml:space="preserve">Área de inspección</x:t>
        </x:is>
      </x:c>
      <x:c r="F1116" s="35" t="n">
        <x:v>46023.45022777778</x:v>
      </x:c>
      <x:c r="G1116" s="35" t="n">
        <x:v>46023.48517222222</x:v>
      </x:c>
      <x:c r="H1116" s="35" t="n">
        <x:f>'14_FALLAS_ESC'!$B$2</x:f>
        <x:v>45817.33333333334</x:v>
      </x:c>
      <x:c r="I1116" t="str">
        <x:f>IF(G1116&lt;=H1116,"TERMINADA",IF(F1116&gt;=H1116,"PENDIENTE",IF(E1116='14_FALLAS_ESC'!$E$2,"INTERRUMPIDA","EN CURSO")))</x:f>
        <x:v>PENDIENTE</x:v>
      </x:c>
      <x:c r="J1116" t="inlineStr">
        <x:is>
          <x:t xml:space="preserve">DERIVADO DEL FIFO</x:t>
        </x:is>
      </x:c>
    </x:row>
    <x:row r="1117">
      <x:c r="A1117" t="inlineStr">
        <x:is>
          <x:t xml:space="preserve">F01</x:t>
        </x:is>
      </x:c>
      <x:c r="B1117" t="inlineStr">
        <x:is>
          <x:t xml:space="preserve">P090</x:t>
        </x:is>
      </x:c>
      <x:c r="C1117" t="n">
        <x:v>13</x:v>
      </x:c>
      <x:c r="D1117" t="inlineStr">
        <x:is>
          <x:t xml:space="preserve">Embalaje</x:t>
        </x:is>
      </x:c>
      <x:c r="E1117" t="inlineStr">
        <x:is>
          <x:t xml:space="preserve">Zona de protección y embalaje</x:t>
        </x:is>
      </x:c>
      <x:c r="F1117" s="35" t="n">
        <x:v>46023.48517222222</x:v>
      </x:c>
      <x:c r="G1117" s="35" t="n">
        <x:v>46023.57378333333</x:v>
      </x:c>
      <x:c r="H1117" s="35" t="n">
        <x:f>'14_FALLAS_ESC'!$B$2</x:f>
        <x:v>45817.33333333334</x:v>
      </x:c>
      <x:c r="I1117" t="str">
        <x:f>IF(G1117&lt;=H1117,"TERMINADA",IF(F1117&gt;=H1117,"PENDIENTE",IF(E1117='14_FALLAS_ESC'!$E$2,"INTERRUMPIDA","EN CURSO")))</x:f>
        <x:v>PENDIENTE</x:v>
      </x:c>
      <x:c r="J1117" t="inlineStr">
        <x:is>
          <x:t xml:space="preserve">DERIVADO DEL FIFO</x:t>
        </x:is>
      </x:c>
    </x:row>
    <x:row r="1118">
      <x:c r="A1118" t="inlineStr">
        <x:is>
          <x:t xml:space="preserve">F01</x:t>
        </x:is>
      </x:c>
      <x:c r="B1118" t="inlineStr">
        <x:is>
          <x:t xml:space="preserve">P092</x:t>
        </x:is>
      </x:c>
      <x:c r="C1118" t="n">
        <x:v>1</x:v>
      </x:c>
      <x:c r="D1118" t="inlineStr">
        <x:is>
          <x:t xml:space="preserve">Corte de planchas de acero</x:t>
        </x:is>
      </x:c>
      <x:c r="E1118" t="inlineStr">
        <x:is>
          <x:t xml:space="preserve">Guillotina hidráulica para corte de planchas de acero</x:t>
        </x:is>
      </x:c>
      <x:c r="F1118" s="35" t="n">
        <x:v>46007.69169444445</x:v>
      </x:c>
      <x:c r="G1118" s="35" t="n">
        <x:v>46008.64087847222</x:v>
      </x:c>
      <x:c r="H1118" s="35" t="n">
        <x:f>'14_FALLAS_ESC'!$B$2</x:f>
        <x:v>45817.33333333334</x:v>
      </x:c>
      <x:c r="I1118" t="str">
        <x:f>IF(G1118&lt;=H1118,"TERMINADA",IF(F1118&gt;=H1118,"PENDIENTE",IF(E1118='14_FALLAS_ESC'!$E$2,"INTERRUMPIDA","EN CURSO")))</x:f>
        <x:v>PENDIENTE</x:v>
      </x:c>
      <x:c r="J1118" t="inlineStr">
        <x:is>
          <x:t xml:space="preserve">DERIVADO DEL FIFO</x:t>
        </x:is>
      </x:c>
    </x:row>
    <x:row r="1119">
      <x:c r="A1119" t="inlineStr">
        <x:is>
          <x:t xml:space="preserve">F01</x:t>
        </x:is>
      </x:c>
      <x:c r="B1119" t="inlineStr">
        <x:is>
          <x:t xml:space="preserve">P092</x:t>
        </x:is>
      </x:c>
      <x:c r="C1119" t="n">
        <x:v>2</x:v>
      </x:c>
      <x:c r="D1119" t="inlineStr">
        <x:is>
          <x:t xml:space="preserve">Corte de tubos y perfiles</x:t>
        </x:is>
      </x:c>
      <x:c r="E1119" t="inlineStr">
        <x:is>
          <x:t xml:space="preserve">Sierra de cinta para corte de tubos y perfiles</x:t>
        </x:is>
      </x:c>
      <x:c r="F1119" s="35" t="n">
        <x:v>46009.42780555556</x:v>
      </x:c>
      <x:c r="G1119" s="35" t="n">
        <x:v>46009.46388888889</x:v>
      </x:c>
      <x:c r="H1119" s="35" t="n">
        <x:f>'14_FALLAS_ESC'!$B$2</x:f>
        <x:v>45817.33333333334</x:v>
      </x:c>
      <x:c r="I1119" t="str">
        <x:f>IF(G1119&lt;=H1119,"TERMINADA",IF(F1119&gt;=H1119,"PENDIENTE",IF(E1119='14_FALLAS_ESC'!$E$2,"INTERRUMPIDA","EN CURSO")))</x:f>
        <x:v>PENDIENTE</x:v>
      </x:c>
      <x:c r="J1119" t="inlineStr">
        <x:is>
          <x:t xml:space="preserve">DERIVADO DEL FIFO</x:t>
        </x:is>
      </x:c>
    </x:row>
    <x:row r="1120">
      <x:c r="A1120" t="inlineStr">
        <x:is>
          <x:t xml:space="preserve">F01</x:t>
        </x:is>
      </x:c>
      <x:c r="B1120" t="inlineStr">
        <x:is>
          <x:t xml:space="preserve">P092</x:t>
        </x:is>
      </x:c>
      <x:c r="C1120" t="n">
        <x:v>3</x:v>
      </x:c>
      <x:c r="D1120" t="inlineStr">
        <x:is>
          <x:t xml:space="preserve">Perforación</x:t>
        </x:is>
      </x:c>
      <x:c r="E1120" t="inlineStr">
        <x:is>
          <x:t xml:space="preserve">Taladro de banco para perforación de acero</x:t>
        </x:is>
      </x:c>
      <x:c r="F1120" s="35" t="n">
        <x:v>46013.45919444445</x:v>
      </x:c>
      <x:c r="G1120" s="35" t="n">
        <x:v>46014.4585</x:v>
      </x:c>
      <x:c r="H1120" s="35" t="n">
        <x:f>'14_FALLAS_ESC'!$B$2</x:f>
        <x:v>45817.33333333334</x:v>
      </x:c>
      <x:c r="I1120" t="str">
        <x:f>IF(G1120&lt;=H1120,"TERMINADA",IF(F1120&gt;=H1120,"PENDIENTE",IF(E1120='14_FALLAS_ESC'!$E$2,"INTERRUMPIDA","EN CURSO")))</x:f>
        <x:v>PENDIENTE</x:v>
      </x:c>
      <x:c r="J1120" t="inlineStr">
        <x:is>
          <x:t xml:space="preserve">DERIVADO DEL FIFO</x:t>
        </x:is>
      </x:c>
    </x:row>
    <x:row r="1121">
      <x:c r="A1121" t="inlineStr">
        <x:is>
          <x:t xml:space="preserve">F01</x:t>
        </x:is>
      </x:c>
      <x:c r="B1121" t="inlineStr">
        <x:is>
          <x:t xml:space="preserve">P092</x:t>
        </x:is>
      </x:c>
      <x:c r="C1121" t="n">
        <x:v>4</x:v>
      </x:c>
      <x:c r="D1121" t="inlineStr">
        <x:is>
          <x:t xml:space="preserve">Plegado</x:t>
        </x:is>
      </x:c>
      <x:c r="E1121" t="inlineStr">
        <x:is>
          <x:t xml:space="preserve">Plegadora hidráulica de chapa metálica</x:t>
        </x:is>
      </x:c>
      <x:c r="F1121" s="35" t="n">
        <x:v>46015.38419444444</x:v>
      </x:c>
      <x:c r="G1121" s="35" t="n">
        <x:v>46016.70363888889</x:v>
      </x:c>
      <x:c r="H1121" s="35" t="n">
        <x:f>'14_FALLAS_ESC'!$B$2</x:f>
        <x:v>45817.33333333334</x:v>
      </x:c>
      <x:c r="I1121" t="str">
        <x:f>IF(G1121&lt;=H1121,"TERMINADA",IF(F1121&gt;=H1121,"PENDIENTE",IF(E1121='14_FALLAS_ESC'!$E$2,"INTERRUMPIDA","EN CURSO")))</x:f>
        <x:v>PENDIENTE</x:v>
      </x:c>
      <x:c r="J1121" t="inlineStr">
        <x:is>
          <x:t xml:space="preserve">DERIVADO DEL FIFO</x:t>
        </x:is>
      </x:c>
    </x:row>
    <x:row r="1122">
      <x:c r="A1122" t="inlineStr">
        <x:is>
          <x:t xml:space="preserve">F01</x:t>
        </x:is>
      </x:c>
      <x:c r="B1122" t="inlineStr">
        <x:is>
          <x:t xml:space="preserve">P092</x:t>
        </x:is>
      </x:c>
      <x:c r="C1122" t="n">
        <x:v>5</x:v>
      </x:c>
      <x:c r="D1122" t="inlineStr">
        <x:is>
          <x:t xml:space="preserve">Soldadura</x:t>
        </x:is>
      </x:c>
      <x:c r="E1122" t="inlineStr">
        <x:is>
          <x:t xml:space="preserve">Máquina de soldadura por arco MIG/MAG</x:t>
        </x:is>
      </x:c>
      <x:c r="F1122" s="35" t="n">
        <x:v>46017.38475</x:v>
      </x:c>
      <x:c r="G1122" s="35" t="n">
        <x:v>46017.41891666667</x:v>
      </x:c>
      <x:c r="H1122" s="35" t="n">
        <x:f>'14_FALLAS_ESC'!$B$2</x:f>
        <x:v>45817.33333333334</x:v>
      </x:c>
      <x:c r="I1122" t="str">
        <x:f>IF(G1122&lt;=H1122,"TERMINADA",IF(F1122&gt;=H1122,"PENDIENTE",IF(E1122='14_FALLAS_ESC'!$E$2,"INTERRUMPIDA","EN CURSO")))</x:f>
        <x:v>PENDIENTE</x:v>
      </x:c>
      <x:c r="J1122" t="inlineStr">
        <x:is>
          <x:t xml:space="preserve">DERIVADO DEL FIFO</x:t>
        </x:is>
      </x:c>
    </x:row>
    <x:row r="1123">
      <x:c r="A1123" t="inlineStr">
        <x:is>
          <x:t xml:space="preserve">F01</x:t>
        </x:is>
      </x:c>
      <x:c r="B1123" t="inlineStr">
        <x:is>
          <x:t xml:space="preserve">P092</x:t>
        </x:is>
      </x:c>
      <x:c r="C1123" t="n">
        <x:v>6</x:v>
      </x:c>
      <x:c r="D1123" t="inlineStr">
        <x:is>
          <x:t xml:space="preserve">Desbarbado</x:t>
        </x:is>
      </x:c>
      <x:c r="E1123" t="inlineStr">
        <x:is>
          <x:t xml:space="preserve">Mesa de desbarbado/esmerilado</x:t>
        </x:is>
      </x:c>
      <x:c r="F1123" s="35" t="n">
        <x:v>46020.46808333333</x:v>
      </x:c>
      <x:c r="G1123" s="35" t="n">
        <x:v>46020.67225</x:v>
      </x:c>
      <x:c r="H1123" s="35" t="n">
        <x:f>'14_FALLAS_ESC'!$B$2</x:f>
        <x:v>45817.33333333334</x:v>
      </x:c>
      <x:c r="I1123" t="str">
        <x:f>IF(G1123&lt;=H1123,"TERMINADA",IF(F1123&gt;=H1123,"PENDIENTE",IF(E1123='14_FALLAS_ESC'!$E$2,"INTERRUMPIDA","EN CURSO")))</x:f>
        <x:v>PENDIENTE</x:v>
      </x:c>
      <x:c r="J1123" t="inlineStr">
        <x:is>
          <x:t xml:space="preserve">DERIVADO DEL FIFO</x:t>
        </x:is>
      </x:c>
    </x:row>
    <x:row r="1124">
      <x:c r="A1124" t="inlineStr">
        <x:is>
          <x:t xml:space="preserve">F01</x:t>
        </x:is>
      </x:c>
      <x:c r="B1124" t="inlineStr">
        <x:is>
          <x:t xml:space="preserve">P092</x:t>
        </x:is>
      </x:c>
      <x:c r="C1124" t="n">
        <x:v>7</x:v>
      </x:c>
      <x:c r="D1124" t="inlineStr">
        <x:is>
          <x:t xml:space="preserve">Preparación superficial</x:t>
        </x:is>
      </x:c>
      <x:c r="E1124" t="inlineStr">
        <x:is>
          <x:t xml:space="preserve">Zona de preparación superficial</x:t>
        </x:is>
      </x:c>
      <x:c r="F1124" s="35" t="n">
        <x:v>46021.41028333333</x:v>
      </x:c>
      <x:c r="G1124" s="35" t="n">
        <x:v>46021.58771277778</x:v>
      </x:c>
      <x:c r="H1124" s="35" t="n">
        <x:f>'14_FALLAS_ESC'!$B$2</x:f>
        <x:v>45817.33333333334</x:v>
      </x:c>
      <x:c r="I1124" t="str">
        <x:f>IF(G1124&lt;=H1124,"TERMINADA",IF(F1124&gt;=H1124,"PENDIENTE",IF(E1124='14_FALLAS_ESC'!$E$2,"INTERRUMPIDA","EN CURSO")))</x:f>
        <x:v>PENDIENTE</x:v>
      </x:c>
      <x:c r="J1124" t="inlineStr">
        <x:is>
          <x:t xml:space="preserve">DERIVADO DEL FIFO</x:t>
        </x:is>
      </x:c>
    </x:row>
    <x:row r="1125">
      <x:c r="A1125" t="inlineStr">
        <x:is>
          <x:t xml:space="preserve">F01</x:t>
        </x:is>
      </x:c>
      <x:c r="B1125" t="inlineStr">
        <x:is>
          <x:t xml:space="preserve">P092</x:t>
        </x:is>
      </x:c>
      <x:c r="C1125" t="n">
        <x:v>8</x:v>
      </x:c>
      <x:c r="D1125" t="inlineStr">
        <x:is>
          <x:t xml:space="preserve">Aplicación electrostática de polvo</x:t>
        </x:is>
      </x:c>
      <x:c r="E1125" t="inlineStr">
        <x:is>
          <x:t xml:space="preserve">Pistola manual de pintura electrostática en polvo</x:t>
        </x:is>
      </x:c>
      <x:c r="F1125" s="35" t="n">
        <x:v>46021.58771277778</x:v>
      </x:c>
      <x:c r="G1125" s="35" t="n">
        <x:v>46021.63172666667</x:v>
      </x:c>
      <x:c r="H1125" s="35" t="n">
        <x:f>'14_FALLAS_ESC'!$B$2</x:f>
        <x:v>45817.33333333334</x:v>
      </x:c>
      <x:c r="I1125" t="str">
        <x:f>IF(G1125&lt;=H1125,"TERMINADA",IF(F1125&gt;=H1125,"PENDIENTE",IF(E1125='14_FALLAS_ESC'!$E$2,"INTERRUMPIDA","EN CURSO")))</x:f>
        <x:v>PENDIENTE</x:v>
      </x:c>
      <x:c r="J1125" t="inlineStr">
        <x:is>
          <x:t xml:space="preserve">DERIVADO DEL FIFO</x:t>
        </x:is>
      </x:c>
    </x:row>
    <x:row r="1126">
      <x:c r="A1126" t="inlineStr">
        <x:is>
          <x:t xml:space="preserve">F01</x:t>
        </x:is>
      </x:c>
      <x:c r="B1126" t="inlineStr">
        <x:is>
          <x:t xml:space="preserve">P092</x:t>
        </x:is>
      </x:c>
      <x:c r="C1126" t="n">
        <x:v>9</x:v>
      </x:c>
      <x:c r="D1126" t="inlineStr">
        <x:is>
          <x:t xml:space="preserve">Curado térmico en horno</x:t>
        </x:is>
      </x:c>
      <x:c r="E1126" t="inlineStr">
        <x:is>
          <x:t xml:space="preserve">Horno de curado de pintura electrostática por lotes</x:t>
        </x:is>
      </x:c>
      <x:c r="F1126" s="35" t="n">
        <x:v>46021.63172666667</x:v>
      </x:c>
      <x:c r="G1126" s="35" t="n">
        <x:v>46021.66297666667</x:v>
      </x:c>
      <x:c r="H1126" s="35" t="n">
        <x:f>'14_FALLAS_ESC'!$B$2</x:f>
        <x:v>45817.33333333334</x:v>
      </x:c>
      <x:c r="I1126" t="str">
        <x:f>IF(G1126&lt;=H1126,"TERMINADA",IF(F1126&gt;=H1126,"PENDIENTE",IF(E1126='14_FALLAS_ESC'!$E$2,"INTERRUMPIDA","EN CURSO")))</x:f>
        <x:v>PENDIENTE</x:v>
      </x:c>
      <x:c r="J1126" t="inlineStr">
        <x:is>
          <x:t xml:space="preserve">DERIVADO DEL FIFO</x:t>
        </x:is>
      </x:c>
    </x:row>
    <x:row r="1127">
      <x:c r="A1127" t="inlineStr">
        <x:is>
          <x:t xml:space="preserve">F01</x:t>
        </x:is>
      </x:c>
      <x:c r="B1127" t="inlineStr">
        <x:is>
          <x:t xml:space="preserve">P092</x:t>
        </x:is>
      </x:c>
      <x:c r="C1127" t="n">
        <x:v>10</x:v>
      </x:c>
      <x:c r="D1127" t="inlineStr">
        <x:is>
          <x:t xml:space="preserve">Colgado, traslado y enfriamiento</x:t>
        </x:is>
      </x:c>
      <x:c r="E1127" t="inlineStr">
        <x:is>
          <x:t xml:space="preserve">Manipulación y enfriamiento de piezas</x:t>
        </x:is>
      </x:c>
      <x:c r="F1127" s="35" t="n">
        <x:v>46021.66297666667</x:v>
      </x:c>
      <x:c r="G1127" s="35" t="n">
        <x:v>46021.68087944444</x:v>
      </x:c>
      <x:c r="H1127" s="35" t="n">
        <x:f>'14_FALLAS_ESC'!$B$2</x:f>
        <x:v>45817.33333333334</x:v>
      </x:c>
      <x:c r="I1127" t="str">
        <x:f>IF(G1127&lt;=H1127,"TERMINADA",IF(F1127&gt;=H1127,"PENDIENTE",IF(E1127='14_FALLAS_ESC'!$E$2,"INTERRUMPIDA","EN CURSO")))</x:f>
        <x:v>PENDIENTE</x:v>
      </x:c>
      <x:c r="J1127" t="inlineStr">
        <x:is>
          <x:t xml:space="preserve">DERIVADO DEL FIFO</x:t>
        </x:is>
      </x:c>
    </x:row>
    <x:row r="1128">
      <x:c r="A1128" t="inlineStr">
        <x:is>
          <x:t xml:space="preserve">F01</x:t>
        </x:is>
      </x:c>
      <x:c r="B1128" t="inlineStr">
        <x:is>
          <x:t xml:space="preserve">P092</x:t>
        </x:is>
      </x:c>
      <x:c r="C1128" t="n">
        <x:v>11</x:v>
      </x:c>
      <x:c r="D1128" t="inlineStr">
        <x:is>
          <x:t xml:space="preserve">Ensamblaje</x:t>
        </x:is>
      </x:c>
      <x:c r="E1128" t="inlineStr">
        <x:is>
          <x:t xml:space="preserve">Mesa de armado</x:t>
        </x:is>
      </x:c>
      <x:c r="F1128" s="35" t="n">
        <x:v>46023.45022777778</x:v>
      </x:c>
      <x:c r="G1128" s="35" t="n">
        <x:v>46024.35804027778</x:v>
      </x:c>
      <x:c r="H1128" s="35" t="n">
        <x:f>'14_FALLAS_ESC'!$B$2</x:f>
        <x:v>45817.33333333334</x:v>
      </x:c>
      <x:c r="I1128" t="str">
        <x:f>IF(G1128&lt;=H1128,"TERMINADA",IF(F1128&gt;=H1128,"PENDIENTE",IF(E1128='14_FALLAS_ESC'!$E$2,"INTERRUMPIDA","EN CURSO")))</x:f>
        <x:v>PENDIENTE</x:v>
      </x:c>
      <x:c r="J1128" t="inlineStr">
        <x:is>
          <x:t xml:space="preserve">DERIVADO DEL FIFO</x:t>
        </x:is>
      </x:c>
    </x:row>
    <x:row r="1129">
      <x:c r="A1129" t="inlineStr">
        <x:is>
          <x:t xml:space="preserve">F01</x:t>
        </x:is>
      </x:c>
      <x:c r="B1129" t="inlineStr">
        <x:is>
          <x:t xml:space="preserve">P092</x:t>
        </x:is>
      </x:c>
      <x:c r="C1129" t="n">
        <x:v>12</x:v>
      </x:c>
      <x:c r="D1129" t="inlineStr">
        <x:is>
          <x:t xml:space="preserve">Inspección de calidad</x:t>
        </x:is>
      </x:c>
      <x:c r="E1129" t="inlineStr">
        <x:is>
          <x:t xml:space="preserve">Área de inspección</x:t>
        </x:is>
      </x:c>
      <x:c r="F1129" s="35" t="n">
        <x:v>46024.35804027778</x:v>
      </x:c>
      <x:c r="G1129" s="35" t="n">
        <x:v>46024.37726944444</x:v>
      </x:c>
      <x:c r="H1129" s="35" t="n">
        <x:f>'14_FALLAS_ESC'!$B$2</x:f>
        <x:v>45817.33333333334</x:v>
      </x:c>
      <x:c r="I1129" t="str">
        <x:f>IF(G1129&lt;=H1129,"TERMINADA",IF(F1129&gt;=H1129,"PENDIENTE",IF(E1129='14_FALLAS_ESC'!$E$2,"INTERRUMPIDA","EN CURSO")))</x:f>
        <x:v>PENDIENTE</x:v>
      </x:c>
      <x:c r="J1129" t="inlineStr">
        <x:is>
          <x:t xml:space="preserve">DERIVADO DEL FIFO</x:t>
        </x:is>
      </x:c>
    </x:row>
    <x:row r="1130">
      <x:c r="A1130" t="inlineStr">
        <x:is>
          <x:t xml:space="preserve">F01</x:t>
        </x:is>
      </x:c>
      <x:c r="B1130" t="inlineStr">
        <x:is>
          <x:t xml:space="preserve">P092</x:t>
        </x:is>
      </x:c>
      <x:c r="C1130" t="n">
        <x:v>13</x:v>
      </x:c>
      <x:c r="D1130" t="inlineStr">
        <x:is>
          <x:t xml:space="preserve">Embalaje</x:t>
        </x:is>
      </x:c>
      <x:c r="E1130" t="inlineStr">
        <x:is>
          <x:t xml:space="preserve">Zona de protección y embalaje</x:t>
        </x:is>
      </x:c>
      <x:c r="F1130" s="35" t="n">
        <x:v>46024.37726944444</x:v>
      </x:c>
      <x:c r="G1130" s="35" t="n">
        <x:v>46024.40296388889</x:v>
      </x:c>
      <x:c r="H1130" s="35" t="n">
        <x:f>'14_FALLAS_ESC'!$B$2</x:f>
        <x:v>45817.33333333334</x:v>
      </x:c>
      <x:c r="I1130" t="str">
        <x:f>IF(G1130&lt;=H1130,"TERMINADA",IF(F1130&gt;=H1130,"PENDIENTE",IF(E1130='14_FALLAS_ESC'!$E$2,"INTERRUMPIDA","EN CURSO")))</x:f>
        <x:v>PENDIENTE</x:v>
      </x:c>
      <x:c r="J1130" t="inlineStr">
        <x:is>
          <x:t xml:space="preserve">DERIVADO DEL FIFO</x:t>
        </x:is>
      </x:c>
    </x:row>
    <x:row r="1131">
      <x:c r="A1131" t="inlineStr">
        <x:is>
          <x:t xml:space="preserve">F01</x:t>
        </x:is>
      </x:c>
      <x:c r="B1131" t="inlineStr">
        <x:is>
          <x:t xml:space="preserve">P094</x:t>
        </x:is>
      </x:c>
      <x:c r="C1131" t="n">
        <x:v>1</x:v>
      </x:c>
      <x:c r="D1131" t="inlineStr">
        <x:is>
          <x:t xml:space="preserve">Corte de planchas de acero</x:t>
        </x:is>
      </x:c>
      <x:c r="E1131" t="inlineStr">
        <x:is>
          <x:t xml:space="preserve">Guillotina hidráulica para corte de planchas de acero</x:t>
        </x:is>
      </x:c>
      <x:c r="F1131" s="35" t="n">
        <x:v>46008.64087847222</x:v>
      </x:c>
      <x:c r="G1131" s="35" t="n">
        <x:v>46009.55118402778</x:v>
      </x:c>
      <x:c r="H1131" s="35" t="n">
        <x:f>'14_FALLAS_ESC'!$B$2</x:f>
        <x:v>45817.33333333334</x:v>
      </x:c>
      <x:c r="I1131" t="str">
        <x:f>IF(G1131&lt;=H1131,"TERMINADA",IF(F1131&gt;=H1131,"PENDIENTE",IF(E1131='14_FALLAS_ESC'!$E$2,"INTERRUMPIDA","EN CURSO")))</x:f>
        <x:v>PENDIENTE</x:v>
      </x:c>
      <x:c r="J1131" t="inlineStr">
        <x:is>
          <x:t xml:space="preserve">DERIVADO DEL FIFO</x:t>
        </x:is>
      </x:c>
    </x:row>
    <x:row r="1132">
      <x:c r="A1132" t="inlineStr">
        <x:is>
          <x:t xml:space="preserve">F01</x:t>
        </x:is>
      </x:c>
      <x:c r="B1132" t="inlineStr">
        <x:is>
          <x:t xml:space="preserve">P094</x:t>
        </x:is>
      </x:c>
      <x:c r="C1132" t="n">
        <x:v>2</x:v>
      </x:c>
      <x:c r="D1132" t="inlineStr">
        <x:is>
          <x:t xml:space="preserve">Perforación</x:t>
        </x:is>
      </x:c>
      <x:c r="E1132" t="inlineStr">
        <x:is>
          <x:t xml:space="preserve">Taladro de banco para perforación de acero</x:t>
        </x:is>
      </x:c>
      <x:c r="F1132" s="35" t="n">
        <x:v>46014.4585</x:v>
      </x:c>
      <x:c r="G1132" s="35" t="n">
        <x:v>46014.61961111111</x:v>
      </x:c>
      <x:c r="H1132" s="35" t="n">
        <x:f>'14_FALLAS_ESC'!$B$2</x:f>
        <x:v>45817.33333333334</x:v>
      </x:c>
      <x:c r="I1132" t="str">
        <x:f>IF(G1132&lt;=H1132,"TERMINADA",IF(F1132&gt;=H1132,"PENDIENTE",IF(E1132='14_FALLAS_ESC'!$E$2,"INTERRUMPIDA","EN CURSO")))</x:f>
        <x:v>PENDIENTE</x:v>
      </x:c>
      <x:c r="J1132" t="inlineStr">
        <x:is>
          <x:t xml:space="preserve">DERIVADO DEL FIFO</x:t>
        </x:is>
      </x:c>
    </x:row>
    <x:row r="1133">
      <x:c r="A1133" t="inlineStr">
        <x:is>
          <x:t xml:space="preserve">F01</x:t>
        </x:is>
      </x:c>
      <x:c r="B1133" t="inlineStr">
        <x:is>
          <x:t xml:space="preserve">P094</x:t>
        </x:is>
      </x:c>
      <x:c r="C1133" t="n">
        <x:v>3</x:v>
      </x:c>
      <x:c r="D1133" t="inlineStr">
        <x:is>
          <x:t xml:space="preserve">Plegado</x:t>
        </x:is>
      </x:c>
      <x:c r="E1133" t="inlineStr">
        <x:is>
          <x:t xml:space="preserve">Plegadora hidráulica de chapa metálica</x:t>
        </x:is>
      </x:c>
      <x:c r="F1133" s="35" t="n">
        <x:v>46016.70363888889</x:v>
      </x:c>
      <x:c r="G1133" s="35" t="n">
        <x:v>46020.66613888889</x:v>
      </x:c>
      <x:c r="H1133" s="35" t="n">
        <x:f>'14_FALLAS_ESC'!$B$2</x:f>
        <x:v>45817.33333333334</x:v>
      </x:c>
      <x:c r="I1133" t="str">
        <x:f>IF(G1133&lt;=H1133,"TERMINADA",IF(F1133&gt;=H1133,"PENDIENTE",IF(E1133='14_FALLAS_ESC'!$E$2,"INTERRUMPIDA","EN CURSO")))</x:f>
        <x:v>PENDIENTE</x:v>
      </x:c>
      <x:c r="J1133" t="inlineStr">
        <x:is>
          <x:t xml:space="preserve">DERIVADO DEL FIFO</x:t>
        </x:is>
      </x:c>
    </x:row>
    <x:row r="1134">
      <x:c r="A1134" t="inlineStr">
        <x:is>
          <x:t xml:space="preserve">F01</x:t>
        </x:is>
      </x:c>
      <x:c r="B1134" t="inlineStr">
        <x:is>
          <x:t xml:space="preserve">P094</x:t>
        </x:is>
      </x:c>
      <x:c r="C1134" t="n">
        <x:v>4</x:v>
      </x:c>
      <x:c r="D1134" t="inlineStr">
        <x:is>
          <x:t xml:space="preserve">Desbarbado</x:t>
        </x:is>
      </x:c>
      <x:c r="E1134" t="inlineStr">
        <x:is>
          <x:t xml:space="preserve">Mesa de desbarbado/esmerilado</x:t>
        </x:is>
      </x:c>
      <x:c r="F1134" s="35" t="n">
        <x:v>46020.67225</x:v>
      </x:c>
      <x:c r="G1134" s="35" t="n">
        <x:v>46021.40558333333</x:v>
      </x:c>
      <x:c r="H1134" s="35" t="n">
        <x:f>'14_FALLAS_ESC'!$B$2</x:f>
        <x:v>45817.33333333334</x:v>
      </x:c>
      <x:c r="I1134" t="str">
        <x:f>IF(G1134&lt;=H1134,"TERMINADA",IF(F1134&gt;=H1134,"PENDIENTE",IF(E1134='14_FALLAS_ESC'!$E$2,"INTERRUMPIDA","EN CURSO")))</x:f>
        <x:v>PENDIENTE</x:v>
      </x:c>
      <x:c r="J1134" t="inlineStr">
        <x:is>
          <x:t xml:space="preserve">DERIVADO DEL FIFO</x:t>
        </x:is>
      </x:c>
    </x:row>
    <x:row r="1135">
      <x:c r="A1135" t="inlineStr">
        <x:is>
          <x:t xml:space="preserve">F01</x:t>
        </x:is>
      </x:c>
      <x:c r="B1135" t="inlineStr">
        <x:is>
          <x:t xml:space="preserve">P094</x:t>
        </x:is>
      </x:c>
      <x:c r="C1135" t="n">
        <x:v>5</x:v>
      </x:c>
      <x:c r="D1135" t="inlineStr">
        <x:is>
          <x:t xml:space="preserve">Preparación superficial</x:t>
        </x:is>
      </x:c>
      <x:c r="E1135" t="inlineStr">
        <x:is>
          <x:t xml:space="preserve">Zona de preparación superficial</x:t>
        </x:is>
      </x:c>
      <x:c r="F1135" s="35" t="n">
        <x:v>46021.58771277778</x:v>
      </x:c>
      <x:c r="G1135" s="35" t="n">
        <x:v>46022.37324611111</x:v>
      </x:c>
      <x:c r="H1135" s="35" t="n">
        <x:f>'14_FALLAS_ESC'!$B$2</x:f>
        <x:v>45817.33333333334</x:v>
      </x:c>
      <x:c r="I1135" t="str">
        <x:f>IF(G1135&lt;=H1135,"TERMINADA",IF(F1135&gt;=H1135,"PENDIENTE",IF(E1135='14_FALLAS_ESC'!$E$2,"INTERRUMPIDA","EN CURSO")))</x:f>
        <x:v>PENDIENTE</x:v>
      </x:c>
      <x:c r="J1135" t="inlineStr">
        <x:is>
          <x:t xml:space="preserve">DERIVADO DEL FIFO</x:t>
        </x:is>
      </x:c>
    </x:row>
    <x:row r="1136">
      <x:c r="A1136" t="inlineStr">
        <x:is>
          <x:t xml:space="preserve">F01</x:t>
        </x:is>
      </x:c>
      <x:c r="B1136" t="inlineStr">
        <x:is>
          <x:t xml:space="preserve">P094</x:t>
        </x:is>
      </x:c>
      <x:c r="C1136" t="n">
        <x:v>6</x:v>
      </x:c>
      <x:c r="D1136" t="inlineStr">
        <x:is>
          <x:t xml:space="preserve">Aplicación electrostática de polvo</x:t>
        </x:is>
      </x:c>
      <x:c r="E1136" t="inlineStr">
        <x:is>
          <x:t xml:space="preserve">Pistola manual de pintura electrostática en polvo</x:t>
        </x:is>
      </x:c>
      <x:c r="F1136" s="35" t="n">
        <x:v>46022.37324611111</x:v>
      </x:c>
      <x:c r="G1136" s="35" t="n">
        <x:v>46022.41003777778</x:v>
      </x:c>
      <x:c r="H1136" s="35" t="n">
        <x:f>'14_FALLAS_ESC'!$B$2</x:f>
        <x:v>45817.33333333334</x:v>
      </x:c>
      <x:c r="I1136" t="str">
        <x:f>IF(G1136&lt;=H1136,"TERMINADA",IF(F1136&gt;=H1136,"PENDIENTE",IF(E1136='14_FALLAS_ESC'!$E$2,"INTERRUMPIDA","EN CURSO")))</x:f>
        <x:v>PENDIENTE</x:v>
      </x:c>
      <x:c r="J1136" t="inlineStr">
        <x:is>
          <x:t xml:space="preserve">DERIVADO DEL FIFO</x:t>
        </x:is>
      </x:c>
    </x:row>
    <x:row r="1137">
      <x:c r="A1137" t="inlineStr">
        <x:is>
          <x:t xml:space="preserve">F01</x:t>
        </x:is>
      </x:c>
      <x:c r="B1137" t="inlineStr">
        <x:is>
          <x:t xml:space="preserve">P094</x:t>
        </x:is>
      </x:c>
      <x:c r="C1137" t="n">
        <x:v>7</x:v>
      </x:c>
      <x:c r="D1137" t="inlineStr">
        <x:is>
          <x:t xml:space="preserve">Curado térmico en horno</x:t>
        </x:is>
      </x:c>
      <x:c r="E1137" t="inlineStr">
        <x:is>
          <x:t xml:space="preserve">Horno de curado de pintura electrostática por lotes</x:t>
        </x:is>
      </x:c>
      <x:c r="F1137" s="35" t="n">
        <x:v>46022.41003777778</x:v>
      </x:c>
      <x:c r="G1137" s="35" t="n">
        <x:v>46022.44128777778</x:v>
      </x:c>
      <x:c r="H1137" s="35" t="n">
        <x:f>'14_FALLAS_ESC'!$B$2</x:f>
        <x:v>45817.33333333334</x:v>
      </x:c>
      <x:c r="I1137" t="str">
        <x:f>IF(G1137&lt;=H1137,"TERMINADA",IF(F1137&gt;=H1137,"PENDIENTE",IF(E1137='14_FALLAS_ESC'!$E$2,"INTERRUMPIDA","EN CURSO")))</x:f>
        <x:v>PENDIENTE</x:v>
      </x:c>
      <x:c r="J1137" t="inlineStr">
        <x:is>
          <x:t xml:space="preserve">DERIVADO DEL FIFO</x:t>
        </x:is>
      </x:c>
    </x:row>
    <x:row r="1138">
      <x:c r="A1138" t="inlineStr">
        <x:is>
          <x:t xml:space="preserve">F01</x:t>
        </x:is>
      </x:c>
      <x:c r="B1138" t="inlineStr">
        <x:is>
          <x:t xml:space="preserve">P094</x:t>
        </x:is>
      </x:c>
      <x:c r="C1138" t="n">
        <x:v>8</x:v>
      </x:c>
      <x:c r="D1138" t="inlineStr">
        <x:is>
          <x:t xml:space="preserve">Colgado, traslado y enfriamiento</x:t>
        </x:is>
      </x:c>
      <x:c r="E1138" t="inlineStr">
        <x:is>
          <x:t xml:space="preserve">Manipulación y enfriamiento de piezas</x:t>
        </x:is>
      </x:c>
      <x:c r="F1138" s="35" t="n">
        <x:v>46022.44128777778</x:v>
      </x:c>
      <x:c r="G1138" s="35" t="n">
        <x:v>46022.45692666667</x:v>
      </x:c>
      <x:c r="H1138" s="35" t="n">
        <x:f>'14_FALLAS_ESC'!$B$2</x:f>
        <x:v>45817.33333333334</x:v>
      </x:c>
      <x:c r="I1138" t="str">
        <x:f>IF(G1138&lt;=H1138,"TERMINADA",IF(F1138&gt;=H1138,"PENDIENTE",IF(E1138='14_FALLAS_ESC'!$E$2,"INTERRUMPIDA","EN CURSO")))</x:f>
        <x:v>PENDIENTE</x:v>
      </x:c>
      <x:c r="J1138" t="inlineStr">
        <x:is>
          <x:t xml:space="preserve">DERIVADO DEL FIFO</x:t>
        </x:is>
      </x:c>
    </x:row>
    <x:row r="1139">
      <x:c r="A1139" t="inlineStr">
        <x:is>
          <x:t xml:space="preserve">F01</x:t>
        </x:is>
      </x:c>
      <x:c r="B1139" t="inlineStr">
        <x:is>
          <x:t xml:space="preserve">P094</x:t>
        </x:is>
      </x:c>
      <x:c r="C1139" t="n">
        <x:v>9</x:v>
      </x:c>
      <x:c r="D1139" t="inlineStr">
        <x:is>
          <x:t xml:space="preserve">Ensamblaje</x:t>
        </x:is>
      </x:c>
      <x:c r="E1139" t="inlineStr">
        <x:is>
          <x:t xml:space="preserve">Mesa de armado</x:t>
        </x:is>
      </x:c>
      <x:c r="F1139" s="35" t="n">
        <x:v>46024.35804027778</x:v>
      </x:c>
      <x:c r="G1139" s="35" t="n">
        <x:v>46024.63824861111</x:v>
      </x:c>
      <x:c r="H1139" s="35" t="n">
        <x:f>'14_FALLAS_ESC'!$B$2</x:f>
        <x:v>45817.33333333334</x:v>
      </x:c>
      <x:c r="I1139" t="str">
        <x:f>IF(G1139&lt;=H1139,"TERMINADA",IF(F1139&gt;=H1139,"PENDIENTE",IF(E1139='14_FALLAS_ESC'!$E$2,"INTERRUMPIDA","EN CURSO")))</x:f>
        <x:v>PENDIENTE</x:v>
      </x:c>
      <x:c r="J1139" t="inlineStr">
        <x:is>
          <x:t xml:space="preserve">DERIVADO DEL FIFO</x:t>
        </x:is>
      </x:c>
    </x:row>
    <x:row r="1140">
      <x:c r="A1140" t="inlineStr">
        <x:is>
          <x:t xml:space="preserve">F01</x:t>
        </x:is>
      </x:c>
      <x:c r="B1140" t="inlineStr">
        <x:is>
          <x:t xml:space="preserve">P094</x:t>
        </x:is>
      </x:c>
      <x:c r="C1140" t="n">
        <x:v>10</x:v>
      </x:c>
      <x:c r="D1140" t="inlineStr">
        <x:is>
          <x:t xml:space="preserve">Inspección de calidad</x:t>
        </x:is>
      </x:c>
      <x:c r="E1140" t="inlineStr">
        <x:is>
          <x:t xml:space="preserve">Área de inspección</x:t>
        </x:is>
      </x:c>
      <x:c r="F1140" s="35" t="n">
        <x:v>46024.63824861111</x:v>
      </x:c>
      <x:c r="G1140" s="35" t="n">
        <x:v>46024.65430416667</x:v>
      </x:c>
      <x:c r="H1140" s="35" t="n">
        <x:f>'14_FALLAS_ESC'!$B$2</x:f>
        <x:v>45817.33333333334</x:v>
      </x:c>
      <x:c r="I1140" t="str">
        <x:f>IF(G1140&lt;=H1140,"TERMINADA",IF(F1140&gt;=H1140,"PENDIENTE",IF(E1140='14_FALLAS_ESC'!$E$2,"INTERRUMPIDA","EN CURSO")))</x:f>
        <x:v>PENDIENTE</x:v>
      </x:c>
      <x:c r="J1140" t="inlineStr">
        <x:is>
          <x:t xml:space="preserve">DERIVADO DEL FIFO</x:t>
        </x:is>
      </x:c>
    </x:row>
    <x:row r="1141">
      <x:c r="A1141" t="inlineStr">
        <x:is>
          <x:t xml:space="preserve">F01</x:t>
        </x:is>
      </x:c>
      <x:c r="B1141" t="inlineStr">
        <x:is>
          <x:t xml:space="preserve">P094</x:t>
        </x:is>
      </x:c>
      <x:c r="C1141" t="n">
        <x:v>11</x:v>
      </x:c>
      <x:c r="D1141" t="inlineStr">
        <x:is>
          <x:t xml:space="preserve">Embalaje</x:t>
        </x:is>
      </x:c>
      <x:c r="E1141" t="inlineStr">
        <x:is>
          <x:t xml:space="preserve">Zona de protección y embalaje</x:t>
        </x:is>
      </x:c>
      <x:c r="F1141" s="35" t="n">
        <x:v>46024.65430416667</x:v>
      </x:c>
      <x:c r="G1141" s="35" t="n">
        <x:v>46024.67560972222</x:v>
      </x:c>
      <x:c r="H1141" s="35" t="n">
        <x:f>'14_FALLAS_ESC'!$B$2</x:f>
        <x:v>45817.33333333334</x:v>
      </x:c>
      <x:c r="I1141" t="str">
        <x:f>IF(G1141&lt;=H1141,"TERMINADA",IF(F1141&gt;=H1141,"PENDIENTE",IF(E1141='14_FALLAS_ESC'!$E$2,"INTERRUMPIDA","EN CURSO")))</x:f>
        <x:v>PENDIENTE</x:v>
      </x:c>
      <x:c r="J1141" t="inlineStr">
        <x:is>
          <x:t xml:space="preserve">DERIVADO DEL FIFO</x:t>
        </x:is>
      </x:c>
    </x:row>
    <x:row r="1142">
      <x:c r="A1142" t="inlineStr">
        <x:is>
          <x:t xml:space="preserve">F01</x:t>
        </x:is>
      </x:c>
      <x:c r="B1142" t="inlineStr">
        <x:is>
          <x:t xml:space="preserve">P096</x:t>
        </x:is>
      </x:c>
      <x:c r="C1142" t="n">
        <x:v>1</x:v>
      </x:c>
      <x:c r="D1142" t="inlineStr">
        <x:is>
          <x:t xml:space="preserve">Corte de planchas de acero</x:t>
        </x:is>
      </x:c>
      <x:c r="E1142" t="inlineStr">
        <x:is>
          <x:t xml:space="preserve">Guillotina hidráulica para corte de planchas de acero</x:t>
        </x:is>
      </x:c>
      <x:c r="F1142" s="35" t="n">
        <x:v>46009.55118402778</x:v>
      </x:c>
      <x:c r="G1142" s="35" t="n">
        <x:v>46010.43118402778</x:v>
      </x:c>
      <x:c r="H1142" s="35" t="n">
        <x:f>'14_FALLAS_ESC'!$B$2</x:f>
        <x:v>45817.33333333334</x:v>
      </x:c>
      <x:c r="I1142" t="str">
        <x:f>IF(G1142&lt;=H1142,"TERMINADA",IF(F1142&gt;=H1142,"PENDIENTE",IF(E1142='14_FALLAS_ESC'!$E$2,"INTERRUMPIDA","EN CURSO")))</x:f>
        <x:v>PENDIENTE</x:v>
      </x:c>
      <x:c r="J1142" t="inlineStr">
        <x:is>
          <x:t xml:space="preserve">DERIVADO DEL FIFO</x:t>
        </x:is>
      </x:c>
    </x:row>
    <x:row r="1143">
      <x:c r="A1143" t="inlineStr">
        <x:is>
          <x:t xml:space="preserve">F01</x:t>
        </x:is>
      </x:c>
      <x:c r="B1143" t="inlineStr">
        <x:is>
          <x:t xml:space="preserve">P096</x:t>
        </x:is>
      </x:c>
      <x:c r="C1143" t="n">
        <x:v>2</x:v>
      </x:c>
      <x:c r="D1143" t="inlineStr">
        <x:is>
          <x:t xml:space="preserve">Corte de tubos y perfiles</x:t>
        </x:is>
      </x:c>
      <x:c r="E1143" t="inlineStr">
        <x:is>
          <x:t xml:space="preserve">Sierra de cinta para corte de tubos y perfiles</x:t>
        </x:is>
      </x:c>
      <x:c r="F1143" s="35" t="n">
        <x:v>46010.43118402778</x:v>
      </x:c>
      <x:c r="G1143" s="35" t="n">
        <x:v>46010.70257291666</x:v>
      </x:c>
      <x:c r="H1143" s="35" t="n">
        <x:f>'14_FALLAS_ESC'!$B$2</x:f>
        <x:v>45817.33333333334</x:v>
      </x:c>
      <x:c r="I1143" t="str">
        <x:f>IF(G1143&lt;=H1143,"TERMINADA",IF(F1143&gt;=H1143,"PENDIENTE",IF(E1143='14_FALLAS_ESC'!$E$2,"INTERRUMPIDA","EN CURSO")))</x:f>
        <x:v>PENDIENTE</x:v>
      </x:c>
      <x:c r="J1143" t="inlineStr">
        <x:is>
          <x:t xml:space="preserve">DERIVADO DEL FIFO</x:t>
        </x:is>
      </x:c>
    </x:row>
    <x:row r="1144">
      <x:c r="A1144" t="inlineStr">
        <x:is>
          <x:t xml:space="preserve">F01</x:t>
        </x:is>
      </x:c>
      <x:c r="B1144" t="inlineStr">
        <x:is>
          <x:t xml:space="preserve">P096</x:t>
        </x:is>
      </x:c>
      <x:c r="C1144" t="n">
        <x:v>3</x:v>
      </x:c>
      <x:c r="D1144" t="inlineStr">
        <x:is>
          <x:t xml:space="preserve">Perforación</x:t>
        </x:is>
      </x:c>
      <x:c r="E1144" t="inlineStr">
        <x:is>
          <x:t xml:space="preserve">Taladro de banco para perforación de acero</x:t>
        </x:is>
      </x:c>
      <x:c r="F1144" s="35" t="n">
        <x:v>46014.61961111111</x:v>
      </x:c>
      <x:c r="G1144" s="35" t="n">
        <x:v>46015.67377777777</x:v>
      </x:c>
      <x:c r="H1144" s="35" t="n">
        <x:f>'14_FALLAS_ESC'!$B$2</x:f>
        <x:v>45817.33333333334</x:v>
      </x:c>
      <x:c r="I1144" t="str">
        <x:f>IF(G1144&lt;=H1144,"TERMINADA",IF(F1144&gt;=H1144,"PENDIENTE",IF(E1144='14_FALLAS_ESC'!$E$2,"INTERRUMPIDA","EN CURSO")))</x:f>
        <x:v>PENDIENTE</x:v>
      </x:c>
      <x:c r="J1144" t="inlineStr">
        <x:is>
          <x:t xml:space="preserve">DERIVADO DEL FIFO</x:t>
        </x:is>
      </x:c>
    </x:row>
    <x:row r="1145">
      <x:c r="A1145" t="inlineStr">
        <x:is>
          <x:t xml:space="preserve">F01</x:t>
        </x:is>
      </x:c>
      <x:c r="B1145" t="inlineStr">
        <x:is>
          <x:t xml:space="preserve">P096</x:t>
        </x:is>
      </x:c>
      <x:c r="C1145" t="n">
        <x:v>4</x:v>
      </x:c>
      <x:c r="D1145" t="inlineStr">
        <x:is>
          <x:t xml:space="preserve">Plegado</x:t>
        </x:is>
      </x:c>
      <x:c r="E1145" t="inlineStr">
        <x:is>
          <x:t xml:space="preserve">Plegadora hidráulica de chapa metálica</x:t>
        </x:is>
      </x:c>
      <x:c r="F1145" s="35" t="n">
        <x:v>46020.66613888889</x:v>
      </x:c>
      <x:c r="G1145" s="35" t="n">
        <x:v>46022.59808333333</x:v>
      </x:c>
      <x:c r="H1145" s="35" t="n">
        <x:f>'14_FALLAS_ESC'!$B$2</x:f>
        <x:v>45817.33333333334</x:v>
      </x:c>
      <x:c r="I1145" t="str">
        <x:f>IF(G1145&lt;=H1145,"TERMINADA",IF(F1145&gt;=H1145,"PENDIENTE",IF(E1145='14_FALLAS_ESC'!$E$2,"INTERRUMPIDA","EN CURSO")))</x:f>
        <x:v>PENDIENTE</x:v>
      </x:c>
      <x:c r="J1145" t="inlineStr">
        <x:is>
          <x:t xml:space="preserve">DERIVADO DEL FIFO</x:t>
        </x:is>
      </x:c>
    </x:row>
    <x:row r="1146">
      <x:c r="A1146" t="inlineStr">
        <x:is>
          <x:t xml:space="preserve">F01</x:t>
        </x:is>
      </x:c>
      <x:c r="B1146" t="inlineStr">
        <x:is>
          <x:t xml:space="preserve">P096</x:t>
        </x:is>
      </x:c>
      <x:c r="C1146" t="n">
        <x:v>5</x:v>
      </x:c>
      <x:c r="D1146" t="inlineStr">
        <x:is>
          <x:t xml:space="preserve">Desbarbado</x:t>
        </x:is>
      </x:c>
      <x:c r="E1146" t="inlineStr">
        <x:is>
          <x:t xml:space="preserve">Mesa de desbarbado/esmerilado</x:t>
        </x:is>
      </x:c>
      <x:c r="F1146" s="35" t="n">
        <x:v>46022.59808333333</x:v>
      </x:c>
      <x:c r="G1146" s="35" t="n">
        <x:v>46023.48558333333</x:v>
      </x:c>
      <x:c r="H1146" s="35" t="n">
        <x:f>'14_FALLAS_ESC'!$B$2</x:f>
        <x:v>45817.33333333334</x:v>
      </x:c>
      <x:c r="I1146" t="str">
        <x:f>IF(G1146&lt;=H1146,"TERMINADA",IF(F1146&gt;=H1146,"PENDIENTE",IF(E1146='14_FALLAS_ESC'!$E$2,"INTERRUMPIDA","EN CURSO")))</x:f>
        <x:v>PENDIENTE</x:v>
      </x:c>
      <x:c r="J1146" t="inlineStr">
        <x:is>
          <x:t xml:space="preserve">DERIVADO DEL FIFO</x:t>
        </x:is>
      </x:c>
    </x:row>
    <x:row r="1147">
      <x:c r="A1147" t="inlineStr">
        <x:is>
          <x:t xml:space="preserve">F01</x:t>
        </x:is>
      </x:c>
      <x:c r="B1147" t="inlineStr">
        <x:is>
          <x:t xml:space="preserve">P096</x:t>
        </x:is>
      </x:c>
      <x:c r="C1147" t="n">
        <x:v>6</x:v>
      </x:c>
      <x:c r="D1147" t="inlineStr">
        <x:is>
          <x:t xml:space="preserve">Preparación superficial</x:t>
        </x:is>
      </x:c>
      <x:c r="E1147" t="inlineStr">
        <x:is>
          <x:t xml:space="preserve">Zona de preparación superficial</x:t>
        </x:is>
      </x:c>
      <x:c r="F1147" s="35" t="n">
        <x:v>46023.48558333333</x:v>
      </x:c>
      <x:c r="G1147" s="35" t="n">
        <x:v>46023.70138333333</x:v>
      </x:c>
      <x:c r="H1147" s="35" t="n">
        <x:f>'14_FALLAS_ESC'!$B$2</x:f>
        <x:v>45817.33333333334</x:v>
      </x:c>
      <x:c r="I1147" t="str">
        <x:f>IF(G1147&lt;=H1147,"TERMINADA",IF(F1147&gt;=H1147,"PENDIENTE",IF(E1147='14_FALLAS_ESC'!$E$2,"INTERRUMPIDA","EN CURSO")))</x:f>
        <x:v>PENDIENTE</x:v>
      </x:c>
      <x:c r="J1147" t="inlineStr">
        <x:is>
          <x:t xml:space="preserve">DERIVADO DEL FIFO</x:t>
        </x:is>
      </x:c>
    </x:row>
    <x:row r="1148">
      <x:c r="A1148" t="inlineStr">
        <x:is>
          <x:t xml:space="preserve">F01</x:t>
        </x:is>
      </x:c>
      <x:c r="B1148" t="inlineStr">
        <x:is>
          <x:t xml:space="preserve">P096</x:t>
        </x:is>
      </x:c>
      <x:c r="C1148" t="n">
        <x:v>7</x:v>
      </x:c>
      <x:c r="D1148" t="inlineStr">
        <x:is>
          <x:t xml:space="preserve">Aplicación electrostática de polvo</x:t>
        </x:is>
      </x:c>
      <x:c r="E1148" t="inlineStr">
        <x:is>
          <x:t xml:space="preserve">Pistola manual de pintura electrostática en polvo</x:t>
        </x:is>
      </x:c>
      <x:c r="F1148" s="35" t="n">
        <x:v>46023.70138333333</x:v>
      </x:c>
      <x:c r="G1148" s="35" t="n">
        <x:v>46024.38041111111</x:v>
      </x:c>
      <x:c r="H1148" s="35" t="n">
        <x:f>'14_FALLAS_ESC'!$B$2</x:f>
        <x:v>45817.33333333334</x:v>
      </x:c>
      <x:c r="I1148" t="str">
        <x:f>IF(G1148&lt;=H1148,"TERMINADA",IF(F1148&gt;=H1148,"PENDIENTE",IF(E1148='14_FALLAS_ESC'!$E$2,"INTERRUMPIDA","EN CURSO")))</x:f>
        <x:v>PENDIENTE</x:v>
      </x:c>
      <x:c r="J1148" t="inlineStr">
        <x:is>
          <x:t xml:space="preserve">DERIVADO DEL FIFO</x:t>
        </x:is>
      </x:c>
    </x:row>
    <x:row r="1149">
      <x:c r="A1149" t="inlineStr">
        <x:is>
          <x:t xml:space="preserve">F01</x:t>
        </x:is>
      </x:c>
      <x:c r="B1149" t="inlineStr">
        <x:is>
          <x:t xml:space="preserve">P096</x:t>
        </x:is>
      </x:c>
      <x:c r="C1149" t="n">
        <x:v>8</x:v>
      </x:c>
      <x:c r="D1149" t="inlineStr">
        <x:is>
          <x:t xml:space="preserve">Curado térmico en horno</x:t>
        </x:is>
      </x:c>
      <x:c r="E1149" t="inlineStr">
        <x:is>
          <x:t xml:space="preserve">Horno de curado de pintura electrostática por lotes</x:t>
        </x:is>
      </x:c>
      <x:c r="F1149" s="35" t="n">
        <x:v>46024.38041111111</x:v>
      </x:c>
      <x:c r="G1149" s="35" t="n">
        <x:v>46024.41166111111</x:v>
      </x:c>
      <x:c r="H1149" s="35" t="n">
        <x:f>'14_FALLAS_ESC'!$B$2</x:f>
        <x:v>45817.33333333334</x:v>
      </x:c>
      <x:c r="I1149" t="str">
        <x:f>IF(G1149&lt;=H1149,"TERMINADA",IF(F1149&gt;=H1149,"PENDIENTE",IF(E1149='14_FALLAS_ESC'!$E$2,"INTERRUMPIDA","EN CURSO")))</x:f>
        <x:v>PENDIENTE</x:v>
      </x:c>
      <x:c r="J1149" t="inlineStr">
        <x:is>
          <x:t xml:space="preserve">DERIVADO DEL FIFO</x:t>
        </x:is>
      </x:c>
    </x:row>
    <x:row r="1150">
      <x:c r="A1150" t="inlineStr">
        <x:is>
          <x:t xml:space="preserve">F01</x:t>
        </x:is>
      </x:c>
      <x:c r="B1150" t="inlineStr">
        <x:is>
          <x:t xml:space="preserve">P096</x:t>
        </x:is>
      </x:c>
      <x:c r="C1150" t="n">
        <x:v>9</x:v>
      </x:c>
      <x:c r="D1150" t="inlineStr">
        <x:is>
          <x:t xml:space="preserve">Colgado, traslado y enfriamiento</x:t>
        </x:is>
      </x:c>
      <x:c r="E1150" t="inlineStr">
        <x:is>
          <x:t xml:space="preserve">Manipulación y enfriamiento de piezas</x:t>
        </x:is>
      </x:c>
      <x:c r="F1150" s="35" t="n">
        <x:v>46024.41166111111</x:v>
      </x:c>
      <x:c r="G1150" s="35" t="n">
        <x:v>46024.43360555555</x:v>
      </x:c>
      <x:c r="H1150" s="35" t="n">
        <x:f>'14_FALLAS_ESC'!$B$2</x:f>
        <x:v>45817.33333333334</x:v>
      </x:c>
      <x:c r="I1150" t="str">
        <x:f>IF(G1150&lt;=H1150,"TERMINADA",IF(F1150&gt;=H1150,"PENDIENTE",IF(E1150='14_FALLAS_ESC'!$E$2,"INTERRUMPIDA","EN CURSO")))</x:f>
        <x:v>PENDIENTE</x:v>
      </x:c>
      <x:c r="J1150" t="inlineStr">
        <x:is>
          <x:t xml:space="preserve">DERIVADO DEL FIFO</x:t>
        </x:is>
      </x:c>
    </x:row>
    <x:row r="1151">
      <x:c r="A1151" t="inlineStr">
        <x:is>
          <x:t xml:space="preserve">F01</x:t>
        </x:is>
      </x:c>
      <x:c r="B1151" t="inlineStr">
        <x:is>
          <x:t xml:space="preserve">P096</x:t>
        </x:is>
      </x:c>
      <x:c r="C1151" t="n">
        <x:v>10</x:v>
      </x:c>
      <x:c r="D1151" t="inlineStr">
        <x:is>
          <x:t xml:space="preserve">Ensamblaje</x:t>
        </x:is>
      </x:c>
      <x:c r="E1151" t="inlineStr">
        <x:is>
          <x:t xml:space="preserve">Mesa de armado</x:t>
        </x:is>
      </x:c>
      <x:c r="F1151" s="35" t="n">
        <x:v>46024.63824861111</x:v>
      </x:c>
      <x:c r="G1151" s="35" t="n">
        <x:v>46028.36116527778</x:v>
      </x:c>
      <x:c r="H1151" s="35" t="n">
        <x:f>'14_FALLAS_ESC'!$B$2</x:f>
        <x:v>45817.33333333334</x:v>
      </x:c>
      <x:c r="I1151" t="str">
        <x:f>IF(G1151&lt;=H1151,"TERMINADA",IF(F1151&gt;=H1151,"PENDIENTE",IF(E1151='14_FALLAS_ESC'!$E$2,"INTERRUMPIDA","EN CURSO")))</x:f>
        <x:v>PENDIENTE</x:v>
      </x:c>
      <x:c r="J1151" t="inlineStr">
        <x:is>
          <x:t xml:space="preserve">DERIVADO DEL FIFO</x:t>
        </x:is>
      </x:c>
    </x:row>
    <x:row r="1152">
      <x:c r="A1152" t="inlineStr">
        <x:is>
          <x:t xml:space="preserve">F01</x:t>
        </x:is>
      </x:c>
      <x:c r="B1152" t="inlineStr">
        <x:is>
          <x:t xml:space="preserve">P096</x:t>
        </x:is>
      </x:c>
      <x:c r="C1152" t="n">
        <x:v>11</x:v>
      </x:c>
      <x:c r="D1152" t="inlineStr">
        <x:is>
          <x:t xml:space="preserve">Inspección de calidad</x:t>
        </x:is>
      </x:c>
      <x:c r="E1152" t="inlineStr">
        <x:is>
          <x:t xml:space="preserve">Área de inspección</x:t>
        </x:is>
      </x:c>
      <x:c r="F1152" s="35" t="n">
        <x:v>46028.36116527778</x:v>
      </x:c>
      <x:c r="G1152" s="35" t="n">
        <x:v>46028.3865125</x:v>
      </x:c>
      <x:c r="H1152" s="35" t="n">
        <x:f>'14_FALLAS_ESC'!$B$2</x:f>
        <x:v>45817.33333333334</x:v>
      </x:c>
      <x:c r="I1152" t="str">
        <x:f>IF(G1152&lt;=H1152,"TERMINADA",IF(F1152&gt;=H1152,"PENDIENTE",IF(E1152='14_FALLAS_ESC'!$E$2,"INTERRUMPIDA","EN CURSO")))</x:f>
        <x:v>PENDIENTE</x:v>
      </x:c>
      <x:c r="J1152" t="inlineStr">
        <x:is>
          <x:t xml:space="preserve">DERIVADO DEL FIFO</x:t>
        </x:is>
      </x:c>
    </x:row>
    <x:row r="1153">
      <x:c r="A1153" t="inlineStr">
        <x:is>
          <x:t xml:space="preserve">F01</x:t>
        </x:is>
      </x:c>
      <x:c r="B1153" t="inlineStr">
        <x:is>
          <x:t xml:space="preserve">P096</x:t>
        </x:is>
      </x:c>
      <x:c r="C1153" t="n">
        <x:v>12</x:v>
      </x:c>
      <x:c r="D1153" t="inlineStr">
        <x:is>
          <x:t xml:space="preserve">Embalaje</x:t>
        </x:is>
      </x:c>
      <x:c r="E1153" t="inlineStr">
        <x:is>
          <x:t xml:space="preserve">Zona de protección y embalaje</x:t>
        </x:is>
      </x:c>
      <x:c r="F1153" s="35" t="n">
        <x:v>46028.3865125</x:v>
      </x:c>
      <x:c r="G1153" s="35" t="n">
        <x:v>46028.42033194444</x:v>
      </x:c>
      <x:c r="H1153" s="35" t="n">
        <x:f>'14_FALLAS_ESC'!$B$2</x:f>
        <x:v>45817.33333333334</x:v>
      </x:c>
      <x:c r="I1153" t="str">
        <x:f>IF(G1153&lt;=H1153,"TERMINADA",IF(F1153&gt;=H1153,"PENDIENTE",IF(E1153='14_FALLAS_ESC'!$E$2,"INTERRUMPIDA","EN CURSO")))</x:f>
        <x:v>PENDIENTE</x:v>
      </x:c>
      <x:c r="J1153" t="inlineStr">
        <x:is>
          <x:t xml:space="preserve">DERIVADO DEL FIFO</x:t>
        </x:is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4B4B4B"/>
  </x:sheetPr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7" customWidth="1"/>
    <x:col min="2" max="2" width="30" customWidth="1"/>
    <x:col min="3" max="3" width="24" customWidth="1"/>
    <x:col min="4" max="4" width="19" customWidth="1"/>
    <x:col min="5" max="5" width="16" customWidth="1"/>
    <x:col min="6" max="6" width="29" customWidth="1"/>
    <x:col min="7" max="7" width="17" customWidth="1"/>
    <x:col min="8" max="8" width="24" customWidth="1"/>
  </x:cols>
  <x:sheetData>
    <x:row r="1" ht="38" customHeight="1">
      <x:c r="A1" s="5" t="inlineStr">
        <x:is>
          <x:t xml:space="preserve">Escenario</x:t>
        </x:is>
      </x:c>
      <x:c r="B1" s="5" t="inlineStr">
        <x:is>
          <x:t xml:space="preserve">Caso</x:t>
        </x:is>
      </x:c>
      <x:c r="C1" s="5" t="inlineStr">
        <x:is>
          <x:t xml:space="preserve">Momento de falla</x:t>
        </x:is>
      </x:c>
      <x:c r="D1" s="5" t="inlineStr">
        <x:is>
          <x:t xml:space="preserve">Duración (h)</x:t>
        </x:is>
      </x:c>
      <x:c r="E1" s="5" t="inlineStr">
        <x:is>
          <x:t xml:space="preserve">Evento</x:t>
        </x:is>
      </x:c>
      <x:c r="F1" s="5" t="inlineStr">
        <x:is>
          <x:t xml:space="preserve">Recuperación</x:t>
        </x:is>
      </x:c>
      <x:c r="G1" s="5" t="inlineStr">
        <x:is>
          <x:t xml:space="preserve">Semilla</x:t>
        </x:is>
      </x:c>
      <x:c r="H1" s="5" t="inlineStr">
        <x:is>
          <x:t xml:space="preserve">Clasificación</x:t>
        </x:is>
      </x:c>
    </x:row>
    <x:row r="2">
      <x:c r="A2" t="inlineStr">
        <x:is>
          <x:t xml:space="preserve">S00</x:t>
        </x:is>
      </x:c>
      <x:c r="B2" t="inlineStr">
        <x:is>
          <x:t xml:space="preserve">Sin falla</x:t>
        </x:is>
      </x:c>
      <x:c r="C2" s="35" t="n"/>
      <x:c r="D2" t="n">
        <x:v>0</x:v>
      </x:c>
      <x:c r="E2" t="inlineStr">
        <x:is>
          <x:t xml:space="preserve">Ninguna</x:t>
        </x:is>
      </x:c>
      <x:c r="F2" t="inlineStr">
        <x:is>
          <x:t xml:space="preserve">FIFO</x:t>
        </x:is>
      </x:c>
      <x:c r="G2" t="n">
        <x:v>20251000</x:v>
      </x:c>
      <x:c r="H2" t="inlineStr">
        <x:is>
          <x:t xml:space="preserve">BASE</x:t>
        </x:is>
      </x:c>
    </x:row>
    <x:row r="3">
      <x:c r="A3" t="inlineStr">
        <x:is>
          <x:t xml:space="preserve">S01A</x:t>
        </x:is>
      </x:c>
      <x:c r="B3" t="inlineStr">
        <x:is>
          <x:t xml:space="preserve">Parada plegadora</x:t>
        </x:is>
      </x:c>
      <x:c r="C3" s="35" t="n">
        <x:v>45817.33333333334</x:v>
      </x:c>
      <x:c r="D3" t="n">
        <x:v>2</x:v>
      </x:c>
      <x:c r="E3" t="inlineStr">
        <x:is>
          <x:t xml:space="preserve">F01</x:t>
        </x:is>
      </x:c>
      <x:c r="F3" t="inlineStr">
        <x:is>
          <x:t xml:space="preserve">A - reanudar</x:t>
        </x:is>
      </x:c>
      <x:c r="G3" t="n">
        <x:v>20251001</x:v>
      </x:c>
      <x:c r="H3" t="inlineStr">
        <x:is>
          <x:t xml:space="preserve">SINTETICO</x:t>
        </x:is>
      </x:c>
    </x:row>
    <x:row r="4">
      <x:c r="A4" t="inlineStr">
        <x:is>
          <x:t xml:space="preserve">S01B</x:t>
        </x:is>
      </x:c>
      <x:c r="B4" t="inlineStr">
        <x:is>
          <x:t xml:space="preserve">Parada plegadora</x:t>
        </x:is>
      </x:c>
      <x:c r="C4" s="35" t="n">
        <x:v>45817.33333333334</x:v>
      </x:c>
      <x:c r="D4" t="n">
        <x:v>2</x:v>
      </x:c>
      <x:c r="E4" t="inlineStr">
        <x:is>
          <x:t xml:space="preserve">F01</x:t>
        </x:is>
      </x:c>
      <x:c r="F4" t="inlineStr">
        <x:is>
          <x:t xml:space="preserve">B - reiniciar lote</x:t>
        </x:is>
      </x:c>
      <x:c r="G4" t="n">
        <x:v>20251001</x:v>
      </x:c>
      <x:c r="H4" t="inlineStr">
        <x:is>
          <x:t xml:space="preserve">SINTETICO</x:t>
        </x:is>
      </x:c>
    </x:row>
    <x:row r="5">
      <x:c r="A5" t="inlineStr">
        <x:is>
          <x:t xml:space="preserve">S02A</x:t>
        </x:is>
      </x:c>
      <x:c r="B5" t="inlineStr">
        <x:is>
          <x:t xml:space="preserve">Parada plegadora</x:t>
        </x:is>
      </x:c>
      <x:c r="C5" s="35" t="n">
        <x:v>45825.42668055555</x:v>
      </x:c>
      <x:c r="D5" t="n">
        <x:v>3</x:v>
      </x:c>
      <x:c r="E5" t="inlineStr">
        <x:is>
          <x:t xml:space="preserve">F02</x:t>
        </x:is>
      </x:c>
      <x:c r="F5" t="inlineStr">
        <x:is>
          <x:t xml:space="preserve">A - reanudar</x:t>
        </x:is>
      </x:c>
      <x:c r="G5" t="n">
        <x:v>20251002</x:v>
      </x:c>
      <x:c r="H5" t="inlineStr">
        <x:is>
          <x:t xml:space="preserve">SINTETICO</x:t>
        </x:is>
      </x:c>
    </x:row>
    <x:row r="6">
      <x:c r="A6" t="inlineStr">
        <x:is>
          <x:t xml:space="preserve">S02B</x:t>
        </x:is>
      </x:c>
      <x:c r="B6" t="inlineStr">
        <x:is>
          <x:t xml:space="preserve">Parada plegadora</x:t>
        </x:is>
      </x:c>
      <x:c r="C6" s="35" t="n">
        <x:v>45825.42668055555</x:v>
      </x:c>
      <x:c r="D6" t="n">
        <x:v>3</x:v>
      </x:c>
      <x:c r="E6" t="inlineStr">
        <x:is>
          <x:t xml:space="preserve">F02</x:t>
        </x:is>
      </x:c>
      <x:c r="F6" t="inlineStr">
        <x:is>
          <x:t xml:space="preserve">B - reiniciar lote</x:t>
        </x:is>
      </x:c>
      <x:c r="G6" t="n">
        <x:v>20251002</x:v>
      </x:c>
      <x:c r="H6" t="inlineStr">
        <x:is>
          <x:t xml:space="preserve">SINTETICO</x:t>
        </x:is>
      </x:c>
    </x:row>
    <x:row r="7">
      <x:c r="A7" t="inlineStr">
        <x:is>
          <x:t xml:space="preserve">S03A</x:t>
        </x:is>
      </x:c>
      <x:c r="B7" t="inlineStr">
        <x:is>
          <x:t xml:space="preserve">Parada plegadora</x:t>
        </x:is>
      </x:c>
      <x:c r="C7" s="35" t="n">
        <x:v>45839.49776388889</x:v>
      </x:c>
      <x:c r="D7" t="n">
        <x:v>4</x:v>
      </x:c>
      <x:c r="E7" t="inlineStr">
        <x:is>
          <x:t xml:space="preserve">F03</x:t>
        </x:is>
      </x:c>
      <x:c r="F7" t="inlineStr">
        <x:is>
          <x:t xml:space="preserve">A - reanudar</x:t>
        </x:is>
      </x:c>
      <x:c r="G7" t="n">
        <x:v>20251003</x:v>
      </x:c>
      <x:c r="H7" t="inlineStr">
        <x:is>
          <x:t xml:space="preserve">SINTETICO</x:t>
        </x:is>
      </x:c>
    </x:row>
    <x:row r="8">
      <x:c r="A8" t="inlineStr">
        <x:is>
          <x:t xml:space="preserve">S03B</x:t>
        </x:is>
      </x:c>
      <x:c r="B8" t="inlineStr">
        <x:is>
          <x:t xml:space="preserve">Parada plegadora</x:t>
        </x:is>
      </x:c>
      <x:c r="C8" s="35" t="n">
        <x:v>45839.49776388889</x:v>
      </x:c>
      <x:c r="D8" t="n">
        <x:v>4</x:v>
      </x:c>
      <x:c r="E8" t="inlineStr">
        <x:is>
          <x:t xml:space="preserve">F03</x:t>
        </x:is>
      </x:c>
      <x:c r="F8" t="inlineStr">
        <x:is>
          <x:t xml:space="preserve">B - reiniciar lote</x:t>
        </x:is>
      </x:c>
      <x:c r="G8" t="n">
        <x:v>20251003</x:v>
      </x:c>
      <x:c r="H8" t="inlineStr">
        <x:is>
          <x:t xml:space="preserve">SINTETICO</x:t>
        </x:is>
      </x:c>
    </x:row>
    <x:row r="9">
      <x:c r="A9" t="inlineStr">
        <x:is>
          <x:t xml:space="preserve">S04A</x:t>
        </x:is>
      </x:c>
      <x:c r="B9" t="inlineStr">
        <x:is>
          <x:t xml:space="preserve">Parada plegadora</x:t>
        </x:is>
      </x:c>
      <x:c r="C9" s="35" t="n">
        <x:v>45855.42668055555</x:v>
      </x:c>
      <x:c r="D9" t="n">
        <x:v>6</x:v>
      </x:c>
      <x:c r="E9" t="inlineStr">
        <x:is>
          <x:t xml:space="preserve">F04</x:t>
        </x:is>
      </x:c>
      <x:c r="F9" t="inlineStr">
        <x:is>
          <x:t xml:space="preserve">A - reanudar</x:t>
        </x:is>
      </x:c>
      <x:c r="G9" t="n">
        <x:v>20251004</x:v>
      </x:c>
      <x:c r="H9" t="inlineStr">
        <x:is>
          <x:t xml:space="preserve">SINTETICO</x:t>
        </x:is>
      </x:c>
    </x:row>
    <x:row r="10">
      <x:c r="A10" t="inlineStr">
        <x:is>
          <x:t xml:space="preserve">S04B</x:t>
        </x:is>
      </x:c>
      <x:c r="B10" t="inlineStr">
        <x:is>
          <x:t xml:space="preserve">Parada plegadora</x:t>
        </x:is>
      </x:c>
      <x:c r="C10" s="35" t="n">
        <x:v>45855.42668055555</x:v>
      </x:c>
      <x:c r="D10" t="n">
        <x:v>6</x:v>
      </x:c>
      <x:c r="E10" t="inlineStr">
        <x:is>
          <x:t xml:space="preserve">F04</x:t>
        </x:is>
      </x:c>
      <x:c r="F10" t="inlineStr">
        <x:is>
          <x:t xml:space="preserve">B - reiniciar lote</x:t>
        </x:is>
      </x:c>
      <x:c r="G10" t="n">
        <x:v>20251004</x:v>
      </x:c>
      <x:c r="H10" t="inlineStr">
        <x:is>
          <x:t xml:space="preserve">SINTETICO</x:t>
        </x:is>
      </x:c>
    </x:row>
    <x:row r="11">
      <x:c r="A11" t="inlineStr">
        <x:is>
          <x:t xml:space="preserve">S05A</x:t>
        </x:is>
      </x:c>
      <x:c r="B11" t="inlineStr">
        <x:is>
          <x:t xml:space="preserve">Parada plegadora</x:t>
        </x:is>
      </x:c>
      <x:c r="C11" s="35" t="n">
        <x:v>45877.375</x:v>
      </x:c>
      <x:c r="D11" t="n">
        <x:v>2.5</x:v>
      </x:c>
      <x:c r="E11" t="inlineStr">
        <x:is>
          <x:t xml:space="preserve">F05</x:t>
        </x:is>
      </x:c>
      <x:c r="F11" t="inlineStr">
        <x:is>
          <x:t xml:space="preserve">A - reanudar</x:t>
        </x:is>
      </x:c>
      <x:c r="G11" t="n">
        <x:v>20251005</x:v>
      </x:c>
      <x:c r="H11" t="inlineStr">
        <x:is>
          <x:t xml:space="preserve">SINTETICO</x:t>
        </x:is>
      </x:c>
    </x:row>
    <x:row r="12">
      <x:c r="A12" t="inlineStr">
        <x:is>
          <x:t xml:space="preserve">S05B</x:t>
        </x:is>
      </x:c>
      <x:c r="B12" t="inlineStr">
        <x:is>
          <x:t xml:space="preserve">Parada plegadora</x:t>
        </x:is>
      </x:c>
      <x:c r="C12" s="35" t="n">
        <x:v>45877.375</x:v>
      </x:c>
      <x:c r="D12" t="n">
        <x:v>2.5</x:v>
      </x:c>
      <x:c r="E12" t="inlineStr">
        <x:is>
          <x:t xml:space="preserve">F05</x:t>
        </x:is>
      </x:c>
      <x:c r="F12" t="inlineStr">
        <x:is>
          <x:t xml:space="preserve">B - reiniciar lote</x:t>
        </x:is>
      </x:c>
      <x:c r="G12" t="n">
        <x:v>20251005</x:v>
      </x:c>
      <x:c r="H12" t="inlineStr">
        <x:is>
          <x:t xml:space="preserve">SINTETICO</x:t>
        </x:is>
      </x:c>
    </x:row>
    <x:row r="13">
      <x:c r="A13" t="inlineStr">
        <x:is>
          <x:t xml:space="preserve">S06A</x:t>
        </x:is>
      </x:c>
      <x:c r="B13" t="inlineStr">
        <x:is>
          <x:t xml:space="preserve">Parada plegadora</x:t>
        </x:is>
      </x:c>
      <x:c r="C13" s="35" t="n">
        <x:v>45887.42668055555</x:v>
      </x:c>
      <x:c r="D13" t="n">
        <x:v>5</x:v>
      </x:c>
      <x:c r="E13" t="inlineStr">
        <x:is>
          <x:t xml:space="preserve">F06</x:t>
        </x:is>
      </x:c>
      <x:c r="F13" t="inlineStr">
        <x:is>
          <x:t xml:space="preserve">A - reanudar</x:t>
        </x:is>
      </x:c>
      <x:c r="G13" t="n">
        <x:v>20251006</x:v>
      </x:c>
      <x:c r="H13" t="inlineStr">
        <x:is>
          <x:t xml:space="preserve">SINTETICO</x:t>
        </x:is>
      </x:c>
    </x:row>
    <x:row r="14">
      <x:c r="A14" t="inlineStr">
        <x:is>
          <x:t xml:space="preserve">S06B</x:t>
        </x:is>
      </x:c>
      <x:c r="B14" t="inlineStr">
        <x:is>
          <x:t xml:space="preserve">Parada plegadora</x:t>
        </x:is>
      </x:c>
      <x:c r="C14" s="35" t="n">
        <x:v>45887.42668055555</x:v>
      </x:c>
      <x:c r="D14" t="n">
        <x:v>5</x:v>
      </x:c>
      <x:c r="E14" t="inlineStr">
        <x:is>
          <x:t xml:space="preserve">F06</x:t>
        </x:is>
      </x:c>
      <x:c r="F14" t="inlineStr">
        <x:is>
          <x:t xml:space="preserve">B - reiniciar lote</x:t>
        </x:is>
      </x:c>
      <x:c r="G14" t="n">
        <x:v>20251006</x:v>
      </x:c>
      <x:c r="H14" t="inlineStr">
        <x:is>
          <x:t xml:space="preserve">SINTETICO</x:t>
        </x:is>
      </x:c>
    </x:row>
    <x:row r="15">
      <x:c r="A15" t="inlineStr">
        <x:is>
          <x:t xml:space="preserve">S07A</x:t>
        </x:is>
      </x:c>
      <x:c r="B15" t="inlineStr">
        <x:is>
          <x:t xml:space="preserve">Parada plegadora</x:t>
        </x:is>
      </x:c>
      <x:c r="C15" s="35" t="n">
        <x:v>45902.49776388889</x:v>
      </x:c>
      <x:c r="D15" t="n">
        <x:v>3.5</x:v>
      </x:c>
      <x:c r="E15" t="inlineStr">
        <x:is>
          <x:t xml:space="preserve">F07</x:t>
        </x:is>
      </x:c>
      <x:c r="F15" t="inlineStr">
        <x:is>
          <x:t xml:space="preserve">A - reanudar</x:t>
        </x:is>
      </x:c>
      <x:c r="G15" t="n">
        <x:v>20251007</x:v>
      </x:c>
      <x:c r="H15" t="inlineStr">
        <x:is>
          <x:t xml:space="preserve">SINTETICO</x:t>
        </x:is>
      </x:c>
    </x:row>
    <x:row r="16">
      <x:c r="A16" t="inlineStr">
        <x:is>
          <x:t xml:space="preserve">S07B</x:t>
        </x:is>
      </x:c>
      <x:c r="B16" t="inlineStr">
        <x:is>
          <x:t xml:space="preserve">Parada plegadora</x:t>
        </x:is>
      </x:c>
      <x:c r="C16" s="35" t="n">
        <x:v>45902.49776388889</x:v>
      </x:c>
      <x:c r="D16" t="n">
        <x:v>3.5</x:v>
      </x:c>
      <x:c r="E16" t="inlineStr">
        <x:is>
          <x:t xml:space="preserve">F07</x:t>
        </x:is>
      </x:c>
      <x:c r="F16" t="inlineStr">
        <x:is>
          <x:t xml:space="preserve">B - reiniciar lote</x:t>
        </x:is>
      </x:c>
      <x:c r="G16" t="n">
        <x:v>20251007</x:v>
      </x:c>
      <x:c r="H16" t="inlineStr">
        <x:is>
          <x:t xml:space="preserve">SINTETICO</x:t>
        </x:is>
      </x:c>
    </x:row>
    <x:row r="17">
      <x:c r="A17" t="inlineStr">
        <x:is>
          <x:t xml:space="preserve">S08A</x:t>
        </x:is>
      </x:c>
      <x:c r="B17" t="inlineStr">
        <x:is>
          <x:t xml:space="preserve">Parada plegadora</x:t>
        </x:is>
      </x:c>
      <x:c r="C17" s="35" t="n">
        <x:v>45916.375</x:v>
      </x:c>
      <x:c r="D17" t="n">
        <x:v>4.5</x:v>
      </x:c>
      <x:c r="E17" t="inlineStr">
        <x:is>
          <x:t xml:space="preserve">F08</x:t>
        </x:is>
      </x:c>
      <x:c r="F17" t="inlineStr">
        <x:is>
          <x:t xml:space="preserve">A - reanudar</x:t>
        </x:is>
      </x:c>
      <x:c r="G17" t="n">
        <x:v>20251008</x:v>
      </x:c>
      <x:c r="H17" t="inlineStr">
        <x:is>
          <x:t xml:space="preserve">SINTETICO</x:t>
        </x:is>
      </x:c>
    </x:row>
    <x:row r="18">
      <x:c r="A18" t="inlineStr">
        <x:is>
          <x:t xml:space="preserve">S08B</x:t>
        </x:is>
      </x:c>
      <x:c r="B18" t="inlineStr">
        <x:is>
          <x:t xml:space="preserve">Parada plegadora</x:t>
        </x:is>
      </x:c>
      <x:c r="C18" s="35" t="n">
        <x:v>45916.375</x:v>
      </x:c>
      <x:c r="D18" t="n">
        <x:v>4.5</x:v>
      </x:c>
      <x:c r="E18" t="inlineStr">
        <x:is>
          <x:t xml:space="preserve">F08</x:t>
        </x:is>
      </x:c>
      <x:c r="F18" t="inlineStr">
        <x:is>
          <x:t xml:space="preserve">B - reiniciar lote</x:t>
        </x:is>
      </x:c>
      <x:c r="G18" t="n">
        <x:v>20251008</x:v>
      </x:c>
      <x:c r="H18" t="inlineStr">
        <x:is>
          <x:t xml:space="preserve">SINTETICO</x:t>
        </x:is>
      </x:c>
    </x:row>
    <x:row r="19">
      <x:c r="A19" t="inlineStr">
        <x:is>
          <x:t xml:space="preserve">S09A</x:t>
        </x:is>
      </x:c>
      <x:c r="B19" t="inlineStr">
        <x:is>
          <x:t xml:space="preserve">Parada plegadora</x:t>
        </x:is>
      </x:c>
      <x:c r="C19" s="35" t="n">
        <x:v>45939.375</x:v>
      </x:c>
      <x:c r="D19" t="n">
        <x:v>2</x:v>
      </x:c>
      <x:c r="E19" t="inlineStr">
        <x:is>
          <x:t xml:space="preserve">F09</x:t>
        </x:is>
      </x:c>
      <x:c r="F19" t="inlineStr">
        <x:is>
          <x:t xml:space="preserve">A - reanudar</x:t>
        </x:is>
      </x:c>
      <x:c r="G19" t="n">
        <x:v>20251009</x:v>
      </x:c>
      <x:c r="H19" t="inlineStr">
        <x:is>
          <x:t xml:space="preserve">SINTETICO</x:t>
        </x:is>
      </x:c>
    </x:row>
    <x:row r="20">
      <x:c r="A20" t="inlineStr">
        <x:is>
          <x:t xml:space="preserve">S09B</x:t>
        </x:is>
      </x:c>
      <x:c r="B20" t="inlineStr">
        <x:is>
          <x:t xml:space="preserve">Parada plegadora</x:t>
        </x:is>
      </x:c>
      <x:c r="C20" s="35" t="n">
        <x:v>45939.375</x:v>
      </x:c>
      <x:c r="D20" t="n">
        <x:v>2</x:v>
      </x:c>
      <x:c r="E20" t="inlineStr">
        <x:is>
          <x:t xml:space="preserve">F09</x:t>
        </x:is>
      </x:c>
      <x:c r="F20" t="inlineStr">
        <x:is>
          <x:t xml:space="preserve">B - reiniciar lote</x:t>
        </x:is>
      </x:c>
      <x:c r="G20" t="n">
        <x:v>20251009</x:v>
      </x:c>
      <x:c r="H20" t="inlineStr">
        <x:is>
          <x:t xml:space="preserve">SINTETICO</x:t>
        </x:is>
      </x:c>
    </x:row>
    <x:row r="21">
      <x:c r="A21" t="inlineStr">
        <x:is>
          <x:t xml:space="preserve">S10A</x:t>
        </x:is>
      </x:c>
      <x:c r="B21" t="inlineStr">
        <x:is>
          <x:t xml:space="preserve">Parada plegadora</x:t>
        </x:is>
      </x:c>
      <x:c r="C21" s="35" t="n">
        <x:v>45952.47655555556</x:v>
      </x:c>
      <x:c r="D21" t="n">
        <x:v>6</x:v>
      </x:c>
      <x:c r="E21" t="inlineStr">
        <x:is>
          <x:t xml:space="preserve">F10</x:t>
        </x:is>
      </x:c>
      <x:c r="F21" t="inlineStr">
        <x:is>
          <x:t xml:space="preserve">A - reanudar</x:t>
        </x:is>
      </x:c>
      <x:c r="G21" t="n">
        <x:v>20251010</x:v>
      </x:c>
      <x:c r="H21" t="inlineStr">
        <x:is>
          <x:t xml:space="preserve">SINTETICO</x:t>
        </x:is>
      </x:c>
    </x:row>
    <x:row r="22">
      <x:c r="A22" t="inlineStr">
        <x:is>
          <x:t xml:space="preserve">S10B</x:t>
        </x:is>
      </x:c>
      <x:c r="B22" t="inlineStr">
        <x:is>
          <x:t xml:space="preserve">Parada plegadora</x:t>
        </x:is>
      </x:c>
      <x:c r="C22" s="35" t="n">
        <x:v>45952.47655555556</x:v>
      </x:c>
      <x:c r="D22" t="n">
        <x:v>6</x:v>
      </x:c>
      <x:c r="E22" t="inlineStr">
        <x:is>
          <x:t xml:space="preserve">F10</x:t>
        </x:is>
      </x:c>
      <x:c r="F22" t="inlineStr">
        <x:is>
          <x:t xml:space="preserve">B - reiniciar lote</x:t>
        </x:is>
      </x:c>
      <x:c r="G22" t="n">
        <x:v>20251010</x:v>
      </x:c>
      <x:c r="H22" t="inlineStr">
        <x:is>
          <x:t xml:space="preserve">SINTETICO</x:t>
        </x:is>
      </x:c>
    </x:row>
    <x:row r="23">
      <x:c r="A23" t="inlineStr">
        <x:is>
          <x:t xml:space="preserve">S11A</x:t>
        </x:is>
      </x:c>
      <x:c r="B23" t="inlineStr">
        <x:is>
          <x:t xml:space="preserve">Parada plegadora</x:t>
        </x:is>
      </x:c>
      <x:c r="C23" s="35" t="n">
        <x:v>45967.46648611111</x:v>
      </x:c>
      <x:c r="D23" t="n">
        <x:v>3</x:v>
      </x:c>
      <x:c r="E23" t="inlineStr">
        <x:is>
          <x:t xml:space="preserve">F11</x:t>
        </x:is>
      </x:c>
      <x:c r="F23" t="inlineStr">
        <x:is>
          <x:t xml:space="preserve">A - reanudar</x:t>
        </x:is>
      </x:c>
      <x:c r="G23" t="n">
        <x:v>20251011</x:v>
      </x:c>
      <x:c r="H23" t="inlineStr">
        <x:is>
          <x:t xml:space="preserve">SINTETICO</x:t>
        </x:is>
      </x:c>
    </x:row>
    <x:row r="24">
      <x:c r="A24" t="inlineStr">
        <x:is>
          <x:t xml:space="preserve">S11B</x:t>
        </x:is>
      </x:c>
      <x:c r="B24" t="inlineStr">
        <x:is>
          <x:t xml:space="preserve">Parada plegadora</x:t>
        </x:is>
      </x:c>
      <x:c r="C24" s="35" t="n">
        <x:v>45967.46648611111</x:v>
      </x:c>
      <x:c r="D24" t="n">
        <x:v>3</x:v>
      </x:c>
      <x:c r="E24" t="inlineStr">
        <x:is>
          <x:t xml:space="preserve">F11</x:t>
        </x:is>
      </x:c>
      <x:c r="F24" t="inlineStr">
        <x:is>
          <x:t xml:space="preserve">B - reiniciar lote</x:t>
        </x:is>
      </x:c>
      <x:c r="G24" t="n">
        <x:v>20251011</x:v>
      </x:c>
      <x:c r="H24" t="inlineStr">
        <x:is>
          <x:t xml:space="preserve">SINTETICO</x:t>
        </x:is>
      </x:c>
    </x:row>
    <x:row r="25">
      <x:c r="A25" t="inlineStr">
        <x:is>
          <x:t xml:space="preserve">S12A</x:t>
        </x:is>
      </x:c>
      <x:c r="B25" t="inlineStr">
        <x:is>
          <x:t xml:space="preserve">Parada plegadora</x:t>
        </x:is>
      </x:c>
      <x:c r="C25" s="35" t="n">
        <x:v>45982.47655555556</x:v>
      </x:c>
      <x:c r="D25" t="n">
        <x:v>4</x:v>
      </x:c>
      <x:c r="E25" t="inlineStr">
        <x:is>
          <x:t xml:space="preserve">F12</x:t>
        </x:is>
      </x:c>
      <x:c r="F25" t="inlineStr">
        <x:is>
          <x:t xml:space="preserve">A - reanudar</x:t>
        </x:is>
      </x:c>
      <x:c r="G25" t="n">
        <x:v>20251012</x:v>
      </x:c>
      <x:c r="H25" t="inlineStr">
        <x:is>
          <x:t xml:space="preserve">SINTETICO</x:t>
        </x:is>
      </x:c>
    </x:row>
    <x:row r="26">
      <x:c r="A26" t="inlineStr">
        <x:is>
          <x:t xml:space="preserve">S12B</x:t>
        </x:is>
      </x:c>
      <x:c r="B26" t="inlineStr">
        <x:is>
          <x:t xml:space="preserve">Parada plegadora</x:t>
        </x:is>
      </x:c>
      <x:c r="C26" s="35" t="n">
        <x:v>45982.47655555556</x:v>
      </x:c>
      <x:c r="D26" t="n">
        <x:v>4</x:v>
      </x:c>
      <x:c r="E26" t="inlineStr">
        <x:is>
          <x:t xml:space="preserve">F12</x:t>
        </x:is>
      </x:c>
      <x:c r="F26" t="inlineStr">
        <x:is>
          <x:t xml:space="preserve">B - reiniciar lote</x:t>
        </x:is>
      </x:c>
      <x:c r="G26" t="n">
        <x:v>20251012</x:v>
      </x:c>
      <x:c r="H26" t="inlineStr">
        <x:is>
          <x:t xml:space="preserve">SINTETICO</x:t>
        </x:is>
      </x:c>
    </x:row>
    <x:row r="27">
      <x:c r="A27" s="20" t="inlineStr">
        <x:is>
          <x:t xml:space="preserve">S13A</x:t>
        </x:is>
      </x:c>
      <x:c r="B27" s="20" t="inlineStr">
        <x:is>
          <x:t xml:space="preserve">Falla prolongada plegadora</x:t>
        </x:is>
      </x:c>
      <x:c r="C27" s="32" t="n">
        <x:v>45881.41666666666</x:v>
      </x:c>
      <x:c r="D27" s="20" t="n">
        <x:v>29</x:v>
      </x:c>
      <x:c r="E27" s="20" t="inlineStr">
        <x:is>
          <x:t xml:space="preserve">F13</x:t>
        </x:is>
      </x:c>
      <x:c r="F27" s="20" t="inlineStr">
        <x:is>
          <x:t xml:space="preserve">A - reanudar</x:t>
        </x:is>
      </x:c>
      <x:c r="G27" s="20" t="n">
        <x:v>20251013</x:v>
      </x:c>
      <x:c r="H27" s="20" t="inlineStr">
        <x:is>
          <x:t xml:space="preserve">SINTETICO</x:t>
        </x:is>
      </x:c>
    </x:row>
    <x:row r="28">
      <x:c r="A28" s="20" t="inlineStr">
        <x:is>
          <x:t xml:space="preserve">S13B</x:t>
        </x:is>
      </x:c>
      <x:c r="B28" s="20" t="inlineStr">
        <x:is>
          <x:t xml:space="preserve">Falla prolongada plegadora</x:t>
        </x:is>
      </x:c>
      <x:c r="C28" s="32" t="n">
        <x:v>45881.41666666666</x:v>
      </x:c>
      <x:c r="D28" s="20" t="n">
        <x:v>29</x:v>
      </x:c>
      <x:c r="E28" s="20" t="inlineStr">
        <x:is>
          <x:t xml:space="preserve">F13</x:t>
        </x:is>
      </x:c>
      <x:c r="F28" s="20" t="inlineStr">
        <x:is>
          <x:t xml:space="preserve">B - reiniciar lote</x:t>
        </x:is>
      </x:c>
      <x:c r="G28" s="20" t="n">
        <x:v>20251013</x:v>
      </x:c>
      <x:c r="H28" s="20" t="inlineStr">
        <x:is>
          <x:t xml:space="preserve">SINTETICO</x:t>
        </x:is>
      </x:c>
    </x:row>
    <x:row r="29">
      <x:c r="A29" s="20" t="inlineStr">
        <x:is>
          <x:t xml:space="preserve">S14A</x:t>
        </x:is>
      </x:c>
      <x:c r="B29" s="20" t="inlineStr">
        <x:is>
          <x:t xml:space="preserve">Fallas recurrentes plegadora (junio)</x:t>
        </x:is>
      </x:c>
      <x:c r="C29" s="32" t="n">
        <x:v>45817.33333333334</x:v>
      </x:c>
      <x:c r="D29" s="20" t="n">
        <x:v>8</x:v>
      </x:c>
      <x:c r="E29" s="20" t="inlineStr">
        <x:is>
          <x:t xml:space="preserve">F01+F02+F14</x:t>
        </x:is>
      </x:c>
      <x:c r="F29" s="20" t="inlineStr">
        <x:is>
          <x:t xml:space="preserve">A - reanudar</x:t>
        </x:is>
      </x:c>
      <x:c r="G29" s="20" t="n">
        <x:v>20251014</x:v>
      </x:c>
      <x:c r="H29" s="20" t="inlineStr">
        <x:is>
          <x:t xml:space="preserve">SINTETICO</x:t>
        </x:is>
      </x:c>
    </x:row>
    <x:row r="30">
      <x:c r="A30" s="20" t="inlineStr">
        <x:is>
          <x:t xml:space="preserve">S14B</x:t>
        </x:is>
      </x:c>
      <x:c r="B30" s="20" t="inlineStr">
        <x:is>
          <x:t xml:space="preserve">Fallas recurrentes plegadora (junio)</x:t>
        </x:is>
      </x:c>
      <x:c r="C30" s="32" t="n">
        <x:v>45817.33333333334</x:v>
      </x:c>
      <x:c r="D30" s="20" t="n">
        <x:v>8</x:v>
      </x:c>
      <x:c r="E30" s="20" t="inlineStr">
        <x:is>
          <x:t xml:space="preserve">F01+F02+F14</x:t>
        </x:is>
      </x:c>
      <x:c r="F30" s="20" t="inlineStr">
        <x:is>
          <x:t xml:space="preserve">B - reiniciar lote</x:t>
        </x:is>
      </x:c>
      <x:c r="G30" s="20" t="n">
        <x:v>20251014</x:v>
      </x:c>
      <x:c r="H30" s="20" t="inlineStr">
        <x:is>
          <x:t xml:space="preserve">SINTETICO</x:t>
        </x:is>
      </x:c>
    </x:row>
    <x:row r="31">
      <x:c r="A31" s="20" t="inlineStr">
        <x:is>
          <x:t xml:space="preserve">S15A</x:t>
        </x:is>
      </x:c>
      <x:c r="B31" s="20" t="inlineStr">
        <x:is>
          <x:t xml:space="preserve">Falla taladro con alternativa</x:t>
        </x:is>
      </x:c>
      <x:c r="C31" s="32" t="n">
        <x:v>45919.4375</x:v>
      </x:c>
      <x:c r="D31" s="20" t="n">
        <x:v>4.5</x:v>
      </x:c>
      <x:c r="E31" s="20" t="inlineStr">
        <x:is>
          <x:t xml:space="preserve">F15</x:t>
        </x:is>
      </x:c>
      <x:c r="F31" s="20" t="inlineStr">
        <x:is>
          <x:t xml:space="preserve">A - reanudar</x:t>
        </x:is>
      </x:c>
      <x:c r="G31" s="20" t="n">
        <x:v>20251015</x:v>
      </x:c>
      <x:c r="H31" s="20" t="inlineStr">
        <x:is>
          <x:t xml:space="preserve">SINTETICO</x:t>
        </x:is>
      </x:c>
    </x:row>
    <x:row r="32">
      <x:c r="A32" s="20" t="inlineStr">
        <x:is>
          <x:t xml:space="preserve">S15B</x:t>
        </x:is>
      </x:c>
      <x:c r="B32" s="20" t="inlineStr">
        <x:is>
          <x:t xml:space="preserve">Falla taladro con alternativa</x:t>
        </x:is>
      </x:c>
      <x:c r="C32" s="32" t="n">
        <x:v>45919.4375</x:v>
      </x:c>
      <x:c r="D32" s="20" t="n">
        <x:v>4.5</x:v>
      </x:c>
      <x:c r="E32" s="20" t="inlineStr">
        <x:is>
          <x:t xml:space="preserve">F15</x:t>
        </x:is>
      </x:c>
      <x:c r="F32" s="20" t="inlineStr">
        <x:is>
          <x:t xml:space="preserve">B - reiniciar lote</x:t>
        </x:is>
      </x:c>
      <x:c r="G32" s="20" t="n">
        <x:v>20251015</x:v>
      </x:c>
      <x:c r="H32" s="20" t="inlineStr">
        <x:is>
          <x:t xml:space="preserve">SINTETICO</x:t>
        </x:is>
      </x:c>
    </x:row>
    <x:row r="33">
      <x:c r="A33" s="20" t="inlineStr">
        <x:is>
          <x:t xml:space="preserve">S16A</x:t>
        </x:is>
      </x:c>
      <x:c r="B33" s="20" t="inlineStr">
        <x:is>
          <x:t xml:space="preserve">Falla soldadora con alternativa</x:t>
        </x:is>
      </x:c>
      <x:c r="C33" s="32" t="n">
        <x:v>45849.375</x:v>
      </x:c>
      <x:c r="D33" s="20" t="n">
        <x:v>5</x:v>
      </x:c>
      <x:c r="E33" s="20" t="inlineStr">
        <x:is>
          <x:t xml:space="preserve">F16</x:t>
        </x:is>
      </x:c>
      <x:c r="F33" s="20" t="inlineStr">
        <x:is>
          <x:t xml:space="preserve">A - reanudar</x:t>
        </x:is>
      </x:c>
      <x:c r="G33" s="20" t="n">
        <x:v>20251016</x:v>
      </x:c>
      <x:c r="H33" s="20" t="inlineStr">
        <x:is>
          <x:t xml:space="preserve">SINTETICO</x:t>
        </x:is>
      </x:c>
    </x:row>
    <x:row r="34">
      <x:c r="A34" s="20" t="inlineStr">
        <x:is>
          <x:t xml:space="preserve">S16B</x:t>
        </x:is>
      </x:c>
      <x:c r="B34" s="20" t="inlineStr">
        <x:is>
          <x:t xml:space="preserve">Falla soldadora con alternativa</x:t>
        </x:is>
      </x:c>
      <x:c r="C34" s="32" t="n">
        <x:v>45849.375</x:v>
      </x:c>
      <x:c r="D34" s="20" t="n">
        <x:v>5</x:v>
      </x:c>
      <x:c r="E34" s="20" t="inlineStr">
        <x:is>
          <x:t xml:space="preserve">F16</x:t>
        </x:is>
      </x:c>
      <x:c r="F34" s="20" t="inlineStr">
        <x:is>
          <x:t xml:space="preserve">B - reiniciar lote</x:t>
        </x:is>
      </x:c>
      <x:c r="G34" s="20" t="n">
        <x:v>20251016</x:v>
      </x:c>
      <x:c r="H34" s="20" t="inlineStr">
        <x:is>
          <x:t xml:space="preserve">SINTETICO</x:t>
        </x:is>
      </x:c>
    </x:row>
    <x:row r="35">
      <x:c r="A35" s="20" t="inlineStr">
        <x:is>
          <x:t xml:space="preserve">S17B</x:t>
        </x:is>
      </x:c>
      <x:c r="B35" s="20" t="inlineStr">
        <x:is>
          <x:t xml:space="preserve">Falla horno de curado</x:t>
        </x:is>
      </x:c>
      <x:c r="C35" s="32" t="n">
        <x:v>45840.40625</x:v>
      </x:c>
      <x:c r="D35" s="20" t="n">
        <x:v>6</x:v>
      </x:c>
      <x:c r="E35" s="20" t="inlineStr">
        <x:is>
          <x:t xml:space="preserve">F17</x:t>
        </x:is>
      </x:c>
      <x:c r="F35" s="20" t="inlineStr">
        <x:is>
          <x:t xml:space="preserve">B - reiniciar lote</x:t>
        </x:is>
      </x:c>
      <x:c r="G35" s="20" t="n">
        <x:v>20251017</x:v>
      </x:c>
      <x:c r="H35" s="20" t="inlineStr">
        <x:is>
          <x:t xml:space="preserve">SINTETICO</x:t>
        </x:is>
      </x:c>
    </x:row>
    <x:row r="36">
      <x:c r="A36" s="20" t="inlineStr">
        <x:is>
          <x:t xml:space="preserve">S18A</x:t>
        </x:is>
      </x:c>
      <x:c r="B36" s="20" t="inlineStr">
        <x:is>
          <x:t xml:space="preserve">Falla guillotina</x:t>
        </x:is>
      </x:c>
      <x:c r="C36" s="32" t="n">
        <x:v>45784.375</x:v>
      </x:c>
      <x:c r="D36" s="20" t="n">
        <x:v>4</x:v>
      </x:c>
      <x:c r="E36" s="20" t="inlineStr">
        <x:is>
          <x:t xml:space="preserve">F18</x:t>
        </x:is>
      </x:c>
      <x:c r="F36" s="20" t="inlineStr">
        <x:is>
          <x:t xml:space="preserve">A - reanudar</x:t>
        </x:is>
      </x:c>
      <x:c r="G36" s="20" t="n">
        <x:v>20251018</x:v>
      </x:c>
      <x:c r="H36" s="20" t="inlineStr">
        <x:is>
          <x:t xml:space="preserve">SINTETICO</x:t>
        </x:is>
      </x:c>
    </x:row>
    <x:row r="37">
      <x:c r="A37" s="20" t="inlineStr">
        <x:is>
          <x:t xml:space="preserve">S18B</x:t>
        </x:is>
      </x:c>
      <x:c r="B37" s="20" t="inlineStr">
        <x:is>
          <x:t xml:space="preserve">Falla guillotina</x:t>
        </x:is>
      </x:c>
      <x:c r="C37" s="32" t="n">
        <x:v>45784.375</x:v>
      </x:c>
      <x:c r="D37" s="20" t="n">
        <x:v>4</x:v>
      </x:c>
      <x:c r="E37" s="20" t="inlineStr">
        <x:is>
          <x:t xml:space="preserve">F18</x:t>
        </x:is>
      </x:c>
      <x:c r="F37" s="20" t="inlineStr">
        <x:is>
          <x:t xml:space="preserve">B - reiniciar lote</x:t>
        </x:is>
      </x:c>
      <x:c r="G37" s="20" t="n">
        <x:v>20251018</x:v>
      </x:c>
      <x:c r="H37" s="20" t="inlineStr">
        <x:is>
          <x:t xml:space="preserve">SINTETICO</x:t>
        </x:is>
      </x:c>
    </x:row>
    <x:row r="38">
      <x:c r="A38" s="20" t="inlineStr">
        <x:is>
          <x:t xml:space="preserve">S19A</x:t>
        </x:is>
      </x:c>
      <x:c r="B38" s="20" t="inlineStr">
        <x:is>
          <x:t xml:space="preserve">Fallas simultáneas plegadora y guillotina</x:t>
        </x:is>
      </x:c>
      <x:c r="C38" s="32" t="n">
        <x:v>45855.375</x:v>
      </x:c>
      <x:c r="D38" s="20" t="n">
        <x:v>3</x:v>
      </x:c>
      <x:c r="E38" s="20" t="inlineStr">
        <x:is>
          <x:t xml:space="preserve">F19+F20</x:t>
        </x:is>
      </x:c>
      <x:c r="F38" s="20" t="inlineStr">
        <x:is>
          <x:t xml:space="preserve">A - reanudar</x:t>
        </x:is>
      </x:c>
      <x:c r="G38" s="20" t="n">
        <x:v>20251019</x:v>
      </x:c>
      <x:c r="H38" s="20" t="inlineStr">
        <x:is>
          <x:t xml:space="preserve">SINTETICO</x:t>
        </x:is>
      </x:c>
    </x:row>
    <x:row r="39">
      <x:c r="A39" s="20" t="inlineStr">
        <x:is>
          <x:t xml:space="preserve">S19B</x:t>
        </x:is>
      </x:c>
      <x:c r="B39" s="20" t="inlineStr">
        <x:is>
          <x:t xml:space="preserve">Fallas simultáneas plegadora y guillotina</x:t>
        </x:is>
      </x:c>
      <x:c r="C39" s="32" t="n">
        <x:v>45855.375</x:v>
      </x:c>
      <x:c r="D39" s="20" t="n">
        <x:v>3</x:v>
      </x:c>
      <x:c r="E39" s="20" t="inlineStr">
        <x:is>
          <x:t xml:space="preserve">F19+F20</x:t>
        </x:is>
      </x:c>
      <x:c r="F39" s="20" t="inlineStr">
        <x:is>
          <x:t xml:space="preserve">B - reiniciar lote</x:t>
        </x:is>
      </x:c>
      <x:c r="G39" s="20" t="n">
        <x:v>20251019</x:v>
      </x:c>
      <x:c r="H39" s="20" t="inlineStr">
        <x:is>
          <x:t xml:space="preserve">SINTETICO</x:t>
        </x:is>
      </x:c>
    </x:row>
    <x:row r="40">
      <x:c r="A40" s="20" t="inlineStr">
        <x:is>
          <x:t xml:space="preserve">S21A</x:t>
        </x:is>
      </x:c>
      <x:c r="B40" s="20" t="inlineStr">
        <x:is>
          <x:t xml:space="preserve">Falla soldadora con mantenimiento anunciado de plegadora</x:t>
        </x:is>
      </x:c>
      <x:c r="C40" s="32" t="n">
        <x:v>45849.375</x:v>
      </x:c>
      <x:c r="D40" s="20" t="n">
        <x:v>9</x:v>
      </x:c>
      <x:c r="E40" s="20" t="inlineStr">
        <x:is>
          <x:t xml:space="preserve">F16+F21</x:t>
        </x:is>
      </x:c>
      <x:c r="F40" s="20" t="inlineStr">
        <x:is>
          <x:t xml:space="preserve">A - reanudar</x:t>
        </x:is>
      </x:c>
      <x:c r="G40" s="20" t="n">
        <x:v>20251021</x:v>
      </x:c>
      <x:c r="H40" s="20" t="inlineStr">
        <x:is>
          <x:t xml:space="preserve">SINTETICO</x:t>
        </x:is>
      </x:c>
    </x:row>
    <x:row r="41">
      <x:c r="A41" s="20" t="inlineStr">
        <x:is>
          <x:t xml:space="preserve">S20A</x:t>
        </x:is>
      </x:c>
      <x:c r="B41" s="20" t="inlineStr">
        <x:is>
          <x:t xml:space="preserve">Año 2025 completo con F01-F12 (horizonte rodante)</x:t>
        </x:is>
      </x:c>
      <x:c r="C41" s="20" t="n"/>
      <x:c r="D41" s="20" t="n"/>
      <x:c r="E41" s="20" t="inlineStr">
        <x:is>
          <x:t xml:space="preserve">F01+F02+F03+F04+F05+F06+F07+F08+F09+F10+F11+F12</x:t>
        </x:is>
      </x:c>
      <x:c r="F41" s="20" t="inlineStr">
        <x:is>
          <x:t xml:space="preserve">A - reanudar</x:t>
        </x:is>
      </x:c>
      <x:c r="G41" s="20" t="n">
        <x:v>20251020</x:v>
      </x:c>
      <x:c r="H41" s="20" t="inlineStr">
        <x:is>
          <x:t xml:space="preserve">SINTETICO</x:t>
        </x:is>
      </x:c>
    </x:row>
  </x:sheetData>
  <x:dataValidations count="1">
    <x:dataValidation type="list" allowBlank="0" showDropDown="0" showInputMessage="0" showErrorMessage="0" sqref="F2:F61">
      <x:formula1>"A - reanudar,B - reiniciar lote,FIFO"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8dac53a4f24196"/>
  </x:tableParts>
</x:worksheet>
</file>

<file path=xl/worksheets/sheet22.xml><?xml version="1.0" encoding="utf-8"?>
<x:worksheet xmlns:x="http://schemas.openxmlformats.org/spreadsheetml/2006/main">
  <x:sheetPr>
    <x:tabColor rgb="FF4B4B4B"/>
  </x:sheetPr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7" customWidth="1"/>
    <x:col min="2" max="2" width="51" customWidth="1"/>
    <x:col min="3" max="3" width="24" customWidth="1"/>
    <x:col min="4" max="4" width="57" customWidth="1"/>
    <x:col min="5" max="5" width="25" customWidth="1"/>
  </x:cols>
  <x:sheetData>
    <x:row r="1" ht="38" customHeight="1">
      <x:c r="A1" s="5" t="inlineStr">
        <x:is>
          <x:t xml:space="preserve">Parámetro</x:t>
        </x:is>
      </x:c>
      <x:c r="B1" s="5" t="inlineStr">
        <x:is>
          <x:t xml:space="preserve">Valor</x:t>
        </x:is>
      </x:c>
      <x:c r="C1" s="5" t="inlineStr">
        <x:is>
          <x:t xml:space="preserve">Unidad</x:t>
        </x:is>
      </x:c>
      <x:c r="D1" s="5" t="inlineStr">
        <x:is>
          <x:t xml:space="preserve">Interpretación</x:t>
        </x:is>
      </x:c>
      <x:c r="E1" s="5" t="inlineStr">
        <x:is>
          <x:t xml:space="preserve">Naturaleza</x:t>
        </x:is>
      </x:c>
    </x:row>
    <x:row r="2">
      <x:c r="A2" t="inlineStr">
        <x:is>
          <x:t xml:space="preserve">f1</x:t>
        </x:is>
      </x:c>
      <x:c r="B2" t="inlineStr">
        <x:is>
          <x:t xml:space="preserve">Penalidad económica por pedido atrasado</x:t>
        </x:is>
      </x:c>
      <x:c r="C2" t="inlineStr">
        <x:is>
          <x:t xml:space="preserve">S/</x:t>
        </x:is>
      </x:c>
      <x:c r="D2" t="inlineStr">
        <x:is>
          <x:t xml:space="preserve">fijo si atraso + diario si aplica</x:t>
        </x:is>
      </x:c>
      <x:c r="E2" t="inlineStr">
        <x:is>
          <x:t xml:space="preserve">ESCENARIO</x:t>
        </x:is>
      </x:c>
    </x:row>
    <x:row r="3">
      <x:c r="A3" t="inlineStr">
        <x:is>
          <x:t xml:space="preserve">f2</x:t>
        </x:is>
      </x:c>
      <x:c r="B3" t="inlineStr">
        <x:is>
          <x:t xml:space="preserve">Estabilidad de reprogramación</x:t>
        </x:is>
      </x:c>
      <x:c r="C3" t="inlineStr">
        <x:is>
          <x:t xml:space="preserve">horas equivalentes</x:t>
        </x:is>
      </x:c>
      <x:c r="D3" t="inlineStr">
        <x:is>
          <x:t xml:space="preserve">desplazamiento + penalidad de reasignación</x:t>
        </x:is>
      </x:c>
      <x:c r="E3" t="inlineStr">
        <x:is>
          <x:t xml:space="preserve">ESCENARIO</x:t>
        </x:is>
      </x:c>
    </x:row>
    <x:row r="4">
      <x:c r="A4" t="inlineStr">
        <x:is>
          <x:t xml:space="preserve">Penalidad por atraso</x:t>
        </x:is>
      </x:c>
      <x:c r="B4" t="n">
        <x:v>0.1</x:v>
      </x:c>
      <x:c r="C4" t="inlineStr">
        <x:is>
          <x:t xml:space="preserve">fracción del valor pedido</x:t>
        </x:is>
      </x:c>
      <x:c r="D4" t="inlineStr">
        <x:is>
          <x:t xml:space="preserve">10 % fijo por pedido atrasado</x:t>
        </x:is>
      </x:c>
      <x:c r="E4" t="inlineStr">
        <x:is>
          <x:t xml:space="preserve">ESCENARIO</x:t>
        </x:is>
      </x:c>
    </x:row>
    <x:row r="5">
      <x:c r="A5" t="inlineStr">
        <x:is>
          <x:t xml:space="preserve">Penalidad diaria</x:t>
        </x:is>
      </x:c>
      <x:c r="B5" t="n">
        <x:v>0</x:v>
      </x:c>
      <x:c r="C5" t="inlineStr">
        <x:is>
          <x:t xml:space="preserve">fracción/día</x:t>
        </x:is>
      </x:c>
      <x:c r="D5" t="inlineStr">
        <x:is>
          <x:t xml:space="preserve">no existe dato contractual</x:t>
        </x:is>
      </x:c>
      <x:c r="E5" t="inlineStr">
        <x:is>
          <x:t xml:space="preserve">ESCENARIO</x:t>
        </x:is>
      </x:c>
    </x:row>
    <x:row r="6">
      <x:c r="A6" t="inlineStr">
        <x:is>
          <x:t xml:space="preserve">Costo equivalente reasignación</x:t>
        </x:is>
      </x:c>
      <x:c r="B6" t="n">
        <x:v>8</x:v>
      </x:c>
      <x:c r="C6" t="inlineStr">
        <x:is>
          <x:t xml:space="preserve">horas equivalentes</x:t>
        </x:is>
      </x:c>
      <x:c r="D6" t="inlineStr">
        <x:is>
          <x:t xml:space="preserve">no son horas productivas</x:t>
        </x:is>
      </x:c>
      <x:c r="E6" t="inlineStr">
        <x:is>
          <x:t xml:space="preserve">ESCENARIO</x:t>
        </x:is>
      </x:c>
    </x:row>
    <x:row r="7">
      <x:c r="A7" t="inlineStr">
        <x:is>
          <x:t xml:space="preserve">Límite de cómputo</x:t>
        </x:is>
      </x:c>
      <x:c r="B7" t="n">
        <x:v>60</x:v>
      </x:c>
      <x:c r="C7" t="inlineStr">
        <x:is>
          <x:t xml:space="preserve">segundos</x:t>
        </x:is>
      </x:c>
      <x:c r="D7" t="inlineStr">
        <x:is>
          <x:t xml:space="preserve">por solución; configurable</x:t>
        </x:is>
      </x:c>
      <x:c r="E7" t="inlineStr">
        <x:is>
          <x:t xml:space="preserve">CONFIGURACION</x:t>
        </x:is>
      </x:c>
    </x:row>
    <x:row r="8">
      <x:c r="A8" t="inlineStr">
        <x:is>
          <x:t xml:space="preserve">Brecha relativa máxima</x:t>
        </x:is>
      </x:c>
      <x:c r="B8" t="n">
        <x:v>1e-05</x:v>
      </x:c>
      <x:c r="C8" t="inlineStr">
        <x:is>
          <x:t xml:space="preserve">proporción</x:t>
        </x:is>
      </x:c>
      <x:c r="D8" t="inlineStr">
        <x:is>
          <x:t xml:space="preserve">solver; configurable</x:t>
        </x:is>
      </x:c>
      <x:c r="E8" t="inlineStr">
        <x:is>
          <x:t xml:space="preserve">CONFIGURACION</x:t>
        </x:is>
      </x:c>
    </x:row>
    <x:row r="9">
      <x:c r="A9" t="inlineStr">
        <x:is>
          <x:t xml:space="preserve">Niveles para epsilon</x:t>
        </x:is>
      </x:c>
      <x:c r="B9" t="n">
        <x:v>7</x:v>
      </x:c>
      <x:c r="C9" t="inlineStr">
        <x:is>
          <x:t xml:space="preserve">niveles</x:t>
        </x:is>
      </x:c>
      <x:c r="D9" t="inlineStr">
        <x:is>
          <x:t xml:space="preserve">frente multiobjetivo</x:t>
        </x:is>
      </x:c>
      <x:c r="E9" t="inlineStr">
        <x:is>
          <x:t xml:space="preserve">CONFIGURACION</x:t>
        </x:is>
      </x:c>
    </x:row>
    <x:row r="10">
      <x:c r="A10" t="inlineStr">
        <x:is>
          <x:t xml:space="preserve">Ciclo horno</x:t>
        </x:is>
      </x:c>
      <x:c r="B10" t="n">
        <x:v>40</x:v>
      </x:c>
      <x:c r="C10" t="inlineStr">
        <x:is>
          <x:t xml:space="preserve">min/carga</x:t>
        </x:is>
      </x:c>
      <x:c r="D10" t="inlineStr">
        <x:is>
          <x:t xml:space="preserve">incluido en tiempo fijo de ruta</x:t>
        </x:is>
      </x:c>
      <x:c r="E10" t="inlineStr">
        <x:is>
          <x:t xml:space="preserve">ESCENARIO</x:t>
        </x:is>
      </x:c>
    </x:row>
    <x:row r="11">
      <x:c r="A11" t="inlineStr">
        <x:is>
          <x:t xml:space="preserve">Capacidad horno por lote</x:t>
        </x:is>
      </x:c>
      <x:c r="B11" t="n">
        <x:v>10</x:v>
      </x:c>
      <x:c r="C11" t="inlineStr">
        <x:is>
          <x:t xml:space="preserve">piezas</x:t>
        </x:is>
      </x:c>
      <x:c r="D11" t="inlineStr">
        <x:is>
          <x:t xml:space="preserve">no es dato medido</x:t>
        </x:is>
      </x:c>
      <x:c r="E11" t="inlineStr">
        <x:is>
          <x:t xml:space="preserve">ESCENARIO</x:t>
        </x:is>
      </x:c>
    </x:row>
    <x:row r="12">
      <x:c r="A12" t="inlineStr">
        <x:is>
          <x:t xml:space="preserve">Disponibilidad fija 85 %</x:t>
        </x:is>
      </x:c>
      <x:c r="B12" t="inlineStr">
        <x:is>
          <x:t xml:space="preserve">NO UTILIZAR</x:t>
        </x:is>
      </x:c>
      <x:c r="C12" t="inlineStr">
        <x:is>
          <x:t xml:space="preserve">-</x:t>
        </x:is>
      </x:c>
      <x:c r="D12" t="inlineStr">
        <x:is>
          <x:t xml:space="preserve">fallas se descuentan una sola vez</x:t>
        </x:is>
      </x:c>
      <x:c r="E12" t="inlineStr">
        <x:is>
          <x:t xml:space="preserve">REGLA</x:t>
        </x:is>
      </x:c>
    </x:row>
    <x:row r="13">
      <x:c r="A13" t="inlineStr">
        <x:is>
          <x:t xml:space="preserve">Calendario base</x:t>
        </x:is>
      </x:c>
      <x:c r="B13" t="inlineStr">
        <x:is>
          <x:t xml:space="preserve">lunes-viernes, 8 horas netas</x:t>
        </x:is>
      </x:c>
      <x:c r="C13" t="inlineStr">
        <x:is>
          <x:t xml:space="preserve">horas/día</x:t>
        </x:is>
      </x:c>
      <x:c r="D13" t="inlineStr">
        <x:is>
          <x:t xml:space="preserve">no acredita jornada SAGAPI</x:t>
        </x:is>
      </x:c>
      <x:c r="E13" t="inlineStr">
        <x:is>
          <x:t xml:space="preserve">ESCENARIO</x:t>
        </x:is>
      </x:c>
    </x:row>
    <x:row r="14">
      <x:c r="A14" s="20" t="inlineStr">
        <x:is>
          <x:t xml:space="preserve">Refrigerio</x:t>
        </x:is>
      </x:c>
      <x:c r="B14" s="20" t="inlineStr">
        <x:is>
          <x:t xml:space="preserve">12:00-13:00</x:t>
        </x:is>
      </x:c>
      <x:c r="C14" s="20" t="inlineStr">
        <x:is>
          <x:t xml:space="preserve">hora</x:t>
        </x:is>
      </x:c>
      <x:c r="D14" s="20" t="inlineStr">
        <x:is>
          <x:t xml:space="preserve">sin producción; una operación en curso continúa a las 13:00</x:t>
        </x:is>
      </x:c>
      <x:c r="E14" s="20" t="inlineStr">
        <x:is>
          <x:t xml:space="preserve">DERIVADO (16_PROGRAMA_BASE)</x:t>
        </x:is>
      </x:c>
    </x:row>
    <x:row r="15">
      <x:c r="A15" s="20" t="inlineStr">
        <x:is>
          <x:t xml:space="preserve">Jornada productiva</x:t>
        </x:is>
      </x:c>
      <x:c r="B15" s="20" t="inlineStr">
        <x:is>
          <x:t xml:space="preserve">08:00-12:00 y 13:00-17:00</x:t>
        </x:is>
      </x:c>
      <x:c r="C15" s="20" t="inlineStr">
        <x:is>
          <x:t xml:space="preserve">hora</x:t>
        </x:is>
      </x:c>
      <x:c r="D15" s="20" t="inlineStr">
        <x:is>
          <x:t xml:space="preserve">eje de tiempo del modelo en horas productivas (lunes a viernes)</x:t>
        </x:is>
      </x:c>
      <x:c r="E15" s="20" t="inlineStr">
        <x:is>
          <x:t xml:space="preserve">DERIVADO (16_PROGRAMA_BASE)</x:t>
        </x:is>
      </x:c>
    </x:row>
    <x:row r="16">
      <x:c r="A16" s="20" t="inlineStr">
        <x:is>
          <x:t xml:space="preserve">Horas productivas por día</x:t>
        </x:is>
      </x:c>
      <x:c r="B16" s="20" t="n">
        <x:v>8</x:v>
      </x:c>
      <x:c r="C16" s="20" t="inlineStr">
        <x:is>
          <x:t xml:space="preserve">h/día</x:t>
        </x:is>
      </x:c>
      <x:c r="D16" s="20" t="inlineStr">
        <x:is>
          <x:t xml:space="preserve">usado por 11_CAPACIDAD y por el modelo</x:t>
        </x:is>
      </x:c>
      <x:c r="E16" s="20" t="inlineStr">
        <x:is>
          <x:t xml:space="preserve">DERIVADO</x:t>
        </x:is>
      </x:c>
    </x:row>
    <x:row r="17">
      <x:c r="A17" s="20" t="inlineStr">
        <x:is>
          <x:t xml:space="preserve">Aplicar feriados nacionales (1/0)</x:t>
        </x:is>
      </x:c>
      <x:c r="B17" s="20" t="n">
        <x:v>0</x:v>
      </x:c>
      <x:c r="C17" s="20" t="inlineStr">
        <x:is>
          <x:t xml:space="preserve">1/0</x:t>
        </x:is>
      </x:c>
      <x:c r="D17" s="20" t="inlineStr">
        <x:is>
          <x:t xml:space="preserve">0 = calendario de la base V13 (sin feriados); 1 = descuenta los feriados de 07_CALENDARIO</x:t>
        </x:is>
      </x:c>
      <x:c r="E17" s="20" t="inlineStr">
        <x:is>
          <x:t xml:space="preserve">CONFIGURACION</x:t>
        </x:is>
      </x:c>
    </x:row>
    <x:row r="18">
      <x:c r="A18" s="20" t="inlineStr">
        <x:is>
          <x:t xml:space="preserve">Hora de liberación</x:t>
        </x:is>
      </x:c>
      <x:c r="B18" s="20" t="inlineStr">
        <x:is>
          <x:t xml:space="preserve">08:00</x:t>
        </x:is>
      </x:c>
      <x:c r="C18" s="20" t="inlineStr">
        <x:is>
          <x:t xml:space="preserve">hora</x:t>
        </x:is>
      </x:c>
      <x:c r="D18" s="20" t="inlineStr">
        <x:is>
          <x:t xml:space="preserve">el pedido puede empezar al inicio de jornada de su fecha de liberación</x:t>
        </x:is>
      </x:c>
      <x:c r="E18" s="20" t="inlineStr">
        <x:is>
          <x:t xml:space="preserve">SUPUESTO OPERATIVO</x:t>
        </x:is>
      </x:c>
    </x:row>
    <x:row r="19">
      <x:c r="A19" s="20" t="inlineStr">
        <x:is>
          <x:t xml:space="preserve">Hora de vencimiento d_j</x:t>
        </x:is>
      </x:c>
      <x:c r="B19" s="20" t="inlineStr">
        <x:is>
          <x:t xml:space="preserve">17:00</x:t>
        </x:is>
      </x:c>
      <x:c r="C19" s="20" t="inlineStr">
        <x:is>
          <x:t xml:space="preserve">hora</x:t>
        </x:is>
      </x:c>
      <x:c r="D19" s="20" t="inlineStr">
        <x:is>
          <x:t xml:space="preserve">entrega a tiempo si termina hasta el cierre del día comprometido (o del último día hábil previo)</x:t>
        </x:is>
      </x:c>
      <x:c r="E19" s="20" t="inlineStr">
        <x:is>
          <x:t xml:space="preserve">SUPUESTO OPERATIVO</x:t>
        </x:is>
      </x:c>
    </x:row>
    <x:row r="20">
      <x:c r="A20" s="20" t="inlineStr">
        <x:is>
          <x:t xml:space="preserve">Peso w_j</x:t>
        </x:is>
      </x:c>
      <x:c r="B20" s="20" t="inlineStr">
        <x:is>
          <x:t xml:space="preserve">Valor pedido / valor medio</x:t>
        </x:is>
      </x:c>
      <x:c r="C20" s="20" t="inlineStr">
        <x:is>
          <x:t xml:space="preserve">adimensional</x:t>
        </x:is>
      </x:c>
      <x:c r="D20" s="20" t="inlineStr">
        <x:is>
          <x:t xml:space="preserve">08_PEDIDOS, columna Peso relativo w_j</x:t>
        </x:is>
      </x:c>
      <x:c r="E20" s="20" t="inlineStr">
        <x:is>
          <x:t xml:space="preserve">DERIVADO</x:t>
        </x:is>
      </x:c>
    </x:row>
    <x:row r="21">
      <x:c r="A21" s="20" t="inlineStr">
        <x:is>
          <x:t xml:space="preserve">Regla de penalidad del modelo</x:t>
        </x:is>
      </x:c>
      <x:c r="B21" s="20" t="inlineStr">
        <x:is>
          <x:t xml:space="preserve">FIJA</x:t>
        </x:is>
      </x:c>
      <x:c r="C21" s="20" t="inlineStr">
        <x:is>
          <x:t xml:space="preserve">-</x:t>
        </x:is>
      </x:c>
      <x:c r="D21" s="20" t="inlineStr">
        <x:is>
          <x:t xml:space="preserve">FIJA = 10 % del valor si hay atraso (12_PRECIOS); DIARIA_CON_TOPE sólo en sensibilidad</x:t>
        </x:is>
      </x:c>
      <x:c r="E21" s="20" t="inlineStr">
        <x:is>
          <x:t xml:space="preserve">CONFIGURACION</x:t>
        </x:is>
      </x:c>
    </x:row>
    <x:row r="22">
      <x:c r="A22" s="20" t="inlineStr">
        <x:is>
          <x:t xml:space="preserve">Desempate de f1</x:t>
        </x:is>
      </x:c>
      <x:c r="B22" s="20" t="inlineStr">
        <x:is>
          <x:t xml:space="preserve">Tardanza ponderada Σ w_j·T_j</x:t>
        </x:is>
      </x:c>
      <x:c r="C22" s="20" t="inlineStr">
        <x:is>
          <x:t xml:space="preserve">h ponderadas</x:t>
        </x:is>
      </x:c>
      <x:c r="D22" s="20" t="inlineStr">
        <x:is>
          <x:t xml:space="preserve">con penalidad fija, f1 no distingue 1 h de 5 días de atraso</x:t>
        </x:is>
      </x:c>
      <x:c r="E22" s="20" t="inlineStr">
        <x:is>
          <x:t xml:space="preserve">REGLA DE MODELADO</x:t>
        </x:is>
      </x:c>
    </x:row>
    <x:row r="23">
      <x:c r="A23" s="20" t="inlineStr">
        <x:is>
          <x:t xml:space="preserve">Penalidad diaria (sensibilidad)</x:t>
        </x:is>
      </x:c>
      <x:c r="B23" s="20" t="inlineStr">
        <x:is>
          <x:t xml:space="preserve">0,10·valor/(F·plazo); F=0,40 si plazo ≤ 60 d; 0,25 si &gt; 60 d</x:t>
        </x:is>
      </x:c>
      <x:c r="C23" s="20" t="inlineStr">
        <x:is>
          <x:t xml:space="preserve">S/ por día</x:t>
        </x:is>
      </x:c>
      <x:c r="D23" s="20" t="inlineStr">
        <x:is>
          <x:t xml:space="preserve">referencia: contratación pública peruana; tope 10 % del valor</x:t>
        </x:is>
      </x:c>
      <x:c r="E23" s="20" t="inlineStr">
        <x:is>
          <x:t xml:space="preserve">ESCENARIO DE SENSIBILIDAD</x:t>
        </x:is>
      </x:c>
    </x:row>
    <x:row r="24">
      <x:c r="A24" s="20" t="inlineStr">
        <x:is>
          <x:t xml:space="preserve">Orden lexicográfico</x:t>
        </x:is>
      </x:c>
      <x:c r="B24" s="20" t="inlineStr">
        <x:is>
          <x:t xml:space="preserve">P1 penalidad → P2 tardanza ponderada → P3 inestabilidad</x:t>
        </x:is>
      </x:c>
      <x:c r="C24" s="20" t="inlineStr">
        <x:is>
          <x:t xml:space="preserve">-</x:t>
        </x:is>
      </x:c>
      <x:c r="D24" s="20" t="inlineStr">
        <x:is>
          <x:t xml:space="preserve">prioridad: cumplir entregas y luego no desordenar el taller</x:t>
        </x:is>
      </x:c>
      <x:c r="E24" s="20" t="inlineStr">
        <x:is>
          <x:t xml:space="preserve">REGLA DE MODELADO</x:t>
        </x:is>
      </x:c>
    </x:row>
    <x:row r="25">
      <x:c r="A25" s="20" t="inlineStr">
        <x:is>
          <x:t xml:space="preserve">Tolerancia lexicográfica τ</x:t>
        </x:is>
      </x:c>
      <x:c r="B25" s="20" t="n">
        <x:v>1e-06</x:v>
      </x:c>
      <x:c r="C25" s="20" t="inlineStr">
        <x:is>
          <x:t xml:space="preserve">proporción</x:t>
        </x:is>
      </x:c>
      <x:c r="D25" s="20" t="inlineStr">
        <x:is>
          <x:t xml:space="preserve">holgura relativa al fijar f1b en P3</x:t>
        </x:is>
      </x:c>
      <x:c r="E25" s="20" t="inlineStr">
        <x:is>
          <x:t xml:space="preserve">CONFIGURACION</x:t>
        </x:is>
      </x:c>
    </x:row>
    <x:row r="26">
      <x:c r="A26" s="20" t="inlineStr">
        <x:is>
          <x:t xml:space="preserve">Instancia reactiva</x:t>
        </x:is>
      </x:c>
      <x:c r="B26" s="20" t="inlineStr">
        <x:is>
          <x:t xml:space="preserve">Pedidos liberados hasta t_b y no terminados</x:t>
        </x:is>
      </x:c>
      <x:c r="C26" s="20" t="inlineStr">
        <x:is>
          <x:t xml:space="preserve">-</x:t>
        </x:is>
      </x:c>
      <x:c r="D26" s="20" t="inlineStr">
        <x:is>
          <x:t xml:space="preserve">terminadas se excluyen; en curso en otras máquinas se fijan</x:t>
        </x:is>
      </x:c>
      <x:c r="E26" s="20" t="inlineStr">
        <x:is>
          <x:t xml:space="preserve">REGLA DE MODELADO</x:t>
        </x:is>
      </x:c>
    </x:row>
    <x:row r="27">
      <x:c r="A27" s="20" t="inlineStr">
        <x:is>
          <x:t xml:space="preserve">Regla convencional (comparador)</x:t>
        </x:is>
      </x:c>
      <x:c r="B27" s="20" t="inlineStr">
        <x:is>
          <x:t xml:space="preserve">Misma máquina y orden de cola; la operación interrumpida espera la reparación; nada se adelanta</x:t>
        </x:is>
      </x:c>
      <x:c r="C27" s="20" t="inlineStr">
        <x:is>
          <x:t xml:space="preserve">-</x:t>
        </x:is>
      </x:c>
      <x:c r="D27" s="20" t="inlineStr">
        <x:is>
          <x:t xml:space="preserve">aproxima la reprogramación manual actual (desplazamiento a la derecha)</x:t>
        </x:is>
      </x:c>
      <x:c r="E27" s="20" t="inlineStr">
        <x:is>
          <x:t xml:space="preserve">SUPUESTO OPERATIVO</x:t>
        </x:is>
      </x:c>
    </x:row>
    <x:row r="28">
      <x:c r="A28" s="20" t="inlineStr">
        <x:is>
          <x:t xml:space="preserve">Programación convencional de pedidos</x:t>
        </x:is>
      </x:c>
      <x:c r="B28" s="20" t="inlineStr">
        <x:is>
          <x:t xml:space="preserve">FIFO por fecha de liberación y código, al final de la cola de cada máquina</x:t>
        </x:is>
      </x:c>
      <x:c r="C28" s="20" t="inlineStr">
        <x:is>
          <x:t xml:space="preserve">-</x:t>
        </x:is>
      </x:c>
      <x:c r="D28" s="20" t="inlineStr">
        <x:is>
          <x:t xml:space="preserve">reproduce exactamente 16_PROGRAMA_BASE</x:t>
        </x:is>
      </x:c>
      <x:c r="E28" s="20" t="inlineStr">
        <x:is>
          <x:t xml:space="preserve">DERIVADO (16_PROGRAMA_BASE)</x:t>
        </x:is>
      </x:c>
    </x:row>
    <x:row r="29">
      <x:c r="A29" s="20" t="inlineStr">
        <x:is>
          <x:t xml:space="preserve">Máquina de la avería</x:t>
        </x:is>
      </x:c>
      <x:c r="B29" s="20" t="inlineStr">
        <x:is>
          <x:t xml:space="preserve">Plegadora hidráulica de chapa metálica</x:t>
        </x:is>
      </x:c>
      <x:c r="C29" s="20" t="inlineStr">
        <x:is>
          <x:t xml:space="preserve">-</x:t>
        </x:is>
      </x:c>
      <x:c r="D29" s="20" t="inlineStr">
        <x:is>
          <x:t xml:space="preserve">caso de validación principal; el modelo admite cualquier máquina y fallas simultáneas</x:t>
        </x:is>
      </x:c>
      <x:c r="E29" s="20" t="inlineStr">
        <x:is>
          <x:t xml:space="preserve">DERIVADO (04_MAQUINAS, 13_ELEGIBILIDAD)</x:t>
        </x:is>
      </x:c>
    </x:row>
    <x:row r="30">
      <x:c r="A30" s="20" t="inlineStr">
        <x:is>
          <x:t xml:space="preserve">Duración de la avería</x:t>
        </x:is>
      </x:c>
      <x:c r="B30" s="20" t="inlineStr">
        <x:is>
          <x:t xml:space="preserve">conocida al ocurrir (estimación del técnico)</x:t>
        </x:is>
      </x:c>
      <x:c r="C30" s="20" t="inlineStr">
        <x:is>
          <x:t xml:space="preserve">h</x:t>
        </x:is>
      </x:c>
      <x:c r="D30" s="20" t="inlineStr">
        <x:is>
          <x:t xml:space="preserve">si la reparación real difiere, se reprograma otra vez en ese instante</x:t>
        </x:is>
      </x:c>
      <x:c r="E30" s="20" t="inlineStr">
        <x:is>
          <x:t xml:space="preserve">SUPUESTO DE MODELADO</x:t>
        </x:is>
      </x:c>
    </x:row>
    <x:row r="31">
      <x:c r="A31" s="20" t="inlineStr">
        <x:is>
          <x:t xml:space="preserve">Tolerancia de verificación</x:t>
        </x:is>
      </x:c>
      <x:c r="B31" s="20" t="n">
        <x:v>1e-06</x:v>
      </x:c>
      <x:c r="C31" s="20" t="inlineStr">
        <x:is>
          <x:t xml:space="preserve">h</x:t>
        </x:is>
      </x:c>
      <x:c r="D31" s="20" t="inlineStr">
        <x:is>
          <x:t xml:space="preserve">holgura numérica admitida por el verificador independiente</x:t>
        </x:is>
      </x:c>
      <x:c r="E31" s="20" t="inlineStr">
        <x:is>
          <x:t xml:space="preserve">CONFIGURACION</x:t>
        </x:is>
      </x:c>
    </x:row>
    <x:row r="32">
      <x:c r="A32" s="20" t="inlineStr">
        <x:is>
          <x:t xml:space="preserve">Coeficiente de aumentación ε (ρ)</x:t>
        </x:is>
      </x:c>
      <x:c r="B32" s="20" t="n">
        <x:v>0.0001</x:v>
      </x:c>
      <x:c r="C32" s="20" t="inlineStr">
        <x:is>
          <x:t xml:space="preserve">-</x:t>
        </x:is>
      </x:c>
      <x:c r="D32" s="20" t="inlineStr">
        <x:is>
          <x:t xml:space="preserve">evita soluciones débilmente eficientes en ε-restricción</x:t>
        </x:is>
      </x:c>
      <x:c r="E32" s="20" t="inlineStr">
        <x:is>
          <x:t xml:space="preserve">CONFIGURACION</x:t>
        </x:is>
      </x:c>
    </x:row>
    <x:row r="33">
      <x:c r="A33" s="20" t="inlineStr">
        <x:is>
          <x:t xml:space="preserve">Solucionador</x:t>
        </x:is>
      </x:c>
      <x:c r="B33" s="20" t="inlineStr">
        <x:is>
          <x:t xml:space="preserve">HiGHS 1.12 (MILP), 1 hilo; cartera de 3 configuraciones (+2 con semilla 1 si no hay acuerdo)</x:t>
        </x:is>
      </x:c>
      <x:c r="C33" s="20" t="inlineStr">
        <x:is>
          <x:t xml:space="preserve">-</x:t>
        </x:is>
      </x:c>
      <x:c r="D33" s="20" t="inlineStr">
        <x:is>
          <x:t xml:space="preserve">software libre; un paso es óptimo certificado si dos configuraciones coinciden</x:t>
        </x:is>
      </x:c>
      <x:c r="E33" s="20" t="inlineStr">
        <x:is>
          <x:t xml:space="preserve">CONFIGURACION</x:t>
        </x:is>
      </x:c>
    </x:row>
    <x:row r="34">
      <x:c r="A34" s="20" t="inlineStr">
        <x:is>
          <x:t xml:space="preserve">Límite de cómputo por configuración</x:t>
        </x:is>
      </x:c>
      <x:c r="B34" s="20" t="n">
        <x:v>60</x:v>
      </x:c>
      <x:c r="C34" s="20" t="inlineStr">
        <x:is>
          <x:t xml:space="preserve">s</x:t>
        </x:is>
      </x:c>
      <x:c r="D34" s="20" t="inlineStr">
        <x:is>
          <x:t xml:space="preserve">cada configuración de P1, P2 y P3 por separado</x:t>
        </x:is>
      </x:c>
      <x:c r="E34" s="20" t="inlineStr">
        <x:is>
          <x:t xml:space="preserve">CONFIGURACION</x:t>
        </x:is>
      </x:c>
    </x:row>
    <x:row r="35">
      <x:c r="A35" s="20" t="inlineStr">
        <x:is>
          <x:t xml:space="preserve">Costo hora-hombre</x:t>
        </x:is>
      </x:c>
      <x:c r="B35" s="20" t="n">
        <x:v>13</x:v>
      </x:c>
      <x:c r="C35" s="20" t="inlineStr">
        <x:is>
          <x:t xml:space="preserve">S//h</x:t>
        </x:is>
      </x:c>
      <x:c r="D35" s="20" t="inlineStr">
        <x:is>
          <x:t xml:space="preserve">usado en 20_COSTOS (valor ya presente en sus fórmulas)</x:t>
        </x:is>
      </x:c>
      <x:c r="E35" s="20" t="inlineStr">
        <x:is>
          <x:t xml:space="preserve">SUPUESTO ECONOMICO</x:t>
        </x:is>
      </x:c>
    </x:row>
    <x:row r="36">
      <x:c r="A36" s="20" t="inlineStr">
        <x:is>
          <x:t xml:space="preserve">Costo hora-máquina promedio</x:t>
        </x:is>
      </x:c>
      <x:c r="B36" s="20" t="n">
        <x:v>18</x:v>
      </x:c>
      <x:c r="C36" s="20" t="inlineStr">
        <x:is>
          <x:t xml:space="preserve">S//h</x:t>
        </x:is>
      </x:c>
      <x:c r="D36" s="20" t="inlineStr">
        <x:is>
          <x:t xml:space="preserve">usado en 20_COSTOS (valor ya presente en sus fórmulas)</x:t>
        </x:is>
      </x:c>
      <x:c r="E36" s="20" t="inlineStr">
        <x:is>
          <x:t xml:space="preserve">SUPUESTO ECONOMICO</x:t>
        </x:is>
      </x:c>
    </x:row>
    <x:row r="37">
      <x:c r="A37" s="20" t="inlineStr">
        <x:is>
          <x:t xml:space="preserve">Tarifa eléctrica</x:t>
        </x:is>
      </x:c>
      <x:c r="B37" s="20" t="n">
        <x:v>0.65</x:v>
      </x:c>
      <x:c r="C37" s="20" t="inlineStr">
        <x:is>
          <x:t xml:space="preserve">S//kWh</x:t>
        </x:is>
      </x:c>
      <x:c r="D37" s="20" t="inlineStr">
        <x:is>
          <x:t xml:space="preserve">valoriza la energía; verificar con el recibo de la empresa</x:t>
        </x:is>
      </x:c>
      <x:c r="E37" s="20" t="inlineStr">
        <x:is>
          <x:t xml:space="preserve">ESTIMADO</x:t>
        </x:is>
      </x:c>
    </x:row>
    <x:row r="38">
      <x:c r="A38" s="20" t="inlineStr">
        <x:is>
          <x:t xml:space="preserve">Factor de emisión de la red</x:t>
        </x:is>
      </x:c>
      <x:c r="B38" s="20" t="n"/>
      <x:c r="C38" s="20" t="inlineStr">
        <x:is>
          <x:t xml:space="preserve">kg CO2/kWh</x:t>
        </x:is>
      </x:c>
      <x:c r="D38" s="20" t="inlineStr">
        <x:is>
          <x:t xml:space="preserve">vacío hasta contar con el factor oficial vigente; el programa no calcula CO2 sin él</x:t>
        </x:is>
      </x:c>
      <x:c r="E38" s="20" t="inlineStr">
        <x:is>
          <x:t xml:space="preserve">PENDIENTE</x:t>
        </x:is>
      </x:c>
    </x:row>
    <x:row r="39">
      <x:c r="A39" s="20" t="inlineStr">
        <x:is>
          <x:t xml:space="preserve">Réplicas Monte Carlo de fallas de la plegadora</x:t>
        </x:is>
      </x:c>
      <x:c r="B39" s="20" t="n">
        <x:v>40</x:v>
      </x:c>
      <x:c r="C39" s="20" t="inlineStr">
        <x:is>
          <x:t xml:space="preserve">réplicas</x:t>
        </x:is>
      </x:c>
      <x:c r="D39" s="20" t="inlineStr">
        <x:is>
          <x:t xml:space="preserve">instante al azar dentro de un plegado del programa FIFO; duración remuestreada de F01–F12</x:t>
        </x:is>
      </x:c>
      <x:c r="E39" s="20" t="inlineStr">
        <x:is>
          <x:t xml:space="preserve">CONFIGURACION</x:t>
        </x:is>
      </x:c>
    </x:row>
    <x:row r="40">
      <x:c r="A40" s="20" t="inlineStr">
        <x:is>
          <x:t xml:space="preserve">Semilla Monte Carlo</x:t>
        </x:is>
      </x:c>
      <x:c r="B40" s="20" t="n">
        <x:v>2025200</x:v>
      </x:c>
      <x:c r="C40" s="20" t="inlineStr">
        <x:is>
          <x:t xml:space="preserve">-</x:t>
        </x:is>
      </x:c>
      <x:c r="D40" s="20" t="inlineStr">
        <x:is>
          <x:t xml:space="preserve">garantiza que las réplicas se reproduzcan</x:t>
        </x:is>
      </x:c>
      <x:c r="E40" s="20" t="inlineStr">
        <x:is>
          <x:t xml:space="preserve">CONFIGURACION</x:t>
        </x:is>
      </x:c>
    </x:row>
    <x:row r="41">
      <x:c r="A41" s="20" t="inlineStr">
        <x:is>
          <x:t xml:space="preserve">Ventas anuales aproximadas</x:t>
        </x:is>
      </x:c>
      <x:c r="B41" s="20" t="n">
        <x:v>2000000</x:v>
      </x:c>
      <x:c r="C41" s="20" t="inlineStr">
        <x:is>
          <x:t xml:space="preserve">S/</x:t>
        </x:is>
      </x:c>
      <x:c r="D41" s="20" t="inlineStr">
        <x:is>
          <x:t xml:space="preserve">dato indicado por las autoras</x:t>
        </x:is>
      </x:c>
      <x:c r="E41" s="20" t="inlineStr">
        <x:is>
          <x:t xml:space="preserve">REAL (declarado)</x:t>
        </x:is>
      </x:c>
    </x:row>
    <x:row r="42">
      <x:c r="A42" s="20" t="inlineStr">
        <x:is>
          <x:t xml:space="preserve">UIT 2025</x:t>
        </x:is>
      </x:c>
      <x:c r="B42" s="20" t="n">
        <x:v>5350</x:v>
      </x:c>
      <x:c r="C42" s="20" t="inlineStr">
        <x:is>
          <x:t xml:space="preserve">S/</x:t>
        </x:is>
      </x:c>
      <x:c r="D42" s="20" t="inlineStr">
        <x:is>
          <x:t xml:space="preserve">referencia para la categoría empresarial</x:t>
        </x:is>
      </x:c>
      <x:c r="E42" s="20" t="inlineStr">
        <x:is>
          <x:t xml:space="preserve">REFERENCIA NORMATIVA</x:t>
        </x:is>
      </x:c>
    </x:row>
    <x:row r="43">
      <x:c r="A43" s="20" t="inlineStr">
        <x:is>
          <x:t xml:space="preserve">Categoría empresarial (Ley 30056)</x:t>
        </x:is>
      </x:c>
      <x:c r="B43" s="20" t="str">
        <x:f>IF(B41/B42&lt;=150,"Microempresa",IF(B41/B42&lt;=1700,"Pequeña empresa",IF(B41/B42&lt;=2300,"Mediana empresa","Gran empresa")))</x:f>
        <x:v>Pequeña empresa</x:v>
      </x:c>
      <x:c r="C43" s="20" t="inlineStr">
        <x:is>
          <x:t xml:space="preserve">-</x:t>
        </x:is>
      </x:c>
      <x:c r="D43" s="20" t="inlineStr">
        <x:is>
          <x:t xml:space="preserve">ventas anuales en UIT</x:t>
        </x:is>
      </x:c>
      <x:c r="E43" s="20" t="inlineStr">
        <x:is>
          <x:t xml:space="preserve">CALCULADO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2a509fb2d22a4691"/>
  </x:tableParts>
</x:worksheet>
</file>

<file path=xl/worksheets/sheet23.xml><?xml version="1.0" encoding="utf-8"?>
<x:worksheet xmlns:x="http://schemas.openxmlformats.org/spreadsheetml/2006/main">
  <x:sheetPr>
    <x:tabColor rgb="FF4B4B4B"/>
  </x:sheetPr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5" customWidth="1"/>
    <x:col min="2" max="2" width="45" customWidth="1"/>
    <x:col min="3" max="3" width="16" customWidth="1"/>
    <x:col min="4" max="4" width="25" customWidth="1"/>
    <x:col min="5" max="5" width="24" customWidth="1"/>
    <x:col min="6" max="6" width="22" customWidth="1"/>
    <x:col min="7" max="7" width="26" customWidth="1"/>
  </x:cols>
  <x:sheetData>
    <x:row r="1" ht="38" customHeight="1">
      <x:c r="A1" s="5" t="inlineStr">
        <x:is>
          <x:t xml:space="preserve">Pedido</x:t>
        </x:is>
      </x:c>
      <x:c r="B1" s="5" t="inlineStr">
        <x:is>
          <x:t xml:space="preserve">Producto</x:t>
        </x:is>
      </x:c>
      <x:c r="C1" s="5" t="inlineStr">
        <x:is>
          <x:t xml:space="preserve">Unidades</x:t>
        </x:is>
      </x:c>
      <x:c r="D1" s="5" t="inlineStr">
        <x:is>
          <x:t xml:space="preserve">Materiales S/</x:t>
        </x:is>
      </x:c>
      <x:c r="E1" s="5" t="inlineStr">
        <x:is>
          <x:t xml:space="preserve">Mano de obra S/</x:t>
        </x:is>
      </x:c>
      <x:c r="F1" s="5" t="inlineStr">
        <x:is>
          <x:t xml:space="preserve">Máquinas S/</x:t>
        </x:is>
      </x:c>
      <x:c r="G1" s="5" t="inlineStr">
        <x:is>
          <x:t xml:space="preserve">Costo total S/</x:t>
        </x:is>
      </x:c>
    </x:row>
    <x:row r="2">
      <x:c r="A2" t="inlineStr">
        <x:is>
          <x:t xml:space="preserve">P001</x:t>
        </x:is>
      </x:c>
      <x:c r="B2" t="inlineStr">
        <x:is>
          <x:t xml:space="preserve">Minirack metálico con bandejas</x:t>
        </x:is>
      </x:c>
      <x:c r="C2" t="n">
        <x:f>'08_PEDIDOS'!D2</x:f>
        <x:v>12</x:v>
      </x:c>
      <x:c r="D2" t="n">
        <x:f>SUMIF('10_MATERIALES_ORDEN'!$A$2:$A$637,A2,'10_MATERIALES_ORDEN'!$I$2:$I$637)</x:f>
        <x:v>6484.966956521737</x:v>
      </x:c>
      <x:c r="E2" t="n">
        <x:f>SUMIF('09_CARGA_ORDEN'!$A$2:$A$1153,A2,'09_CARGA_ORDEN'!$J$2:$J$1153)*'19_PARAMETROS'!$B$35</x:f>
        <x:v>1178.67048</x:v>
      </x:c>
      <x:c r="F2" t="n">
        <x:f>SUMIF('09_CARGA_ORDEN'!$A$2:$A$1153,A2,'09_CARGA_ORDEN'!$J$2:$J$1153)*'19_PARAMETROS'!$B$36</x:f>
        <x:v>1632.00528</x:v>
      </x:c>
      <x:c r="G2" s="14" t="n">
        <x:f>SUM(D2:F2)</x:f>
        <x:v>9295.642716521737</x:v>
      </x:c>
    </x:row>
    <x:row r="3">
      <x:c r="A3" t="inlineStr">
        <x:is>
          <x:t xml:space="preserve">P002</x:t>
        </x:is>
      </x:c>
      <x:c r="B3" t="inlineStr">
        <x:is>
          <x:t xml:space="preserve">Estante reforzado modular</x:t>
        </x:is>
      </x:c>
      <x:c r="C3" t="n">
        <x:f>'08_PEDIDOS'!D3</x:f>
        <x:v>12</x:v>
      </x:c>
      <x:c r="D3" t="n">
        <x:f>SUMIF('10_MATERIALES_ORDEN'!$A$2:$A$637,A3,'10_MATERIALES_ORDEN'!$I$2:$I$637)</x:f>
        <x:v>6158.710434782608</x:v>
      </x:c>
      <x:c r="E3" t="n">
        <x:f>SUMIF('09_CARGA_ORDEN'!$A$2:$A$1153,A3,'09_CARGA_ORDEN'!$J$2:$J$1153)*'19_PARAMETROS'!$B$35</x:f>
        <x:v>1310.0204000000003</x:v>
      </x:c>
      <x:c r="F3" t="n">
        <x:f>SUMIF('09_CARGA_ORDEN'!$A$2:$A$1153,A3,'09_CARGA_ORDEN'!$J$2:$J$1153)*'19_PARAMETROS'!$B$36</x:f>
        <x:v>1813.8744000000004</x:v>
      </x:c>
      <x:c r="G3" s="14" t="n">
        <x:f>SUM(D3:F3)</x:f>
        <x:v>9282.605234782608</x:v>
      </x:c>
    </x:row>
    <x:row r="4">
      <x:c r="A4" t="inlineStr">
        <x:is>
          <x:t xml:space="preserve">P003</x:t>
        </x:is>
      </x:c>
      <x:c r="B4" t="inlineStr">
        <x:is>
          <x:t xml:space="preserve">Góndola central comercial</x:t>
        </x:is>
      </x:c>
      <x:c r="C4" t="n">
        <x:f>'08_PEDIDOS'!D4</x:f>
        <x:v>7</x:v>
      </x:c>
      <x:c r="D4" t="n">
        <x:f>SUMIF('10_MATERIALES_ORDEN'!$A$2:$A$637,A4,'10_MATERIALES_ORDEN'!$I$2:$I$637)</x:f>
        <x:v>3030.7449184782604</x:v>
      </x:c>
      <x:c r="E4" t="n">
        <x:f>SUMIF('09_CARGA_ORDEN'!$A$2:$A$1153,A4,'09_CARGA_ORDEN'!$J$2:$J$1153)*'19_PARAMETROS'!$B$35</x:f>
        <x:v>889.7733866666667</x:v>
      </x:c>
      <x:c r="F4" t="n">
        <x:f>SUMIF('09_CARGA_ORDEN'!$A$2:$A$1153,A4,'09_CARGA_ORDEN'!$J$2:$J$1153)*'19_PARAMETROS'!$B$36</x:f>
        <x:v>1231.9939200000001</x:v>
      </x:c>
      <x:c r="G4" s="14" t="n">
        <x:f>SUM(D4:F4)</x:f>
        <x:v>5152.5122251449275</x:v>
      </x:c>
    </x:row>
    <x:row r="5">
      <x:c r="A5" t="inlineStr">
        <x:is>
          <x:t xml:space="preserve">P004</x:t>
        </x:is>
      </x:c>
      <x:c r="B5" t="inlineStr">
        <x:is>
          <x:t xml:space="preserve">Góndola mural</x:t>
        </x:is>
      </x:c>
      <x:c r="C5" t="n">
        <x:f>'08_PEDIDOS'!D5</x:f>
        <x:v>7</x:v>
      </x:c>
      <x:c r="D5" t="n">
        <x:f>SUMIF('10_MATERIALES_ORDEN'!$A$2:$A$637,A5,'10_MATERIALES_ORDEN'!$I$2:$I$637)</x:f>
        <x:v>2142.1388586956527</x:v>
      </x:c>
      <x:c r="E5" t="n">
        <x:f>SUMIF('09_CARGA_ORDEN'!$A$2:$A$1153,A5,'09_CARGA_ORDEN'!$J$2:$J$1153)*'19_PARAMETROS'!$B$35</x:f>
        <x:v>615.8930700000001</x:v>
      </x:c>
      <x:c r="F5" t="n">
        <x:f>SUMIF('09_CARGA_ORDEN'!$A$2:$A$1153,A5,'09_CARGA_ORDEN'!$J$2:$J$1153)*'19_PARAMETROS'!$B$36</x:f>
        <x:v>852.7750200000002</x:v>
      </x:c>
      <x:c r="G5" s="14" t="n">
        <x:f>SUM(D5:F5)</x:f>
        <x:v>3610.806948695653</x:v>
      </x:c>
    </x:row>
    <x:row r="6">
      <x:c r="A6" t="inlineStr">
        <x:is>
          <x:t xml:space="preserve">P005</x:t>
        </x:is>
      </x:c>
      <x:c r="B6" t="inlineStr">
        <x:is>
          <x:t xml:space="preserve">Locker de 4 puertas</x:t>
        </x:is>
      </x:c>
      <x:c r="C6" t="n">
        <x:f>'08_PEDIDOS'!D6</x:f>
        <x:v>6</x:v>
      </x:c>
      <x:c r="D6" t="n">
        <x:f>SUMIF('10_MATERIALES_ORDEN'!$A$2:$A$637,A6,'10_MATERIALES_ORDEN'!$I$2:$I$637)</x:f>
        <x:v>3566.5963043478255</x:v>
      </x:c>
      <x:c r="E6" t="n">
        <x:f>SUMIF('09_CARGA_ORDEN'!$A$2:$A$1153,A6,'09_CARGA_ORDEN'!$J$2:$J$1153)*'19_PARAMETROS'!$B$35</x:f>
        <x:v>366.49469999999997</x:v>
      </x:c>
      <x:c r="F6" t="n">
        <x:f>SUMIF('09_CARGA_ORDEN'!$A$2:$A$1153,A6,'09_CARGA_ORDEN'!$J$2:$J$1153)*'19_PARAMETROS'!$B$36</x:f>
        <x:v>507.45419999999996</x:v>
      </x:c>
      <x:c r="G6" s="14" t="n">
        <x:f>SUM(D6:F6)</x:f>
        <x:v>4440.545204347825</x:v>
      </x:c>
    </x:row>
    <x:row r="7">
      <x:c r="A7" t="inlineStr">
        <x:is>
          <x:t xml:space="preserve">P006</x:t>
        </x:is>
      </x:c>
      <x:c r="B7" t="inlineStr">
        <x:is>
          <x:t xml:space="preserve">Locker de 6 puertas</x:t>
        </x:is>
      </x:c>
      <x:c r="C7" t="n">
        <x:f>'08_PEDIDOS'!D7</x:f>
        <x:v>6</x:v>
      </x:c>
      <x:c r="D7" t="n">
        <x:f>SUMIF('10_MATERIALES_ORDEN'!$A$2:$A$637,A7,'10_MATERIALES_ORDEN'!$I$2:$I$637)</x:f>
        <x:v>5096.62956521739</x:v>
      </x:c>
      <x:c r="E7" t="n">
        <x:f>SUMIF('09_CARGA_ORDEN'!$A$2:$A$1153,A7,'09_CARGA_ORDEN'!$J$2:$J$1153)*'19_PARAMETROS'!$B$35</x:f>
        <x:v>505.6584000000001</x:v>
      </x:c>
      <x:c r="F7" t="n">
        <x:f>SUMIF('09_CARGA_ORDEN'!$A$2:$A$1153,A7,'09_CARGA_ORDEN'!$J$2:$J$1153)*'19_PARAMETROS'!$B$36</x:f>
        <x:v>700.1424000000001</x:v>
      </x:c>
      <x:c r="G7" s="14" t="n">
        <x:f>SUM(D7:F7)</x:f>
        <x:v>6302.43036521739</x:v>
      </x:c>
    </x:row>
    <x:row r="8">
      <x:c r="A8" t="inlineStr">
        <x:is>
          <x:t xml:space="preserve">P007</x:t>
        </x:is>
      </x:c>
      <x:c r="B8" t="inlineStr">
        <x:is>
          <x:t xml:space="preserve">Armario metálico</x:t>
        </x:is>
      </x:c>
      <x:c r="C8" t="n">
        <x:f>'08_PEDIDOS'!D8</x:f>
        <x:v>10</x:v>
      </x:c>
      <x:c r="D8" t="n">
        <x:f>SUMIF('10_MATERIALES_ORDEN'!$A$2:$A$637,A8,'10_MATERIALES_ORDEN'!$I$2:$I$637)</x:f>
        <x:v>4084.7304347826084</x:v>
      </x:c>
      <x:c r="E8" t="n">
        <x:f>SUMIF('09_CARGA_ORDEN'!$A$2:$A$1153,A8,'09_CARGA_ORDEN'!$J$2:$J$1153)*'19_PARAMETROS'!$B$35</x:f>
        <x:v>484.3193333333333</x:v>
      </x:c>
      <x:c r="F8" t="n">
        <x:f>SUMIF('09_CARGA_ORDEN'!$A$2:$A$1153,A8,'09_CARGA_ORDEN'!$J$2:$J$1153)*'19_PARAMETROS'!$B$36</x:f>
        <x:v>670.596</x:v>
      </x:c>
      <x:c r="G8" s="14" t="n">
        <x:f>SUM(D8:F8)</x:f>
        <x:v>5239.645768115941</x:v>
      </x:c>
    </x:row>
    <x:row r="9">
      <x:c r="A9" t="inlineStr">
        <x:is>
          <x:t xml:space="preserve">P008</x:t>
        </x:is>
      </x:c>
      <x:c r="B9" t="inlineStr">
        <x:is>
          <x:t xml:space="preserve">Estantería liviana metálica</x:t>
        </x:is>
      </x:c>
      <x:c r="C9" t="n">
        <x:f>'08_PEDIDOS'!D9</x:f>
        <x:v>10</x:v>
      </x:c>
      <x:c r="D9" t="n">
        <x:f>SUMIF('10_MATERIALES_ORDEN'!$A$2:$A$637,A9,'10_MATERIALES_ORDEN'!$I$2:$I$637)</x:f>
        <x:v>2638.2081521739133</x:v>
      </x:c>
      <x:c r="E9" t="n">
        <x:f>SUMIF('09_CARGA_ORDEN'!$A$2:$A$1153,A9,'09_CARGA_ORDEN'!$J$2:$J$1153)*'19_PARAMETROS'!$B$35</x:f>
        <x:v>781.5929333333333</x:v>
      </x:c>
      <x:c r="F9" t="n">
        <x:f>SUMIF('09_CARGA_ORDEN'!$A$2:$A$1153,A9,'09_CARGA_ORDEN'!$J$2:$J$1153)*'19_PARAMETROS'!$B$36</x:f>
        <x:v>1082.2056</x:v>
      </x:c>
      <x:c r="G9" s="14" t="n">
        <x:f>SUM(D9:F9)</x:f>
        <x:v>4502.006685507246</x:v>
      </x:c>
    </x:row>
    <x:row r="10">
      <x:c r="A10" t="inlineStr">
        <x:is>
          <x:t xml:space="preserve">P009</x:t>
        </x:is>
      </x:c>
      <x:c r="B10" t="inlineStr">
        <x:is>
          <x:t xml:space="preserve">Minirack metálico con bandejas</x:t>
        </x:is>
      </x:c>
      <x:c r="C10" t="n">
        <x:f>'08_PEDIDOS'!D10</x:f>
        <x:v>12</x:v>
      </x:c>
      <x:c r="D10" t="n">
        <x:f>SUMIF('10_MATERIALES_ORDEN'!$A$2:$A$637,A10,'10_MATERIALES_ORDEN'!$I$2:$I$637)</x:f>
        <x:v>6484.966956521737</x:v>
      </x:c>
      <x:c r="E10" t="n">
        <x:f>SUMIF('09_CARGA_ORDEN'!$A$2:$A$1153,A10,'09_CARGA_ORDEN'!$J$2:$J$1153)*'19_PARAMETROS'!$B$35</x:f>
        <x:v>1178.67048</x:v>
      </x:c>
      <x:c r="F10" t="n">
        <x:f>SUMIF('09_CARGA_ORDEN'!$A$2:$A$1153,A10,'09_CARGA_ORDEN'!$J$2:$J$1153)*'19_PARAMETROS'!$B$36</x:f>
        <x:v>1632.00528</x:v>
      </x:c>
      <x:c r="G10" s="14" t="n">
        <x:f>SUM(D10:F10)</x:f>
        <x:v>9295.642716521737</x:v>
      </x:c>
    </x:row>
    <x:row r="11">
      <x:c r="A11" t="inlineStr">
        <x:is>
          <x:t xml:space="preserve">P010</x:t>
        </x:is>
      </x:c>
      <x:c r="B11" t="inlineStr">
        <x:is>
          <x:t xml:space="preserve">Estante reforzado modular</x:t>
        </x:is>
      </x:c>
      <x:c r="C11" t="n">
        <x:f>'08_PEDIDOS'!D11</x:f>
        <x:v>12</x:v>
      </x:c>
      <x:c r="D11" t="n">
        <x:f>SUMIF('10_MATERIALES_ORDEN'!$A$2:$A$637,A11,'10_MATERIALES_ORDEN'!$I$2:$I$637)</x:f>
        <x:v>6158.710434782608</x:v>
      </x:c>
      <x:c r="E11" t="n">
        <x:f>SUMIF('09_CARGA_ORDEN'!$A$2:$A$1153,A11,'09_CARGA_ORDEN'!$J$2:$J$1153)*'19_PARAMETROS'!$B$35</x:f>
        <x:v>1310.0204000000003</x:v>
      </x:c>
      <x:c r="F11" t="n">
        <x:f>SUMIF('09_CARGA_ORDEN'!$A$2:$A$1153,A11,'09_CARGA_ORDEN'!$J$2:$J$1153)*'19_PARAMETROS'!$B$36</x:f>
        <x:v>1813.8744000000004</x:v>
      </x:c>
      <x:c r="G11" s="14" t="n">
        <x:f>SUM(D11:F11)</x:f>
        <x:v>9282.605234782608</x:v>
      </x:c>
    </x:row>
    <x:row r="12">
      <x:c r="A12" t="inlineStr">
        <x:is>
          <x:t xml:space="preserve">P011</x:t>
        </x:is>
      </x:c>
      <x:c r="B12" t="inlineStr">
        <x:is>
          <x:t xml:space="preserve">Góndola central comercial</x:t>
        </x:is>
      </x:c>
      <x:c r="C12" t="n">
        <x:f>'08_PEDIDOS'!D12</x:f>
        <x:v>7</x:v>
      </x:c>
      <x:c r="D12" t="n">
        <x:f>SUMIF('10_MATERIALES_ORDEN'!$A$2:$A$637,A12,'10_MATERIALES_ORDEN'!$I$2:$I$637)</x:f>
        <x:v>3030.7449184782604</x:v>
      </x:c>
      <x:c r="E12" t="n">
        <x:f>SUMIF('09_CARGA_ORDEN'!$A$2:$A$1153,A12,'09_CARGA_ORDEN'!$J$2:$J$1153)*'19_PARAMETROS'!$B$35</x:f>
        <x:v>889.7733866666667</x:v>
      </x:c>
      <x:c r="F12" t="n">
        <x:f>SUMIF('09_CARGA_ORDEN'!$A$2:$A$1153,A12,'09_CARGA_ORDEN'!$J$2:$J$1153)*'19_PARAMETROS'!$B$36</x:f>
        <x:v>1231.9939200000001</x:v>
      </x:c>
      <x:c r="G12" s="14" t="n">
        <x:f>SUM(D12:F12)</x:f>
        <x:v>5152.5122251449275</x:v>
      </x:c>
    </x:row>
    <x:row r="13">
      <x:c r="A13" t="inlineStr">
        <x:is>
          <x:t xml:space="preserve">P012</x:t>
        </x:is>
      </x:c>
      <x:c r="B13" t="inlineStr">
        <x:is>
          <x:t xml:space="preserve">Góndola mural</x:t>
        </x:is>
      </x:c>
      <x:c r="C13" t="n">
        <x:f>'08_PEDIDOS'!D13</x:f>
        <x:v>7</x:v>
      </x:c>
      <x:c r="D13" t="n">
        <x:f>SUMIF('10_MATERIALES_ORDEN'!$A$2:$A$637,A13,'10_MATERIALES_ORDEN'!$I$2:$I$637)</x:f>
        <x:v>2142.1388586956527</x:v>
      </x:c>
      <x:c r="E13" t="n">
        <x:f>SUMIF('09_CARGA_ORDEN'!$A$2:$A$1153,A13,'09_CARGA_ORDEN'!$J$2:$J$1153)*'19_PARAMETROS'!$B$35</x:f>
        <x:v>615.8930700000001</x:v>
      </x:c>
      <x:c r="F13" t="n">
        <x:f>SUMIF('09_CARGA_ORDEN'!$A$2:$A$1153,A13,'09_CARGA_ORDEN'!$J$2:$J$1153)*'19_PARAMETROS'!$B$36</x:f>
        <x:v>852.7750200000002</x:v>
      </x:c>
      <x:c r="G13" s="14" t="n">
        <x:f>SUM(D13:F13)</x:f>
        <x:v>3610.806948695653</x:v>
      </x:c>
    </x:row>
    <x:row r="14">
      <x:c r="A14" t="inlineStr">
        <x:is>
          <x:t xml:space="preserve">P013</x:t>
        </x:is>
      </x:c>
      <x:c r="B14" t="inlineStr">
        <x:is>
          <x:t xml:space="preserve">Locker de 4 puertas</x:t>
        </x:is>
      </x:c>
      <x:c r="C14" t="n">
        <x:f>'08_PEDIDOS'!D14</x:f>
        <x:v>5</x:v>
      </x:c>
      <x:c r="D14" t="n">
        <x:f>SUMIF('10_MATERIALES_ORDEN'!$A$2:$A$637,A14,'10_MATERIALES_ORDEN'!$I$2:$I$637)</x:f>
        <x:v>2972.163586956521</x:v>
      </x:c>
      <x:c r="E14" t="n">
        <x:f>SUMIF('09_CARGA_ORDEN'!$A$2:$A$1153,A14,'09_CARGA_ORDEN'!$J$2:$J$1153)*'19_PARAMETROS'!$B$35</x:f>
        <x:v>309.52891666666676</x:v>
      </x:c>
      <x:c r="F14" t="n">
        <x:f>SUMIF('09_CARGA_ORDEN'!$A$2:$A$1153,A14,'09_CARGA_ORDEN'!$J$2:$J$1153)*'19_PARAMETROS'!$B$36</x:f>
        <x:v>428.57850000000013</x:v>
      </x:c>
      <x:c r="G14" s="14" t="n">
        <x:f>SUM(D14:F14)</x:f>
        <x:v>3710.271003623188</x:v>
      </x:c>
    </x:row>
    <x:row r="15">
      <x:c r="A15" t="inlineStr">
        <x:is>
          <x:t xml:space="preserve">P014</x:t>
        </x:is>
      </x:c>
      <x:c r="B15" t="inlineStr">
        <x:is>
          <x:t xml:space="preserve">Locker de 6 puertas</x:t>
        </x:is>
      </x:c>
      <x:c r="C15" t="n">
        <x:f>'08_PEDIDOS'!D15</x:f>
        <x:v>6</x:v>
      </x:c>
      <x:c r="D15" t="n">
        <x:f>SUMIF('10_MATERIALES_ORDEN'!$A$2:$A$637,A15,'10_MATERIALES_ORDEN'!$I$2:$I$637)</x:f>
        <x:v>5096.62956521739</x:v>
      </x:c>
      <x:c r="E15" t="n">
        <x:f>SUMIF('09_CARGA_ORDEN'!$A$2:$A$1153,A15,'09_CARGA_ORDEN'!$J$2:$J$1153)*'19_PARAMETROS'!$B$35</x:f>
        <x:v>505.6584000000001</x:v>
      </x:c>
      <x:c r="F15" t="n">
        <x:f>SUMIF('09_CARGA_ORDEN'!$A$2:$A$1153,A15,'09_CARGA_ORDEN'!$J$2:$J$1153)*'19_PARAMETROS'!$B$36</x:f>
        <x:v>700.1424000000001</x:v>
      </x:c>
      <x:c r="G15" s="14" t="n">
        <x:f>SUM(D15:F15)</x:f>
        <x:v>6302.43036521739</x:v>
      </x:c>
    </x:row>
    <x:row r="16">
      <x:c r="A16" t="inlineStr">
        <x:is>
          <x:t xml:space="preserve">P015</x:t>
        </x:is>
      </x:c>
      <x:c r="B16" t="inlineStr">
        <x:is>
          <x:t xml:space="preserve">Armario metálico</x:t>
        </x:is>
      </x:c>
      <x:c r="C16" t="n">
        <x:f>'08_PEDIDOS'!D16</x:f>
        <x:v>10</x:v>
      </x:c>
      <x:c r="D16" t="n">
        <x:f>SUMIF('10_MATERIALES_ORDEN'!$A$2:$A$637,A16,'10_MATERIALES_ORDEN'!$I$2:$I$637)</x:f>
        <x:v>4084.7304347826084</x:v>
      </x:c>
      <x:c r="E16" t="n">
        <x:f>SUMIF('09_CARGA_ORDEN'!$A$2:$A$1153,A16,'09_CARGA_ORDEN'!$J$2:$J$1153)*'19_PARAMETROS'!$B$35</x:f>
        <x:v>484.3193333333333</x:v>
      </x:c>
      <x:c r="F16" t="n">
        <x:f>SUMIF('09_CARGA_ORDEN'!$A$2:$A$1153,A16,'09_CARGA_ORDEN'!$J$2:$J$1153)*'19_PARAMETROS'!$B$36</x:f>
        <x:v>670.596</x:v>
      </x:c>
      <x:c r="G16" s="14" t="n">
        <x:f>SUM(D16:F16)</x:f>
        <x:v>5239.645768115941</x:v>
      </x:c>
    </x:row>
    <x:row r="17">
      <x:c r="A17" t="inlineStr">
        <x:is>
          <x:t xml:space="preserve">P016</x:t>
        </x:is>
      </x:c>
      <x:c r="B17" t="inlineStr">
        <x:is>
          <x:t xml:space="preserve">Estantería liviana metálica</x:t>
        </x:is>
      </x:c>
      <x:c r="C17" t="n">
        <x:f>'08_PEDIDOS'!D17</x:f>
        <x:v>10</x:v>
      </x:c>
      <x:c r="D17" t="n">
        <x:f>SUMIF('10_MATERIALES_ORDEN'!$A$2:$A$637,A17,'10_MATERIALES_ORDEN'!$I$2:$I$637)</x:f>
        <x:v>2638.2081521739133</x:v>
      </x:c>
      <x:c r="E17" t="n">
        <x:f>SUMIF('09_CARGA_ORDEN'!$A$2:$A$1153,A17,'09_CARGA_ORDEN'!$J$2:$J$1153)*'19_PARAMETROS'!$B$35</x:f>
        <x:v>781.5929333333333</x:v>
      </x:c>
      <x:c r="F17" t="n">
        <x:f>SUMIF('09_CARGA_ORDEN'!$A$2:$A$1153,A17,'09_CARGA_ORDEN'!$J$2:$J$1153)*'19_PARAMETROS'!$B$36</x:f>
        <x:v>1082.2056</x:v>
      </x:c>
      <x:c r="G17" s="14" t="n">
        <x:f>SUM(D17:F17)</x:f>
        <x:v>4502.006685507246</x:v>
      </x:c>
    </x:row>
    <x:row r="18">
      <x:c r="A18" t="inlineStr">
        <x:is>
          <x:t xml:space="preserve">P017</x:t>
        </x:is>
      </x:c>
      <x:c r="B18" t="inlineStr">
        <x:is>
          <x:t xml:space="preserve">Minirack metálico con bandejas</x:t>
        </x:is>
      </x:c>
      <x:c r="C18" t="n">
        <x:f>'08_PEDIDOS'!D18</x:f>
        <x:v>12</x:v>
      </x:c>
      <x:c r="D18" t="n">
        <x:f>SUMIF('10_MATERIALES_ORDEN'!$A$2:$A$637,A18,'10_MATERIALES_ORDEN'!$I$2:$I$637)</x:f>
        <x:v>6484.966956521737</x:v>
      </x:c>
      <x:c r="E18" t="n">
        <x:f>SUMIF('09_CARGA_ORDEN'!$A$2:$A$1153,A18,'09_CARGA_ORDEN'!$J$2:$J$1153)*'19_PARAMETROS'!$B$35</x:f>
        <x:v>1178.67048</x:v>
      </x:c>
      <x:c r="F18" t="n">
        <x:f>SUMIF('09_CARGA_ORDEN'!$A$2:$A$1153,A18,'09_CARGA_ORDEN'!$J$2:$J$1153)*'19_PARAMETROS'!$B$36</x:f>
        <x:v>1632.00528</x:v>
      </x:c>
      <x:c r="G18" s="14" t="n">
        <x:f>SUM(D18:F18)</x:f>
        <x:v>9295.642716521737</x:v>
      </x:c>
    </x:row>
    <x:row r="19">
      <x:c r="A19" t="inlineStr">
        <x:is>
          <x:t xml:space="preserve">P018</x:t>
        </x:is>
      </x:c>
      <x:c r="B19" t="inlineStr">
        <x:is>
          <x:t xml:space="preserve">Estante reforzado modular</x:t>
        </x:is>
      </x:c>
      <x:c r="C19" t="n">
        <x:f>'08_PEDIDOS'!D19</x:f>
        <x:v>12</x:v>
      </x:c>
      <x:c r="D19" t="n">
        <x:f>SUMIF('10_MATERIALES_ORDEN'!$A$2:$A$637,A19,'10_MATERIALES_ORDEN'!$I$2:$I$637)</x:f>
        <x:v>6158.710434782608</x:v>
      </x:c>
      <x:c r="E19" t="n">
        <x:f>SUMIF('09_CARGA_ORDEN'!$A$2:$A$1153,A19,'09_CARGA_ORDEN'!$J$2:$J$1153)*'19_PARAMETROS'!$B$35</x:f>
        <x:v>1310.0204000000003</x:v>
      </x:c>
      <x:c r="F19" t="n">
        <x:f>SUMIF('09_CARGA_ORDEN'!$A$2:$A$1153,A19,'09_CARGA_ORDEN'!$J$2:$J$1153)*'19_PARAMETROS'!$B$36</x:f>
        <x:v>1813.8744000000004</x:v>
      </x:c>
      <x:c r="G19" s="14" t="n">
        <x:f>SUM(D19:F19)</x:f>
        <x:v>9282.605234782608</x:v>
      </x:c>
    </x:row>
    <x:row r="20">
      <x:c r="A20" t="inlineStr">
        <x:is>
          <x:t xml:space="preserve">P019</x:t>
        </x:is>
      </x:c>
      <x:c r="B20" t="inlineStr">
        <x:is>
          <x:t xml:space="preserve">Góndola central comercial</x:t>
        </x:is>
      </x:c>
      <x:c r="C20" t="n">
        <x:f>'08_PEDIDOS'!D20</x:f>
        <x:v>6</x:v>
      </x:c>
      <x:c r="D20" t="n">
        <x:f>SUMIF('10_MATERIALES_ORDEN'!$A$2:$A$637,A20,'10_MATERIALES_ORDEN'!$I$2:$I$637)</x:f>
        <x:v>2597.781358695652</x:v>
      </x:c>
      <x:c r="E20" t="n">
        <x:f>SUMIF('09_CARGA_ORDEN'!$A$2:$A$1153,A20,'09_CARGA_ORDEN'!$J$2:$J$1153)*'19_PARAMETROS'!$B$35</x:f>
        <x:v>766.4390933333333</x:v>
      </x:c>
      <x:c r="F20" t="n">
        <x:f>SUMIF('09_CARGA_ORDEN'!$A$2:$A$1153,A20,'09_CARGA_ORDEN'!$J$2:$J$1153)*'19_PARAMETROS'!$B$36</x:f>
        <x:v>1061.22336</x:v>
      </x:c>
      <x:c r="G20" s="14" t="n">
        <x:f>SUM(D20:F20)</x:f>
        <x:v>4425.443812028985</x:v>
      </x:c>
    </x:row>
    <x:row r="21">
      <x:c r="A21" t="inlineStr">
        <x:is>
          <x:t xml:space="preserve">P020</x:t>
        </x:is>
      </x:c>
      <x:c r="B21" t="inlineStr">
        <x:is>
          <x:t xml:space="preserve">Góndola mural</x:t>
        </x:is>
      </x:c>
      <x:c r="C21" t="n">
        <x:f>'08_PEDIDOS'!D21</x:f>
        <x:v>7</x:v>
      </x:c>
      <x:c r="D21" t="n">
        <x:f>SUMIF('10_MATERIALES_ORDEN'!$A$2:$A$637,A21,'10_MATERIALES_ORDEN'!$I$2:$I$637)</x:f>
        <x:v>2142.1388586956527</x:v>
      </x:c>
      <x:c r="E21" t="n">
        <x:f>SUMIF('09_CARGA_ORDEN'!$A$2:$A$1153,A21,'09_CARGA_ORDEN'!$J$2:$J$1153)*'19_PARAMETROS'!$B$35</x:f>
        <x:v>615.8930700000001</x:v>
      </x:c>
      <x:c r="F21" t="n">
        <x:f>SUMIF('09_CARGA_ORDEN'!$A$2:$A$1153,A21,'09_CARGA_ORDEN'!$J$2:$J$1153)*'19_PARAMETROS'!$B$36</x:f>
        <x:v>852.7750200000002</x:v>
      </x:c>
      <x:c r="G21" s="14" t="n">
        <x:f>SUM(D21:F21)</x:f>
        <x:v>3610.806948695653</x:v>
      </x:c>
    </x:row>
    <x:row r="22">
      <x:c r="A22" t="inlineStr">
        <x:is>
          <x:t xml:space="preserve">P021</x:t>
        </x:is>
      </x:c>
      <x:c r="B22" t="inlineStr">
        <x:is>
          <x:t xml:space="preserve">Locker de 4 puertas</x:t>
        </x:is>
      </x:c>
      <x:c r="C22" t="n">
        <x:f>'08_PEDIDOS'!D22</x:f>
        <x:v>5</x:v>
      </x:c>
      <x:c r="D22" t="n">
        <x:f>SUMIF('10_MATERIALES_ORDEN'!$A$2:$A$637,A22,'10_MATERIALES_ORDEN'!$I$2:$I$637)</x:f>
        <x:v>2972.163586956521</x:v>
      </x:c>
      <x:c r="E22" t="n">
        <x:f>SUMIF('09_CARGA_ORDEN'!$A$2:$A$1153,A22,'09_CARGA_ORDEN'!$J$2:$J$1153)*'19_PARAMETROS'!$B$35</x:f>
        <x:v>309.52891666666676</x:v>
      </x:c>
      <x:c r="F22" t="n">
        <x:f>SUMIF('09_CARGA_ORDEN'!$A$2:$A$1153,A22,'09_CARGA_ORDEN'!$J$2:$J$1153)*'19_PARAMETROS'!$B$36</x:f>
        <x:v>428.57850000000013</x:v>
      </x:c>
      <x:c r="G22" s="14" t="n">
        <x:f>SUM(D22:F22)</x:f>
        <x:v>3710.271003623188</x:v>
      </x:c>
    </x:row>
    <x:row r="23">
      <x:c r="A23" t="inlineStr">
        <x:is>
          <x:t xml:space="preserve">P022</x:t>
        </x:is>
      </x:c>
      <x:c r="B23" t="inlineStr">
        <x:is>
          <x:t xml:space="preserve">Locker de 6 puertas</x:t>
        </x:is>
      </x:c>
      <x:c r="C23" t="n">
        <x:f>'08_PEDIDOS'!D23</x:f>
        <x:v>6</x:v>
      </x:c>
      <x:c r="D23" t="n">
        <x:f>SUMIF('10_MATERIALES_ORDEN'!$A$2:$A$637,A23,'10_MATERIALES_ORDEN'!$I$2:$I$637)</x:f>
        <x:v>5096.62956521739</x:v>
      </x:c>
      <x:c r="E23" t="n">
        <x:f>SUMIF('09_CARGA_ORDEN'!$A$2:$A$1153,A23,'09_CARGA_ORDEN'!$J$2:$J$1153)*'19_PARAMETROS'!$B$35</x:f>
        <x:v>505.6584000000001</x:v>
      </x:c>
      <x:c r="F23" t="n">
        <x:f>SUMIF('09_CARGA_ORDEN'!$A$2:$A$1153,A23,'09_CARGA_ORDEN'!$J$2:$J$1153)*'19_PARAMETROS'!$B$36</x:f>
        <x:v>700.1424000000001</x:v>
      </x:c>
      <x:c r="G23" s="14" t="n">
        <x:f>SUM(D23:F23)</x:f>
        <x:v>6302.43036521739</x:v>
      </x:c>
    </x:row>
    <x:row r="24">
      <x:c r="A24" t="inlineStr">
        <x:is>
          <x:t xml:space="preserve">P023</x:t>
        </x:is>
      </x:c>
      <x:c r="B24" t="inlineStr">
        <x:is>
          <x:t xml:space="preserve">Armario metálico</x:t>
        </x:is>
      </x:c>
      <x:c r="C24" t="n">
        <x:f>'08_PEDIDOS'!D24</x:f>
        <x:v>10</x:v>
      </x:c>
      <x:c r="D24" t="n">
        <x:f>SUMIF('10_MATERIALES_ORDEN'!$A$2:$A$637,A24,'10_MATERIALES_ORDEN'!$I$2:$I$637)</x:f>
        <x:v>4084.7304347826084</x:v>
      </x:c>
      <x:c r="E24" t="n">
        <x:f>SUMIF('09_CARGA_ORDEN'!$A$2:$A$1153,A24,'09_CARGA_ORDEN'!$J$2:$J$1153)*'19_PARAMETROS'!$B$35</x:f>
        <x:v>484.3193333333333</x:v>
      </x:c>
      <x:c r="F24" t="n">
        <x:f>SUMIF('09_CARGA_ORDEN'!$A$2:$A$1153,A24,'09_CARGA_ORDEN'!$J$2:$J$1153)*'19_PARAMETROS'!$B$36</x:f>
        <x:v>670.596</x:v>
      </x:c>
      <x:c r="G24" s="14" t="n">
        <x:f>SUM(D24:F24)</x:f>
        <x:v>5239.645768115941</x:v>
      </x:c>
    </x:row>
    <x:row r="25">
      <x:c r="A25" t="inlineStr">
        <x:is>
          <x:t xml:space="preserve">P024</x:t>
        </x:is>
      </x:c>
      <x:c r="B25" t="inlineStr">
        <x:is>
          <x:t xml:space="preserve">Estantería liviana metálica</x:t>
        </x:is>
      </x:c>
      <x:c r="C25" t="n">
        <x:f>'08_PEDIDOS'!D25</x:f>
        <x:v>10</x:v>
      </x:c>
      <x:c r="D25" t="n">
        <x:f>SUMIF('10_MATERIALES_ORDEN'!$A$2:$A$637,A25,'10_MATERIALES_ORDEN'!$I$2:$I$637)</x:f>
        <x:v>2638.2081521739133</x:v>
      </x:c>
      <x:c r="E25" t="n">
        <x:f>SUMIF('09_CARGA_ORDEN'!$A$2:$A$1153,A25,'09_CARGA_ORDEN'!$J$2:$J$1153)*'19_PARAMETROS'!$B$35</x:f>
        <x:v>781.5929333333333</x:v>
      </x:c>
      <x:c r="F25" t="n">
        <x:f>SUMIF('09_CARGA_ORDEN'!$A$2:$A$1153,A25,'09_CARGA_ORDEN'!$J$2:$J$1153)*'19_PARAMETROS'!$B$36</x:f>
        <x:v>1082.2056</x:v>
      </x:c>
      <x:c r="G25" s="14" t="n">
        <x:f>SUM(D25:F25)</x:f>
        <x:v>4502.006685507246</x:v>
      </x:c>
    </x:row>
    <x:row r="26">
      <x:c r="A26" t="inlineStr">
        <x:is>
          <x:t xml:space="preserve">P025</x:t>
        </x:is>
      </x:c>
      <x:c r="B26" t="inlineStr">
        <x:is>
          <x:t xml:space="preserve">Minirack metálico con bandejas</x:t>
        </x:is>
      </x:c>
      <x:c r="C26" t="n">
        <x:f>'08_PEDIDOS'!D26</x:f>
        <x:v>12</x:v>
      </x:c>
      <x:c r="D26" t="n">
        <x:f>SUMIF('10_MATERIALES_ORDEN'!$A$2:$A$637,A26,'10_MATERIALES_ORDEN'!$I$2:$I$637)</x:f>
        <x:v>6484.966956521737</x:v>
      </x:c>
      <x:c r="E26" t="n">
        <x:f>SUMIF('09_CARGA_ORDEN'!$A$2:$A$1153,A26,'09_CARGA_ORDEN'!$J$2:$J$1153)*'19_PARAMETROS'!$B$35</x:f>
        <x:v>1178.67048</x:v>
      </x:c>
      <x:c r="F26" t="n">
        <x:f>SUMIF('09_CARGA_ORDEN'!$A$2:$A$1153,A26,'09_CARGA_ORDEN'!$J$2:$J$1153)*'19_PARAMETROS'!$B$36</x:f>
        <x:v>1632.00528</x:v>
      </x:c>
      <x:c r="G26" s="14" t="n">
        <x:f>SUM(D26:F26)</x:f>
        <x:v>9295.642716521737</x:v>
      </x:c>
    </x:row>
    <x:row r="27">
      <x:c r="A27" t="inlineStr">
        <x:is>
          <x:t xml:space="preserve">P026</x:t>
        </x:is>
      </x:c>
      <x:c r="B27" t="inlineStr">
        <x:is>
          <x:t xml:space="preserve">Estante reforzado modular</x:t>
        </x:is>
      </x:c>
      <x:c r="C27" t="n">
        <x:f>'08_PEDIDOS'!D27</x:f>
        <x:v>12</x:v>
      </x:c>
      <x:c r="D27" t="n">
        <x:f>SUMIF('10_MATERIALES_ORDEN'!$A$2:$A$637,A27,'10_MATERIALES_ORDEN'!$I$2:$I$637)</x:f>
        <x:v>6158.710434782608</x:v>
      </x:c>
      <x:c r="E27" t="n">
        <x:f>SUMIF('09_CARGA_ORDEN'!$A$2:$A$1153,A27,'09_CARGA_ORDEN'!$J$2:$J$1153)*'19_PARAMETROS'!$B$35</x:f>
        <x:v>1310.0204000000003</x:v>
      </x:c>
      <x:c r="F27" t="n">
        <x:f>SUMIF('09_CARGA_ORDEN'!$A$2:$A$1153,A27,'09_CARGA_ORDEN'!$J$2:$J$1153)*'19_PARAMETROS'!$B$36</x:f>
        <x:v>1813.8744000000004</x:v>
      </x:c>
      <x:c r="G27" s="14" t="n">
        <x:f>SUM(D27:F27)</x:f>
        <x:v>9282.605234782608</x:v>
      </x:c>
    </x:row>
    <x:row r="28">
      <x:c r="A28" t="inlineStr">
        <x:is>
          <x:t xml:space="preserve">P027</x:t>
        </x:is>
      </x:c>
      <x:c r="B28" t="inlineStr">
        <x:is>
          <x:t xml:space="preserve">Góndola central comercial</x:t>
        </x:is>
      </x:c>
      <x:c r="C28" t="n">
        <x:f>'08_PEDIDOS'!D28</x:f>
        <x:v>6</x:v>
      </x:c>
      <x:c r="D28" t="n">
        <x:f>SUMIF('10_MATERIALES_ORDEN'!$A$2:$A$637,A28,'10_MATERIALES_ORDEN'!$I$2:$I$637)</x:f>
        <x:v>2597.781358695652</x:v>
      </x:c>
      <x:c r="E28" t="n">
        <x:f>SUMIF('09_CARGA_ORDEN'!$A$2:$A$1153,A28,'09_CARGA_ORDEN'!$J$2:$J$1153)*'19_PARAMETROS'!$B$35</x:f>
        <x:v>766.4390933333333</x:v>
      </x:c>
      <x:c r="F28" t="n">
        <x:f>SUMIF('09_CARGA_ORDEN'!$A$2:$A$1153,A28,'09_CARGA_ORDEN'!$J$2:$J$1153)*'19_PARAMETROS'!$B$36</x:f>
        <x:v>1061.22336</x:v>
      </x:c>
      <x:c r="G28" s="14" t="n">
        <x:f>SUM(D28:F28)</x:f>
        <x:v>4425.443812028985</x:v>
      </x:c>
    </x:row>
    <x:row r="29">
      <x:c r="A29" t="inlineStr">
        <x:is>
          <x:t xml:space="preserve">P028</x:t>
        </x:is>
      </x:c>
      <x:c r="B29" t="inlineStr">
        <x:is>
          <x:t xml:space="preserve">Góndola mural</x:t>
        </x:is>
      </x:c>
      <x:c r="C29" t="n">
        <x:f>'08_PEDIDOS'!D29</x:f>
        <x:v>7</x:v>
      </x:c>
      <x:c r="D29" t="n">
        <x:f>SUMIF('10_MATERIALES_ORDEN'!$A$2:$A$637,A29,'10_MATERIALES_ORDEN'!$I$2:$I$637)</x:f>
        <x:v>2142.1388586956527</x:v>
      </x:c>
      <x:c r="E29" t="n">
        <x:f>SUMIF('09_CARGA_ORDEN'!$A$2:$A$1153,A29,'09_CARGA_ORDEN'!$J$2:$J$1153)*'19_PARAMETROS'!$B$35</x:f>
        <x:v>615.8930700000001</x:v>
      </x:c>
      <x:c r="F29" t="n">
        <x:f>SUMIF('09_CARGA_ORDEN'!$A$2:$A$1153,A29,'09_CARGA_ORDEN'!$J$2:$J$1153)*'19_PARAMETROS'!$B$36</x:f>
        <x:v>852.7750200000002</x:v>
      </x:c>
      <x:c r="G29" s="14" t="n">
        <x:f>SUM(D29:F29)</x:f>
        <x:v>3610.806948695653</x:v>
      </x:c>
    </x:row>
    <x:row r="30">
      <x:c r="A30" t="inlineStr">
        <x:is>
          <x:t xml:space="preserve">P029</x:t>
        </x:is>
      </x:c>
      <x:c r="B30" t="inlineStr">
        <x:is>
          <x:t xml:space="preserve">Locker de 4 puertas</x:t>
        </x:is>
      </x:c>
      <x:c r="C30" t="n">
        <x:f>'08_PEDIDOS'!D30</x:f>
        <x:v>5</x:v>
      </x:c>
      <x:c r="D30" t="n">
        <x:f>SUMIF('10_MATERIALES_ORDEN'!$A$2:$A$637,A30,'10_MATERIALES_ORDEN'!$I$2:$I$637)</x:f>
        <x:v>2972.163586956521</x:v>
      </x:c>
      <x:c r="E30" t="n">
        <x:f>SUMIF('09_CARGA_ORDEN'!$A$2:$A$1153,A30,'09_CARGA_ORDEN'!$J$2:$J$1153)*'19_PARAMETROS'!$B$35</x:f>
        <x:v>309.52891666666676</x:v>
      </x:c>
      <x:c r="F30" t="n">
        <x:f>SUMIF('09_CARGA_ORDEN'!$A$2:$A$1153,A30,'09_CARGA_ORDEN'!$J$2:$J$1153)*'19_PARAMETROS'!$B$36</x:f>
        <x:v>428.57850000000013</x:v>
      </x:c>
      <x:c r="G30" s="14" t="n">
        <x:f>SUM(D30:F30)</x:f>
        <x:v>3710.271003623188</x:v>
      </x:c>
    </x:row>
    <x:row r="31">
      <x:c r="A31" t="inlineStr">
        <x:is>
          <x:t xml:space="preserve">P030</x:t>
        </x:is>
      </x:c>
      <x:c r="B31" t="inlineStr">
        <x:is>
          <x:t xml:space="preserve">Locker de 6 puertas</x:t>
        </x:is>
      </x:c>
      <x:c r="C31" t="n">
        <x:f>'08_PEDIDOS'!D31</x:f>
        <x:v>6</x:v>
      </x:c>
      <x:c r="D31" t="n">
        <x:f>SUMIF('10_MATERIALES_ORDEN'!$A$2:$A$637,A31,'10_MATERIALES_ORDEN'!$I$2:$I$637)</x:f>
        <x:v>5096.62956521739</x:v>
      </x:c>
      <x:c r="E31" t="n">
        <x:f>SUMIF('09_CARGA_ORDEN'!$A$2:$A$1153,A31,'09_CARGA_ORDEN'!$J$2:$J$1153)*'19_PARAMETROS'!$B$35</x:f>
        <x:v>505.6584000000001</x:v>
      </x:c>
      <x:c r="F31" t="n">
        <x:f>SUMIF('09_CARGA_ORDEN'!$A$2:$A$1153,A31,'09_CARGA_ORDEN'!$J$2:$J$1153)*'19_PARAMETROS'!$B$36</x:f>
        <x:v>700.1424000000001</x:v>
      </x:c>
      <x:c r="G31" s="14" t="n">
        <x:f>SUM(D31:F31)</x:f>
        <x:v>6302.43036521739</x:v>
      </x:c>
    </x:row>
    <x:row r="32">
      <x:c r="A32" t="inlineStr">
        <x:is>
          <x:t xml:space="preserve">P031</x:t>
        </x:is>
      </x:c>
      <x:c r="B32" t="inlineStr">
        <x:is>
          <x:t xml:space="preserve">Armario metálico</x:t>
        </x:is>
      </x:c>
      <x:c r="C32" t="n">
        <x:f>'08_PEDIDOS'!D32</x:f>
        <x:v>10</x:v>
      </x:c>
      <x:c r="D32" t="n">
        <x:f>SUMIF('10_MATERIALES_ORDEN'!$A$2:$A$637,A32,'10_MATERIALES_ORDEN'!$I$2:$I$637)</x:f>
        <x:v>4084.7304347826084</x:v>
      </x:c>
      <x:c r="E32" t="n">
        <x:f>SUMIF('09_CARGA_ORDEN'!$A$2:$A$1153,A32,'09_CARGA_ORDEN'!$J$2:$J$1153)*'19_PARAMETROS'!$B$35</x:f>
        <x:v>484.3193333333333</x:v>
      </x:c>
      <x:c r="F32" t="n">
        <x:f>SUMIF('09_CARGA_ORDEN'!$A$2:$A$1153,A32,'09_CARGA_ORDEN'!$J$2:$J$1153)*'19_PARAMETROS'!$B$36</x:f>
        <x:v>670.596</x:v>
      </x:c>
      <x:c r="G32" s="14" t="n">
        <x:f>SUM(D32:F32)</x:f>
        <x:v>5239.645768115941</x:v>
      </x:c>
    </x:row>
    <x:row r="33">
      <x:c r="A33" t="inlineStr">
        <x:is>
          <x:t xml:space="preserve">P032</x:t>
        </x:is>
      </x:c>
      <x:c r="B33" t="inlineStr">
        <x:is>
          <x:t xml:space="preserve">Estantería liviana metálica</x:t>
        </x:is>
      </x:c>
      <x:c r="C33" t="n">
        <x:f>'08_PEDIDOS'!D33</x:f>
        <x:v>10</x:v>
      </x:c>
      <x:c r="D33" t="n">
        <x:f>SUMIF('10_MATERIALES_ORDEN'!$A$2:$A$637,A33,'10_MATERIALES_ORDEN'!$I$2:$I$637)</x:f>
        <x:v>2638.2081521739133</x:v>
      </x:c>
      <x:c r="E33" t="n">
        <x:f>SUMIF('09_CARGA_ORDEN'!$A$2:$A$1153,A33,'09_CARGA_ORDEN'!$J$2:$J$1153)*'19_PARAMETROS'!$B$35</x:f>
        <x:v>781.5929333333333</x:v>
      </x:c>
      <x:c r="F33" t="n">
        <x:f>SUMIF('09_CARGA_ORDEN'!$A$2:$A$1153,A33,'09_CARGA_ORDEN'!$J$2:$J$1153)*'19_PARAMETROS'!$B$36</x:f>
        <x:v>1082.2056</x:v>
      </x:c>
      <x:c r="G33" s="14" t="n">
        <x:f>SUM(D33:F33)</x:f>
        <x:v>4502.006685507246</x:v>
      </x:c>
    </x:row>
    <x:row r="34">
      <x:c r="A34" t="inlineStr">
        <x:is>
          <x:t xml:space="preserve">P033</x:t>
        </x:is>
      </x:c>
      <x:c r="B34" t="inlineStr">
        <x:is>
          <x:t xml:space="preserve">Minirack metálico con bandejas</x:t>
        </x:is>
      </x:c>
      <x:c r="C34" t="n">
        <x:f>'08_PEDIDOS'!D34</x:f>
        <x:v>12</x:v>
      </x:c>
      <x:c r="D34" t="n">
        <x:f>SUMIF('10_MATERIALES_ORDEN'!$A$2:$A$637,A34,'10_MATERIALES_ORDEN'!$I$2:$I$637)</x:f>
        <x:v>6484.966956521737</x:v>
      </x:c>
      <x:c r="E34" t="n">
        <x:f>SUMIF('09_CARGA_ORDEN'!$A$2:$A$1153,A34,'09_CARGA_ORDEN'!$J$2:$J$1153)*'19_PARAMETROS'!$B$35</x:f>
        <x:v>1178.67048</x:v>
      </x:c>
      <x:c r="F34" t="n">
        <x:f>SUMIF('09_CARGA_ORDEN'!$A$2:$A$1153,A34,'09_CARGA_ORDEN'!$J$2:$J$1153)*'19_PARAMETROS'!$B$36</x:f>
        <x:v>1632.00528</x:v>
      </x:c>
      <x:c r="G34" s="14" t="n">
        <x:f>SUM(D34:F34)</x:f>
        <x:v>9295.642716521737</x:v>
      </x:c>
    </x:row>
    <x:row r="35">
      <x:c r="A35" t="inlineStr">
        <x:is>
          <x:t xml:space="preserve">P034</x:t>
        </x:is>
      </x:c>
      <x:c r="B35" t="inlineStr">
        <x:is>
          <x:t xml:space="preserve">Estante reforzado modular</x:t>
        </x:is>
      </x:c>
      <x:c r="C35" t="n">
        <x:f>'08_PEDIDOS'!D35</x:f>
        <x:v>12</x:v>
      </x:c>
      <x:c r="D35" t="n">
        <x:f>SUMIF('10_MATERIALES_ORDEN'!$A$2:$A$637,A35,'10_MATERIALES_ORDEN'!$I$2:$I$637)</x:f>
        <x:v>6158.710434782608</x:v>
      </x:c>
      <x:c r="E35" t="n">
        <x:f>SUMIF('09_CARGA_ORDEN'!$A$2:$A$1153,A35,'09_CARGA_ORDEN'!$J$2:$J$1153)*'19_PARAMETROS'!$B$35</x:f>
        <x:v>1310.0204000000003</x:v>
      </x:c>
      <x:c r="F35" t="n">
        <x:f>SUMIF('09_CARGA_ORDEN'!$A$2:$A$1153,A35,'09_CARGA_ORDEN'!$J$2:$J$1153)*'19_PARAMETROS'!$B$36</x:f>
        <x:v>1813.8744000000004</x:v>
      </x:c>
      <x:c r="G35" s="14" t="n">
        <x:f>SUM(D35:F35)</x:f>
        <x:v>9282.605234782608</x:v>
      </x:c>
    </x:row>
    <x:row r="36">
      <x:c r="A36" t="inlineStr">
        <x:is>
          <x:t xml:space="preserve">P035</x:t>
        </x:is>
      </x:c>
      <x:c r="B36" t="inlineStr">
        <x:is>
          <x:t xml:space="preserve">Góndola central comercial</x:t>
        </x:is>
      </x:c>
      <x:c r="C36" t="n">
        <x:f>'08_PEDIDOS'!D36</x:f>
        <x:v>6</x:v>
      </x:c>
      <x:c r="D36" t="n">
        <x:f>SUMIF('10_MATERIALES_ORDEN'!$A$2:$A$637,A36,'10_MATERIALES_ORDEN'!$I$2:$I$637)</x:f>
        <x:v>2597.781358695652</x:v>
      </x:c>
      <x:c r="E36" t="n">
        <x:f>SUMIF('09_CARGA_ORDEN'!$A$2:$A$1153,A36,'09_CARGA_ORDEN'!$J$2:$J$1153)*'19_PARAMETROS'!$B$35</x:f>
        <x:v>766.4390933333333</x:v>
      </x:c>
      <x:c r="F36" t="n">
        <x:f>SUMIF('09_CARGA_ORDEN'!$A$2:$A$1153,A36,'09_CARGA_ORDEN'!$J$2:$J$1153)*'19_PARAMETROS'!$B$36</x:f>
        <x:v>1061.22336</x:v>
      </x:c>
      <x:c r="G36" s="14" t="n">
        <x:f>SUM(D36:F36)</x:f>
        <x:v>4425.443812028985</x:v>
      </x:c>
    </x:row>
    <x:row r="37">
      <x:c r="A37" t="inlineStr">
        <x:is>
          <x:t xml:space="preserve">P036</x:t>
        </x:is>
      </x:c>
      <x:c r="B37" t="inlineStr">
        <x:is>
          <x:t xml:space="preserve">Góndola mural</x:t>
        </x:is>
      </x:c>
      <x:c r="C37" t="n">
        <x:f>'08_PEDIDOS'!D37</x:f>
        <x:v>7</x:v>
      </x:c>
      <x:c r="D37" t="n">
        <x:f>SUMIF('10_MATERIALES_ORDEN'!$A$2:$A$637,A37,'10_MATERIALES_ORDEN'!$I$2:$I$637)</x:f>
        <x:v>2142.1388586956527</x:v>
      </x:c>
      <x:c r="E37" t="n">
        <x:f>SUMIF('09_CARGA_ORDEN'!$A$2:$A$1153,A37,'09_CARGA_ORDEN'!$J$2:$J$1153)*'19_PARAMETROS'!$B$35</x:f>
        <x:v>615.8930700000001</x:v>
      </x:c>
      <x:c r="F37" t="n">
        <x:f>SUMIF('09_CARGA_ORDEN'!$A$2:$A$1153,A37,'09_CARGA_ORDEN'!$J$2:$J$1153)*'19_PARAMETROS'!$B$36</x:f>
        <x:v>852.7750200000002</x:v>
      </x:c>
      <x:c r="G37" s="14" t="n">
        <x:f>SUM(D37:F37)</x:f>
        <x:v>3610.806948695653</x:v>
      </x:c>
    </x:row>
    <x:row r="38">
      <x:c r="A38" t="inlineStr">
        <x:is>
          <x:t xml:space="preserve">P037</x:t>
        </x:is>
      </x:c>
      <x:c r="B38" t="inlineStr">
        <x:is>
          <x:t xml:space="preserve">Locker de 4 puertas</x:t>
        </x:is>
      </x:c>
      <x:c r="C38" t="n">
        <x:f>'08_PEDIDOS'!D38</x:f>
        <x:v>5</x:v>
      </x:c>
      <x:c r="D38" t="n">
        <x:f>SUMIF('10_MATERIALES_ORDEN'!$A$2:$A$637,A38,'10_MATERIALES_ORDEN'!$I$2:$I$637)</x:f>
        <x:v>2972.163586956521</x:v>
      </x:c>
      <x:c r="E38" t="n">
        <x:f>SUMIF('09_CARGA_ORDEN'!$A$2:$A$1153,A38,'09_CARGA_ORDEN'!$J$2:$J$1153)*'19_PARAMETROS'!$B$35</x:f>
        <x:v>309.52891666666676</x:v>
      </x:c>
      <x:c r="F38" t="n">
        <x:f>SUMIF('09_CARGA_ORDEN'!$A$2:$A$1153,A38,'09_CARGA_ORDEN'!$J$2:$J$1153)*'19_PARAMETROS'!$B$36</x:f>
        <x:v>428.57850000000013</x:v>
      </x:c>
      <x:c r="G38" s="14" t="n">
        <x:f>SUM(D38:F38)</x:f>
        <x:v>3710.271003623188</x:v>
      </x:c>
    </x:row>
    <x:row r="39">
      <x:c r="A39" t="inlineStr">
        <x:is>
          <x:t xml:space="preserve">P038</x:t>
        </x:is>
      </x:c>
      <x:c r="B39" t="inlineStr">
        <x:is>
          <x:t xml:space="preserve">Locker de 6 puertas</x:t>
        </x:is>
      </x:c>
      <x:c r="C39" t="n">
        <x:f>'08_PEDIDOS'!D39</x:f>
        <x:v>6</x:v>
      </x:c>
      <x:c r="D39" t="n">
        <x:f>SUMIF('10_MATERIALES_ORDEN'!$A$2:$A$637,A39,'10_MATERIALES_ORDEN'!$I$2:$I$637)</x:f>
        <x:v>5096.62956521739</x:v>
      </x:c>
      <x:c r="E39" t="n">
        <x:f>SUMIF('09_CARGA_ORDEN'!$A$2:$A$1153,A39,'09_CARGA_ORDEN'!$J$2:$J$1153)*'19_PARAMETROS'!$B$35</x:f>
        <x:v>505.6584000000001</x:v>
      </x:c>
      <x:c r="F39" t="n">
        <x:f>SUMIF('09_CARGA_ORDEN'!$A$2:$A$1153,A39,'09_CARGA_ORDEN'!$J$2:$J$1153)*'19_PARAMETROS'!$B$36</x:f>
        <x:v>700.1424000000001</x:v>
      </x:c>
      <x:c r="G39" s="14" t="n">
        <x:f>SUM(D39:F39)</x:f>
        <x:v>6302.43036521739</x:v>
      </x:c>
    </x:row>
    <x:row r="40">
      <x:c r="A40" t="inlineStr">
        <x:is>
          <x:t xml:space="preserve">P039</x:t>
        </x:is>
      </x:c>
      <x:c r="B40" t="inlineStr">
        <x:is>
          <x:t xml:space="preserve">Armario metálico</x:t>
        </x:is>
      </x:c>
      <x:c r="C40" t="n">
        <x:f>'08_PEDIDOS'!D40</x:f>
        <x:v>10</x:v>
      </x:c>
      <x:c r="D40" t="n">
        <x:f>SUMIF('10_MATERIALES_ORDEN'!$A$2:$A$637,A40,'10_MATERIALES_ORDEN'!$I$2:$I$637)</x:f>
        <x:v>4084.7304347826084</x:v>
      </x:c>
      <x:c r="E40" t="n">
        <x:f>SUMIF('09_CARGA_ORDEN'!$A$2:$A$1153,A40,'09_CARGA_ORDEN'!$J$2:$J$1153)*'19_PARAMETROS'!$B$35</x:f>
        <x:v>484.3193333333333</x:v>
      </x:c>
      <x:c r="F40" t="n">
        <x:f>SUMIF('09_CARGA_ORDEN'!$A$2:$A$1153,A40,'09_CARGA_ORDEN'!$J$2:$J$1153)*'19_PARAMETROS'!$B$36</x:f>
        <x:v>670.596</x:v>
      </x:c>
      <x:c r="G40" s="14" t="n">
        <x:f>SUM(D40:F40)</x:f>
        <x:v>5239.645768115941</x:v>
      </x:c>
    </x:row>
    <x:row r="41">
      <x:c r="A41" t="inlineStr">
        <x:is>
          <x:t xml:space="preserve">P040</x:t>
        </x:is>
      </x:c>
      <x:c r="B41" t="inlineStr">
        <x:is>
          <x:t xml:space="preserve">Estantería liviana metálica</x:t>
        </x:is>
      </x:c>
      <x:c r="C41" t="n">
        <x:f>'08_PEDIDOS'!D41</x:f>
        <x:v>10</x:v>
      </x:c>
      <x:c r="D41" t="n">
        <x:f>SUMIF('10_MATERIALES_ORDEN'!$A$2:$A$637,A41,'10_MATERIALES_ORDEN'!$I$2:$I$637)</x:f>
        <x:v>2638.2081521739133</x:v>
      </x:c>
      <x:c r="E41" t="n">
        <x:f>SUMIF('09_CARGA_ORDEN'!$A$2:$A$1153,A41,'09_CARGA_ORDEN'!$J$2:$J$1153)*'19_PARAMETROS'!$B$35</x:f>
        <x:v>781.5929333333333</x:v>
      </x:c>
      <x:c r="F41" t="n">
        <x:f>SUMIF('09_CARGA_ORDEN'!$A$2:$A$1153,A41,'09_CARGA_ORDEN'!$J$2:$J$1153)*'19_PARAMETROS'!$B$36</x:f>
        <x:v>1082.2056</x:v>
      </x:c>
      <x:c r="G41" s="14" t="n">
        <x:f>SUM(D41:F41)</x:f>
        <x:v>4502.006685507246</x:v>
      </x:c>
    </x:row>
    <x:row r="42">
      <x:c r="A42" t="inlineStr">
        <x:is>
          <x:t xml:space="preserve">P041</x:t>
        </x:is>
      </x:c>
      <x:c r="B42" t="inlineStr">
        <x:is>
          <x:t xml:space="preserve">Minirack metálico con bandejas</x:t>
        </x:is>
      </x:c>
      <x:c r="C42" t="n">
        <x:f>'08_PEDIDOS'!D42</x:f>
        <x:v>13</x:v>
      </x:c>
      <x:c r="D42" t="n">
        <x:f>SUMIF('10_MATERIALES_ORDEN'!$A$2:$A$637,A42,'10_MATERIALES_ORDEN'!$I$2:$I$637)</x:f>
        <x:v>7025.380869565216</x:v>
      </x:c>
      <x:c r="E42" t="n">
        <x:f>SUMIF('09_CARGA_ORDEN'!$A$2:$A$1153,A42,'09_CARGA_ORDEN'!$J$2:$J$1153)*'19_PARAMETROS'!$B$35</x:f>
        <x:v>1272.1263533333333</x:v>
      </x:c>
      <x:c r="F42" t="n">
        <x:f>SUMIF('09_CARGA_ORDEN'!$A$2:$A$1153,A42,'09_CARGA_ORDEN'!$J$2:$J$1153)*'19_PARAMETROS'!$B$36</x:f>
        <x:v>1761.40572</x:v>
      </x:c>
      <x:c r="G42" s="14" t="n">
        <x:f>SUM(D42:F42)</x:f>
        <x:v>10058.91294289855</x:v>
      </x:c>
    </x:row>
    <x:row r="43">
      <x:c r="A43" t="inlineStr">
        <x:is>
          <x:t xml:space="preserve">P042</x:t>
        </x:is>
      </x:c>
      <x:c r="B43" t="inlineStr">
        <x:is>
          <x:t xml:space="preserve">Estante reforzado modular</x:t>
        </x:is>
      </x:c>
      <x:c r="C43" t="n">
        <x:f>'08_PEDIDOS'!D43</x:f>
        <x:v>14</x:v>
      </x:c>
      <x:c r="D43" t="n">
        <x:f>SUMIF('10_MATERIALES_ORDEN'!$A$2:$A$637,A43,'10_MATERIALES_ORDEN'!$I$2:$I$637)</x:f>
        <x:v>7185.162173913042</x:v>
      </x:c>
      <x:c r="E43" t="n">
        <x:f>SUMIF('09_CARGA_ORDEN'!$A$2:$A$1153,A43,'09_CARGA_ORDEN'!$J$2:$J$1153)*'19_PARAMETROS'!$B$35</x:f>
        <x:v>1518.8238</x:v>
      </x:c>
      <x:c r="F43" t="n">
        <x:f>SUMIF('09_CARGA_ORDEN'!$A$2:$A$1153,A43,'09_CARGA_ORDEN'!$J$2:$J$1153)*'19_PARAMETROS'!$B$36</x:f>
        <x:v>2102.9867999999997</x:v>
      </x:c>
      <x:c r="G43" s="14" t="n">
        <x:f>SUM(D43:F43)</x:f>
        <x:v>10806.972773913043</x:v>
      </x:c>
    </x:row>
    <x:row r="44">
      <x:c r="A44" t="inlineStr">
        <x:is>
          <x:t xml:space="preserve">P043</x:t>
        </x:is>
      </x:c>
      <x:c r="B44" t="inlineStr">
        <x:is>
          <x:t xml:space="preserve">Góndola central comercial</x:t>
        </x:is>
      </x:c>
      <x:c r="C44" t="n">
        <x:f>'08_PEDIDOS'!D44</x:f>
        <x:v>8</x:v>
      </x:c>
      <x:c r="D44" t="n">
        <x:f>SUMIF('10_MATERIALES_ORDEN'!$A$2:$A$637,A44,'10_MATERIALES_ORDEN'!$I$2:$I$637)</x:f>
        <x:v>3463.708478260869</x:v>
      </x:c>
      <x:c r="E44" t="n">
        <x:f>SUMIF('09_CARGA_ORDEN'!$A$2:$A$1153,A44,'09_CARGA_ORDEN'!$J$2:$J$1153)*'19_PARAMETROS'!$B$35</x:f>
        <x:v>1013.1076800000002</x:v>
      </x:c>
      <x:c r="F44" t="n">
        <x:f>SUMIF('09_CARGA_ORDEN'!$A$2:$A$1153,A44,'09_CARGA_ORDEN'!$J$2:$J$1153)*'19_PARAMETROS'!$B$36</x:f>
        <x:v>1402.7644800000003</x:v>
      </x:c>
      <x:c r="G44" s="14" t="n">
        <x:f>SUM(D44:F44)</x:f>
        <x:v>5879.58063826087</x:v>
      </x:c>
    </x:row>
    <x:row r="45">
      <x:c r="A45" t="inlineStr">
        <x:is>
          <x:t xml:space="preserve">P044</x:t>
        </x:is>
      </x:c>
      <x:c r="B45" t="inlineStr">
        <x:is>
          <x:t xml:space="preserve">Góndola mural</x:t>
        </x:is>
      </x:c>
      <x:c r="C45" t="n">
        <x:f>'08_PEDIDOS'!D45</x:f>
        <x:v>8</x:v>
      </x:c>
      <x:c r="D45" t="n">
        <x:f>SUMIF('10_MATERIALES_ORDEN'!$A$2:$A$637,A45,'10_MATERIALES_ORDEN'!$I$2:$I$637)</x:f>
        <x:v>2448.158695652174</x:v>
      </x:c>
      <x:c r="E45" t="n">
        <x:f>SUMIF('09_CARGA_ORDEN'!$A$2:$A$1153,A45,'09_CARGA_ORDEN'!$J$2:$J$1153)*'19_PARAMETROS'!$B$35</x:f>
        <x:v>699.79208</x:v>
      </x:c>
      <x:c r="F45" t="n">
        <x:f>SUMIF('09_CARGA_ORDEN'!$A$2:$A$1153,A45,'09_CARGA_ORDEN'!$J$2:$J$1153)*'19_PARAMETROS'!$B$36</x:f>
        <x:v>968.9428800000001</x:v>
      </x:c>
      <x:c r="G45" s="14" t="n">
        <x:f>SUM(D45:F45)</x:f>
        <x:v>4116.893655652175</x:v>
      </x:c>
    </x:row>
    <x:row r="46">
      <x:c r="A46" t="inlineStr">
        <x:is>
          <x:t xml:space="preserve">P045</x:t>
        </x:is>
      </x:c>
      <x:c r="B46" t="inlineStr">
        <x:is>
          <x:t xml:space="preserve">Locker de 4 puertas</x:t>
        </x:is>
      </x:c>
      <x:c r="C46" t="n">
        <x:f>'08_PEDIDOS'!D46</x:f>
        <x:v>6</x:v>
      </x:c>
      <x:c r="D46" t="n">
        <x:f>SUMIF('10_MATERIALES_ORDEN'!$A$2:$A$637,A46,'10_MATERIALES_ORDEN'!$I$2:$I$637)</x:f>
        <x:v>3566.5963043478255</x:v>
      </x:c>
      <x:c r="E46" t="n">
        <x:f>SUMIF('09_CARGA_ORDEN'!$A$2:$A$1153,A46,'09_CARGA_ORDEN'!$J$2:$J$1153)*'19_PARAMETROS'!$B$35</x:f>
        <x:v>366.49469999999997</x:v>
      </x:c>
      <x:c r="F46" t="n">
        <x:f>SUMIF('09_CARGA_ORDEN'!$A$2:$A$1153,A46,'09_CARGA_ORDEN'!$J$2:$J$1153)*'19_PARAMETROS'!$B$36</x:f>
        <x:v>507.45419999999996</x:v>
      </x:c>
      <x:c r="G46" s="14" t="n">
        <x:f>SUM(D46:F46)</x:f>
        <x:v>4440.545204347825</x:v>
      </x:c>
    </x:row>
    <x:row r="47">
      <x:c r="A47" t="inlineStr">
        <x:is>
          <x:t xml:space="preserve">P046</x:t>
        </x:is>
      </x:c>
      <x:c r="B47" t="inlineStr">
        <x:is>
          <x:t xml:space="preserve">Locker de 6 puertas</x:t>
        </x:is>
      </x:c>
      <x:c r="C47" t="n">
        <x:f>'08_PEDIDOS'!D47</x:f>
        <x:v>7</x:v>
      </x:c>
      <x:c r="D47" t="n">
        <x:f>SUMIF('10_MATERIALES_ORDEN'!$A$2:$A$637,A47,'10_MATERIALES_ORDEN'!$I$2:$I$637)</x:f>
        <x:v>5946.067826086956</x:v>
      </x:c>
      <x:c r="E47" t="n">
        <x:f>SUMIF('09_CARGA_ORDEN'!$A$2:$A$1153,A47,'09_CARGA_ORDEN'!$J$2:$J$1153)*'19_PARAMETROS'!$B$35</x:f>
        <x:v>585.8181333333334</x:v>
      </x:c>
      <x:c r="F47" t="n">
        <x:f>SUMIF('09_CARGA_ORDEN'!$A$2:$A$1153,A47,'09_CARGA_ORDEN'!$J$2:$J$1153)*'19_PARAMETROS'!$B$36</x:f>
        <x:v>811.1328000000001</x:v>
      </x:c>
      <x:c r="G47" s="14" t="n">
        <x:f>SUM(D47:F47)</x:f>
        <x:v>7343.01875942029</x:v>
      </x:c>
    </x:row>
    <x:row r="48">
      <x:c r="A48" t="inlineStr">
        <x:is>
          <x:t xml:space="preserve">P047</x:t>
        </x:is>
      </x:c>
      <x:c r="B48" t="inlineStr">
        <x:is>
          <x:t xml:space="preserve">Armario metálico</x:t>
        </x:is>
      </x:c>
      <x:c r="C48" t="n">
        <x:f>'08_PEDIDOS'!D48</x:f>
        <x:v>12</x:v>
      </x:c>
      <x:c r="D48" t="n">
        <x:f>SUMIF('10_MATERIALES_ORDEN'!$A$2:$A$637,A48,'10_MATERIALES_ORDEN'!$I$2:$I$637)</x:f>
        <x:v>4901.67652173913</x:v>
      </x:c>
      <x:c r="E48" t="n">
        <x:f>SUMIF('09_CARGA_ORDEN'!$A$2:$A$1153,A48,'09_CARGA_ORDEN'!$J$2:$J$1153)*'19_PARAMETROS'!$B$35</x:f>
        <x:v>600.9432</x:v>
      </x:c>
      <x:c r="F48" t="n">
        <x:f>SUMIF('09_CARGA_ORDEN'!$A$2:$A$1153,A48,'09_CARGA_ORDEN'!$J$2:$J$1153)*'19_PARAMETROS'!$B$36</x:f>
        <x:v>832.0752000000001</x:v>
      </x:c>
      <x:c r="G48" s="14" t="n">
        <x:f>SUM(D48:F48)</x:f>
        <x:v>6334.69492173913</x:v>
      </x:c>
    </x:row>
    <x:row r="49">
      <x:c r="A49" t="inlineStr">
        <x:is>
          <x:t xml:space="preserve">P048</x:t>
        </x:is>
      </x:c>
      <x:c r="B49" t="inlineStr">
        <x:is>
          <x:t xml:space="preserve">Estantería liviana metálica</x:t>
        </x:is>
      </x:c>
      <x:c r="C49" t="n">
        <x:f>'08_PEDIDOS'!D49</x:f>
        <x:v>12</x:v>
      </x:c>
      <x:c r="D49" t="n">
        <x:f>SUMIF('10_MATERIALES_ORDEN'!$A$2:$A$637,A49,'10_MATERIALES_ORDEN'!$I$2:$I$637)</x:f>
        <x:v>3165.849782608696</x:v>
      </x:c>
      <x:c r="E49" t="n">
        <x:f>SUMIF('09_CARGA_ORDEN'!$A$2:$A$1153,A49,'09_CARGA_ORDEN'!$J$2:$J$1153)*'19_PARAMETROS'!$B$35</x:f>
        <x:v>959.0581866666663</x:v>
      </x:c>
      <x:c r="F49" t="n">
        <x:f>SUMIF('09_CARGA_ORDEN'!$A$2:$A$1153,A49,'09_CARGA_ORDEN'!$J$2:$J$1153)*'19_PARAMETROS'!$B$36</x:f>
        <x:v>1327.9267199999995</x:v>
      </x:c>
      <x:c r="G49" s="14" t="n">
        <x:f>SUM(D49:F49)</x:f>
        <x:v>5452.834689275362</x:v>
      </x:c>
    </x:row>
    <x:row r="50">
      <x:c r="A50" t="inlineStr">
        <x:is>
          <x:t xml:space="preserve">P049</x:t>
        </x:is>
      </x:c>
      <x:c r="B50" t="inlineStr">
        <x:is>
          <x:t xml:space="preserve">Minirack metálico con bandejas</x:t>
        </x:is>
      </x:c>
      <x:c r="C50" t="n">
        <x:f>'08_PEDIDOS'!D50</x:f>
        <x:v>13</x:v>
      </x:c>
      <x:c r="D50" t="n">
        <x:f>SUMIF('10_MATERIALES_ORDEN'!$A$2:$A$637,A50,'10_MATERIALES_ORDEN'!$I$2:$I$637)</x:f>
        <x:v>7025.380869565216</x:v>
      </x:c>
      <x:c r="E50" t="n">
        <x:f>SUMIF('09_CARGA_ORDEN'!$A$2:$A$1153,A50,'09_CARGA_ORDEN'!$J$2:$J$1153)*'19_PARAMETROS'!$B$35</x:f>
        <x:v>1272.1263533333333</x:v>
      </x:c>
      <x:c r="F50" t="n">
        <x:f>SUMIF('09_CARGA_ORDEN'!$A$2:$A$1153,A50,'09_CARGA_ORDEN'!$J$2:$J$1153)*'19_PARAMETROS'!$B$36</x:f>
        <x:v>1761.40572</x:v>
      </x:c>
      <x:c r="G50" s="14" t="n">
        <x:f>SUM(D50:F50)</x:f>
        <x:v>10058.91294289855</x:v>
      </x:c>
    </x:row>
    <x:row r="51">
      <x:c r="A51" t="inlineStr">
        <x:is>
          <x:t xml:space="preserve">P050</x:t>
        </x:is>
      </x:c>
      <x:c r="B51" t="inlineStr">
        <x:is>
          <x:t xml:space="preserve">Estante reforzado modular</x:t>
        </x:is>
      </x:c>
      <x:c r="C51" t="n">
        <x:f>'08_PEDIDOS'!D51</x:f>
        <x:v>14</x:v>
      </x:c>
      <x:c r="D51" t="n">
        <x:f>SUMIF('10_MATERIALES_ORDEN'!$A$2:$A$637,A51,'10_MATERIALES_ORDEN'!$I$2:$I$637)</x:f>
        <x:v>7185.162173913042</x:v>
      </x:c>
      <x:c r="E51" t="n">
        <x:f>SUMIF('09_CARGA_ORDEN'!$A$2:$A$1153,A51,'09_CARGA_ORDEN'!$J$2:$J$1153)*'19_PARAMETROS'!$B$35</x:f>
        <x:v>1518.8238</x:v>
      </x:c>
      <x:c r="F51" t="n">
        <x:f>SUMIF('09_CARGA_ORDEN'!$A$2:$A$1153,A51,'09_CARGA_ORDEN'!$J$2:$J$1153)*'19_PARAMETROS'!$B$36</x:f>
        <x:v>2102.9867999999997</x:v>
      </x:c>
      <x:c r="G51" s="14" t="n">
        <x:f>SUM(D51:F51)</x:f>
        <x:v>10806.972773913043</x:v>
      </x:c>
    </x:row>
    <x:row r="52">
      <x:c r="A52" t="inlineStr">
        <x:is>
          <x:t xml:space="preserve">P051</x:t>
        </x:is>
      </x:c>
      <x:c r="B52" t="inlineStr">
        <x:is>
          <x:t xml:space="preserve">Góndola central comercial</x:t>
        </x:is>
      </x:c>
      <x:c r="C52" t="n">
        <x:f>'08_PEDIDOS'!D52</x:f>
        <x:v>8</x:v>
      </x:c>
      <x:c r="D52" t="n">
        <x:f>SUMIF('10_MATERIALES_ORDEN'!$A$2:$A$637,A52,'10_MATERIALES_ORDEN'!$I$2:$I$637)</x:f>
        <x:v>3463.708478260869</x:v>
      </x:c>
      <x:c r="E52" t="n">
        <x:f>SUMIF('09_CARGA_ORDEN'!$A$2:$A$1153,A52,'09_CARGA_ORDEN'!$J$2:$J$1153)*'19_PARAMETROS'!$B$35</x:f>
        <x:v>1013.1076800000002</x:v>
      </x:c>
      <x:c r="F52" t="n">
        <x:f>SUMIF('09_CARGA_ORDEN'!$A$2:$A$1153,A52,'09_CARGA_ORDEN'!$J$2:$J$1153)*'19_PARAMETROS'!$B$36</x:f>
        <x:v>1402.7644800000003</x:v>
      </x:c>
      <x:c r="G52" s="14" t="n">
        <x:f>SUM(D52:F52)</x:f>
        <x:v>5879.58063826087</x:v>
      </x:c>
    </x:row>
    <x:row r="53">
      <x:c r="A53" t="inlineStr">
        <x:is>
          <x:t xml:space="preserve">P052</x:t>
        </x:is>
      </x:c>
      <x:c r="B53" t="inlineStr">
        <x:is>
          <x:t xml:space="preserve">Góndola mural</x:t>
        </x:is>
      </x:c>
      <x:c r="C53" t="n">
        <x:f>'08_PEDIDOS'!D53</x:f>
        <x:v>8</x:v>
      </x:c>
      <x:c r="D53" t="n">
        <x:f>SUMIF('10_MATERIALES_ORDEN'!$A$2:$A$637,A53,'10_MATERIALES_ORDEN'!$I$2:$I$637)</x:f>
        <x:v>2448.158695652174</x:v>
      </x:c>
      <x:c r="E53" t="n">
        <x:f>SUMIF('09_CARGA_ORDEN'!$A$2:$A$1153,A53,'09_CARGA_ORDEN'!$J$2:$J$1153)*'19_PARAMETROS'!$B$35</x:f>
        <x:v>699.79208</x:v>
      </x:c>
      <x:c r="F53" t="n">
        <x:f>SUMIF('09_CARGA_ORDEN'!$A$2:$A$1153,A53,'09_CARGA_ORDEN'!$J$2:$J$1153)*'19_PARAMETROS'!$B$36</x:f>
        <x:v>968.9428800000001</x:v>
      </x:c>
      <x:c r="G53" s="14" t="n">
        <x:f>SUM(D53:F53)</x:f>
        <x:v>4116.893655652175</x:v>
      </x:c>
    </x:row>
    <x:row r="54">
      <x:c r="A54" t="inlineStr">
        <x:is>
          <x:t xml:space="preserve">P053</x:t>
        </x:is>
      </x:c>
      <x:c r="B54" t="inlineStr">
        <x:is>
          <x:t xml:space="preserve">Locker de 4 puertas</x:t>
        </x:is>
      </x:c>
      <x:c r="C54" t="n">
        <x:f>'08_PEDIDOS'!D54</x:f>
        <x:v>6</x:v>
      </x:c>
      <x:c r="D54" t="n">
        <x:f>SUMIF('10_MATERIALES_ORDEN'!$A$2:$A$637,A54,'10_MATERIALES_ORDEN'!$I$2:$I$637)</x:f>
        <x:v>3566.5963043478255</x:v>
      </x:c>
      <x:c r="E54" t="n">
        <x:f>SUMIF('09_CARGA_ORDEN'!$A$2:$A$1153,A54,'09_CARGA_ORDEN'!$J$2:$J$1153)*'19_PARAMETROS'!$B$35</x:f>
        <x:v>366.49469999999997</x:v>
      </x:c>
      <x:c r="F54" t="n">
        <x:f>SUMIF('09_CARGA_ORDEN'!$A$2:$A$1153,A54,'09_CARGA_ORDEN'!$J$2:$J$1153)*'19_PARAMETROS'!$B$36</x:f>
        <x:v>507.45419999999996</x:v>
      </x:c>
      <x:c r="G54" s="14" t="n">
        <x:f>SUM(D54:F54)</x:f>
        <x:v>4440.545204347825</x:v>
      </x:c>
    </x:row>
    <x:row r="55">
      <x:c r="A55" t="inlineStr">
        <x:is>
          <x:t xml:space="preserve">P054</x:t>
        </x:is>
      </x:c>
      <x:c r="B55" t="inlineStr">
        <x:is>
          <x:t xml:space="preserve">Locker de 6 puertas</x:t>
        </x:is>
      </x:c>
      <x:c r="C55" t="n">
        <x:f>'08_PEDIDOS'!D55</x:f>
        <x:v>7</x:v>
      </x:c>
      <x:c r="D55" t="n">
        <x:f>SUMIF('10_MATERIALES_ORDEN'!$A$2:$A$637,A55,'10_MATERIALES_ORDEN'!$I$2:$I$637)</x:f>
        <x:v>5946.067826086956</x:v>
      </x:c>
      <x:c r="E55" t="n">
        <x:f>SUMIF('09_CARGA_ORDEN'!$A$2:$A$1153,A55,'09_CARGA_ORDEN'!$J$2:$J$1153)*'19_PARAMETROS'!$B$35</x:f>
        <x:v>585.8181333333334</x:v>
      </x:c>
      <x:c r="F55" t="n">
        <x:f>SUMIF('09_CARGA_ORDEN'!$A$2:$A$1153,A55,'09_CARGA_ORDEN'!$J$2:$J$1153)*'19_PARAMETROS'!$B$36</x:f>
        <x:v>811.1328000000001</x:v>
      </x:c>
      <x:c r="G55" s="14" t="n">
        <x:f>SUM(D55:F55)</x:f>
        <x:v>7343.01875942029</x:v>
      </x:c>
    </x:row>
    <x:row r="56">
      <x:c r="A56" t="inlineStr">
        <x:is>
          <x:t xml:space="preserve">P055</x:t>
        </x:is>
      </x:c>
      <x:c r="B56" t="inlineStr">
        <x:is>
          <x:t xml:space="preserve">Armario metálico</x:t>
        </x:is>
      </x:c>
      <x:c r="C56" t="n">
        <x:f>'08_PEDIDOS'!D56</x:f>
        <x:v>11</x:v>
      </x:c>
      <x:c r="D56" t="n">
        <x:f>SUMIF('10_MATERIALES_ORDEN'!$A$2:$A$637,A56,'10_MATERIALES_ORDEN'!$I$2:$I$637)</x:f>
        <x:v>4493.203478260869</x:v>
      </x:c>
      <x:c r="E56" t="n">
        <x:f>SUMIF('09_CARGA_ORDEN'!$A$2:$A$1153,A56,'09_CARGA_ORDEN'!$J$2:$J$1153)*'19_PARAMETROS'!$B$35</x:f>
        <x:v>554.9812666666668</x:v>
      </x:c>
      <x:c r="F56" t="n">
        <x:f>SUMIF('09_CARGA_ORDEN'!$A$2:$A$1153,A56,'09_CARGA_ORDEN'!$J$2:$J$1153)*'19_PARAMETROS'!$B$36</x:f>
        <x:v>768.4356000000001</x:v>
      </x:c>
      <x:c r="G56" s="14" t="n">
        <x:f>SUM(D56:F56)</x:f>
        <x:v>5816.620344927535</x:v>
      </x:c>
    </x:row>
    <x:row r="57">
      <x:c r="A57" t="inlineStr">
        <x:is>
          <x:t xml:space="preserve">P056</x:t>
        </x:is>
      </x:c>
      <x:c r="B57" t="inlineStr">
        <x:is>
          <x:t xml:space="preserve">Estantería liviana metálica</x:t>
        </x:is>
      </x:c>
      <x:c r="C57" t="n">
        <x:f>'08_PEDIDOS'!D57</x:f>
        <x:v>12</x:v>
      </x:c>
      <x:c r="D57" t="n">
        <x:f>SUMIF('10_MATERIALES_ORDEN'!$A$2:$A$637,A57,'10_MATERIALES_ORDEN'!$I$2:$I$637)</x:f>
        <x:v>3165.849782608696</x:v>
      </x:c>
      <x:c r="E57" t="n">
        <x:f>SUMIF('09_CARGA_ORDEN'!$A$2:$A$1153,A57,'09_CARGA_ORDEN'!$J$2:$J$1153)*'19_PARAMETROS'!$B$35</x:f>
        <x:v>959.0581866666663</x:v>
      </x:c>
      <x:c r="F57" t="n">
        <x:f>SUMIF('09_CARGA_ORDEN'!$A$2:$A$1153,A57,'09_CARGA_ORDEN'!$J$2:$J$1153)*'19_PARAMETROS'!$B$36</x:f>
        <x:v>1327.9267199999995</x:v>
      </x:c>
      <x:c r="G57" s="14" t="n">
        <x:f>SUM(D57:F57)</x:f>
        <x:v>5452.834689275362</x:v>
      </x:c>
    </x:row>
    <x:row r="58">
      <x:c r="A58" t="inlineStr">
        <x:is>
          <x:t xml:space="preserve">P057</x:t>
        </x:is>
      </x:c>
      <x:c r="B58" t="inlineStr">
        <x:is>
          <x:t xml:space="preserve">Minirack metálico con bandejas</x:t>
        </x:is>
      </x:c>
      <x:c r="C58" t="n">
        <x:f>'08_PEDIDOS'!D58</x:f>
        <x:v>13</x:v>
      </x:c>
      <x:c r="D58" t="n">
        <x:f>SUMIF('10_MATERIALES_ORDEN'!$A$2:$A$637,A58,'10_MATERIALES_ORDEN'!$I$2:$I$637)</x:f>
        <x:v>7025.380869565216</x:v>
      </x:c>
      <x:c r="E58" t="n">
        <x:f>SUMIF('09_CARGA_ORDEN'!$A$2:$A$1153,A58,'09_CARGA_ORDEN'!$J$2:$J$1153)*'19_PARAMETROS'!$B$35</x:f>
        <x:v>1272.1263533333333</x:v>
      </x:c>
      <x:c r="F58" t="n">
        <x:f>SUMIF('09_CARGA_ORDEN'!$A$2:$A$1153,A58,'09_CARGA_ORDEN'!$J$2:$J$1153)*'19_PARAMETROS'!$B$36</x:f>
        <x:v>1761.40572</x:v>
      </x:c>
      <x:c r="G58" s="14" t="n">
        <x:f>SUM(D58:F58)</x:f>
        <x:v>10058.91294289855</x:v>
      </x:c>
    </x:row>
    <x:row r="59">
      <x:c r="A59" t="inlineStr">
        <x:is>
          <x:t xml:space="preserve">P058</x:t>
        </x:is>
      </x:c>
      <x:c r="B59" t="inlineStr">
        <x:is>
          <x:t xml:space="preserve">Estante reforzado modular</x:t>
        </x:is>
      </x:c>
      <x:c r="C59" t="n">
        <x:f>'08_PEDIDOS'!D59</x:f>
        <x:v>14</x:v>
      </x:c>
      <x:c r="D59" t="n">
        <x:f>SUMIF('10_MATERIALES_ORDEN'!$A$2:$A$637,A59,'10_MATERIALES_ORDEN'!$I$2:$I$637)</x:f>
        <x:v>7185.162173913042</x:v>
      </x:c>
      <x:c r="E59" t="n">
        <x:f>SUMIF('09_CARGA_ORDEN'!$A$2:$A$1153,A59,'09_CARGA_ORDEN'!$J$2:$J$1153)*'19_PARAMETROS'!$B$35</x:f>
        <x:v>1518.8238</x:v>
      </x:c>
      <x:c r="F59" t="n">
        <x:f>SUMIF('09_CARGA_ORDEN'!$A$2:$A$1153,A59,'09_CARGA_ORDEN'!$J$2:$J$1153)*'19_PARAMETROS'!$B$36</x:f>
        <x:v>2102.9867999999997</x:v>
      </x:c>
      <x:c r="G59" s="14" t="n">
        <x:f>SUM(D59:F59)</x:f>
        <x:v>10806.972773913043</x:v>
      </x:c>
    </x:row>
    <x:row r="60">
      <x:c r="A60" t="inlineStr">
        <x:is>
          <x:t xml:space="preserve">P059</x:t>
        </x:is>
      </x:c>
      <x:c r="B60" t="inlineStr">
        <x:is>
          <x:t xml:space="preserve">Góndola central comercial</x:t>
        </x:is>
      </x:c>
      <x:c r="C60" t="n">
        <x:f>'08_PEDIDOS'!D60</x:f>
        <x:v>8</x:v>
      </x:c>
      <x:c r="D60" t="n">
        <x:f>SUMIF('10_MATERIALES_ORDEN'!$A$2:$A$637,A60,'10_MATERIALES_ORDEN'!$I$2:$I$637)</x:f>
        <x:v>3463.708478260869</x:v>
      </x:c>
      <x:c r="E60" t="n">
        <x:f>SUMIF('09_CARGA_ORDEN'!$A$2:$A$1153,A60,'09_CARGA_ORDEN'!$J$2:$J$1153)*'19_PARAMETROS'!$B$35</x:f>
        <x:v>1013.1076800000002</x:v>
      </x:c>
      <x:c r="F60" t="n">
        <x:f>SUMIF('09_CARGA_ORDEN'!$A$2:$A$1153,A60,'09_CARGA_ORDEN'!$J$2:$J$1153)*'19_PARAMETROS'!$B$36</x:f>
        <x:v>1402.7644800000003</x:v>
      </x:c>
      <x:c r="G60" s="14" t="n">
        <x:f>SUM(D60:F60)</x:f>
        <x:v>5879.58063826087</x:v>
      </x:c>
    </x:row>
    <x:row r="61">
      <x:c r="A61" t="inlineStr">
        <x:is>
          <x:t xml:space="preserve">P060</x:t>
        </x:is>
      </x:c>
      <x:c r="B61" t="inlineStr">
        <x:is>
          <x:t xml:space="preserve">Góndola mural</x:t>
        </x:is>
      </x:c>
      <x:c r="C61" t="n">
        <x:f>'08_PEDIDOS'!D61</x:f>
        <x:v>8</x:v>
      </x:c>
      <x:c r="D61" t="n">
        <x:f>SUMIF('10_MATERIALES_ORDEN'!$A$2:$A$637,A61,'10_MATERIALES_ORDEN'!$I$2:$I$637)</x:f>
        <x:v>2448.158695652174</x:v>
      </x:c>
      <x:c r="E61" t="n">
        <x:f>SUMIF('09_CARGA_ORDEN'!$A$2:$A$1153,A61,'09_CARGA_ORDEN'!$J$2:$J$1153)*'19_PARAMETROS'!$B$35</x:f>
        <x:v>699.79208</x:v>
      </x:c>
      <x:c r="F61" t="n">
        <x:f>SUMIF('09_CARGA_ORDEN'!$A$2:$A$1153,A61,'09_CARGA_ORDEN'!$J$2:$J$1153)*'19_PARAMETROS'!$B$36</x:f>
        <x:v>968.9428800000001</x:v>
      </x:c>
      <x:c r="G61" s="14" t="n">
        <x:f>SUM(D61:F61)</x:f>
        <x:v>4116.893655652175</x:v>
      </x:c>
    </x:row>
    <x:row r="62">
      <x:c r="A62" t="inlineStr">
        <x:is>
          <x:t xml:space="preserve">P061</x:t>
        </x:is>
      </x:c>
      <x:c r="B62" t="inlineStr">
        <x:is>
          <x:t xml:space="preserve">Locker de 4 puertas</x:t>
        </x:is>
      </x:c>
      <x:c r="C62" t="n">
        <x:f>'08_PEDIDOS'!D62</x:f>
        <x:v>6</x:v>
      </x:c>
      <x:c r="D62" t="n">
        <x:f>SUMIF('10_MATERIALES_ORDEN'!$A$2:$A$637,A62,'10_MATERIALES_ORDEN'!$I$2:$I$637)</x:f>
        <x:v>3566.5963043478255</x:v>
      </x:c>
      <x:c r="E62" t="n">
        <x:f>SUMIF('09_CARGA_ORDEN'!$A$2:$A$1153,A62,'09_CARGA_ORDEN'!$J$2:$J$1153)*'19_PARAMETROS'!$B$35</x:f>
        <x:v>366.49469999999997</x:v>
      </x:c>
      <x:c r="F62" t="n">
        <x:f>SUMIF('09_CARGA_ORDEN'!$A$2:$A$1153,A62,'09_CARGA_ORDEN'!$J$2:$J$1153)*'19_PARAMETROS'!$B$36</x:f>
        <x:v>507.45419999999996</x:v>
      </x:c>
      <x:c r="G62" s="14" t="n">
        <x:f>SUM(D62:F62)</x:f>
        <x:v>4440.545204347825</x:v>
      </x:c>
    </x:row>
    <x:row r="63">
      <x:c r="A63" t="inlineStr">
        <x:is>
          <x:t xml:space="preserve">P062</x:t>
        </x:is>
      </x:c>
      <x:c r="B63" t="inlineStr">
        <x:is>
          <x:t xml:space="preserve">Locker de 6 puertas</x:t>
        </x:is>
      </x:c>
      <x:c r="C63" t="n">
        <x:f>'08_PEDIDOS'!D63</x:f>
        <x:v>7</x:v>
      </x:c>
      <x:c r="D63" t="n">
        <x:f>SUMIF('10_MATERIALES_ORDEN'!$A$2:$A$637,A63,'10_MATERIALES_ORDEN'!$I$2:$I$637)</x:f>
        <x:v>5946.067826086956</x:v>
      </x:c>
      <x:c r="E63" t="n">
        <x:f>SUMIF('09_CARGA_ORDEN'!$A$2:$A$1153,A63,'09_CARGA_ORDEN'!$J$2:$J$1153)*'19_PARAMETROS'!$B$35</x:f>
        <x:v>585.8181333333334</x:v>
      </x:c>
      <x:c r="F63" t="n">
        <x:f>SUMIF('09_CARGA_ORDEN'!$A$2:$A$1153,A63,'09_CARGA_ORDEN'!$J$2:$J$1153)*'19_PARAMETROS'!$B$36</x:f>
        <x:v>811.1328000000001</x:v>
      </x:c>
      <x:c r="G63" s="14" t="n">
        <x:f>SUM(D63:F63)</x:f>
        <x:v>7343.01875942029</x:v>
      </x:c>
    </x:row>
    <x:row r="64">
      <x:c r="A64" t="inlineStr">
        <x:is>
          <x:t xml:space="preserve">P063</x:t>
        </x:is>
      </x:c>
      <x:c r="B64" t="inlineStr">
        <x:is>
          <x:t xml:space="preserve">Armario metálico</x:t>
        </x:is>
      </x:c>
      <x:c r="C64" t="n">
        <x:f>'08_PEDIDOS'!D64</x:f>
        <x:v>11</x:v>
      </x:c>
      <x:c r="D64" t="n">
        <x:f>SUMIF('10_MATERIALES_ORDEN'!$A$2:$A$637,A64,'10_MATERIALES_ORDEN'!$I$2:$I$637)</x:f>
        <x:v>4493.203478260869</x:v>
      </x:c>
      <x:c r="E64" t="n">
        <x:f>SUMIF('09_CARGA_ORDEN'!$A$2:$A$1153,A64,'09_CARGA_ORDEN'!$J$2:$J$1153)*'19_PARAMETROS'!$B$35</x:f>
        <x:v>554.9812666666668</x:v>
      </x:c>
      <x:c r="F64" t="n">
        <x:f>SUMIF('09_CARGA_ORDEN'!$A$2:$A$1153,A64,'09_CARGA_ORDEN'!$J$2:$J$1153)*'19_PARAMETROS'!$B$36</x:f>
        <x:v>768.4356000000001</x:v>
      </x:c>
      <x:c r="G64" s="14" t="n">
        <x:f>SUM(D64:F64)</x:f>
        <x:v>5816.620344927535</x:v>
      </x:c>
    </x:row>
    <x:row r="65">
      <x:c r="A65" t="inlineStr">
        <x:is>
          <x:t xml:space="preserve">P064</x:t>
        </x:is>
      </x:c>
      <x:c r="B65" t="inlineStr">
        <x:is>
          <x:t xml:space="preserve">Estantería liviana metálica</x:t>
        </x:is>
      </x:c>
      <x:c r="C65" t="n">
        <x:f>'08_PEDIDOS'!D65</x:f>
        <x:v>12</x:v>
      </x:c>
      <x:c r="D65" t="n">
        <x:f>SUMIF('10_MATERIALES_ORDEN'!$A$2:$A$637,A65,'10_MATERIALES_ORDEN'!$I$2:$I$637)</x:f>
        <x:v>3165.849782608696</x:v>
      </x:c>
      <x:c r="E65" t="n">
        <x:f>SUMIF('09_CARGA_ORDEN'!$A$2:$A$1153,A65,'09_CARGA_ORDEN'!$J$2:$J$1153)*'19_PARAMETROS'!$B$35</x:f>
        <x:v>959.0581866666663</x:v>
      </x:c>
      <x:c r="F65" t="n">
        <x:f>SUMIF('09_CARGA_ORDEN'!$A$2:$A$1153,A65,'09_CARGA_ORDEN'!$J$2:$J$1153)*'19_PARAMETROS'!$B$36</x:f>
        <x:v>1327.9267199999995</x:v>
      </x:c>
      <x:c r="G65" s="14" t="n">
        <x:f>SUM(D65:F65)</x:f>
        <x:v>5452.834689275362</x:v>
      </x:c>
    </x:row>
    <x:row r="66">
      <x:c r="A66" t="inlineStr">
        <x:is>
          <x:t xml:space="preserve">P065</x:t>
        </x:is>
      </x:c>
      <x:c r="B66" t="inlineStr">
        <x:is>
          <x:t xml:space="preserve">Minirack metálico con bandejas</x:t>
        </x:is>
      </x:c>
      <x:c r="C66" t="n">
        <x:f>'08_PEDIDOS'!D66</x:f>
        <x:v>12</x:v>
      </x:c>
      <x:c r="D66" t="n">
        <x:f>SUMIF('10_MATERIALES_ORDEN'!$A$2:$A$637,A66,'10_MATERIALES_ORDEN'!$I$2:$I$637)</x:f>
        <x:v>6484.966956521737</x:v>
      </x:c>
      <x:c r="E66" t="n">
        <x:f>SUMIF('09_CARGA_ORDEN'!$A$2:$A$1153,A66,'09_CARGA_ORDEN'!$J$2:$J$1153)*'19_PARAMETROS'!$B$35</x:f>
        <x:v>1178.67048</x:v>
      </x:c>
      <x:c r="F66" t="n">
        <x:f>SUMIF('09_CARGA_ORDEN'!$A$2:$A$1153,A66,'09_CARGA_ORDEN'!$J$2:$J$1153)*'19_PARAMETROS'!$B$36</x:f>
        <x:v>1632.00528</x:v>
      </x:c>
      <x:c r="G66" s="14" t="n">
        <x:f>SUM(D66:F66)</x:f>
        <x:v>9295.642716521737</x:v>
      </x:c>
    </x:row>
    <x:row r="67">
      <x:c r="A67" t="inlineStr">
        <x:is>
          <x:t xml:space="preserve">P066</x:t>
        </x:is>
      </x:c>
      <x:c r="B67" t="inlineStr">
        <x:is>
          <x:t xml:space="preserve">Estante reforzado modular</x:t>
        </x:is>
      </x:c>
      <x:c r="C67" t="n">
        <x:f>'08_PEDIDOS'!D67</x:f>
        <x:v>12</x:v>
      </x:c>
      <x:c r="D67" t="n">
        <x:f>SUMIF('10_MATERIALES_ORDEN'!$A$2:$A$637,A67,'10_MATERIALES_ORDEN'!$I$2:$I$637)</x:f>
        <x:v>6158.710434782608</x:v>
      </x:c>
      <x:c r="E67" t="n">
        <x:f>SUMIF('09_CARGA_ORDEN'!$A$2:$A$1153,A67,'09_CARGA_ORDEN'!$J$2:$J$1153)*'19_PARAMETROS'!$B$35</x:f>
        <x:v>1310.0204000000003</x:v>
      </x:c>
      <x:c r="F67" t="n">
        <x:f>SUMIF('09_CARGA_ORDEN'!$A$2:$A$1153,A67,'09_CARGA_ORDEN'!$J$2:$J$1153)*'19_PARAMETROS'!$B$36</x:f>
        <x:v>1813.8744000000004</x:v>
      </x:c>
      <x:c r="G67" s="14" t="n">
        <x:f>SUM(D67:F67)</x:f>
        <x:v>9282.605234782608</x:v>
      </x:c>
    </x:row>
    <x:row r="68">
      <x:c r="A68" t="inlineStr">
        <x:is>
          <x:t xml:space="preserve">P067</x:t>
        </x:is>
      </x:c>
      <x:c r="B68" t="inlineStr">
        <x:is>
          <x:t xml:space="preserve">Góndola central comercial</x:t>
        </x:is>
      </x:c>
      <x:c r="C68" t="n">
        <x:f>'08_PEDIDOS'!D68</x:f>
        <x:v>6</x:v>
      </x:c>
      <x:c r="D68" t="n">
        <x:f>SUMIF('10_MATERIALES_ORDEN'!$A$2:$A$637,A68,'10_MATERIALES_ORDEN'!$I$2:$I$637)</x:f>
        <x:v>2597.781358695652</x:v>
      </x:c>
      <x:c r="E68" t="n">
        <x:f>SUMIF('09_CARGA_ORDEN'!$A$2:$A$1153,A68,'09_CARGA_ORDEN'!$J$2:$J$1153)*'19_PARAMETROS'!$B$35</x:f>
        <x:v>766.4390933333333</x:v>
      </x:c>
      <x:c r="F68" t="n">
        <x:f>SUMIF('09_CARGA_ORDEN'!$A$2:$A$1153,A68,'09_CARGA_ORDEN'!$J$2:$J$1153)*'19_PARAMETROS'!$B$36</x:f>
        <x:v>1061.22336</x:v>
      </x:c>
      <x:c r="G68" s="14" t="n">
        <x:f>SUM(D68:F68)</x:f>
        <x:v>4425.443812028985</x:v>
      </x:c>
    </x:row>
    <x:row r="69">
      <x:c r="A69" t="inlineStr">
        <x:is>
          <x:t xml:space="preserve">P068</x:t>
        </x:is>
      </x:c>
      <x:c r="B69" t="inlineStr">
        <x:is>
          <x:t xml:space="preserve">Góndola mural</x:t>
        </x:is>
      </x:c>
      <x:c r="C69" t="n">
        <x:f>'08_PEDIDOS'!D69</x:f>
        <x:v>7</x:v>
      </x:c>
      <x:c r="D69" t="n">
        <x:f>SUMIF('10_MATERIALES_ORDEN'!$A$2:$A$637,A69,'10_MATERIALES_ORDEN'!$I$2:$I$637)</x:f>
        <x:v>2142.1388586956527</x:v>
      </x:c>
      <x:c r="E69" t="n">
        <x:f>SUMIF('09_CARGA_ORDEN'!$A$2:$A$1153,A69,'09_CARGA_ORDEN'!$J$2:$J$1153)*'19_PARAMETROS'!$B$35</x:f>
        <x:v>615.8930700000001</x:v>
      </x:c>
      <x:c r="F69" t="n">
        <x:f>SUMIF('09_CARGA_ORDEN'!$A$2:$A$1153,A69,'09_CARGA_ORDEN'!$J$2:$J$1153)*'19_PARAMETROS'!$B$36</x:f>
        <x:v>852.7750200000002</x:v>
      </x:c>
      <x:c r="G69" s="14" t="n">
        <x:f>SUM(D69:F69)</x:f>
        <x:v>3610.806948695653</x:v>
      </x:c>
    </x:row>
    <x:row r="70">
      <x:c r="A70" t="inlineStr">
        <x:is>
          <x:t xml:space="preserve">P069</x:t>
        </x:is>
      </x:c>
      <x:c r="B70" t="inlineStr">
        <x:is>
          <x:t xml:space="preserve">Locker de 4 puertas</x:t>
        </x:is>
      </x:c>
      <x:c r="C70" t="n">
        <x:f>'08_PEDIDOS'!D70</x:f>
        <x:v>5</x:v>
      </x:c>
      <x:c r="D70" t="n">
        <x:f>SUMIF('10_MATERIALES_ORDEN'!$A$2:$A$637,A70,'10_MATERIALES_ORDEN'!$I$2:$I$637)</x:f>
        <x:v>2972.163586956521</x:v>
      </x:c>
      <x:c r="E70" t="n">
        <x:f>SUMIF('09_CARGA_ORDEN'!$A$2:$A$1153,A70,'09_CARGA_ORDEN'!$J$2:$J$1153)*'19_PARAMETROS'!$B$35</x:f>
        <x:v>309.52891666666676</x:v>
      </x:c>
      <x:c r="F70" t="n">
        <x:f>SUMIF('09_CARGA_ORDEN'!$A$2:$A$1153,A70,'09_CARGA_ORDEN'!$J$2:$J$1153)*'19_PARAMETROS'!$B$36</x:f>
        <x:v>428.57850000000013</x:v>
      </x:c>
      <x:c r="G70" s="14" t="n">
        <x:f>SUM(D70:F70)</x:f>
        <x:v>3710.271003623188</x:v>
      </x:c>
    </x:row>
    <x:row r="71">
      <x:c r="A71" t="inlineStr">
        <x:is>
          <x:t xml:space="preserve">P070</x:t>
        </x:is>
      </x:c>
      <x:c r="B71" t="inlineStr">
        <x:is>
          <x:t xml:space="preserve">Locker de 6 puertas</x:t>
        </x:is>
      </x:c>
      <x:c r="C71" t="n">
        <x:f>'08_PEDIDOS'!D71</x:f>
        <x:v>6</x:v>
      </x:c>
      <x:c r="D71" t="n">
        <x:f>SUMIF('10_MATERIALES_ORDEN'!$A$2:$A$637,A71,'10_MATERIALES_ORDEN'!$I$2:$I$637)</x:f>
        <x:v>5096.62956521739</x:v>
      </x:c>
      <x:c r="E71" t="n">
        <x:f>SUMIF('09_CARGA_ORDEN'!$A$2:$A$1153,A71,'09_CARGA_ORDEN'!$J$2:$J$1153)*'19_PARAMETROS'!$B$35</x:f>
        <x:v>505.6584000000001</x:v>
      </x:c>
      <x:c r="F71" t="n">
        <x:f>SUMIF('09_CARGA_ORDEN'!$A$2:$A$1153,A71,'09_CARGA_ORDEN'!$J$2:$J$1153)*'19_PARAMETROS'!$B$36</x:f>
        <x:v>700.1424000000001</x:v>
      </x:c>
      <x:c r="G71" s="14" t="n">
        <x:f>SUM(D71:F71)</x:f>
        <x:v>6302.43036521739</x:v>
      </x:c>
    </x:row>
    <x:row r="72">
      <x:c r="A72" t="inlineStr">
        <x:is>
          <x:t xml:space="preserve">P071</x:t>
        </x:is>
      </x:c>
      <x:c r="B72" t="inlineStr">
        <x:is>
          <x:t xml:space="preserve">Armario metálico</x:t>
        </x:is>
      </x:c>
      <x:c r="C72" t="n">
        <x:f>'08_PEDIDOS'!D72</x:f>
        <x:v>10</x:v>
      </x:c>
      <x:c r="D72" t="n">
        <x:f>SUMIF('10_MATERIALES_ORDEN'!$A$2:$A$637,A72,'10_MATERIALES_ORDEN'!$I$2:$I$637)</x:f>
        <x:v>4084.7304347826084</x:v>
      </x:c>
      <x:c r="E72" t="n">
        <x:f>SUMIF('09_CARGA_ORDEN'!$A$2:$A$1153,A72,'09_CARGA_ORDEN'!$J$2:$J$1153)*'19_PARAMETROS'!$B$35</x:f>
        <x:v>484.3193333333333</x:v>
      </x:c>
      <x:c r="F72" t="n">
        <x:f>SUMIF('09_CARGA_ORDEN'!$A$2:$A$1153,A72,'09_CARGA_ORDEN'!$J$2:$J$1153)*'19_PARAMETROS'!$B$36</x:f>
        <x:v>670.596</x:v>
      </x:c>
      <x:c r="G72" s="14" t="n">
        <x:f>SUM(D72:F72)</x:f>
        <x:v>5239.645768115941</x:v>
      </x:c>
    </x:row>
    <x:row r="73">
      <x:c r="A73" t="inlineStr">
        <x:is>
          <x:t xml:space="preserve">P072</x:t>
        </x:is>
      </x:c>
      <x:c r="B73" t="inlineStr">
        <x:is>
          <x:t xml:space="preserve">Estantería liviana metálica</x:t>
        </x:is>
      </x:c>
      <x:c r="C73" t="n">
        <x:f>'08_PEDIDOS'!D73</x:f>
        <x:v>10</x:v>
      </x:c>
      <x:c r="D73" t="n">
        <x:f>SUMIF('10_MATERIALES_ORDEN'!$A$2:$A$637,A73,'10_MATERIALES_ORDEN'!$I$2:$I$637)</x:f>
        <x:v>2638.2081521739133</x:v>
      </x:c>
      <x:c r="E73" t="n">
        <x:f>SUMIF('09_CARGA_ORDEN'!$A$2:$A$1153,A73,'09_CARGA_ORDEN'!$J$2:$J$1153)*'19_PARAMETROS'!$B$35</x:f>
        <x:v>781.5929333333333</x:v>
      </x:c>
      <x:c r="F73" t="n">
        <x:f>SUMIF('09_CARGA_ORDEN'!$A$2:$A$1153,A73,'09_CARGA_ORDEN'!$J$2:$J$1153)*'19_PARAMETROS'!$B$36</x:f>
        <x:v>1082.2056</x:v>
      </x:c>
      <x:c r="G73" s="14" t="n">
        <x:f>SUM(D73:F73)</x:f>
        <x:v>4502.006685507246</x:v>
      </x:c>
    </x:row>
    <x:row r="74">
      <x:c r="A74" t="inlineStr">
        <x:is>
          <x:t xml:space="preserve">P073</x:t>
        </x:is>
      </x:c>
      <x:c r="B74" t="inlineStr">
        <x:is>
          <x:t xml:space="preserve">Minirack metálico con bandejas</x:t>
        </x:is>
      </x:c>
      <x:c r="C74" t="n">
        <x:f>'08_PEDIDOS'!D74</x:f>
        <x:v>12</x:v>
      </x:c>
      <x:c r="D74" t="n">
        <x:f>SUMIF('10_MATERIALES_ORDEN'!$A$2:$A$637,A74,'10_MATERIALES_ORDEN'!$I$2:$I$637)</x:f>
        <x:v>6484.966956521737</x:v>
      </x:c>
      <x:c r="E74" t="n">
        <x:f>SUMIF('09_CARGA_ORDEN'!$A$2:$A$1153,A74,'09_CARGA_ORDEN'!$J$2:$J$1153)*'19_PARAMETROS'!$B$35</x:f>
        <x:v>1178.67048</x:v>
      </x:c>
      <x:c r="F74" t="n">
        <x:f>SUMIF('09_CARGA_ORDEN'!$A$2:$A$1153,A74,'09_CARGA_ORDEN'!$J$2:$J$1153)*'19_PARAMETROS'!$B$36</x:f>
        <x:v>1632.00528</x:v>
      </x:c>
      <x:c r="G74" s="14" t="n">
        <x:f>SUM(D74:F74)</x:f>
        <x:v>9295.642716521737</x:v>
      </x:c>
    </x:row>
    <x:row r="75">
      <x:c r="A75" t="inlineStr">
        <x:is>
          <x:t xml:space="preserve">P074</x:t>
        </x:is>
      </x:c>
      <x:c r="B75" t="inlineStr">
        <x:is>
          <x:t xml:space="preserve">Estante reforzado modular</x:t>
        </x:is>
      </x:c>
      <x:c r="C75" t="n">
        <x:f>'08_PEDIDOS'!D75</x:f>
        <x:v>12</x:v>
      </x:c>
      <x:c r="D75" t="n">
        <x:f>SUMIF('10_MATERIALES_ORDEN'!$A$2:$A$637,A75,'10_MATERIALES_ORDEN'!$I$2:$I$637)</x:f>
        <x:v>6158.710434782608</x:v>
      </x:c>
      <x:c r="E75" t="n">
        <x:f>SUMIF('09_CARGA_ORDEN'!$A$2:$A$1153,A75,'09_CARGA_ORDEN'!$J$2:$J$1153)*'19_PARAMETROS'!$B$35</x:f>
        <x:v>1310.0204000000003</x:v>
      </x:c>
      <x:c r="F75" t="n">
        <x:f>SUMIF('09_CARGA_ORDEN'!$A$2:$A$1153,A75,'09_CARGA_ORDEN'!$J$2:$J$1153)*'19_PARAMETROS'!$B$36</x:f>
        <x:v>1813.8744000000004</x:v>
      </x:c>
      <x:c r="G75" s="14" t="n">
        <x:f>SUM(D75:F75)</x:f>
        <x:v>9282.605234782608</x:v>
      </x:c>
    </x:row>
    <x:row r="76">
      <x:c r="A76" t="inlineStr">
        <x:is>
          <x:t xml:space="preserve">P075</x:t>
        </x:is>
      </x:c>
      <x:c r="B76" t="inlineStr">
        <x:is>
          <x:t xml:space="preserve">Góndola central comercial</x:t>
        </x:is>
      </x:c>
      <x:c r="C76" t="n">
        <x:f>'08_PEDIDOS'!D76</x:f>
        <x:v>6</x:v>
      </x:c>
      <x:c r="D76" t="n">
        <x:f>SUMIF('10_MATERIALES_ORDEN'!$A$2:$A$637,A76,'10_MATERIALES_ORDEN'!$I$2:$I$637)</x:f>
        <x:v>2597.781358695652</x:v>
      </x:c>
      <x:c r="E76" t="n">
        <x:f>SUMIF('09_CARGA_ORDEN'!$A$2:$A$1153,A76,'09_CARGA_ORDEN'!$J$2:$J$1153)*'19_PARAMETROS'!$B$35</x:f>
        <x:v>766.4390933333333</x:v>
      </x:c>
      <x:c r="F76" t="n">
        <x:f>SUMIF('09_CARGA_ORDEN'!$A$2:$A$1153,A76,'09_CARGA_ORDEN'!$J$2:$J$1153)*'19_PARAMETROS'!$B$36</x:f>
        <x:v>1061.22336</x:v>
      </x:c>
      <x:c r="G76" s="14" t="n">
        <x:f>SUM(D76:F76)</x:f>
        <x:v>4425.443812028985</x:v>
      </x:c>
    </x:row>
    <x:row r="77">
      <x:c r="A77" t="inlineStr">
        <x:is>
          <x:t xml:space="preserve">P076</x:t>
        </x:is>
      </x:c>
      <x:c r="B77" t="inlineStr">
        <x:is>
          <x:t xml:space="preserve">Góndola mural</x:t>
        </x:is>
      </x:c>
      <x:c r="C77" t="n">
        <x:f>'08_PEDIDOS'!D77</x:f>
        <x:v>7</x:v>
      </x:c>
      <x:c r="D77" t="n">
        <x:f>SUMIF('10_MATERIALES_ORDEN'!$A$2:$A$637,A77,'10_MATERIALES_ORDEN'!$I$2:$I$637)</x:f>
        <x:v>2142.1388586956527</x:v>
      </x:c>
      <x:c r="E77" t="n">
        <x:f>SUMIF('09_CARGA_ORDEN'!$A$2:$A$1153,A77,'09_CARGA_ORDEN'!$J$2:$J$1153)*'19_PARAMETROS'!$B$35</x:f>
        <x:v>615.8930700000001</x:v>
      </x:c>
      <x:c r="F77" t="n">
        <x:f>SUMIF('09_CARGA_ORDEN'!$A$2:$A$1153,A77,'09_CARGA_ORDEN'!$J$2:$J$1153)*'19_PARAMETROS'!$B$36</x:f>
        <x:v>852.7750200000002</x:v>
      </x:c>
      <x:c r="G77" s="14" t="n">
        <x:f>SUM(D77:F77)</x:f>
        <x:v>3610.806948695653</x:v>
      </x:c>
    </x:row>
    <x:row r="78">
      <x:c r="A78" t="inlineStr">
        <x:is>
          <x:t xml:space="preserve">P077</x:t>
        </x:is>
      </x:c>
      <x:c r="B78" t="inlineStr">
        <x:is>
          <x:t xml:space="preserve">Locker de 4 puertas</x:t>
        </x:is>
      </x:c>
      <x:c r="C78" t="n">
        <x:f>'08_PEDIDOS'!D78</x:f>
        <x:v>5</x:v>
      </x:c>
      <x:c r="D78" t="n">
        <x:f>SUMIF('10_MATERIALES_ORDEN'!$A$2:$A$637,A78,'10_MATERIALES_ORDEN'!$I$2:$I$637)</x:f>
        <x:v>2972.163586956521</x:v>
      </x:c>
      <x:c r="E78" t="n">
        <x:f>SUMIF('09_CARGA_ORDEN'!$A$2:$A$1153,A78,'09_CARGA_ORDEN'!$J$2:$J$1153)*'19_PARAMETROS'!$B$35</x:f>
        <x:v>309.52891666666676</x:v>
      </x:c>
      <x:c r="F78" t="n">
        <x:f>SUMIF('09_CARGA_ORDEN'!$A$2:$A$1153,A78,'09_CARGA_ORDEN'!$J$2:$J$1153)*'19_PARAMETROS'!$B$36</x:f>
        <x:v>428.57850000000013</x:v>
      </x:c>
      <x:c r="G78" s="14" t="n">
        <x:f>SUM(D78:F78)</x:f>
        <x:v>3710.271003623188</x:v>
      </x:c>
    </x:row>
    <x:row r="79">
      <x:c r="A79" t="inlineStr">
        <x:is>
          <x:t xml:space="preserve">P078</x:t>
        </x:is>
      </x:c>
      <x:c r="B79" t="inlineStr">
        <x:is>
          <x:t xml:space="preserve">Locker de 6 puertas</x:t>
        </x:is>
      </x:c>
      <x:c r="C79" t="n">
        <x:f>'08_PEDIDOS'!D79</x:f>
        <x:v>6</x:v>
      </x:c>
      <x:c r="D79" t="n">
        <x:f>SUMIF('10_MATERIALES_ORDEN'!$A$2:$A$637,A79,'10_MATERIALES_ORDEN'!$I$2:$I$637)</x:f>
        <x:v>5096.62956521739</x:v>
      </x:c>
      <x:c r="E79" t="n">
        <x:f>SUMIF('09_CARGA_ORDEN'!$A$2:$A$1153,A79,'09_CARGA_ORDEN'!$J$2:$J$1153)*'19_PARAMETROS'!$B$35</x:f>
        <x:v>505.6584000000001</x:v>
      </x:c>
      <x:c r="F79" t="n">
        <x:f>SUMIF('09_CARGA_ORDEN'!$A$2:$A$1153,A79,'09_CARGA_ORDEN'!$J$2:$J$1153)*'19_PARAMETROS'!$B$36</x:f>
        <x:v>700.1424000000001</x:v>
      </x:c>
      <x:c r="G79" s="14" t="n">
        <x:f>SUM(D79:F79)</x:f>
        <x:v>6302.43036521739</x:v>
      </x:c>
    </x:row>
    <x:row r="80">
      <x:c r="A80" t="inlineStr">
        <x:is>
          <x:t xml:space="preserve">P079</x:t>
        </x:is>
      </x:c>
      <x:c r="B80" t="inlineStr">
        <x:is>
          <x:t xml:space="preserve">Armario metálico</x:t>
        </x:is>
      </x:c>
      <x:c r="C80" t="n">
        <x:f>'08_PEDIDOS'!D80</x:f>
        <x:v>10</x:v>
      </x:c>
      <x:c r="D80" t="n">
        <x:f>SUMIF('10_MATERIALES_ORDEN'!$A$2:$A$637,A80,'10_MATERIALES_ORDEN'!$I$2:$I$637)</x:f>
        <x:v>4084.7304347826084</x:v>
      </x:c>
      <x:c r="E80" t="n">
        <x:f>SUMIF('09_CARGA_ORDEN'!$A$2:$A$1153,A80,'09_CARGA_ORDEN'!$J$2:$J$1153)*'19_PARAMETROS'!$B$35</x:f>
        <x:v>484.3193333333333</x:v>
      </x:c>
      <x:c r="F80" t="n">
        <x:f>SUMIF('09_CARGA_ORDEN'!$A$2:$A$1153,A80,'09_CARGA_ORDEN'!$J$2:$J$1153)*'19_PARAMETROS'!$B$36</x:f>
        <x:v>670.596</x:v>
      </x:c>
      <x:c r="G80" s="14" t="n">
        <x:f>SUM(D80:F80)</x:f>
        <x:v>5239.645768115941</x:v>
      </x:c>
    </x:row>
    <x:row r="81">
      <x:c r="A81" t="inlineStr">
        <x:is>
          <x:t xml:space="preserve">P080</x:t>
        </x:is>
      </x:c>
      <x:c r="B81" t="inlineStr">
        <x:is>
          <x:t xml:space="preserve">Estantería liviana metálica</x:t>
        </x:is>
      </x:c>
      <x:c r="C81" t="n">
        <x:f>'08_PEDIDOS'!D81</x:f>
        <x:v>10</x:v>
      </x:c>
      <x:c r="D81" t="n">
        <x:f>SUMIF('10_MATERIALES_ORDEN'!$A$2:$A$637,A81,'10_MATERIALES_ORDEN'!$I$2:$I$637)</x:f>
        <x:v>2638.2081521739133</x:v>
      </x:c>
      <x:c r="E81" t="n">
        <x:f>SUMIF('09_CARGA_ORDEN'!$A$2:$A$1153,A81,'09_CARGA_ORDEN'!$J$2:$J$1153)*'19_PARAMETROS'!$B$35</x:f>
        <x:v>781.5929333333333</x:v>
      </x:c>
      <x:c r="F81" t="n">
        <x:f>SUMIF('09_CARGA_ORDEN'!$A$2:$A$1153,A81,'09_CARGA_ORDEN'!$J$2:$J$1153)*'19_PARAMETROS'!$B$36</x:f>
        <x:v>1082.2056</x:v>
      </x:c>
      <x:c r="G81" s="14" t="n">
        <x:f>SUM(D81:F81)</x:f>
        <x:v>4502.006685507246</x:v>
      </x:c>
    </x:row>
    <x:row r="82">
      <x:c r="A82" t="inlineStr">
        <x:is>
          <x:t xml:space="preserve">P081</x:t>
        </x:is>
      </x:c>
      <x:c r="B82" t="inlineStr">
        <x:is>
          <x:t xml:space="preserve">Minirack metálico con bandejas</x:t>
        </x:is>
      </x:c>
      <x:c r="C82" t="n">
        <x:f>'08_PEDIDOS'!D82</x:f>
        <x:v>11</x:v>
      </x:c>
      <x:c r="D82" t="n">
        <x:f>SUMIF('10_MATERIALES_ORDEN'!$A$2:$A$637,A82,'10_MATERIALES_ORDEN'!$I$2:$I$637)</x:f>
        <x:v>5944.5530434782595</x:v>
      </x:c>
      <x:c r="E82" t="n">
        <x:f>SUMIF('09_CARGA_ORDEN'!$A$2:$A$1153,A82,'09_CARGA_ORDEN'!$J$2:$J$1153)*'19_PARAMETROS'!$B$35</x:f>
        <x:v>1085.2146066666664</x:v>
      </x:c>
      <x:c r="F82" t="n">
        <x:f>SUMIF('09_CARGA_ORDEN'!$A$2:$A$1153,A82,'09_CARGA_ORDEN'!$J$2:$J$1153)*'19_PARAMETROS'!$B$36</x:f>
        <x:v>1502.6048399999997</x:v>
      </x:c>
      <x:c r="G82" s="14" t="n">
        <x:f>SUM(D82:F82)</x:f>
        <x:v>8532.372490144926</x:v>
      </x:c>
    </x:row>
    <x:row r="83">
      <x:c r="A83" t="inlineStr">
        <x:is>
          <x:t xml:space="preserve">P082</x:t>
        </x:is>
      </x:c>
      <x:c r="B83" t="inlineStr">
        <x:is>
          <x:t xml:space="preserve">Estante reforzado modular</x:t>
        </x:is>
      </x:c>
      <x:c r="C83" t="n">
        <x:f>'08_PEDIDOS'!D83</x:f>
        <x:v>12</x:v>
      </x:c>
      <x:c r="D83" t="n">
        <x:f>SUMIF('10_MATERIALES_ORDEN'!$A$2:$A$637,A83,'10_MATERIALES_ORDEN'!$I$2:$I$637)</x:f>
        <x:v>6158.710434782608</x:v>
      </x:c>
      <x:c r="E83" t="n">
        <x:f>SUMIF('09_CARGA_ORDEN'!$A$2:$A$1153,A83,'09_CARGA_ORDEN'!$J$2:$J$1153)*'19_PARAMETROS'!$B$35</x:f>
        <x:v>1310.0204000000003</x:v>
      </x:c>
      <x:c r="F83" t="n">
        <x:f>SUMIF('09_CARGA_ORDEN'!$A$2:$A$1153,A83,'09_CARGA_ORDEN'!$J$2:$J$1153)*'19_PARAMETROS'!$B$36</x:f>
        <x:v>1813.8744000000004</x:v>
      </x:c>
      <x:c r="G83" s="14" t="n">
        <x:f>SUM(D83:F83)</x:f>
        <x:v>9282.605234782608</x:v>
      </x:c>
    </x:row>
    <x:row r="84">
      <x:c r="A84" t="inlineStr">
        <x:is>
          <x:t xml:space="preserve">P083</x:t>
        </x:is>
      </x:c>
      <x:c r="B84" t="inlineStr">
        <x:is>
          <x:t xml:space="preserve">Góndola central comercial</x:t>
        </x:is>
      </x:c>
      <x:c r="C84" t="n">
        <x:f>'08_PEDIDOS'!D84</x:f>
        <x:v>6</x:v>
      </x:c>
      <x:c r="D84" t="n">
        <x:f>SUMIF('10_MATERIALES_ORDEN'!$A$2:$A$637,A84,'10_MATERIALES_ORDEN'!$I$2:$I$637)</x:f>
        <x:v>2597.781358695652</x:v>
      </x:c>
      <x:c r="E84" t="n">
        <x:f>SUMIF('09_CARGA_ORDEN'!$A$2:$A$1153,A84,'09_CARGA_ORDEN'!$J$2:$J$1153)*'19_PARAMETROS'!$B$35</x:f>
        <x:v>766.4390933333333</x:v>
      </x:c>
      <x:c r="F84" t="n">
        <x:f>SUMIF('09_CARGA_ORDEN'!$A$2:$A$1153,A84,'09_CARGA_ORDEN'!$J$2:$J$1153)*'19_PARAMETROS'!$B$36</x:f>
        <x:v>1061.22336</x:v>
      </x:c>
      <x:c r="G84" s="14" t="n">
        <x:f>SUM(D84:F84)</x:f>
        <x:v>4425.443812028985</x:v>
      </x:c>
    </x:row>
    <x:row r="85">
      <x:c r="A85" t="inlineStr">
        <x:is>
          <x:t xml:space="preserve">P084</x:t>
        </x:is>
      </x:c>
      <x:c r="B85" t="inlineStr">
        <x:is>
          <x:t xml:space="preserve">Góndola mural</x:t>
        </x:is>
      </x:c>
      <x:c r="C85" t="n">
        <x:f>'08_PEDIDOS'!D85</x:f>
        <x:v>7</x:v>
      </x:c>
      <x:c r="D85" t="n">
        <x:f>SUMIF('10_MATERIALES_ORDEN'!$A$2:$A$637,A85,'10_MATERIALES_ORDEN'!$I$2:$I$637)</x:f>
        <x:v>2142.1388586956527</x:v>
      </x:c>
      <x:c r="E85" t="n">
        <x:f>SUMIF('09_CARGA_ORDEN'!$A$2:$A$1153,A85,'09_CARGA_ORDEN'!$J$2:$J$1153)*'19_PARAMETROS'!$B$35</x:f>
        <x:v>615.8930700000001</x:v>
      </x:c>
      <x:c r="F85" t="n">
        <x:f>SUMIF('09_CARGA_ORDEN'!$A$2:$A$1153,A85,'09_CARGA_ORDEN'!$J$2:$J$1153)*'19_PARAMETROS'!$B$36</x:f>
        <x:v>852.7750200000002</x:v>
      </x:c>
      <x:c r="G85" s="14" t="n">
        <x:f>SUM(D85:F85)</x:f>
        <x:v>3610.806948695653</x:v>
      </x:c>
    </x:row>
    <x:row r="86">
      <x:c r="A86" t="inlineStr">
        <x:is>
          <x:t xml:space="preserve">P085</x:t>
        </x:is>
      </x:c>
      <x:c r="B86" t="inlineStr">
        <x:is>
          <x:t xml:space="preserve">Locker de 4 puertas</x:t>
        </x:is>
      </x:c>
      <x:c r="C86" t="n">
        <x:f>'08_PEDIDOS'!D86</x:f>
        <x:v>5</x:v>
      </x:c>
      <x:c r="D86" t="n">
        <x:f>SUMIF('10_MATERIALES_ORDEN'!$A$2:$A$637,A86,'10_MATERIALES_ORDEN'!$I$2:$I$637)</x:f>
        <x:v>2972.163586956521</x:v>
      </x:c>
      <x:c r="E86" t="n">
        <x:f>SUMIF('09_CARGA_ORDEN'!$A$2:$A$1153,A86,'09_CARGA_ORDEN'!$J$2:$J$1153)*'19_PARAMETROS'!$B$35</x:f>
        <x:v>309.52891666666676</x:v>
      </x:c>
      <x:c r="F86" t="n">
        <x:f>SUMIF('09_CARGA_ORDEN'!$A$2:$A$1153,A86,'09_CARGA_ORDEN'!$J$2:$J$1153)*'19_PARAMETROS'!$B$36</x:f>
        <x:v>428.57850000000013</x:v>
      </x:c>
      <x:c r="G86" s="14" t="n">
        <x:f>SUM(D86:F86)</x:f>
        <x:v>3710.271003623188</x:v>
      </x:c>
    </x:row>
    <x:row r="87">
      <x:c r="A87" t="inlineStr">
        <x:is>
          <x:t xml:space="preserve">P086</x:t>
        </x:is>
      </x:c>
      <x:c r="B87" t="inlineStr">
        <x:is>
          <x:t xml:space="preserve">Locker de 6 puertas</x:t>
        </x:is>
      </x:c>
      <x:c r="C87" t="n">
        <x:f>'08_PEDIDOS'!D87</x:f>
        <x:v>6</x:v>
      </x:c>
      <x:c r="D87" t="n">
        <x:f>SUMIF('10_MATERIALES_ORDEN'!$A$2:$A$637,A87,'10_MATERIALES_ORDEN'!$I$2:$I$637)</x:f>
        <x:v>5096.62956521739</x:v>
      </x:c>
      <x:c r="E87" t="n">
        <x:f>SUMIF('09_CARGA_ORDEN'!$A$2:$A$1153,A87,'09_CARGA_ORDEN'!$J$2:$J$1153)*'19_PARAMETROS'!$B$35</x:f>
        <x:v>505.6584000000001</x:v>
      </x:c>
      <x:c r="F87" t="n">
        <x:f>SUMIF('09_CARGA_ORDEN'!$A$2:$A$1153,A87,'09_CARGA_ORDEN'!$J$2:$J$1153)*'19_PARAMETROS'!$B$36</x:f>
        <x:v>700.1424000000001</x:v>
      </x:c>
      <x:c r="G87" s="14" t="n">
        <x:f>SUM(D87:F87)</x:f>
        <x:v>6302.43036521739</x:v>
      </x:c>
    </x:row>
    <x:row r="88">
      <x:c r="A88" t="inlineStr">
        <x:is>
          <x:t xml:space="preserve">P087</x:t>
        </x:is>
      </x:c>
      <x:c r="B88" t="inlineStr">
        <x:is>
          <x:t xml:space="preserve">Armario metálico</x:t>
        </x:is>
      </x:c>
      <x:c r="C88" t="n">
        <x:f>'08_PEDIDOS'!D88</x:f>
        <x:v>10</x:v>
      </x:c>
      <x:c r="D88" t="n">
        <x:f>SUMIF('10_MATERIALES_ORDEN'!$A$2:$A$637,A88,'10_MATERIALES_ORDEN'!$I$2:$I$637)</x:f>
        <x:v>4084.7304347826084</x:v>
      </x:c>
      <x:c r="E88" t="n">
        <x:f>SUMIF('09_CARGA_ORDEN'!$A$2:$A$1153,A88,'09_CARGA_ORDEN'!$J$2:$J$1153)*'19_PARAMETROS'!$B$35</x:f>
        <x:v>484.3193333333333</x:v>
      </x:c>
      <x:c r="F88" t="n">
        <x:f>SUMIF('09_CARGA_ORDEN'!$A$2:$A$1153,A88,'09_CARGA_ORDEN'!$J$2:$J$1153)*'19_PARAMETROS'!$B$36</x:f>
        <x:v>670.596</x:v>
      </x:c>
      <x:c r="G88" s="14" t="n">
        <x:f>SUM(D88:F88)</x:f>
        <x:v>5239.645768115941</x:v>
      </x:c>
    </x:row>
    <x:row r="89">
      <x:c r="A89" t="inlineStr">
        <x:is>
          <x:t xml:space="preserve">P088</x:t>
        </x:is>
      </x:c>
      <x:c r="B89" t="inlineStr">
        <x:is>
          <x:t xml:space="preserve">Estantería liviana metálica</x:t>
        </x:is>
      </x:c>
      <x:c r="C89" t="n">
        <x:f>'08_PEDIDOS'!D89</x:f>
        <x:v>10</x:v>
      </x:c>
      <x:c r="D89" t="n">
        <x:f>SUMIF('10_MATERIALES_ORDEN'!$A$2:$A$637,A89,'10_MATERIALES_ORDEN'!$I$2:$I$637)</x:f>
        <x:v>2638.2081521739133</x:v>
      </x:c>
      <x:c r="E89" t="n">
        <x:f>SUMIF('09_CARGA_ORDEN'!$A$2:$A$1153,A89,'09_CARGA_ORDEN'!$J$2:$J$1153)*'19_PARAMETROS'!$B$35</x:f>
        <x:v>781.5929333333333</x:v>
      </x:c>
      <x:c r="F89" t="n">
        <x:f>SUMIF('09_CARGA_ORDEN'!$A$2:$A$1153,A89,'09_CARGA_ORDEN'!$J$2:$J$1153)*'19_PARAMETROS'!$B$36</x:f>
        <x:v>1082.2056</x:v>
      </x:c>
      <x:c r="G89" s="14" t="n">
        <x:f>SUM(D89:F89)</x:f>
        <x:v>4502.006685507246</x:v>
      </x:c>
    </x:row>
    <x:row r="90">
      <x:c r="A90" t="inlineStr">
        <x:is>
          <x:t xml:space="preserve">P089</x:t>
        </x:is>
      </x:c>
      <x:c r="B90" t="inlineStr">
        <x:is>
          <x:t xml:space="preserve">Minirack metálico con bandejas</x:t>
        </x:is>
      </x:c>
      <x:c r="C90" t="n">
        <x:f>'08_PEDIDOS'!D90</x:f>
        <x:v>11</x:v>
      </x:c>
      <x:c r="D90" t="n">
        <x:f>SUMIF('10_MATERIALES_ORDEN'!$A$2:$A$637,A90,'10_MATERIALES_ORDEN'!$I$2:$I$637)</x:f>
        <x:v>5944.5530434782595</x:v>
      </x:c>
      <x:c r="E90" t="n">
        <x:f>SUMIF('09_CARGA_ORDEN'!$A$2:$A$1153,A90,'09_CARGA_ORDEN'!$J$2:$J$1153)*'19_PARAMETROS'!$B$35</x:f>
        <x:v>1085.2146066666664</x:v>
      </x:c>
      <x:c r="F90" t="n">
        <x:f>SUMIF('09_CARGA_ORDEN'!$A$2:$A$1153,A90,'09_CARGA_ORDEN'!$J$2:$J$1153)*'19_PARAMETROS'!$B$36</x:f>
        <x:v>1502.6048399999997</x:v>
      </x:c>
      <x:c r="G90" s="14" t="n">
        <x:f>SUM(D90:F90)</x:f>
        <x:v>8532.372490144926</x:v>
      </x:c>
    </x:row>
    <x:row r="91">
      <x:c r="A91" t="inlineStr">
        <x:is>
          <x:t xml:space="preserve">P090</x:t>
        </x:is>
      </x:c>
      <x:c r="B91" t="inlineStr">
        <x:is>
          <x:t xml:space="preserve">Estante reforzado modular</x:t>
        </x:is>
      </x:c>
      <x:c r="C91" t="n">
        <x:f>'08_PEDIDOS'!D91</x:f>
        <x:v>12</x:v>
      </x:c>
      <x:c r="D91" t="n">
        <x:f>SUMIF('10_MATERIALES_ORDEN'!$A$2:$A$637,A91,'10_MATERIALES_ORDEN'!$I$2:$I$637)</x:f>
        <x:v>6158.710434782608</x:v>
      </x:c>
      <x:c r="E91" t="n">
        <x:f>SUMIF('09_CARGA_ORDEN'!$A$2:$A$1153,A91,'09_CARGA_ORDEN'!$J$2:$J$1153)*'19_PARAMETROS'!$B$35</x:f>
        <x:v>1310.0204000000003</x:v>
      </x:c>
      <x:c r="F91" t="n">
        <x:f>SUMIF('09_CARGA_ORDEN'!$A$2:$A$1153,A91,'09_CARGA_ORDEN'!$J$2:$J$1153)*'19_PARAMETROS'!$B$36</x:f>
        <x:v>1813.8744000000004</x:v>
      </x:c>
      <x:c r="G91" s="14" t="n">
        <x:f>SUM(D91:F91)</x:f>
        <x:v>9282.605234782608</x:v>
      </x:c>
    </x:row>
    <x:row r="92">
      <x:c r="A92" t="inlineStr">
        <x:is>
          <x:t xml:space="preserve">P091</x:t>
        </x:is>
      </x:c>
      <x:c r="B92" t="inlineStr">
        <x:is>
          <x:t xml:space="preserve">Góndola central comercial</x:t>
        </x:is>
      </x:c>
      <x:c r="C92" t="n">
        <x:f>'08_PEDIDOS'!D92</x:f>
        <x:v>6</x:v>
      </x:c>
      <x:c r="D92" t="n">
        <x:f>SUMIF('10_MATERIALES_ORDEN'!$A$2:$A$637,A92,'10_MATERIALES_ORDEN'!$I$2:$I$637)</x:f>
        <x:v>2597.781358695652</x:v>
      </x:c>
      <x:c r="E92" t="n">
        <x:f>SUMIF('09_CARGA_ORDEN'!$A$2:$A$1153,A92,'09_CARGA_ORDEN'!$J$2:$J$1153)*'19_PARAMETROS'!$B$35</x:f>
        <x:v>766.4390933333333</x:v>
      </x:c>
      <x:c r="F92" t="n">
        <x:f>SUMIF('09_CARGA_ORDEN'!$A$2:$A$1153,A92,'09_CARGA_ORDEN'!$J$2:$J$1153)*'19_PARAMETROS'!$B$36</x:f>
        <x:v>1061.22336</x:v>
      </x:c>
      <x:c r="G92" s="14" t="n">
        <x:f>SUM(D92:F92)</x:f>
        <x:v>4425.443812028985</x:v>
      </x:c>
    </x:row>
    <x:row r="93">
      <x:c r="A93" t="inlineStr">
        <x:is>
          <x:t xml:space="preserve">P092</x:t>
        </x:is>
      </x:c>
      <x:c r="B93" t="inlineStr">
        <x:is>
          <x:t xml:space="preserve">Góndola mural</x:t>
        </x:is>
      </x:c>
      <x:c r="C93" t="n">
        <x:f>'08_PEDIDOS'!D93</x:f>
        <x:v>7</x:v>
      </x:c>
      <x:c r="D93" t="n">
        <x:f>SUMIF('10_MATERIALES_ORDEN'!$A$2:$A$637,A93,'10_MATERIALES_ORDEN'!$I$2:$I$637)</x:f>
        <x:v>2142.1388586956527</x:v>
      </x:c>
      <x:c r="E93" t="n">
        <x:f>SUMIF('09_CARGA_ORDEN'!$A$2:$A$1153,A93,'09_CARGA_ORDEN'!$J$2:$J$1153)*'19_PARAMETROS'!$B$35</x:f>
        <x:v>615.8930700000001</x:v>
      </x:c>
      <x:c r="F93" t="n">
        <x:f>SUMIF('09_CARGA_ORDEN'!$A$2:$A$1153,A93,'09_CARGA_ORDEN'!$J$2:$J$1153)*'19_PARAMETROS'!$B$36</x:f>
        <x:v>852.7750200000002</x:v>
      </x:c>
      <x:c r="G93" s="14" t="n">
        <x:f>SUM(D93:F93)</x:f>
        <x:v>3610.806948695653</x:v>
      </x:c>
    </x:row>
    <x:row r="94">
      <x:c r="A94" t="inlineStr">
        <x:is>
          <x:t xml:space="preserve">P093</x:t>
        </x:is>
      </x:c>
      <x:c r="B94" t="inlineStr">
        <x:is>
          <x:t xml:space="preserve">Locker de 4 puertas</x:t>
        </x:is>
      </x:c>
      <x:c r="C94" t="n">
        <x:f>'08_PEDIDOS'!D94</x:f>
        <x:v>5</x:v>
      </x:c>
      <x:c r="D94" t="n">
        <x:f>SUMIF('10_MATERIALES_ORDEN'!$A$2:$A$637,A94,'10_MATERIALES_ORDEN'!$I$2:$I$637)</x:f>
        <x:v>2972.163586956521</x:v>
      </x:c>
      <x:c r="E94" t="n">
        <x:f>SUMIF('09_CARGA_ORDEN'!$A$2:$A$1153,A94,'09_CARGA_ORDEN'!$J$2:$J$1153)*'19_PARAMETROS'!$B$35</x:f>
        <x:v>309.52891666666676</x:v>
      </x:c>
      <x:c r="F94" t="n">
        <x:f>SUMIF('09_CARGA_ORDEN'!$A$2:$A$1153,A94,'09_CARGA_ORDEN'!$J$2:$J$1153)*'19_PARAMETROS'!$B$36</x:f>
        <x:v>428.57850000000013</x:v>
      </x:c>
      <x:c r="G94" s="14" t="n">
        <x:f>SUM(D94:F94)</x:f>
        <x:v>3710.271003623188</x:v>
      </x:c>
    </x:row>
    <x:row r="95">
      <x:c r="A95" t="inlineStr">
        <x:is>
          <x:t xml:space="preserve">P094</x:t>
        </x:is>
      </x:c>
      <x:c r="B95" t="inlineStr">
        <x:is>
          <x:t xml:space="preserve">Locker de 6 puertas</x:t>
        </x:is>
      </x:c>
      <x:c r="C95" t="n">
        <x:f>'08_PEDIDOS'!D95</x:f>
        <x:v>6</x:v>
      </x:c>
      <x:c r="D95" t="n">
        <x:f>SUMIF('10_MATERIALES_ORDEN'!$A$2:$A$637,A95,'10_MATERIALES_ORDEN'!$I$2:$I$637)</x:f>
        <x:v>5096.62956521739</x:v>
      </x:c>
      <x:c r="E95" t="n">
        <x:f>SUMIF('09_CARGA_ORDEN'!$A$2:$A$1153,A95,'09_CARGA_ORDEN'!$J$2:$J$1153)*'19_PARAMETROS'!$B$35</x:f>
        <x:v>505.6584000000001</x:v>
      </x:c>
      <x:c r="F95" t="n">
        <x:f>SUMIF('09_CARGA_ORDEN'!$A$2:$A$1153,A95,'09_CARGA_ORDEN'!$J$2:$J$1153)*'19_PARAMETROS'!$B$36</x:f>
        <x:v>700.1424000000001</x:v>
      </x:c>
      <x:c r="G95" s="14" t="n">
        <x:f>SUM(D95:F95)</x:f>
        <x:v>6302.43036521739</x:v>
      </x:c>
    </x:row>
    <x:row r="96">
      <x:c r="A96" t="inlineStr">
        <x:is>
          <x:t xml:space="preserve">P095</x:t>
        </x:is>
      </x:c>
      <x:c r="B96" t="inlineStr">
        <x:is>
          <x:t xml:space="preserve">Armario metálico</x:t>
        </x:is>
      </x:c>
      <x:c r="C96" t="n">
        <x:f>'08_PEDIDOS'!D96</x:f>
        <x:v>10</x:v>
      </x:c>
      <x:c r="D96" t="n">
        <x:f>SUMIF('10_MATERIALES_ORDEN'!$A$2:$A$637,A96,'10_MATERIALES_ORDEN'!$I$2:$I$637)</x:f>
        <x:v>4084.7304347826084</x:v>
      </x:c>
      <x:c r="E96" t="n">
        <x:f>SUMIF('09_CARGA_ORDEN'!$A$2:$A$1153,A96,'09_CARGA_ORDEN'!$J$2:$J$1153)*'19_PARAMETROS'!$B$35</x:f>
        <x:v>484.3193333333333</x:v>
      </x:c>
      <x:c r="F96" t="n">
        <x:f>SUMIF('09_CARGA_ORDEN'!$A$2:$A$1153,A96,'09_CARGA_ORDEN'!$J$2:$J$1153)*'19_PARAMETROS'!$B$36</x:f>
        <x:v>670.596</x:v>
      </x:c>
      <x:c r="G96" s="14" t="n">
        <x:f>SUM(D96:F96)</x:f>
        <x:v>5239.645768115941</x:v>
      </x:c>
    </x:row>
    <x:row r="97">
      <x:c r="A97" t="inlineStr">
        <x:is>
          <x:t xml:space="preserve">P096</x:t>
        </x:is>
      </x:c>
      <x:c r="B97" t="inlineStr">
        <x:is>
          <x:t xml:space="preserve">Estantería liviana metálica</x:t>
        </x:is>
      </x:c>
      <x:c r="C97" t="n">
        <x:f>'08_PEDIDOS'!D97</x:f>
        <x:v>10</x:v>
      </x:c>
      <x:c r="D97" t="n">
        <x:f>SUMIF('10_MATERIALES_ORDEN'!$A$2:$A$637,A97,'10_MATERIALES_ORDEN'!$I$2:$I$637)</x:f>
        <x:v>2638.2081521739133</x:v>
      </x:c>
      <x:c r="E97" t="n">
        <x:f>SUMIF('09_CARGA_ORDEN'!$A$2:$A$1153,A97,'09_CARGA_ORDEN'!$J$2:$J$1153)*'19_PARAMETROS'!$B$35</x:f>
        <x:v>781.5929333333333</x:v>
      </x:c>
      <x:c r="F97" t="n">
        <x:f>SUMIF('09_CARGA_ORDEN'!$A$2:$A$1153,A97,'09_CARGA_ORDEN'!$J$2:$J$1153)*'19_PARAMETROS'!$B$36</x:f>
        <x:v>1082.2056</x:v>
      </x:c>
      <x:c r="G97" s="14" t="n">
        <x:f>SUM(D97:F97)</x:f>
        <x:v>4502.006685507246</x:v>
      </x:c>
    </x:row>
  </x:sheetData>
  <x:pageMargins left="0.7" right="0.7" top="0.75" bottom="0.75" header="0.3" footer="0.3"/>
  <x:tableParts count="1">
    <x:tablePart xmlns:r="http://schemas.openxmlformats.org/officeDocument/2006/relationships" r:id="R0296f9cedc584b5e"/>
  </x:tableParts>
</x:worksheet>
</file>

<file path=xl/worksheets/sheet24.xml><?xml version="1.0" encoding="utf-8"?>
<x:worksheet xmlns:x="http://schemas.openxmlformats.org/spreadsheetml/2006/main">
  <x:sheetPr>
    <x:tabColor rgb="FF4B4B4B"/>
  </x:sheetPr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7" customWidth="1"/>
    <x:col min="2" max="2" width="22" customWidth="1"/>
    <x:col min="3" max="3" width="55" customWidth="1"/>
    <x:col min="4" max="4" width="28" customWidth="1"/>
    <x:col min="5" max="5" width="48" customWidth="1"/>
    <x:col min="6" max="6" width="24" customWidth="1"/>
    <x:col min="7" max="7" width="28" customWidth="1"/>
    <x:col min="8" max="8" width="28" customWidth="1"/>
    <x:col min="9" max="9" width="14" customWidth="1"/>
  </x:cols>
  <x:sheetData>
    <x:row r="1" ht="38" customHeight="1">
      <x:c r="A1" s="5" t="inlineStr">
        <x:is>
          <x:t xml:space="preserve">Evento</x:t>
        </x:is>
      </x:c>
      <x:c r="B1" s="5" t="inlineStr">
        <x:is>
          <x:t xml:space="preserve">Fecha 2025</x:t>
        </x:is>
      </x:c>
      <x:c r="C1" s="5" t="inlineStr">
        <x:is>
          <x:t xml:space="preserve">Equipo o recurso completo</x:t>
        </x:is>
      </x:c>
      <x:c r="D1" s="5" t="inlineStr">
        <x:is>
          <x:t xml:space="preserve">Clase</x:t>
        </x:is>
      </x:c>
      <x:c r="E1" s="5" t="inlineStr">
        <x:is>
          <x:t xml:space="preserve">Motivo concreto</x:t>
        </x:is>
      </x:c>
      <x:c r="F1" s="5" t="inlineStr">
        <x:is>
          <x:t xml:space="preserve">Duración de parada h</x:t>
        </x:is>
      </x:c>
      <x:c r="G1" s="5" t="inlineStr">
        <x:is>
          <x:t xml:space="preserve">Pedidos afectados</x:t>
        </x:is>
      </x:c>
      <x:c r="H1" s="5" t="inlineStr">
        <x:is>
          <x:t xml:space="preserve">Interrupción real / escenario</x:t>
        </x:is>
      </x:c>
      <x:c r="I1" s="5" t="inlineStr">
        <x:is>
          <x:t xml:space="preserve">Mes 2025</x:t>
        </x:is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Pr>
    <x:tabColor rgb="FF4B4B4B"/>
  </x:sheetPr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4" customWidth="1"/>
    <x:col min="2" max="2" width="16" customWidth="1"/>
    <x:col min="3" max="3" width="22" customWidth="1"/>
    <x:col min="4" max="4" width="15" customWidth="1"/>
    <x:col min="5" max="5" width="38" customWidth="1"/>
    <x:col min="6" max="6" width="14" customWidth="1"/>
    <x:col min="7" max="7" width="14" customWidth="1"/>
    <x:col min="8" max="8" width="17" customWidth="1"/>
    <x:col min="9" max="9" width="14" customWidth="1"/>
    <x:col min="10" max="10" width="18" customWidth="1"/>
    <x:col min="11" max="11" width="46" customWidth="1"/>
  </x:cols>
  <x:sheetData>
    <x:row r="1">
      <x:c r="A1" s="21" t="inlineStr">
        <x:is>
          <x:t xml:space="preserve">N°</x:t>
        </x:is>
      </x:c>
      <x:c r="B1" s="21" t="inlineStr">
        <x:is>
          <x:t xml:space="preserve">Equipo registrado</x:t>
        </x:is>
      </x:c>
      <x:c r="C1" s="21" t="inlineStr">
        <x:is>
          <x:t xml:space="preserve">Modelo registrado</x:t>
        </x:is>
      </x:c>
      <x:c r="D1" s="21" t="inlineStr">
        <x:is>
          <x:t xml:space="preserve">Tipo de falla</x:t>
        </x:is>
      </x:c>
      <x:c r="E1" s="21" t="inlineStr">
        <x:is>
          <x:t xml:space="preserve">Descripción</x:t>
        </x:is>
      </x:c>
      <x:c r="F1" s="21" t="inlineStr">
        <x:is>
          <x:t xml:space="preserve">Fecha</x:t>
        </x:is>
      </x:c>
      <x:c r="G1" s="21" t="inlineStr">
        <x:is>
          <x:t xml:space="preserve">Hora inicio</x:t>
        </x:is>
      </x:c>
      <x:c r="H1" s="21" t="inlineStr">
        <x:is>
          <x:t xml:space="preserve">Hora corrección</x:t>
        </x:is>
      </x:c>
      <x:c r="I1" s="21" t="inlineStr">
        <x:is>
          <x:t xml:space="preserve">Duración h</x:t>
        </x:is>
      </x:c>
      <x:c r="J1" s="21" t="inlineStr">
        <x:is>
          <x:t xml:space="preserve">Día de la semana</x:t>
        </x:is>
      </x:c>
      <x:c r="K1" s="21" t="inlineStr">
        <x:is>
          <x:t xml:space="preserve">Clasificación</x:t>
        </x:is>
      </x:c>
    </x:row>
    <x:row r="2">
      <x:c r="A2" s="20" t="n">
        <x:v>1</x:v>
      </x:c>
      <x:c r="B2" s="20" t="inlineStr">
        <x:is>
          <x:t xml:space="preserve">ROLADORA </x:t>
        </x:is>
      </x:c>
      <x:c r="C2" s="20" t="inlineStr">
        <x:is>
          <x:t xml:space="preserve">REXON 7.5 HP 220/380V</x:t>
        </x:is>
      </x:c>
      <x:c r="D2" s="20" t="inlineStr">
        <x:is>
          <x:t xml:space="preserve">MECANICO</x:t>
        </x:is>
      </x:c>
      <x:c r="E2" s="20" t="inlineStr">
        <x:is>
          <x:t xml:space="preserve">FALLA EN LOS RODAMIENTOS</x:t>
        </x:is>
      </x:c>
      <x:c r="F2" s="43" t="n">
        <x:v>45681</x:v>
      </x:c>
      <x:c r="G2" s="38" t="n">
        <x:v>0.3958333333333333</x:v>
      </x:c>
      <x:c r="H2" s="38" t="n">
        <x:v>0.5416666666666666</x:v>
      </x:c>
      <x:c r="I2" s="20" t="n">
        <x:v>3.499999999883585</x:v>
      </x:c>
      <x:c r="J2" s="20" t="str">
        <x:f>TEXT(F2,"dddd")</x:f>
        <x:v>Friday</x:v>
      </x:c>
      <x:c r="K2" s="20" t="inlineStr">
        <x:is>
          <x:t xml:space="preserve">REGISTRO ORIGINAL NO VERIFICADO (equipo anotado como roladora; la empresa indica que no tiene roladora)</x:t>
        </x:is>
      </x:c>
    </x:row>
    <x:row r="3">
      <x:c r="A3" s="20" t="n">
        <x:v>2</x:v>
      </x:c>
      <x:c r="B3" s="20" t="inlineStr">
        <x:is>
          <x:t xml:space="preserve">ROLADORA </x:t>
        </x:is>
      </x:c>
      <x:c r="C3" s="20" t="inlineStr">
        <x:is>
          <x:t xml:space="preserve">REXON 7.5 HP 220/380V</x:t>
        </x:is>
      </x:c>
      <x:c r="D3" s="20" t="inlineStr">
        <x:is>
          <x:t xml:space="preserve">MECANICO</x:t>
        </x:is>
      </x:c>
      <x:c r="E3" s="20" t="inlineStr">
        <x:is>
          <x:t xml:space="preserve">RUPTURA O DESGASTE DE LOS RODILLOS</x:t>
        </x:is>
      </x:c>
      <x:c r="F3" s="43" t="n">
        <x:v>45682</x:v>
      </x:c>
      <x:c r="G3" s="38" t="n">
        <x:v>0.3854166666666667</x:v>
      </x:c>
      <x:c r="H3" s="38" t="n">
        <x:v>0.5729166666666666</x:v>
      </x:c>
      <x:c r="I3" s="20" t="n">
        <x:v>4.5</x:v>
      </x:c>
      <x:c r="J3" s="20" t="str">
        <x:f>TEXT(F3,"dddd")</x:f>
        <x:v>Saturday</x:v>
      </x:c>
      <x:c r="K3" s="20" t="inlineStr">
        <x:is>
          <x:t xml:space="preserve">REGISTRO ORIGINAL NO VERIFICADO (equipo anotado como roladora; la empresa indica que no tiene roladora)</x:t>
        </x:is>
      </x:c>
    </x:row>
    <x:row r="4">
      <x:c r="A4" s="20" t="n">
        <x:v>3</x:v>
      </x:c>
      <x:c r="B4" s="20" t="inlineStr">
        <x:is>
          <x:t xml:space="preserve">ROLADORA </x:t>
        </x:is>
      </x:c>
      <x:c r="C4" s="20" t="inlineStr">
        <x:is>
          <x:t xml:space="preserve">REXON 7.5 HP 220/380V</x:t>
        </x:is>
      </x:c>
      <x:c r="D4" s="20" t="inlineStr">
        <x:is>
          <x:t xml:space="preserve">MECANICO</x:t>
        </x:is>
      </x:c>
      <x:c r="E4" s="20" t="inlineStr">
        <x:is>
          <x:t xml:space="preserve">DESALINEACIÓN DE LOS RODILLOS</x:t>
        </x:is>
      </x:c>
      <x:c r="F4" s="43" t="n">
        <x:v>45683</x:v>
      </x:c>
      <x:c r="G4" s="38" t="n">
        <x:v>0.5416666666666666</x:v>
      </x:c>
      <x:c r="H4" s="38" t="n">
        <x:v>0.7083333333333334</x:v>
      </x:c>
      <x:c r="I4" s="20" t="n">
        <x:v>4.000000000116415</x:v>
      </x:c>
      <x:c r="J4" s="20" t="str">
        <x:f>TEXT(F4,"dddd")</x:f>
        <x:v>Sunday</x:v>
      </x:c>
      <x:c r="K4" s="20" t="inlineStr">
        <x:is>
          <x:t xml:space="preserve">REGISTRO ORIGINAL NO VERIFICADO (equipo anotado como roladora; la empresa indica que no tiene roladora)</x:t>
        </x:is>
      </x:c>
    </x:row>
    <x:row r="5">
      <x:c r="A5" s="20" t="n">
        <x:v>4</x:v>
      </x:c>
      <x:c r="B5" s="20" t="inlineStr">
        <x:is>
          <x:t xml:space="preserve">ROLADORA </x:t>
        </x:is>
      </x:c>
      <x:c r="C5" s="20" t="inlineStr">
        <x:is>
          <x:t xml:space="preserve">REXON 7.5 HP 220/380V</x:t>
        </x:is>
      </x:c>
      <x:c r="D5" s="20" t="inlineStr">
        <x:is>
          <x:t xml:space="preserve">MECANICO</x:t>
        </x:is>
      </x:c>
      <x:c r="E5" s="20" t="inlineStr">
        <x:is>
          <x:t xml:space="preserve">FUGAS EN EL SISTEMA HIDRÁULICO</x:t>
        </x:is>
      </x:c>
      <x:c r="F5" s="43" t="n">
        <x:v>45685</x:v>
      </x:c>
      <x:c r="G5" s="38" t="n">
        <x:v>0.5833333333333334</x:v>
      </x:c>
      <x:c r="H5" s="38" t="n">
        <x:v>0.7083333333333334</x:v>
      </x:c>
      <x:c r="I5" s="20" t="n">
        <x:v>3</x:v>
      </x:c>
      <x:c r="J5" s="20" t="str">
        <x:f>TEXT(F5,"dddd")</x:f>
        <x:v>Tuesday</x:v>
      </x:c>
      <x:c r="K5" s="20" t="inlineStr">
        <x:is>
          <x:t xml:space="preserve">REGISTRO ORIGINAL NO VERIFICADO (equipo anotado como roladora; la empresa indica que no tiene roladora)</x:t>
        </x:is>
      </x:c>
    </x:row>
    <x:row r="6">
      <x:c r="A6" s="20" t="n">
        <x:v>5</x:v>
      </x:c>
      <x:c r="B6" s="20" t="inlineStr">
        <x:is>
          <x:t xml:space="preserve">ROLADORA </x:t>
        </x:is>
      </x:c>
      <x:c r="C6" s="20" t="inlineStr">
        <x:is>
          <x:t xml:space="preserve">REXON 7.5 HP 220/380V</x:t>
        </x:is>
      </x:c>
      <x:c r="D6" s="20" t="inlineStr">
        <x:is>
          <x:t xml:space="preserve">MECANICO</x:t>
        </x:is>
      </x:c>
      <x:c r="E6" s="20" t="inlineStr">
        <x:is>
          <x:t xml:space="preserve">FALLA EN EL SISTEMA DE CONTROL</x:t>
        </x:is>
      </x:c>
      <x:c r="F6" s="43" t="n">
        <x:v>45686</x:v>
      </x:c>
      <x:c r="G6" s="38" t="n">
        <x:v>0.6041666666666666</x:v>
      </x:c>
      <x:c r="H6" s="38" t="n">
        <x:v>0.7291666666666666</x:v>
      </x:c>
      <x:c r="I6" s="20" t="n">
        <x:v>3</x:v>
      </x:c>
      <x:c r="J6" s="20" t="str">
        <x:f>TEXT(F6,"dddd")</x:f>
        <x:v>Wednesday</x:v>
      </x:c>
      <x:c r="K6" s="20" t="inlineStr">
        <x:is>
          <x:t xml:space="preserve">REGISTRO ORIGINAL NO VERIFICADO (equipo anotado como roladora; la empresa indica que no tiene roladora)</x:t>
        </x:is>
      </x:c>
    </x:row>
    <x:row r="7">
      <x:c r="A7" s="20" t="n">
        <x:v>6</x:v>
      </x:c>
      <x:c r="B7" s="20" t="inlineStr">
        <x:is>
          <x:t xml:space="preserve">ROLADORA </x:t>
        </x:is>
      </x:c>
      <x:c r="C7" s="20" t="inlineStr">
        <x:is>
          <x:t xml:space="preserve">REXON 7.5 HP 220/380V</x:t>
        </x:is>
      </x:c>
      <x:c r="D7" s="20" t="inlineStr">
        <x:is>
          <x:t xml:space="preserve">MECANICO</x:t>
        </x:is>
      </x:c>
      <x:c r="E7" s="20" t="inlineStr">
        <x:is>
          <x:t xml:space="preserve">SOBRECALENTAMIENTO DEL MOTOR</x:t>
        </x:is>
      </x:c>
      <x:c r="F7" s="43" t="n">
        <x:v>45707</x:v>
      </x:c>
      <x:c r="G7" s="38" t="n">
        <x:v>0.5625</x:v>
      </x:c>
      <x:c r="H7" s="38" t="n">
        <x:v>0.75</x:v>
      </x:c>
      <x:c r="I7" s="20" t="n">
        <x:v>4.5</x:v>
      </x:c>
      <x:c r="J7" s="20" t="str">
        <x:f>TEXT(F7,"dddd")</x:f>
        <x:v>Wednesday</x:v>
      </x:c>
      <x:c r="K7" s="20" t="inlineStr">
        <x:is>
          <x:t xml:space="preserve">REGISTRO ORIGINAL NO VERIFICADO (equipo anotado como roladora; la empresa indica que no tiene roladora)</x:t>
        </x:is>
      </x:c>
    </x:row>
    <x:row r="8">
      <x:c r="A8" s="20" t="n">
        <x:v>7</x:v>
      </x:c>
      <x:c r="B8" s="20" t="inlineStr">
        <x:is>
          <x:t xml:space="preserve">ROLADORA </x:t>
        </x:is>
      </x:c>
      <x:c r="C8" s="20" t="inlineStr">
        <x:is>
          <x:t xml:space="preserve">REXON 7.5 HP 220/380V</x:t>
        </x:is>
      </x:c>
      <x:c r="D8" s="20" t="inlineStr">
        <x:is>
          <x:t xml:space="preserve">MECANICO</x:t>
        </x:is>
      </x:c>
      <x:c r="E8" s="20" t="inlineStr">
        <x:is>
          <x:t xml:space="preserve">VIBRACIONES EXCESIVAS</x:t>
        </x:is>
      </x:c>
      <x:c r="F8" s="43" t="n">
        <x:v>45710</x:v>
      </x:c>
      <x:c r="G8" s="38" t="n">
        <x:v>0.4583333333333333</x:v>
      </x:c>
      <x:c r="H8" s="38" t="n">
        <x:v>0.7083333333333334</x:v>
      </x:c>
      <x:c r="I8" s="20" t="n">
        <x:v>6</x:v>
      </x:c>
      <x:c r="J8" s="20" t="str">
        <x:f>TEXT(F8,"dddd")</x:f>
        <x:v>Saturday</x:v>
      </x:c>
      <x:c r="K8" s="20" t="inlineStr">
        <x:is>
          <x:t xml:space="preserve">REGISTRO ORIGINAL NO VERIFICADO (equipo anotado como roladora; la empresa indica que no tiene roladora)</x:t>
        </x:is>
      </x:c>
    </x:row>
    <x:row r="9">
      <x:c r="A9" s="20" t="n">
        <x:v>8</x:v>
      </x:c>
      <x:c r="B9" s="20" t="inlineStr">
        <x:is>
          <x:t xml:space="preserve">ROLADORA </x:t>
        </x:is>
      </x:c>
      <x:c r="C9" s="20" t="inlineStr">
        <x:is>
          <x:t xml:space="preserve">REXON 7.5 HP 220/380V</x:t>
        </x:is>
      </x:c>
      <x:c r="D9" s="20" t="inlineStr">
        <x:is>
          <x:t xml:space="preserve">MECANICO</x:t>
        </x:is>
      </x:c>
      <x:c r="E9" s="20" t="inlineStr">
        <x:is>
          <x:t xml:space="preserve">RUPTURA DE LAS CADENAS DE TRANSMISIÓN</x:t>
        </x:is>
      </x:c>
      <x:c r="F9" s="43" t="n">
        <x:v>45711</x:v>
      </x:c>
      <x:c r="G9" s="38" t="n">
        <x:v>0.3958333333333333</x:v>
      </x:c>
      <x:c r="H9" s="38" t="n">
        <x:v>0.5020833333333333</x:v>
      </x:c>
      <x:c r="I9" s="20" t="n">
        <x:v>2.549999999930151</x:v>
      </x:c>
      <x:c r="J9" s="20" t="str">
        <x:f>TEXT(F9,"dddd")</x:f>
        <x:v>Sunday</x:v>
      </x:c>
      <x:c r="K9" s="20" t="inlineStr">
        <x:is>
          <x:t xml:space="preserve">REGISTRO ORIGINAL NO VERIFICADO (equipo anotado como roladora; la empresa indica que no tiene roladora)</x:t>
        </x:is>
      </x:c>
    </x:row>
    <x:row r="10">
      <x:c r="A10" s="20" t="n">
        <x:v>9</x:v>
      </x:c>
      <x:c r="B10" s="20" t="inlineStr">
        <x:is>
          <x:t xml:space="preserve">ROLADORA </x:t>
        </x:is>
      </x:c>
      <x:c r="C10" s="20" t="inlineStr">
        <x:is>
          <x:t xml:space="preserve">REXON 7.5 HP 220/380V</x:t>
        </x:is>
      </x:c>
      <x:c r="D10" s="20" t="inlineStr">
        <x:is>
          <x:t xml:space="preserve">MECANICO</x:t>
        </x:is>
      </x:c>
      <x:c r="E10" s="20" t="inlineStr">
        <x:is>
          <x:t xml:space="preserve">ATASCOS DE MATERIAL</x:t>
        </x:is>
      </x:c>
      <x:c r="F10" s="43" t="n">
        <x:v>45713</x:v>
      </x:c>
      <x:c r="G10" s="38" t="n">
        <x:v>0.3541666666666667</x:v>
      </x:c>
      <x:c r="H10" s="38" t="n">
        <x:v>0.4791666666666667</x:v>
      </x:c>
      <x:c r="I10" s="20" t="n">
        <x:v>3</x:v>
      </x:c>
      <x:c r="J10" s="20" t="str">
        <x:f>TEXT(F10,"dddd")</x:f>
        <x:v>Tuesday</x:v>
      </x:c>
      <x:c r="K10" s="20" t="inlineStr">
        <x:is>
          <x:t xml:space="preserve">REGISTRO ORIGINAL NO VERIFICADO (equipo anotado como roladora; la empresa indica que no tiene roladora)</x:t>
        </x:is>
      </x:c>
    </x:row>
    <x:row r="11">
      <x:c r="A11" s="20" t="n">
        <x:v>10</x:v>
      </x:c>
      <x:c r="B11" s="20" t="inlineStr">
        <x:is>
          <x:t xml:space="preserve">ROLADORA </x:t>
        </x:is>
      </x:c>
      <x:c r="C11" s="20" t="inlineStr">
        <x:is>
          <x:t xml:space="preserve">REXON 7.5 HP 220/380V</x:t>
        </x:is>
      </x:c>
      <x:c r="D11" s="20" t="inlineStr">
        <x:is>
          <x:t xml:space="preserve">MECANICO</x:t>
        </x:is>
      </x:c>
      <x:c r="E11" s="20" t="inlineStr">
        <x:is>
          <x:t xml:space="preserve">FALLOS EN EL SISTEMA DE ENFRIAMIENTO</x:t>
        </x:is>
      </x:c>
      <x:c r="F11" s="43" t="n">
        <x:v>45714</x:v>
      </x:c>
      <x:c r="G11" s="38" t="n">
        <x:v>0.5416666666666666</x:v>
      </x:c>
      <x:c r="H11" s="38" t="n">
        <x:v>0.7083333333333334</x:v>
      </x:c>
      <x:c r="I11" s="20" t="n">
        <x:v>4.000000000116415</x:v>
      </x:c>
      <x:c r="J11" s="20" t="str">
        <x:f>TEXT(F11,"dddd")</x:f>
        <x:v>Wednesday</x:v>
      </x:c>
      <x:c r="K11" s="20" t="inlineStr">
        <x:is>
          <x:t xml:space="preserve">REGISTRO ORIGINAL NO VERIFICADO (equipo anotado como roladora; la empresa indica que no tiene roladora)</x:t>
        </x:is>
      </x:c>
    </x:row>
    <x:row r="12">
      <x:c r="A12" s="20" t="n">
        <x:v>11</x:v>
      </x:c>
      <x:c r="B12" s="20" t="inlineStr">
        <x:is>
          <x:t xml:space="preserve">ROLADORA </x:t>
        </x:is>
      </x:c>
      <x:c r="C12" s="20" t="inlineStr">
        <x:is>
          <x:t xml:space="preserve">REXON 7.5 HP 220/380V</x:t>
        </x:is>
      </x:c>
      <x:c r="D12" s="20" t="inlineStr">
        <x:is>
          <x:t xml:space="preserve">MECANICO</x:t>
        </x:is>
      </x:c>
      <x:c r="E12" s="20" t="inlineStr">
        <x:is>
          <x:t xml:space="preserve">FALLA EN LOS RODAMIENTOS</x:t>
        </x:is>
      </x:c>
      <x:c r="F12" s="43" t="n">
        <x:v>45731</x:v>
      </x:c>
      <x:c r="G12" s="38" t="n">
        <x:v>0.3333333333333333</x:v>
      </x:c>
      <x:c r="H12" s="38" t="n">
        <x:v>0.5833333333333334</x:v>
      </x:c>
      <x:c r="I12" s="20" t="n">
        <x:v>6</x:v>
      </x:c>
      <x:c r="J12" s="20" t="str">
        <x:f>TEXT(F12,"dddd")</x:f>
        <x:v>Saturday</x:v>
      </x:c>
      <x:c r="K12" s="20" t="inlineStr">
        <x:is>
          <x:t xml:space="preserve">REGISTRO ORIGINAL NO VERIFICADO (equipo anotado como roladora; la empresa indica que no tiene roladora)</x:t>
        </x:is>
      </x:c>
    </x:row>
    <x:row r="13">
      <x:c r="A13" s="20" t="n">
        <x:v>12</x:v>
      </x:c>
      <x:c r="B13" s="20" t="inlineStr">
        <x:is>
          <x:t xml:space="preserve">ROLADORA </x:t>
        </x:is>
      </x:c>
      <x:c r="C13" s="20" t="inlineStr">
        <x:is>
          <x:t xml:space="preserve">REXON 7.5 HP 220/380V</x:t>
        </x:is>
      </x:c>
      <x:c r="D13" s="20" t="inlineStr">
        <x:is>
          <x:t xml:space="preserve">MECANICO</x:t>
        </x:is>
      </x:c>
      <x:c r="E13" s="20" t="inlineStr">
        <x:is>
          <x:t xml:space="preserve">RUPTURA O DESGASTE DE LOS RODILLOS</x:t>
        </x:is>
      </x:c>
      <x:c r="F13" s="43" t="n">
        <x:v>45735</x:v>
      </x:c>
      <x:c r="G13" s="38" t="n">
        <x:v>0.4583333333333333</x:v>
      </x:c>
      <x:c r="H13" s="38" t="n">
        <x:v>0.5416666666666666</x:v>
      </x:c>
      <x:c r="I13" s="20" t="n">
        <x:v>1.999999999883585</x:v>
      </x:c>
      <x:c r="J13" s="20" t="str">
        <x:f>TEXT(F13,"dddd")</x:f>
        <x:v>Wednesday</x:v>
      </x:c>
      <x:c r="K13" s="20" t="inlineStr">
        <x:is>
          <x:t xml:space="preserve">REGISTRO ORIGINAL NO VERIFICADO (equipo anotado como roladora; la empresa indica que no tiene roladora)</x:t>
        </x:is>
      </x:c>
    </x:row>
    <x:row r="14">
      <x:c r="A14" s="20" t="n">
        <x:v>13</x:v>
      </x:c>
      <x:c r="B14" s="20" t="inlineStr">
        <x:is>
          <x:t xml:space="preserve">ROLADORA </x:t>
        </x:is>
      </x:c>
      <x:c r="C14" s="20" t="inlineStr">
        <x:is>
          <x:t xml:space="preserve">REXON 7.5 HP 220/380V</x:t>
        </x:is>
      </x:c>
      <x:c r="D14" s="20" t="inlineStr">
        <x:is>
          <x:t xml:space="preserve">MECANICO</x:t>
        </x:is>
      </x:c>
      <x:c r="E14" s="20" t="inlineStr">
        <x:is>
          <x:t xml:space="preserve">DESALINEACIÓN DE LOS RODILLOS</x:t>
        </x:is>
      </x:c>
      <x:c r="F14" s="43" t="n">
        <x:v>45736</x:v>
      </x:c>
      <x:c r="G14" s="38" t="n">
        <x:v>0.5625</x:v>
      </x:c>
      <x:c r="H14" s="38" t="n">
        <x:v>0.7083333333333334</x:v>
      </x:c>
      <x:c r="I14" s="20" t="n">
        <x:v>3.500000000058208</x:v>
      </x:c>
      <x:c r="J14" s="20" t="str">
        <x:f>TEXT(F14,"dddd")</x:f>
        <x:v>Thursday</x:v>
      </x:c>
      <x:c r="K14" s="20" t="inlineStr">
        <x:is>
          <x:t xml:space="preserve">REGISTRO ORIGINAL NO VERIFICADO (equipo anotado como roladora; la empresa indica que no tiene roladora)</x:t>
        </x:is>
      </x:c>
    </x:row>
    <x:row r="15">
      <x:c r="A15" s="20" t="n">
        <x:v>14</x:v>
      </x:c>
      <x:c r="B15" s="20" t="inlineStr">
        <x:is>
          <x:t xml:space="preserve">ROLADORA </x:t>
        </x:is>
      </x:c>
      <x:c r="C15" s="20" t="inlineStr">
        <x:is>
          <x:t xml:space="preserve">REXON 7.5 HP 220/380V</x:t>
        </x:is>
      </x:c>
      <x:c r="D15" s="20" t="inlineStr">
        <x:is>
          <x:t xml:space="preserve">MECANICO</x:t>
        </x:is>
      </x:c>
      <x:c r="E15" s="20" t="inlineStr">
        <x:is>
          <x:t xml:space="preserve">FUGAS EN EL SISTEMA HIDRÁULICO</x:t>
        </x:is>
      </x:c>
      <x:c r="F15" s="43" t="n">
        <x:v>45737</x:v>
      </x:c>
      <x:c r="G15" s="38" t="n">
        <x:v>0.375</x:v>
      </x:c>
      <x:c r="H15" s="38" t="n">
        <x:v>0.5833333333333334</x:v>
      </x:c>
      <x:c r="I15" s="20" t="n">
        <x:v>5.000000000058208</x:v>
      </x:c>
      <x:c r="J15" s="20" t="str">
        <x:f>TEXT(F15,"dddd")</x:f>
        <x:v>Friday</x:v>
      </x:c>
      <x:c r="K15" s="20" t="inlineStr">
        <x:is>
          <x:t xml:space="preserve">REGISTRO ORIGINAL NO VERIFICADO (equipo anotado como roladora; la empresa indica que no tiene roladora)</x:t>
        </x:is>
      </x:c>
    </x:row>
    <x:row r="16">
      <x:c r="A16" s="20" t="n">
        <x:v>15</x:v>
      </x:c>
      <x:c r="B16" s="20" t="inlineStr">
        <x:is>
          <x:t xml:space="preserve">ROLADORA </x:t>
        </x:is>
      </x:c>
      <x:c r="C16" s="20" t="inlineStr">
        <x:is>
          <x:t xml:space="preserve">REXON 7.5 HP 220/380V</x:t>
        </x:is>
      </x:c>
      <x:c r="D16" s="20" t="inlineStr">
        <x:is>
          <x:t xml:space="preserve">MECANICO</x:t>
        </x:is>
      </x:c>
      <x:c r="E16" s="20" t="inlineStr">
        <x:is>
          <x:t xml:space="preserve">FALLA EN EL SISTEMA DE CONTROL</x:t>
        </x:is>
      </x:c>
      <x:c r="F16" s="43" t="n">
        <x:v>45738</x:v>
      </x:c>
      <x:c r="G16" s="38" t="n">
        <x:v>0.3541666666666667</x:v>
      </x:c>
      <x:c r="H16" s="38" t="n">
        <x:v>0.4583333333333333</x:v>
      </x:c>
      <x:c r="I16" s="20" t="n">
        <x:v>2.500000000116415</x:v>
      </x:c>
      <x:c r="J16" s="20" t="str">
        <x:f>TEXT(F16,"dddd")</x:f>
        <x:v>Saturday</x:v>
      </x:c>
      <x:c r="K16" s="20" t="inlineStr">
        <x:is>
          <x:t xml:space="preserve">REGISTRO ORIGINAL NO VERIFICADO (equipo anotado como roladora; la empresa indica que no tiene roladora)</x:t>
        </x:is>
      </x:c>
    </x:row>
    <x:row r="17">
      <x:c r="A17" s="20" t="n">
        <x:v>16</x:v>
      </x:c>
      <x:c r="B17" s="20" t="inlineStr">
        <x:is>
          <x:t xml:space="preserve">ROLADORA </x:t>
        </x:is>
      </x:c>
      <x:c r="C17" s="20" t="inlineStr">
        <x:is>
          <x:t xml:space="preserve">REXON 7.5 HP 220/380V</x:t>
        </x:is>
      </x:c>
      <x:c r="D17" s="20" t="inlineStr">
        <x:is>
          <x:t xml:space="preserve">MECANICO</x:t>
        </x:is>
      </x:c>
      <x:c r="E17" s="20" t="inlineStr">
        <x:is>
          <x:t xml:space="preserve">SOBRECALENTAMIENTO DEL MOTOR</x:t>
        </x:is>
      </x:c>
      <x:c r="F17" s="43" t="n">
        <x:v>45756</x:v>
      </x:c>
      <x:c r="G17" s="38" t="n">
        <x:v>0.4375</x:v>
      </x:c>
      <x:c r="H17" s="38" t="n">
        <x:v>0.625</x:v>
      </x:c>
      <x:c r="I17" s="20" t="n">
        <x:v>4.5</x:v>
      </x:c>
      <x:c r="J17" s="20" t="str">
        <x:f>TEXT(F17,"dddd")</x:f>
        <x:v>Wednesday</x:v>
      </x:c>
      <x:c r="K17" s="20" t="inlineStr">
        <x:is>
          <x:t xml:space="preserve">REGISTRO ORIGINAL NO VERIFICADO (equipo anotado como roladora; la empresa indica que no tiene roladora)</x:t>
        </x:is>
      </x:c>
    </x:row>
    <x:row r="18">
      <x:c r="A18" s="20" t="n">
        <x:v>17</x:v>
      </x:c>
      <x:c r="B18" s="20" t="inlineStr">
        <x:is>
          <x:t xml:space="preserve">ROLADORA </x:t>
        </x:is>
      </x:c>
      <x:c r="C18" s="20" t="inlineStr">
        <x:is>
          <x:t xml:space="preserve">REXON 7.5 HP 220/380V</x:t>
        </x:is>
      </x:c>
      <x:c r="D18" s="20" t="inlineStr">
        <x:is>
          <x:t xml:space="preserve">MECANICO</x:t>
        </x:is>
      </x:c>
      <x:c r="E18" s="20" t="inlineStr">
        <x:is>
          <x:t xml:space="preserve">VIBRACIONES EXCESIVAS</x:t>
        </x:is>
      </x:c>
      <x:c r="F18" s="43" t="n">
        <x:v>45763</x:v>
      </x:c>
      <x:c r="G18" s="38" t="n">
        <x:v>0.6041666666666666</x:v>
      </x:c>
      <x:c r="H18" s="38" t="n">
        <x:v>0.7291666666666666</x:v>
      </x:c>
      <x:c r="I18" s="20" t="n">
        <x:v>3</x:v>
      </x:c>
      <x:c r="J18" s="20" t="str">
        <x:f>TEXT(F18,"dddd")</x:f>
        <x:v>Wednesday</x:v>
      </x:c>
      <x:c r="K18" s="20" t="inlineStr">
        <x:is>
          <x:t xml:space="preserve">REGISTRO ORIGINAL NO VERIFICADO (equipo anotado como roladora; la empresa indica que no tiene roladora)</x:t>
        </x:is>
      </x:c>
    </x:row>
    <x:row r="19">
      <x:c r="A19" s="20" t="n">
        <x:v>18</x:v>
      </x:c>
      <x:c r="B19" s="20" t="inlineStr">
        <x:is>
          <x:t xml:space="preserve">ROLADORA </x:t>
        </x:is>
      </x:c>
      <x:c r="C19" s="20" t="inlineStr">
        <x:is>
          <x:t xml:space="preserve">REXON 7.5 HP 220/380V</x:t>
        </x:is>
      </x:c>
      <x:c r="D19" s="20" t="inlineStr">
        <x:is>
          <x:t xml:space="preserve">MECANICO</x:t>
        </x:is>
      </x:c>
      <x:c r="E19" s="20" t="inlineStr">
        <x:is>
          <x:t xml:space="preserve">RUPTURA DE LAS CADENAS DE TRANSMISIÓN</x:t>
        </x:is>
      </x:c>
      <x:c r="F19" s="43" t="n">
        <x:v>45764</x:v>
      </x:c>
      <x:c r="G19" s="38" t="n">
        <x:v>0.4166666666666667</x:v>
      </x:c>
      <x:c r="H19" s="38" t="n">
        <x:v>0.5277777777777778</x:v>
      </x:c>
      <x:c r="I19" s="20" t="n">
        <x:v>2.666666666802485</x:v>
      </x:c>
      <x:c r="J19" s="20" t="str">
        <x:f>TEXT(F19,"dddd")</x:f>
        <x:v>Thursday</x:v>
      </x:c>
      <x:c r="K19" s="20" t="inlineStr">
        <x:is>
          <x:t xml:space="preserve">REGISTRO ORIGINAL NO VERIFICADO (equipo anotado como roladora; la empresa indica que no tiene roladora)</x:t>
        </x:is>
      </x:c>
    </x:row>
    <x:row r="20">
      <x:c r="A20" s="20" t="n">
        <x:v>19</x:v>
      </x:c>
      <x:c r="B20" s="20" t="inlineStr">
        <x:is>
          <x:t xml:space="preserve">ROLADORA </x:t>
        </x:is>
      </x:c>
      <x:c r="C20" s="20" t="inlineStr">
        <x:is>
          <x:t xml:space="preserve">REXON 7.5 HP 220/380V</x:t>
        </x:is>
      </x:c>
      <x:c r="D20" s="20" t="inlineStr">
        <x:is>
          <x:t xml:space="preserve">MECANICO</x:t>
        </x:is>
      </x:c>
      <x:c r="E20" s="20" t="inlineStr">
        <x:is>
          <x:t xml:space="preserve">ATASCOS DE MATERIAL</x:t>
        </x:is>
      </x:c>
      <x:c r="F20" s="43" t="n">
        <x:v>45769</x:v>
      </x:c>
      <x:c r="G20" s="38" t="n">
        <x:v>0.4583333333333333</x:v>
      </x:c>
      <x:c r="H20" s="38" t="n">
        <x:v>0.5972222222222222</x:v>
      </x:c>
      <x:c r="I20" s="20" t="n">
        <x:v>3.333333333197515</x:v>
      </x:c>
      <x:c r="J20" s="20" t="str">
        <x:f>TEXT(F20,"dddd")</x:f>
        <x:v>Tuesday</x:v>
      </x:c>
      <x:c r="K20" s="20" t="inlineStr">
        <x:is>
          <x:t xml:space="preserve">REGISTRO ORIGINAL NO VERIFICADO (equipo anotado como roladora; la empresa indica que no tiene roladora)</x:t>
        </x:is>
      </x:c>
    </x:row>
    <x:row r="21">
      <x:c r="A21" s="20" t="n">
        <x:v>20</x:v>
      </x:c>
      <x:c r="B21" s="20" t="inlineStr">
        <x:is>
          <x:t xml:space="preserve">ROLADORA </x:t>
        </x:is>
      </x:c>
      <x:c r="C21" s="20" t="inlineStr">
        <x:is>
          <x:t xml:space="preserve">REXON 7.5 HP 220/380V</x:t>
        </x:is>
      </x:c>
      <x:c r="D21" s="20" t="inlineStr">
        <x:is>
          <x:t xml:space="preserve">MECANICO</x:t>
        </x:is>
      </x:c>
      <x:c r="E21" s="20" t="inlineStr">
        <x:is>
          <x:t xml:space="preserve">FALLOS EN EL SISTEMA DE ENFRIAMIENTO</x:t>
        </x:is>
      </x:c>
      <x:c r="F21" s="43" t="n">
        <x:v>45770</x:v>
      </x:c>
      <x:c r="G21" s="38" t="n">
        <x:v>0.4583333333333333</x:v>
      </x:c>
      <x:c r="H21" s="38" t="n">
        <x:v>0.6458333333333334</x:v>
      </x:c>
      <x:c r="I21" s="20" t="n">
        <x:v>4.5</x:v>
      </x:c>
      <x:c r="J21" s="20" t="str">
        <x:f>TEXT(F21,"dddd")</x:f>
        <x:v>Wednesday</x:v>
      </x:c>
      <x:c r="K21" s="20" t="inlineStr">
        <x:is>
          <x:t xml:space="preserve">REGISTRO ORIGINAL NO VERIFICADO (equipo anotado como roladora; la empresa indica que no tiene roladora)</x:t>
        </x:is>
      </x:c>
    </x:row>
    <x:row r="22">
      <x:c r="A22" s="20" t="n">
        <x:v>21</x:v>
      </x:c>
      <x:c r="B22" s="20" t="inlineStr">
        <x:is>
          <x:t xml:space="preserve">ROLADORA </x:t>
        </x:is>
      </x:c>
      <x:c r="C22" s="20" t="inlineStr">
        <x:is>
          <x:t xml:space="preserve">REXON 7.5 HP 220/380V</x:t>
        </x:is>
      </x:c>
      <x:c r="D22" s="20" t="inlineStr">
        <x:is>
          <x:t xml:space="preserve">MECANICO</x:t>
        </x:is>
      </x:c>
      <x:c r="E22" s="20" t="inlineStr">
        <x:is>
          <x:t xml:space="preserve">FALLA EN LOS RODAMIENTOS</x:t>
        </x:is>
      </x:c>
      <x:c r="F22" s="43" t="n">
        <x:v>45791</x:v>
      </x:c>
      <x:c r="G22" s="38" t="n">
        <x:v>0.6458333333333334</x:v>
      </x:c>
      <x:c r="H22" s="38" t="n">
        <x:v>0.7083333333333334</x:v>
      </x:c>
      <x:c r="I22" s="20" t="n">
        <x:v>1.5</x:v>
      </x:c>
      <x:c r="J22" s="20" t="str">
        <x:f>TEXT(F22,"dddd")</x:f>
        <x:v>Wednesday</x:v>
      </x:c>
      <x:c r="K22" s="20" t="inlineStr">
        <x:is>
          <x:t xml:space="preserve">REGISTRO ORIGINAL NO VERIFICADO (equipo anotado como roladora; la empresa indica que no tiene roladora)</x:t>
        </x:is>
      </x:c>
    </x:row>
    <x:row r="23">
      <x:c r="A23" s="20" t="n">
        <x:v>22</x:v>
      </x:c>
      <x:c r="B23" s="20" t="inlineStr">
        <x:is>
          <x:t xml:space="preserve">ROLADORA </x:t>
        </x:is>
      </x:c>
      <x:c r="C23" s="20" t="inlineStr">
        <x:is>
          <x:t xml:space="preserve">REXON 7.5 HP 220/380V</x:t>
        </x:is>
      </x:c>
      <x:c r="D23" s="20" t="inlineStr">
        <x:is>
          <x:t xml:space="preserve">MECANICO</x:t>
        </x:is>
      </x:c>
      <x:c r="E23" s="20" t="inlineStr">
        <x:is>
          <x:t xml:space="preserve">RUPTURA O DESGASTE DE LOS RODILLOS</x:t>
        </x:is>
      </x:c>
      <x:c r="F23" s="43" t="n">
        <x:v>45792</x:v>
      </x:c>
      <x:c r="G23" s="38" t="n">
        <x:v>0.4166666666666667</x:v>
      </x:c>
      <x:c r="H23" s="38" t="n">
        <x:v>0.625</x:v>
      </x:c>
      <x:c r="I23" s="20" t="n">
        <x:v>5.000000000058208</x:v>
      </x:c>
      <x:c r="J23" s="20" t="str">
        <x:f>TEXT(F23,"dddd")</x:f>
        <x:v>Thursday</x:v>
      </x:c>
      <x:c r="K23" s="20" t="inlineStr">
        <x:is>
          <x:t xml:space="preserve">REGISTRO ORIGINAL NO VERIFICADO (equipo anotado como roladora; la empresa indica que no tiene roladora)</x:t>
        </x:is>
      </x:c>
    </x:row>
    <x:row r="24">
      <x:c r="A24" s="20" t="n">
        <x:v>23</x:v>
      </x:c>
      <x:c r="B24" s="20" t="inlineStr">
        <x:is>
          <x:t xml:space="preserve">ROLADORA </x:t>
        </x:is>
      </x:c>
      <x:c r="C24" s="20" t="inlineStr">
        <x:is>
          <x:t xml:space="preserve">REXON 7.5 HP 220/380V</x:t>
        </x:is>
      </x:c>
      <x:c r="D24" s="20" t="inlineStr">
        <x:is>
          <x:t xml:space="preserve">MECANICO</x:t>
        </x:is>
      </x:c>
      <x:c r="E24" s="20" t="inlineStr">
        <x:is>
          <x:t xml:space="preserve">DESALINEACIÓN DE LOS RODILLOS</x:t>
        </x:is>
      </x:c>
      <x:c r="F24" s="43" t="n">
        <x:v>45793</x:v>
      </x:c>
      <x:c r="G24" s="38" t="n">
        <x:v>0.375</x:v>
      </x:c>
      <x:c r="H24" s="38" t="n">
        <x:v>0.4791666666666667</x:v>
      </x:c>
      <x:c r="I24" s="20" t="n">
        <x:v>2.499999999941792</x:v>
      </x:c>
      <x:c r="J24" s="20" t="str">
        <x:f>TEXT(F24,"dddd")</x:f>
        <x:v>Friday</x:v>
      </x:c>
      <x:c r="K24" s="20" t="inlineStr">
        <x:is>
          <x:t xml:space="preserve">REGISTRO ORIGINAL NO VERIFICADO (equipo anotado como roladora; la empresa indica que no tiene roladora)</x:t>
        </x:is>
      </x:c>
    </x:row>
    <x:row r="25">
      <x:c r="A25" s="20" t="n">
        <x:v>24</x:v>
      </x:c>
      <x:c r="B25" s="20" t="inlineStr">
        <x:is>
          <x:t xml:space="preserve">ROLADORA </x:t>
        </x:is>
      </x:c>
      <x:c r="C25" s="20" t="inlineStr">
        <x:is>
          <x:t xml:space="preserve">REXON 7.5 HP 220/380V</x:t>
        </x:is>
      </x:c>
      <x:c r="D25" s="20" t="inlineStr">
        <x:is>
          <x:t xml:space="preserve">MECANICO</x:t>
        </x:is>
      </x:c>
      <x:c r="E25" s="20" t="inlineStr">
        <x:is>
          <x:t xml:space="preserve">FUGAS EN EL SISTEMA HIDRÁULICO</x:t>
        </x:is>
      </x:c>
      <x:c r="F25" s="43" t="n">
        <x:v>45804</x:v>
      </x:c>
      <x:c r="G25" s="38" t="n">
        <x:v>0.625</x:v>
      </x:c>
      <x:c r="H25" s="38" t="n">
        <x:v>0.75</x:v>
      </x:c>
      <x:c r="I25" s="20" t="n">
        <x:v>3</x:v>
      </x:c>
      <x:c r="J25" s="20" t="str">
        <x:f>TEXT(F25,"dddd")</x:f>
        <x:v>Tuesday</x:v>
      </x:c>
      <x:c r="K25" s="20" t="inlineStr">
        <x:is>
          <x:t xml:space="preserve">REGISTRO ORIGINAL NO VERIFICADO (equipo anotado como roladora; la empresa indica que no tiene roladora)</x:t>
        </x:is>
      </x:c>
    </x:row>
    <x:row r="26">
      <x:c r="A26" s="20" t="n">
        <x:v>25</x:v>
      </x:c>
      <x:c r="B26" s="20" t="inlineStr">
        <x:is>
          <x:t xml:space="preserve">ROLADORA </x:t>
        </x:is>
      </x:c>
      <x:c r="C26" s="20" t="inlineStr">
        <x:is>
          <x:t xml:space="preserve">REXON 7.5 HP 220/380V</x:t>
        </x:is>
      </x:c>
      <x:c r="D26" s="20" t="inlineStr">
        <x:is>
          <x:t xml:space="preserve">MECANICO</x:t>
        </x:is>
      </x:c>
      <x:c r="E26" s="20" t="inlineStr">
        <x:is>
          <x:t xml:space="preserve">FALLA EN EL SISTEMA DE CONTROL</x:t>
        </x:is>
      </x:c>
      <x:c r="F26" s="43" t="n">
        <x:v>45805</x:v>
      </x:c>
      <x:c r="G26" s="38" t="n">
        <x:v>0.4166666666666667</x:v>
      </x:c>
      <x:c r="H26" s="38" t="n">
        <x:v>0.75</x:v>
      </x:c>
      <x:c r="I26" s="20" t="n">
        <x:v>8.000000000058208</x:v>
      </x:c>
      <x:c r="J26" s="20" t="str">
        <x:f>TEXT(F26,"dddd")</x:f>
        <x:v>Wednesday</x:v>
      </x:c>
      <x:c r="K26" s="20" t="inlineStr">
        <x:is>
          <x:t xml:space="preserve">REGISTRO ORIGINAL NO VERIFICADO (equipo anotado como roladora; la empresa indica que no tiene roladora)</x:t>
        </x:is>
      </x:c>
    </x:row>
    <x:row r="27">
      <x:c r="A27" s="20" t="n">
        <x:v>26</x:v>
      </x:c>
      <x:c r="B27" s="20" t="inlineStr">
        <x:is>
          <x:t xml:space="preserve">ROLADORA </x:t>
        </x:is>
      </x:c>
      <x:c r="C27" s="20" t="inlineStr">
        <x:is>
          <x:t xml:space="preserve">REXON 7.5 HP 220/380V</x:t>
        </x:is>
      </x:c>
      <x:c r="D27" s="20" t="inlineStr">
        <x:is>
          <x:t xml:space="preserve">MECANICO</x:t>
        </x:is>
      </x:c>
      <x:c r="E27" s="20" t="inlineStr">
        <x:is>
          <x:t xml:space="preserve">SOBRECALENTAMIENTO DEL MOTOR</x:t>
        </x:is>
      </x:c>
      <x:c r="F27" s="43" t="n">
        <x:v>45827</x:v>
      </x:c>
      <x:c r="G27" s="38" t="n">
        <x:v>0.3333333333333333</x:v>
      </x:c>
      <x:c r="H27" s="38" t="n">
        <x:v>0.4861111111111111</x:v>
      </x:c>
      <x:c r="I27" s="20" t="n">
        <x:v>3.666666666569654</x:v>
      </x:c>
      <x:c r="J27" s="20" t="str">
        <x:f>TEXT(F27,"dddd")</x:f>
        <x:v>Thursday</x:v>
      </x:c>
      <x:c r="K27" s="20" t="inlineStr">
        <x:is>
          <x:t xml:space="preserve">REGISTRO ORIGINAL NO VERIFICADO (equipo anotado como roladora; la empresa indica que no tiene roladora)</x:t>
        </x:is>
      </x:c>
    </x:row>
    <x:row r="28">
      <x:c r="A28" s="20" t="n">
        <x:v>27</x:v>
      </x:c>
      <x:c r="B28" s="20" t="inlineStr">
        <x:is>
          <x:t xml:space="preserve">ROLADORA </x:t>
        </x:is>
      </x:c>
      <x:c r="C28" s="20" t="inlineStr">
        <x:is>
          <x:t xml:space="preserve">REXON 7.5 HP 220/380V</x:t>
        </x:is>
      </x:c>
      <x:c r="D28" s="20" t="inlineStr">
        <x:is>
          <x:t xml:space="preserve">MECANICO</x:t>
        </x:is>
      </x:c>
      <x:c r="E28" s="20" t="inlineStr">
        <x:is>
          <x:t xml:space="preserve">VIBRACIONES EXCESIVAS</x:t>
        </x:is>
      </x:c>
      <x:c r="F28" s="43" t="n">
        <x:v>45828</x:v>
      </x:c>
      <x:c r="G28" s="38" t="n">
        <x:v>0.4166666666666667</x:v>
      </x:c>
      <x:c r="H28" s="38" t="n">
        <x:v>0.5555555555555556</x:v>
      </x:c>
      <x:c r="I28" s="20" t="n">
        <x:v>3.333333333372138</x:v>
      </x:c>
      <x:c r="J28" s="20" t="str">
        <x:f>TEXT(F28,"dddd")</x:f>
        <x:v>Friday</x:v>
      </x:c>
      <x:c r="K28" s="20" t="inlineStr">
        <x:is>
          <x:t xml:space="preserve">REGISTRO ORIGINAL NO VERIFICADO (equipo anotado como roladora; la empresa indica que no tiene roladora)</x:t>
        </x:is>
      </x:c>
    </x:row>
    <x:row r="29">
      <x:c r="A29" s="20" t="n">
        <x:v>28</x:v>
      </x:c>
      <x:c r="B29" s="20" t="inlineStr">
        <x:is>
          <x:t xml:space="preserve">ROLADORA </x:t>
        </x:is>
      </x:c>
      <x:c r="C29" s="20" t="inlineStr">
        <x:is>
          <x:t xml:space="preserve">REXON 7.5 HP 220/380V</x:t>
        </x:is>
      </x:c>
      <x:c r="D29" s="20" t="inlineStr">
        <x:is>
          <x:t xml:space="preserve">MECANICO</x:t>
        </x:is>
      </x:c>
      <x:c r="E29" s="20" t="inlineStr">
        <x:is>
          <x:t xml:space="preserve">RUPTURA DE LAS CADENAS DE TRANSMISIÓN</x:t>
        </x:is>
      </x:c>
      <x:c r="F29" s="43" t="n">
        <x:v>45829</x:v>
      </x:c>
      <x:c r="G29" s="38" t="n">
        <x:v>0.375</x:v>
      </x:c>
      <x:c r="H29" s="38" t="n">
        <x:v>0.6666666666666666</x:v>
      </x:c>
      <x:c r="I29" s="20" t="n">
        <x:v>6.999999999941792</x:v>
      </x:c>
      <x:c r="J29" s="20" t="str">
        <x:f>TEXT(F29,"dddd")</x:f>
        <x:v>Saturday</x:v>
      </x:c>
      <x:c r="K29" s="20" t="inlineStr">
        <x:is>
          <x:t xml:space="preserve">REGISTRO ORIGINAL NO VERIFICADO (equipo anotado como roladora; la empresa indica que no tiene roladora)</x:t>
        </x:is>
      </x:c>
    </x:row>
    <x:row r="30">
      <x:c r="A30" s="20" t="n">
        <x:v>29</x:v>
      </x:c>
      <x:c r="B30" s="20" t="inlineStr">
        <x:is>
          <x:t xml:space="preserve">ROLADORA </x:t>
        </x:is>
      </x:c>
      <x:c r="C30" s="20" t="inlineStr">
        <x:is>
          <x:t xml:space="preserve">REXON 7.5 HP 220/380V</x:t>
        </x:is>
      </x:c>
      <x:c r="D30" s="20" t="inlineStr">
        <x:is>
          <x:t xml:space="preserve">MECANICO</x:t>
        </x:is>
      </x:c>
      <x:c r="E30" s="20" t="inlineStr">
        <x:is>
          <x:t xml:space="preserve">ATASCOS DE MATERIAL</x:t>
        </x:is>
      </x:c>
      <x:c r="F30" s="43" t="n">
        <x:v>45832</x:v>
      </x:c>
      <x:c r="G30" s="38" t="n">
        <x:v>0.5833333333333334</x:v>
      </x:c>
      <x:c r="H30" s="38" t="n">
        <x:v>0.7083333333333334</x:v>
      </x:c>
      <x:c r="I30" s="20" t="n">
        <x:v>3</x:v>
      </x:c>
      <x:c r="J30" s="20" t="str">
        <x:f>TEXT(F30,"dddd")</x:f>
        <x:v>Tuesday</x:v>
      </x:c>
      <x:c r="K30" s="20" t="inlineStr">
        <x:is>
          <x:t xml:space="preserve">REGISTRO ORIGINAL NO VERIFICADO (equipo anotado como roladora; la empresa indica que no tiene roladora)</x:t>
        </x:is>
      </x:c>
    </x:row>
    <x:row r="31">
      <x:c r="A31" s="20" t="n">
        <x:v>30</x:v>
      </x:c>
      <x:c r="B31" s="20" t="inlineStr">
        <x:is>
          <x:t xml:space="preserve">ROLADORA </x:t>
        </x:is>
      </x:c>
      <x:c r="C31" s="20" t="inlineStr">
        <x:is>
          <x:t xml:space="preserve">REXON 7.5 HP 220/380V</x:t>
        </x:is>
      </x:c>
      <x:c r="D31" s="20" t="inlineStr">
        <x:is>
          <x:t xml:space="preserve">MECANICO</x:t>
        </x:is>
      </x:c>
      <x:c r="E31" s="20" t="inlineStr">
        <x:is>
          <x:t xml:space="preserve">FALLOS EN EL SISTEMA DE ENFRIAMIENTO</x:t>
        </x:is>
      </x:c>
      <x:c r="F31" s="43" t="n">
        <x:v>45833</x:v>
      </x:c>
      <x:c r="G31" s="38" t="n">
        <x:v>0.4166666666666667</x:v>
      </x:c>
      <x:c r="H31" s="38" t="n">
        <x:v>0.5416666666666666</x:v>
      </x:c>
      <x:c r="I31" s="20" t="n">
        <x:v>3</x:v>
      </x:c>
      <x:c r="J31" s="20" t="str">
        <x:f>TEXT(F31,"dddd")</x:f>
        <x:v>Wednesday</x:v>
      </x:c>
      <x:c r="K31" s="20" t="inlineStr">
        <x:is>
          <x:t xml:space="preserve">REGISTRO ORIGINAL NO VERIFICADO (equipo anotado como roladora; la empresa indica que no tiene roladora)</x:t>
        </x:is>
      </x:c>
    </x:row>
    <x:row r="32">
      <x:c r="A32" s="20" t="n">
        <x:v>31</x:v>
      </x:c>
      <x:c r="B32" s="20" t="inlineStr">
        <x:is>
          <x:t xml:space="preserve">ROLADORA </x:t>
        </x:is>
      </x:c>
      <x:c r="C32" s="20" t="inlineStr">
        <x:is>
          <x:t xml:space="preserve">REXON 7.5 HP 220/380V</x:t>
        </x:is>
      </x:c>
      <x:c r="D32" s="20" t="inlineStr">
        <x:is>
          <x:t xml:space="preserve">MECANICO</x:t>
        </x:is>
      </x:c>
      <x:c r="E32" s="20" t="inlineStr">
        <x:is>
          <x:t xml:space="preserve">FALLA EN LOS RODAMIENTOS</x:t>
        </x:is>
      </x:c>
      <x:c r="F32" s="43" t="n">
        <x:v>45853</x:v>
      </x:c>
      <x:c r="G32" s="38" t="n">
        <x:v>0.4097222222222222</x:v>
      </x:c>
      <x:c r="H32" s="38" t="n">
        <x:v>0.625</x:v>
      </x:c>
      <x:c r="I32" s="20" t="n">
        <x:v>5.166666666744277</x:v>
      </x:c>
      <x:c r="J32" s="20" t="str">
        <x:f>TEXT(F32,"dddd")</x:f>
        <x:v>Tuesday</x:v>
      </x:c>
      <x:c r="K32" s="20" t="inlineStr">
        <x:is>
          <x:t xml:space="preserve">REGISTRO ORIGINAL NO VERIFICADO (equipo anotado como roladora; la empresa indica que no tiene roladora)</x:t>
        </x:is>
      </x:c>
    </x:row>
    <x:row r="33">
      <x:c r="A33" s="20" t="n">
        <x:v>32</x:v>
      </x:c>
      <x:c r="B33" s="20" t="inlineStr">
        <x:is>
          <x:t xml:space="preserve">ROLADORA </x:t>
        </x:is>
      </x:c>
      <x:c r="C33" s="20" t="inlineStr">
        <x:is>
          <x:t xml:space="preserve">REXON 7.5 HP 220/380V</x:t>
        </x:is>
      </x:c>
      <x:c r="D33" s="20" t="inlineStr">
        <x:is>
          <x:t xml:space="preserve">MECANICO</x:t>
        </x:is>
      </x:c>
      <x:c r="E33" s="20" t="inlineStr">
        <x:is>
          <x:t xml:space="preserve">RUPTURA O DESGASTE DE LOS RODILLOS</x:t>
        </x:is>
      </x:c>
      <x:c r="F33" s="43" t="n">
        <x:v>45855</x:v>
      </x:c>
      <x:c r="G33" s="38" t="n">
        <x:v>0.3333333333333333</x:v>
      </x:c>
      <x:c r="H33" s="38" t="n">
        <x:v>0.4166666666666667</x:v>
      </x:c>
      <x:c r="I33" s="20" t="n">
        <x:v>1.999999999883585</x:v>
      </x:c>
      <x:c r="J33" s="20" t="str">
        <x:f>TEXT(F33,"dddd")</x:f>
        <x:v>Thursday</x:v>
      </x:c>
      <x:c r="K33" s="20" t="inlineStr">
        <x:is>
          <x:t xml:space="preserve">REGISTRO ORIGINAL NO VERIFICADO (equipo anotado como roladora; la empresa indica que no tiene roladora)</x:t>
        </x:is>
      </x:c>
    </x:row>
    <x:row r="34">
      <x:c r="A34" s="20" t="n">
        <x:v>33</x:v>
      </x:c>
      <x:c r="B34" s="20" t="inlineStr">
        <x:is>
          <x:t xml:space="preserve">ROLADORA </x:t>
        </x:is>
      </x:c>
      <x:c r="C34" s="20" t="inlineStr">
        <x:is>
          <x:t xml:space="preserve">REXON 7.5 HP 220/380V</x:t>
        </x:is>
      </x:c>
      <x:c r="D34" s="20" t="inlineStr">
        <x:is>
          <x:t xml:space="preserve">MECANICO</x:t>
        </x:is>
      </x:c>
      <x:c r="E34" s="20" t="inlineStr">
        <x:is>
          <x:t xml:space="preserve">DESALINEACIÓN DE LOS RODILLOS</x:t>
        </x:is>
      </x:c>
      <x:c r="F34" s="43" t="n">
        <x:v>45856</x:v>
      </x:c>
      <x:c r="G34" s="38" t="n">
        <x:v>0.625</x:v>
      </x:c>
      <x:c r="H34" s="38" t="n">
        <x:v>0.7083333333333334</x:v>
      </x:c>
      <x:c r="I34" s="20" t="n">
        <x:v>2.000000000058208</x:v>
      </x:c>
      <x:c r="J34" s="20" t="str">
        <x:f>TEXT(F34,"dddd")</x:f>
        <x:v>Friday</x:v>
      </x:c>
      <x:c r="K34" s="20" t="inlineStr">
        <x:is>
          <x:t xml:space="preserve">REGISTRO ORIGINAL NO VERIFICADO (equipo anotado como roladora; la empresa indica que no tiene roladora)</x:t>
        </x:is>
      </x:c>
    </x:row>
    <x:row r="35">
      <x:c r="A35" s="20" t="n">
        <x:v>34</x:v>
      </x:c>
      <x:c r="B35" s="20" t="inlineStr">
        <x:is>
          <x:t xml:space="preserve">ROLADORA </x:t>
        </x:is>
      </x:c>
      <x:c r="C35" s="20" t="inlineStr">
        <x:is>
          <x:t xml:space="preserve">REXON 7.5 HP 220/380V</x:t>
        </x:is>
      </x:c>
      <x:c r="D35" s="20" t="inlineStr">
        <x:is>
          <x:t xml:space="preserve">MECANICO</x:t>
        </x:is>
      </x:c>
      <x:c r="E35" s="20" t="inlineStr">
        <x:is>
          <x:t xml:space="preserve">FUGAS EN EL SISTEMA HIDRÁULICO</x:t>
        </x:is>
      </x:c>
      <x:c r="F35" s="43" t="n">
        <x:v>45857</x:v>
      </x:c>
      <x:c r="G35" s="38" t="n">
        <x:v>0.4236111111111111</x:v>
      </x:c>
      <x:c r="H35" s="38" t="n">
        <x:v>0.6666666666666666</x:v>
      </x:c>
      <x:c r="I35" s="20" t="n">
        <x:v>5.833333333313931</x:v>
      </x:c>
      <x:c r="J35" s="20" t="str">
        <x:f>TEXT(F35,"dddd")</x:f>
        <x:v>Saturday</x:v>
      </x:c>
      <x:c r="K35" s="20" t="inlineStr">
        <x:is>
          <x:t xml:space="preserve">REGISTRO ORIGINAL NO VERIFICADO (equipo anotado como roladora; la empresa indica que no tiene roladora)</x:t>
        </x:is>
      </x:c>
    </x:row>
    <x:row r="36">
      <x:c r="A36" s="20" t="n">
        <x:v>35</x:v>
      </x:c>
      <x:c r="B36" s="20" t="inlineStr">
        <x:is>
          <x:t xml:space="preserve">ROLADORA </x:t>
        </x:is>
      </x:c>
      <x:c r="C36" s="20" t="inlineStr">
        <x:is>
          <x:t xml:space="preserve">REXON 7.5 HP 220/380V</x:t>
        </x:is>
      </x:c>
      <x:c r="D36" s="20" t="inlineStr">
        <x:is>
          <x:t xml:space="preserve">MECANICO</x:t>
        </x:is>
      </x:c>
      <x:c r="E36" s="20" t="inlineStr">
        <x:is>
          <x:t xml:space="preserve">FALLA EN EL SISTEMA DE CONTROL</x:t>
        </x:is>
      </x:c>
      <x:c r="F36" s="43" t="n">
        <x:v>45863</x:v>
      </x:c>
      <x:c r="G36" s="38" t="n">
        <x:v>0.375</x:v>
      </x:c>
      <x:c r="H36" s="38" t="n">
        <x:v>0.5416666666666666</x:v>
      </x:c>
      <x:c r="I36" s="20" t="n">
        <x:v>3.999999999941792</x:v>
      </x:c>
      <x:c r="J36" s="20" t="str">
        <x:f>TEXT(F36,"dddd")</x:f>
        <x:v>Friday</x:v>
      </x:c>
      <x:c r="K36" s="20" t="inlineStr">
        <x:is>
          <x:t xml:space="preserve">REGISTRO ORIGINAL NO VERIFICADO (equipo anotado como roladora; la empresa indica que no tiene roladora)</x:t>
        </x:is>
      </x:c>
    </x:row>
    <x:row r="37">
      <x:c r="A37" s="20" t="n">
        <x:v>36</x:v>
      </x:c>
      <x:c r="B37" s="20" t="inlineStr">
        <x:is>
          <x:t xml:space="preserve">ROLADORA </x:t>
        </x:is>
      </x:c>
      <x:c r="C37" s="20" t="inlineStr">
        <x:is>
          <x:t xml:space="preserve">REXON 7.5 HP 220/380V</x:t>
        </x:is>
      </x:c>
      <x:c r="D37" s="20" t="inlineStr">
        <x:is>
          <x:t xml:space="preserve">MECANICO</x:t>
        </x:is>
      </x:c>
      <x:c r="E37" s="20" t="inlineStr">
        <x:is>
          <x:t xml:space="preserve">SOBRECALENTAMIENTO DEL MOTOR</x:t>
        </x:is>
      </x:c>
      <x:c r="F37" s="43" t="n">
        <x:v>45882</x:v>
      </x:c>
      <x:c r="G37" s="38" t="n">
        <x:v>0.375</x:v>
      </x:c>
      <x:c r="H37" s="38" t="n">
        <x:v>0.5833333333333334</x:v>
      </x:c>
      <x:c r="I37" s="20" t="n">
        <x:v>5.000000000058208</x:v>
      </x:c>
      <x:c r="J37" s="20" t="str">
        <x:f>TEXT(F37,"dddd")</x:f>
        <x:v>Wednesday</x:v>
      </x:c>
      <x:c r="K37" s="20" t="inlineStr">
        <x:is>
          <x:t xml:space="preserve">REGISTRO ORIGINAL NO VERIFICADO (equipo anotado como roladora; la empresa indica que no tiene roladora)</x:t>
        </x:is>
      </x:c>
    </x:row>
    <x:row r="38">
      <x:c r="A38" s="20" t="n">
        <x:v>37</x:v>
      </x:c>
      <x:c r="B38" s="20" t="inlineStr">
        <x:is>
          <x:t xml:space="preserve">ROLADORA </x:t>
        </x:is>
      </x:c>
      <x:c r="C38" s="20" t="inlineStr">
        <x:is>
          <x:t xml:space="preserve">REXON 7.5 HP 220/380V</x:t>
        </x:is>
      </x:c>
      <x:c r="D38" s="20" t="inlineStr">
        <x:is>
          <x:t xml:space="preserve">MECANICO</x:t>
        </x:is>
      </x:c>
      <x:c r="E38" s="20" t="inlineStr">
        <x:is>
          <x:t xml:space="preserve">VIBRACIONES EXCESIVAS</x:t>
        </x:is>
      </x:c>
      <x:c r="F38" s="43" t="n">
        <x:v>45884</x:v>
      </x:c>
      <x:c r="G38" s="38" t="n">
        <x:v>0.4375</x:v>
      </x:c>
      <x:c r="H38" s="38" t="n">
        <x:v>0.54375</x:v>
      </x:c>
      <x:c r="I38" s="20" t="n">
        <x:v>2.549999999930151</x:v>
      </x:c>
      <x:c r="J38" s="20" t="str">
        <x:f>TEXT(F38,"dddd")</x:f>
        <x:v>Friday</x:v>
      </x:c>
      <x:c r="K38" s="20" t="inlineStr">
        <x:is>
          <x:t xml:space="preserve">REGISTRO ORIGINAL NO VERIFICADO (equipo anotado como roladora; la empresa indica que no tiene roladora)</x:t>
        </x:is>
      </x:c>
    </x:row>
    <x:row r="39">
      <x:c r="A39" s="20" t="n">
        <x:v>38</x:v>
      </x:c>
      <x:c r="B39" s="20" t="inlineStr">
        <x:is>
          <x:t xml:space="preserve">ROLADORA </x:t>
        </x:is>
      </x:c>
      <x:c r="C39" s="20" t="inlineStr">
        <x:is>
          <x:t xml:space="preserve">REXON 7.5 HP 220/380V</x:t>
        </x:is>
      </x:c>
      <x:c r="D39" s="20" t="inlineStr">
        <x:is>
          <x:t xml:space="preserve">MECANICO</x:t>
        </x:is>
      </x:c>
      <x:c r="E39" s="20" t="inlineStr">
        <x:is>
          <x:t xml:space="preserve">RUPTURA DE LAS CADENAS DE TRANSMISIÓN</x:t>
        </x:is>
      </x:c>
      <x:c r="F39" s="43" t="n">
        <x:v>45885</x:v>
      </x:c>
      <x:c r="G39" s="38" t="n">
        <x:v>0.4583333333333333</x:v>
      </x:c>
      <x:c r="H39" s="38" t="n">
        <x:v>0.6875</x:v>
      </x:c>
      <x:c r="I39" s="20" t="n">
        <x:v>5.499999999941792</x:v>
      </x:c>
      <x:c r="J39" s="20" t="str">
        <x:f>TEXT(F39,"dddd")</x:f>
        <x:v>Saturday</x:v>
      </x:c>
      <x:c r="K39" s="20" t="inlineStr">
        <x:is>
          <x:t xml:space="preserve">REGISTRO ORIGINAL NO VERIFICADO (equipo anotado como roladora; la empresa indica que no tiene roladora)</x:t>
        </x:is>
      </x:c>
    </x:row>
    <x:row r="40">
      <x:c r="A40" s="20" t="n">
        <x:v>39</x:v>
      </x:c>
      <x:c r="B40" s="20" t="inlineStr">
        <x:is>
          <x:t xml:space="preserve">ROLADORA </x:t>
        </x:is>
      </x:c>
      <x:c r="C40" s="20" t="inlineStr">
        <x:is>
          <x:t xml:space="preserve">REXON 7.5 HP 220/380V</x:t>
        </x:is>
      </x:c>
      <x:c r="D40" s="20" t="inlineStr">
        <x:is>
          <x:t xml:space="preserve">MECANICO</x:t>
        </x:is>
      </x:c>
      <x:c r="E40" s="20" t="inlineStr">
        <x:is>
          <x:t xml:space="preserve">ATASCOS DE MATERIAL</x:t>
        </x:is>
      </x:c>
      <x:c r="F40" s="43" t="n">
        <x:v>45895</x:v>
      </x:c>
      <x:c r="G40" s="38" t="n">
        <x:v>0.4166666666666667</x:v>
      </x:c>
      <x:c r="H40" s="38" t="n">
        <x:v>0.5625</x:v>
      </x:c>
      <x:c r="I40" s="20" t="n">
        <x:v>3.500000000058208</x:v>
      </x:c>
      <x:c r="J40" s="20" t="str">
        <x:f>TEXT(F40,"dddd")</x:f>
        <x:v>Tuesday</x:v>
      </x:c>
      <x:c r="K40" s="20" t="inlineStr">
        <x:is>
          <x:t xml:space="preserve">REGISTRO ORIGINAL NO VERIFICADO (equipo anotado como roladora; la empresa indica que no tiene roladora)</x:t>
        </x:is>
      </x:c>
    </x:row>
    <x:row r="41">
      <x:c r="A41" s="20" t="n">
        <x:v>40</x:v>
      </x:c>
      <x:c r="B41" s="20" t="inlineStr">
        <x:is>
          <x:t xml:space="preserve">ROLADORA </x:t>
        </x:is>
      </x:c>
      <x:c r="C41" s="20" t="inlineStr">
        <x:is>
          <x:t xml:space="preserve">REXON 7.5 HP 220/380V</x:t>
        </x:is>
      </x:c>
      <x:c r="D41" s="20" t="inlineStr">
        <x:is>
          <x:t xml:space="preserve">MECANICO</x:t>
        </x:is>
      </x:c>
      <x:c r="E41" s="20" t="inlineStr">
        <x:is>
          <x:t xml:space="preserve">FALLOS EN EL SISTEMA DE ENFRIAMIENTO</x:t>
        </x:is>
      </x:c>
      <x:c r="F41" s="43" t="n">
        <x:v>45896</x:v>
      </x:c>
      <x:c r="G41" s="38" t="n">
        <x:v>0.3333333333333333</x:v>
      </x:c>
      <x:c r="H41" s="38" t="n">
        <x:v>0.3958333333333333</x:v>
      </x:c>
      <x:c r="I41" s="20" t="n">
        <x:v>1.5</x:v>
      </x:c>
      <x:c r="J41" s="20" t="str">
        <x:f>TEXT(F41,"dddd")</x:f>
        <x:v>Wednesday</x:v>
      </x:c>
      <x:c r="K41" s="20" t="inlineStr">
        <x:is>
          <x:t xml:space="preserve">REGISTRO ORIGINAL NO VERIFICADO (equipo anotado como roladora; la empresa indica que no tiene roladora)</x:t>
        </x:is>
      </x:c>
    </x:row>
    <x:row r="42">
      <x:c r="A42" s="20" t="n">
        <x:v>41</x:v>
      </x:c>
      <x:c r="B42" s="20" t="inlineStr">
        <x:is>
          <x:t xml:space="preserve">ROLADORA </x:t>
        </x:is>
      </x:c>
      <x:c r="C42" s="20" t="inlineStr">
        <x:is>
          <x:t xml:space="preserve">REXON 7.5 HP 220/380V</x:t>
        </x:is>
      </x:c>
      <x:c r="D42" s="20" t="inlineStr">
        <x:is>
          <x:t xml:space="preserve">MECANICO</x:t>
        </x:is>
      </x:c>
      <x:c r="E42" s="20" t="inlineStr">
        <x:is>
          <x:t xml:space="preserve">FALLA EN LOS RODAMIENTOS</x:t>
        </x:is>
      </x:c>
      <x:c r="F42" s="43" t="n">
        <x:v>45916</x:v>
      </x:c>
      <x:c r="G42" s="38" t="n">
        <x:v>0.3229166666666667</x:v>
      </x:c>
      <x:c r="H42" s="38" t="n">
        <x:v>0.4166666666666667</x:v>
      </x:c>
      <x:c r="I42" s="20" t="n">
        <x:v>2.25</x:v>
      </x:c>
      <x:c r="J42" s="20" t="str">
        <x:f>TEXT(F42,"dddd")</x:f>
        <x:v>Tuesday</x:v>
      </x:c>
      <x:c r="K42" s="20" t="inlineStr">
        <x:is>
          <x:t xml:space="preserve">REGISTRO ORIGINAL NO VERIFICADO (equipo anotado como roladora; la empresa indica que no tiene roladora)</x:t>
        </x:is>
      </x:c>
    </x:row>
    <x:row r="43">
      <x:c r="A43" s="20" t="n">
        <x:v>42</x:v>
      </x:c>
      <x:c r="B43" s="20" t="inlineStr">
        <x:is>
          <x:t xml:space="preserve">ROLADORA </x:t>
        </x:is>
      </x:c>
      <x:c r="C43" s="20" t="inlineStr">
        <x:is>
          <x:t xml:space="preserve">REXON 7.5 HP 220/380V</x:t>
        </x:is>
      </x:c>
      <x:c r="D43" s="20" t="inlineStr">
        <x:is>
          <x:t xml:space="preserve">MECANICO</x:t>
        </x:is>
      </x:c>
      <x:c r="E43" s="20" t="inlineStr">
        <x:is>
          <x:t xml:space="preserve">RUPTURA O DESGASTE DE LOS RODILLOS</x:t>
        </x:is>
      </x:c>
      <x:c r="F43" s="43" t="n">
        <x:v>45917</x:v>
      </x:c>
      <x:c r="G43" s="38" t="n">
        <x:v>0.375</x:v>
      </x:c>
      <x:c r="H43" s="38" t="n">
        <x:v>0.6354166666666666</x:v>
      </x:c>
      <x:c r="I43" s="20" t="n">
        <x:v>6.249999999941792</x:v>
      </x:c>
      <x:c r="J43" s="20" t="str">
        <x:f>TEXT(F43,"dddd")</x:f>
        <x:v>Wednesday</x:v>
      </x:c>
      <x:c r="K43" s="20" t="inlineStr">
        <x:is>
          <x:t xml:space="preserve">REGISTRO ORIGINAL NO VERIFICADO (equipo anotado como roladora; la empresa indica que no tiene roladora)</x:t>
        </x:is>
      </x:c>
    </x:row>
    <x:row r="44">
      <x:c r="A44" s="20" t="n">
        <x:v>43</x:v>
      </x:c>
      <x:c r="B44" s="20" t="inlineStr">
        <x:is>
          <x:t xml:space="preserve">ROLADORA </x:t>
        </x:is>
      </x:c>
      <x:c r="C44" s="20" t="inlineStr">
        <x:is>
          <x:t xml:space="preserve">REXON 7.5 HP 220/380V</x:t>
        </x:is>
      </x:c>
      <x:c r="D44" s="20" t="inlineStr">
        <x:is>
          <x:t xml:space="preserve">MECANICO</x:t>
        </x:is>
      </x:c>
      <x:c r="E44" s="20" t="inlineStr">
        <x:is>
          <x:t xml:space="preserve">DESALINEACIÓN DE LOS RODILLOS</x:t>
        </x:is>
      </x:c>
      <x:c r="F44" s="43" t="n">
        <x:v>45918</x:v>
      </x:c>
      <x:c r="G44" s="38" t="n">
        <x:v>0.3333333333333333</x:v>
      </x:c>
      <x:c r="H44" s="38" t="n">
        <x:v>0.4583333333333333</x:v>
      </x:c>
      <x:c r="I44" s="20" t="n">
        <x:v>3</x:v>
      </x:c>
      <x:c r="J44" s="20" t="str">
        <x:f>TEXT(F44,"dddd")</x:f>
        <x:v>Thursday</x:v>
      </x:c>
      <x:c r="K44" s="20" t="inlineStr">
        <x:is>
          <x:t xml:space="preserve">REGISTRO ORIGINAL NO VERIFICADO (equipo anotado como roladora; la empresa indica que no tiene roladora)</x:t>
        </x:is>
      </x:c>
    </x:row>
    <x:row r="45">
      <x:c r="A45" s="20" t="n">
        <x:v>44</x:v>
      </x:c>
      <x:c r="B45" s="20" t="inlineStr">
        <x:is>
          <x:t xml:space="preserve">ROLADORA </x:t>
        </x:is>
      </x:c>
      <x:c r="C45" s="20" t="inlineStr">
        <x:is>
          <x:t xml:space="preserve">REXON 7.5 HP 220/380V</x:t>
        </x:is>
      </x:c>
      <x:c r="D45" s="20" t="inlineStr">
        <x:is>
          <x:t xml:space="preserve">MECANICO</x:t>
        </x:is>
      </x:c>
      <x:c r="E45" s="20" t="inlineStr">
        <x:is>
          <x:t xml:space="preserve">FUGAS EN EL SISTEMA HIDRÁULICO</x:t>
        </x:is>
      </x:c>
      <x:c r="F45" s="43" t="n">
        <x:v>45923</x:v>
      </x:c>
      <x:c r="G45" s="38" t="n">
        <x:v>0.3611111111111111</x:v>
      </x:c>
      <x:c r="H45" s="38" t="n">
        <x:v>0.5625</x:v>
      </x:c>
      <x:c r="I45" s="20" t="n">
        <x:v>4.833333333372138</x:v>
      </x:c>
      <x:c r="J45" s="20" t="str">
        <x:f>TEXT(F45,"dddd")</x:f>
        <x:v>Tuesday</x:v>
      </x:c>
      <x:c r="K45" s="20" t="inlineStr">
        <x:is>
          <x:t xml:space="preserve">REGISTRO ORIGINAL NO VERIFICADO (equipo anotado como roladora; la empresa indica que no tiene roladora)</x:t>
        </x:is>
      </x:c>
    </x:row>
    <x:row r="46">
      <x:c r="A46" s="20" t="n">
        <x:v>45</x:v>
      </x:c>
      <x:c r="B46" s="20" t="inlineStr">
        <x:is>
          <x:t xml:space="preserve">ROLADORA </x:t>
        </x:is>
      </x:c>
      <x:c r="C46" s="20" t="inlineStr">
        <x:is>
          <x:t xml:space="preserve">REXON 7.5 HP 220/380V</x:t>
        </x:is>
      </x:c>
      <x:c r="D46" s="20" t="inlineStr">
        <x:is>
          <x:t xml:space="preserve">MECANICO</x:t>
        </x:is>
      </x:c>
      <x:c r="E46" s="20" t="inlineStr">
        <x:is>
          <x:t xml:space="preserve">FALLA EN EL SISTEMA DE CONTROL</x:t>
        </x:is>
      </x:c>
      <x:c r="F46" s="43" t="n">
        <x:v>45927</x:v>
      </x:c>
      <x:c r="G46" s="38" t="n">
        <x:v>0.4583333333333333</x:v>
      </x:c>
      <x:c r="H46" s="38" t="n">
        <x:v>0.5729166666666666</x:v>
      </x:c>
      <x:c r="I46" s="20" t="n">
        <x:v>2.749999999883585</x:v>
      </x:c>
      <x:c r="J46" s="20" t="str">
        <x:f>TEXT(F46,"dddd")</x:f>
        <x:v>Saturday</x:v>
      </x:c>
      <x:c r="K46" s="20" t="inlineStr">
        <x:is>
          <x:t xml:space="preserve">REGISTRO ORIGINAL NO VERIFICADO (equipo anotado como roladora; la empresa indica que no tiene roladora)</x:t>
        </x:is>
      </x:c>
    </x:row>
    <x:row r="47">
      <x:c r="A47" s="20" t="n">
        <x:v>46</x:v>
      </x:c>
      <x:c r="B47" s="20" t="inlineStr">
        <x:is>
          <x:t xml:space="preserve">ROLADORA </x:t>
        </x:is>
      </x:c>
      <x:c r="C47" s="20" t="inlineStr">
        <x:is>
          <x:t xml:space="preserve">REXON 7.5 HP 220/380V</x:t>
        </x:is>
      </x:c>
      <x:c r="D47" s="20" t="inlineStr">
        <x:is>
          <x:t xml:space="preserve">MECANICO</x:t>
        </x:is>
      </x:c>
      <x:c r="E47" s="20" t="inlineStr">
        <x:is>
          <x:t xml:space="preserve">SOBRECALENTAMIENTO DEL MOTOR</x:t>
        </x:is>
      </x:c>
      <x:c r="F47" s="43" t="n">
        <x:v>45944</x:v>
      </x:c>
      <x:c r="G47" s="38" t="n">
        <x:v>0.375</x:v>
      </x:c>
      <x:c r="H47" s="38" t="n">
        <x:v>0.5416666666666666</x:v>
      </x:c>
      <x:c r="I47" s="20" t="n">
        <x:v>3.999999999941792</x:v>
      </x:c>
      <x:c r="J47" s="20" t="str">
        <x:f>TEXT(F47,"dddd")</x:f>
        <x:v>Tuesday</x:v>
      </x:c>
      <x:c r="K47" s="20" t="inlineStr">
        <x:is>
          <x:t xml:space="preserve">REGISTRO ORIGINAL NO VERIFICADO (equipo anotado como roladora; la empresa indica que no tiene roladora)</x:t>
        </x:is>
      </x:c>
    </x:row>
    <x:row r="48">
      <x:c r="A48" s="20" t="n">
        <x:v>47</x:v>
      </x:c>
      <x:c r="B48" s="20" t="inlineStr">
        <x:is>
          <x:t xml:space="preserve">ROLADORA </x:t>
        </x:is>
      </x:c>
      <x:c r="C48" s="20" t="inlineStr">
        <x:is>
          <x:t xml:space="preserve">REXON 7.5 HP 220/380V</x:t>
        </x:is>
      </x:c>
      <x:c r="D48" s="20" t="inlineStr">
        <x:is>
          <x:t xml:space="preserve">MECANICO</x:t>
        </x:is>
      </x:c>
      <x:c r="E48" s="20" t="inlineStr">
        <x:is>
          <x:t xml:space="preserve">VIBRACIONES EXCESIVAS</x:t>
        </x:is>
      </x:c>
      <x:c r="F48" s="43" t="n">
        <x:v>45946</x:v>
      </x:c>
      <x:c r="G48" s="38" t="n">
        <x:v>0.4166666666666667</x:v>
      </x:c>
      <x:c r="H48" s="38" t="n">
        <x:v>0.5208333333333334</x:v>
      </x:c>
      <x:c r="I48" s="20" t="n">
        <x:v>2.500000000116415</x:v>
      </x:c>
      <x:c r="J48" s="20" t="str">
        <x:f>TEXT(F48,"dddd")</x:f>
        <x:v>Thursday</x:v>
      </x:c>
      <x:c r="K48" s="20" t="inlineStr">
        <x:is>
          <x:t xml:space="preserve">REGISTRO ORIGINAL NO VERIFICADO (equipo anotado como roladora; la empresa indica que no tiene roladora)</x:t>
        </x:is>
      </x:c>
    </x:row>
    <x:row r="49">
      <x:c r="A49" s="20" t="n">
        <x:v>48</x:v>
      </x:c>
      <x:c r="B49" s="20" t="inlineStr">
        <x:is>
          <x:t xml:space="preserve">ROLADORA </x:t>
        </x:is>
      </x:c>
      <x:c r="C49" s="20" t="inlineStr">
        <x:is>
          <x:t xml:space="preserve">REXON 7.5 HP 220/380V</x:t>
        </x:is>
      </x:c>
      <x:c r="D49" s="20" t="inlineStr">
        <x:is>
          <x:t xml:space="preserve">MECANICO</x:t>
        </x:is>
      </x:c>
      <x:c r="E49" s="20" t="inlineStr">
        <x:is>
          <x:t xml:space="preserve">RUPTURA DE LAS CADENAS DE TRANSMISIÓN</x:t>
        </x:is>
      </x:c>
      <x:c r="F49" s="43" t="n">
        <x:v>45952</x:v>
      </x:c>
      <x:c r="G49" s="38" t="n">
        <x:v>0.375</x:v>
      </x:c>
      <x:c r="H49" s="38" t="n">
        <x:v>0.6458333333333334</x:v>
      </x:c>
      <x:c r="I49" s="20" t="n">
        <x:v>6.500000000058208</x:v>
      </x:c>
      <x:c r="J49" s="20" t="str">
        <x:f>TEXT(F49,"dddd")</x:f>
        <x:v>Wednesday</x:v>
      </x:c>
      <x:c r="K49" s="20" t="inlineStr">
        <x:is>
          <x:t xml:space="preserve">REGISTRO ORIGINAL NO VERIFICADO (equipo anotado como roladora; la empresa indica que no tiene roladora)</x:t>
        </x:is>
      </x:c>
    </x:row>
    <x:row r="50">
      <x:c r="A50" s="20" t="n">
        <x:v>49</x:v>
      </x:c>
      <x:c r="B50" s="20" t="inlineStr">
        <x:is>
          <x:t xml:space="preserve">ROLADORA </x:t>
        </x:is>
      </x:c>
      <x:c r="C50" s="20" t="inlineStr">
        <x:is>
          <x:t xml:space="preserve">REXON 7.5 HP 220/380V</x:t>
        </x:is>
      </x:c>
      <x:c r="D50" s="20" t="inlineStr">
        <x:is>
          <x:t xml:space="preserve">MECANICO</x:t>
        </x:is>
      </x:c>
      <x:c r="E50" s="20" t="inlineStr">
        <x:is>
          <x:t xml:space="preserve">ATASCOS DE MATERIAL</x:t>
        </x:is>
      </x:c>
      <x:c r="F50" s="43" t="n">
        <x:v>45958</x:v>
      </x:c>
      <x:c r="G50" s="38" t="n">
        <x:v>0.3333333333333333</x:v>
      </x:c>
      <x:c r="H50" s="38" t="n">
        <x:v>0.5625</x:v>
      </x:c>
      <x:c r="I50" s="20" t="n">
        <x:v>5.499999999941792</x:v>
      </x:c>
      <x:c r="J50" s="20" t="str">
        <x:f>TEXT(F50,"dddd")</x:f>
        <x:v>Tuesday</x:v>
      </x:c>
      <x:c r="K50" s="20" t="inlineStr">
        <x:is>
          <x:t xml:space="preserve">REGISTRO ORIGINAL NO VERIFICADO (equipo anotado como roladora; la empresa indica que no tiene roladora)</x:t>
        </x:is>
      </x:c>
    </x:row>
    <x:row r="51">
      <x:c r="A51" s="20" t="n">
        <x:v>50</x:v>
      </x:c>
      <x:c r="B51" s="20" t="inlineStr">
        <x:is>
          <x:t xml:space="preserve">ROLADORA </x:t>
        </x:is>
      </x:c>
      <x:c r="C51" s="20" t="inlineStr">
        <x:is>
          <x:t xml:space="preserve">REXON 7.5 HP 220/380V</x:t>
        </x:is>
      </x:c>
      <x:c r="D51" s="20" t="inlineStr">
        <x:is>
          <x:t xml:space="preserve">MECANICO</x:t>
        </x:is>
      </x:c>
      <x:c r="E51" s="20" t="inlineStr">
        <x:is>
          <x:t xml:space="preserve">FALLOS EN EL SISTEMA DE ENFRIAMIENTO</x:t>
        </x:is>
      </x:c>
      <x:c r="F51" s="43" t="n">
        <x:v>45959</x:v>
      </x:c>
      <x:c r="G51" s="38" t="n">
        <x:v>0.6875</x:v>
      </x:c>
      <x:c r="H51" s="38" t="n">
        <x:v>0.75</x:v>
      </x:c>
      <x:c r="I51" s="20" t="n">
        <x:v>1.5</x:v>
      </x:c>
      <x:c r="J51" s="20" t="str">
        <x:f>TEXT(F51,"dddd")</x:f>
        <x:v>Wednesday</x:v>
      </x:c>
      <x:c r="K51" s="20" t="inlineStr">
        <x:is>
          <x:t xml:space="preserve">REGISTRO ORIGINAL NO VERIFICADO (equipo anotado como roladora; la empresa indica que no tiene roladora)</x:t>
        </x:is>
      </x:c>
    </x:row>
    <x:row r="52">
      <x:c r="A52" s="20" t="n">
        <x:v>51</x:v>
      </x:c>
      <x:c r="B52" s="20" t="inlineStr">
        <x:is>
          <x:t xml:space="preserve">ROLADORA </x:t>
        </x:is>
      </x:c>
      <x:c r="C52" s="20" t="inlineStr">
        <x:is>
          <x:t xml:space="preserve">REXON 7.5 HP 220/380V</x:t>
        </x:is>
      </x:c>
      <x:c r="D52" s="20" t="inlineStr">
        <x:is>
          <x:t xml:space="preserve">MECANICO</x:t>
        </x:is>
      </x:c>
      <x:c r="E52" s="20" t="inlineStr">
        <x:is>
          <x:t xml:space="preserve">FALLA EN LOS RODAMIENTOS</x:t>
        </x:is>
      </x:c>
      <x:c r="F52" s="43" t="n">
        <x:v>45975</x:v>
      </x:c>
      <x:c r="G52" s="38" t="n">
        <x:v>0.3333333333333333</x:v>
      </x:c>
      <x:c r="H52" s="38" t="n">
        <x:v>0.625</x:v>
      </x:c>
      <x:c r="I52" s="20" t="n">
        <x:v>6.999999999941792</x:v>
      </x:c>
      <x:c r="J52" s="20" t="str">
        <x:f>TEXT(F52,"dddd")</x:f>
        <x:v>Friday</x:v>
      </x:c>
      <x:c r="K52" s="20" t="inlineStr">
        <x:is>
          <x:t xml:space="preserve">REGISTRO ORIGINAL NO VERIFICADO (equipo anotado como roladora; la empresa indica que no tiene roladora)</x:t>
        </x:is>
      </x:c>
    </x:row>
    <x:row r="53">
      <x:c r="A53" s="20" t="n">
        <x:v>52</x:v>
      </x:c>
      <x:c r="B53" s="20" t="inlineStr">
        <x:is>
          <x:t xml:space="preserve">ROLADORA </x:t>
        </x:is>
      </x:c>
      <x:c r="C53" s="20" t="inlineStr">
        <x:is>
          <x:t xml:space="preserve">REXON 7.5 HP 220/380V</x:t>
        </x:is>
      </x:c>
      <x:c r="D53" s="20" t="inlineStr">
        <x:is>
          <x:t xml:space="preserve">MECANICO</x:t>
        </x:is>
      </x:c>
      <x:c r="E53" s="20" t="inlineStr">
        <x:is>
          <x:t xml:space="preserve">RUPTURA O DESGASTE DE LOS RODILLOS</x:t>
        </x:is>
      </x:c>
      <x:c r="F53" s="43" t="n">
        <x:v>45977</x:v>
      </x:c>
      <x:c r="G53" s="38" t="n">
        <x:v>0.4583333333333333</x:v>
      </x:c>
      <x:c r="H53" s="38" t="n">
        <x:v>0.5833333333333334</x:v>
      </x:c>
      <x:c r="I53" s="20" t="n">
        <x:v>3</x:v>
      </x:c>
      <x:c r="J53" s="20" t="str">
        <x:f>TEXT(F53,"dddd")</x:f>
        <x:v>Sunday</x:v>
      </x:c>
      <x:c r="K53" s="20" t="inlineStr">
        <x:is>
          <x:t xml:space="preserve">REGISTRO ORIGINAL NO VERIFICADO (equipo anotado como roladora; la empresa indica que no tiene roladora)</x:t>
        </x:is>
      </x:c>
    </x:row>
    <x:row r="54">
      <x:c r="A54" s="20" t="n">
        <x:v>53</x:v>
      </x:c>
      <x:c r="B54" s="20" t="inlineStr">
        <x:is>
          <x:t xml:space="preserve">ROLADORA </x:t>
        </x:is>
      </x:c>
      <x:c r="C54" s="20" t="inlineStr">
        <x:is>
          <x:t xml:space="preserve">REXON 7.5 HP 220/380V</x:t>
        </x:is>
      </x:c>
      <x:c r="D54" s="20" t="inlineStr">
        <x:is>
          <x:t xml:space="preserve">MECANICO</x:t>
        </x:is>
      </x:c>
      <x:c r="E54" s="20" t="inlineStr">
        <x:is>
          <x:t xml:space="preserve">DESALINEACIÓN DE LOS RODILLOS</x:t>
        </x:is>
      </x:c>
      <x:c r="F54" s="43" t="n">
        <x:v>45986</x:v>
      </x:c>
      <x:c r="G54" s="38" t="n">
        <x:v>0.5208333333333334</x:v>
      </x:c>
      <x:c r="H54" s="38" t="n">
        <x:v>0.75</x:v>
      </x:c>
      <x:c r="I54" s="20" t="n">
        <x:v>5.499999999941792</x:v>
      </x:c>
      <x:c r="J54" s="20" t="str">
        <x:f>TEXT(F54,"dddd")</x:f>
        <x:v>Tuesday</x:v>
      </x:c>
      <x:c r="K54" s="20" t="inlineStr">
        <x:is>
          <x:t xml:space="preserve">REGISTRO ORIGINAL NO VERIFICADO (equipo anotado como roladora; la empresa indica que no tiene roladora)</x:t>
        </x:is>
      </x:c>
    </x:row>
    <x:row r="55">
      <x:c r="A55" s="20" t="n">
        <x:v>54</x:v>
      </x:c>
      <x:c r="B55" s="20" t="inlineStr">
        <x:is>
          <x:t xml:space="preserve">ROLADORA </x:t>
        </x:is>
      </x:c>
      <x:c r="C55" s="20" t="inlineStr">
        <x:is>
          <x:t xml:space="preserve">REXON 7.5 HP 220/380V</x:t>
        </x:is>
      </x:c>
      <x:c r="D55" s="20" t="inlineStr">
        <x:is>
          <x:t xml:space="preserve">MECANICO</x:t>
        </x:is>
      </x:c>
      <x:c r="E55" s="20" t="inlineStr">
        <x:is>
          <x:t xml:space="preserve">FUGAS EN EL SISTEMA HIDRÁULICO</x:t>
        </x:is>
      </x:c>
      <x:c r="F55" s="43" t="n">
        <x:v>45987</x:v>
      </x:c>
      <x:c r="G55" s="38" t="n">
        <x:v>0.375</x:v>
      </x:c>
      <x:c r="H55" s="38" t="n">
        <x:v>0.5833333333333334</x:v>
      </x:c>
      <x:c r="I55" s="20" t="n">
        <x:v>5.000000000058208</x:v>
      </x:c>
      <x:c r="J55" s="20" t="str">
        <x:f>TEXT(F55,"dddd")</x:f>
        <x:v>Wednesday</x:v>
      </x:c>
      <x:c r="K55" s="20" t="inlineStr">
        <x:is>
          <x:t xml:space="preserve">REGISTRO ORIGINAL NO VERIFICADO (equipo anotado como roladora; la empresa indica que no tiene roladora)</x:t>
        </x:is>
      </x:c>
    </x:row>
    <x:row r="56">
      <x:c r="A56" s="20" t="n">
        <x:v>55</x:v>
      </x:c>
      <x:c r="B56" s="20" t="inlineStr">
        <x:is>
          <x:t xml:space="preserve">ROLADORA </x:t>
        </x:is>
      </x:c>
      <x:c r="C56" s="20" t="inlineStr">
        <x:is>
          <x:t xml:space="preserve">REXON 7.5 HP 220/380V</x:t>
        </x:is>
      </x:c>
      <x:c r="D56" s="20" t="inlineStr">
        <x:is>
          <x:t xml:space="preserve">MECANICO</x:t>
        </x:is>
      </x:c>
      <x:c r="E56" s="20" t="inlineStr">
        <x:is>
          <x:t xml:space="preserve">FALLA EN EL SISTEMA DE CONTROL</x:t>
        </x:is>
      </x:c>
      <x:c r="F56" s="43" t="n">
        <x:v>45989</x:v>
      </x:c>
      <x:c r="G56" s="38" t="n">
        <x:v>0.4166666666666667</x:v>
      </x:c>
      <x:c r="H56" s="38" t="n">
        <x:v>0.4791666666666667</x:v>
      </x:c>
      <x:c r="I56" s="20" t="n">
        <x:v>1.5</x:v>
      </x:c>
      <x:c r="J56" s="20" t="str">
        <x:f>TEXT(F56,"dddd")</x:f>
        <x:v>Friday</x:v>
      </x:c>
      <x:c r="K56" s="20" t="inlineStr">
        <x:is>
          <x:t xml:space="preserve">REGISTRO ORIGINAL NO VERIFICADO (equipo anotado como roladora; la empresa indica que no tiene roladora)</x:t>
        </x:is>
      </x:c>
    </x:row>
    <x:row r="57">
      <x:c r="A57" s="20" t="n">
        <x:v>56</x:v>
      </x:c>
      <x:c r="B57" s="20" t="inlineStr">
        <x:is>
          <x:t xml:space="preserve">ROLADORA </x:t>
        </x:is>
      </x:c>
      <x:c r="C57" s="20" t="inlineStr">
        <x:is>
          <x:t xml:space="preserve">REXON 7.5 HP 220/380V</x:t>
        </x:is>
      </x:c>
      <x:c r="D57" s="20" t="inlineStr">
        <x:is>
          <x:t xml:space="preserve">MECANICO</x:t>
        </x:is>
      </x:c>
      <x:c r="E57" s="20" t="inlineStr">
        <x:is>
          <x:t xml:space="preserve">SOBRECALENTAMIENTO DEL MOTOR</x:t>
        </x:is>
      </x:c>
      <x:c r="F57" s="43" t="n">
        <x:v>46000</x:v>
      </x:c>
      <x:c r="G57" s="38" t="n">
        <x:v>0.3333333333333333</x:v>
      </x:c>
      <x:c r="H57" s="38" t="n">
        <x:v>0.6458333333333334</x:v>
      </x:c>
      <x:c r="I57" s="20" t="n">
        <x:v>7.5</x:v>
      </x:c>
      <x:c r="J57" s="20" t="str">
        <x:f>TEXT(F57,"dddd")</x:f>
        <x:v>Tuesday</x:v>
      </x:c>
      <x:c r="K57" s="20" t="inlineStr">
        <x:is>
          <x:t xml:space="preserve">REGISTRO ORIGINAL NO VERIFICADO (equipo anotado como roladora; la empresa indica que no tiene roladora)</x:t>
        </x:is>
      </x:c>
    </x:row>
    <x:row r="58">
      <x:c r="A58" s="20" t="n">
        <x:v>57</x:v>
      </x:c>
      <x:c r="B58" s="20" t="inlineStr">
        <x:is>
          <x:t xml:space="preserve">ROLADORA </x:t>
        </x:is>
      </x:c>
      <x:c r="C58" s="20" t="inlineStr">
        <x:is>
          <x:t xml:space="preserve">REXON 7.5 HP 220/380V</x:t>
        </x:is>
      </x:c>
      <x:c r="D58" s="20" t="inlineStr">
        <x:is>
          <x:t xml:space="preserve">MECANICO</x:t>
        </x:is>
      </x:c>
      <x:c r="E58" s="20" t="inlineStr">
        <x:is>
          <x:t xml:space="preserve">VIBRACIONES EXCESIVAS</x:t>
        </x:is>
      </x:c>
      <x:c r="F58" s="43" t="n">
        <x:v>46005</x:v>
      </x:c>
      <x:c r="G58" s="38" t="n">
        <x:v>0.6041666666666666</x:v>
      </x:c>
      <x:c r="H58" s="38" t="n">
        <x:v>0.7083333333333334</x:v>
      </x:c>
      <x:c r="I58" s="20" t="n">
        <x:v>2.500000000116415</x:v>
      </x:c>
      <x:c r="J58" s="20" t="str">
        <x:f>TEXT(F58,"dddd")</x:f>
        <x:v>Sunday</x:v>
      </x:c>
      <x:c r="K58" s="20" t="inlineStr">
        <x:is>
          <x:t xml:space="preserve">REGISTRO ORIGINAL NO VERIFICADO (equipo anotado como roladora; la empresa indica que no tiene roladora)</x:t>
        </x:is>
      </x:c>
    </x:row>
    <x:row r="59">
      <x:c r="A59" s="20" t="n">
        <x:v>58</x:v>
      </x:c>
      <x:c r="B59" s="20" t="inlineStr">
        <x:is>
          <x:t xml:space="preserve">ROLADORA </x:t>
        </x:is>
      </x:c>
      <x:c r="C59" s="20" t="inlineStr">
        <x:is>
          <x:t xml:space="preserve">REXON 7.5 HP 220/380V</x:t>
        </x:is>
      </x:c>
      <x:c r="D59" s="20" t="inlineStr">
        <x:is>
          <x:t xml:space="preserve">MECANICO</x:t>
        </x:is>
      </x:c>
      <x:c r="E59" s="20" t="inlineStr">
        <x:is>
          <x:t xml:space="preserve">RUPTURA DE LAS CADENAS DE TRANSMISIÓN</x:t>
        </x:is>
      </x:c>
      <x:c r="F59" s="43" t="n">
        <x:v>46015</x:v>
      </x:c>
      <x:c r="G59" s="38" t="n">
        <x:v>0.5208333333333334</x:v>
      </x:c>
      <x:c r="H59" s="38" t="n">
        <x:v>0.75</x:v>
      </x:c>
      <x:c r="I59" s="20" t="n">
        <x:v>5.499999999941792</x:v>
      </x:c>
      <x:c r="J59" s="20" t="str">
        <x:f>TEXT(F59,"dddd")</x:f>
        <x:v>Wednesday</x:v>
      </x:c>
      <x:c r="K59" s="20" t="inlineStr">
        <x:is>
          <x:t xml:space="preserve">REGISTRO ORIGINAL NO VERIFICADO (equipo anotado como roladora; la empresa indica que no tiene roladora)</x:t>
        </x:is>
      </x:c>
    </x:row>
    <x:row r="60">
      <x:c r="A60" s="20" t="n">
        <x:v>59</x:v>
      </x:c>
      <x:c r="B60" s="20" t="inlineStr">
        <x:is>
          <x:t xml:space="preserve">ROLADORA </x:t>
        </x:is>
      </x:c>
      <x:c r="C60" s="20" t="inlineStr">
        <x:is>
          <x:t xml:space="preserve">REXON 7.5 HP 220/380V</x:t>
        </x:is>
      </x:c>
      <x:c r="D60" s="20" t="inlineStr">
        <x:is>
          <x:t xml:space="preserve">MECANICO</x:t>
        </x:is>
      </x:c>
      <x:c r="E60" s="20" t="inlineStr">
        <x:is>
          <x:t xml:space="preserve">ATASCOS DE MATERIAL</x:t>
        </x:is>
      </x:c>
      <x:c r="F60" s="43" t="n">
        <x:v>46017</x:v>
      </x:c>
      <x:c r="G60" s="38" t="n">
        <x:v>0.3909722222222222</x:v>
      </x:c>
      <x:c r="H60" s="38" t="n">
        <x:v>0.5</x:v>
      </x:c>
      <x:c r="I60" s="20" t="n">
        <x:v>2.616666666639503</x:v>
      </x:c>
      <x:c r="J60" s="20" t="str">
        <x:f>TEXT(F60,"dddd")</x:f>
        <x:v>Friday</x:v>
      </x:c>
      <x:c r="K60" s="20" t="inlineStr">
        <x:is>
          <x:t xml:space="preserve">REGISTRO ORIGINAL NO VERIFICADO (equipo anotado como roladora; la empresa indica que no tiene roladora)</x:t>
        </x:is>
      </x:c>
    </x:row>
    <x:row r="61">
      <x:c r="A61" s="20" t="n">
        <x:v>60</x:v>
      </x:c>
      <x:c r="B61" s="20" t="inlineStr">
        <x:is>
          <x:t xml:space="preserve">ROLADORA </x:t>
        </x:is>
      </x:c>
      <x:c r="C61" s="20" t="inlineStr">
        <x:is>
          <x:t xml:space="preserve">REXON 7.5 HP 220/380V</x:t>
        </x:is>
      </x:c>
      <x:c r="D61" s="20" t="inlineStr">
        <x:is>
          <x:t xml:space="preserve">MECANICO</x:t>
        </x:is>
      </x:c>
      <x:c r="E61" s="20" t="inlineStr">
        <x:is>
          <x:t xml:space="preserve">FALLOS EN EL SISTEMA DE ENFRIAMIENTO</x:t>
        </x:is>
      </x:c>
      <x:c r="F61" s="43" t="n">
        <x:v>46019</x:v>
      </x:c>
      <x:c r="G61" s="38" t="n">
        <x:v>0.5416666666666666</x:v>
      </x:c>
      <x:c r="H61" s="38" t="n">
        <x:v>0.75</x:v>
      </x:c>
      <x:c r="I61" s="20" t="n">
        <x:v>5.000000000058208</x:v>
      </x:c>
      <x:c r="J61" s="20" t="str">
        <x:f>TEXT(F61,"dddd")</x:f>
        <x:v>Sunday</x:v>
      </x:c>
      <x:c r="K61" s="20" t="inlineStr">
        <x:is>
          <x:t xml:space="preserve">REGISTRO ORIGINAL NO VERIFICADO (equipo anotado como roladora; la empresa indica que no tiene roladora)</x:t>
        </x:is>
      </x:c>
    </x:row>
    <x:row r="63">
      <x:c r="H63" s="39" t="inlineStr">
        <x:is>
          <x:t xml:space="preserve">Registros</x:t>
        </x:is>
      </x:c>
      <x:c r="I63" s="40" t="n">
        <x:f>COUNT(I2:I61)</x:f>
        <x:v>60</x:v>
      </x:c>
    </x:row>
    <x:row r="64">
      <x:c r="H64" s="39" t="inlineStr">
        <x:is>
          <x:t xml:space="preserve">Mediana h</x:t>
        </x:is>
      </x:c>
      <x:c r="I64" s="40" t="n">
        <x:f>MEDIAN(I2:I61)</x:f>
        <x:v>3.500000000058208</x:v>
      </x:c>
    </x:row>
    <x:row r="65">
      <x:c r="H65" s="39" t="inlineStr">
        <x:is>
          <x:t xml:space="preserve">Percentil 75 h</x:t>
        </x:is>
      </x:c>
      <x:c r="I65" s="40" t="n">
        <x:f>PERCENTILE(I2:I61,0.75)</x:f>
        <x:v>5.00000000005821</x:v>
      </x:c>
    </x:row>
    <x:row r="66">
      <x:c r="H66" s="39" t="inlineStr">
        <x:is>
          <x:t xml:space="preserve">Máximo h</x:t>
        </x:is>
      </x:c>
      <x:c r="I66" s="40" t="n">
        <x:f>MAX(I2:I61)</x:f>
        <x:v>8.000000000058208</x:v>
      </x:c>
    </x:row>
    <x:row r="67">
      <x:c r="H67" s="39" t="inlineStr">
        <x:is>
          <x:t xml:space="preserve">Registros en domingo</x:t>
        </x:is>
      </x:c>
      <x:c r="I67" s="40" t="e">
        <x:f>SUMPRODUCT(--(WEEKDAY(F2:F61,2)=7))</x:f>
        <x:v>#VALUE!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Pr>
    <x:tabColor rgb="FF4B4B4B"/>
  </x:sheetPr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7" customWidth="1"/>
    <x:col min="2" max="2" width="44" customWidth="1"/>
    <x:col min="3" max="3" width="21" customWidth="1"/>
    <x:col min="4" max="4" width="21" customWidth="1"/>
    <x:col min="5" max="5" width="22" customWidth="1"/>
    <x:col min="6" max="6" width="34" customWidth="1"/>
    <x:col min="7" max="7" width="21" customWidth="1"/>
    <x:col min="8" max="8" width="24" customWidth="1"/>
  </x:cols>
  <x:sheetData>
    <x:row r="1" ht="38" customHeight="1">
      <x:c r="A1" s="5" t="inlineStr">
        <x:is>
          <x:t xml:space="preserve">Pedido</x:t>
        </x:is>
      </x:c>
      <x:c r="B1" s="5" t="inlineStr">
        <x:is>
          <x:t xml:space="preserve">Producto</x:t>
        </x:is>
      </x:c>
      <x:c r="C1" s="5" t="inlineStr">
        <x:is>
          <x:t xml:space="preserve">Cantidad inspeccionada</x:t>
        </x:is>
      </x:c>
      <x:c r="D1" s="5" t="inlineStr">
        <x:is>
          <x:t xml:space="preserve">Unidades conformes</x:t>
        </x:is>
      </x:c>
      <x:c r="E1" s="5" t="inlineStr">
        <x:is>
          <x:t xml:space="preserve">Unidades no conformes</x:t>
        </x:is>
      </x:c>
      <x:c r="F1" s="5" t="inlineStr">
        <x:is>
          <x:t xml:space="preserve">Defecto observado</x:t>
        </x:is>
      </x:c>
      <x:c r="G1" s="5" t="inlineStr">
        <x:is>
          <x:t xml:space="preserve">Reproceso h</x:t>
        </x:is>
      </x:c>
      <x:c r="H1" s="5" t="inlineStr">
        <x:is>
          <x:t xml:space="preserve">Material perdido S/</x:t>
        </x:is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Pr>
    <x:tabColor rgb="FF4B4B4B"/>
  </x:sheetPr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9" customWidth="1"/>
    <x:col min="2" max="2" width="32" customWidth="1"/>
    <x:col min="3" max="3" width="40" customWidth="1"/>
    <x:col min="4" max="4" width="86" customWidth="1"/>
  </x:cols>
  <x:sheetData>
    <x:row r="1" ht="38" customHeight="1">
      <x:c r="A1" s="5" t="inlineStr">
        <x:is>
          <x:t xml:space="preserve">Dato</x:t>
        </x:is>
      </x:c>
      <x:c r="B1" s="5" t="inlineStr">
        <x:is>
          <x:t xml:space="preserve">Clasificación</x:t>
        </x:is>
      </x:c>
      <x:c r="C1" s="5" t="inlineStr">
        <x:is>
          <x:t xml:space="preserve">Ubicación</x:t>
        </x:is>
      </x:c>
      <x:c r="D1" s="5" t="inlineStr">
        <x:is>
          <x:t xml:space="preserve">Límite metodológico</x:t>
        </x:is>
      </x:c>
    </x:row>
    <x:row r="2">
      <x:c r="A2" t="inlineStr">
        <x:is>
          <x:t xml:space="preserve">Ventas 2025 por familia</x:t>
        </x:is>
      </x:c>
      <x:c r="B2" t="inlineStr">
        <x:is>
          <x:t xml:space="preserve">AGREGADO DE ARCHIVO ORIGINAL</x:t>
        </x:is>
      </x:c>
      <x:c r="C2" t="inlineStr">
        <x:is>
          <x:t xml:space="preserve">12_PRECIOS</x:t>
        </x:is>
      </x:c>
      <x:c r="D2" t="inlineStr">
        <x:is>
          <x:t xml:space="preserve">Promedio familiar no precio de producto individual</x:t>
        </x:is>
      </x:c>
    </x:row>
    <x:row r="3">
      <x:c r="A3" t="inlineStr">
        <x:is>
          <x:t xml:space="preserve">96 pedidos</x:t>
        </x:is>
      </x:c>
      <x:c r="B3" t="inlineStr">
        <x:is>
          <x:t xml:space="preserve">SINTETICO HEREDADO</x:t>
        </x:is>
      </x:c>
      <x:c r="C3" t="inlineStr">
        <x:is>
          <x:t xml:space="preserve">08_PEDIDOS</x:t>
        </x:is>
      </x:c>
      <x:c r="D3" t="inlineStr">
        <x:is>
          <x:t xml:space="preserve">No equivale a ventas o despachos reales</x:t>
        </x:is>
      </x:c>
    </x:row>
    <x:row r="4">
      <x:c r="A4" t="inlineStr">
        <x:is>
          <x:t xml:space="preserve">50 productos</x:t>
        </x:is>
      </x:c>
      <x:c r="B4" t="inlineStr">
        <x:is>
          <x:t xml:space="preserve">CATALOGO EXPERIMENTAL</x:t>
        </x:is>
      </x:c>
      <x:c r="C4" t="inlineStr">
        <x:is>
          <x:t xml:space="preserve">01_PRODUCTOS</x:t>
        </x:is>
      </x:c>
      <x:c r="D4" t="inlineStr">
        <x:is>
          <x:t xml:space="preserve">No está acreditado inventario de catálogo completo</x:t>
        </x:is>
      </x:c>
    </x:row>
    <x:row r="5">
      <x:c r="A5" t="inlineStr">
        <x:is>
          <x:t xml:space="preserve">8 productos procesados</x:t>
        </x:is>
      </x:c>
      <x:c r="B5" t="inlineStr">
        <x:is>
          <x:t xml:space="preserve">ESCENARIO PRODUCTIVO</x:t>
        </x:is>
      </x:c>
      <x:c r="C5" t="inlineStr">
        <x:is>
          <x:t xml:space="preserve">09_CARGA_ORDEN</x:t>
        </x:is>
      </x:c>
      <x:c r="D5" t="inlineStr">
        <x:is>
          <x:t xml:space="preserve">El resto no tiene órdenes de prueba</x:t>
        </x:is>
      </x:c>
    </x:row>
    <x:row r="6">
      <x:c r="A6" t="inlineStr">
        <x:is>
          <x:t xml:space="preserve">191 duraciones completadas</x:t>
        </x:is>
      </x:c>
      <x:c r="B6" t="inlineStr">
        <x:is>
          <x:t xml:space="preserve">SUPUESTO DE INGENIERIA</x:t>
        </x:is>
      </x:c>
      <x:c r="C6" t="inlineStr">
        <x:is>
          <x:t xml:space="preserve">05_RUTAS</x:t>
        </x:is>
      </x:c>
      <x:c r="D6" t="inlineStr">
        <x:is>
          <x:t xml:space="preserve">No deben presentarse como cronometrajes de SAGAPI</x:t>
        </x:is>
      </x:c>
    </x:row>
    <x:row r="7">
      <x:c r="A7" t="inlineStr">
        <x:is>
          <x:t xml:space="preserve">Horno por lote</x:t>
        </x:is>
      </x:c>
      <x:c r="B7" t="inlineStr">
        <x:is>
          <x:t xml:space="preserve">SUPUESTO TECNICO</x:t>
        </x:is>
      </x:c>
      <x:c r="C7" t="inlineStr">
        <x:is>
          <x:t xml:space="preserve">05_RUTAS / 19_PARAMETROS</x:t>
        </x:is>
      </x:c>
      <x:c r="D7" t="inlineStr">
        <x:is>
          <x:t xml:space="preserve">40 min ciclo y 10 piezas, sujeto a medición</x:t>
        </x:is>
      </x:c>
    </x:row>
    <x:row r="8">
      <x:c r="A8" t="inlineStr">
        <x:is>
          <x:t xml:space="preserve">Fallas plegadora</x:t>
        </x:is>
      </x:c>
      <x:c r="B8" t="inlineStr">
        <x:is>
          <x:t xml:space="preserve">SIMULACION POR EVENTO</x:t>
        </x:is>
      </x:c>
      <x:c r="C8" t="inlineStr">
        <x:is>
          <x:t xml:space="preserve">14_FALLAS_ESC</x:t>
        </x:is>
      </x:c>
      <x:c r="D8" t="inlineStr">
        <x:is>
          <x:t xml:space="preserve">No es historial de fiabilidad</x:t>
        </x:is>
      </x:c>
    </x:row>
    <x:row r="9">
      <x:c r="A9" t="inlineStr">
        <x:is>
          <x:t xml:space="preserve">Programa FIFO inicial</x:t>
        </x:is>
      </x:c>
      <x:c r="B9" t="inlineStr">
        <x:is>
          <x:t xml:space="preserve">SIMULACION POR REGLA</x:t>
        </x:is>
      </x:c>
      <x:c r="C9" t="inlineStr">
        <x:is>
          <x:t xml:space="preserve">16_PROGRAMA_BASE</x:t>
        </x:is>
      </x:c>
      <x:c r="D9" t="inlineStr">
        <x:is>
          <x:t xml:space="preserve">No es secuencia observada en planta</x:t>
        </x:is>
      </x:c>
    </x:row>
    <x:row r="10">
      <x:c r="A10" t="inlineStr">
        <x:is>
          <x:t xml:space="preserve">Penalidad 10 %</x:t>
        </x:is>
      </x:c>
      <x:c r="B10" t="inlineStr">
        <x:is>
          <x:t xml:space="preserve">SUPUESTO ECONOMICO</x:t>
        </x:is>
      </x:c>
      <x:c r="C10" t="inlineStr">
        <x:is>
          <x:t xml:space="preserve">12_PRECIOS</x:t>
        </x:is>
      </x:c>
      <x:c r="D10" t="inlineStr">
        <x:is>
          <x:t xml:space="preserve">No se ha acreditado cláusula contractual</x:t>
        </x:is>
      </x:c>
    </x:row>
    <x:row r="11">
      <x:c r="A11" t="inlineStr">
        <x:is>
          <x:t xml:space="preserve">Recuperación A/B</x:t>
        </x:is>
      </x:c>
      <x:c r="B11" t="inlineStr">
        <x:is>
          <x:t xml:space="preserve">HIPOTESIS FISICA</x:t>
        </x:is>
      </x:c>
      <x:c r="C11" t="inlineStr">
        <x:is>
          <x:t xml:space="preserve">15_RECUPERACION</x:t>
        </x:is>
      </x:c>
      <x:c r="D11" t="inlineStr">
        <x:is>
          <x:t xml:space="preserve">No sustituye consulta al jefe de planta</x:t>
        </x:is>
      </x:c>
    </x:row>
    <x:row r="12">
      <x:c r="A12" s="20" t="inlineStr">
        <x:is>
          <x:t xml:space="preserve">Horario, liberación y vencimiento</x:t>
        </x:is>
      </x:c>
      <x:c r="B12" s="20" t="inlineStr">
        <x:is>
          <x:t xml:space="preserve">DERIVADO / SUPUESTO OPERATIVO</x:t>
        </x:is>
      </x:c>
      <x:c r="C12" s="20" t="inlineStr">
        <x:is>
          <x:t xml:space="preserve">19_PARAMETROS, 08_PEDIDOS</x:t>
        </x:is>
      </x:c>
      <x:c r="D12" s="20" t="inlineStr">
        <x:is>
          <x:t xml:space="preserve">Confirmar horario real con el jefe de planta</x:t>
        </x:is>
      </x:c>
    </x:row>
    <x:row r="13">
      <x:c r="A13" s="20" t="inlineStr">
        <x:is>
          <x:t xml:space="preserve">Penalidad diaria de sensibilidad</x:t>
        </x:is>
      </x:c>
      <x:c r="B13" s="20" t="inlineStr">
        <x:is>
          <x:t xml:space="preserve">ESCENARIO DE SENSIBILIDAD</x:t>
        </x:is>
      </x:c>
      <x:c r="C13" s="20" t="inlineStr">
        <x:is>
          <x:t xml:space="preserve">08_PEDIDOS</x:t>
        </x:is>
      </x:c>
      <x:c r="D13" s="20" t="inlineStr">
        <x:is>
          <x:t xml:space="preserve">Fórmula de la contratación pública; no es cláusula de SAGAPI</x:t>
        </x:is>
      </x:c>
    </x:row>
    <x:row r="14">
      <x:c r="A14" s="20" t="inlineStr">
        <x:is>
          <x:t xml:space="preserve">Fallas F13–F20; escenarios S13–S21</x:t>
        </x:is>
      </x:c>
      <x:c r="B14" s="20" t="inlineStr">
        <x:is>
          <x:t xml:space="preserve">SINTETICO</x:t>
        </x:is>
      </x:c>
      <x:c r="C14" s="20" t="inlineStr">
        <x:is>
          <x:t xml:space="preserve">14_FALLAS_ESC, 18_ESCENARIOS</x:t>
        </x:is>
      </x:c>
      <x:c r="D14" s="20" t="inlineStr">
        <x:is>
          <x:t xml:space="preserve">No son averías históricas</x:t>
        </x:is>
      </x:c>
    </x:row>
    <x:row r="15">
      <x:c r="A15" s="20" t="inlineStr">
        <x:is>
          <x:t xml:space="preserve">Mantenimiento F21</x:t>
        </x:is>
      </x:c>
      <x:c r="B15" s="20" t="inlineStr">
        <x:is>
          <x:t xml:space="preserve">SUPUESTO</x:t>
        </x:is>
      </x:c>
      <x:c r="C15" s="20" t="inlineStr">
        <x:is>
          <x:t xml:space="preserve">14_FALLAS_ESC</x:t>
        </x:is>
      </x:c>
      <x:c r="D15" s="20" t="inlineStr">
        <x:is>
          <x:t xml:space="preserve">Ventana planificada de ejemplo; reemplazar por el plan real de mantenimiento</x:t>
        </x:is>
      </x:c>
    </x:row>
    <x:row r="16">
      <x:c r="A16" s="20" t="inlineStr">
        <x:is>
          <x:t xml:space="preserve">Detalle de recuperación A/B</x:t>
        </x:is>
      </x:c>
      <x:c r="B16" s="20" t="inlineStr">
        <x:is>
          <x:t xml:space="preserve">SUPUESTO TECNICO</x:t>
        </x:is>
      </x:c>
      <x:c r="C16" s="20" t="inlineStr">
        <x:is>
          <x:t xml:space="preserve">15_RECUPERACION</x:t>
        </x:is>
      </x:c>
      <x:c r="D16" s="20" t="inlineStr">
        <x:is>
          <x:t xml:space="preserve">Validar con el operador de plegadora</x:t>
        </x:is>
      </x:c>
    </x:row>
    <x:row r="17">
      <x:c r="A17" s="20" t="inlineStr">
        <x:is>
          <x:t xml:space="preserve">Potencia y factor de carga</x:t>
        </x:is>
      </x:c>
      <x:c r="B17" s="20" t="inlineStr">
        <x:is>
          <x:t xml:space="preserve">ESTIMADO TECNICO</x:t>
        </x:is>
      </x:c>
      <x:c r="C17" s="20" t="inlineStr">
        <x:is>
          <x:t xml:space="preserve">04_MAQUINAS</x:t>
        </x:is>
      </x:c>
      <x:c r="D17" s="20" t="inlineStr">
        <x:is>
          <x:t xml:space="preserve">Verificar placa y recibo eléctrico</x:t>
        </x:is>
      </x:c>
    </x:row>
    <x:row r="18">
      <x:c r="A18" s="20" t="inlineStr">
        <x:is>
          <x:t xml:space="preserve">Habilidades de operarios</x:t>
        </x:is>
      </x:c>
      <x:c r="B18" s="20" t="inlineStr">
        <x:is>
          <x:t xml:space="preserve">SUPUESTO</x:t>
        </x:is>
      </x:c>
      <x:c r="C18" s="20" t="inlineStr">
        <x:is>
          <x:t xml:space="preserve">06B_HABILIDADES</x:t>
        </x:is>
      </x:c>
      <x:c r="D18" s="20" t="inlineStr">
        <x:is>
          <x:t xml:space="preserve">Validar con el jefe de planta</x:t>
        </x:is>
      </x:c>
    </x:row>
    <x:row r="19">
      <x:c r="A19" s="20" t="inlineStr">
        <x:is>
          <x:t xml:space="preserve">Factor de tiempo en alternativa</x:t>
        </x:is>
      </x:c>
      <x:c r="B19" s="20" t="inlineStr">
        <x:is>
          <x:t xml:space="preserve">SUPUESTO TECNICO</x:t>
        </x:is>
      </x:c>
      <x:c r="C19" s="20" t="inlineStr">
        <x:is>
          <x:t xml:space="preserve">13_ELEGIBILIDAD</x:t>
        </x:is>
      </x:c>
      <x:c r="D19" s="20" t="inlineStr">
        <x:is>
          <x:t xml:space="preserve">Medir en planta</x:t>
        </x:is>
      </x:c>
    </x:row>
    <x:row r="20">
      <x:c r="A20" s="20" t="inlineStr">
        <x:is>
          <x:t xml:space="preserve">Paradas del archivo original</x:t>
        </x:is>
      </x:c>
      <x:c r="B20" s="20" t="inlineStr">
        <x:is>
          <x:t xml:space="preserve">REGISTRO ORIGINAL NO VERIFICADO</x:t>
        </x:is>
      </x:c>
      <x:c r="C20" s="20" t="inlineStr">
        <x:is>
          <x:t xml:space="preserve">21B_PARADAS_ARCHIVO_ORIG</x:t>
        </x:is>
      </x:c>
      <x:c r="D20" s="20" t="inlineStr">
        <x:is>
          <x:t xml:space="preserve">Equipo anotado como roladora</x:t>
        </x:is>
      </x:c>
    </x:row>
    <x:row r="21">
      <x:c r="A21" s="20" t="inlineStr">
        <x:is>
          <x:t xml:space="preserve">Feriados nacionales 2025</x:t>
        </x:is>
      </x:c>
      <x:c r="B21" s="20" t="inlineStr">
        <x:is>
          <x:t xml:space="preserve">REFERENCIA NORMATIVA</x:t>
        </x:is>
      </x:c>
      <x:c r="C21" s="20" t="inlineStr">
        <x:is>
          <x:t xml:space="preserve">07_CALENDARIO</x:t>
        </x:is>
      </x:c>
      <x:c r="D21" s="20" t="inlineStr">
        <x:is>
          <x:t xml:space="preserve">Desactivados por defecto</x:t>
        </x:is>
      </x:c>
    </x:row>
    <x:row r="22">
      <x:c r="A22" s="20" t="inlineStr">
        <x:is>
          <x:t xml:space="preserve">Resultados MILP</x:t>
        </x:is>
      </x:c>
      <x:c r="B22" s="20" t="inlineStr">
        <x:is>
          <x:t xml:space="preserve">RESULTADO CALCULADO</x:t>
        </x:is>
      </x:c>
      <x:c r="C22" s="20" t="inlineStr">
        <x:is>
          <x:t xml:space="preserve">28-33</x:t>
        </x:is>
      </x:c>
      <x:c r="D22" s="20" t="inlineStr">
        <x:is>
          <x:t xml:space="preserve">Corridas verificadas del programa Python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15bff655e0b042f7"/>
  </x:tableParts>
</x:worksheet>
</file>

<file path=xl/worksheets/sheet28.xml><?xml version="1.0" encoding="utf-8"?>
<x:worksheet xmlns:x="http://schemas.openxmlformats.org/spreadsheetml/2006/main">
  <x:sheetPr>
    <x:tabColor rgb="FF4B4B4B"/>
  </x:sheetPr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56" customWidth="1"/>
    <x:col min="2" max="2" width="25" customWidth="1"/>
    <x:col min="3" max="3" width="20" customWidth="1"/>
    <x:col min="4" max="4" width="59" customWidth="1"/>
  </x:cols>
  <x:sheetData>
    <x:row r="1" ht="38" customHeight="1">
      <x:c r="A1" s="5" t="inlineStr">
        <x:is>
          <x:t xml:space="preserve">Control</x:t>
        </x:is>
      </x:c>
      <x:c r="B1" s="5" t="inlineStr">
        <x:is>
          <x:t xml:space="preserve">Resultado calculado</x:t>
        </x:is>
      </x:c>
      <x:c r="C1" s="5" t="inlineStr">
        <x:is>
          <x:t xml:space="preserve">Objetivo</x:t>
        </x:is>
      </x:c>
      <x:c r="D1" s="5" t="inlineStr">
        <x:is>
          <x:t xml:space="preserve">Interpretación</x:t>
        </x:is>
      </x:c>
    </x:row>
    <x:row r="2">
      <x:c r="A2" t="inlineStr">
        <x:is>
          <x:t xml:space="preserve">Órdenes disponibles</x:t>
        </x:is>
      </x:c>
      <x:c r="B2" s="14" t="n">
        <x:f>COUNTA('08_PEDIDOS'!A2:A97)</x:f>
        <x:v>96</x:v>
      </x:c>
      <x:c r="C2" t="n">
        <x:v>96</x:v>
      </x:c>
      <x:c r="D2" t="inlineStr">
        <x:is>
          <x:t xml:space="preserve">Estructura</x:t>
        </x:is>
      </x:c>
    </x:row>
    <x:row r="3">
      <x:c r="A3" t="inlineStr">
        <x:is>
          <x:t xml:space="preserve">Unidades</x:t>
        </x:is>
      </x:c>
      <x:c r="B3" s="14" t="n">
        <x:f>SUM('08_PEDIDOS'!D2:D97)</x:f>
        <x:v>851</x:v>
      </x:c>
      <x:c r="C3" t="n">
        <x:v>851</x:v>
      </x:c>
      <x:c r="D3" t="inlineStr">
        <x:is>
          <x:t xml:space="preserve">Demanda sintética</x:t>
        </x:is>
      </x:c>
    </x:row>
    <x:row r="4">
      <x:c r="A4" t="inlineStr">
        <x:is>
          <x:t xml:space="preserve">Operaciones base</x:t>
        </x:is>
      </x:c>
      <x:c r="B4" s="14" t="n">
        <x:f>COUNTA('09_CARGA_ORDEN'!A2:A1153)</x:f>
        <x:v>1152</x:v>
      </x:c>
      <x:c r="C4" t="n">
        <x:v>1152</x:v>
      </x:c>
      <x:c r="D4" t="inlineStr">
        <x:is>
          <x:t xml:space="preserve">Instancia de cálculo</x:t>
        </x:is>
      </x:c>
    </x:row>
    <x:row r="5">
      <x:c r="A5" t="inlineStr">
        <x:is>
          <x:t xml:space="preserve">Tiempos unitarios con campo vacío</x:t>
        </x:is>
      </x:c>
      <x:c r="B5" s="14" t="n">
        <x:f>COUNTBLANK('05_RUTAS'!G2:G407)</x:f>
        <x:v>0</x:v>
      </x:c>
      <x:c r="C5" t="n">
        <x:v>0</x:v>
      </x:c>
      <x:c r="D5" t="inlineStr">
        <x:is>
          <x:t xml:space="preserve">Sustituidos por escenario donde faltaban</x:t>
        </x:is>
      </x:c>
    </x:row>
    <x:row r="6">
      <x:c r="A6" t="inlineStr">
        <x:is>
          <x:t xml:space="preserve">Fallas plegadora de escenario</x:t>
        </x:is>
      </x:c>
      <x:c r="B6" s="14" t="n">
        <x:f>COUNTA('14_FALLAS_ESC'!A2:A13)</x:f>
        <x:v>12</x:v>
      </x:c>
      <x:c r="C6" t="n">
        <x:v>12</x:v>
      </x:c>
      <x:c r="D6" t="inlineStr">
        <x:is>
          <x:t xml:space="preserve">NO historial</x:t>
        </x:is>
      </x:c>
    </x:row>
    <x:row r="7">
      <x:c r="A7" t="inlineStr">
        <x:is>
          <x:t xml:space="preserve">Fallas plegadora históricas</x:t>
        </x:is>
      </x:c>
      <x:c r="B7" s="14" t="n">
        <x:f>COUNTA('21_INCIDENCIAS_REAL'!A2:A10)</x:f>
        <x:v>0</x:v>
      </x:c>
      <x:c r="C7" t="n">
        <x:v>0</x:v>
      </x:c>
      <x:c r="D7" t="inlineStr">
        <x:is>
          <x:t xml:space="preserve">Historial ausente</x:t>
        </x:is>
      </x:c>
    </x:row>
    <x:row r="8">
      <x:c r="A8" t="inlineStr">
        <x:is>
          <x:t xml:space="preserve">Precio promedio por familia</x:t>
        </x:is>
      </x:c>
      <x:c r="B8" s="14" t="n">
        <x:f>COUNT('12_PRECIOS'!D2:D5)</x:f>
        <x:v>4</x:v>
      </x:c>
      <x:c r="C8" t="n">
        <x:v>4</x:v>
      </x:c>
      <x:c r="D8" t="inlineStr">
        <x:is>
          <x:t xml:space="preserve">Valor estimado</x:t>
        </x:is>
      </x:c>
    </x:row>
    <x:row r="9">
      <x:c r="A9" t="inlineStr">
        <x:is>
          <x:t xml:space="preserve">Pedidos con valor</x:t>
        </x:is>
      </x:c>
      <x:c r="B9" s="14" t="n">
        <x:f>COUNT('08_PEDIDOS'!Q2:Q97)</x:f>
        <x:v>96</x:v>
      </x:c>
      <x:c r="C9" t="n">
        <x:v>96</x:v>
      </x:c>
      <x:c r="D9" t="inlineStr">
        <x:is>
          <x:t xml:space="preserve">Estimado, no contratos</x:t>
        </x:is>
      </x:c>
    </x:row>
    <x:row r="10">
      <x:c r="A10" t="inlineStr">
        <x:is>
          <x:t xml:space="preserve">Planta FIFO</x:t>
        </x:is>
      </x:c>
      <x:c r="B10" s="14" t="n">
        <x:f>COUNTA('16_PROGRAMA_BASE'!A2:A1153)</x:f>
        <x:v>1152</x:v>
      </x:c>
      <x:c r="C10" t="n">
        <x:v>1152</x:v>
      </x:c>
      <x:c r="D10" t="inlineStr">
        <x:is>
          <x:t xml:space="preserve">Generado</x:t>
        </x:is>
      </x:c>
    </x:row>
    <x:row r="11">
      <x:c r="A11" t="inlineStr">
        <x:is>
          <x:t xml:space="preserve">Estado en falla</x:t>
        </x:is>
      </x:c>
      <x:c r="B11" s="14" t="n">
        <x:f>COUNTA('17_ESTADO_PLANTA'!A2:A1153)</x:f>
        <x:v>1152</x:v>
      </x:c>
      <x:c r="C11" t="n">
        <x:v>1152</x:v>
      </x:c>
      <x:c r="D11" t="inlineStr">
        <x:is>
          <x:t xml:space="preserve">Derivado</x:t>
        </x:is>
      </x:c>
    </x:row>
    <x:row r="12">
      <x:c r="A12" t="inlineStr">
        <x:is>
          <x:t xml:space="preserve">Pintura subcontratada en rutas</x:t>
        </x:is>
      </x:c>
      <x:c r="B12" s="14" t="n">
        <x:f>COUNTIF('05_RUTAS'!E2:E407,"Proveedor de pintura externo")</x:f>
        <x:v>0</x:v>
      </x:c>
      <x:c r="C12" t="n">
        <x:v>0</x:v>
      </x:c>
      <x:c r="D12" t="inlineStr">
        <x:is>
          <x:t xml:space="preserve">Pintura internalizada</x:t>
        </x:is>
      </x:c>
    </x:row>
    <x:row r="13">
      <x:c r="A13" t="inlineStr">
        <x:is>
          <x:t xml:space="preserve">Entregas reales registradas</x:t>
        </x:is>
      </x:c>
      <x:c r="B13" s="14" t="n">
        <x:f>COUNT('08_PEDIDOS'!J2:J97)</x:f>
        <x:v>0</x:v>
      </x:c>
      <x:c r="C13" t="n">
        <x:v>0</x:v>
      </x:c>
      <x:c r="D13" t="inlineStr">
        <x:is>
          <x:t xml:space="preserve">No hay evaluación OTD histórica</x:t>
        </x:is>
      </x:c>
    </x:row>
    <x:row r="14">
      <x:c r="A14" s="20" t="inlineStr">
        <x:is>
          <x:t xml:space="preserve">Eventos de indisponibilidad</x:t>
        </x:is>
      </x:c>
      <x:c r="B14" s="29" t="n">
        <x:f>COUNTA('14_FALLAS_ESC'!A2:A60)</x:f>
        <x:v>21</x:v>
      </x:c>
      <x:c r="C14" s="20" t="n">
        <x:v>21</x:v>
      </x:c>
      <x:c r="D14" s="20" t="inlineStr">
        <x:is>
          <x:t xml:space="preserve">F01–F20 fallas y F21 mantenimiento planificado</x:t>
        </x:is>
      </x:c>
    </x:row>
    <x:row r="15">
      <x:c r="A15" s="20" t="inlineStr">
        <x:is>
          <x:t xml:space="preserve">Escenarios</x:t>
        </x:is>
      </x:c>
      <x:c r="B15" s="29" t="n">
        <x:f>COUNTA('18_ESCENARIOS'!A2:A60)</x:f>
        <x:v>40</x:v>
      </x:c>
      <x:c r="C15" s="20" t="n">
        <x:v>40</x:v>
      </x:c>
      <x:c r="D15" s="20" t="inlineStr">
        <x:is>
          <x:t xml:space="preserve">S00 + pares A/B + S17B + S20A + S21A</x:t>
        </x:is>
      </x:c>
    </x:row>
    <x:row r="16">
      <x:c r="A16" s="20" t="inlineStr">
        <x:is>
          <x:t xml:space="preserve">Peso medio w_j</x:t>
        </x:is>
      </x:c>
      <x:c r="B16" s="29" t="n">
        <x:f>ROUND(AVERAGE('08_PEDIDOS'!V2:V97),6)</x:f>
        <x:v>1</x:v>
      </x:c>
      <x:c r="C16" s="20" t="n">
        <x:v>1</x:v>
      </x:c>
      <x:c r="D16" s="20" t="inlineStr">
        <x:is>
          <x:t xml:space="preserve">Normalización correcta</x:t>
        </x:is>
      </x:c>
    </x:row>
    <x:row r="17">
      <x:c r="A17" s="20" t="inlineStr">
        <x:is>
          <x:t xml:space="preserve">Penalidad diaria ≤ tope</x:t>
        </x:is>
      </x:c>
      <x:c r="B17" s="29" t="n">
        <x:f>SUMPRODUCT(--('08_PEDIDOS'!X2:X97&gt;'08_PEDIDOS'!Y2:Y97))</x:f>
        <x:v>0</x:v>
      </x:c>
      <x:c r="C17" s="20" t="n">
        <x:v>0</x:v>
      </x:c>
      <x:c r="D17" s="20" t="inlineStr">
        <x:is>
          <x:t xml:space="preserve">Ningún pedido supera el tope en un día</x:t>
        </x:is>
      </x:c>
    </x:row>
    <x:row r="18">
      <x:c r="A18" s="20" t="inlineStr">
        <x:is>
          <x:t xml:space="preserve">Horas de proceso 08 = 09</x:t>
        </x:is>
      </x:c>
      <x:c r="B18" s="29" t="n">
        <x:f>ROUND(SUM('08_PEDIDOS'!Z2:Z97)-SUM('09_CARGA_ORDEN'!J2:J1153),6)</x:f>
        <x:v>0</x:v>
      </x:c>
      <x:c r="C18" s="20" t="n">
        <x:v>0</x:v>
      </x:c>
      <x:c r="D18" s="20" t="inlineStr">
        <x:is>
          <x:t xml:space="preserve">Consistencia de cargas</x:t>
        </x:is>
      </x:c>
    </x:row>
    <x:row r="19">
      <x:c r="A19" s="20" t="inlineStr">
        <x:is>
          <x:t xml:space="preserve">Carga 11 = 09</x:t>
        </x:is>
      </x:c>
      <x:c r="B19" s="29" t="n">
        <x:f>ROUND(SUM('11_CAPACIDAD'!I2:I205)-SUM('09_CARGA_ORDEN'!J2:J1153),6)</x:f>
        <x:v>0</x:v>
      </x:c>
      <x:c r="C19" s="20" t="n">
        <x:v>0</x:v>
      </x:c>
      <x:c r="D19" s="20" t="inlineStr">
        <x:is>
          <x:t xml:space="preserve">Consistencia de capacidad</x:t>
        </x:is>
      </x:c>
    </x:row>
    <x:row r="20">
      <x:c r="A20" s="20" t="inlineStr">
        <x:is>
          <x:t xml:space="preserve">Días productivos 2025</x:t>
        </x:is>
      </x:c>
      <x:c r="B20" s="29" t="n">
        <x:f>SUMPRODUCT(('07_CALENDARIO'!A2:A397&lt;DATE(2026,1,1))*('07_CALENDARIO'!K2:K397))</x:f>
        <x:v>261</x:v>
      </x:c>
      <x:c r="C20" s="20" t="n">
        <x:v>261</x:v>
      </x:c>
      <x:c r="D20" s="20" t="inlineStr">
        <x:is>
          <x:t xml:space="preserve">Sin feriados (interruptor = 0)</x:t>
        </x:is>
      </x:c>
    </x:row>
    <x:row r="21">
      <x:c r="A21" s="20" t="inlineStr">
        <x:is>
          <x:t xml:space="preserve">Familias con nombre consistente</x:t>
        </x:is>
      </x:c>
      <x:c r="B21" s="29" t="n">
        <x:f>SUMPRODUCT(--(COUNTIF('12_PRECIOS'!A2:A5,'01_PRODUCTOS'!A2:A51)&gt;0))</x:f>
        <x:v>0</x:v>
      </x:c>
      <x:c r="C21" s="20" t="n">
        <x:v>50</x:v>
      </x:c>
      <x:c r="D21" s="20" t="inlineStr">
        <x:is>
          <x:t xml:space="preserve">01 ↔ 12</x:t>
        </x:is>
      </x:c>
    </x:row>
    <x:row r="22">
      <x:c r="A22" s="20" t="inlineStr">
        <x:is>
          <x:t xml:space="preserve">Máquinas sin operario habilitado</x:t>
        </x:is>
      </x:c>
      <x:c r="B22" s="29" t="n">
        <x:f>COUNTIF('06B_HABILIDADES'!B12:Q12,0)</x:f>
        <x:v>13</x:v>
      </x:c>
      <x:c r="C22" s="20" t="n">
        <x:v>0</x:v>
      </x:c>
      <x:c r="D22" s="20" t="inlineStr">
        <x:is>
          <x:t xml:space="preserve">Cada máquina tiene al menos un operario</x:t>
        </x:is>
      </x:c>
    </x:row>
    <x:row r="23">
      <x:c r="A23" s="20" t="inlineStr">
        <x:is>
          <x:t xml:space="preserve">F13 dentro del plegado FIFO de P059</x:t>
        </x:is>
      </x:c>
      <x:c r="B23" s="29" t="b">
        <x:f>AND('14_FALLAS_ESC'!B14&gt;='16_PROGRAMA_BASE'!F690,'14_FALLAS_ESC'!B14&lt;'16_PROGRAMA_BASE'!G690)</x:f>
        <x:v>1</x:v>
      </x:c>
      <x:c r="C23" s="20" t="b">
        <x:v>1</x:v>
      </x:c>
      <x:c r="D23" s="20" t="inlineStr">
        <x:is>
          <x:t xml:space="preserve">Coherencia con 16</x:t>
        </x:is>
      </x:c>
    </x:row>
    <x:row r="24">
      <x:c r="A24" s="20" t="inlineStr">
        <x:is>
          <x:t xml:space="preserve">F14 dentro del plegado FIFO de P044</x:t>
        </x:is>
      </x:c>
      <x:c r="B24" s="29" t="b">
        <x:f>AND('14_FALLAS_ESC'!B15&gt;='16_PROGRAMA_BASE'!F545,'14_FALLAS_ESC'!B15&lt;'16_PROGRAMA_BASE'!G545)</x:f>
        <x:v>1</x:v>
      </x:c>
      <x:c r="C24" s="20" t="b">
        <x:v>1</x:v>
      </x:c>
      <x:c r="D24" s="20" t="inlineStr">
        <x:is>
          <x:t xml:space="preserve">Coherencia con 16</x:t>
        </x:is>
      </x:c>
    </x:row>
    <x:row r="25">
      <x:c r="A25" s="20" t="inlineStr">
        <x:is>
          <x:t xml:space="preserve">Productos con pedido y esquema</x:t>
        </x:is>
      </x:c>
      <x:c r="B25" s="29" t="n">
        <x:f>COUNTA('01B_IMAGENES'!A2:A9)</x:f>
        <x:v>8</x:v>
      </x:c>
      <x:c r="C25" s="20" t="n">
        <x:v>8</x:v>
      </x:c>
      <x:c r="D25" s="20" t="inlineStr">
        <x:is>
          <x:t xml:space="preserve">Imágenes referenciales</x:t>
        </x:is>
      </x:c>
    </x:row>
    <x:row r="26">
      <x:c r="A26" s="20" t="inlineStr">
        <x:is>
          <x:t xml:space="preserve">Python reproduce 16_PROGRAMA_BASE</x:t>
        </x:is>
      </x:c>
      <x:c r="B26" s="29" t="inlineStr">
        <x:is>
          <x:t xml:space="preserve">Sí</x:t>
        </x:is>
      </x:c>
      <x:c r="C26" s="20" t="inlineStr">
        <x:is>
          <x:t xml:space="preserve">Sí</x:t>
        </x:is>
      </x:c>
      <x:c r="D26" s="20" t="inlineStr">
        <x:is>
          <x:t xml:space="preserve">Comando validar del programa (experimento E0)</x:t>
        </x:is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Pr>
    <x:tabColor rgb="FF4B4B4B"/>
  </x:sheetPr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56" customWidth="1"/>
    <x:col min="2" max="2" width="13" customWidth="1"/>
    <x:col min="3" max="3" width="26" customWidth="1"/>
    <x:col min="4" max="4" width="25" customWidth="1"/>
    <x:col min="5" max="5" width="27" customWidth="1"/>
    <x:col min="6" max="6" width="25" customWidth="1"/>
    <x:col min="7" max="7" width="28" customWidth="1"/>
    <x:col min="8" max="8" width="42" customWidth="1"/>
  </x:cols>
  <x:sheetData>
    <x:row r="1" ht="38" customHeight="1">
      <x:c r="A1" s="5" t="inlineStr">
        <x:is>
          <x:t xml:space="preserve">Recurso</x:t>
        </x:is>
      </x:c>
      <x:c r="B1" s="5" t="inlineStr">
        <x:is>
          <x:t xml:space="preserve">Mes</x:t>
        </x:is>
      </x:c>
      <x:c r="C1" s="5" t="inlineStr">
        <x:is>
          <x:t xml:space="preserve">Horas planificadas</x:t>
        </x:is>
      </x:c>
      <x:c r="D1" s="5" t="inlineStr">
        <x:is>
          <x:t xml:space="preserve">Parada escenario (h)</x:t>
        </x:is>
      </x:c>
      <x:c r="E1" s="5" t="inlineStr">
        <x:is>
          <x:t xml:space="preserve">Capacidad residual (h)</x:t>
        </x:is>
      </x:c>
      <x:c r="F1" s="5" t="inlineStr">
        <x:is>
          <x:t xml:space="preserve">Carga requerida (h)</x:t>
        </x:is>
      </x:c>
      <x:c r="G1" s="5" t="inlineStr">
        <x:is>
          <x:t xml:space="preserve">Carga/capacidad residual</x:t>
        </x:is>
      </x:c>
      <x:c r="H1" s="5" t="inlineStr">
        <x:is>
          <x:t xml:space="preserve">Naturaleza</x:t>
        </x:is>
      </x:c>
    </x:row>
    <x:row r="2">
      <x:c r="A2" t="inlineStr">
        <x:is>
          <x:t xml:space="preserve">Guillotina hidráulica para corte de planchas de acero</x:t>
        </x:is>
      </x:c>
      <x:c r="B2" t="n">
        <x:v>1</x:v>
      </x:c>
      <x:c r="C2" t="n">
        <x:f>'11_CAPACIDAD'!F2</x:f>
        <x:v>184</x:v>
      </x:c>
      <x:c r="D2" s="41" t="e">
        <x:f>SUMPRODUCT(('14_FALLAS_ESC'!$E$2:$E$60=A2)*(MONTH('14_FALLAS_ESC'!$B$2:$B$60)=B2)*(YEAR('14_FALLAS_ESC'!$B$2:$B$60)=2025)*('14_FALLAS_ESC'!$J$2:$J$60))</x:f>
        <x:v>#VALUE!</x:v>
      </x:c>
      <x:c r="E2" t="e">
        <x:f>MAX(0,C2-D2)</x:f>
        <x:v>#VALUE!</x:v>
      </x:c>
      <x:c r="F2" t="n">
        <x:f>'11_CAPACIDAD'!I2</x:f>
        <x:v>54.434583333333336</x:v>
      </x:c>
      <x:c r="G2" s="31" t="e">
        <x:f>IF(E2=0,"",F2/E2)</x:f>
        <x:v>#VALUE!</x:v>
      </x:c>
      <x:c r="H2" t="inlineStr">
        <x:is>
          <x:t xml:space="preserve">ESCENARIO - NO DISPONIBILIDAD REAL</x:t>
        </x:is>
      </x:c>
    </x:row>
    <x:row r="3">
      <x:c r="A3" t="inlineStr">
        <x:is>
          <x:t xml:space="preserve">Guillotina hidráulica para corte de planchas de acero</x:t>
        </x:is>
      </x:c>
      <x:c r="B3" t="n">
        <x:v>2</x:v>
      </x:c>
      <x:c r="C3" t="n">
        <x:f>'11_CAPACIDAD'!F3</x:f>
        <x:v>160</x:v>
      </x:c>
      <x:c r="D3" s="41" t="e">
        <x:f>SUMPRODUCT(('14_FALLAS_ESC'!$E$2:$E$60=A3)*(MONTH('14_FALLAS_ESC'!$B$2:$B$60)=B3)*(YEAR('14_FALLAS_ESC'!$B$2:$B$60)=2025)*('14_FALLAS_ESC'!$J$2:$J$60))</x:f>
        <x:v>#VALUE!</x:v>
      </x:c>
      <x:c r="E3" t="e">
        <x:f>MAX(0,C3-D3)</x:f>
        <x:v>#VALUE!</x:v>
      </x:c>
      <x:c r="F3" t="n">
        <x:f>'11_CAPACIDAD'!I3</x:f>
        <x:v>53.76383333333334</x:v>
      </x:c>
      <x:c r="G3" s="31" t="e">
        <x:f>IF(E3=0,"",F3/E3)</x:f>
        <x:v>#VALUE!</x:v>
      </x:c>
      <x:c r="H3" t="inlineStr">
        <x:is>
          <x:t xml:space="preserve">ESCENARIO - NO DISPONIBILIDAD REAL</x:t>
        </x:is>
      </x:c>
    </x:row>
    <x:row r="4">
      <x:c r="A4" t="inlineStr">
        <x:is>
          <x:t xml:space="preserve">Guillotina hidráulica para corte de planchas de acero</x:t>
        </x:is>
      </x:c>
      <x:c r="B4" t="n">
        <x:v>3</x:v>
      </x:c>
      <x:c r="C4" t="n">
        <x:f>'11_CAPACIDAD'!F4</x:f>
        <x:v>168</x:v>
      </x:c>
      <x:c r="D4" s="41" t="e">
        <x:f>SUMPRODUCT(('14_FALLAS_ESC'!$E$2:$E$60=A4)*(MONTH('14_FALLAS_ESC'!$B$2:$B$60)=B4)*(YEAR('14_FALLAS_ESC'!$B$2:$B$60)=2025)*('14_FALLAS_ESC'!$J$2:$J$60))</x:f>
        <x:v>#VALUE!</x:v>
      </x:c>
      <x:c r="E4" t="e">
        <x:f>MAX(0,C4-D4)</x:f>
        <x:v>#VALUE!</x:v>
      </x:c>
      <x:c r="F4" t="n">
        <x:f>'11_CAPACIDAD'!I4</x:f>
        <x:v>52.25750000000001</x:v>
      </x:c>
      <x:c r="G4" s="31" t="e">
        <x:f>IF(E4=0,"",F4/E4)</x:f>
        <x:v>#VALUE!</x:v>
      </x:c>
      <x:c r="H4" t="inlineStr">
        <x:is>
          <x:t xml:space="preserve">ESCENARIO - NO DISPONIBILIDAD REAL</x:t>
        </x:is>
      </x:c>
    </x:row>
    <x:row r="5">
      <x:c r="A5" t="inlineStr">
        <x:is>
          <x:t xml:space="preserve">Guillotina hidráulica para corte de planchas de acero</x:t>
        </x:is>
      </x:c>
      <x:c r="B5" t="n">
        <x:v>4</x:v>
      </x:c>
      <x:c r="C5" t="n">
        <x:f>'11_CAPACIDAD'!F5</x:f>
        <x:v>176</x:v>
      </x:c>
      <x:c r="D5" s="41" t="e">
        <x:f>SUMPRODUCT(('14_FALLAS_ESC'!$E$2:$E$60=A5)*(MONTH('14_FALLAS_ESC'!$B$2:$B$60)=B5)*(YEAR('14_FALLAS_ESC'!$B$2:$B$60)=2025)*('14_FALLAS_ESC'!$J$2:$J$60))</x:f>
        <x:v>#VALUE!</x:v>
      </x:c>
      <x:c r="E5" t="e">
        <x:f>MAX(0,C5-D5)</x:f>
        <x:v>#VALUE!</x:v>
      </x:c>
      <x:c r="F5" t="n">
        <x:f>'11_CAPACIDAD'!I5</x:f>
        <x:v>52.25750000000001</x:v>
      </x:c>
      <x:c r="G5" s="31" t="e">
        <x:f>IF(E5=0,"",F5/E5)</x:f>
        <x:v>#VALUE!</x:v>
      </x:c>
      <x:c r="H5" t="inlineStr">
        <x:is>
          <x:t xml:space="preserve">ESCENARIO - NO DISPONIBILIDAD REAL</x:t>
        </x:is>
      </x:c>
    </x:row>
    <x:row r="6">
      <x:c r="A6" t="inlineStr">
        <x:is>
          <x:t xml:space="preserve">Guillotina hidráulica para corte de planchas de acero</x:t>
        </x:is>
      </x:c>
      <x:c r="B6" t="n">
        <x:v>5</x:v>
      </x:c>
      <x:c r="C6" t="n">
        <x:f>'11_CAPACIDAD'!F6</x:f>
        <x:v>176</x:v>
      </x:c>
      <x:c r="D6" s="41" t="e">
        <x:f>SUMPRODUCT(('14_FALLAS_ESC'!$E$2:$E$60=A6)*(MONTH('14_FALLAS_ESC'!$B$2:$B$60)=B6)*(YEAR('14_FALLAS_ESC'!$B$2:$B$60)=2025)*('14_FALLAS_ESC'!$J$2:$J$60))</x:f>
        <x:v>#VALUE!</x:v>
      </x:c>
      <x:c r="E6" t="e">
        <x:f>MAX(0,C6-D6)</x:f>
        <x:v>#VALUE!</x:v>
      </x:c>
      <x:c r="F6" t="n">
        <x:f>'11_CAPACIDAD'!I6</x:f>
        <x:v>52.25750000000001</x:v>
      </x:c>
      <x:c r="G6" s="31" t="e">
        <x:f>IF(E6=0,"",F6/E6)</x:f>
        <x:v>#VALUE!</x:v>
      </x:c>
      <x:c r="H6" t="inlineStr">
        <x:is>
          <x:t xml:space="preserve">ESCENARIO - NO DISPONIBILIDAD REAL</x:t>
        </x:is>
      </x:c>
    </x:row>
    <x:row r="7">
      <x:c r="A7" t="inlineStr">
        <x:is>
          <x:t xml:space="preserve">Guillotina hidráulica para corte de planchas de acero</x:t>
        </x:is>
      </x:c>
      <x:c r="B7" t="n">
        <x:v>6</x:v>
      </x:c>
      <x:c r="C7" t="n">
        <x:f>'11_CAPACIDAD'!F7</x:f>
        <x:v>168</x:v>
      </x:c>
      <x:c r="D7" s="41" t="e">
        <x:f>SUMPRODUCT(('14_FALLAS_ESC'!$E$2:$E$60=A7)*(MONTH('14_FALLAS_ESC'!$B$2:$B$60)=B7)*(YEAR('14_FALLAS_ESC'!$B$2:$B$60)=2025)*('14_FALLAS_ESC'!$J$2:$J$60))</x:f>
        <x:v>#VALUE!</x:v>
      </x:c>
      <x:c r="E7" t="e">
        <x:f>MAX(0,C7-D7)</x:f>
        <x:v>#VALUE!</x:v>
      </x:c>
      <x:c r="F7" t="n">
        <x:f>'11_CAPACIDAD'!I7</x:f>
        <x:v>62.2915</x:v>
      </x:c>
      <x:c r="G7" s="31" t="e">
        <x:f>IF(E7=0,"",F7/E7)</x:f>
        <x:v>#VALUE!</x:v>
      </x:c>
      <x:c r="H7" t="inlineStr">
        <x:is>
          <x:t xml:space="preserve">ESCENARIO - NO DISPONIBILIDAD REAL</x:t>
        </x:is>
      </x:c>
    </x:row>
    <x:row r="8">
      <x:c r="A8" t="inlineStr">
        <x:is>
          <x:t xml:space="preserve">Guillotina hidráulica para corte de planchas de acero</x:t>
        </x:is>
      </x:c>
      <x:c r="B8" t="n">
        <x:v>7</x:v>
      </x:c>
      <x:c r="C8" t="n">
        <x:f>'11_CAPACIDAD'!F8</x:f>
        <x:v>184</x:v>
      </x:c>
      <x:c r="D8" s="41" t="e">
        <x:f>SUMPRODUCT(('14_FALLAS_ESC'!$E$2:$E$60=A8)*(MONTH('14_FALLAS_ESC'!$B$2:$B$60)=B8)*(YEAR('14_FALLAS_ESC'!$B$2:$B$60)=2025)*('14_FALLAS_ESC'!$J$2:$J$60))</x:f>
        <x:v>#VALUE!</x:v>
      </x:c>
      <x:c r="E8" t="e">
        <x:f>MAX(0,C8-D8)</x:f>
        <x:v>#VALUE!</x:v>
      </x:c>
      <x:c r="F8" t="n">
        <x:f>'11_CAPACIDAD'!I8</x:f>
        <x:v>61.698833333333326</x:v>
      </x:c>
      <x:c r="G8" s="31" t="e">
        <x:f>IF(E8=0,"",F8/E8)</x:f>
        <x:v>#VALUE!</x:v>
      </x:c>
      <x:c r="H8" t="inlineStr">
        <x:is>
          <x:t xml:space="preserve">ESCENARIO - NO DISPONIBILIDAD REAL</x:t>
        </x:is>
      </x:c>
    </x:row>
    <x:row r="9">
      <x:c r="A9" t="inlineStr">
        <x:is>
          <x:t xml:space="preserve">Guillotina hidráulica para corte de planchas de acero</x:t>
        </x:is>
      </x:c>
      <x:c r="B9" t="n">
        <x:v>8</x:v>
      </x:c>
      <x:c r="C9" t="n">
        <x:f>'11_CAPACIDAD'!F9</x:f>
        <x:v>168</x:v>
      </x:c>
      <x:c r="D9" s="41" t="e">
        <x:f>SUMPRODUCT(('14_FALLAS_ESC'!$E$2:$E$60=A9)*(MONTH('14_FALLAS_ESC'!$B$2:$B$60)=B9)*(YEAR('14_FALLAS_ESC'!$B$2:$B$60)=2025)*('14_FALLAS_ESC'!$J$2:$J$60))</x:f>
        <x:v>#VALUE!</x:v>
      </x:c>
      <x:c r="E9" t="e">
        <x:f>MAX(0,C9-D9)</x:f>
        <x:v>#VALUE!</x:v>
      </x:c>
      <x:c r="F9" t="n">
        <x:f>'11_CAPACIDAD'!I9</x:f>
        <x:v>61.698833333333326</x:v>
      </x:c>
      <x:c r="G9" s="31" t="e">
        <x:f>IF(E9=0,"",F9/E9)</x:f>
        <x:v>#VALUE!</x:v>
      </x:c>
      <x:c r="H9" t="inlineStr">
        <x:is>
          <x:t xml:space="preserve">ESCENARIO - NO DISPONIBILIDAD REAL</x:t>
        </x:is>
      </x:c>
    </x:row>
    <x:row r="10">
      <x:c r="A10" t="inlineStr">
        <x:is>
          <x:t xml:space="preserve">Guillotina hidráulica para corte de planchas de acero</x:t>
        </x:is>
      </x:c>
      <x:c r="B10" t="n">
        <x:v>9</x:v>
      </x:c>
      <x:c r="C10" t="n">
        <x:f>'11_CAPACIDAD'!F10</x:f>
        <x:v>176</x:v>
      </x:c>
      <x:c r="D10" s="41" t="e">
        <x:f>SUMPRODUCT(('14_FALLAS_ESC'!$E$2:$E$60=A10)*(MONTH('14_FALLAS_ESC'!$B$2:$B$60)=B10)*(YEAR('14_FALLAS_ESC'!$B$2:$B$60)=2025)*('14_FALLAS_ESC'!$J$2:$J$60))</x:f>
        <x:v>#VALUE!</x:v>
      </x:c>
      <x:c r="E10" t="e">
        <x:f>MAX(0,C10-D10)</x:f>
        <x:v>#VALUE!</x:v>
      </x:c>
      <x:c r="F10" t="n">
        <x:f>'11_CAPACIDAD'!I10</x:f>
        <x:v>52.25750000000001</x:v>
      </x:c>
      <x:c r="G10" s="31" t="e">
        <x:f>IF(E10=0,"",F10/E10)</x:f>
        <x:v>#VALUE!</x:v>
      </x:c>
      <x:c r="H10" t="inlineStr">
        <x:is>
          <x:t xml:space="preserve">ESCENARIO - NO DISPONIBILIDAD REAL</x:t>
        </x:is>
      </x:c>
    </x:row>
    <x:row r="11">
      <x:c r="A11" t="inlineStr">
        <x:is>
          <x:t xml:space="preserve">Guillotina hidráulica para corte de planchas de acero</x:t>
        </x:is>
      </x:c>
      <x:c r="B11" t="n">
        <x:v>10</x:v>
      </x:c>
      <x:c r="C11" t="n">
        <x:f>'11_CAPACIDAD'!F11</x:f>
        <x:v>184</x:v>
      </x:c>
      <x:c r="D11" s="41" t="e">
        <x:f>SUMPRODUCT(('14_FALLAS_ESC'!$E$2:$E$60=A11)*(MONTH('14_FALLAS_ESC'!$B$2:$B$60)=B11)*(YEAR('14_FALLAS_ESC'!$B$2:$B$60)=2025)*('14_FALLAS_ESC'!$J$2:$J$60))</x:f>
        <x:v>#VALUE!</x:v>
      </x:c>
      <x:c r="E11" t="e">
        <x:f>MAX(0,C11-D11)</x:f>
        <x:v>#VALUE!</x:v>
      </x:c>
      <x:c r="F11" t="n">
        <x:f>'11_CAPACIDAD'!I11</x:f>
        <x:v>52.25750000000001</x:v>
      </x:c>
      <x:c r="G11" s="31" t="e">
        <x:f>IF(E11=0,"",F11/E11)</x:f>
        <x:v>#VALUE!</x:v>
      </x:c>
      <x:c r="H11" t="inlineStr">
        <x:is>
          <x:t xml:space="preserve">ESCENARIO - NO DISPONIBILIDAD REAL</x:t>
        </x:is>
      </x:c>
    </x:row>
    <x:row r="12">
      <x:c r="A12" t="inlineStr">
        <x:is>
          <x:t xml:space="preserve">Guillotina hidráulica para corte de planchas de acero</x:t>
        </x:is>
      </x:c>
      <x:c r="B12" t="n">
        <x:v>11</x:v>
      </x:c>
      <x:c r="C12" t="n">
        <x:f>'11_CAPACIDAD'!F12</x:f>
        <x:v>160</x:v>
      </x:c>
      <x:c r="D12" s="41" t="e">
        <x:f>SUMPRODUCT(('14_FALLAS_ESC'!$E$2:$E$60=A12)*(MONTH('14_FALLAS_ESC'!$B$2:$B$60)=B12)*(YEAR('14_FALLAS_ESC'!$B$2:$B$60)=2025)*('14_FALLAS_ESC'!$J$2:$J$60))</x:f>
        <x:v>#VALUE!</x:v>
      </x:c>
      <x:c r="E12" t="e">
        <x:f>MAX(0,C12-D12)</x:f>
        <x:v>#VALUE!</x:v>
      </x:c>
      <x:c r="F12" t="n">
        <x:f>'11_CAPACIDAD'!I12</x:f>
        <x:v>51.680499999999995</x:v>
      </x:c>
      <x:c r="G12" s="31" t="e">
        <x:f>IF(E12=0,"",F12/E12)</x:f>
        <x:v>#VALUE!</x:v>
      </x:c>
      <x:c r="H12" t="inlineStr">
        <x:is>
          <x:t xml:space="preserve">ESCENARIO - NO DISPONIBILIDAD REAL</x:t>
        </x:is>
      </x:c>
    </x:row>
    <x:row r="13">
      <x:c r="A13" t="inlineStr">
        <x:is>
          <x:t xml:space="preserve">Guillotina hidráulica para corte de planchas de acero</x:t>
        </x:is>
      </x:c>
      <x:c r="B13" t="n">
        <x:v>12</x:v>
      </x:c>
      <x:c r="C13" t="n">
        <x:f>'11_CAPACIDAD'!F13</x:f>
        <x:v>184</x:v>
      </x:c>
      <x:c r="D13" s="41" t="e">
        <x:f>SUMPRODUCT(('14_FALLAS_ESC'!$E$2:$E$60=A13)*(MONTH('14_FALLAS_ESC'!$B$2:$B$60)=B13)*(YEAR('14_FALLAS_ESC'!$B$2:$B$60)=2025)*('14_FALLAS_ESC'!$J$2:$J$60))</x:f>
        <x:v>#VALUE!</x:v>
      </x:c>
      <x:c r="E13" t="e">
        <x:f>MAX(0,C13-D13)</x:f>
        <x:v>#VALUE!</x:v>
      </x:c>
      <x:c r="F13" t="n">
        <x:f>'11_CAPACIDAD'!I13</x:f>
        <x:v>51.680499999999995</x:v>
      </x:c>
      <x:c r="G13" s="31" t="e">
        <x:f>IF(E13=0,"",F13/E13)</x:f>
        <x:v>#VALUE!</x:v>
      </x:c>
      <x:c r="H13" t="inlineStr">
        <x:is>
          <x:t xml:space="preserve">ESCENARIO - NO DISPONIBILIDAD REAL</x:t>
        </x:is>
      </x:c>
    </x:row>
    <x:row r="14">
      <x:c r="A14" t="inlineStr">
        <x:is>
          <x:t xml:space="preserve">Sierra de cinta para corte de tubos y perfiles</x:t>
        </x:is>
      </x:c>
      <x:c r="B14" t="n">
        <x:v>1</x:v>
      </x:c>
      <x:c r="C14" t="n">
        <x:f>'11_CAPACIDAD'!F14</x:f>
        <x:v>184</x:v>
      </x:c>
      <x:c r="D14" s="41" t="e">
        <x:f>SUMPRODUCT(('14_FALLAS_ESC'!$E$2:$E$60=A14)*(MONTH('14_FALLAS_ESC'!$B$2:$B$60)=B14)*(YEAR('14_FALLAS_ESC'!$B$2:$B$60)=2025)*('14_FALLAS_ESC'!$J$2:$J$60))</x:f>
        <x:v>#VALUE!</x:v>
      </x:c>
      <x:c r="E14" t="e">
        <x:f>MAX(0,C14-D14)</x:f>
        <x:v>#VALUE!</x:v>
      </x:c>
      <x:c r="F14" t="n">
        <x:f>'11_CAPACIDAD'!I14</x:f>
        <x:v>26.84766666666666</x:v>
      </x:c>
      <x:c r="G14" s="31" t="e">
        <x:f>IF(E14=0,"",F14/E14)</x:f>
        <x:v>#VALUE!</x:v>
      </x:c>
      <x:c r="H14" t="inlineStr">
        <x:is>
          <x:t xml:space="preserve">ESCENARIO - NO DISPONIBILIDAD REAL</x:t>
        </x:is>
      </x:c>
    </x:row>
    <x:row r="15">
      <x:c r="A15" t="inlineStr">
        <x:is>
          <x:t xml:space="preserve">Sierra de cinta para corte de tubos y perfiles</x:t>
        </x:is>
      </x:c>
      <x:c r="B15" t="n">
        <x:v>2</x:v>
      </x:c>
      <x:c r="C15" t="n">
        <x:f>'11_CAPACIDAD'!F15</x:f>
        <x:v>160</x:v>
      </x:c>
      <x:c r="D15" s="41" t="e">
        <x:f>SUMPRODUCT(('14_FALLAS_ESC'!$E$2:$E$60=A15)*(MONTH('14_FALLAS_ESC'!$B$2:$B$60)=B15)*(YEAR('14_FALLAS_ESC'!$B$2:$B$60)=2025)*('14_FALLAS_ESC'!$J$2:$J$60))</x:f>
        <x:v>#VALUE!</x:v>
      </x:c>
      <x:c r="E15" t="e">
        <x:f>MAX(0,C15-D15)</x:f>
        <x:v>#VALUE!</x:v>
      </x:c>
      <x:c r="F15" t="n">
        <x:f>'11_CAPACIDAD'!I15</x:f>
        <x:v>26.84766666666666</x:v>
      </x:c>
      <x:c r="G15" s="31" t="e">
        <x:f>IF(E15=0,"",F15/E15)</x:f>
        <x:v>#VALUE!</x:v>
      </x:c>
      <x:c r="H15" t="inlineStr">
        <x:is>
          <x:t xml:space="preserve">ESCENARIO - NO DISPONIBILIDAD REAL</x:t>
        </x:is>
      </x:c>
    </x:row>
    <x:row r="16">
      <x:c r="A16" t="inlineStr">
        <x:is>
          <x:t xml:space="preserve">Sierra de cinta para corte de tubos y perfiles</x:t>
        </x:is>
      </x:c>
      <x:c r="B16" t="n">
        <x:v>3</x:v>
      </x:c>
      <x:c r="C16" t="n">
        <x:f>'11_CAPACIDAD'!F16</x:f>
        <x:v>168</x:v>
      </x:c>
      <x:c r="D16" s="41" t="e">
        <x:f>SUMPRODUCT(('14_FALLAS_ESC'!$E$2:$E$60=A16)*(MONTH('14_FALLAS_ESC'!$B$2:$B$60)=B16)*(YEAR('14_FALLAS_ESC'!$B$2:$B$60)=2025)*('14_FALLAS_ESC'!$J$2:$J$60))</x:f>
        <x:v>#VALUE!</x:v>
      </x:c>
      <x:c r="E16" t="e">
        <x:f>MAX(0,C16-D16)</x:f>
        <x:v>#VALUE!</x:v>
      </x:c>
      <x:c r="F16" t="n">
        <x:f>'11_CAPACIDAD'!I16</x:f>
        <x:v>26.747999999999998</x:v>
      </x:c>
      <x:c r="G16" s="31" t="e">
        <x:f>IF(E16=0,"",F16/E16)</x:f>
        <x:v>#VALUE!</x:v>
      </x:c>
      <x:c r="H16" t="inlineStr">
        <x:is>
          <x:t xml:space="preserve">ESCENARIO - NO DISPONIBILIDAD REAL</x:t>
        </x:is>
      </x:c>
    </x:row>
    <x:row r="17">
      <x:c r="A17" t="inlineStr">
        <x:is>
          <x:t xml:space="preserve">Sierra de cinta para corte de tubos y perfiles</x:t>
        </x:is>
      </x:c>
      <x:c r="B17" t="n">
        <x:v>4</x:v>
      </x:c>
      <x:c r="C17" t="n">
        <x:f>'11_CAPACIDAD'!F17</x:f>
        <x:v>176</x:v>
      </x:c>
      <x:c r="D17" s="41" t="e">
        <x:f>SUMPRODUCT(('14_FALLAS_ESC'!$E$2:$E$60=A17)*(MONTH('14_FALLAS_ESC'!$B$2:$B$60)=B17)*(YEAR('14_FALLAS_ESC'!$B$2:$B$60)=2025)*('14_FALLAS_ESC'!$J$2:$J$60))</x:f>
        <x:v>#VALUE!</x:v>
      </x:c>
      <x:c r="E17" t="e">
        <x:f>MAX(0,C17-D17)</x:f>
        <x:v>#VALUE!</x:v>
      </x:c>
      <x:c r="F17" t="n">
        <x:f>'11_CAPACIDAD'!I17</x:f>
        <x:v>26.747999999999998</x:v>
      </x:c>
      <x:c r="G17" s="31" t="e">
        <x:f>IF(E17=0,"",F17/E17)</x:f>
        <x:v>#VALUE!</x:v>
      </x:c>
      <x:c r="H17" t="inlineStr">
        <x:is>
          <x:t xml:space="preserve">ESCENARIO - NO DISPONIBILIDAD REAL</x:t>
        </x:is>
      </x:c>
    </x:row>
    <x:row r="18">
      <x:c r="A18" t="inlineStr">
        <x:is>
          <x:t xml:space="preserve">Sierra de cinta para corte de tubos y perfiles</x:t>
        </x:is>
      </x:c>
      <x:c r="B18" t="n">
        <x:v>5</x:v>
      </x:c>
      <x:c r="C18" t="n">
        <x:f>'11_CAPACIDAD'!F18</x:f>
        <x:v>176</x:v>
      </x:c>
      <x:c r="D18" s="41" t="e">
        <x:f>SUMPRODUCT(('14_FALLAS_ESC'!$E$2:$E$60=A18)*(MONTH('14_FALLAS_ESC'!$B$2:$B$60)=B18)*(YEAR('14_FALLAS_ESC'!$B$2:$B$60)=2025)*('14_FALLAS_ESC'!$J$2:$J$60))</x:f>
        <x:v>#VALUE!</x:v>
      </x:c>
      <x:c r="E18" t="e">
        <x:f>MAX(0,C18-D18)</x:f>
        <x:v>#VALUE!</x:v>
      </x:c>
      <x:c r="F18" t="n">
        <x:f>'11_CAPACIDAD'!I18</x:f>
        <x:v>26.747999999999998</x:v>
      </x:c>
      <x:c r="G18" s="31" t="e">
        <x:f>IF(E18=0,"",F18/E18)</x:f>
        <x:v>#VALUE!</x:v>
      </x:c>
      <x:c r="H18" t="inlineStr">
        <x:is>
          <x:t xml:space="preserve">ESCENARIO - NO DISPONIBILIDAD REAL</x:t>
        </x:is>
      </x:c>
    </x:row>
    <x:row r="19">
      <x:c r="A19" t="inlineStr">
        <x:is>
          <x:t xml:space="preserve">Sierra de cinta para corte de tubos y perfiles</x:t>
        </x:is>
      </x:c>
      <x:c r="B19" t="n">
        <x:v>6</x:v>
      </x:c>
      <x:c r="C19" t="n">
        <x:f>'11_CAPACIDAD'!F19</x:f>
        <x:v>168</x:v>
      </x:c>
      <x:c r="D19" s="41" t="e">
        <x:f>SUMPRODUCT(('14_FALLAS_ESC'!$E$2:$E$60=A19)*(MONTH('14_FALLAS_ESC'!$B$2:$B$60)=B19)*(YEAR('14_FALLAS_ESC'!$B$2:$B$60)=2025)*('14_FALLAS_ESC'!$J$2:$J$60))</x:f>
        <x:v>#VALUE!</x:v>
      </x:c>
      <x:c r="E19" t="e">
        <x:f>MAX(0,C19-D19)</x:f>
        <x:v>#VALUE!</x:v>
      </x:c>
      <x:c r="F19" t="n">
        <x:f>'11_CAPACIDAD'!I19</x:f>
        <x:v>30.72</x:v>
      </x:c>
      <x:c r="G19" s="31" t="e">
        <x:f>IF(E19=0,"",F19/E19)</x:f>
        <x:v>#VALUE!</x:v>
      </x:c>
      <x:c r="H19" t="inlineStr">
        <x:is>
          <x:t xml:space="preserve">ESCENARIO - NO DISPONIBILIDAD REAL</x:t>
        </x:is>
      </x:c>
    </x:row>
    <x:row r="20">
      <x:c r="A20" t="inlineStr">
        <x:is>
          <x:t xml:space="preserve">Sierra de cinta para corte de tubos y perfiles</x:t>
        </x:is>
      </x:c>
      <x:c r="B20" t="n">
        <x:v>7</x:v>
      </x:c>
      <x:c r="C20" t="n">
        <x:f>'11_CAPACIDAD'!F20</x:f>
        <x:v>184</x:v>
      </x:c>
      <x:c r="D20" s="41" t="e">
        <x:f>SUMPRODUCT(('14_FALLAS_ESC'!$E$2:$E$60=A20)*(MONTH('14_FALLAS_ESC'!$B$2:$B$60)=B20)*(YEAR('14_FALLAS_ESC'!$B$2:$B$60)=2025)*('14_FALLAS_ESC'!$J$2:$J$60))</x:f>
        <x:v>#VALUE!</x:v>
      </x:c>
      <x:c r="E20" t="e">
        <x:f>MAX(0,C20-D20)</x:f>
        <x:v>#VALUE!</x:v>
      </x:c>
      <x:c r="F20" t="n">
        <x:f>'11_CAPACIDAD'!I20</x:f>
        <x:v>30.72</x:v>
      </x:c>
      <x:c r="G20" s="31" t="e">
        <x:f>IF(E20=0,"",F20/E20)</x:f>
        <x:v>#VALUE!</x:v>
      </x:c>
      <x:c r="H20" t="inlineStr">
        <x:is>
          <x:t xml:space="preserve">ESCENARIO - NO DISPONIBILIDAD REAL</x:t>
        </x:is>
      </x:c>
    </x:row>
    <x:row r="21">
      <x:c r="A21" t="inlineStr">
        <x:is>
          <x:t xml:space="preserve">Sierra de cinta para corte de tubos y perfiles</x:t>
        </x:is>
      </x:c>
      <x:c r="B21" t="n">
        <x:v>8</x:v>
      </x:c>
      <x:c r="C21" t="n">
        <x:f>'11_CAPACIDAD'!F21</x:f>
        <x:v>168</x:v>
      </x:c>
      <x:c r="D21" s="41" t="e">
        <x:f>SUMPRODUCT(('14_FALLAS_ESC'!$E$2:$E$60=A21)*(MONTH('14_FALLAS_ESC'!$B$2:$B$60)=B21)*(YEAR('14_FALLAS_ESC'!$B$2:$B$60)=2025)*('14_FALLAS_ESC'!$J$2:$J$60))</x:f>
        <x:v>#VALUE!</x:v>
      </x:c>
      <x:c r="E21" t="e">
        <x:f>MAX(0,C21-D21)</x:f>
        <x:v>#VALUE!</x:v>
      </x:c>
      <x:c r="F21" t="n">
        <x:f>'11_CAPACIDAD'!I21</x:f>
        <x:v>30.72</x:v>
      </x:c>
      <x:c r="G21" s="31" t="e">
        <x:f>IF(E21=0,"",F21/E21)</x:f>
        <x:v>#VALUE!</x:v>
      </x:c>
      <x:c r="H21" t="inlineStr">
        <x:is>
          <x:t xml:space="preserve">ESCENARIO - NO DISPONIBILIDAD REAL</x:t>
        </x:is>
      </x:c>
    </x:row>
    <x:row r="22">
      <x:c r="A22" t="inlineStr">
        <x:is>
          <x:t xml:space="preserve">Sierra de cinta para corte de tubos y perfiles</x:t>
        </x:is>
      </x:c>
      <x:c r="B22" t="n">
        <x:v>9</x:v>
      </x:c>
      <x:c r="C22" t="n">
        <x:f>'11_CAPACIDAD'!F22</x:f>
        <x:v>176</x:v>
      </x:c>
      <x:c r="D22" s="41" t="e">
        <x:f>SUMPRODUCT(('14_FALLAS_ESC'!$E$2:$E$60=A22)*(MONTH('14_FALLAS_ESC'!$B$2:$B$60)=B22)*(YEAR('14_FALLAS_ESC'!$B$2:$B$60)=2025)*('14_FALLAS_ESC'!$J$2:$J$60))</x:f>
        <x:v>#VALUE!</x:v>
      </x:c>
      <x:c r="E22" t="e">
        <x:f>MAX(0,C22-D22)</x:f>
        <x:v>#VALUE!</x:v>
      </x:c>
      <x:c r="F22" t="n">
        <x:f>'11_CAPACIDAD'!I22</x:f>
        <x:v>26.747999999999998</x:v>
      </x:c>
      <x:c r="G22" s="31" t="e">
        <x:f>IF(E22=0,"",F22/E22)</x:f>
        <x:v>#VALUE!</x:v>
      </x:c>
      <x:c r="H22" t="inlineStr">
        <x:is>
          <x:t xml:space="preserve">ESCENARIO - NO DISPONIBILIDAD REAL</x:t>
        </x:is>
      </x:c>
    </x:row>
    <x:row r="23">
      <x:c r="A23" t="inlineStr">
        <x:is>
          <x:t xml:space="preserve">Sierra de cinta para corte de tubos y perfiles</x:t>
        </x:is>
      </x:c>
      <x:c r="B23" t="n">
        <x:v>10</x:v>
      </x:c>
      <x:c r="C23" t="n">
        <x:f>'11_CAPACIDAD'!F23</x:f>
        <x:v>184</x:v>
      </x:c>
      <x:c r="D23" s="41" t="e">
        <x:f>SUMPRODUCT(('14_FALLAS_ESC'!$E$2:$E$60=A23)*(MONTH('14_FALLAS_ESC'!$B$2:$B$60)=B23)*(YEAR('14_FALLAS_ESC'!$B$2:$B$60)=2025)*('14_FALLAS_ESC'!$J$2:$J$60))</x:f>
        <x:v>#VALUE!</x:v>
      </x:c>
      <x:c r="E23" t="e">
        <x:f>MAX(0,C23-D23)</x:f>
        <x:v>#VALUE!</x:v>
      </x:c>
      <x:c r="F23" t="n">
        <x:f>'11_CAPACIDAD'!I23</x:f>
        <x:v>26.747999999999998</x:v>
      </x:c>
      <x:c r="G23" s="31" t="e">
        <x:f>IF(E23=0,"",F23/E23)</x:f>
        <x:v>#VALUE!</x:v>
      </x:c>
      <x:c r="H23" t="inlineStr">
        <x:is>
          <x:t xml:space="preserve">ESCENARIO - NO DISPONIBILIDAD REAL</x:t>
        </x:is>
      </x:c>
    </x:row>
    <x:row r="24">
      <x:c r="A24" t="inlineStr">
        <x:is>
          <x:t xml:space="preserve">Sierra de cinta para corte de tubos y perfiles</x:t>
        </x:is>
      </x:c>
      <x:c r="B24" t="n">
        <x:v>11</x:v>
      </x:c>
      <x:c r="C24" t="n">
        <x:f>'11_CAPACIDAD'!F24</x:f>
        <x:v>160</x:v>
      </x:c>
      <x:c r="D24" s="41" t="e">
        <x:f>SUMPRODUCT(('14_FALLAS_ESC'!$E$2:$E$60=A24)*(MONTH('14_FALLAS_ESC'!$B$2:$B$60)=B24)*(YEAR('14_FALLAS_ESC'!$B$2:$B$60)=2025)*('14_FALLAS_ESC'!$J$2:$J$60))</x:f>
        <x:v>#VALUE!</x:v>
      </x:c>
      <x:c r="E24" t="e">
        <x:f>MAX(0,C24-D24)</x:f>
        <x:v>#VALUE!</x:v>
      </x:c>
      <x:c r="F24" t="n">
        <x:f>'11_CAPACIDAD'!I24</x:f>
        <x:v>26.022666666666666</x:v>
      </x:c>
      <x:c r="G24" s="31" t="e">
        <x:f>IF(E24=0,"",F24/E24)</x:f>
        <x:v>#VALUE!</x:v>
      </x:c>
      <x:c r="H24" t="inlineStr">
        <x:is>
          <x:t xml:space="preserve">ESCENARIO - NO DISPONIBILIDAD REAL</x:t>
        </x:is>
      </x:c>
    </x:row>
    <x:row r="25">
      <x:c r="A25" t="inlineStr">
        <x:is>
          <x:t xml:space="preserve">Sierra de cinta para corte de tubos y perfiles</x:t>
        </x:is>
      </x:c>
      <x:c r="B25" t="n">
        <x:v>12</x:v>
      </x:c>
      <x:c r="C25" t="n">
        <x:f>'11_CAPACIDAD'!F25</x:f>
        <x:v>184</x:v>
      </x:c>
      <x:c r="D25" s="41" t="e">
        <x:f>SUMPRODUCT(('14_FALLAS_ESC'!$E$2:$E$60=A25)*(MONTH('14_FALLAS_ESC'!$B$2:$B$60)=B25)*(YEAR('14_FALLAS_ESC'!$B$2:$B$60)=2025)*('14_FALLAS_ESC'!$J$2:$J$60))</x:f>
        <x:v>#VALUE!</x:v>
      </x:c>
      <x:c r="E25" t="e">
        <x:f>MAX(0,C25-D25)</x:f>
        <x:v>#VALUE!</x:v>
      </x:c>
      <x:c r="F25" t="n">
        <x:f>'11_CAPACIDAD'!I25</x:f>
        <x:v>26.022666666666666</x:v>
      </x:c>
      <x:c r="G25" s="31" t="e">
        <x:f>IF(E25=0,"",F25/E25)</x:f>
        <x:v>#VALUE!</x:v>
      </x:c>
      <x:c r="H25" t="inlineStr">
        <x:is>
          <x:t xml:space="preserve">ESCENARIO - NO DISPONIBILIDAD REAL</x:t>
        </x:is>
      </x:c>
    </x:row>
    <x:row r="26">
      <x:c r="A26" t="inlineStr">
        <x:is>
          <x:t xml:space="preserve">Taladro de banco para perforación de acero</x:t>
        </x:is>
      </x:c>
      <x:c r="B26" t="n">
        <x:v>1</x:v>
      </x:c>
      <x:c r="C26" t="n">
        <x:f>'11_CAPACIDAD'!F26</x:f>
        <x:v>184</x:v>
      </x:c>
      <x:c r="D26" s="41" t="e">
        <x:f>SUMPRODUCT(('14_FALLAS_ESC'!$E$2:$E$60=A26)*(MONTH('14_FALLAS_ESC'!$B$2:$B$60)=B26)*(YEAR('14_FALLAS_ESC'!$B$2:$B$60)=2025)*('14_FALLAS_ESC'!$J$2:$J$60))</x:f>
        <x:v>#VALUE!</x:v>
      </x:c>
      <x:c r="E26" t="e">
        <x:f>MAX(0,C26-D26)</x:f>
        <x:v>#VALUE!</x:v>
      </x:c>
      <x:c r="F26" t="n">
        <x:f>'11_CAPACIDAD'!I26</x:f>
        <x:v>64.14</x:v>
      </x:c>
      <x:c r="G26" s="31" t="e">
        <x:f>IF(E26=0,"",F26/E26)</x:f>
        <x:v>#VALUE!</x:v>
      </x:c>
      <x:c r="H26" t="inlineStr">
        <x:is>
          <x:t xml:space="preserve">ESCENARIO - NO DISPONIBILIDAD REAL</x:t>
        </x:is>
      </x:c>
    </x:row>
    <x:row r="27">
      <x:c r="A27" t="inlineStr">
        <x:is>
          <x:t xml:space="preserve">Taladro de banco para perforación de acero</x:t>
        </x:is>
      </x:c>
      <x:c r="B27" t="n">
        <x:v>2</x:v>
      </x:c>
      <x:c r="C27" t="n">
        <x:f>'11_CAPACIDAD'!F27</x:f>
        <x:v>160</x:v>
      </x:c>
      <x:c r="D27" s="41" t="e">
        <x:f>SUMPRODUCT(('14_FALLAS_ESC'!$E$2:$E$60=A27)*(MONTH('14_FALLAS_ESC'!$B$2:$B$60)=B27)*(YEAR('14_FALLAS_ESC'!$B$2:$B$60)=2025)*('14_FALLAS_ESC'!$J$2:$J$60))</x:f>
        <x:v>#VALUE!</x:v>
      </x:c>
      <x:c r="E27" t="e">
        <x:f>MAX(0,C27-D27)</x:f>
        <x:v>#VALUE!</x:v>
      </x:c>
      <x:c r="F27" t="n">
        <x:f>'11_CAPACIDAD'!I27</x:f>
        <x:v>63.89333333333333</x:v>
      </x:c>
      <x:c r="G27" s="31" t="e">
        <x:f>IF(E27=0,"",F27/E27)</x:f>
        <x:v>#VALUE!</x:v>
      </x:c>
      <x:c r="H27" t="inlineStr">
        <x:is>
          <x:t xml:space="preserve">ESCENARIO - NO DISPONIBILIDAD REAL</x:t>
        </x:is>
      </x:c>
    </x:row>
    <x:row r="28">
      <x:c r="A28" t="inlineStr">
        <x:is>
          <x:t xml:space="preserve">Taladro de banco para perforación de acero</x:t>
        </x:is>
      </x:c>
      <x:c r="B28" t="n">
        <x:v>3</x:v>
      </x:c>
      <x:c r="C28" t="n">
        <x:f>'11_CAPACIDAD'!F28</x:f>
        <x:v>168</x:v>
      </x:c>
      <x:c r="D28" s="41" t="e">
        <x:f>SUMPRODUCT(('14_FALLAS_ESC'!$E$2:$E$60=A28)*(MONTH('14_FALLAS_ESC'!$B$2:$B$60)=B28)*(YEAR('14_FALLAS_ESC'!$B$2:$B$60)=2025)*('14_FALLAS_ESC'!$J$2:$J$60))</x:f>
        <x:v>#VALUE!</x:v>
      </x:c>
      <x:c r="E28" t="e">
        <x:f>MAX(0,C28-D28)</x:f>
        <x:v>#VALUE!</x:v>
      </x:c>
      <x:c r="F28" t="n">
        <x:f>'11_CAPACIDAD'!I28</x:f>
        <x:v>62.27666666666667</x:v>
      </x:c>
      <x:c r="G28" s="31" t="e">
        <x:f>IF(E28=0,"",F28/E28)</x:f>
        <x:v>#VALUE!</x:v>
      </x:c>
      <x:c r="H28" t="inlineStr">
        <x:is>
          <x:t xml:space="preserve">ESCENARIO - NO DISPONIBILIDAD REAL</x:t>
        </x:is>
      </x:c>
    </x:row>
    <x:row r="29">
      <x:c r="A29" t="inlineStr">
        <x:is>
          <x:t xml:space="preserve">Taladro de banco para perforación de acero</x:t>
        </x:is>
      </x:c>
      <x:c r="B29" t="n">
        <x:v>4</x:v>
      </x:c>
      <x:c r="C29" t="n">
        <x:f>'11_CAPACIDAD'!F29</x:f>
        <x:v>176</x:v>
      </x:c>
      <x:c r="D29" s="41" t="e">
        <x:f>SUMPRODUCT(('14_FALLAS_ESC'!$E$2:$E$60=A29)*(MONTH('14_FALLAS_ESC'!$B$2:$B$60)=B29)*(YEAR('14_FALLAS_ESC'!$B$2:$B$60)=2025)*('14_FALLAS_ESC'!$J$2:$J$60))</x:f>
        <x:v>#VALUE!</x:v>
      </x:c>
      <x:c r="E29" t="e">
        <x:f>MAX(0,C29-D29)</x:f>
        <x:v>#VALUE!</x:v>
      </x:c>
      <x:c r="F29" t="n">
        <x:f>'11_CAPACIDAD'!I29</x:f>
        <x:v>62.27666666666667</x:v>
      </x:c>
      <x:c r="G29" s="31" t="e">
        <x:f>IF(E29=0,"",F29/E29)</x:f>
        <x:v>#VALUE!</x:v>
      </x:c>
      <x:c r="H29" t="inlineStr">
        <x:is>
          <x:t xml:space="preserve">ESCENARIO - NO DISPONIBILIDAD REAL</x:t>
        </x:is>
      </x:c>
    </x:row>
    <x:row r="30">
      <x:c r="A30" t="inlineStr">
        <x:is>
          <x:t xml:space="preserve">Taladro de banco para perforación de acero</x:t>
        </x:is>
      </x:c>
      <x:c r="B30" t="n">
        <x:v>5</x:v>
      </x:c>
      <x:c r="C30" t="n">
        <x:f>'11_CAPACIDAD'!F30</x:f>
        <x:v>176</x:v>
      </x:c>
      <x:c r="D30" s="41" t="e">
        <x:f>SUMPRODUCT(('14_FALLAS_ESC'!$E$2:$E$60=A30)*(MONTH('14_FALLAS_ESC'!$B$2:$B$60)=B30)*(YEAR('14_FALLAS_ESC'!$B$2:$B$60)=2025)*('14_FALLAS_ESC'!$J$2:$J$60))</x:f>
        <x:v>#VALUE!</x:v>
      </x:c>
      <x:c r="E30" t="e">
        <x:f>MAX(0,C30-D30)</x:f>
        <x:v>#VALUE!</x:v>
      </x:c>
      <x:c r="F30" t="n">
        <x:f>'11_CAPACIDAD'!I30</x:f>
        <x:v>62.27666666666667</x:v>
      </x:c>
      <x:c r="G30" s="31" t="e">
        <x:f>IF(E30=0,"",F30/E30)</x:f>
        <x:v>#VALUE!</x:v>
      </x:c>
      <x:c r="H30" t="inlineStr">
        <x:is>
          <x:t xml:space="preserve">ESCENARIO - NO DISPONIBILIDAD REAL</x:t>
        </x:is>
      </x:c>
    </x:row>
    <x:row r="31">
      <x:c r="A31" t="inlineStr">
        <x:is>
          <x:t xml:space="preserve">Taladro de banco para perforación de acero</x:t>
        </x:is>
      </x:c>
      <x:c r="B31" t="n">
        <x:v>6</x:v>
      </x:c>
      <x:c r="C31" t="n">
        <x:f>'11_CAPACIDAD'!F31</x:f>
        <x:v>168</x:v>
      </x:c>
      <x:c r="D31" s="41" t="e">
        <x:f>SUMPRODUCT(('14_FALLAS_ESC'!$E$2:$E$60=A31)*(MONTH('14_FALLAS_ESC'!$B$2:$B$60)=B31)*(YEAR('14_FALLAS_ESC'!$B$2:$B$60)=2025)*('14_FALLAS_ESC'!$J$2:$J$60))</x:f>
        <x:v>#VALUE!</x:v>
      </x:c>
      <x:c r="E31" t="e">
        <x:f>MAX(0,C31-D31)</x:f>
        <x:v>#VALUE!</x:v>
      </x:c>
      <x:c r="F31" t="n">
        <x:f>'11_CAPACIDAD'!I31</x:f>
        <x:v>73.46666666666667</x:v>
      </x:c>
      <x:c r="G31" s="31" t="e">
        <x:f>IF(E31=0,"",F31/E31)</x:f>
        <x:v>#VALUE!</x:v>
      </x:c>
      <x:c r="H31" t="inlineStr">
        <x:is>
          <x:t xml:space="preserve">ESCENARIO - NO DISPONIBILIDAD REAL</x:t>
        </x:is>
      </x:c>
    </x:row>
    <x:row r="32">
      <x:c r="A32" t="inlineStr">
        <x:is>
          <x:t xml:space="preserve">Taladro de banco para perforación de acero</x:t>
        </x:is>
      </x:c>
      <x:c r="B32" t="n">
        <x:v>7</x:v>
      </x:c>
      <x:c r="C32" t="n">
        <x:f>'11_CAPACIDAD'!F32</x:f>
        <x:v>184</x:v>
      </x:c>
      <x:c r="D32" s="41" t="e">
        <x:f>SUMPRODUCT(('14_FALLAS_ESC'!$E$2:$E$60=A32)*(MONTH('14_FALLAS_ESC'!$B$2:$B$60)=B32)*(YEAR('14_FALLAS_ESC'!$B$2:$B$60)=2025)*('14_FALLAS_ESC'!$J$2:$J$60))</x:f>
        <x:v>#VALUE!</x:v>
      </x:c>
      <x:c r="E32" t="e">
        <x:f>MAX(0,C32-D32)</x:f>
        <x:v>#VALUE!</x:v>
      </x:c>
      <x:c r="F32" t="n">
        <x:f>'11_CAPACIDAD'!I32</x:f>
        <x:v>73.37</x:v>
      </x:c>
      <x:c r="G32" s="31" t="e">
        <x:f>IF(E32=0,"",F32/E32)</x:f>
        <x:v>#VALUE!</x:v>
      </x:c>
      <x:c r="H32" t="inlineStr">
        <x:is>
          <x:t xml:space="preserve">ESCENARIO - NO DISPONIBILIDAD REAL</x:t>
        </x:is>
      </x:c>
    </x:row>
    <x:row r="33">
      <x:c r="A33" t="inlineStr">
        <x:is>
          <x:t xml:space="preserve">Taladro de banco para perforación de acero</x:t>
        </x:is>
      </x:c>
      <x:c r="B33" t="n">
        <x:v>8</x:v>
      </x:c>
      <x:c r="C33" t="n">
        <x:f>'11_CAPACIDAD'!F33</x:f>
        <x:v>168</x:v>
      </x:c>
      <x:c r="D33" s="41" t="e">
        <x:f>SUMPRODUCT(('14_FALLAS_ESC'!$E$2:$E$60=A33)*(MONTH('14_FALLAS_ESC'!$B$2:$B$60)=B33)*(YEAR('14_FALLAS_ESC'!$B$2:$B$60)=2025)*('14_FALLAS_ESC'!$J$2:$J$60))</x:f>
        <x:v>#VALUE!</x:v>
      </x:c>
      <x:c r="E33" t="e">
        <x:f>MAX(0,C33-D33)</x:f>
        <x:v>#VALUE!</x:v>
      </x:c>
      <x:c r="F33" t="n">
        <x:f>'11_CAPACIDAD'!I33</x:f>
        <x:v>73.37</x:v>
      </x:c>
      <x:c r="G33" s="31" t="e">
        <x:f>IF(E33=0,"",F33/E33)</x:f>
        <x:v>#VALUE!</x:v>
      </x:c>
      <x:c r="H33" t="inlineStr">
        <x:is>
          <x:t xml:space="preserve">ESCENARIO - NO DISPONIBILIDAD REAL</x:t>
        </x:is>
      </x:c>
    </x:row>
    <x:row r="34">
      <x:c r="A34" t="inlineStr">
        <x:is>
          <x:t xml:space="preserve">Taladro de banco para perforación de acero</x:t>
        </x:is>
      </x:c>
      <x:c r="B34" t="n">
        <x:v>9</x:v>
      </x:c>
      <x:c r="C34" t="n">
        <x:f>'11_CAPACIDAD'!F34</x:f>
        <x:v>176</x:v>
      </x:c>
      <x:c r="D34" s="41" t="e">
        <x:f>SUMPRODUCT(('14_FALLAS_ESC'!$E$2:$E$60=A34)*(MONTH('14_FALLAS_ESC'!$B$2:$B$60)=B34)*(YEAR('14_FALLAS_ESC'!$B$2:$B$60)=2025)*('14_FALLAS_ESC'!$J$2:$J$60))</x:f>
        <x:v>#VALUE!</x:v>
      </x:c>
      <x:c r="E34" t="e">
        <x:f>MAX(0,C34-D34)</x:f>
        <x:v>#VALUE!</x:v>
      </x:c>
      <x:c r="F34" t="n">
        <x:f>'11_CAPACIDAD'!I34</x:f>
        <x:v>62.27666666666667</x:v>
      </x:c>
      <x:c r="G34" s="31" t="e">
        <x:f>IF(E34=0,"",F34/E34)</x:f>
        <x:v>#VALUE!</x:v>
      </x:c>
      <x:c r="H34" t="inlineStr">
        <x:is>
          <x:t xml:space="preserve">ESCENARIO - NO DISPONIBILIDAD REAL</x:t>
        </x:is>
      </x:c>
    </x:row>
    <x:row r="35">
      <x:c r="A35" t="inlineStr">
        <x:is>
          <x:t xml:space="preserve">Taladro de banco para perforación de acero</x:t>
        </x:is>
      </x:c>
      <x:c r="B35" t="n">
        <x:v>10</x:v>
      </x:c>
      <x:c r="C35" t="n">
        <x:f>'11_CAPACIDAD'!F35</x:f>
        <x:v>184</x:v>
      </x:c>
      <x:c r="D35" s="41" t="e">
        <x:f>SUMPRODUCT(('14_FALLAS_ESC'!$E$2:$E$60=A35)*(MONTH('14_FALLAS_ESC'!$B$2:$B$60)=B35)*(YEAR('14_FALLAS_ESC'!$B$2:$B$60)=2025)*('14_FALLAS_ESC'!$J$2:$J$60))</x:f>
        <x:v>#VALUE!</x:v>
      </x:c>
      <x:c r="E35" t="e">
        <x:f>MAX(0,C35-D35)</x:f>
        <x:v>#VALUE!</x:v>
      </x:c>
      <x:c r="F35" t="n">
        <x:f>'11_CAPACIDAD'!I35</x:f>
        <x:v>62.27666666666667</x:v>
      </x:c>
      <x:c r="G35" s="31" t="e">
        <x:f>IF(E35=0,"",F35/E35)</x:f>
        <x:v>#VALUE!</x:v>
      </x:c>
      <x:c r="H35" t="inlineStr">
        <x:is>
          <x:t xml:space="preserve">ESCENARIO - NO DISPONIBILIDAD REAL</x:t>
        </x:is>
      </x:c>
    </x:row>
    <x:row r="36">
      <x:c r="A36" t="inlineStr">
        <x:is>
          <x:t xml:space="preserve">Taladro de banco para perforación de acero</x:t>
        </x:is>
      </x:c>
      <x:c r="B36" t="n">
        <x:v>11</x:v>
      </x:c>
      <x:c r="C36" t="n">
        <x:f>'11_CAPACIDAD'!F36</x:f>
        <x:v>160</x:v>
      </x:c>
      <x:c r="D36" s="41" t="e">
        <x:f>SUMPRODUCT(('14_FALLAS_ESC'!$E$2:$E$60=A36)*(MONTH('14_FALLAS_ESC'!$B$2:$B$60)=B36)*(YEAR('14_FALLAS_ESC'!$B$2:$B$60)=2025)*('14_FALLAS_ESC'!$J$2:$J$60))</x:f>
        <x:v>#VALUE!</x:v>
      </x:c>
      <x:c r="E36" t="e">
        <x:f>MAX(0,C36-D36)</x:f>
        <x:v>#VALUE!</x:v>
      </x:c>
      <x:c r="F36" t="n">
        <x:f>'11_CAPACIDAD'!I36</x:f>
        <x:v>61.22333333333333</x:v>
      </x:c>
      <x:c r="G36" s="31" t="e">
        <x:f>IF(E36=0,"",F36/E36)</x:f>
        <x:v>#VALUE!</x:v>
      </x:c>
      <x:c r="H36" t="inlineStr">
        <x:is>
          <x:t xml:space="preserve">ESCENARIO - NO DISPONIBILIDAD REAL</x:t>
        </x:is>
      </x:c>
    </x:row>
    <x:row r="37">
      <x:c r="A37" t="inlineStr">
        <x:is>
          <x:t xml:space="preserve">Taladro de banco para perforación de acero</x:t>
        </x:is>
      </x:c>
      <x:c r="B37" t="n">
        <x:v>12</x:v>
      </x:c>
      <x:c r="C37" t="n">
        <x:f>'11_CAPACIDAD'!F37</x:f>
        <x:v>184</x:v>
      </x:c>
      <x:c r="D37" s="41" t="e">
        <x:f>SUMPRODUCT(('14_FALLAS_ESC'!$E$2:$E$60=A37)*(MONTH('14_FALLAS_ESC'!$B$2:$B$60)=B37)*(YEAR('14_FALLAS_ESC'!$B$2:$B$60)=2025)*('14_FALLAS_ESC'!$J$2:$J$60))</x:f>
        <x:v>#VALUE!</x:v>
      </x:c>
      <x:c r="E37" t="e">
        <x:f>MAX(0,C37-D37)</x:f>
        <x:v>#VALUE!</x:v>
      </x:c>
      <x:c r="F37" t="n">
        <x:f>'11_CAPACIDAD'!I37</x:f>
        <x:v>61.22333333333333</x:v>
      </x:c>
      <x:c r="G37" s="31" t="e">
        <x:f>IF(E37=0,"",F37/E37)</x:f>
        <x:v>#VALUE!</x:v>
      </x:c>
      <x:c r="H37" t="inlineStr">
        <x:is>
          <x:t xml:space="preserve">ESCENARIO - NO DISPONIBILIDAD REAL</x:t>
        </x:is>
      </x:c>
    </x:row>
    <x:row r="38">
      <x:c r="A38" t="inlineStr">
        <x:is>
          <x:t xml:space="preserve">Plegadora hidráulica de chapa metálica</x:t>
        </x:is>
      </x:c>
      <x:c r="B38" t="n">
        <x:v>1</x:v>
      </x:c>
      <x:c r="C38" t="n">
        <x:f>'11_CAPACIDAD'!F38</x:f>
        <x:v>184</x:v>
      </x:c>
      <x:c r="D38" s="41" t="e">
        <x:f>SUMPRODUCT(('14_FALLAS_ESC'!$E$2:$E$60=A38)*(MONTH('14_FALLAS_ESC'!$B$2:$B$60)=B38)*(YEAR('14_FALLAS_ESC'!$B$2:$B$60)=2025)*('14_FALLAS_ESC'!$J$2:$J$60))</x:f>
        <x:v>#VALUE!</x:v>
      </x:c>
      <x:c r="E38" t="e">
        <x:f>MAX(0,C38-D38)</x:f>
        <x:v>#VALUE!</x:v>
      </x:c>
      <x:c r="F38" t="n">
        <x:f>'11_CAPACIDAD'!I38</x:f>
        <x:v>118.93333333333334</x:v>
      </x:c>
      <x:c r="G38" s="31" t="e">
        <x:f>IF(E38=0,"",F38/E38)</x:f>
        <x:v>#VALUE!</x:v>
      </x:c>
      <x:c r="H38" t="inlineStr">
        <x:is>
          <x:t xml:space="preserve">ESCENARIO - NO DISPONIBILIDAD REAL</x:t>
        </x:is>
      </x:c>
    </x:row>
    <x:row r="39">
      <x:c r="A39" t="inlineStr">
        <x:is>
          <x:t xml:space="preserve">Plegadora hidráulica de chapa metálica</x:t>
        </x:is>
      </x:c>
      <x:c r="B39" t="n">
        <x:v>2</x:v>
      </x:c>
      <x:c r="C39" t="n">
        <x:f>'11_CAPACIDAD'!F39</x:f>
        <x:v>160</x:v>
      </x:c>
      <x:c r="D39" s="41" t="e">
        <x:f>SUMPRODUCT(('14_FALLAS_ESC'!$E$2:$E$60=A39)*(MONTH('14_FALLAS_ESC'!$B$2:$B$60)=B39)*(YEAR('14_FALLAS_ESC'!$B$2:$B$60)=2025)*('14_FALLAS_ESC'!$J$2:$J$60))</x:f>
        <x:v>#VALUE!</x:v>
      </x:c>
      <x:c r="E39" t="e">
        <x:f>MAX(0,C39-D39)</x:f>
        <x:v>#VALUE!</x:v>
      </x:c>
      <x:c r="F39" t="n">
        <x:f>'11_CAPACIDAD'!I39</x:f>
        <x:v>117.20000000000002</x:v>
      </x:c>
      <x:c r="G39" s="31" t="e">
        <x:f>IF(E39=0,"",F39/E39)</x:f>
        <x:v>#VALUE!</x:v>
      </x:c>
      <x:c r="H39" t="inlineStr">
        <x:is>
          <x:t xml:space="preserve">ESCENARIO - NO DISPONIBILIDAD REAL</x:t>
        </x:is>
      </x:c>
    </x:row>
    <x:row r="40">
      <x:c r="A40" t="inlineStr">
        <x:is>
          <x:t xml:space="preserve">Plegadora hidráulica de chapa metálica</x:t>
        </x:is>
      </x:c>
      <x:c r="B40" t="n">
        <x:v>3</x:v>
      </x:c>
      <x:c r="C40" t="n">
        <x:f>'11_CAPACIDAD'!F40</x:f>
        <x:v>168</x:v>
      </x:c>
      <x:c r="D40" s="41" t="e">
        <x:f>SUMPRODUCT(('14_FALLAS_ESC'!$E$2:$E$60=A40)*(MONTH('14_FALLAS_ESC'!$B$2:$B$60)=B40)*(YEAR('14_FALLAS_ESC'!$B$2:$B$60)=2025)*('14_FALLAS_ESC'!$J$2:$J$60))</x:f>
        <x:v>#VALUE!</x:v>
      </x:c>
      <x:c r="E40" t="e">
        <x:f>MAX(0,C40-D40)</x:f>
        <x:v>#VALUE!</x:v>
      </x:c>
      <x:c r="F40" t="n">
        <x:f>'11_CAPACIDAD'!I40</x:f>
        <x:v>113.93333333333334</x:v>
      </x:c>
      <x:c r="G40" s="31" t="e">
        <x:f>IF(E40=0,"",F40/E40)</x:f>
        <x:v>#VALUE!</x:v>
      </x:c>
      <x:c r="H40" t="inlineStr">
        <x:is>
          <x:t xml:space="preserve">ESCENARIO - NO DISPONIBILIDAD REAL</x:t>
        </x:is>
      </x:c>
    </x:row>
    <x:row r="41">
      <x:c r="A41" t="inlineStr">
        <x:is>
          <x:t xml:space="preserve">Plegadora hidráulica de chapa metálica</x:t>
        </x:is>
      </x:c>
      <x:c r="B41" t="n">
        <x:v>4</x:v>
      </x:c>
      <x:c r="C41" t="n">
        <x:f>'11_CAPACIDAD'!F41</x:f>
        <x:v>176</x:v>
      </x:c>
      <x:c r="D41" s="41" t="e">
        <x:f>SUMPRODUCT(('14_FALLAS_ESC'!$E$2:$E$60=A41)*(MONTH('14_FALLAS_ESC'!$B$2:$B$60)=B41)*(YEAR('14_FALLAS_ESC'!$B$2:$B$60)=2025)*('14_FALLAS_ESC'!$J$2:$J$60))</x:f>
        <x:v>#VALUE!</x:v>
      </x:c>
      <x:c r="E41" t="e">
        <x:f>MAX(0,C41-D41)</x:f>
        <x:v>#VALUE!</x:v>
      </x:c>
      <x:c r="F41" t="n">
        <x:f>'11_CAPACIDAD'!I41</x:f>
        <x:v>113.93333333333334</x:v>
      </x:c>
      <x:c r="G41" s="31" t="e">
        <x:f>IF(E41=0,"",F41/E41)</x:f>
        <x:v>#VALUE!</x:v>
      </x:c>
      <x:c r="H41" t="inlineStr">
        <x:is>
          <x:t xml:space="preserve">ESCENARIO - NO DISPONIBILIDAD REAL</x:t>
        </x:is>
      </x:c>
    </x:row>
    <x:row r="42">
      <x:c r="A42" t="inlineStr">
        <x:is>
          <x:t xml:space="preserve">Plegadora hidráulica de chapa metálica</x:t>
        </x:is>
      </x:c>
      <x:c r="B42" t="n">
        <x:v>5</x:v>
      </x:c>
      <x:c r="C42" t="n">
        <x:f>'11_CAPACIDAD'!F42</x:f>
        <x:v>176</x:v>
      </x:c>
      <x:c r="D42" s="41" t="e">
        <x:f>SUMPRODUCT(('14_FALLAS_ESC'!$E$2:$E$60=A42)*(MONTH('14_FALLAS_ESC'!$B$2:$B$60)=B42)*(YEAR('14_FALLAS_ESC'!$B$2:$B$60)=2025)*('14_FALLAS_ESC'!$J$2:$J$60))</x:f>
        <x:v>#VALUE!</x:v>
      </x:c>
      <x:c r="E42" t="e">
        <x:f>MAX(0,C42-D42)</x:f>
        <x:v>#VALUE!</x:v>
      </x:c>
      <x:c r="F42" t="n">
        <x:f>'11_CAPACIDAD'!I42</x:f>
        <x:v>113.93333333333334</x:v>
      </x:c>
      <x:c r="G42" s="31" t="e">
        <x:f>IF(E42=0,"",F42/E42)</x:f>
        <x:v>#VALUE!</x:v>
      </x:c>
      <x:c r="H42" t="inlineStr">
        <x:is>
          <x:t xml:space="preserve">ESCENARIO - NO DISPONIBILIDAD REAL</x:t>
        </x:is>
      </x:c>
    </x:row>
    <x:row r="43">
      <x:c r="A43" t="inlineStr">
        <x:is>
          <x:t xml:space="preserve">Plegadora hidráulica de chapa metálica</x:t>
        </x:is>
      </x:c>
      <x:c r="B43" t="n">
        <x:v>6</x:v>
      </x:c>
      <x:c r="C43" t="n">
        <x:f>'11_CAPACIDAD'!F43</x:f>
        <x:v>168</x:v>
      </x:c>
      <x:c r="D43" s="41" t="e">
        <x:f>SUMPRODUCT(('14_FALLAS_ESC'!$E$2:$E$60=A43)*(MONTH('14_FALLAS_ESC'!$B$2:$B$60)=B43)*(YEAR('14_FALLAS_ESC'!$B$2:$B$60)=2025)*('14_FALLAS_ESC'!$J$2:$J$60))</x:f>
        <x:v>#VALUE!</x:v>
      </x:c>
      <x:c r="E43" t="e">
        <x:f>MAX(0,C43-D43)</x:f>
        <x:v>#VALUE!</x:v>
      </x:c>
      <x:c r="F43" t="n">
        <x:f>'11_CAPACIDAD'!I43</x:f>
        <x:v>136.15</x:v>
      </x:c>
      <x:c r="G43" s="31" t="e">
        <x:f>IF(E43=0,"",F43/E43)</x:f>
        <x:v>#VALUE!</x:v>
      </x:c>
      <x:c r="H43" t="inlineStr">
        <x:is>
          <x:t xml:space="preserve">ESCENARIO - NO DISPONIBILIDAD REAL</x:t>
        </x:is>
      </x:c>
    </x:row>
    <x:row r="44">
      <x:c r="A44" t="inlineStr">
        <x:is>
          <x:t xml:space="preserve">Plegadora hidráulica de chapa metálica</x:t>
        </x:is>
      </x:c>
      <x:c r="B44" t="n">
        <x:v>7</x:v>
      </x:c>
      <x:c r="C44" t="n">
        <x:f>'11_CAPACIDAD'!F44</x:f>
        <x:v>184</x:v>
      </x:c>
      <x:c r="D44" s="41" t="e">
        <x:f>SUMPRODUCT(('14_FALLAS_ESC'!$E$2:$E$60=A44)*(MONTH('14_FALLAS_ESC'!$B$2:$B$60)=B44)*(YEAR('14_FALLAS_ESC'!$B$2:$B$60)=2025)*('14_FALLAS_ESC'!$J$2:$J$60))</x:f>
        <x:v>#VALUE!</x:v>
      </x:c>
      <x:c r="E44" t="e">
        <x:f>MAX(0,C44-D44)</x:f>
        <x:v>#VALUE!</x:v>
      </x:c>
      <x:c r="F44" t="n">
        <x:f>'11_CAPACIDAD'!I44</x:f>
        <x:v>134.71666666666667</x:v>
      </x:c>
      <x:c r="G44" s="31" t="e">
        <x:f>IF(E44=0,"",F44/E44)</x:f>
        <x:v>#VALUE!</x:v>
      </x:c>
      <x:c r="H44" t="inlineStr">
        <x:is>
          <x:t xml:space="preserve">ESCENARIO - NO DISPONIBILIDAD REAL</x:t>
        </x:is>
      </x:c>
    </x:row>
    <x:row r="45">
      <x:c r="A45" t="inlineStr">
        <x:is>
          <x:t xml:space="preserve">Plegadora hidráulica de chapa metálica</x:t>
        </x:is>
      </x:c>
      <x:c r="B45" t="n">
        <x:v>8</x:v>
      </x:c>
      <x:c r="C45" t="n">
        <x:f>'11_CAPACIDAD'!F45</x:f>
        <x:v>168</x:v>
      </x:c>
      <x:c r="D45" s="41" t="e">
        <x:f>SUMPRODUCT(('14_FALLAS_ESC'!$E$2:$E$60=A45)*(MONTH('14_FALLAS_ESC'!$B$2:$B$60)=B45)*(YEAR('14_FALLAS_ESC'!$B$2:$B$60)=2025)*('14_FALLAS_ESC'!$J$2:$J$60))</x:f>
        <x:v>#VALUE!</x:v>
      </x:c>
      <x:c r="E45" t="e">
        <x:f>MAX(0,C45-D45)</x:f>
        <x:v>#VALUE!</x:v>
      </x:c>
      <x:c r="F45" t="n">
        <x:f>'11_CAPACIDAD'!I45</x:f>
        <x:v>134.71666666666667</x:v>
      </x:c>
      <x:c r="G45" s="31" t="e">
        <x:f>IF(E45=0,"",F45/E45)</x:f>
        <x:v>#VALUE!</x:v>
      </x:c>
      <x:c r="H45" t="inlineStr">
        <x:is>
          <x:t xml:space="preserve">ESCENARIO - NO DISPONIBILIDAD REAL</x:t>
        </x:is>
      </x:c>
    </x:row>
    <x:row r="46">
      <x:c r="A46" t="inlineStr">
        <x:is>
          <x:t xml:space="preserve">Plegadora hidráulica de chapa metálica</x:t>
        </x:is>
      </x:c>
      <x:c r="B46" t="n">
        <x:v>9</x:v>
      </x:c>
      <x:c r="C46" t="n">
        <x:f>'11_CAPACIDAD'!F46</x:f>
        <x:v>176</x:v>
      </x:c>
      <x:c r="D46" s="41" t="e">
        <x:f>SUMPRODUCT(('14_FALLAS_ESC'!$E$2:$E$60=A46)*(MONTH('14_FALLAS_ESC'!$B$2:$B$60)=B46)*(YEAR('14_FALLAS_ESC'!$B$2:$B$60)=2025)*('14_FALLAS_ESC'!$J$2:$J$60))</x:f>
        <x:v>#VALUE!</x:v>
      </x:c>
      <x:c r="E46" t="e">
        <x:f>MAX(0,C46-D46)</x:f>
        <x:v>#VALUE!</x:v>
      </x:c>
      <x:c r="F46" t="n">
        <x:f>'11_CAPACIDAD'!I46</x:f>
        <x:v>113.93333333333334</x:v>
      </x:c>
      <x:c r="G46" s="31" t="e">
        <x:f>IF(E46=0,"",F46/E46)</x:f>
        <x:v>#VALUE!</x:v>
      </x:c>
      <x:c r="H46" t="inlineStr">
        <x:is>
          <x:t xml:space="preserve">ESCENARIO - NO DISPONIBILIDAD REAL</x:t>
        </x:is>
      </x:c>
    </x:row>
    <x:row r="47">
      <x:c r="A47" t="inlineStr">
        <x:is>
          <x:t xml:space="preserve">Plegadora hidráulica de chapa metálica</x:t>
        </x:is>
      </x:c>
      <x:c r="B47" t="n">
        <x:v>10</x:v>
      </x:c>
      <x:c r="C47" t="n">
        <x:f>'11_CAPACIDAD'!F47</x:f>
        <x:v>184</x:v>
      </x:c>
      <x:c r="D47" s="41" t="e">
        <x:f>SUMPRODUCT(('14_FALLAS_ESC'!$E$2:$E$60=A47)*(MONTH('14_FALLAS_ESC'!$B$2:$B$60)=B47)*(YEAR('14_FALLAS_ESC'!$B$2:$B$60)=2025)*('14_FALLAS_ESC'!$J$2:$J$60))</x:f>
        <x:v>#VALUE!</x:v>
      </x:c>
      <x:c r="E47" t="e">
        <x:f>MAX(0,C47-D47)</x:f>
        <x:v>#VALUE!</x:v>
      </x:c>
      <x:c r="F47" t="n">
        <x:f>'11_CAPACIDAD'!I47</x:f>
        <x:v>113.93333333333334</x:v>
      </x:c>
      <x:c r="G47" s="31" t="e">
        <x:f>IF(E47=0,"",F47/E47)</x:f>
        <x:v>#VALUE!</x:v>
      </x:c>
      <x:c r="H47" t="inlineStr">
        <x:is>
          <x:t xml:space="preserve">ESCENARIO - NO DISPONIBILIDAD REAL</x:t>
        </x:is>
      </x:c>
    </x:row>
    <x:row r="48">
      <x:c r="A48" t="inlineStr">
        <x:is>
          <x:t xml:space="preserve">Plegadora hidráulica de chapa metálica</x:t>
        </x:is>
      </x:c>
      <x:c r="B48" t="n">
        <x:v>11</x:v>
      </x:c>
      <x:c r="C48" t="n">
        <x:f>'11_CAPACIDAD'!F48</x:f>
        <x:v>160</x:v>
      </x:c>
      <x:c r="D48" s="41" t="e">
        <x:f>SUMPRODUCT(('14_FALLAS_ESC'!$E$2:$E$60=A48)*(MONTH('14_FALLAS_ESC'!$B$2:$B$60)=B48)*(YEAR('14_FALLAS_ESC'!$B$2:$B$60)=2025)*('14_FALLAS_ESC'!$J$2:$J$60))</x:f>
        <x:v>#VALUE!</x:v>
      </x:c>
      <x:c r="E48" t="e">
        <x:f>MAX(0,C48-D48)</x:f>
        <x:v>#VALUE!</x:v>
      </x:c>
      <x:c r="F48" t="n">
        <x:f>'11_CAPACIDAD'!I48</x:f>
        <x:v>112.93333333333334</x:v>
      </x:c>
      <x:c r="G48" s="31" t="e">
        <x:f>IF(E48=0,"",F48/E48)</x:f>
        <x:v>#VALUE!</x:v>
      </x:c>
      <x:c r="H48" t="inlineStr">
        <x:is>
          <x:t xml:space="preserve">ESCENARIO - NO DISPONIBILIDAD REAL</x:t>
        </x:is>
      </x:c>
    </x:row>
    <x:row r="49">
      <x:c r="A49" t="inlineStr">
        <x:is>
          <x:t xml:space="preserve">Plegadora hidráulica de chapa metálica</x:t>
        </x:is>
      </x:c>
      <x:c r="B49" t="n">
        <x:v>12</x:v>
      </x:c>
      <x:c r="C49" t="n">
        <x:f>'11_CAPACIDAD'!F49</x:f>
        <x:v>184</x:v>
      </x:c>
      <x:c r="D49" s="41" t="e">
        <x:f>SUMPRODUCT(('14_FALLAS_ESC'!$E$2:$E$60=A49)*(MONTH('14_FALLAS_ESC'!$B$2:$B$60)=B49)*(YEAR('14_FALLAS_ESC'!$B$2:$B$60)=2025)*('14_FALLAS_ESC'!$J$2:$J$60))</x:f>
        <x:v>#VALUE!</x:v>
      </x:c>
      <x:c r="E49" t="e">
        <x:f>MAX(0,C49-D49)</x:f>
        <x:v>#VALUE!</x:v>
      </x:c>
      <x:c r="F49" t="n">
        <x:f>'11_CAPACIDAD'!I49</x:f>
        <x:v>112.93333333333334</x:v>
      </x:c>
      <x:c r="G49" s="31" t="e">
        <x:f>IF(E49=0,"",F49/E49)</x:f>
        <x:v>#VALUE!</x:v>
      </x:c>
      <x:c r="H49" t="inlineStr">
        <x:is>
          <x:t xml:space="preserve">ESCENARIO - NO DISPONIBILIDAD REAL</x:t>
        </x:is>
      </x:c>
    </x:row>
    <x:row r="50">
      <x:c r="A50" t="inlineStr">
        <x:is>
          <x:t xml:space="preserve">Máquina de soldadura por arco MIG/MAG</x:t>
        </x:is>
      </x:c>
      <x:c r="B50" t="n">
        <x:v>1</x:v>
      </x:c>
      <x:c r="C50" t="n">
        <x:f>'11_CAPACIDAD'!F50</x:f>
        <x:v>184</x:v>
      </x:c>
      <x:c r="D50" s="41" t="e">
        <x:f>SUMPRODUCT(('14_FALLAS_ESC'!$E$2:$E$60=A50)*(MONTH('14_FALLAS_ESC'!$B$2:$B$60)=B50)*(YEAR('14_FALLAS_ESC'!$B$2:$B$60)=2025)*('14_FALLAS_ESC'!$J$2:$J$60))</x:f>
        <x:v>#VALUE!</x:v>
      </x:c>
      <x:c r="E50" t="e">
        <x:f>MAX(0,C50-D50)</x:f>
        <x:v>#VALUE!</x:v>
      </x:c>
      <x:c r="F50" t="n">
        <x:f>'11_CAPACIDAD'!I50</x:f>
        <x:v>32.846666666666664</x:v>
      </x:c>
      <x:c r="G50" s="31" t="e">
        <x:f>IF(E50=0,"",F50/E50)</x:f>
        <x:v>#VALUE!</x:v>
      </x:c>
      <x:c r="H50" t="inlineStr">
        <x:is>
          <x:t xml:space="preserve">ESCENARIO - NO DISPONIBILIDAD REAL</x:t>
        </x:is>
      </x:c>
    </x:row>
    <x:row r="51">
      <x:c r="A51" t="inlineStr">
        <x:is>
          <x:t xml:space="preserve">Máquina de soldadura por arco MIG/MAG</x:t>
        </x:is>
      </x:c>
      <x:c r="B51" t="n">
        <x:v>2</x:v>
      </x:c>
      <x:c r="C51" t="n">
        <x:f>'11_CAPACIDAD'!F51</x:f>
        <x:v>160</x:v>
      </x:c>
      <x:c r="D51" s="41" t="e">
        <x:f>SUMPRODUCT(('14_FALLAS_ESC'!$E$2:$E$60=A51)*(MONTH('14_FALLAS_ESC'!$B$2:$B$60)=B51)*(YEAR('14_FALLAS_ESC'!$B$2:$B$60)=2025)*('14_FALLAS_ESC'!$J$2:$J$60))</x:f>
        <x:v>#VALUE!</x:v>
      </x:c>
      <x:c r="E51" t="e">
        <x:f>MAX(0,C51-D51)</x:f>
        <x:v>#VALUE!</x:v>
      </x:c>
      <x:c r="F51" t="n">
        <x:f>'11_CAPACIDAD'!I51</x:f>
        <x:v>32.846666666666664</x:v>
      </x:c>
      <x:c r="G51" s="31" t="e">
        <x:f>IF(E51=0,"",F51/E51)</x:f>
        <x:v>#VALUE!</x:v>
      </x:c>
      <x:c r="H51" t="inlineStr">
        <x:is>
          <x:t xml:space="preserve">ESCENARIO - NO DISPONIBILIDAD REAL</x:t>
        </x:is>
      </x:c>
    </x:row>
    <x:row r="52">
      <x:c r="A52" t="inlineStr">
        <x:is>
          <x:t xml:space="preserve">Máquina de soldadura por arco MIG/MAG</x:t>
        </x:is>
      </x:c>
      <x:c r="B52" t="n">
        <x:v>3</x:v>
      </x:c>
      <x:c r="C52" t="n">
        <x:f>'11_CAPACIDAD'!F52</x:f>
        <x:v>168</x:v>
      </x:c>
      <x:c r="D52" s="41" t="e">
        <x:f>SUMPRODUCT(('14_FALLAS_ESC'!$E$2:$E$60=A52)*(MONTH('14_FALLAS_ESC'!$B$2:$B$60)=B52)*(YEAR('14_FALLAS_ESC'!$B$2:$B$60)=2025)*('14_FALLAS_ESC'!$J$2:$J$60))</x:f>
        <x:v>#VALUE!</x:v>
      </x:c>
      <x:c r="E52" t="e">
        <x:f>MAX(0,C52-D52)</x:f>
        <x:v>#VALUE!</x:v>
      </x:c>
      <x:c r="F52" t="n">
        <x:f>'11_CAPACIDAD'!I52</x:f>
        <x:v>32.846666666666664</x:v>
      </x:c>
      <x:c r="G52" s="31" t="e">
        <x:f>IF(E52=0,"",F52/E52)</x:f>
        <x:v>#VALUE!</x:v>
      </x:c>
      <x:c r="H52" t="inlineStr">
        <x:is>
          <x:t xml:space="preserve">ESCENARIO - NO DISPONIBILIDAD REAL</x:t>
        </x:is>
      </x:c>
    </x:row>
    <x:row r="53">
      <x:c r="A53" t="inlineStr">
        <x:is>
          <x:t xml:space="preserve">Máquina de soldadura por arco MIG/MAG</x:t>
        </x:is>
      </x:c>
      <x:c r="B53" t="n">
        <x:v>4</x:v>
      </x:c>
      <x:c r="C53" t="n">
        <x:f>'11_CAPACIDAD'!F53</x:f>
        <x:v>176</x:v>
      </x:c>
      <x:c r="D53" s="41" t="e">
        <x:f>SUMPRODUCT(('14_FALLAS_ESC'!$E$2:$E$60=A53)*(MONTH('14_FALLAS_ESC'!$B$2:$B$60)=B53)*(YEAR('14_FALLAS_ESC'!$B$2:$B$60)=2025)*('14_FALLAS_ESC'!$J$2:$J$60))</x:f>
        <x:v>#VALUE!</x:v>
      </x:c>
      <x:c r="E53" t="e">
        <x:f>MAX(0,C53-D53)</x:f>
        <x:v>#VALUE!</x:v>
      </x:c>
      <x:c r="F53" t="n">
        <x:f>'11_CAPACIDAD'!I53</x:f>
        <x:v>32.846666666666664</x:v>
      </x:c>
      <x:c r="G53" s="31" t="e">
        <x:f>IF(E53=0,"",F53/E53)</x:f>
        <x:v>#VALUE!</x:v>
      </x:c>
      <x:c r="H53" t="inlineStr">
        <x:is>
          <x:t xml:space="preserve">ESCENARIO - NO DISPONIBILIDAD REAL</x:t>
        </x:is>
      </x:c>
    </x:row>
    <x:row r="54">
      <x:c r="A54" t="inlineStr">
        <x:is>
          <x:t xml:space="preserve">Máquina de soldadura por arco MIG/MAG</x:t>
        </x:is>
      </x:c>
      <x:c r="B54" t="n">
        <x:v>5</x:v>
      </x:c>
      <x:c r="C54" t="n">
        <x:f>'11_CAPACIDAD'!F54</x:f>
        <x:v>176</x:v>
      </x:c>
      <x:c r="D54" s="41" t="e">
        <x:f>SUMPRODUCT(('14_FALLAS_ESC'!$E$2:$E$60=A54)*(MONTH('14_FALLAS_ESC'!$B$2:$B$60)=B54)*(YEAR('14_FALLAS_ESC'!$B$2:$B$60)=2025)*('14_FALLAS_ESC'!$J$2:$J$60))</x:f>
        <x:v>#VALUE!</x:v>
      </x:c>
      <x:c r="E54" t="e">
        <x:f>MAX(0,C54-D54)</x:f>
        <x:v>#VALUE!</x:v>
      </x:c>
      <x:c r="F54" t="n">
        <x:f>'11_CAPACIDAD'!I54</x:f>
        <x:v>32.846666666666664</x:v>
      </x:c>
      <x:c r="G54" s="31" t="e">
        <x:f>IF(E54=0,"",F54/E54)</x:f>
        <x:v>#VALUE!</x:v>
      </x:c>
      <x:c r="H54" t="inlineStr">
        <x:is>
          <x:t xml:space="preserve">ESCENARIO - NO DISPONIBILIDAD REAL</x:t>
        </x:is>
      </x:c>
    </x:row>
    <x:row r="55">
      <x:c r="A55" t="inlineStr">
        <x:is>
          <x:t xml:space="preserve">Máquina de soldadura por arco MIG/MAG</x:t>
        </x:is>
      </x:c>
      <x:c r="B55" t="n">
        <x:v>6</x:v>
      </x:c>
      <x:c r="C55" t="n">
        <x:f>'11_CAPACIDAD'!F55</x:f>
        <x:v>168</x:v>
      </x:c>
      <x:c r="D55" s="41" t="e">
        <x:f>SUMPRODUCT(('14_FALLAS_ESC'!$E$2:$E$60=A55)*(MONTH('14_FALLAS_ESC'!$B$2:$B$60)=B55)*(YEAR('14_FALLAS_ESC'!$B$2:$B$60)=2025)*('14_FALLAS_ESC'!$J$2:$J$60))</x:f>
        <x:v>#VALUE!</x:v>
      </x:c>
      <x:c r="E55" t="e">
        <x:f>MAX(0,C55-D55)</x:f>
        <x:v>#VALUE!</x:v>
      </x:c>
      <x:c r="F55" t="n">
        <x:f>'11_CAPACIDAD'!I55</x:f>
        <x:v>36.85999999999999</x:v>
      </x:c>
      <x:c r="G55" s="31" t="e">
        <x:f>IF(E55=0,"",F55/E55)</x:f>
        <x:v>#VALUE!</x:v>
      </x:c>
      <x:c r="H55" t="inlineStr">
        <x:is>
          <x:t xml:space="preserve">ESCENARIO - NO DISPONIBILIDAD REAL</x:t>
        </x:is>
      </x:c>
    </x:row>
    <x:row r="56">
      <x:c r="A56" t="inlineStr">
        <x:is>
          <x:t xml:space="preserve">Máquina de soldadura por arco MIG/MAG</x:t>
        </x:is>
      </x:c>
      <x:c r="B56" t="n">
        <x:v>7</x:v>
      </x:c>
      <x:c r="C56" t="n">
        <x:f>'11_CAPACIDAD'!F56</x:f>
        <x:v>184</x:v>
      </x:c>
      <x:c r="D56" s="41" t="e">
        <x:f>SUMPRODUCT(('14_FALLAS_ESC'!$E$2:$E$60=A56)*(MONTH('14_FALLAS_ESC'!$B$2:$B$60)=B56)*(YEAR('14_FALLAS_ESC'!$B$2:$B$60)=2025)*('14_FALLAS_ESC'!$J$2:$J$60))</x:f>
        <x:v>#VALUE!</x:v>
      </x:c>
      <x:c r="E56" t="e">
        <x:f>MAX(0,C56-D56)</x:f>
        <x:v>#VALUE!</x:v>
      </x:c>
      <x:c r="F56" t="n">
        <x:f>'11_CAPACIDAD'!I56</x:f>
        <x:v>36.85999999999999</x:v>
      </x:c>
      <x:c r="G56" s="31" t="e">
        <x:f>IF(E56=0,"",F56/E56)</x:f>
        <x:v>#VALUE!</x:v>
      </x:c>
      <x:c r="H56" t="inlineStr">
        <x:is>
          <x:t xml:space="preserve">ESCENARIO - NO DISPONIBILIDAD REAL</x:t>
        </x:is>
      </x:c>
    </x:row>
    <x:row r="57">
      <x:c r="A57" t="inlineStr">
        <x:is>
          <x:t xml:space="preserve">Máquina de soldadura por arco MIG/MAG</x:t>
        </x:is>
      </x:c>
      <x:c r="B57" t="n">
        <x:v>8</x:v>
      </x:c>
      <x:c r="C57" t="n">
        <x:f>'11_CAPACIDAD'!F57</x:f>
        <x:v>168</x:v>
      </x:c>
      <x:c r="D57" s="41" t="e">
        <x:f>SUMPRODUCT(('14_FALLAS_ESC'!$E$2:$E$60=A57)*(MONTH('14_FALLAS_ESC'!$B$2:$B$60)=B57)*(YEAR('14_FALLAS_ESC'!$B$2:$B$60)=2025)*('14_FALLAS_ESC'!$J$2:$J$60))</x:f>
        <x:v>#VALUE!</x:v>
      </x:c>
      <x:c r="E57" t="e">
        <x:f>MAX(0,C57-D57)</x:f>
        <x:v>#VALUE!</x:v>
      </x:c>
      <x:c r="F57" t="n">
        <x:f>'11_CAPACIDAD'!I57</x:f>
        <x:v>36.85999999999999</x:v>
      </x:c>
      <x:c r="G57" s="31" t="e">
        <x:f>IF(E57=0,"",F57/E57)</x:f>
        <x:v>#VALUE!</x:v>
      </x:c>
      <x:c r="H57" t="inlineStr">
        <x:is>
          <x:t xml:space="preserve">ESCENARIO - NO DISPONIBILIDAD REAL</x:t>
        </x:is>
      </x:c>
    </x:row>
    <x:row r="58">
      <x:c r="A58" t="inlineStr">
        <x:is>
          <x:t xml:space="preserve">Máquina de soldadura por arco MIG/MAG</x:t>
        </x:is>
      </x:c>
      <x:c r="B58" t="n">
        <x:v>9</x:v>
      </x:c>
      <x:c r="C58" t="n">
        <x:f>'11_CAPACIDAD'!F58</x:f>
        <x:v>176</x:v>
      </x:c>
      <x:c r="D58" s="41" t="e">
        <x:f>SUMPRODUCT(('14_FALLAS_ESC'!$E$2:$E$60=A58)*(MONTH('14_FALLAS_ESC'!$B$2:$B$60)=B58)*(YEAR('14_FALLAS_ESC'!$B$2:$B$60)=2025)*('14_FALLAS_ESC'!$J$2:$J$60))</x:f>
        <x:v>#VALUE!</x:v>
      </x:c>
      <x:c r="E58" t="e">
        <x:f>MAX(0,C58-D58)</x:f>
        <x:v>#VALUE!</x:v>
      </x:c>
      <x:c r="F58" t="n">
        <x:f>'11_CAPACIDAD'!I58</x:f>
        <x:v>32.846666666666664</x:v>
      </x:c>
      <x:c r="G58" s="31" t="e">
        <x:f>IF(E58=0,"",F58/E58)</x:f>
        <x:v>#VALUE!</x:v>
      </x:c>
      <x:c r="H58" t="inlineStr">
        <x:is>
          <x:t xml:space="preserve">ESCENARIO - NO DISPONIBILIDAD REAL</x:t>
        </x:is>
      </x:c>
    </x:row>
    <x:row r="59">
      <x:c r="A59" t="inlineStr">
        <x:is>
          <x:t xml:space="preserve">Máquina de soldadura por arco MIG/MAG</x:t>
        </x:is>
      </x:c>
      <x:c r="B59" t="n">
        <x:v>10</x:v>
      </x:c>
      <x:c r="C59" t="n">
        <x:f>'11_CAPACIDAD'!F59</x:f>
        <x:v>184</x:v>
      </x:c>
      <x:c r="D59" s="41" t="e">
        <x:f>SUMPRODUCT(('14_FALLAS_ESC'!$E$2:$E$60=A59)*(MONTH('14_FALLAS_ESC'!$B$2:$B$60)=B59)*(YEAR('14_FALLAS_ESC'!$B$2:$B$60)=2025)*('14_FALLAS_ESC'!$J$2:$J$60))</x:f>
        <x:v>#VALUE!</x:v>
      </x:c>
      <x:c r="E59" t="e">
        <x:f>MAX(0,C59-D59)</x:f>
        <x:v>#VALUE!</x:v>
      </x:c>
      <x:c r="F59" t="n">
        <x:f>'11_CAPACIDAD'!I59</x:f>
        <x:v>32.846666666666664</x:v>
      </x:c>
      <x:c r="G59" s="31" t="e">
        <x:f>IF(E59=0,"",F59/E59)</x:f>
        <x:v>#VALUE!</x:v>
      </x:c>
      <x:c r="H59" t="inlineStr">
        <x:is>
          <x:t xml:space="preserve">ESCENARIO - NO DISPONIBILIDAD REAL</x:t>
        </x:is>
      </x:c>
    </x:row>
    <x:row r="60">
      <x:c r="A60" t="inlineStr">
        <x:is>
          <x:t xml:space="preserve">Máquina de soldadura por arco MIG/MAG</x:t>
        </x:is>
      </x:c>
      <x:c r="B60" t="n">
        <x:v>11</x:v>
      </x:c>
      <x:c r="C60" t="n">
        <x:f>'11_CAPACIDAD'!F60</x:f>
        <x:v>160</x:v>
      </x:c>
      <x:c r="D60" s="41" t="e">
        <x:f>SUMPRODUCT(('14_FALLAS_ESC'!$E$2:$E$60=A60)*(MONTH('14_FALLAS_ESC'!$B$2:$B$60)=B60)*(YEAR('14_FALLAS_ESC'!$B$2:$B$60)=2025)*('14_FALLAS_ESC'!$J$2:$J$60))</x:f>
        <x:v>#VALUE!</x:v>
      </x:c>
      <x:c r="E60" t="e">
        <x:f>MAX(0,C60-D60)</x:f>
        <x:v>#VALUE!</x:v>
      </x:c>
      <x:c r="F60" t="n">
        <x:f>'11_CAPACIDAD'!I60</x:f>
        <x:v>31.54</x:v>
      </x:c>
      <x:c r="G60" s="31" t="e">
        <x:f>IF(E60=0,"",F60/E60)</x:f>
        <x:v>#VALUE!</x:v>
      </x:c>
      <x:c r="H60" t="inlineStr">
        <x:is>
          <x:t xml:space="preserve">ESCENARIO - NO DISPONIBILIDAD REAL</x:t>
        </x:is>
      </x:c>
    </x:row>
    <x:row r="61">
      <x:c r="A61" t="inlineStr">
        <x:is>
          <x:t xml:space="preserve">Máquina de soldadura por arco MIG/MAG</x:t>
        </x:is>
      </x:c>
      <x:c r="B61" t="n">
        <x:v>12</x:v>
      </x:c>
      <x:c r="C61" t="n">
        <x:f>'11_CAPACIDAD'!F61</x:f>
        <x:v>184</x:v>
      </x:c>
      <x:c r="D61" s="41" t="e">
        <x:f>SUMPRODUCT(('14_FALLAS_ESC'!$E$2:$E$60=A61)*(MONTH('14_FALLAS_ESC'!$B$2:$B$60)=B61)*(YEAR('14_FALLAS_ESC'!$B$2:$B$60)=2025)*('14_FALLAS_ESC'!$J$2:$J$60))</x:f>
        <x:v>#VALUE!</x:v>
      </x:c>
      <x:c r="E61" t="e">
        <x:f>MAX(0,C61-D61)</x:f>
        <x:v>#VALUE!</x:v>
      </x:c>
      <x:c r="F61" t="n">
        <x:f>'11_CAPACIDAD'!I61</x:f>
        <x:v>31.54</x:v>
      </x:c>
      <x:c r="G61" s="31" t="e">
        <x:f>IF(E61=0,"",F61/E61)</x:f>
        <x:v>#VALUE!</x:v>
      </x:c>
      <x:c r="H61" t="inlineStr">
        <x:is>
          <x:t xml:space="preserve">ESCENARIO - NO DISPONIBILIDAD REAL</x:t>
        </x:is>
      </x:c>
    </x:row>
    <x:row r="62">
      <x:c r="A62" t="inlineStr">
        <x:is>
          <x:t xml:space="preserve">Mesa de desbarbado/esmerilado</x:t>
        </x:is>
      </x:c>
      <x:c r="B62" t="n">
        <x:v>1</x:v>
      </x:c>
      <x:c r="C62" t="n">
        <x:f>'11_CAPACIDAD'!F62</x:f>
        <x:v>184</x:v>
      </x:c>
      <x:c r="D62" s="41" t="e">
        <x:f>SUMPRODUCT(('14_FALLAS_ESC'!$E$2:$E$60=A62)*(MONTH('14_FALLAS_ESC'!$B$2:$B$60)=B62)*(YEAR('14_FALLAS_ESC'!$B$2:$B$60)=2025)*('14_FALLAS_ESC'!$J$2:$J$60))</x:f>
        <x:v>#VALUE!</x:v>
      </x:c>
      <x:c r="E62" t="e">
        <x:f>MAX(0,C62-D62)</x:f>
        <x:v>#VALUE!</x:v>
      </x:c>
      <x:c r="F62" t="n">
        <x:f>'11_CAPACIDAD'!I62</x:f>
        <x:v>41.699999999999996</x:v>
      </x:c>
      <x:c r="G62" s="31" t="e">
        <x:f>IF(E62=0,"",F62/E62)</x:f>
        <x:v>#VALUE!</x:v>
      </x:c>
      <x:c r="H62" t="inlineStr">
        <x:is>
          <x:t xml:space="preserve">ESCENARIO - NO DISPONIBILIDAD REAL</x:t>
        </x:is>
      </x:c>
    </x:row>
    <x:row r="63">
      <x:c r="A63" t="inlineStr">
        <x:is>
          <x:t xml:space="preserve">Mesa de desbarbado/esmerilado</x:t>
        </x:is>
      </x:c>
      <x:c r="B63" t="n">
        <x:v>2</x:v>
      </x:c>
      <x:c r="C63" t="n">
        <x:f>'11_CAPACIDAD'!F63</x:f>
        <x:v>160</x:v>
      </x:c>
      <x:c r="D63" s="41" t="e">
        <x:f>SUMPRODUCT(('14_FALLAS_ESC'!$E$2:$E$60=A63)*(MONTH('14_FALLAS_ESC'!$B$2:$B$60)=B63)*(YEAR('14_FALLAS_ESC'!$B$2:$B$60)=2025)*('14_FALLAS_ESC'!$J$2:$J$60))</x:f>
        <x:v>#VALUE!</x:v>
      </x:c>
      <x:c r="E63" t="e">
        <x:f>MAX(0,C63-D63)</x:f>
        <x:v>#VALUE!</x:v>
      </x:c>
      <x:c r="F63" t="n">
        <x:f>'11_CAPACIDAD'!I63</x:f>
        <x:v>41.39999999999999</x:v>
      </x:c>
      <x:c r="G63" s="31" t="e">
        <x:f>IF(E63=0,"",F63/E63)</x:f>
        <x:v>#VALUE!</x:v>
      </x:c>
      <x:c r="H63" t="inlineStr">
        <x:is>
          <x:t xml:space="preserve">ESCENARIO - NO DISPONIBILIDAD REAL</x:t>
        </x:is>
      </x:c>
    </x:row>
    <x:row r="64">
      <x:c r="A64" t="inlineStr">
        <x:is>
          <x:t xml:space="preserve">Mesa de desbarbado/esmerilado</x:t>
        </x:is>
      </x:c>
      <x:c r="B64" t="n">
        <x:v>3</x:v>
      </x:c>
      <x:c r="C64" t="n">
        <x:f>'11_CAPACIDAD'!F64</x:f>
        <x:v>168</x:v>
      </x:c>
      <x:c r="D64" s="41" t="e">
        <x:f>SUMPRODUCT(('14_FALLAS_ESC'!$E$2:$E$60=A64)*(MONTH('14_FALLAS_ESC'!$B$2:$B$60)=B64)*(YEAR('14_FALLAS_ESC'!$B$2:$B$60)=2025)*('14_FALLAS_ESC'!$J$2:$J$60))</x:f>
        <x:v>#VALUE!</x:v>
      </x:c>
      <x:c r="E64" t="e">
        <x:f>MAX(0,C64-D64)</x:f>
        <x:v>#VALUE!</x:v>
      </x:c>
      <x:c r="F64" t="n">
        <x:f>'11_CAPACIDAD'!I64</x:f>
        <x:v>40.55</x:v>
      </x:c>
      <x:c r="G64" s="31" t="e">
        <x:f>IF(E64=0,"",F64/E64)</x:f>
        <x:v>#VALUE!</x:v>
      </x:c>
      <x:c r="H64" t="inlineStr">
        <x:is>
          <x:t xml:space="preserve">ESCENARIO - NO DISPONIBILIDAD REAL</x:t>
        </x:is>
      </x:c>
    </x:row>
    <x:row r="65">
      <x:c r="A65" t="inlineStr">
        <x:is>
          <x:t xml:space="preserve">Mesa de desbarbado/esmerilado</x:t>
        </x:is>
      </x:c>
      <x:c r="B65" t="n">
        <x:v>4</x:v>
      </x:c>
      <x:c r="C65" t="n">
        <x:f>'11_CAPACIDAD'!F65</x:f>
        <x:v>176</x:v>
      </x:c>
      <x:c r="D65" s="41" t="e">
        <x:f>SUMPRODUCT(('14_FALLAS_ESC'!$E$2:$E$60=A65)*(MONTH('14_FALLAS_ESC'!$B$2:$B$60)=B65)*(YEAR('14_FALLAS_ESC'!$B$2:$B$60)=2025)*('14_FALLAS_ESC'!$J$2:$J$60))</x:f>
        <x:v>#VALUE!</x:v>
      </x:c>
      <x:c r="E65" t="e">
        <x:f>MAX(0,C65-D65)</x:f>
        <x:v>#VALUE!</x:v>
      </x:c>
      <x:c r="F65" t="n">
        <x:f>'11_CAPACIDAD'!I65</x:f>
        <x:v>40.55</x:v>
      </x:c>
      <x:c r="G65" s="31" t="e">
        <x:f>IF(E65=0,"",F65/E65)</x:f>
        <x:v>#VALUE!</x:v>
      </x:c>
      <x:c r="H65" t="inlineStr">
        <x:is>
          <x:t xml:space="preserve">ESCENARIO - NO DISPONIBILIDAD REAL</x:t>
        </x:is>
      </x:c>
    </x:row>
    <x:row r="66">
      <x:c r="A66" t="inlineStr">
        <x:is>
          <x:t xml:space="preserve">Mesa de desbarbado/esmerilado</x:t>
        </x:is>
      </x:c>
      <x:c r="B66" t="n">
        <x:v>5</x:v>
      </x:c>
      <x:c r="C66" t="n">
        <x:f>'11_CAPACIDAD'!F66</x:f>
        <x:v>176</x:v>
      </x:c>
      <x:c r="D66" s="41" t="e">
        <x:f>SUMPRODUCT(('14_FALLAS_ESC'!$E$2:$E$60=A66)*(MONTH('14_FALLAS_ESC'!$B$2:$B$60)=B66)*(YEAR('14_FALLAS_ESC'!$B$2:$B$60)=2025)*('14_FALLAS_ESC'!$J$2:$J$60))</x:f>
        <x:v>#VALUE!</x:v>
      </x:c>
      <x:c r="E66" t="e">
        <x:f>MAX(0,C66-D66)</x:f>
        <x:v>#VALUE!</x:v>
      </x:c>
      <x:c r="F66" t="n">
        <x:f>'11_CAPACIDAD'!I66</x:f>
        <x:v>40.55</x:v>
      </x:c>
      <x:c r="G66" s="31" t="e">
        <x:f>IF(E66=0,"",F66/E66)</x:f>
        <x:v>#VALUE!</x:v>
      </x:c>
      <x:c r="H66" t="inlineStr">
        <x:is>
          <x:t xml:space="preserve">ESCENARIO - NO DISPONIBILIDAD REAL</x:t>
        </x:is>
      </x:c>
    </x:row>
    <x:row r="67">
      <x:c r="A67" t="inlineStr">
        <x:is>
          <x:t xml:space="preserve">Mesa de desbarbado/esmerilado</x:t>
        </x:is>
      </x:c>
      <x:c r="B67" t="n">
        <x:v>6</x:v>
      </x:c>
      <x:c r="C67" t="n">
        <x:f>'11_CAPACIDAD'!F67</x:f>
        <x:v>168</x:v>
      </x:c>
      <x:c r="D67" s="41" t="e">
        <x:f>SUMPRODUCT(('14_FALLAS_ESC'!$E$2:$E$60=A67)*(MONTH('14_FALLAS_ESC'!$B$2:$B$60)=B67)*(YEAR('14_FALLAS_ESC'!$B$2:$B$60)=2025)*('14_FALLAS_ESC'!$J$2:$J$60))</x:f>
        <x:v>#VALUE!</x:v>
      </x:c>
      <x:c r="E67" t="e">
        <x:f>MAX(0,C67-D67)</x:f>
        <x:v>#VALUE!</x:v>
      </x:c>
      <x:c r="F67" t="n">
        <x:f>'11_CAPACIDAD'!I67</x:f>
        <x:v>47.72500000000001</x:v>
      </x:c>
      <x:c r="G67" s="31" t="e">
        <x:f>IF(E67=0,"",F67/E67)</x:f>
        <x:v>#VALUE!</x:v>
      </x:c>
      <x:c r="H67" t="inlineStr">
        <x:is>
          <x:t xml:space="preserve">ESCENARIO - NO DISPONIBILIDAD REAL</x:t>
        </x:is>
      </x:c>
    </x:row>
    <x:row r="68">
      <x:c r="A68" t="inlineStr">
        <x:is>
          <x:t xml:space="preserve">Mesa de desbarbado/esmerilado</x:t>
        </x:is>
      </x:c>
      <x:c r="B68" t="n">
        <x:v>7</x:v>
      </x:c>
      <x:c r="C68" t="n">
        <x:f>'11_CAPACIDAD'!F68</x:f>
        <x:v>184</x:v>
      </x:c>
      <x:c r="D68" s="41" t="e">
        <x:f>SUMPRODUCT(('14_FALLAS_ESC'!$E$2:$E$60=A68)*(MONTH('14_FALLAS_ESC'!$B$2:$B$60)=B68)*(YEAR('14_FALLAS_ESC'!$B$2:$B$60)=2025)*('14_FALLAS_ESC'!$J$2:$J$60))</x:f>
        <x:v>#VALUE!</x:v>
      </x:c>
      <x:c r="E68" t="e">
        <x:f>MAX(0,C68-D68)</x:f>
        <x:v>#VALUE!</x:v>
      </x:c>
      <x:c r="F68" t="n">
        <x:f>'11_CAPACIDAD'!I68</x:f>
        <x:v>47.47500000000001</x:v>
      </x:c>
      <x:c r="G68" s="31" t="e">
        <x:f>IF(E68=0,"",F68/E68)</x:f>
        <x:v>#VALUE!</x:v>
      </x:c>
      <x:c r="H68" t="inlineStr">
        <x:is>
          <x:t xml:space="preserve">ESCENARIO - NO DISPONIBILIDAD REAL</x:t>
        </x:is>
      </x:c>
    </x:row>
    <x:row r="69">
      <x:c r="A69" t="inlineStr">
        <x:is>
          <x:t xml:space="preserve">Mesa de desbarbado/esmerilado</x:t>
        </x:is>
      </x:c>
      <x:c r="B69" t="n">
        <x:v>8</x:v>
      </x:c>
      <x:c r="C69" t="n">
        <x:f>'11_CAPACIDAD'!F69</x:f>
        <x:v>168</x:v>
      </x:c>
      <x:c r="D69" s="41" t="e">
        <x:f>SUMPRODUCT(('14_FALLAS_ESC'!$E$2:$E$60=A69)*(MONTH('14_FALLAS_ESC'!$B$2:$B$60)=B69)*(YEAR('14_FALLAS_ESC'!$B$2:$B$60)=2025)*('14_FALLAS_ESC'!$J$2:$J$60))</x:f>
        <x:v>#VALUE!</x:v>
      </x:c>
      <x:c r="E69" t="e">
        <x:f>MAX(0,C69-D69)</x:f>
        <x:v>#VALUE!</x:v>
      </x:c>
      <x:c r="F69" t="n">
        <x:f>'11_CAPACIDAD'!I69</x:f>
        <x:v>47.47500000000001</x:v>
      </x:c>
      <x:c r="G69" s="31" t="e">
        <x:f>IF(E69=0,"",F69/E69)</x:f>
        <x:v>#VALUE!</x:v>
      </x:c>
      <x:c r="H69" t="inlineStr">
        <x:is>
          <x:t xml:space="preserve">ESCENARIO - NO DISPONIBILIDAD REAL</x:t>
        </x:is>
      </x:c>
    </x:row>
    <x:row r="70">
      <x:c r="A70" t="inlineStr">
        <x:is>
          <x:t xml:space="preserve">Mesa de desbarbado/esmerilado</x:t>
        </x:is>
      </x:c>
      <x:c r="B70" t="n">
        <x:v>9</x:v>
      </x:c>
      <x:c r="C70" t="n">
        <x:f>'11_CAPACIDAD'!F70</x:f>
        <x:v>176</x:v>
      </x:c>
      <x:c r="D70" s="41" t="e">
        <x:f>SUMPRODUCT(('14_FALLAS_ESC'!$E$2:$E$60=A70)*(MONTH('14_FALLAS_ESC'!$B$2:$B$60)=B70)*(YEAR('14_FALLAS_ESC'!$B$2:$B$60)=2025)*('14_FALLAS_ESC'!$J$2:$J$60))</x:f>
        <x:v>#VALUE!</x:v>
      </x:c>
      <x:c r="E70" t="e">
        <x:f>MAX(0,C70-D70)</x:f>
        <x:v>#VALUE!</x:v>
      </x:c>
      <x:c r="F70" t="n">
        <x:f>'11_CAPACIDAD'!I70</x:f>
        <x:v>40.55</x:v>
      </x:c>
      <x:c r="G70" s="31" t="e">
        <x:f>IF(E70=0,"",F70/E70)</x:f>
        <x:v>#VALUE!</x:v>
      </x:c>
      <x:c r="H70" t="inlineStr">
        <x:is>
          <x:t xml:space="preserve">ESCENARIO - NO DISPONIBILIDAD REAL</x:t>
        </x:is>
      </x:c>
    </x:row>
    <x:row r="71">
      <x:c r="A71" t="inlineStr">
        <x:is>
          <x:t xml:space="preserve">Mesa de desbarbado/esmerilado</x:t>
        </x:is>
      </x:c>
      <x:c r="B71" t="n">
        <x:v>10</x:v>
      </x:c>
      <x:c r="C71" t="n">
        <x:f>'11_CAPACIDAD'!F71</x:f>
        <x:v>184</x:v>
      </x:c>
      <x:c r="D71" s="41" t="e">
        <x:f>SUMPRODUCT(('14_FALLAS_ESC'!$E$2:$E$60=A71)*(MONTH('14_FALLAS_ESC'!$B$2:$B$60)=B71)*(YEAR('14_FALLAS_ESC'!$B$2:$B$60)=2025)*('14_FALLAS_ESC'!$J$2:$J$60))</x:f>
        <x:v>#VALUE!</x:v>
      </x:c>
      <x:c r="E71" t="e">
        <x:f>MAX(0,C71-D71)</x:f>
        <x:v>#VALUE!</x:v>
      </x:c>
      <x:c r="F71" t="n">
        <x:f>'11_CAPACIDAD'!I71</x:f>
        <x:v>40.55</x:v>
      </x:c>
      <x:c r="G71" s="31" t="e">
        <x:f>IF(E71=0,"",F71/E71)</x:f>
        <x:v>#VALUE!</x:v>
      </x:c>
      <x:c r="H71" t="inlineStr">
        <x:is>
          <x:t xml:space="preserve">ESCENARIO - NO DISPONIBILIDAD REAL</x:t>
        </x:is>
      </x:c>
    </x:row>
    <x:row r="72">
      <x:c r="A72" t="inlineStr">
        <x:is>
          <x:t xml:space="preserve">Mesa de desbarbado/esmerilado</x:t>
        </x:is>
      </x:c>
      <x:c r="B72" t="n">
        <x:v>11</x:v>
      </x:c>
      <x:c r="C72" t="n">
        <x:f>'11_CAPACIDAD'!F72</x:f>
        <x:v>160</x:v>
      </x:c>
      <x:c r="D72" s="41" t="e">
        <x:f>SUMPRODUCT(('14_FALLAS_ESC'!$E$2:$E$60=A72)*(MONTH('14_FALLAS_ESC'!$B$2:$B$60)=B72)*(YEAR('14_FALLAS_ESC'!$B$2:$B$60)=2025)*('14_FALLAS_ESC'!$J$2:$J$60))</x:f>
        <x:v>#VALUE!</x:v>
      </x:c>
      <x:c r="E72" t="e">
        <x:f>MAX(0,C72-D72)</x:f>
        <x:v>#VALUE!</x:v>
      </x:c>
      <x:c r="F72" t="n">
        <x:f>'11_CAPACIDAD'!I72</x:f>
        <x:v>39.85</x:v>
      </x:c>
      <x:c r="G72" s="31" t="e">
        <x:f>IF(E72=0,"",F72/E72)</x:f>
        <x:v>#VALUE!</x:v>
      </x:c>
      <x:c r="H72" t="inlineStr">
        <x:is>
          <x:t xml:space="preserve">ESCENARIO - NO DISPONIBILIDAD REAL</x:t>
        </x:is>
      </x:c>
    </x:row>
    <x:row r="73">
      <x:c r="A73" t="inlineStr">
        <x:is>
          <x:t xml:space="preserve">Mesa de desbarbado/esmerilado</x:t>
        </x:is>
      </x:c>
      <x:c r="B73" t="n">
        <x:v>12</x:v>
      </x:c>
      <x:c r="C73" t="n">
        <x:f>'11_CAPACIDAD'!F73</x:f>
        <x:v>184</x:v>
      </x:c>
      <x:c r="D73" s="41" t="e">
        <x:f>SUMPRODUCT(('14_FALLAS_ESC'!$E$2:$E$60=A73)*(MONTH('14_FALLAS_ESC'!$B$2:$B$60)=B73)*(YEAR('14_FALLAS_ESC'!$B$2:$B$60)=2025)*('14_FALLAS_ESC'!$J$2:$J$60))</x:f>
        <x:v>#VALUE!</x:v>
      </x:c>
      <x:c r="E73" t="e">
        <x:f>MAX(0,C73-D73)</x:f>
        <x:v>#VALUE!</x:v>
      </x:c>
      <x:c r="F73" t="n">
        <x:f>'11_CAPACIDAD'!I73</x:f>
        <x:v>39.85</x:v>
      </x:c>
      <x:c r="G73" s="31" t="e">
        <x:f>IF(E73=0,"",F73/E73)</x:f>
        <x:v>#VALUE!</x:v>
      </x:c>
      <x:c r="H73" t="inlineStr">
        <x:is>
          <x:t xml:space="preserve">ESCENARIO - NO DISPONIBILIDAD REAL</x:t>
        </x:is>
      </x:c>
    </x:row>
    <x:row r="74">
      <x:c r="A74" t="inlineStr">
        <x:is>
          <x:t xml:space="preserve">Zona de preparación superficial</x:t>
        </x:is>
      </x:c>
      <x:c r="B74" t="n">
        <x:v>1</x:v>
      </x:c>
      <x:c r="C74" t="n">
        <x:f>'11_CAPACIDAD'!F74</x:f>
        <x:v>184</x:v>
      </x:c>
      <x:c r="D74" s="41" t="e">
        <x:f>SUMPRODUCT(('14_FALLAS_ESC'!$E$2:$E$60=A74)*(MONTH('14_FALLAS_ESC'!$B$2:$B$60)=B74)*(YEAR('14_FALLAS_ESC'!$B$2:$B$60)=2025)*('14_FALLAS_ESC'!$J$2:$J$60))</x:f>
        <x:v>#VALUE!</x:v>
      </x:c>
      <x:c r="E74" t="e">
        <x:f>MAX(0,C74-D74)</x:f>
        <x:v>#VALUE!</x:v>
      </x:c>
      <x:c r="F74" t="n">
        <x:f>'11_CAPACIDAD'!I74</x:f>
        <x:v>35.99257333333334</x:v>
      </x:c>
      <x:c r="G74" s="31" t="e">
        <x:f>IF(E74=0,"",F74/E74)</x:f>
        <x:v>#VALUE!</x:v>
      </x:c>
      <x:c r="H74" t="inlineStr">
        <x:is>
          <x:t xml:space="preserve">ESCENARIO - NO DISPONIBILIDAD REAL</x:t>
        </x:is>
      </x:c>
    </x:row>
    <x:row r="75">
      <x:c r="A75" t="inlineStr">
        <x:is>
          <x:t xml:space="preserve">Zona de preparación superficial</x:t>
        </x:is>
      </x:c>
      <x:c r="B75" t="n">
        <x:v>2</x:v>
      </x:c>
      <x:c r="C75" t="n">
        <x:f>'11_CAPACIDAD'!F75</x:f>
        <x:v>160</x:v>
      </x:c>
      <x:c r="D75" s="41" t="e">
        <x:f>SUMPRODUCT(('14_FALLAS_ESC'!$E$2:$E$60=A75)*(MONTH('14_FALLAS_ESC'!$B$2:$B$60)=B75)*(YEAR('14_FALLAS_ESC'!$B$2:$B$60)=2025)*('14_FALLAS_ESC'!$J$2:$J$60))</x:f>
        <x:v>#VALUE!</x:v>
      </x:c>
      <x:c r="E75" t="e">
        <x:f>MAX(0,C75-D75)</x:f>
        <x:v>#VALUE!</x:v>
      </x:c>
      <x:c r="F75" t="n">
        <x:f>'11_CAPACIDAD'!I75</x:f>
        <x:v>35.55384</x:v>
      </x:c>
      <x:c r="G75" s="31" t="e">
        <x:f>IF(E75=0,"",F75/E75)</x:f>
        <x:v>#VALUE!</x:v>
      </x:c>
      <x:c r="H75" t="inlineStr">
        <x:is>
          <x:t xml:space="preserve">ESCENARIO - NO DISPONIBILIDAD REAL</x:t>
        </x:is>
      </x:c>
    </x:row>
    <x:row r="76">
      <x:c r="A76" t="inlineStr">
        <x:is>
          <x:t xml:space="preserve">Zona de preparación superficial</x:t>
        </x:is>
      </x:c>
      <x:c r="B76" t="n">
        <x:v>3</x:v>
      </x:c>
      <x:c r="C76" t="n">
        <x:f>'11_CAPACIDAD'!F76</x:f>
        <x:v>168</x:v>
      </x:c>
      <x:c r="D76" s="41" t="e">
        <x:f>SUMPRODUCT(('14_FALLAS_ESC'!$E$2:$E$60=A76)*(MONTH('14_FALLAS_ESC'!$B$2:$B$60)=B76)*(YEAR('14_FALLAS_ESC'!$B$2:$B$60)=2025)*('14_FALLAS_ESC'!$J$2:$J$60))</x:f>
        <x:v>#VALUE!</x:v>
      </x:c>
      <x:c r="E76" t="e">
        <x:f>MAX(0,C76-D76)</x:f>
        <x:v>#VALUE!</x:v>
      </x:c>
      <x:c r="F76" t="n">
        <x:f>'11_CAPACIDAD'!I76</x:f>
        <x:v>34.87858666666667</x:v>
      </x:c>
      <x:c r="G76" s="31" t="e">
        <x:f>IF(E76=0,"",F76/E76)</x:f>
        <x:v>#VALUE!</x:v>
      </x:c>
      <x:c r="H76" t="inlineStr">
        <x:is>
          <x:t xml:space="preserve">ESCENARIO - NO DISPONIBILIDAD REAL</x:t>
        </x:is>
      </x:c>
    </x:row>
    <x:row r="77">
      <x:c r="A77" t="inlineStr">
        <x:is>
          <x:t xml:space="preserve">Zona de preparación superficial</x:t>
        </x:is>
      </x:c>
      <x:c r="B77" t="n">
        <x:v>4</x:v>
      </x:c>
      <x:c r="C77" t="n">
        <x:f>'11_CAPACIDAD'!F77</x:f>
        <x:v>176</x:v>
      </x:c>
      <x:c r="D77" s="41" t="e">
        <x:f>SUMPRODUCT(('14_FALLAS_ESC'!$E$2:$E$60=A77)*(MONTH('14_FALLAS_ESC'!$B$2:$B$60)=B77)*(YEAR('14_FALLAS_ESC'!$B$2:$B$60)=2025)*('14_FALLAS_ESC'!$J$2:$J$60))</x:f>
        <x:v>#VALUE!</x:v>
      </x:c>
      <x:c r="E77" t="e">
        <x:f>MAX(0,C77-D77)</x:f>
        <x:v>#VALUE!</x:v>
      </x:c>
      <x:c r="F77" t="n">
        <x:f>'11_CAPACIDAD'!I77</x:f>
        <x:v>34.87858666666667</x:v>
      </x:c>
      <x:c r="G77" s="31" t="e">
        <x:f>IF(E77=0,"",F77/E77)</x:f>
        <x:v>#VALUE!</x:v>
      </x:c>
      <x:c r="H77" t="inlineStr">
        <x:is>
          <x:t xml:space="preserve">ESCENARIO - NO DISPONIBILIDAD REAL</x:t>
        </x:is>
      </x:c>
    </x:row>
    <x:row r="78">
      <x:c r="A78" t="inlineStr">
        <x:is>
          <x:t xml:space="preserve">Zona de preparación superficial</x:t>
        </x:is>
      </x:c>
      <x:c r="B78" t="n">
        <x:v>5</x:v>
      </x:c>
      <x:c r="C78" t="n">
        <x:f>'11_CAPACIDAD'!F78</x:f>
        <x:v>176</x:v>
      </x:c>
      <x:c r="D78" s="41" t="e">
        <x:f>SUMPRODUCT(('14_FALLAS_ESC'!$E$2:$E$60=A78)*(MONTH('14_FALLAS_ESC'!$B$2:$B$60)=B78)*(YEAR('14_FALLAS_ESC'!$B$2:$B$60)=2025)*('14_FALLAS_ESC'!$J$2:$J$60))</x:f>
        <x:v>#VALUE!</x:v>
      </x:c>
      <x:c r="E78" t="e">
        <x:f>MAX(0,C78-D78)</x:f>
        <x:v>#VALUE!</x:v>
      </x:c>
      <x:c r="F78" t="n">
        <x:f>'11_CAPACIDAD'!I78</x:f>
        <x:v>34.87858666666667</x:v>
      </x:c>
      <x:c r="G78" s="31" t="e">
        <x:f>IF(E78=0,"",F78/E78)</x:f>
        <x:v>#VALUE!</x:v>
      </x:c>
      <x:c r="H78" t="inlineStr">
        <x:is>
          <x:t xml:space="preserve">ESCENARIO - NO DISPONIBILIDAD REAL</x:t>
        </x:is>
      </x:c>
    </x:row>
    <x:row r="79">
      <x:c r="A79" t="inlineStr">
        <x:is>
          <x:t xml:space="preserve">Zona de preparación superficial</x:t>
        </x:is>
      </x:c>
      <x:c r="B79" t="n">
        <x:v>6</x:v>
      </x:c>
      <x:c r="C79" t="n">
        <x:f>'11_CAPACIDAD'!F79</x:f>
        <x:v>168</x:v>
      </x:c>
      <x:c r="D79" s="41" t="e">
        <x:f>SUMPRODUCT(('14_FALLAS_ESC'!$E$2:$E$60=A79)*(MONTH('14_FALLAS_ESC'!$B$2:$B$60)=B79)*(YEAR('14_FALLAS_ESC'!$B$2:$B$60)=2025)*('14_FALLAS_ESC'!$J$2:$J$60))</x:f>
        <x:v>#VALUE!</x:v>
      </x:c>
      <x:c r="E79" t="e">
        <x:f>MAX(0,C79-D79)</x:f>
        <x:v>#VALUE!</x:v>
      </x:c>
      <x:c r="F79" t="n">
        <x:f>'11_CAPACIDAD'!I79</x:f>
        <x:v>41.181599999999996</x:v>
      </x:c>
      <x:c r="G79" s="31" t="e">
        <x:f>IF(E79=0,"",F79/E79)</x:f>
        <x:v>#VALUE!</x:v>
      </x:c>
      <x:c r="H79" t="inlineStr">
        <x:is>
          <x:t xml:space="preserve">ESCENARIO - NO DISPONIBILIDAD REAL</x:t>
        </x:is>
      </x:c>
    </x:row>
    <x:row r="80">
      <x:c r="A80" t="inlineStr">
        <x:is>
          <x:t xml:space="preserve">Zona de preparación superficial</x:t>
        </x:is>
      </x:c>
      <x:c r="B80" t="n">
        <x:v>7</x:v>
      </x:c>
      <x:c r="C80" t="n">
        <x:f>'11_CAPACIDAD'!F80</x:f>
        <x:v>184</x:v>
      </x:c>
      <x:c r="D80" s="41" t="e">
        <x:f>SUMPRODUCT(('14_FALLAS_ESC'!$E$2:$E$60=A80)*(MONTH('14_FALLAS_ESC'!$B$2:$B$60)=B80)*(YEAR('14_FALLAS_ESC'!$B$2:$B$60)=2025)*('14_FALLAS_ESC'!$J$2:$J$60))</x:f>
        <x:v>#VALUE!</x:v>
      </x:c>
      <x:c r="E80" t="e">
        <x:f>MAX(0,C80-D80)</x:f>
        <x:v>#VALUE!</x:v>
      </x:c>
      <x:c r="F80" t="n">
        <x:f>'11_CAPACIDAD'!I80</x:f>
        <x:v>40.75306666666666</x:v>
      </x:c>
      <x:c r="G80" s="31" t="e">
        <x:f>IF(E80=0,"",F80/E80)</x:f>
        <x:v>#VALUE!</x:v>
      </x:c>
      <x:c r="H80" t="inlineStr">
        <x:is>
          <x:t xml:space="preserve">ESCENARIO - NO DISPONIBILIDAD REAL</x:t>
        </x:is>
      </x:c>
    </x:row>
    <x:row r="81">
      <x:c r="A81" t="inlineStr">
        <x:is>
          <x:t xml:space="preserve">Zona de preparación superficial</x:t>
        </x:is>
      </x:c>
      <x:c r="B81" t="n">
        <x:v>8</x:v>
      </x:c>
      <x:c r="C81" t="n">
        <x:f>'11_CAPACIDAD'!F81</x:f>
        <x:v>168</x:v>
      </x:c>
      <x:c r="D81" s="41" t="e">
        <x:f>SUMPRODUCT(('14_FALLAS_ESC'!$E$2:$E$60=A81)*(MONTH('14_FALLAS_ESC'!$B$2:$B$60)=B81)*(YEAR('14_FALLAS_ESC'!$B$2:$B$60)=2025)*('14_FALLAS_ESC'!$J$2:$J$60))</x:f>
        <x:v>#VALUE!</x:v>
      </x:c>
      <x:c r="E81" t="e">
        <x:f>MAX(0,C81-D81)</x:f>
        <x:v>#VALUE!</x:v>
      </x:c>
      <x:c r="F81" t="n">
        <x:f>'11_CAPACIDAD'!I81</x:f>
        <x:v>40.75306666666666</x:v>
      </x:c>
      <x:c r="G81" s="31" t="e">
        <x:f>IF(E81=0,"",F81/E81)</x:f>
        <x:v>#VALUE!</x:v>
      </x:c>
      <x:c r="H81" t="inlineStr">
        <x:is>
          <x:t xml:space="preserve">ESCENARIO - NO DISPONIBILIDAD REAL</x:t>
        </x:is>
      </x:c>
    </x:row>
    <x:row r="82">
      <x:c r="A82" t="inlineStr">
        <x:is>
          <x:t xml:space="preserve">Zona de preparación superficial</x:t>
        </x:is>
      </x:c>
      <x:c r="B82" t="n">
        <x:v>9</x:v>
      </x:c>
      <x:c r="C82" t="n">
        <x:f>'11_CAPACIDAD'!F82</x:f>
        <x:v>176</x:v>
      </x:c>
      <x:c r="D82" s="41" t="e">
        <x:f>SUMPRODUCT(('14_FALLAS_ESC'!$E$2:$E$60=A82)*(MONTH('14_FALLAS_ESC'!$B$2:$B$60)=B82)*(YEAR('14_FALLAS_ESC'!$B$2:$B$60)=2025)*('14_FALLAS_ESC'!$J$2:$J$60))</x:f>
        <x:v>#VALUE!</x:v>
      </x:c>
      <x:c r="E82" t="e">
        <x:f>MAX(0,C82-D82)</x:f>
        <x:v>#VALUE!</x:v>
      </x:c>
      <x:c r="F82" t="n">
        <x:f>'11_CAPACIDAD'!I82</x:f>
        <x:v>34.87858666666667</x:v>
      </x:c>
      <x:c r="G82" s="31" t="e">
        <x:f>IF(E82=0,"",F82/E82)</x:f>
        <x:v>#VALUE!</x:v>
      </x:c>
      <x:c r="H82" t="inlineStr">
        <x:is>
          <x:t xml:space="preserve">ESCENARIO - NO DISPONIBILIDAD REAL</x:t>
        </x:is>
      </x:c>
    </x:row>
    <x:row r="83">
      <x:c r="A83" t="inlineStr">
        <x:is>
          <x:t xml:space="preserve">Zona de preparación superficial</x:t>
        </x:is>
      </x:c>
      <x:c r="B83" t="n">
        <x:v>10</x:v>
      </x:c>
      <x:c r="C83" t="n">
        <x:f>'11_CAPACIDAD'!F83</x:f>
        <x:v>184</x:v>
      </x:c>
      <x:c r="D83" s="41" t="e">
        <x:f>SUMPRODUCT(('14_FALLAS_ESC'!$E$2:$E$60=A83)*(MONTH('14_FALLAS_ESC'!$B$2:$B$60)=B83)*(YEAR('14_FALLAS_ESC'!$B$2:$B$60)=2025)*('14_FALLAS_ESC'!$J$2:$J$60))</x:f>
        <x:v>#VALUE!</x:v>
      </x:c>
      <x:c r="E83" t="e">
        <x:f>MAX(0,C83-D83)</x:f>
        <x:v>#VALUE!</x:v>
      </x:c>
      <x:c r="F83" t="n">
        <x:f>'11_CAPACIDAD'!I83</x:f>
        <x:v>34.87858666666667</x:v>
      </x:c>
      <x:c r="G83" s="31" t="e">
        <x:f>IF(E83=0,"",F83/E83)</x:f>
        <x:v>#VALUE!</x:v>
      </x:c>
      <x:c r="H83" t="inlineStr">
        <x:is>
          <x:t xml:space="preserve">ESCENARIO - NO DISPONIBILIDAD REAL</x:t>
        </x:is>
      </x:c>
    </x:row>
    <x:row r="84">
      <x:c r="A84" t="inlineStr">
        <x:is>
          <x:t xml:space="preserve">Zona de preparación superficial</x:t>
        </x:is>
      </x:c>
      <x:c r="B84" t="n">
        <x:v>11</x:v>
      </x:c>
      <x:c r="C84" t="n">
        <x:f>'11_CAPACIDAD'!F84</x:f>
        <x:v>160</x:v>
      </x:c>
      <x:c r="D84" s="41" t="e">
        <x:f>SUMPRODUCT(('14_FALLAS_ESC'!$E$2:$E$60=A84)*(MONTH('14_FALLAS_ESC'!$B$2:$B$60)=B84)*(YEAR('14_FALLAS_ESC'!$B$2:$B$60)=2025)*('14_FALLAS_ESC'!$J$2:$J$60))</x:f>
        <x:v>#VALUE!</x:v>
      </x:c>
      <x:c r="E84" t="e">
        <x:f>MAX(0,C84-D84)</x:f>
        <x:v>#VALUE!</x:v>
      </x:c>
      <x:c r="F84" t="n">
        <x:f>'11_CAPACIDAD'!I84</x:f>
        <x:v>34.38317333333334</x:v>
      </x:c>
      <x:c r="G84" s="31" t="e">
        <x:f>IF(E84=0,"",F84/E84)</x:f>
        <x:v>#VALUE!</x:v>
      </x:c>
      <x:c r="H84" t="inlineStr">
        <x:is>
          <x:t xml:space="preserve">ESCENARIO - NO DISPONIBILIDAD REAL</x:t>
        </x:is>
      </x:c>
    </x:row>
    <x:row r="85">
      <x:c r="A85" t="inlineStr">
        <x:is>
          <x:t xml:space="preserve">Zona de preparación superficial</x:t>
        </x:is>
      </x:c>
      <x:c r="B85" t="n">
        <x:v>12</x:v>
      </x:c>
      <x:c r="C85" t="n">
        <x:f>'11_CAPACIDAD'!F85</x:f>
        <x:v>184</x:v>
      </x:c>
      <x:c r="D85" s="41" t="e">
        <x:f>SUMPRODUCT(('14_FALLAS_ESC'!$E$2:$E$60=A85)*(MONTH('14_FALLAS_ESC'!$B$2:$B$60)=B85)*(YEAR('14_FALLAS_ESC'!$B$2:$B$60)=2025)*('14_FALLAS_ESC'!$J$2:$J$60))</x:f>
        <x:v>#VALUE!</x:v>
      </x:c>
      <x:c r="E85" t="e">
        <x:f>MAX(0,C85-D85)</x:f>
        <x:v>#VALUE!</x:v>
      </x:c>
      <x:c r="F85" t="n">
        <x:f>'11_CAPACIDAD'!I85</x:f>
        <x:v>34.38317333333334</x:v>
      </x:c>
      <x:c r="G85" s="31" t="e">
        <x:f>IF(E85=0,"",F85/E85)</x:f>
        <x:v>#VALUE!</x:v>
      </x:c>
      <x:c r="H85" t="inlineStr">
        <x:is>
          <x:t xml:space="preserve">ESCENARIO - NO DISPONIBILIDAD REAL</x:t>
        </x:is>
      </x:c>
    </x:row>
    <x:row r="86">
      <x:c r="A86" t="inlineStr">
        <x:is>
          <x:t xml:space="preserve">Pistola manual de pintura electrostática en polvo</x:t>
        </x:is>
      </x:c>
      <x:c r="B86" t="n">
        <x:v>1</x:v>
      </x:c>
      <x:c r="C86" t="n">
        <x:f>'11_CAPACIDAD'!F86</x:f>
        <x:v>184</x:v>
      </x:c>
      <x:c r="D86" s="41" t="e">
        <x:f>SUMPRODUCT(('14_FALLAS_ESC'!$E$2:$E$60=A86)*(MONTH('14_FALLAS_ESC'!$B$2:$B$60)=B86)*(YEAR('14_FALLAS_ESC'!$B$2:$B$60)=2025)*('14_FALLAS_ESC'!$J$2:$J$60))</x:f>
        <x:v>#VALUE!</x:v>
      </x:c>
      <x:c r="E86" t="e">
        <x:f>MAX(0,C86-D86)</x:f>
        <x:v>#VALUE!</x:v>
      </x:c>
      <x:c r="F86" t="n">
        <x:f>'11_CAPACIDAD'!I86</x:f>
        <x:v>10.529</x:v>
      </x:c>
      <x:c r="G86" s="31" t="e">
        <x:f>IF(E86=0,"",F86/E86)</x:f>
        <x:v>#VALUE!</x:v>
      </x:c>
      <x:c r="H86" t="inlineStr">
        <x:is>
          <x:t xml:space="preserve">ESCENARIO - NO DISPONIBILIDAD REAL</x:t>
        </x:is>
      </x:c>
    </x:row>
    <x:row r="87">
      <x:c r="A87" t="inlineStr">
        <x:is>
          <x:t xml:space="preserve">Pistola manual de pintura electrostática en polvo</x:t>
        </x:is>
      </x:c>
      <x:c r="B87" t="n">
        <x:v>2</x:v>
      </x:c>
      <x:c r="C87" t="n">
        <x:f>'11_CAPACIDAD'!F87</x:f>
        <x:v>160</x:v>
      </x:c>
      <x:c r="D87" s="41" t="e">
        <x:f>SUMPRODUCT(('14_FALLAS_ESC'!$E$2:$E$60=A87)*(MONTH('14_FALLAS_ESC'!$B$2:$B$60)=B87)*(YEAR('14_FALLAS_ESC'!$B$2:$B$60)=2025)*('14_FALLAS_ESC'!$J$2:$J$60))</x:f>
        <x:v>#VALUE!</x:v>
      </x:c>
      <x:c r="E87" t="e">
        <x:f>MAX(0,C87-D87)</x:f>
        <x:v>#VALUE!</x:v>
      </x:c>
      <x:c r="F87" t="n">
        <x:f>'11_CAPACIDAD'!I87</x:f>
        <x:v>10.415166666666666</x:v>
      </x:c>
      <x:c r="G87" s="31" t="e">
        <x:f>IF(E87=0,"",F87/E87)</x:f>
        <x:v>#VALUE!</x:v>
      </x:c>
      <x:c r="H87" t="inlineStr">
        <x:is>
          <x:t xml:space="preserve">ESCENARIO - NO DISPONIBILIDAD REAL</x:t>
        </x:is>
      </x:c>
    </x:row>
    <x:row r="88">
      <x:c r="A88" t="inlineStr">
        <x:is>
          <x:t xml:space="preserve">Pistola manual de pintura electrostática en polvo</x:t>
        </x:is>
      </x:c>
      <x:c r="B88" t="n">
        <x:v>3</x:v>
      </x:c>
      <x:c r="C88" t="n">
        <x:f>'11_CAPACIDAD'!F88</x:f>
        <x:v>168</x:v>
      </x:c>
      <x:c r="D88" s="41" t="e">
        <x:f>SUMPRODUCT(('14_FALLAS_ESC'!$E$2:$E$60=A88)*(MONTH('14_FALLAS_ESC'!$B$2:$B$60)=B88)*(YEAR('14_FALLAS_ESC'!$B$2:$B$60)=2025)*('14_FALLAS_ESC'!$J$2:$J$60))</x:f>
        <x:v>#VALUE!</x:v>
      </x:c>
      <x:c r="E88" t="e">
        <x:f>MAX(0,C88-D88)</x:f>
        <x:v>#VALUE!</x:v>
      </x:c>
      <x:c r="F88" t="n">
        <x:f>'11_CAPACIDAD'!I88</x:f>
        <x:v>10.285833333333333</x:v>
      </x:c>
      <x:c r="G88" s="31" t="e">
        <x:f>IF(E88=0,"",F88/E88)</x:f>
        <x:v>#VALUE!</x:v>
      </x:c>
      <x:c r="H88" t="inlineStr">
        <x:is>
          <x:t xml:space="preserve">ESCENARIO - NO DISPONIBILIDAD REAL</x:t>
        </x:is>
      </x:c>
    </x:row>
    <x:row r="89">
      <x:c r="A89" t="inlineStr">
        <x:is>
          <x:t xml:space="preserve">Pistola manual de pintura electrostática en polvo</x:t>
        </x:is>
      </x:c>
      <x:c r="B89" t="n">
        <x:v>4</x:v>
      </x:c>
      <x:c r="C89" t="n">
        <x:f>'11_CAPACIDAD'!F89</x:f>
        <x:v>176</x:v>
      </x:c>
      <x:c r="D89" s="41" t="e">
        <x:f>SUMPRODUCT(('14_FALLAS_ESC'!$E$2:$E$60=A89)*(MONTH('14_FALLAS_ESC'!$B$2:$B$60)=B89)*(YEAR('14_FALLAS_ESC'!$B$2:$B$60)=2025)*('14_FALLAS_ESC'!$J$2:$J$60))</x:f>
        <x:v>#VALUE!</x:v>
      </x:c>
      <x:c r="E89" t="e">
        <x:f>MAX(0,C89-D89)</x:f>
        <x:v>#VALUE!</x:v>
      </x:c>
      <x:c r="F89" t="n">
        <x:f>'11_CAPACIDAD'!I89</x:f>
        <x:v>10.285833333333333</x:v>
      </x:c>
      <x:c r="G89" s="31" t="e">
        <x:f>IF(E89=0,"",F89/E89)</x:f>
        <x:v>#VALUE!</x:v>
      </x:c>
      <x:c r="H89" t="inlineStr">
        <x:is>
          <x:t xml:space="preserve">ESCENARIO - NO DISPONIBILIDAD REAL</x:t>
        </x:is>
      </x:c>
    </x:row>
    <x:row r="90">
      <x:c r="A90" t="inlineStr">
        <x:is>
          <x:t xml:space="preserve">Pistola manual de pintura electrostática en polvo</x:t>
        </x:is>
      </x:c>
      <x:c r="B90" t="n">
        <x:v>5</x:v>
      </x:c>
      <x:c r="C90" t="n">
        <x:f>'11_CAPACIDAD'!F90</x:f>
        <x:v>176</x:v>
      </x:c>
      <x:c r="D90" s="41" t="e">
        <x:f>SUMPRODUCT(('14_FALLAS_ESC'!$E$2:$E$60=A90)*(MONTH('14_FALLAS_ESC'!$B$2:$B$60)=B90)*(YEAR('14_FALLAS_ESC'!$B$2:$B$60)=2025)*('14_FALLAS_ESC'!$J$2:$J$60))</x:f>
        <x:v>#VALUE!</x:v>
      </x:c>
      <x:c r="E90" t="e">
        <x:f>MAX(0,C90-D90)</x:f>
        <x:v>#VALUE!</x:v>
      </x:c>
      <x:c r="F90" t="n">
        <x:f>'11_CAPACIDAD'!I90</x:f>
        <x:v>10.285833333333333</x:v>
      </x:c>
      <x:c r="G90" s="31" t="e">
        <x:f>IF(E90=0,"",F90/E90)</x:f>
        <x:v>#VALUE!</x:v>
      </x:c>
      <x:c r="H90" t="inlineStr">
        <x:is>
          <x:t xml:space="preserve">ESCENARIO - NO DISPONIBILIDAD REAL</x:t>
        </x:is>
      </x:c>
    </x:row>
    <x:row r="91">
      <x:c r="A91" t="inlineStr">
        <x:is>
          <x:t xml:space="preserve">Pistola manual de pintura electrostática en polvo</x:t>
        </x:is>
      </x:c>
      <x:c r="B91" t="n">
        <x:v>6</x:v>
      </x:c>
      <x:c r="C91" t="n">
        <x:f>'11_CAPACIDAD'!F91</x:f>
        <x:v>168</x:v>
      </x:c>
      <x:c r="D91" s="41" t="e">
        <x:f>SUMPRODUCT(('14_FALLAS_ESC'!$E$2:$E$60=A91)*(MONTH('14_FALLAS_ESC'!$B$2:$B$60)=B91)*(YEAR('14_FALLAS_ESC'!$B$2:$B$60)=2025)*('14_FALLAS_ESC'!$J$2:$J$60))</x:f>
        <x:v>#VALUE!</x:v>
      </x:c>
      <x:c r="E91" t="e">
        <x:f>MAX(0,C91-D91)</x:f>
        <x:v>#VALUE!</x:v>
      </x:c>
      <x:c r="F91" t="n">
        <x:f>'11_CAPACIDAD'!I91</x:f>
        <x:v>12.134166666666669</x:v>
      </x:c>
      <x:c r="G91" s="31" t="e">
        <x:f>IF(E91=0,"",F91/E91)</x:f>
        <x:v>#VALUE!</x:v>
      </x:c>
      <x:c r="H91" t="inlineStr">
        <x:is>
          <x:t xml:space="preserve">ESCENARIO - NO DISPONIBILIDAD REAL</x:t>
        </x:is>
      </x:c>
    </x:row>
    <x:row r="92">
      <x:c r="A92" t="inlineStr">
        <x:is>
          <x:t xml:space="preserve">Pistola manual de pintura electrostática en polvo</x:t>
        </x:is>
      </x:c>
      <x:c r="B92" t="n">
        <x:v>7</x:v>
      </x:c>
      <x:c r="C92" t="n">
        <x:f>'11_CAPACIDAD'!F92</x:f>
        <x:v>184</x:v>
      </x:c>
      <x:c r="D92" s="41" t="e">
        <x:f>SUMPRODUCT(('14_FALLAS_ESC'!$E$2:$E$60=A92)*(MONTH('14_FALLAS_ESC'!$B$2:$B$60)=B92)*(YEAR('14_FALLAS_ESC'!$B$2:$B$60)=2025)*('14_FALLAS_ESC'!$J$2:$J$60))</x:f>
        <x:v>#VALUE!</x:v>
      </x:c>
      <x:c r="E92" t="e">
        <x:f>MAX(0,C92-D92)</x:f>
        <x:v>#VALUE!</x:v>
      </x:c>
      <x:c r="F92" t="n">
        <x:f>'11_CAPACIDAD'!I92</x:f>
        <x:v>12.0245</x:v>
      </x:c>
      <x:c r="G92" s="31" t="e">
        <x:f>IF(E92=0,"",F92/E92)</x:f>
        <x:v>#VALUE!</x:v>
      </x:c>
      <x:c r="H92" t="inlineStr">
        <x:is>
          <x:t xml:space="preserve">ESCENARIO - NO DISPONIBILIDAD REAL</x:t>
        </x:is>
      </x:c>
    </x:row>
    <x:row r="93">
      <x:c r="A93" t="inlineStr">
        <x:is>
          <x:t xml:space="preserve">Pistola manual de pintura electrostática en polvo</x:t>
        </x:is>
      </x:c>
      <x:c r="B93" t="n">
        <x:v>8</x:v>
      </x:c>
      <x:c r="C93" t="n">
        <x:f>'11_CAPACIDAD'!F93</x:f>
        <x:v>168</x:v>
      </x:c>
      <x:c r="D93" s="41" t="e">
        <x:f>SUMPRODUCT(('14_FALLAS_ESC'!$E$2:$E$60=A93)*(MONTH('14_FALLAS_ESC'!$B$2:$B$60)=B93)*(YEAR('14_FALLAS_ESC'!$B$2:$B$60)=2025)*('14_FALLAS_ESC'!$J$2:$J$60))</x:f>
        <x:v>#VALUE!</x:v>
      </x:c>
      <x:c r="E93" t="e">
        <x:f>MAX(0,C93-D93)</x:f>
        <x:v>#VALUE!</x:v>
      </x:c>
      <x:c r="F93" t="n">
        <x:f>'11_CAPACIDAD'!I93</x:f>
        <x:v>12.0245</x:v>
      </x:c>
      <x:c r="G93" s="31" t="e">
        <x:f>IF(E93=0,"",F93/E93)</x:f>
        <x:v>#VALUE!</x:v>
      </x:c>
      <x:c r="H93" t="inlineStr">
        <x:is>
          <x:t xml:space="preserve">ESCENARIO - NO DISPONIBILIDAD REAL</x:t>
        </x:is>
      </x:c>
    </x:row>
    <x:row r="94">
      <x:c r="A94" t="inlineStr">
        <x:is>
          <x:t xml:space="preserve">Pistola manual de pintura electrostática en polvo</x:t>
        </x:is>
      </x:c>
      <x:c r="B94" t="n">
        <x:v>9</x:v>
      </x:c>
      <x:c r="C94" t="n">
        <x:f>'11_CAPACIDAD'!F94</x:f>
        <x:v>176</x:v>
      </x:c>
      <x:c r="D94" s="41" t="e">
        <x:f>SUMPRODUCT(('14_FALLAS_ESC'!$E$2:$E$60=A94)*(MONTH('14_FALLAS_ESC'!$B$2:$B$60)=B94)*(YEAR('14_FALLAS_ESC'!$B$2:$B$60)=2025)*('14_FALLAS_ESC'!$J$2:$J$60))</x:f>
        <x:v>#VALUE!</x:v>
      </x:c>
      <x:c r="E94" t="e">
        <x:f>MAX(0,C94-D94)</x:f>
        <x:v>#VALUE!</x:v>
      </x:c>
      <x:c r="F94" t="n">
        <x:f>'11_CAPACIDAD'!I94</x:f>
        <x:v>10.285833333333333</x:v>
      </x:c>
      <x:c r="G94" s="31" t="e">
        <x:f>IF(E94=0,"",F94/E94)</x:f>
        <x:v>#VALUE!</x:v>
      </x:c>
      <x:c r="H94" t="inlineStr">
        <x:is>
          <x:t xml:space="preserve">ESCENARIO - NO DISPONIBILIDAD REAL</x:t>
        </x:is>
      </x:c>
    </x:row>
    <x:row r="95">
      <x:c r="A95" t="inlineStr">
        <x:is>
          <x:t xml:space="preserve">Pistola manual de pintura electrostática en polvo</x:t>
        </x:is>
      </x:c>
      <x:c r="B95" t="n">
        <x:v>10</x:v>
      </x:c>
      <x:c r="C95" t="n">
        <x:f>'11_CAPACIDAD'!F95</x:f>
        <x:v>184</x:v>
      </x:c>
      <x:c r="D95" s="41" t="e">
        <x:f>SUMPRODUCT(('14_FALLAS_ESC'!$E$2:$E$60=A95)*(MONTH('14_FALLAS_ESC'!$B$2:$B$60)=B95)*(YEAR('14_FALLAS_ESC'!$B$2:$B$60)=2025)*('14_FALLAS_ESC'!$J$2:$J$60))</x:f>
        <x:v>#VALUE!</x:v>
      </x:c>
      <x:c r="E95" t="e">
        <x:f>MAX(0,C95-D95)</x:f>
        <x:v>#VALUE!</x:v>
      </x:c>
      <x:c r="F95" t="n">
        <x:f>'11_CAPACIDAD'!I95</x:f>
        <x:v>10.285833333333333</x:v>
      </x:c>
      <x:c r="G95" s="31" t="e">
        <x:f>IF(E95=0,"",F95/E95)</x:f>
        <x:v>#VALUE!</x:v>
      </x:c>
      <x:c r="H95" t="inlineStr">
        <x:is>
          <x:t xml:space="preserve">ESCENARIO - NO DISPONIBILIDAD REAL</x:t>
        </x:is>
      </x:c>
    </x:row>
    <x:row r="96">
      <x:c r="A96" t="inlineStr">
        <x:is>
          <x:t xml:space="preserve">Pistola manual de pintura electrostática en polvo</x:t>
        </x:is>
      </x:c>
      <x:c r="B96" t="n">
        <x:v>11</x:v>
      </x:c>
      <x:c r="C96" t="n">
        <x:f>'11_CAPACIDAD'!F96</x:f>
        <x:v>160</x:v>
      </x:c>
      <x:c r="D96" s="41" t="e">
        <x:f>SUMPRODUCT(('14_FALLAS_ESC'!$E$2:$E$60=A96)*(MONTH('14_FALLAS_ESC'!$B$2:$B$60)=B96)*(YEAR('14_FALLAS_ESC'!$B$2:$B$60)=2025)*('14_FALLAS_ESC'!$J$2:$J$60))</x:f>
        <x:v>#VALUE!</x:v>
      </x:c>
      <x:c r="E96" t="e">
        <x:f>MAX(0,C96-D96)</x:f>
        <x:v>#VALUE!</x:v>
      </x:c>
      <x:c r="F96" t="n">
        <x:f>'11_CAPACIDAD'!I96</x:f>
        <x:v>10.152166666666666</x:v>
      </x:c>
      <x:c r="G96" s="31" t="e">
        <x:f>IF(E96=0,"",F96/E96)</x:f>
        <x:v>#VALUE!</x:v>
      </x:c>
      <x:c r="H96" t="inlineStr">
        <x:is>
          <x:t xml:space="preserve">ESCENARIO - NO DISPONIBILIDAD REAL</x:t>
        </x:is>
      </x:c>
    </x:row>
    <x:row r="97">
      <x:c r="A97" t="inlineStr">
        <x:is>
          <x:t xml:space="preserve">Pistola manual de pintura electrostática en polvo</x:t>
        </x:is>
      </x:c>
      <x:c r="B97" t="n">
        <x:v>12</x:v>
      </x:c>
      <x:c r="C97" t="n">
        <x:f>'11_CAPACIDAD'!F97</x:f>
        <x:v>184</x:v>
      </x:c>
      <x:c r="D97" s="41" t="e">
        <x:f>SUMPRODUCT(('14_FALLAS_ESC'!$E$2:$E$60=A97)*(MONTH('14_FALLAS_ESC'!$B$2:$B$60)=B97)*(YEAR('14_FALLAS_ESC'!$B$2:$B$60)=2025)*('14_FALLAS_ESC'!$J$2:$J$60))</x:f>
        <x:v>#VALUE!</x:v>
      </x:c>
      <x:c r="E97" t="e">
        <x:f>MAX(0,C97-D97)</x:f>
        <x:v>#VALUE!</x:v>
      </x:c>
      <x:c r="F97" t="n">
        <x:f>'11_CAPACIDAD'!I97</x:f>
        <x:v>10.152166666666666</x:v>
      </x:c>
      <x:c r="G97" s="31" t="e">
        <x:f>IF(E97=0,"",F97/E97)</x:f>
        <x:v>#VALUE!</x:v>
      </x:c>
      <x:c r="H97" t="inlineStr">
        <x:is>
          <x:t xml:space="preserve">ESCENARIO - NO DISPONIBILIDAD REAL</x:t>
        </x:is>
      </x:c>
    </x:row>
    <x:row r="98">
      <x:c r="A98" t="inlineStr">
        <x:is>
          <x:t xml:space="preserve">Mesa de armado</x:t>
        </x:is>
      </x:c>
      <x:c r="B98" t="n">
        <x:v>1</x:v>
      </x:c>
      <x:c r="C98" t="n">
        <x:f>'11_CAPACIDAD'!F98</x:f>
        <x:v>184</x:v>
      </x:c>
      <x:c r="D98" s="41" t="e">
        <x:f>SUMPRODUCT(('14_FALLAS_ESC'!$E$2:$E$60=A98)*(MONTH('14_FALLAS_ESC'!$B$2:$B$60)=B98)*(YEAR('14_FALLAS_ESC'!$B$2:$B$60)=2025)*('14_FALLAS_ESC'!$J$2:$J$60))</x:f>
        <x:v>#VALUE!</x:v>
      </x:c>
      <x:c r="E98" t="e">
        <x:f>MAX(0,C98-D98)</x:f>
        <x:v>#VALUE!</x:v>
      </x:c>
      <x:c r="F98" t="n">
        <x:f>'11_CAPACIDAD'!I98</x:f>
        <x:v>63.7625</x:v>
      </x:c>
      <x:c r="G98" s="31" t="e">
        <x:f>IF(E98=0,"",F98/E98)</x:f>
        <x:v>#VALUE!</x:v>
      </x:c>
      <x:c r="H98" t="inlineStr">
        <x:is>
          <x:t xml:space="preserve">ESCENARIO - NO DISPONIBILIDAD REAL</x:t>
        </x:is>
      </x:c>
    </x:row>
    <x:row r="99">
      <x:c r="A99" t="inlineStr">
        <x:is>
          <x:t xml:space="preserve">Mesa de armado</x:t>
        </x:is>
      </x:c>
      <x:c r="B99" t="n">
        <x:v>2</x:v>
      </x:c>
      <x:c r="C99" t="n">
        <x:f>'11_CAPACIDAD'!F99</x:f>
        <x:v>160</x:v>
      </x:c>
      <x:c r="D99" s="41" t="e">
        <x:f>SUMPRODUCT(('14_FALLAS_ESC'!$E$2:$E$60=A99)*(MONTH('14_FALLAS_ESC'!$B$2:$B$60)=B99)*(YEAR('14_FALLAS_ESC'!$B$2:$B$60)=2025)*('14_FALLAS_ESC'!$J$2:$J$60))</x:f>
        <x:v>#VALUE!</x:v>
      </x:c>
      <x:c r="E99" t="e">
        <x:f>MAX(0,C99-D99)</x:f>
        <x:v>#VALUE!</x:v>
      </x:c>
      <x:c r="F99" t="n">
        <x:f>'11_CAPACIDAD'!I99</x:f>
        <x:v>63.06250000000001</x:v>
      </x:c>
      <x:c r="G99" s="31" t="e">
        <x:f>IF(E99=0,"",F99/E99)</x:f>
        <x:v>#VALUE!</x:v>
      </x:c>
      <x:c r="H99" t="inlineStr">
        <x:is>
          <x:t xml:space="preserve">ESCENARIO - NO DISPONIBILIDAD REAL</x:t>
        </x:is>
      </x:c>
    </x:row>
    <x:row r="100">
      <x:c r="A100" t="inlineStr">
        <x:is>
          <x:t xml:space="preserve">Mesa de armado</x:t>
        </x:is>
      </x:c>
      <x:c r="B100" t="n">
        <x:v>3</x:v>
      </x:c>
      <x:c r="C100" t="n">
        <x:f>'11_CAPACIDAD'!F100</x:f>
        <x:v>168</x:v>
      </x:c>
      <x:c r="D100" s="41" t="e">
        <x:f>SUMPRODUCT(('14_FALLAS_ESC'!$E$2:$E$60=A100)*(MONTH('14_FALLAS_ESC'!$B$2:$B$60)=B100)*(YEAR('14_FALLAS_ESC'!$B$2:$B$60)=2025)*('14_FALLAS_ESC'!$J$2:$J$60))</x:f>
        <x:v>#VALUE!</x:v>
      </x:c>
      <x:c r="E100" t="e">
        <x:f>MAX(0,C100-D100)</x:f>
        <x:v>#VALUE!</x:v>
      </x:c>
      <x:c r="F100" t="n">
        <x:f>'11_CAPACIDAD'!I100</x:f>
        <x:v>61.91250000000001</x:v>
      </x:c>
      <x:c r="G100" s="31" t="e">
        <x:f>IF(E100=0,"",F100/E100)</x:f>
        <x:v>#VALUE!</x:v>
      </x:c>
      <x:c r="H100" t="inlineStr">
        <x:is>
          <x:t xml:space="preserve">ESCENARIO - NO DISPONIBILIDAD REAL</x:t>
        </x:is>
      </x:c>
    </x:row>
    <x:row r="101">
      <x:c r="A101" t="inlineStr">
        <x:is>
          <x:t xml:space="preserve">Mesa de armado</x:t>
        </x:is>
      </x:c>
      <x:c r="B101" t="n">
        <x:v>4</x:v>
      </x:c>
      <x:c r="C101" t="n">
        <x:f>'11_CAPACIDAD'!F101</x:f>
        <x:v>176</x:v>
      </x:c>
      <x:c r="D101" s="41" t="e">
        <x:f>SUMPRODUCT(('14_FALLAS_ESC'!$E$2:$E$60=A101)*(MONTH('14_FALLAS_ESC'!$B$2:$B$60)=B101)*(YEAR('14_FALLAS_ESC'!$B$2:$B$60)=2025)*('14_FALLAS_ESC'!$J$2:$J$60))</x:f>
        <x:v>#VALUE!</x:v>
      </x:c>
      <x:c r="E101" t="e">
        <x:f>MAX(0,C101-D101)</x:f>
        <x:v>#VALUE!</x:v>
      </x:c>
      <x:c r="F101" t="n">
        <x:f>'11_CAPACIDAD'!I101</x:f>
        <x:v>61.91250000000001</x:v>
      </x:c>
      <x:c r="G101" s="31" t="e">
        <x:f>IF(E101=0,"",F101/E101)</x:f>
        <x:v>#VALUE!</x:v>
      </x:c>
      <x:c r="H101" t="inlineStr">
        <x:is>
          <x:t xml:space="preserve">ESCENARIO - NO DISPONIBILIDAD REAL</x:t>
        </x:is>
      </x:c>
    </x:row>
    <x:row r="102">
      <x:c r="A102" t="inlineStr">
        <x:is>
          <x:t xml:space="preserve">Mesa de armado</x:t>
        </x:is>
      </x:c>
      <x:c r="B102" t="n">
        <x:v>5</x:v>
      </x:c>
      <x:c r="C102" t="n">
        <x:f>'11_CAPACIDAD'!F102</x:f>
        <x:v>176</x:v>
      </x:c>
      <x:c r="D102" s="41" t="e">
        <x:f>SUMPRODUCT(('14_FALLAS_ESC'!$E$2:$E$60=A102)*(MONTH('14_FALLAS_ESC'!$B$2:$B$60)=B102)*(YEAR('14_FALLAS_ESC'!$B$2:$B$60)=2025)*('14_FALLAS_ESC'!$J$2:$J$60))</x:f>
        <x:v>#VALUE!</x:v>
      </x:c>
      <x:c r="E102" t="e">
        <x:f>MAX(0,C102-D102)</x:f>
        <x:v>#VALUE!</x:v>
      </x:c>
      <x:c r="F102" t="n">
        <x:f>'11_CAPACIDAD'!I102</x:f>
        <x:v>61.91250000000001</x:v>
      </x:c>
      <x:c r="G102" s="31" t="e">
        <x:f>IF(E102=0,"",F102/E102)</x:f>
        <x:v>#VALUE!</x:v>
      </x:c>
      <x:c r="H102" t="inlineStr">
        <x:is>
          <x:t xml:space="preserve">ESCENARIO - NO DISPONIBILIDAD REAL</x:t>
        </x:is>
      </x:c>
    </x:row>
    <x:row r="103">
      <x:c r="A103" t="inlineStr">
        <x:is>
          <x:t xml:space="preserve">Mesa de armado</x:t>
        </x:is>
      </x:c>
      <x:c r="B103" t="n">
        <x:v>6</x:v>
      </x:c>
      <x:c r="C103" t="n">
        <x:f>'11_CAPACIDAD'!F103</x:f>
        <x:v>168</x:v>
      </x:c>
      <x:c r="D103" s="41" t="e">
        <x:f>SUMPRODUCT(('14_FALLAS_ESC'!$E$2:$E$60=A103)*(MONTH('14_FALLAS_ESC'!$B$2:$B$60)=B103)*(YEAR('14_FALLAS_ESC'!$B$2:$B$60)=2025)*('14_FALLAS_ESC'!$J$2:$J$60))</x:f>
        <x:v>#VALUE!</x:v>
      </x:c>
      <x:c r="E103" t="e">
        <x:f>MAX(0,C103-D103)</x:f>
        <x:v>#VALUE!</x:v>
      </x:c>
      <x:c r="F103" t="n">
        <x:f>'11_CAPACIDAD'!I103</x:f>
        <x:v>72.88749999999999</x:v>
      </x:c>
      <x:c r="G103" s="31" t="e">
        <x:f>IF(E103=0,"",F103/E103)</x:f>
        <x:v>#VALUE!</x:v>
      </x:c>
      <x:c r="H103" t="inlineStr">
        <x:is>
          <x:t xml:space="preserve">ESCENARIO - NO DISPONIBILIDAD REAL</x:t>
        </x:is>
      </x:c>
    </x:row>
    <x:row r="104">
      <x:c r="A104" t="inlineStr">
        <x:is>
          <x:t xml:space="preserve">Mesa de armado</x:t>
        </x:is>
      </x:c>
      <x:c r="B104" t="n">
        <x:v>7</x:v>
      </x:c>
      <x:c r="C104" t="n">
        <x:f>'11_CAPACIDAD'!F104</x:f>
        <x:v>184</x:v>
      </x:c>
      <x:c r="D104" s="41" t="e">
        <x:f>SUMPRODUCT(('14_FALLAS_ESC'!$E$2:$E$60=A104)*(MONTH('14_FALLAS_ESC'!$B$2:$B$60)=B104)*(YEAR('14_FALLAS_ESC'!$B$2:$B$60)=2025)*('14_FALLAS_ESC'!$J$2:$J$60))</x:f>
        <x:v>#VALUE!</x:v>
      </x:c>
      <x:c r="E104" t="e">
        <x:f>MAX(0,C104-D104)</x:f>
        <x:v>#VALUE!</x:v>
      </x:c>
      <x:c r="F104" t="n">
        <x:f>'11_CAPACIDAD'!I104</x:f>
        <x:v>72.4375</x:v>
      </x:c>
      <x:c r="G104" s="31" t="e">
        <x:f>IF(E104=0,"",F104/E104)</x:f>
        <x:v>#VALUE!</x:v>
      </x:c>
      <x:c r="H104" t="inlineStr">
        <x:is>
          <x:t xml:space="preserve">ESCENARIO - NO DISPONIBILIDAD REAL</x:t>
        </x:is>
      </x:c>
    </x:row>
    <x:row r="105">
      <x:c r="A105" t="inlineStr">
        <x:is>
          <x:t xml:space="preserve">Mesa de armado</x:t>
        </x:is>
      </x:c>
      <x:c r="B105" t="n">
        <x:v>8</x:v>
      </x:c>
      <x:c r="C105" t="n">
        <x:f>'11_CAPACIDAD'!F105</x:f>
        <x:v>168</x:v>
      </x:c>
      <x:c r="D105" s="41" t="e">
        <x:f>SUMPRODUCT(('14_FALLAS_ESC'!$E$2:$E$60=A105)*(MONTH('14_FALLAS_ESC'!$B$2:$B$60)=B105)*(YEAR('14_FALLAS_ESC'!$B$2:$B$60)=2025)*('14_FALLAS_ESC'!$J$2:$J$60))</x:f>
        <x:v>#VALUE!</x:v>
      </x:c>
      <x:c r="E105" t="e">
        <x:f>MAX(0,C105-D105)</x:f>
        <x:v>#VALUE!</x:v>
      </x:c>
      <x:c r="F105" t="n">
        <x:f>'11_CAPACIDAD'!I105</x:f>
        <x:v>72.4375</x:v>
      </x:c>
      <x:c r="G105" s="31" t="e">
        <x:f>IF(E105=0,"",F105/E105)</x:f>
        <x:v>#VALUE!</x:v>
      </x:c>
      <x:c r="H105" t="inlineStr">
        <x:is>
          <x:t xml:space="preserve">ESCENARIO - NO DISPONIBILIDAD REAL</x:t>
        </x:is>
      </x:c>
    </x:row>
    <x:row r="106">
      <x:c r="A106" t="inlineStr">
        <x:is>
          <x:t xml:space="preserve">Mesa de armado</x:t>
        </x:is>
      </x:c>
      <x:c r="B106" t="n">
        <x:v>9</x:v>
      </x:c>
      <x:c r="C106" t="n">
        <x:f>'11_CAPACIDAD'!F106</x:f>
        <x:v>176</x:v>
      </x:c>
      <x:c r="D106" s="41" t="e">
        <x:f>SUMPRODUCT(('14_FALLAS_ESC'!$E$2:$E$60=A106)*(MONTH('14_FALLAS_ESC'!$B$2:$B$60)=B106)*(YEAR('14_FALLAS_ESC'!$B$2:$B$60)=2025)*('14_FALLAS_ESC'!$J$2:$J$60))</x:f>
        <x:v>#VALUE!</x:v>
      </x:c>
      <x:c r="E106" t="e">
        <x:f>MAX(0,C106-D106)</x:f>
        <x:v>#VALUE!</x:v>
      </x:c>
      <x:c r="F106" t="n">
        <x:f>'11_CAPACIDAD'!I106</x:f>
        <x:v>61.91250000000001</x:v>
      </x:c>
      <x:c r="G106" s="31" t="e">
        <x:f>IF(E106=0,"",F106/E106)</x:f>
        <x:v>#VALUE!</x:v>
      </x:c>
      <x:c r="H106" t="inlineStr">
        <x:is>
          <x:t xml:space="preserve">ESCENARIO - NO DISPONIBILIDAD REAL</x:t>
        </x:is>
      </x:c>
    </x:row>
    <x:row r="107">
      <x:c r="A107" t="inlineStr">
        <x:is>
          <x:t xml:space="preserve">Mesa de armado</x:t>
        </x:is>
      </x:c>
      <x:c r="B107" t="n">
        <x:v>10</x:v>
      </x:c>
      <x:c r="C107" t="n">
        <x:f>'11_CAPACIDAD'!F107</x:f>
        <x:v>184</x:v>
      </x:c>
      <x:c r="D107" s="41" t="e">
        <x:f>SUMPRODUCT(('14_FALLAS_ESC'!$E$2:$E$60=A107)*(MONTH('14_FALLAS_ESC'!$B$2:$B$60)=B107)*(YEAR('14_FALLAS_ESC'!$B$2:$B$60)=2025)*('14_FALLAS_ESC'!$J$2:$J$60))</x:f>
        <x:v>#VALUE!</x:v>
      </x:c>
      <x:c r="E107" t="e">
        <x:f>MAX(0,C107-D107)</x:f>
        <x:v>#VALUE!</x:v>
      </x:c>
      <x:c r="F107" t="n">
        <x:f>'11_CAPACIDAD'!I107</x:f>
        <x:v>61.91250000000001</x:v>
      </x:c>
      <x:c r="G107" s="31" t="e">
        <x:f>IF(E107=0,"",F107/E107)</x:f>
        <x:v>#VALUE!</x:v>
      </x:c>
      <x:c r="H107" t="inlineStr">
        <x:is>
          <x:t xml:space="preserve">ESCENARIO - NO DISPONIBILIDAD REAL</x:t>
        </x:is>
      </x:c>
    </x:row>
    <x:row r="108">
      <x:c r="A108" t="inlineStr">
        <x:is>
          <x:t xml:space="preserve">Mesa de armado</x:t>
        </x:is>
      </x:c>
      <x:c r="B108" t="n">
        <x:v>11</x:v>
      </x:c>
      <x:c r="C108" t="n">
        <x:f>'11_CAPACIDAD'!F108</x:f>
        <x:v>160</x:v>
      </x:c>
      <x:c r="D108" s="41" t="e">
        <x:f>SUMPRODUCT(('14_FALLAS_ESC'!$E$2:$E$60=A108)*(MONTH('14_FALLAS_ESC'!$B$2:$B$60)=B108)*(YEAR('14_FALLAS_ESC'!$B$2:$B$60)=2025)*('14_FALLAS_ESC'!$J$2:$J$60))</x:f>
        <x:v>#VALUE!</x:v>
      </x:c>
      <x:c r="E108" t="e">
        <x:f>MAX(0,C108-D108)</x:f>
        <x:v>#VALUE!</x:v>
      </x:c>
      <x:c r="F108" t="n">
        <x:f>'11_CAPACIDAD'!I108</x:f>
        <x:v>60.91250000000001</x:v>
      </x:c>
      <x:c r="G108" s="31" t="e">
        <x:f>IF(E108=0,"",F108/E108)</x:f>
        <x:v>#VALUE!</x:v>
      </x:c>
      <x:c r="H108" t="inlineStr">
        <x:is>
          <x:t xml:space="preserve">ESCENARIO - NO DISPONIBILIDAD REAL</x:t>
        </x:is>
      </x:c>
    </x:row>
    <x:row r="109">
      <x:c r="A109" t="inlineStr">
        <x:is>
          <x:t xml:space="preserve">Mesa de armado</x:t>
        </x:is>
      </x:c>
      <x:c r="B109" t="n">
        <x:v>12</x:v>
      </x:c>
      <x:c r="C109" t="n">
        <x:f>'11_CAPACIDAD'!F109</x:f>
        <x:v>184</x:v>
      </x:c>
      <x:c r="D109" s="41" t="e">
        <x:f>SUMPRODUCT(('14_FALLAS_ESC'!$E$2:$E$60=A109)*(MONTH('14_FALLAS_ESC'!$B$2:$B$60)=B109)*(YEAR('14_FALLAS_ESC'!$B$2:$B$60)=2025)*('14_FALLAS_ESC'!$J$2:$J$60))</x:f>
        <x:v>#VALUE!</x:v>
      </x:c>
      <x:c r="E109" t="e">
        <x:f>MAX(0,C109-D109)</x:f>
        <x:v>#VALUE!</x:v>
      </x:c>
      <x:c r="F109" t="n">
        <x:f>'11_CAPACIDAD'!I109</x:f>
        <x:v>60.91250000000001</x:v>
      </x:c>
      <x:c r="G109" s="31" t="e">
        <x:f>IF(E109=0,"",F109/E109)</x:f>
        <x:v>#VALUE!</x:v>
      </x:c>
      <x:c r="H109" t="inlineStr">
        <x:is>
          <x:t xml:space="preserve">ESCENARIO - NO DISPONIBILIDAD REAL</x:t>
        </x:is>
      </x:c>
    </x:row>
    <x:row r="110">
      <x:c r="A110" t="inlineStr">
        <x:is>
          <x:t xml:space="preserve">Área de inspección</x:t>
        </x:is>
      </x:c>
      <x:c r="B110" t="n">
        <x:v>1</x:v>
      </x:c>
      <x:c r="C110" t="n">
        <x:f>'11_CAPACIDAD'!F110</x:f>
        <x:v>184</x:v>
      </x:c>
      <x:c r="D110" s="41" t="e">
        <x:f>SUMPRODUCT(('14_FALLAS_ESC'!$E$2:$E$60=A110)*(MONTH('14_FALLAS_ESC'!$B$2:$B$60)=B110)*(YEAR('14_FALLAS_ESC'!$B$2:$B$60)=2025)*('14_FALLAS_ESC'!$J$2:$J$60))</x:f>
        <x:v>#VALUE!</x:v>
      </x:c>
      <x:c r="E110" t="e">
        <x:f>MAX(0,C110-D110)</x:f>
        <x:v>#VALUE!</x:v>
      </x:c>
      <x:c r="F110" t="n">
        <x:f>'11_CAPACIDAD'!I110</x:f>
        <x:v>4.6016666666666675</x:v>
      </x:c>
      <x:c r="G110" s="31" t="e">
        <x:f>IF(E110=0,"",F110/E110)</x:f>
        <x:v>#VALUE!</x:v>
      </x:c>
      <x:c r="H110" t="inlineStr">
        <x:is>
          <x:t xml:space="preserve">ESCENARIO - NO DISPONIBILIDAD REAL</x:t>
        </x:is>
      </x:c>
    </x:row>
    <x:row r="111">
      <x:c r="A111" t="inlineStr">
        <x:is>
          <x:t xml:space="preserve">Área de inspección</x:t>
        </x:is>
      </x:c>
      <x:c r="B111" t="n">
        <x:v>2</x:v>
      </x:c>
      <x:c r="C111" t="n">
        <x:f>'11_CAPACIDAD'!F111</x:f>
        <x:v>160</x:v>
      </x:c>
      <x:c r="D111" s="41" t="e">
        <x:f>SUMPRODUCT(('14_FALLAS_ESC'!$E$2:$E$60=A111)*(MONTH('14_FALLAS_ESC'!$B$2:$B$60)=B111)*(YEAR('14_FALLAS_ESC'!$B$2:$B$60)=2025)*('14_FALLAS_ESC'!$J$2:$J$60))</x:f>
        <x:v>#VALUE!</x:v>
      </x:c>
      <x:c r="E111" t="e">
        <x:f>MAX(0,C111-D111)</x:f>
        <x:v>#VALUE!</x:v>
      </x:c>
      <x:c r="F111" t="n">
        <x:f>'11_CAPACIDAD'!I111</x:f>
        <x:v>4.543</x:v>
      </x:c>
      <x:c r="G111" s="31" t="e">
        <x:f>IF(E111=0,"",F111/E111)</x:f>
        <x:v>#VALUE!</x:v>
      </x:c>
      <x:c r="H111" t="inlineStr">
        <x:is>
          <x:t xml:space="preserve">ESCENARIO - NO DISPONIBILIDAD REAL</x:t>
        </x:is>
      </x:c>
    </x:row>
    <x:row r="112">
      <x:c r="A112" t="inlineStr">
        <x:is>
          <x:t xml:space="preserve">Área de inspección</x:t>
        </x:is>
      </x:c>
      <x:c r="B112" t="n">
        <x:v>3</x:v>
      </x:c>
      <x:c r="C112" t="n">
        <x:f>'11_CAPACIDAD'!F112</x:f>
        <x:v>168</x:v>
      </x:c>
      <x:c r="D112" s="41" t="e">
        <x:f>SUMPRODUCT(('14_FALLAS_ESC'!$E$2:$E$60=A112)*(MONTH('14_FALLAS_ESC'!$B$2:$B$60)=B112)*(YEAR('14_FALLAS_ESC'!$B$2:$B$60)=2025)*('14_FALLAS_ESC'!$J$2:$J$60))</x:f>
        <x:v>#VALUE!</x:v>
      </x:c>
      <x:c r="E112" t="e">
        <x:f>MAX(0,C112-D112)</x:f>
        <x:v>#VALUE!</x:v>
      </x:c>
      <x:c r="F112" t="n">
        <x:f>'11_CAPACIDAD'!I112</x:f>
        <x:v>4.479833333333334</x:v>
      </x:c>
      <x:c r="G112" s="31" t="e">
        <x:f>IF(E112=0,"",F112/E112)</x:f>
        <x:v>#VALUE!</x:v>
      </x:c>
      <x:c r="H112" t="inlineStr">
        <x:is>
          <x:t xml:space="preserve">ESCENARIO - NO DISPONIBILIDAD REAL</x:t>
        </x:is>
      </x:c>
    </x:row>
    <x:row r="113">
      <x:c r="A113" t="inlineStr">
        <x:is>
          <x:t xml:space="preserve">Área de inspección</x:t>
        </x:is>
      </x:c>
      <x:c r="B113" t="n">
        <x:v>4</x:v>
      </x:c>
      <x:c r="C113" t="n">
        <x:f>'11_CAPACIDAD'!F113</x:f>
        <x:v>176</x:v>
      </x:c>
      <x:c r="D113" s="41" t="e">
        <x:f>SUMPRODUCT(('14_FALLAS_ESC'!$E$2:$E$60=A113)*(MONTH('14_FALLAS_ESC'!$B$2:$B$60)=B113)*(YEAR('14_FALLAS_ESC'!$B$2:$B$60)=2025)*('14_FALLAS_ESC'!$J$2:$J$60))</x:f>
        <x:v>#VALUE!</x:v>
      </x:c>
      <x:c r="E113" t="e">
        <x:f>MAX(0,C113-D113)</x:f>
        <x:v>#VALUE!</x:v>
      </x:c>
      <x:c r="F113" t="n">
        <x:f>'11_CAPACIDAD'!I113</x:f>
        <x:v>4.479833333333334</x:v>
      </x:c>
      <x:c r="G113" s="31" t="e">
        <x:f>IF(E113=0,"",F113/E113)</x:f>
        <x:v>#VALUE!</x:v>
      </x:c>
      <x:c r="H113" t="inlineStr">
        <x:is>
          <x:t xml:space="preserve">ESCENARIO - NO DISPONIBILIDAD REAL</x:t>
        </x:is>
      </x:c>
    </x:row>
    <x:row r="114">
      <x:c r="A114" t="inlineStr">
        <x:is>
          <x:t xml:space="preserve">Área de inspección</x:t>
        </x:is>
      </x:c>
      <x:c r="B114" t="n">
        <x:v>5</x:v>
      </x:c>
      <x:c r="C114" t="n">
        <x:f>'11_CAPACIDAD'!F114</x:f>
        <x:v>176</x:v>
      </x:c>
      <x:c r="D114" s="41" t="e">
        <x:f>SUMPRODUCT(('14_FALLAS_ESC'!$E$2:$E$60=A114)*(MONTH('14_FALLAS_ESC'!$B$2:$B$60)=B114)*(YEAR('14_FALLAS_ESC'!$B$2:$B$60)=2025)*('14_FALLAS_ESC'!$J$2:$J$60))</x:f>
        <x:v>#VALUE!</x:v>
      </x:c>
      <x:c r="E114" t="e">
        <x:f>MAX(0,C114-D114)</x:f>
        <x:v>#VALUE!</x:v>
      </x:c>
      <x:c r="F114" t="n">
        <x:f>'11_CAPACIDAD'!I114</x:f>
        <x:v>4.479833333333334</x:v>
      </x:c>
      <x:c r="G114" s="31" t="e">
        <x:f>IF(E114=0,"",F114/E114)</x:f>
        <x:v>#VALUE!</x:v>
      </x:c>
      <x:c r="H114" t="inlineStr">
        <x:is>
          <x:t xml:space="preserve">ESCENARIO - NO DISPONIBILIDAD REAL</x:t>
        </x:is>
      </x:c>
    </x:row>
    <x:row r="115">
      <x:c r="A115" t="inlineStr">
        <x:is>
          <x:t xml:space="preserve">Área de inspección</x:t>
        </x:is>
      </x:c>
      <x:c r="B115" t="n">
        <x:v>6</x:v>
      </x:c>
      <x:c r="C115" t="n">
        <x:f>'11_CAPACIDAD'!F115</x:f>
        <x:v>168</x:v>
      </x:c>
      <x:c r="D115" s="41" t="e">
        <x:f>SUMPRODUCT(('14_FALLAS_ESC'!$E$2:$E$60=A115)*(MONTH('14_FALLAS_ESC'!$B$2:$B$60)=B115)*(YEAR('14_FALLAS_ESC'!$B$2:$B$60)=2025)*('14_FALLAS_ESC'!$J$2:$J$60))</x:f>
        <x:v>#VALUE!</x:v>
      </x:c>
      <x:c r="E115" t="e">
        <x:f>MAX(0,C115-D115)</x:f>
        <x:v>#VALUE!</x:v>
      </x:c>
      <x:c r="F115" t="n">
        <x:f>'11_CAPACIDAD'!I115</x:f>
        <x:v>5.274333333333334</x:v>
      </x:c>
      <x:c r="G115" s="31" t="e">
        <x:f>IF(E115=0,"",F115/E115)</x:f>
        <x:v>#VALUE!</x:v>
      </x:c>
      <x:c r="H115" t="inlineStr">
        <x:is>
          <x:t xml:space="preserve">ESCENARIO - NO DISPONIBILIDAD REAL</x:t>
        </x:is>
      </x:c>
    </x:row>
    <x:row r="116">
      <x:c r="A116" t="inlineStr">
        <x:is>
          <x:t xml:space="preserve">Área de inspección</x:t>
        </x:is>
      </x:c>
      <x:c r="B116" t="n">
        <x:v>7</x:v>
      </x:c>
      <x:c r="C116" t="n">
        <x:f>'11_CAPACIDAD'!F116</x:f>
        <x:v>184</x:v>
      </x:c>
      <x:c r="D116" s="41" t="e">
        <x:f>SUMPRODUCT(('14_FALLAS_ESC'!$E$2:$E$60=A116)*(MONTH('14_FALLAS_ESC'!$B$2:$B$60)=B116)*(YEAR('14_FALLAS_ESC'!$B$2:$B$60)=2025)*('14_FALLAS_ESC'!$J$2:$J$60))</x:f>
        <x:v>#VALUE!</x:v>
      </x:c>
      <x:c r="E116" t="e">
        <x:f>MAX(0,C116-D116)</x:f>
        <x:v>#VALUE!</x:v>
      </x:c>
      <x:c r="F116" t="n">
        <x:f>'11_CAPACIDAD'!I116</x:f>
        <x:v>5.216833333333334</x:v>
      </x:c>
      <x:c r="G116" s="31" t="e">
        <x:f>IF(E116=0,"",F116/E116)</x:f>
        <x:v>#VALUE!</x:v>
      </x:c>
      <x:c r="H116" t="inlineStr">
        <x:is>
          <x:t xml:space="preserve">ESCENARIO - NO DISPONIBILIDAD REAL</x:t>
        </x:is>
      </x:c>
    </x:row>
    <x:row r="117">
      <x:c r="A117" t="inlineStr">
        <x:is>
          <x:t xml:space="preserve">Área de inspección</x:t>
        </x:is>
      </x:c>
      <x:c r="B117" t="n">
        <x:v>8</x:v>
      </x:c>
      <x:c r="C117" t="n">
        <x:f>'11_CAPACIDAD'!F117</x:f>
        <x:v>168</x:v>
      </x:c>
      <x:c r="D117" s="41" t="e">
        <x:f>SUMPRODUCT(('14_FALLAS_ESC'!$E$2:$E$60=A117)*(MONTH('14_FALLAS_ESC'!$B$2:$B$60)=B117)*(YEAR('14_FALLAS_ESC'!$B$2:$B$60)=2025)*('14_FALLAS_ESC'!$J$2:$J$60))</x:f>
        <x:v>#VALUE!</x:v>
      </x:c>
      <x:c r="E117" t="e">
        <x:f>MAX(0,C117-D117)</x:f>
        <x:v>#VALUE!</x:v>
      </x:c>
      <x:c r="F117" t="n">
        <x:f>'11_CAPACIDAD'!I117</x:f>
        <x:v>5.216833333333334</x:v>
      </x:c>
      <x:c r="G117" s="31" t="e">
        <x:f>IF(E117=0,"",F117/E117)</x:f>
        <x:v>#VALUE!</x:v>
      </x:c>
      <x:c r="H117" t="inlineStr">
        <x:is>
          <x:t xml:space="preserve">ESCENARIO - NO DISPONIBILIDAD REAL</x:t>
        </x:is>
      </x:c>
    </x:row>
    <x:row r="118">
      <x:c r="A118" t="inlineStr">
        <x:is>
          <x:t xml:space="preserve">Área de inspección</x:t>
        </x:is>
      </x:c>
      <x:c r="B118" t="n">
        <x:v>9</x:v>
      </x:c>
      <x:c r="C118" t="n">
        <x:f>'11_CAPACIDAD'!F118</x:f>
        <x:v>176</x:v>
      </x:c>
      <x:c r="D118" s="41" t="e">
        <x:f>SUMPRODUCT(('14_FALLAS_ESC'!$E$2:$E$60=A118)*(MONTH('14_FALLAS_ESC'!$B$2:$B$60)=B118)*(YEAR('14_FALLAS_ESC'!$B$2:$B$60)=2025)*('14_FALLAS_ESC'!$J$2:$J$60))</x:f>
        <x:v>#VALUE!</x:v>
      </x:c>
      <x:c r="E118" t="e">
        <x:f>MAX(0,C118-D118)</x:f>
        <x:v>#VALUE!</x:v>
      </x:c>
      <x:c r="F118" t="n">
        <x:f>'11_CAPACIDAD'!I118</x:f>
        <x:v>4.479833333333334</x:v>
      </x:c>
      <x:c r="G118" s="31" t="e">
        <x:f>IF(E118=0,"",F118/E118)</x:f>
        <x:v>#VALUE!</x:v>
      </x:c>
      <x:c r="H118" t="inlineStr">
        <x:is>
          <x:t xml:space="preserve">ESCENARIO - NO DISPONIBILIDAD REAL</x:t>
        </x:is>
      </x:c>
    </x:row>
    <x:row r="119">
      <x:c r="A119" t="inlineStr">
        <x:is>
          <x:t xml:space="preserve">Área de inspección</x:t>
        </x:is>
      </x:c>
      <x:c r="B119" t="n">
        <x:v>10</x:v>
      </x:c>
      <x:c r="C119" t="n">
        <x:f>'11_CAPACIDAD'!F119</x:f>
        <x:v>184</x:v>
      </x:c>
      <x:c r="D119" s="41" t="e">
        <x:f>SUMPRODUCT(('14_FALLAS_ESC'!$E$2:$E$60=A119)*(MONTH('14_FALLAS_ESC'!$B$2:$B$60)=B119)*(YEAR('14_FALLAS_ESC'!$B$2:$B$60)=2025)*('14_FALLAS_ESC'!$J$2:$J$60))</x:f>
        <x:v>#VALUE!</x:v>
      </x:c>
      <x:c r="E119" t="e">
        <x:f>MAX(0,C119-D119)</x:f>
        <x:v>#VALUE!</x:v>
      </x:c>
      <x:c r="F119" t="n">
        <x:f>'11_CAPACIDAD'!I119</x:f>
        <x:v>4.479833333333334</x:v>
      </x:c>
      <x:c r="G119" s="31" t="e">
        <x:f>IF(E119=0,"",F119/E119)</x:f>
        <x:v>#VALUE!</x:v>
      </x:c>
      <x:c r="H119" t="inlineStr">
        <x:is>
          <x:t xml:space="preserve">ESCENARIO - NO DISPONIBILIDAD REAL</x:t>
        </x:is>
      </x:c>
    </x:row>
    <x:row r="120">
      <x:c r="A120" t="inlineStr">
        <x:is>
          <x:t xml:space="preserve">Área de inspección</x:t>
        </x:is>
      </x:c>
      <x:c r="B120" t="n">
        <x:v>11</x:v>
      </x:c>
      <x:c r="C120" t="n">
        <x:f>'11_CAPACIDAD'!F120</x:f>
        <x:v>160</x:v>
      </x:c>
      <x:c r="D120" s="41" t="e">
        <x:f>SUMPRODUCT(('14_FALLAS_ESC'!$E$2:$E$60=A120)*(MONTH('14_FALLAS_ESC'!$B$2:$B$60)=B120)*(YEAR('14_FALLAS_ESC'!$B$2:$B$60)=2025)*('14_FALLAS_ESC'!$J$2:$J$60))</x:f>
        <x:v>#VALUE!</x:v>
      </x:c>
      <x:c r="E120" t="e">
        <x:f>MAX(0,C120-D120)</x:f>
        <x:v>#VALUE!</x:v>
      </x:c>
      <x:c r="F120" t="n">
        <x:f>'11_CAPACIDAD'!I120</x:f>
        <x:v>4.4155</x:v>
      </x:c>
      <x:c r="G120" s="31" t="e">
        <x:f>IF(E120=0,"",F120/E120)</x:f>
        <x:v>#VALUE!</x:v>
      </x:c>
      <x:c r="H120" t="inlineStr">
        <x:is>
          <x:t xml:space="preserve">ESCENARIO - NO DISPONIBILIDAD REAL</x:t>
        </x:is>
      </x:c>
    </x:row>
    <x:row r="121">
      <x:c r="A121" t="inlineStr">
        <x:is>
          <x:t xml:space="preserve">Área de inspección</x:t>
        </x:is>
      </x:c>
      <x:c r="B121" t="n">
        <x:v>12</x:v>
      </x:c>
      <x:c r="C121" t="n">
        <x:f>'11_CAPACIDAD'!F121</x:f>
        <x:v>184</x:v>
      </x:c>
      <x:c r="D121" s="41" t="e">
        <x:f>SUMPRODUCT(('14_FALLAS_ESC'!$E$2:$E$60=A121)*(MONTH('14_FALLAS_ESC'!$B$2:$B$60)=B121)*(YEAR('14_FALLAS_ESC'!$B$2:$B$60)=2025)*('14_FALLAS_ESC'!$J$2:$J$60))</x:f>
        <x:v>#VALUE!</x:v>
      </x:c>
      <x:c r="E121" t="e">
        <x:f>MAX(0,C121-D121)</x:f>
        <x:v>#VALUE!</x:v>
      </x:c>
      <x:c r="F121" t="n">
        <x:f>'11_CAPACIDAD'!I121</x:f>
        <x:v>4.4155</x:v>
      </x:c>
      <x:c r="G121" s="31" t="e">
        <x:f>IF(E121=0,"",F121/E121)</x:f>
        <x:v>#VALUE!</x:v>
      </x:c>
      <x:c r="H121" t="inlineStr">
        <x:is>
          <x:t xml:space="preserve">ESCENARIO - NO DISPONIBILIDAD REAL</x:t>
        </x:is>
      </x:c>
    </x:row>
    <x:row r="122">
      <x:c r="A122" t="inlineStr">
        <x:is>
          <x:t xml:space="preserve">Zona de protección y embalaje</x:t>
        </x:is>
      </x:c>
      <x:c r="B122" t="n">
        <x:v>1</x:v>
      </x:c>
      <x:c r="C122" t="n">
        <x:f>'11_CAPACIDAD'!F122</x:f>
        <x:v>184</x:v>
      </x:c>
      <x:c r="D122" s="41" t="e">
        <x:f>SUMPRODUCT(('14_FALLAS_ESC'!$E$2:$E$60=A122)*(MONTH('14_FALLAS_ESC'!$B$2:$B$60)=B122)*(YEAR('14_FALLAS_ESC'!$B$2:$B$60)=2025)*('14_FALLAS_ESC'!$J$2:$J$60))</x:f>
        <x:v>#VALUE!</x:v>
      </x:c>
      <x:c r="E122" t="e">
        <x:f>MAX(0,C122-D122)</x:f>
        <x:v>#VALUE!</x:v>
      </x:c>
      <x:c r="F122" t="n">
        <x:f>'11_CAPACIDAD'!I122</x:f>
        <x:v>6.153666666666665</x:v>
      </x:c>
      <x:c r="G122" s="31" t="e">
        <x:f>IF(E122=0,"",F122/E122)</x:f>
        <x:v>#VALUE!</x:v>
      </x:c>
      <x:c r="H122" t="inlineStr">
        <x:is>
          <x:t xml:space="preserve">ESCENARIO - NO DISPONIBILIDAD REAL</x:t>
        </x:is>
      </x:c>
    </x:row>
    <x:row r="123">
      <x:c r="A123" t="inlineStr">
        <x:is>
          <x:t xml:space="preserve">Zona de protección y embalaje</x:t>
        </x:is>
      </x:c>
      <x:c r="B123" t="n">
        <x:v>2</x:v>
      </x:c>
      <x:c r="C123" t="n">
        <x:f>'11_CAPACIDAD'!F123</x:f>
        <x:v>160</x:v>
      </x:c>
      <x:c r="D123" s="41" t="e">
        <x:f>SUMPRODUCT(('14_FALLAS_ESC'!$E$2:$E$60=A123)*(MONTH('14_FALLAS_ESC'!$B$2:$B$60)=B123)*(YEAR('14_FALLAS_ESC'!$B$2:$B$60)=2025)*('14_FALLAS_ESC'!$J$2:$J$60))</x:f>
        <x:v>#VALUE!</x:v>
      </x:c>
      <x:c r="E123" t="e">
        <x:f>MAX(0,C123-D123)</x:f>
        <x:v>#VALUE!</x:v>
      </x:c>
      <x:c r="F123" t="n">
        <x:f>'11_CAPACIDAD'!I123</x:f>
        <x:v>6.073999999999999</x:v>
      </x:c>
      <x:c r="G123" s="31" t="e">
        <x:f>IF(E123=0,"",F123/E123)</x:f>
        <x:v>#VALUE!</x:v>
      </x:c>
      <x:c r="H123" t="inlineStr">
        <x:is>
          <x:t xml:space="preserve">ESCENARIO - NO DISPONIBILIDAD REAL</x:t>
        </x:is>
      </x:c>
    </x:row>
    <x:row r="124">
      <x:c r="A124" t="inlineStr">
        <x:is>
          <x:t xml:space="preserve">Zona de protección y embalaje</x:t>
        </x:is>
      </x:c>
      <x:c r="B124" t="n">
        <x:v>3</x:v>
      </x:c>
      <x:c r="C124" t="n">
        <x:f>'11_CAPACIDAD'!F124</x:f>
        <x:v>168</x:v>
      </x:c>
      <x:c r="D124" s="41" t="e">
        <x:f>SUMPRODUCT(('14_FALLAS_ESC'!$E$2:$E$60=A124)*(MONTH('14_FALLAS_ESC'!$B$2:$B$60)=B124)*(YEAR('14_FALLAS_ESC'!$B$2:$B$60)=2025)*('14_FALLAS_ESC'!$J$2:$J$60))</x:f>
        <x:v>#VALUE!</x:v>
      </x:c>
      <x:c r="E124" t="e">
        <x:f>MAX(0,C124-D124)</x:f>
        <x:v>#VALUE!</x:v>
      </x:c>
      <x:c r="F124" t="n">
        <x:f>'11_CAPACIDAD'!I124</x:f>
        <x:v>5.987666666666666</x:v>
      </x:c>
      <x:c r="G124" s="31" t="e">
        <x:f>IF(E124=0,"",F124/E124)</x:f>
        <x:v>#VALUE!</x:v>
      </x:c>
      <x:c r="H124" t="inlineStr">
        <x:is>
          <x:t xml:space="preserve">ESCENARIO - NO DISPONIBILIDAD REAL</x:t>
        </x:is>
      </x:c>
    </x:row>
    <x:row r="125">
      <x:c r="A125" t="inlineStr">
        <x:is>
          <x:t xml:space="preserve">Zona de protección y embalaje</x:t>
        </x:is>
      </x:c>
      <x:c r="B125" t="n">
        <x:v>4</x:v>
      </x:c>
      <x:c r="C125" t="n">
        <x:f>'11_CAPACIDAD'!F125</x:f>
        <x:v>176</x:v>
      </x:c>
      <x:c r="D125" s="41" t="e">
        <x:f>SUMPRODUCT(('14_FALLAS_ESC'!$E$2:$E$60=A125)*(MONTH('14_FALLAS_ESC'!$B$2:$B$60)=B125)*(YEAR('14_FALLAS_ESC'!$B$2:$B$60)=2025)*('14_FALLAS_ESC'!$J$2:$J$60))</x:f>
        <x:v>#VALUE!</x:v>
      </x:c>
      <x:c r="E125" t="e">
        <x:f>MAX(0,C125-D125)</x:f>
        <x:v>#VALUE!</x:v>
      </x:c>
      <x:c r="F125" t="n">
        <x:f>'11_CAPACIDAD'!I125</x:f>
        <x:v>5.987666666666666</x:v>
      </x:c>
      <x:c r="G125" s="31" t="e">
        <x:f>IF(E125=0,"",F125/E125)</x:f>
        <x:v>#VALUE!</x:v>
      </x:c>
      <x:c r="H125" t="inlineStr">
        <x:is>
          <x:t xml:space="preserve">ESCENARIO - NO DISPONIBILIDAD REAL</x:t>
        </x:is>
      </x:c>
    </x:row>
    <x:row r="126">
      <x:c r="A126" t="inlineStr">
        <x:is>
          <x:t xml:space="preserve">Zona de protección y embalaje</x:t>
        </x:is>
      </x:c>
      <x:c r="B126" t="n">
        <x:v>5</x:v>
      </x:c>
      <x:c r="C126" t="n">
        <x:f>'11_CAPACIDAD'!F126</x:f>
        <x:v>176</x:v>
      </x:c>
      <x:c r="D126" s="41" t="e">
        <x:f>SUMPRODUCT(('14_FALLAS_ESC'!$E$2:$E$60=A126)*(MONTH('14_FALLAS_ESC'!$B$2:$B$60)=B126)*(YEAR('14_FALLAS_ESC'!$B$2:$B$60)=2025)*('14_FALLAS_ESC'!$J$2:$J$60))</x:f>
        <x:v>#VALUE!</x:v>
      </x:c>
      <x:c r="E126" t="e">
        <x:f>MAX(0,C126-D126)</x:f>
        <x:v>#VALUE!</x:v>
      </x:c>
      <x:c r="F126" t="n">
        <x:f>'11_CAPACIDAD'!I126</x:f>
        <x:v>5.987666666666666</x:v>
      </x:c>
      <x:c r="G126" s="31" t="e">
        <x:f>IF(E126=0,"",F126/E126)</x:f>
        <x:v>#VALUE!</x:v>
      </x:c>
      <x:c r="H126" t="inlineStr">
        <x:is>
          <x:t xml:space="preserve">ESCENARIO - NO DISPONIBILIDAD REAL</x:t>
        </x:is>
      </x:c>
    </x:row>
    <x:row r="127">
      <x:c r="A127" t="inlineStr">
        <x:is>
          <x:t xml:space="preserve">Zona de protección y embalaje</x:t>
        </x:is>
      </x:c>
      <x:c r="B127" t="n">
        <x:v>6</x:v>
      </x:c>
      <x:c r="C127" t="n">
        <x:f>'11_CAPACIDAD'!F127</x:f>
        <x:v>168</x:v>
      </x:c>
      <x:c r="D127" s="41" t="e">
        <x:f>SUMPRODUCT(('14_FALLAS_ESC'!$E$2:$E$60=A127)*(MONTH('14_FALLAS_ESC'!$B$2:$B$60)=B127)*(YEAR('14_FALLAS_ESC'!$B$2:$B$60)=2025)*('14_FALLAS_ESC'!$J$2:$J$60))</x:f>
        <x:v>#VALUE!</x:v>
      </x:c>
      <x:c r="E127" t="e">
        <x:f>MAX(0,C127-D127)</x:f>
        <x:v>#VALUE!</x:v>
      </x:c>
      <x:c r="F127" t="n">
        <x:f>'11_CAPACIDAD'!I127</x:f>
        <x:v>7.046</x:v>
      </x:c>
      <x:c r="G127" s="31" t="e">
        <x:f>IF(E127=0,"",F127/E127)</x:f>
        <x:v>#VALUE!</x:v>
      </x:c>
      <x:c r="H127" t="inlineStr">
        <x:is>
          <x:t xml:space="preserve">ESCENARIO - NO DISPONIBILIDAD REAL</x:t>
        </x:is>
      </x:c>
    </x:row>
    <x:row r="128">
      <x:c r="A128" t="inlineStr">
        <x:is>
          <x:t xml:space="preserve">Zona de protección y embalaje</x:t>
        </x:is>
      </x:c>
      <x:c r="B128" t="n">
        <x:v>7</x:v>
      </x:c>
      <x:c r="C128" t="n">
        <x:f>'11_CAPACIDAD'!F128</x:f>
        <x:v>184</x:v>
      </x:c>
      <x:c r="D128" s="41" t="e">
        <x:f>SUMPRODUCT(('14_FALLAS_ESC'!$E$2:$E$60=A128)*(MONTH('14_FALLAS_ESC'!$B$2:$B$60)=B128)*(YEAR('14_FALLAS_ESC'!$B$2:$B$60)=2025)*('14_FALLAS_ESC'!$J$2:$J$60))</x:f>
        <x:v>#VALUE!</x:v>
      </x:c>
      <x:c r="E128" t="e">
        <x:f>MAX(0,C128-D128)</x:f>
        <x:v>#VALUE!</x:v>
      </x:c>
      <x:c r="F128" t="n">
        <x:f>'11_CAPACIDAD'!I128</x:f>
        <x:v>6.968166666666667</x:v>
      </x:c>
      <x:c r="G128" s="31" t="e">
        <x:f>IF(E128=0,"",F128/E128)</x:f>
        <x:v>#VALUE!</x:v>
      </x:c>
      <x:c r="H128" t="inlineStr">
        <x:is>
          <x:t xml:space="preserve">ESCENARIO - NO DISPONIBILIDAD REAL</x:t>
        </x:is>
      </x:c>
    </x:row>
    <x:row r="129">
      <x:c r="A129" t="inlineStr">
        <x:is>
          <x:t xml:space="preserve">Zona de protección y embalaje</x:t>
        </x:is>
      </x:c>
      <x:c r="B129" t="n">
        <x:v>8</x:v>
      </x:c>
      <x:c r="C129" t="n">
        <x:f>'11_CAPACIDAD'!F129</x:f>
        <x:v>168</x:v>
      </x:c>
      <x:c r="D129" s="41" t="e">
        <x:f>SUMPRODUCT(('14_FALLAS_ESC'!$E$2:$E$60=A129)*(MONTH('14_FALLAS_ESC'!$B$2:$B$60)=B129)*(YEAR('14_FALLAS_ESC'!$B$2:$B$60)=2025)*('14_FALLAS_ESC'!$J$2:$J$60))</x:f>
        <x:v>#VALUE!</x:v>
      </x:c>
      <x:c r="E129" t="e">
        <x:f>MAX(0,C129-D129)</x:f>
        <x:v>#VALUE!</x:v>
      </x:c>
      <x:c r="F129" t="n">
        <x:f>'11_CAPACIDAD'!I129</x:f>
        <x:v>6.968166666666667</x:v>
      </x:c>
      <x:c r="G129" s="31" t="e">
        <x:f>IF(E129=0,"",F129/E129)</x:f>
        <x:v>#VALUE!</x:v>
      </x:c>
      <x:c r="H129" t="inlineStr">
        <x:is>
          <x:t xml:space="preserve">ESCENARIO - NO DISPONIBILIDAD REAL</x:t>
        </x:is>
      </x:c>
    </x:row>
    <x:row r="130">
      <x:c r="A130" t="inlineStr">
        <x:is>
          <x:t xml:space="preserve">Zona de protección y embalaje</x:t>
        </x:is>
      </x:c>
      <x:c r="B130" t="n">
        <x:v>9</x:v>
      </x:c>
      <x:c r="C130" t="n">
        <x:f>'11_CAPACIDAD'!F130</x:f>
        <x:v>176</x:v>
      </x:c>
      <x:c r="D130" s="41" t="e">
        <x:f>SUMPRODUCT(('14_FALLAS_ESC'!$E$2:$E$60=A130)*(MONTH('14_FALLAS_ESC'!$B$2:$B$60)=B130)*(YEAR('14_FALLAS_ESC'!$B$2:$B$60)=2025)*('14_FALLAS_ESC'!$J$2:$J$60))</x:f>
        <x:v>#VALUE!</x:v>
      </x:c>
      <x:c r="E130" t="e">
        <x:f>MAX(0,C130-D130)</x:f>
        <x:v>#VALUE!</x:v>
      </x:c>
      <x:c r="F130" t="n">
        <x:f>'11_CAPACIDAD'!I130</x:f>
        <x:v>5.987666666666666</x:v>
      </x:c>
      <x:c r="G130" s="31" t="e">
        <x:f>IF(E130=0,"",F130/E130)</x:f>
        <x:v>#VALUE!</x:v>
      </x:c>
      <x:c r="H130" t="inlineStr">
        <x:is>
          <x:t xml:space="preserve">ESCENARIO - NO DISPONIBILIDAD REAL</x:t>
        </x:is>
      </x:c>
    </x:row>
    <x:row r="131">
      <x:c r="A131" t="inlineStr">
        <x:is>
          <x:t xml:space="preserve">Zona de protección y embalaje</x:t>
        </x:is>
      </x:c>
      <x:c r="B131" t="n">
        <x:v>10</x:v>
      </x:c>
      <x:c r="C131" t="n">
        <x:f>'11_CAPACIDAD'!F131</x:f>
        <x:v>184</x:v>
      </x:c>
      <x:c r="D131" s="41" t="e">
        <x:f>SUMPRODUCT(('14_FALLAS_ESC'!$E$2:$E$60=A131)*(MONTH('14_FALLAS_ESC'!$B$2:$B$60)=B131)*(YEAR('14_FALLAS_ESC'!$B$2:$B$60)=2025)*('14_FALLAS_ESC'!$J$2:$J$60))</x:f>
        <x:v>#VALUE!</x:v>
      </x:c>
      <x:c r="E131" t="e">
        <x:f>MAX(0,C131-D131)</x:f>
        <x:v>#VALUE!</x:v>
      </x:c>
      <x:c r="F131" t="n">
        <x:f>'11_CAPACIDAD'!I131</x:f>
        <x:v>5.987666666666666</x:v>
      </x:c>
      <x:c r="G131" s="31" t="e">
        <x:f>IF(E131=0,"",F131/E131)</x:f>
        <x:v>#VALUE!</x:v>
      </x:c>
      <x:c r="H131" t="inlineStr">
        <x:is>
          <x:t xml:space="preserve">ESCENARIO - NO DISPONIBILIDAD REAL</x:t>
        </x:is>
      </x:c>
    </x:row>
    <x:row r="132">
      <x:c r="A132" t="inlineStr">
        <x:is>
          <x:t xml:space="preserve">Zona de protección y embalaje</x:t>
        </x:is>
      </x:c>
      <x:c r="B132" t="n">
        <x:v>11</x:v>
      </x:c>
      <x:c r="C132" t="n">
        <x:f>'11_CAPACIDAD'!F132</x:f>
        <x:v>160</x:v>
      </x:c>
      <x:c r="D132" s="41" t="e">
        <x:f>SUMPRODUCT(('14_FALLAS_ESC'!$E$2:$E$60=A132)*(MONTH('14_FALLAS_ESC'!$B$2:$B$60)=B132)*(YEAR('14_FALLAS_ESC'!$B$2:$B$60)=2025)*('14_FALLAS_ESC'!$J$2:$J$60))</x:f>
        <x:v>#VALUE!</x:v>
      </x:c>
      <x:c r="E132" t="e">
        <x:f>MAX(0,C132-D132)</x:f>
        <x:v>#VALUE!</x:v>
      </x:c>
      <x:c r="F132" t="n">
        <x:f>'11_CAPACIDAD'!I132</x:f>
        <x:v>5.899333333333333</x:v>
      </x:c>
      <x:c r="G132" s="31" t="e">
        <x:f>IF(E132=0,"",F132/E132)</x:f>
        <x:v>#VALUE!</x:v>
      </x:c>
      <x:c r="H132" t="inlineStr">
        <x:is>
          <x:t xml:space="preserve">ESCENARIO - NO DISPONIBILIDAD REAL</x:t>
        </x:is>
      </x:c>
    </x:row>
    <x:row r="133">
      <x:c r="A133" t="inlineStr">
        <x:is>
          <x:t xml:space="preserve">Zona de protección y embalaje</x:t>
        </x:is>
      </x:c>
      <x:c r="B133" t="n">
        <x:v>12</x:v>
      </x:c>
      <x:c r="C133" t="n">
        <x:f>'11_CAPACIDAD'!F133</x:f>
        <x:v>184</x:v>
      </x:c>
      <x:c r="D133" s="41" t="e">
        <x:f>SUMPRODUCT(('14_FALLAS_ESC'!$E$2:$E$60=A133)*(MONTH('14_FALLAS_ESC'!$B$2:$B$60)=B133)*(YEAR('14_FALLAS_ESC'!$B$2:$B$60)=2025)*('14_FALLAS_ESC'!$J$2:$J$60))</x:f>
        <x:v>#VALUE!</x:v>
      </x:c>
      <x:c r="E133" t="e">
        <x:f>MAX(0,C133-D133)</x:f>
        <x:v>#VALUE!</x:v>
      </x:c>
      <x:c r="F133" t="n">
        <x:f>'11_CAPACIDAD'!I133</x:f>
        <x:v>5.899333333333333</x:v>
      </x:c>
      <x:c r="G133" s="31" t="e">
        <x:f>IF(E133=0,"",F133/E133)</x:f>
        <x:v>#VALUE!</x:v>
      </x:c>
      <x:c r="H133" t="inlineStr">
        <x:is>
          <x:t xml:space="preserve">ESCENARIO - NO DISPONIBILIDAD REAL</x:t>
        </x:is>
      </x:c>
    </x:row>
    <x:row r="134">
      <x:c r="A134" t="inlineStr">
        <x:is>
          <x:t xml:space="preserve">Segundo taladro (alternativo)</x:t>
        </x:is>
      </x:c>
      <x:c r="B134" t="n">
        <x:v>1</x:v>
      </x:c>
      <x:c r="C134" t="n">
        <x:f>'11_CAPACIDAD'!F134</x:f>
        <x:v>184</x:v>
      </x:c>
      <x:c r="D134" s="41" t="e">
        <x:f>SUMPRODUCT(('14_FALLAS_ESC'!$E$2:$E$60=A134)*(MONTH('14_FALLAS_ESC'!$B$2:$B$60)=B134)*(YEAR('14_FALLAS_ESC'!$B$2:$B$60)=2025)*('14_FALLAS_ESC'!$J$2:$J$60))</x:f>
        <x:v>#VALUE!</x:v>
      </x:c>
      <x:c r="E134" t="e">
        <x:f>MAX(0,C134-D134)</x:f>
        <x:v>#VALUE!</x:v>
      </x:c>
      <x:c r="F134" t="n">
        <x:f>'11_CAPACIDAD'!I134</x:f>
        <x:v>0</x:v>
      </x:c>
      <x:c r="G134" s="31" t="e">
        <x:f>IF(E134=0,"",F134/E134)</x:f>
        <x:v>#VALUE!</x:v>
      </x:c>
      <x:c r="H134" t="inlineStr">
        <x:is>
          <x:t xml:space="preserve">ESCENARIO - NO DISPONIBILIDAD REAL</x:t>
        </x:is>
      </x:c>
    </x:row>
    <x:row r="135">
      <x:c r="A135" t="inlineStr">
        <x:is>
          <x:t xml:space="preserve">Segundo taladro (alternativo)</x:t>
        </x:is>
      </x:c>
      <x:c r="B135" t="n">
        <x:v>2</x:v>
      </x:c>
      <x:c r="C135" t="n">
        <x:f>'11_CAPACIDAD'!F135</x:f>
        <x:v>160</x:v>
      </x:c>
      <x:c r="D135" s="41" t="e">
        <x:f>SUMPRODUCT(('14_FALLAS_ESC'!$E$2:$E$60=A135)*(MONTH('14_FALLAS_ESC'!$B$2:$B$60)=B135)*(YEAR('14_FALLAS_ESC'!$B$2:$B$60)=2025)*('14_FALLAS_ESC'!$J$2:$J$60))</x:f>
        <x:v>#VALUE!</x:v>
      </x:c>
      <x:c r="E135" t="e">
        <x:f>MAX(0,C135-D135)</x:f>
        <x:v>#VALUE!</x:v>
      </x:c>
      <x:c r="F135" t="n">
        <x:f>'11_CAPACIDAD'!I135</x:f>
        <x:v>0</x:v>
      </x:c>
      <x:c r="G135" s="31" t="e">
        <x:f>IF(E135=0,"",F135/E135)</x:f>
        <x:v>#VALUE!</x:v>
      </x:c>
      <x:c r="H135" t="inlineStr">
        <x:is>
          <x:t xml:space="preserve">ESCENARIO - NO DISPONIBILIDAD REAL</x:t>
        </x:is>
      </x:c>
    </x:row>
    <x:row r="136">
      <x:c r="A136" t="inlineStr">
        <x:is>
          <x:t xml:space="preserve">Segundo taladro (alternativo)</x:t>
        </x:is>
      </x:c>
      <x:c r="B136" t="n">
        <x:v>3</x:v>
      </x:c>
      <x:c r="C136" t="n">
        <x:f>'11_CAPACIDAD'!F136</x:f>
        <x:v>168</x:v>
      </x:c>
      <x:c r="D136" s="41" t="e">
        <x:f>SUMPRODUCT(('14_FALLAS_ESC'!$E$2:$E$60=A136)*(MONTH('14_FALLAS_ESC'!$B$2:$B$60)=B136)*(YEAR('14_FALLAS_ESC'!$B$2:$B$60)=2025)*('14_FALLAS_ESC'!$J$2:$J$60))</x:f>
        <x:v>#VALUE!</x:v>
      </x:c>
      <x:c r="E136" t="e">
        <x:f>MAX(0,C136-D136)</x:f>
        <x:v>#VALUE!</x:v>
      </x:c>
      <x:c r="F136" t="n">
        <x:f>'11_CAPACIDAD'!I136</x:f>
        <x:v>0</x:v>
      </x:c>
      <x:c r="G136" s="31" t="e">
        <x:f>IF(E136=0,"",F136/E136)</x:f>
        <x:v>#VALUE!</x:v>
      </x:c>
      <x:c r="H136" t="inlineStr">
        <x:is>
          <x:t xml:space="preserve">ESCENARIO - NO DISPONIBILIDAD REAL</x:t>
        </x:is>
      </x:c>
    </x:row>
    <x:row r="137">
      <x:c r="A137" t="inlineStr">
        <x:is>
          <x:t xml:space="preserve">Segundo taladro (alternativo)</x:t>
        </x:is>
      </x:c>
      <x:c r="B137" t="n">
        <x:v>4</x:v>
      </x:c>
      <x:c r="C137" t="n">
        <x:f>'11_CAPACIDAD'!F137</x:f>
        <x:v>176</x:v>
      </x:c>
      <x:c r="D137" s="41" t="e">
        <x:f>SUMPRODUCT(('14_FALLAS_ESC'!$E$2:$E$60=A137)*(MONTH('14_FALLAS_ESC'!$B$2:$B$60)=B137)*(YEAR('14_FALLAS_ESC'!$B$2:$B$60)=2025)*('14_FALLAS_ESC'!$J$2:$J$60))</x:f>
        <x:v>#VALUE!</x:v>
      </x:c>
      <x:c r="E137" t="e">
        <x:f>MAX(0,C137-D137)</x:f>
        <x:v>#VALUE!</x:v>
      </x:c>
      <x:c r="F137" t="n">
        <x:f>'11_CAPACIDAD'!I137</x:f>
        <x:v>0</x:v>
      </x:c>
      <x:c r="G137" s="31" t="e">
        <x:f>IF(E137=0,"",F137/E137)</x:f>
        <x:v>#VALUE!</x:v>
      </x:c>
      <x:c r="H137" t="inlineStr">
        <x:is>
          <x:t xml:space="preserve">ESCENARIO - NO DISPONIBILIDAD REAL</x:t>
        </x:is>
      </x:c>
    </x:row>
    <x:row r="138">
      <x:c r="A138" t="inlineStr">
        <x:is>
          <x:t xml:space="preserve">Segundo taladro (alternativo)</x:t>
        </x:is>
      </x:c>
      <x:c r="B138" t="n">
        <x:v>5</x:v>
      </x:c>
      <x:c r="C138" t="n">
        <x:f>'11_CAPACIDAD'!F138</x:f>
        <x:v>176</x:v>
      </x:c>
      <x:c r="D138" s="41" t="e">
        <x:f>SUMPRODUCT(('14_FALLAS_ESC'!$E$2:$E$60=A138)*(MONTH('14_FALLAS_ESC'!$B$2:$B$60)=B138)*(YEAR('14_FALLAS_ESC'!$B$2:$B$60)=2025)*('14_FALLAS_ESC'!$J$2:$J$60))</x:f>
        <x:v>#VALUE!</x:v>
      </x:c>
      <x:c r="E138" t="e">
        <x:f>MAX(0,C138-D138)</x:f>
        <x:v>#VALUE!</x:v>
      </x:c>
      <x:c r="F138" t="n">
        <x:f>'11_CAPACIDAD'!I138</x:f>
        <x:v>0</x:v>
      </x:c>
      <x:c r="G138" s="31" t="e">
        <x:f>IF(E138=0,"",F138/E138)</x:f>
        <x:v>#VALUE!</x:v>
      </x:c>
      <x:c r="H138" t="inlineStr">
        <x:is>
          <x:t xml:space="preserve">ESCENARIO - NO DISPONIBILIDAD REAL</x:t>
        </x:is>
      </x:c>
    </x:row>
    <x:row r="139">
      <x:c r="A139" t="inlineStr">
        <x:is>
          <x:t xml:space="preserve">Segundo taladro (alternativo)</x:t>
        </x:is>
      </x:c>
      <x:c r="B139" t="n">
        <x:v>6</x:v>
      </x:c>
      <x:c r="C139" t="n">
        <x:f>'11_CAPACIDAD'!F139</x:f>
        <x:v>168</x:v>
      </x:c>
      <x:c r="D139" s="41" t="e">
        <x:f>SUMPRODUCT(('14_FALLAS_ESC'!$E$2:$E$60=A139)*(MONTH('14_FALLAS_ESC'!$B$2:$B$60)=B139)*(YEAR('14_FALLAS_ESC'!$B$2:$B$60)=2025)*('14_FALLAS_ESC'!$J$2:$J$60))</x:f>
        <x:v>#VALUE!</x:v>
      </x:c>
      <x:c r="E139" t="e">
        <x:f>MAX(0,C139-D139)</x:f>
        <x:v>#VALUE!</x:v>
      </x:c>
      <x:c r="F139" t="n">
        <x:f>'11_CAPACIDAD'!I139</x:f>
        <x:v>0</x:v>
      </x:c>
      <x:c r="G139" s="31" t="e">
        <x:f>IF(E139=0,"",F139/E139)</x:f>
        <x:v>#VALUE!</x:v>
      </x:c>
      <x:c r="H139" t="inlineStr">
        <x:is>
          <x:t xml:space="preserve">ESCENARIO - NO DISPONIBILIDAD REAL</x:t>
        </x:is>
      </x:c>
    </x:row>
    <x:row r="140">
      <x:c r="A140" t="inlineStr">
        <x:is>
          <x:t xml:space="preserve">Segundo taladro (alternativo)</x:t>
        </x:is>
      </x:c>
      <x:c r="B140" t="n">
        <x:v>7</x:v>
      </x:c>
      <x:c r="C140" t="n">
        <x:f>'11_CAPACIDAD'!F140</x:f>
        <x:v>184</x:v>
      </x:c>
      <x:c r="D140" s="41" t="e">
        <x:f>SUMPRODUCT(('14_FALLAS_ESC'!$E$2:$E$60=A140)*(MONTH('14_FALLAS_ESC'!$B$2:$B$60)=B140)*(YEAR('14_FALLAS_ESC'!$B$2:$B$60)=2025)*('14_FALLAS_ESC'!$J$2:$J$60))</x:f>
        <x:v>#VALUE!</x:v>
      </x:c>
      <x:c r="E140" t="e">
        <x:f>MAX(0,C140-D140)</x:f>
        <x:v>#VALUE!</x:v>
      </x:c>
      <x:c r="F140" t="n">
        <x:f>'11_CAPACIDAD'!I140</x:f>
        <x:v>0</x:v>
      </x:c>
      <x:c r="G140" s="31" t="e">
        <x:f>IF(E140=0,"",F140/E140)</x:f>
        <x:v>#VALUE!</x:v>
      </x:c>
      <x:c r="H140" t="inlineStr">
        <x:is>
          <x:t xml:space="preserve">ESCENARIO - NO DISPONIBILIDAD REAL</x:t>
        </x:is>
      </x:c>
    </x:row>
    <x:row r="141">
      <x:c r="A141" t="inlineStr">
        <x:is>
          <x:t xml:space="preserve">Segundo taladro (alternativo)</x:t>
        </x:is>
      </x:c>
      <x:c r="B141" t="n">
        <x:v>8</x:v>
      </x:c>
      <x:c r="C141" t="n">
        <x:f>'11_CAPACIDAD'!F141</x:f>
        <x:v>168</x:v>
      </x:c>
      <x:c r="D141" s="41" t="e">
        <x:f>SUMPRODUCT(('14_FALLAS_ESC'!$E$2:$E$60=A141)*(MONTH('14_FALLAS_ESC'!$B$2:$B$60)=B141)*(YEAR('14_FALLAS_ESC'!$B$2:$B$60)=2025)*('14_FALLAS_ESC'!$J$2:$J$60))</x:f>
        <x:v>#VALUE!</x:v>
      </x:c>
      <x:c r="E141" t="e">
        <x:f>MAX(0,C141-D141)</x:f>
        <x:v>#VALUE!</x:v>
      </x:c>
      <x:c r="F141" t="n">
        <x:f>'11_CAPACIDAD'!I141</x:f>
        <x:v>0</x:v>
      </x:c>
      <x:c r="G141" s="31" t="e">
        <x:f>IF(E141=0,"",F141/E141)</x:f>
        <x:v>#VALUE!</x:v>
      </x:c>
      <x:c r="H141" t="inlineStr">
        <x:is>
          <x:t xml:space="preserve">ESCENARIO - NO DISPONIBILIDAD REAL</x:t>
        </x:is>
      </x:c>
    </x:row>
    <x:row r="142">
      <x:c r="A142" t="inlineStr">
        <x:is>
          <x:t xml:space="preserve">Segundo taladro (alternativo)</x:t>
        </x:is>
      </x:c>
      <x:c r="B142" t="n">
        <x:v>9</x:v>
      </x:c>
      <x:c r="C142" t="n">
        <x:f>'11_CAPACIDAD'!F142</x:f>
        <x:v>176</x:v>
      </x:c>
      <x:c r="D142" s="41" t="e">
        <x:f>SUMPRODUCT(('14_FALLAS_ESC'!$E$2:$E$60=A142)*(MONTH('14_FALLAS_ESC'!$B$2:$B$60)=B142)*(YEAR('14_FALLAS_ESC'!$B$2:$B$60)=2025)*('14_FALLAS_ESC'!$J$2:$J$60))</x:f>
        <x:v>#VALUE!</x:v>
      </x:c>
      <x:c r="E142" t="e">
        <x:f>MAX(0,C142-D142)</x:f>
        <x:v>#VALUE!</x:v>
      </x:c>
      <x:c r="F142" t="n">
        <x:f>'11_CAPACIDAD'!I142</x:f>
        <x:v>0</x:v>
      </x:c>
      <x:c r="G142" s="31" t="e">
        <x:f>IF(E142=0,"",F142/E142)</x:f>
        <x:v>#VALUE!</x:v>
      </x:c>
      <x:c r="H142" t="inlineStr">
        <x:is>
          <x:t xml:space="preserve">ESCENARIO - NO DISPONIBILIDAD REAL</x:t>
        </x:is>
      </x:c>
    </x:row>
    <x:row r="143">
      <x:c r="A143" t="inlineStr">
        <x:is>
          <x:t xml:space="preserve">Segundo taladro (alternativo)</x:t>
        </x:is>
      </x:c>
      <x:c r="B143" t="n">
        <x:v>10</x:v>
      </x:c>
      <x:c r="C143" t="n">
        <x:f>'11_CAPACIDAD'!F143</x:f>
        <x:v>184</x:v>
      </x:c>
      <x:c r="D143" s="41" t="e">
        <x:f>SUMPRODUCT(('14_FALLAS_ESC'!$E$2:$E$60=A143)*(MONTH('14_FALLAS_ESC'!$B$2:$B$60)=B143)*(YEAR('14_FALLAS_ESC'!$B$2:$B$60)=2025)*('14_FALLAS_ESC'!$J$2:$J$60))</x:f>
        <x:v>#VALUE!</x:v>
      </x:c>
      <x:c r="E143" t="e">
        <x:f>MAX(0,C143-D143)</x:f>
        <x:v>#VALUE!</x:v>
      </x:c>
      <x:c r="F143" t="n">
        <x:f>'11_CAPACIDAD'!I143</x:f>
        <x:v>0</x:v>
      </x:c>
      <x:c r="G143" s="31" t="e">
        <x:f>IF(E143=0,"",F143/E143)</x:f>
        <x:v>#VALUE!</x:v>
      </x:c>
      <x:c r="H143" t="inlineStr">
        <x:is>
          <x:t xml:space="preserve">ESCENARIO - NO DISPONIBILIDAD REAL</x:t>
        </x:is>
      </x:c>
    </x:row>
    <x:row r="144">
      <x:c r="A144" t="inlineStr">
        <x:is>
          <x:t xml:space="preserve">Segundo taladro (alternativo)</x:t>
        </x:is>
      </x:c>
      <x:c r="B144" t="n">
        <x:v>11</x:v>
      </x:c>
      <x:c r="C144" t="n">
        <x:f>'11_CAPACIDAD'!F144</x:f>
        <x:v>160</x:v>
      </x:c>
      <x:c r="D144" s="41" t="e">
        <x:f>SUMPRODUCT(('14_FALLAS_ESC'!$E$2:$E$60=A144)*(MONTH('14_FALLAS_ESC'!$B$2:$B$60)=B144)*(YEAR('14_FALLAS_ESC'!$B$2:$B$60)=2025)*('14_FALLAS_ESC'!$J$2:$J$60))</x:f>
        <x:v>#VALUE!</x:v>
      </x:c>
      <x:c r="E144" t="e">
        <x:f>MAX(0,C144-D144)</x:f>
        <x:v>#VALUE!</x:v>
      </x:c>
      <x:c r="F144" t="n">
        <x:f>'11_CAPACIDAD'!I144</x:f>
        <x:v>0</x:v>
      </x:c>
      <x:c r="G144" s="31" t="e">
        <x:f>IF(E144=0,"",F144/E144)</x:f>
        <x:v>#VALUE!</x:v>
      </x:c>
      <x:c r="H144" t="inlineStr">
        <x:is>
          <x:t xml:space="preserve">ESCENARIO - NO DISPONIBILIDAD REAL</x:t>
        </x:is>
      </x:c>
    </x:row>
    <x:row r="145">
      <x:c r="A145" t="inlineStr">
        <x:is>
          <x:t xml:space="preserve">Segundo taladro (alternativo)</x:t>
        </x:is>
      </x:c>
      <x:c r="B145" t="n">
        <x:v>12</x:v>
      </x:c>
      <x:c r="C145" t="n">
        <x:f>'11_CAPACIDAD'!F145</x:f>
        <x:v>184</x:v>
      </x:c>
      <x:c r="D145" s="41" t="e">
        <x:f>SUMPRODUCT(('14_FALLAS_ESC'!$E$2:$E$60=A145)*(MONTH('14_FALLAS_ESC'!$B$2:$B$60)=B145)*(YEAR('14_FALLAS_ESC'!$B$2:$B$60)=2025)*('14_FALLAS_ESC'!$J$2:$J$60))</x:f>
        <x:v>#VALUE!</x:v>
      </x:c>
      <x:c r="E145" t="e">
        <x:f>MAX(0,C145-D145)</x:f>
        <x:v>#VALUE!</x:v>
      </x:c>
      <x:c r="F145" t="n">
        <x:f>'11_CAPACIDAD'!I145</x:f>
        <x:v>0</x:v>
      </x:c>
      <x:c r="G145" s="31" t="e">
        <x:f>IF(E145=0,"",F145/E145)</x:f>
        <x:v>#VALUE!</x:v>
      </x:c>
      <x:c r="H145" t="inlineStr">
        <x:is>
          <x:t xml:space="preserve">ESCENARIO - NO DISPONIBILIDAD REAL</x:t>
        </x:is>
      </x:c>
    </x:row>
    <x:row r="146">
      <x:c r="A146" t="inlineStr">
        <x:is>
          <x:t xml:space="preserve">Segunda estación soldadura (alternativa)</x:t>
        </x:is>
      </x:c>
      <x:c r="B146" t="n">
        <x:v>1</x:v>
      </x:c>
      <x:c r="C146" t="n">
        <x:f>'11_CAPACIDAD'!F146</x:f>
        <x:v>184</x:v>
      </x:c>
      <x:c r="D146" s="41" t="e">
        <x:f>SUMPRODUCT(('14_FALLAS_ESC'!$E$2:$E$60=A146)*(MONTH('14_FALLAS_ESC'!$B$2:$B$60)=B146)*(YEAR('14_FALLAS_ESC'!$B$2:$B$60)=2025)*('14_FALLAS_ESC'!$J$2:$J$60))</x:f>
        <x:v>#VALUE!</x:v>
      </x:c>
      <x:c r="E146" t="e">
        <x:f>MAX(0,C146-D146)</x:f>
        <x:v>#VALUE!</x:v>
      </x:c>
      <x:c r="F146" t="n">
        <x:f>'11_CAPACIDAD'!I146</x:f>
        <x:v>0</x:v>
      </x:c>
      <x:c r="G146" s="31" t="e">
        <x:f>IF(E146=0,"",F146/E146)</x:f>
        <x:v>#VALUE!</x:v>
      </x:c>
      <x:c r="H146" t="inlineStr">
        <x:is>
          <x:t xml:space="preserve">ESCENARIO - NO DISPONIBILIDAD REAL</x:t>
        </x:is>
      </x:c>
    </x:row>
    <x:row r="147">
      <x:c r="A147" t="inlineStr">
        <x:is>
          <x:t xml:space="preserve">Segunda estación soldadura (alternativa)</x:t>
        </x:is>
      </x:c>
      <x:c r="B147" t="n">
        <x:v>2</x:v>
      </x:c>
      <x:c r="C147" t="n">
        <x:f>'11_CAPACIDAD'!F147</x:f>
        <x:v>160</x:v>
      </x:c>
      <x:c r="D147" s="41" t="e">
        <x:f>SUMPRODUCT(('14_FALLAS_ESC'!$E$2:$E$60=A147)*(MONTH('14_FALLAS_ESC'!$B$2:$B$60)=B147)*(YEAR('14_FALLAS_ESC'!$B$2:$B$60)=2025)*('14_FALLAS_ESC'!$J$2:$J$60))</x:f>
        <x:v>#VALUE!</x:v>
      </x:c>
      <x:c r="E147" t="e">
        <x:f>MAX(0,C147-D147)</x:f>
        <x:v>#VALUE!</x:v>
      </x:c>
      <x:c r="F147" t="n">
        <x:f>'11_CAPACIDAD'!I147</x:f>
        <x:v>0</x:v>
      </x:c>
      <x:c r="G147" s="31" t="e">
        <x:f>IF(E147=0,"",F147/E147)</x:f>
        <x:v>#VALUE!</x:v>
      </x:c>
      <x:c r="H147" t="inlineStr">
        <x:is>
          <x:t xml:space="preserve">ESCENARIO - NO DISPONIBILIDAD REAL</x:t>
        </x:is>
      </x:c>
    </x:row>
    <x:row r="148">
      <x:c r="A148" t="inlineStr">
        <x:is>
          <x:t xml:space="preserve">Segunda estación soldadura (alternativa)</x:t>
        </x:is>
      </x:c>
      <x:c r="B148" t="n">
        <x:v>3</x:v>
      </x:c>
      <x:c r="C148" t="n">
        <x:f>'11_CAPACIDAD'!F148</x:f>
        <x:v>168</x:v>
      </x:c>
      <x:c r="D148" s="41" t="e">
        <x:f>SUMPRODUCT(('14_FALLAS_ESC'!$E$2:$E$60=A148)*(MONTH('14_FALLAS_ESC'!$B$2:$B$60)=B148)*(YEAR('14_FALLAS_ESC'!$B$2:$B$60)=2025)*('14_FALLAS_ESC'!$J$2:$J$60))</x:f>
        <x:v>#VALUE!</x:v>
      </x:c>
      <x:c r="E148" t="e">
        <x:f>MAX(0,C148-D148)</x:f>
        <x:v>#VALUE!</x:v>
      </x:c>
      <x:c r="F148" t="n">
        <x:f>'11_CAPACIDAD'!I148</x:f>
        <x:v>0</x:v>
      </x:c>
      <x:c r="G148" s="31" t="e">
        <x:f>IF(E148=0,"",F148/E148)</x:f>
        <x:v>#VALUE!</x:v>
      </x:c>
      <x:c r="H148" t="inlineStr">
        <x:is>
          <x:t xml:space="preserve">ESCENARIO - NO DISPONIBILIDAD REAL</x:t>
        </x:is>
      </x:c>
    </x:row>
    <x:row r="149">
      <x:c r="A149" t="inlineStr">
        <x:is>
          <x:t xml:space="preserve">Segunda estación soldadura (alternativa)</x:t>
        </x:is>
      </x:c>
      <x:c r="B149" t="n">
        <x:v>4</x:v>
      </x:c>
      <x:c r="C149" t="n">
        <x:f>'11_CAPACIDAD'!F149</x:f>
        <x:v>176</x:v>
      </x:c>
      <x:c r="D149" s="41" t="e">
        <x:f>SUMPRODUCT(('14_FALLAS_ESC'!$E$2:$E$60=A149)*(MONTH('14_FALLAS_ESC'!$B$2:$B$60)=B149)*(YEAR('14_FALLAS_ESC'!$B$2:$B$60)=2025)*('14_FALLAS_ESC'!$J$2:$J$60))</x:f>
        <x:v>#VALUE!</x:v>
      </x:c>
      <x:c r="E149" t="e">
        <x:f>MAX(0,C149-D149)</x:f>
        <x:v>#VALUE!</x:v>
      </x:c>
      <x:c r="F149" t="n">
        <x:f>'11_CAPACIDAD'!I149</x:f>
        <x:v>0</x:v>
      </x:c>
      <x:c r="G149" s="31" t="e">
        <x:f>IF(E149=0,"",F149/E149)</x:f>
        <x:v>#VALUE!</x:v>
      </x:c>
      <x:c r="H149" t="inlineStr">
        <x:is>
          <x:t xml:space="preserve">ESCENARIO - NO DISPONIBILIDAD REAL</x:t>
        </x:is>
      </x:c>
    </x:row>
    <x:row r="150">
      <x:c r="A150" t="inlineStr">
        <x:is>
          <x:t xml:space="preserve">Segunda estación soldadura (alternativa)</x:t>
        </x:is>
      </x:c>
      <x:c r="B150" t="n">
        <x:v>5</x:v>
      </x:c>
      <x:c r="C150" t="n">
        <x:f>'11_CAPACIDAD'!F150</x:f>
        <x:v>176</x:v>
      </x:c>
      <x:c r="D150" s="41" t="e">
        <x:f>SUMPRODUCT(('14_FALLAS_ESC'!$E$2:$E$60=A150)*(MONTH('14_FALLAS_ESC'!$B$2:$B$60)=B150)*(YEAR('14_FALLAS_ESC'!$B$2:$B$60)=2025)*('14_FALLAS_ESC'!$J$2:$J$60))</x:f>
        <x:v>#VALUE!</x:v>
      </x:c>
      <x:c r="E150" t="e">
        <x:f>MAX(0,C150-D150)</x:f>
        <x:v>#VALUE!</x:v>
      </x:c>
      <x:c r="F150" t="n">
        <x:f>'11_CAPACIDAD'!I150</x:f>
        <x:v>0</x:v>
      </x:c>
      <x:c r="G150" s="31" t="e">
        <x:f>IF(E150=0,"",F150/E150)</x:f>
        <x:v>#VALUE!</x:v>
      </x:c>
      <x:c r="H150" t="inlineStr">
        <x:is>
          <x:t xml:space="preserve">ESCENARIO - NO DISPONIBILIDAD REAL</x:t>
        </x:is>
      </x:c>
    </x:row>
    <x:row r="151">
      <x:c r="A151" t="inlineStr">
        <x:is>
          <x:t xml:space="preserve">Segunda estación soldadura (alternativa)</x:t>
        </x:is>
      </x:c>
      <x:c r="B151" t="n">
        <x:v>6</x:v>
      </x:c>
      <x:c r="C151" t="n">
        <x:f>'11_CAPACIDAD'!F151</x:f>
        <x:v>168</x:v>
      </x:c>
      <x:c r="D151" s="41" t="e">
        <x:f>SUMPRODUCT(('14_FALLAS_ESC'!$E$2:$E$60=A151)*(MONTH('14_FALLAS_ESC'!$B$2:$B$60)=B151)*(YEAR('14_FALLAS_ESC'!$B$2:$B$60)=2025)*('14_FALLAS_ESC'!$J$2:$J$60))</x:f>
        <x:v>#VALUE!</x:v>
      </x:c>
      <x:c r="E151" t="e">
        <x:f>MAX(0,C151-D151)</x:f>
        <x:v>#VALUE!</x:v>
      </x:c>
      <x:c r="F151" t="n">
        <x:f>'11_CAPACIDAD'!I151</x:f>
        <x:v>0</x:v>
      </x:c>
      <x:c r="G151" s="31" t="e">
        <x:f>IF(E151=0,"",F151/E151)</x:f>
        <x:v>#VALUE!</x:v>
      </x:c>
      <x:c r="H151" t="inlineStr">
        <x:is>
          <x:t xml:space="preserve">ESCENARIO - NO DISPONIBILIDAD REAL</x:t>
        </x:is>
      </x:c>
    </x:row>
    <x:row r="152">
      <x:c r="A152" t="inlineStr">
        <x:is>
          <x:t xml:space="preserve">Segunda estación soldadura (alternativa)</x:t>
        </x:is>
      </x:c>
      <x:c r="B152" t="n">
        <x:v>7</x:v>
      </x:c>
      <x:c r="C152" t="n">
        <x:f>'11_CAPACIDAD'!F152</x:f>
        <x:v>184</x:v>
      </x:c>
      <x:c r="D152" s="41" t="e">
        <x:f>SUMPRODUCT(('14_FALLAS_ESC'!$E$2:$E$60=A152)*(MONTH('14_FALLAS_ESC'!$B$2:$B$60)=B152)*(YEAR('14_FALLAS_ESC'!$B$2:$B$60)=2025)*('14_FALLAS_ESC'!$J$2:$J$60))</x:f>
        <x:v>#VALUE!</x:v>
      </x:c>
      <x:c r="E152" t="e">
        <x:f>MAX(0,C152-D152)</x:f>
        <x:v>#VALUE!</x:v>
      </x:c>
      <x:c r="F152" t="n">
        <x:f>'11_CAPACIDAD'!I152</x:f>
        <x:v>0</x:v>
      </x:c>
      <x:c r="G152" s="31" t="e">
        <x:f>IF(E152=0,"",F152/E152)</x:f>
        <x:v>#VALUE!</x:v>
      </x:c>
      <x:c r="H152" t="inlineStr">
        <x:is>
          <x:t xml:space="preserve">ESCENARIO - NO DISPONIBILIDAD REAL</x:t>
        </x:is>
      </x:c>
    </x:row>
    <x:row r="153">
      <x:c r="A153" t="inlineStr">
        <x:is>
          <x:t xml:space="preserve">Segunda estación soldadura (alternativa)</x:t>
        </x:is>
      </x:c>
      <x:c r="B153" t="n">
        <x:v>8</x:v>
      </x:c>
      <x:c r="C153" t="n">
        <x:f>'11_CAPACIDAD'!F153</x:f>
        <x:v>168</x:v>
      </x:c>
      <x:c r="D153" s="41" t="e">
        <x:f>SUMPRODUCT(('14_FALLAS_ESC'!$E$2:$E$60=A153)*(MONTH('14_FALLAS_ESC'!$B$2:$B$60)=B153)*(YEAR('14_FALLAS_ESC'!$B$2:$B$60)=2025)*('14_FALLAS_ESC'!$J$2:$J$60))</x:f>
        <x:v>#VALUE!</x:v>
      </x:c>
      <x:c r="E153" t="e">
        <x:f>MAX(0,C153-D153)</x:f>
        <x:v>#VALUE!</x:v>
      </x:c>
      <x:c r="F153" t="n">
        <x:f>'11_CAPACIDAD'!I153</x:f>
        <x:v>0</x:v>
      </x:c>
      <x:c r="G153" s="31" t="e">
        <x:f>IF(E153=0,"",F153/E153)</x:f>
        <x:v>#VALUE!</x:v>
      </x:c>
      <x:c r="H153" t="inlineStr">
        <x:is>
          <x:t xml:space="preserve">ESCENARIO - NO DISPONIBILIDAD REAL</x:t>
        </x:is>
      </x:c>
    </x:row>
    <x:row r="154">
      <x:c r="A154" t="inlineStr">
        <x:is>
          <x:t xml:space="preserve">Segunda estación soldadura (alternativa)</x:t>
        </x:is>
      </x:c>
      <x:c r="B154" t="n">
        <x:v>9</x:v>
      </x:c>
      <x:c r="C154" t="n">
        <x:f>'11_CAPACIDAD'!F154</x:f>
        <x:v>176</x:v>
      </x:c>
      <x:c r="D154" s="41" t="e">
        <x:f>SUMPRODUCT(('14_FALLAS_ESC'!$E$2:$E$60=A154)*(MONTH('14_FALLAS_ESC'!$B$2:$B$60)=B154)*(YEAR('14_FALLAS_ESC'!$B$2:$B$60)=2025)*('14_FALLAS_ESC'!$J$2:$J$60))</x:f>
        <x:v>#VALUE!</x:v>
      </x:c>
      <x:c r="E154" t="e">
        <x:f>MAX(0,C154-D154)</x:f>
        <x:v>#VALUE!</x:v>
      </x:c>
      <x:c r="F154" t="n">
        <x:f>'11_CAPACIDAD'!I154</x:f>
        <x:v>0</x:v>
      </x:c>
      <x:c r="G154" s="31" t="e">
        <x:f>IF(E154=0,"",F154/E154)</x:f>
        <x:v>#VALUE!</x:v>
      </x:c>
      <x:c r="H154" t="inlineStr">
        <x:is>
          <x:t xml:space="preserve">ESCENARIO - NO DISPONIBILIDAD REAL</x:t>
        </x:is>
      </x:c>
    </x:row>
    <x:row r="155">
      <x:c r="A155" t="inlineStr">
        <x:is>
          <x:t xml:space="preserve">Segunda estación soldadura (alternativa)</x:t>
        </x:is>
      </x:c>
      <x:c r="B155" t="n">
        <x:v>10</x:v>
      </x:c>
      <x:c r="C155" t="n">
        <x:f>'11_CAPACIDAD'!F155</x:f>
        <x:v>184</x:v>
      </x:c>
      <x:c r="D155" s="41" t="e">
        <x:f>SUMPRODUCT(('14_FALLAS_ESC'!$E$2:$E$60=A155)*(MONTH('14_FALLAS_ESC'!$B$2:$B$60)=B155)*(YEAR('14_FALLAS_ESC'!$B$2:$B$60)=2025)*('14_FALLAS_ESC'!$J$2:$J$60))</x:f>
        <x:v>#VALUE!</x:v>
      </x:c>
      <x:c r="E155" t="e">
        <x:f>MAX(0,C155-D155)</x:f>
        <x:v>#VALUE!</x:v>
      </x:c>
      <x:c r="F155" t="n">
        <x:f>'11_CAPACIDAD'!I155</x:f>
        <x:v>0</x:v>
      </x:c>
      <x:c r="G155" s="31" t="e">
        <x:f>IF(E155=0,"",F155/E155)</x:f>
        <x:v>#VALUE!</x:v>
      </x:c>
      <x:c r="H155" t="inlineStr">
        <x:is>
          <x:t xml:space="preserve">ESCENARIO - NO DISPONIBILIDAD REAL</x:t>
        </x:is>
      </x:c>
    </x:row>
    <x:row r="156">
      <x:c r="A156" t="inlineStr">
        <x:is>
          <x:t xml:space="preserve">Segunda estación soldadura (alternativa)</x:t>
        </x:is>
      </x:c>
      <x:c r="B156" t="n">
        <x:v>11</x:v>
      </x:c>
      <x:c r="C156" t="n">
        <x:f>'11_CAPACIDAD'!F156</x:f>
        <x:v>160</x:v>
      </x:c>
      <x:c r="D156" s="41" t="e">
        <x:f>SUMPRODUCT(('14_FALLAS_ESC'!$E$2:$E$60=A156)*(MONTH('14_FALLAS_ESC'!$B$2:$B$60)=B156)*(YEAR('14_FALLAS_ESC'!$B$2:$B$60)=2025)*('14_FALLAS_ESC'!$J$2:$J$60))</x:f>
        <x:v>#VALUE!</x:v>
      </x:c>
      <x:c r="E156" t="e">
        <x:f>MAX(0,C156-D156)</x:f>
        <x:v>#VALUE!</x:v>
      </x:c>
      <x:c r="F156" t="n">
        <x:f>'11_CAPACIDAD'!I156</x:f>
        <x:v>0</x:v>
      </x:c>
      <x:c r="G156" s="31" t="e">
        <x:f>IF(E156=0,"",F156/E156)</x:f>
        <x:v>#VALUE!</x:v>
      </x:c>
      <x:c r="H156" t="inlineStr">
        <x:is>
          <x:t xml:space="preserve">ESCENARIO - NO DISPONIBILIDAD REAL</x:t>
        </x:is>
      </x:c>
    </x:row>
    <x:row r="157">
      <x:c r="A157" t="inlineStr">
        <x:is>
          <x:t xml:space="preserve">Segunda estación soldadura (alternativa)</x:t>
        </x:is>
      </x:c>
      <x:c r="B157" t="n">
        <x:v>12</x:v>
      </x:c>
      <x:c r="C157" t="n">
        <x:f>'11_CAPACIDAD'!F157</x:f>
        <x:v>184</x:v>
      </x:c>
      <x:c r="D157" s="41" t="e">
        <x:f>SUMPRODUCT(('14_FALLAS_ESC'!$E$2:$E$60=A157)*(MONTH('14_FALLAS_ESC'!$B$2:$B$60)=B157)*(YEAR('14_FALLAS_ESC'!$B$2:$B$60)=2025)*('14_FALLAS_ESC'!$J$2:$J$60))</x:f>
        <x:v>#VALUE!</x:v>
      </x:c>
      <x:c r="E157" t="e">
        <x:f>MAX(0,C157-D157)</x:f>
        <x:v>#VALUE!</x:v>
      </x:c>
      <x:c r="F157" t="n">
        <x:f>'11_CAPACIDAD'!I157</x:f>
        <x:v>0</x:v>
      </x:c>
      <x:c r="G157" s="31" t="e">
        <x:f>IF(E157=0,"",F157/E157)</x:f>
        <x:v>#VALUE!</x:v>
      </x:c>
      <x:c r="H157" t="inlineStr">
        <x:is>
          <x:t xml:space="preserve">ESCENARIO - NO DISPONIBILIDAD REAL</x:t>
        </x:is>
      </x:c>
    </x:row>
    <x:row r="158">
      <x:c r="A158" t="inlineStr">
        <x:is>
          <x:t xml:space="preserve">Proveedor de pintura externo</x:t>
        </x:is>
      </x:c>
      <x:c r="B158" t="n">
        <x:v>1</x:v>
      </x:c>
      <x:c r="C158" t="n">
        <x:f>'11_CAPACIDAD'!F158</x:f>
        <x:v>0</x:v>
      </x:c>
      <x:c r="D158" s="41" t="e">
        <x:f>SUMPRODUCT(('14_FALLAS_ESC'!$E$2:$E$60=A158)*(MONTH('14_FALLAS_ESC'!$B$2:$B$60)=B158)*(YEAR('14_FALLAS_ESC'!$B$2:$B$60)=2025)*('14_FALLAS_ESC'!$J$2:$J$60))</x:f>
        <x:v>#VALUE!</x:v>
      </x:c>
      <x:c r="E158" t="e">
        <x:f>MAX(0,C158-D158)</x:f>
        <x:v>#VALUE!</x:v>
      </x:c>
      <x:c r="F158" t="n">
        <x:f>'11_CAPACIDAD'!I158</x:f>
        <x:v>0</x:v>
      </x:c>
      <x:c r="G158" s="31" t="e">
        <x:f>IF(E158=0,"",F158/E158)</x:f>
        <x:v>#VALUE!</x:v>
      </x:c>
      <x:c r="H158" t="inlineStr">
        <x:is>
          <x:t xml:space="preserve">ESCENARIO - NO DISPONIBILIDAD REAL</x:t>
        </x:is>
      </x:c>
    </x:row>
    <x:row r="159">
      <x:c r="A159" t="inlineStr">
        <x:is>
          <x:t xml:space="preserve">Proveedor de pintura externo</x:t>
        </x:is>
      </x:c>
      <x:c r="B159" t="n">
        <x:v>2</x:v>
      </x:c>
      <x:c r="C159" t="n">
        <x:f>'11_CAPACIDAD'!F159</x:f>
        <x:v>0</x:v>
      </x:c>
      <x:c r="D159" s="41" t="e">
        <x:f>SUMPRODUCT(('14_FALLAS_ESC'!$E$2:$E$60=A159)*(MONTH('14_FALLAS_ESC'!$B$2:$B$60)=B159)*(YEAR('14_FALLAS_ESC'!$B$2:$B$60)=2025)*('14_FALLAS_ESC'!$J$2:$J$60))</x:f>
        <x:v>#VALUE!</x:v>
      </x:c>
      <x:c r="E159" t="e">
        <x:f>MAX(0,C159-D159)</x:f>
        <x:v>#VALUE!</x:v>
      </x:c>
      <x:c r="F159" t="n">
        <x:f>'11_CAPACIDAD'!I159</x:f>
        <x:v>0</x:v>
      </x:c>
      <x:c r="G159" s="31" t="e">
        <x:f>IF(E159=0,"",F159/E159)</x:f>
        <x:v>#VALUE!</x:v>
      </x:c>
      <x:c r="H159" t="inlineStr">
        <x:is>
          <x:t xml:space="preserve">ESCENARIO - NO DISPONIBILIDAD REAL</x:t>
        </x:is>
      </x:c>
    </x:row>
    <x:row r="160">
      <x:c r="A160" t="inlineStr">
        <x:is>
          <x:t xml:space="preserve">Proveedor de pintura externo</x:t>
        </x:is>
      </x:c>
      <x:c r="B160" t="n">
        <x:v>3</x:v>
      </x:c>
      <x:c r="C160" t="n">
        <x:f>'11_CAPACIDAD'!F160</x:f>
        <x:v>0</x:v>
      </x:c>
      <x:c r="D160" s="41" t="e">
        <x:f>SUMPRODUCT(('14_FALLAS_ESC'!$E$2:$E$60=A160)*(MONTH('14_FALLAS_ESC'!$B$2:$B$60)=B160)*(YEAR('14_FALLAS_ESC'!$B$2:$B$60)=2025)*('14_FALLAS_ESC'!$J$2:$J$60))</x:f>
        <x:v>#VALUE!</x:v>
      </x:c>
      <x:c r="E160" t="e">
        <x:f>MAX(0,C160-D160)</x:f>
        <x:v>#VALUE!</x:v>
      </x:c>
      <x:c r="F160" t="n">
        <x:f>'11_CAPACIDAD'!I160</x:f>
        <x:v>0</x:v>
      </x:c>
      <x:c r="G160" s="31" t="e">
        <x:f>IF(E160=0,"",F160/E160)</x:f>
        <x:v>#VALUE!</x:v>
      </x:c>
      <x:c r="H160" t="inlineStr">
        <x:is>
          <x:t xml:space="preserve">ESCENARIO - NO DISPONIBILIDAD REAL</x:t>
        </x:is>
      </x:c>
    </x:row>
    <x:row r="161">
      <x:c r="A161" t="inlineStr">
        <x:is>
          <x:t xml:space="preserve">Proveedor de pintura externo</x:t>
        </x:is>
      </x:c>
      <x:c r="B161" t="n">
        <x:v>4</x:v>
      </x:c>
      <x:c r="C161" t="n">
        <x:f>'11_CAPACIDAD'!F161</x:f>
        <x:v>0</x:v>
      </x:c>
      <x:c r="D161" s="41" t="e">
        <x:f>SUMPRODUCT(('14_FALLAS_ESC'!$E$2:$E$60=A161)*(MONTH('14_FALLAS_ESC'!$B$2:$B$60)=B161)*(YEAR('14_FALLAS_ESC'!$B$2:$B$60)=2025)*('14_FALLAS_ESC'!$J$2:$J$60))</x:f>
        <x:v>#VALUE!</x:v>
      </x:c>
      <x:c r="E161" t="e">
        <x:f>MAX(0,C161-D161)</x:f>
        <x:v>#VALUE!</x:v>
      </x:c>
      <x:c r="F161" t="n">
        <x:f>'11_CAPACIDAD'!I161</x:f>
        <x:v>0</x:v>
      </x:c>
      <x:c r="G161" s="31" t="e">
        <x:f>IF(E161=0,"",F161/E161)</x:f>
        <x:v>#VALUE!</x:v>
      </x:c>
      <x:c r="H161" t="inlineStr">
        <x:is>
          <x:t xml:space="preserve">ESCENARIO - NO DISPONIBILIDAD REAL</x:t>
        </x:is>
      </x:c>
    </x:row>
    <x:row r="162">
      <x:c r="A162" t="inlineStr">
        <x:is>
          <x:t xml:space="preserve">Proveedor de pintura externo</x:t>
        </x:is>
      </x:c>
      <x:c r="B162" t="n">
        <x:v>5</x:v>
      </x:c>
      <x:c r="C162" t="n">
        <x:f>'11_CAPACIDAD'!F162</x:f>
        <x:v>0</x:v>
      </x:c>
      <x:c r="D162" s="41" t="e">
        <x:f>SUMPRODUCT(('14_FALLAS_ESC'!$E$2:$E$60=A162)*(MONTH('14_FALLAS_ESC'!$B$2:$B$60)=B162)*(YEAR('14_FALLAS_ESC'!$B$2:$B$60)=2025)*('14_FALLAS_ESC'!$J$2:$J$60))</x:f>
        <x:v>#VALUE!</x:v>
      </x:c>
      <x:c r="E162" t="e">
        <x:f>MAX(0,C162-D162)</x:f>
        <x:v>#VALUE!</x:v>
      </x:c>
      <x:c r="F162" t="n">
        <x:f>'11_CAPACIDAD'!I162</x:f>
        <x:v>0</x:v>
      </x:c>
      <x:c r="G162" s="31" t="e">
        <x:f>IF(E162=0,"",F162/E162)</x:f>
        <x:v>#VALUE!</x:v>
      </x:c>
      <x:c r="H162" t="inlineStr">
        <x:is>
          <x:t xml:space="preserve">ESCENARIO - NO DISPONIBILIDAD REAL</x:t>
        </x:is>
      </x:c>
    </x:row>
    <x:row r="163">
      <x:c r="A163" t="inlineStr">
        <x:is>
          <x:t xml:space="preserve">Proveedor de pintura externo</x:t>
        </x:is>
      </x:c>
      <x:c r="B163" t="n">
        <x:v>6</x:v>
      </x:c>
      <x:c r="C163" t="n">
        <x:f>'11_CAPACIDAD'!F163</x:f>
        <x:v>0</x:v>
      </x:c>
      <x:c r="D163" s="41" t="e">
        <x:f>SUMPRODUCT(('14_FALLAS_ESC'!$E$2:$E$60=A163)*(MONTH('14_FALLAS_ESC'!$B$2:$B$60)=B163)*(YEAR('14_FALLAS_ESC'!$B$2:$B$60)=2025)*('14_FALLAS_ESC'!$J$2:$J$60))</x:f>
        <x:v>#VALUE!</x:v>
      </x:c>
      <x:c r="E163" t="e">
        <x:f>MAX(0,C163-D163)</x:f>
        <x:v>#VALUE!</x:v>
      </x:c>
      <x:c r="F163" t="n">
        <x:f>'11_CAPACIDAD'!I163</x:f>
        <x:v>0</x:v>
      </x:c>
      <x:c r="G163" s="31" t="e">
        <x:f>IF(E163=0,"",F163/E163)</x:f>
        <x:v>#VALUE!</x:v>
      </x:c>
      <x:c r="H163" t="inlineStr">
        <x:is>
          <x:t xml:space="preserve">ESCENARIO - NO DISPONIBILIDAD REAL</x:t>
        </x:is>
      </x:c>
    </x:row>
    <x:row r="164">
      <x:c r="A164" t="inlineStr">
        <x:is>
          <x:t xml:space="preserve">Proveedor de pintura externo</x:t>
        </x:is>
      </x:c>
      <x:c r="B164" t="n">
        <x:v>7</x:v>
      </x:c>
      <x:c r="C164" t="n">
        <x:f>'11_CAPACIDAD'!F164</x:f>
        <x:v>0</x:v>
      </x:c>
      <x:c r="D164" s="41" t="e">
        <x:f>SUMPRODUCT(('14_FALLAS_ESC'!$E$2:$E$60=A164)*(MONTH('14_FALLAS_ESC'!$B$2:$B$60)=B164)*(YEAR('14_FALLAS_ESC'!$B$2:$B$60)=2025)*('14_FALLAS_ESC'!$J$2:$J$60))</x:f>
        <x:v>#VALUE!</x:v>
      </x:c>
      <x:c r="E164" t="e">
        <x:f>MAX(0,C164-D164)</x:f>
        <x:v>#VALUE!</x:v>
      </x:c>
      <x:c r="F164" t="n">
        <x:f>'11_CAPACIDAD'!I164</x:f>
        <x:v>0</x:v>
      </x:c>
      <x:c r="G164" s="31" t="e">
        <x:f>IF(E164=0,"",F164/E164)</x:f>
        <x:v>#VALUE!</x:v>
      </x:c>
      <x:c r="H164" t="inlineStr">
        <x:is>
          <x:t xml:space="preserve">ESCENARIO - NO DISPONIBILIDAD REAL</x:t>
        </x:is>
      </x:c>
    </x:row>
    <x:row r="165">
      <x:c r="A165" t="inlineStr">
        <x:is>
          <x:t xml:space="preserve">Proveedor de pintura externo</x:t>
        </x:is>
      </x:c>
      <x:c r="B165" t="n">
        <x:v>8</x:v>
      </x:c>
      <x:c r="C165" t="n">
        <x:f>'11_CAPACIDAD'!F165</x:f>
        <x:v>0</x:v>
      </x:c>
      <x:c r="D165" s="41" t="e">
        <x:f>SUMPRODUCT(('14_FALLAS_ESC'!$E$2:$E$60=A165)*(MONTH('14_FALLAS_ESC'!$B$2:$B$60)=B165)*(YEAR('14_FALLAS_ESC'!$B$2:$B$60)=2025)*('14_FALLAS_ESC'!$J$2:$J$60))</x:f>
        <x:v>#VALUE!</x:v>
      </x:c>
      <x:c r="E165" t="e">
        <x:f>MAX(0,C165-D165)</x:f>
        <x:v>#VALUE!</x:v>
      </x:c>
      <x:c r="F165" t="n">
        <x:f>'11_CAPACIDAD'!I165</x:f>
        <x:v>0</x:v>
      </x:c>
      <x:c r="G165" s="31" t="e">
        <x:f>IF(E165=0,"",F165/E165)</x:f>
        <x:v>#VALUE!</x:v>
      </x:c>
      <x:c r="H165" t="inlineStr">
        <x:is>
          <x:t xml:space="preserve">ESCENARIO - NO DISPONIBILIDAD REAL</x:t>
        </x:is>
      </x:c>
    </x:row>
    <x:row r="166">
      <x:c r="A166" t="inlineStr">
        <x:is>
          <x:t xml:space="preserve">Proveedor de pintura externo</x:t>
        </x:is>
      </x:c>
      <x:c r="B166" t="n">
        <x:v>9</x:v>
      </x:c>
      <x:c r="C166" t="n">
        <x:f>'11_CAPACIDAD'!F166</x:f>
        <x:v>0</x:v>
      </x:c>
      <x:c r="D166" s="41" t="e">
        <x:f>SUMPRODUCT(('14_FALLAS_ESC'!$E$2:$E$60=A166)*(MONTH('14_FALLAS_ESC'!$B$2:$B$60)=B166)*(YEAR('14_FALLAS_ESC'!$B$2:$B$60)=2025)*('14_FALLAS_ESC'!$J$2:$J$60))</x:f>
        <x:v>#VALUE!</x:v>
      </x:c>
      <x:c r="E166" t="e">
        <x:f>MAX(0,C166-D166)</x:f>
        <x:v>#VALUE!</x:v>
      </x:c>
      <x:c r="F166" t="n">
        <x:f>'11_CAPACIDAD'!I166</x:f>
        <x:v>0</x:v>
      </x:c>
      <x:c r="G166" s="31" t="e">
        <x:f>IF(E166=0,"",F166/E166)</x:f>
        <x:v>#VALUE!</x:v>
      </x:c>
      <x:c r="H166" t="inlineStr">
        <x:is>
          <x:t xml:space="preserve">ESCENARIO - NO DISPONIBILIDAD REAL</x:t>
        </x:is>
      </x:c>
    </x:row>
    <x:row r="167">
      <x:c r="A167" t="inlineStr">
        <x:is>
          <x:t xml:space="preserve">Proveedor de pintura externo</x:t>
        </x:is>
      </x:c>
      <x:c r="B167" t="n">
        <x:v>10</x:v>
      </x:c>
      <x:c r="C167" t="n">
        <x:f>'11_CAPACIDAD'!F167</x:f>
        <x:v>0</x:v>
      </x:c>
      <x:c r="D167" s="41" t="e">
        <x:f>SUMPRODUCT(('14_FALLAS_ESC'!$E$2:$E$60=A167)*(MONTH('14_FALLAS_ESC'!$B$2:$B$60)=B167)*(YEAR('14_FALLAS_ESC'!$B$2:$B$60)=2025)*('14_FALLAS_ESC'!$J$2:$J$60))</x:f>
        <x:v>#VALUE!</x:v>
      </x:c>
      <x:c r="E167" t="e">
        <x:f>MAX(0,C167-D167)</x:f>
        <x:v>#VALUE!</x:v>
      </x:c>
      <x:c r="F167" t="n">
        <x:f>'11_CAPACIDAD'!I167</x:f>
        <x:v>0</x:v>
      </x:c>
      <x:c r="G167" s="31" t="e">
        <x:f>IF(E167=0,"",F167/E167)</x:f>
        <x:v>#VALUE!</x:v>
      </x:c>
      <x:c r="H167" t="inlineStr">
        <x:is>
          <x:t xml:space="preserve">ESCENARIO - NO DISPONIBILIDAD REAL</x:t>
        </x:is>
      </x:c>
    </x:row>
    <x:row r="168">
      <x:c r="A168" t="inlineStr">
        <x:is>
          <x:t xml:space="preserve">Proveedor de pintura externo</x:t>
        </x:is>
      </x:c>
      <x:c r="B168" t="n">
        <x:v>11</x:v>
      </x:c>
      <x:c r="C168" t="n">
        <x:f>'11_CAPACIDAD'!F168</x:f>
        <x:v>0</x:v>
      </x:c>
      <x:c r="D168" s="41" t="e">
        <x:f>SUMPRODUCT(('14_FALLAS_ESC'!$E$2:$E$60=A168)*(MONTH('14_FALLAS_ESC'!$B$2:$B$60)=B168)*(YEAR('14_FALLAS_ESC'!$B$2:$B$60)=2025)*('14_FALLAS_ESC'!$J$2:$J$60))</x:f>
        <x:v>#VALUE!</x:v>
      </x:c>
      <x:c r="E168" t="e">
        <x:f>MAX(0,C168-D168)</x:f>
        <x:v>#VALUE!</x:v>
      </x:c>
      <x:c r="F168" t="n">
        <x:f>'11_CAPACIDAD'!I168</x:f>
        <x:v>0</x:v>
      </x:c>
      <x:c r="G168" s="31" t="e">
        <x:f>IF(E168=0,"",F168/E168)</x:f>
        <x:v>#VALUE!</x:v>
      </x:c>
      <x:c r="H168" t="inlineStr">
        <x:is>
          <x:t xml:space="preserve">ESCENARIO - NO DISPONIBILIDAD REAL</x:t>
        </x:is>
      </x:c>
    </x:row>
    <x:row r="169">
      <x:c r="A169" t="inlineStr">
        <x:is>
          <x:t xml:space="preserve">Proveedor de pintura externo</x:t>
        </x:is>
      </x:c>
      <x:c r="B169" t="n">
        <x:v>12</x:v>
      </x:c>
      <x:c r="C169" t="n">
        <x:f>'11_CAPACIDAD'!F169</x:f>
        <x:v>0</x:v>
      </x:c>
      <x:c r="D169" s="41" t="e">
        <x:f>SUMPRODUCT(('14_FALLAS_ESC'!$E$2:$E$60=A169)*(MONTH('14_FALLAS_ESC'!$B$2:$B$60)=B169)*(YEAR('14_FALLAS_ESC'!$B$2:$B$60)=2025)*('14_FALLAS_ESC'!$J$2:$J$60))</x:f>
        <x:v>#VALUE!</x:v>
      </x:c>
      <x:c r="E169" t="e">
        <x:f>MAX(0,C169-D169)</x:f>
        <x:v>#VALUE!</x:v>
      </x:c>
      <x:c r="F169" t="n">
        <x:f>'11_CAPACIDAD'!I169</x:f>
        <x:v>0</x:v>
      </x:c>
      <x:c r="G169" s="31" t="e">
        <x:f>IF(E169=0,"",F169/E169)</x:f>
        <x:v>#VALUE!</x:v>
      </x:c>
      <x:c r="H169" t="inlineStr">
        <x:is>
          <x:t xml:space="preserve">ESCENARIO - NO DISPONIBILIDAD REAL</x:t>
        </x:is>
      </x:c>
    </x:row>
    <x:row r="170">
      <x:c r="A170" t="inlineStr">
        <x:is>
          <x:t xml:space="preserve">Horno de curado de pintura electrostática por lotes</x:t>
        </x:is>
      </x:c>
      <x:c r="B170" t="n">
        <x:v>1</x:v>
      </x:c>
      <x:c r="C170" t="n">
        <x:f>'11_CAPACIDAD'!F170</x:f>
        <x:v>184</x:v>
      </x:c>
      <x:c r="D170" s="41" t="e">
        <x:f>SUMPRODUCT(('14_FALLAS_ESC'!$E$2:$E$60=A170)*(MONTH('14_FALLAS_ESC'!$B$2:$B$60)=B170)*(YEAR('14_FALLAS_ESC'!$B$2:$B$60)=2025)*('14_FALLAS_ESC'!$J$2:$J$60))</x:f>
        <x:v>#VALUE!</x:v>
      </x:c>
      <x:c r="E170" t="e">
        <x:f>MAX(0,C170-D170)</x:f>
        <x:v>#VALUE!</x:v>
      </x:c>
      <x:c r="F170" t="n">
        <x:f>'11_CAPACIDAD'!I170</x:f>
        <x:v>7.5</x:v>
      </x:c>
      <x:c r="G170" s="31" t="e">
        <x:f>IF(E170=0,"",F170/E170)</x:f>
        <x:v>#VALUE!</x:v>
      </x:c>
      <x:c r="H170" t="inlineStr">
        <x:is>
          <x:t xml:space="preserve">ESCENARIO - NO DISPONIBILIDAD REAL</x:t>
        </x:is>
      </x:c>
    </x:row>
    <x:row r="171">
      <x:c r="A171" t="inlineStr">
        <x:is>
          <x:t xml:space="preserve">Horno de curado de pintura electrostática por lotes</x:t>
        </x:is>
      </x:c>
      <x:c r="B171" t="n">
        <x:v>2</x:v>
      </x:c>
      <x:c r="C171" t="n">
        <x:f>'11_CAPACIDAD'!F171</x:f>
        <x:v>160</x:v>
      </x:c>
      <x:c r="D171" s="41" t="e">
        <x:f>SUMPRODUCT(('14_FALLAS_ESC'!$E$2:$E$60=A171)*(MONTH('14_FALLAS_ESC'!$B$2:$B$60)=B171)*(YEAR('14_FALLAS_ESC'!$B$2:$B$60)=2025)*('14_FALLAS_ESC'!$J$2:$J$60))</x:f>
        <x:v>#VALUE!</x:v>
      </x:c>
      <x:c r="E171" t="e">
        <x:f>MAX(0,C171-D171)</x:f>
        <x:v>#VALUE!</x:v>
      </x:c>
      <x:c r="F171" t="n">
        <x:f>'11_CAPACIDAD'!I171</x:f>
        <x:v>7.5</x:v>
      </x:c>
      <x:c r="G171" s="31" t="e">
        <x:f>IF(E171=0,"",F171/E171)</x:f>
        <x:v>#VALUE!</x:v>
      </x:c>
      <x:c r="H171" t="inlineStr">
        <x:is>
          <x:t xml:space="preserve">ESCENARIO - NO DISPONIBILIDAD REAL</x:t>
        </x:is>
      </x:c>
    </x:row>
    <x:row r="172">
      <x:c r="A172" t="inlineStr">
        <x:is>
          <x:t xml:space="preserve">Horno de curado de pintura electrostática por lotes</x:t>
        </x:is>
      </x:c>
      <x:c r="B172" t="n">
        <x:v>3</x:v>
      </x:c>
      <x:c r="C172" t="n">
        <x:f>'11_CAPACIDAD'!F172</x:f>
        <x:v>168</x:v>
      </x:c>
      <x:c r="D172" s="41" t="e">
        <x:f>SUMPRODUCT(('14_FALLAS_ESC'!$E$2:$E$60=A172)*(MONTH('14_FALLAS_ESC'!$B$2:$B$60)=B172)*(YEAR('14_FALLAS_ESC'!$B$2:$B$60)=2025)*('14_FALLAS_ESC'!$J$2:$J$60))</x:f>
        <x:v>#VALUE!</x:v>
      </x:c>
      <x:c r="E172" t="e">
        <x:f>MAX(0,C172-D172)</x:f>
        <x:v>#VALUE!</x:v>
      </x:c>
      <x:c r="F172" t="n">
        <x:f>'11_CAPACIDAD'!I172</x:f>
        <x:v>7.5</x:v>
      </x:c>
      <x:c r="G172" s="31" t="e">
        <x:f>IF(E172=0,"",F172/E172)</x:f>
        <x:v>#VALUE!</x:v>
      </x:c>
      <x:c r="H172" t="inlineStr">
        <x:is>
          <x:t xml:space="preserve">ESCENARIO - NO DISPONIBILIDAD REAL</x:t>
        </x:is>
      </x:c>
    </x:row>
    <x:row r="173">
      <x:c r="A173" t="inlineStr">
        <x:is>
          <x:t xml:space="preserve">Horno de curado de pintura electrostática por lotes</x:t>
        </x:is>
      </x:c>
      <x:c r="B173" t="n">
        <x:v>4</x:v>
      </x:c>
      <x:c r="C173" t="n">
        <x:f>'11_CAPACIDAD'!F173</x:f>
        <x:v>176</x:v>
      </x:c>
      <x:c r="D173" s="41" t="e">
        <x:f>SUMPRODUCT(('14_FALLAS_ESC'!$E$2:$E$60=A173)*(MONTH('14_FALLAS_ESC'!$B$2:$B$60)=B173)*(YEAR('14_FALLAS_ESC'!$B$2:$B$60)=2025)*('14_FALLAS_ESC'!$J$2:$J$60))</x:f>
        <x:v>#VALUE!</x:v>
      </x:c>
      <x:c r="E173" t="e">
        <x:f>MAX(0,C173-D173)</x:f>
        <x:v>#VALUE!</x:v>
      </x:c>
      <x:c r="F173" t="n">
        <x:f>'11_CAPACIDAD'!I173</x:f>
        <x:v>7.5</x:v>
      </x:c>
      <x:c r="G173" s="31" t="e">
        <x:f>IF(E173=0,"",F173/E173)</x:f>
        <x:v>#VALUE!</x:v>
      </x:c>
      <x:c r="H173" t="inlineStr">
        <x:is>
          <x:t xml:space="preserve">ESCENARIO - NO DISPONIBILIDAD REAL</x:t>
        </x:is>
      </x:c>
    </x:row>
    <x:row r="174">
      <x:c r="A174" t="inlineStr">
        <x:is>
          <x:t xml:space="preserve">Horno de curado de pintura electrostática por lotes</x:t>
        </x:is>
      </x:c>
      <x:c r="B174" t="n">
        <x:v>5</x:v>
      </x:c>
      <x:c r="C174" t="n">
        <x:f>'11_CAPACIDAD'!F174</x:f>
        <x:v>176</x:v>
      </x:c>
      <x:c r="D174" s="41" t="e">
        <x:f>SUMPRODUCT(('14_FALLAS_ESC'!$E$2:$E$60=A174)*(MONTH('14_FALLAS_ESC'!$B$2:$B$60)=B174)*(YEAR('14_FALLAS_ESC'!$B$2:$B$60)=2025)*('14_FALLAS_ESC'!$J$2:$J$60))</x:f>
        <x:v>#VALUE!</x:v>
      </x:c>
      <x:c r="E174" t="e">
        <x:f>MAX(0,C174-D174)</x:f>
        <x:v>#VALUE!</x:v>
      </x:c>
      <x:c r="F174" t="n">
        <x:f>'11_CAPACIDAD'!I174</x:f>
        <x:v>7.5</x:v>
      </x:c>
      <x:c r="G174" s="31" t="e">
        <x:f>IF(E174=0,"",F174/E174)</x:f>
        <x:v>#VALUE!</x:v>
      </x:c>
      <x:c r="H174" t="inlineStr">
        <x:is>
          <x:t xml:space="preserve">ESCENARIO - NO DISPONIBILIDAD REAL</x:t>
        </x:is>
      </x:c>
    </x:row>
    <x:row r="175">
      <x:c r="A175" t="inlineStr">
        <x:is>
          <x:t xml:space="preserve">Horno de curado de pintura electrostática por lotes</x:t>
        </x:is>
      </x:c>
      <x:c r="B175" t="n">
        <x:v>6</x:v>
      </x:c>
      <x:c r="C175" t="n">
        <x:f>'11_CAPACIDAD'!F175</x:f>
        <x:v>168</x:v>
      </x:c>
      <x:c r="D175" s="41" t="e">
        <x:f>SUMPRODUCT(('14_FALLAS_ESC'!$E$2:$E$60=A175)*(MONTH('14_FALLAS_ESC'!$B$2:$B$60)=B175)*(YEAR('14_FALLAS_ESC'!$B$2:$B$60)=2025)*('14_FALLAS_ESC'!$J$2:$J$60))</x:f>
        <x:v>#VALUE!</x:v>
      </x:c>
      <x:c r="E175" t="e">
        <x:f>MAX(0,C175-D175)</x:f>
        <x:v>#VALUE!</x:v>
      </x:c>
      <x:c r="F175" t="n">
        <x:f>'11_CAPACIDAD'!I175</x:f>
        <x:v>9</x:v>
      </x:c>
      <x:c r="G175" s="31" t="e">
        <x:f>IF(E175=0,"",F175/E175)</x:f>
        <x:v>#VALUE!</x:v>
      </x:c>
      <x:c r="H175" t="inlineStr">
        <x:is>
          <x:t xml:space="preserve">ESCENARIO - NO DISPONIBILIDAD REAL</x:t>
        </x:is>
      </x:c>
    </x:row>
    <x:row r="176">
      <x:c r="A176" t="inlineStr">
        <x:is>
          <x:t xml:space="preserve">Horno de curado de pintura electrostática por lotes</x:t>
        </x:is>
      </x:c>
      <x:c r="B176" t="n">
        <x:v>7</x:v>
      </x:c>
      <x:c r="C176" t="n">
        <x:f>'11_CAPACIDAD'!F176</x:f>
        <x:v>184</x:v>
      </x:c>
      <x:c r="D176" s="41" t="e">
        <x:f>SUMPRODUCT(('14_FALLAS_ESC'!$E$2:$E$60=A176)*(MONTH('14_FALLAS_ESC'!$B$2:$B$60)=B176)*(YEAR('14_FALLAS_ESC'!$B$2:$B$60)=2025)*('14_FALLAS_ESC'!$J$2:$J$60))</x:f>
        <x:v>#VALUE!</x:v>
      </x:c>
      <x:c r="E176" t="e">
        <x:f>MAX(0,C176-D176)</x:f>
        <x:v>#VALUE!</x:v>
      </x:c>
      <x:c r="F176" t="n">
        <x:f>'11_CAPACIDAD'!I176</x:f>
        <x:v>9</x:v>
      </x:c>
      <x:c r="G176" s="31" t="e">
        <x:f>IF(E176=0,"",F176/E176)</x:f>
        <x:v>#VALUE!</x:v>
      </x:c>
      <x:c r="H176" t="inlineStr">
        <x:is>
          <x:t xml:space="preserve">ESCENARIO - NO DISPONIBILIDAD REAL</x:t>
        </x:is>
      </x:c>
    </x:row>
    <x:row r="177">
      <x:c r="A177" t="inlineStr">
        <x:is>
          <x:t xml:space="preserve">Horno de curado de pintura electrostática por lotes</x:t>
        </x:is>
      </x:c>
      <x:c r="B177" t="n">
        <x:v>8</x:v>
      </x:c>
      <x:c r="C177" t="n">
        <x:f>'11_CAPACIDAD'!F177</x:f>
        <x:v>168</x:v>
      </x:c>
      <x:c r="D177" s="41" t="e">
        <x:f>SUMPRODUCT(('14_FALLAS_ESC'!$E$2:$E$60=A177)*(MONTH('14_FALLAS_ESC'!$B$2:$B$60)=B177)*(YEAR('14_FALLAS_ESC'!$B$2:$B$60)=2025)*('14_FALLAS_ESC'!$J$2:$J$60))</x:f>
        <x:v>#VALUE!</x:v>
      </x:c>
      <x:c r="E177" t="e">
        <x:f>MAX(0,C177-D177)</x:f>
        <x:v>#VALUE!</x:v>
      </x:c>
      <x:c r="F177" t="n">
        <x:f>'11_CAPACIDAD'!I177</x:f>
        <x:v>9</x:v>
      </x:c>
      <x:c r="G177" s="31" t="e">
        <x:f>IF(E177=0,"",F177/E177)</x:f>
        <x:v>#VALUE!</x:v>
      </x:c>
      <x:c r="H177" t="inlineStr">
        <x:is>
          <x:t xml:space="preserve">ESCENARIO - NO DISPONIBILIDAD REAL</x:t>
        </x:is>
      </x:c>
    </x:row>
    <x:row r="178">
      <x:c r="A178" t="inlineStr">
        <x:is>
          <x:t xml:space="preserve">Horno de curado de pintura electrostática por lotes</x:t>
        </x:is>
      </x:c>
      <x:c r="B178" t="n">
        <x:v>9</x:v>
      </x:c>
      <x:c r="C178" t="n">
        <x:f>'11_CAPACIDAD'!F178</x:f>
        <x:v>176</x:v>
      </x:c>
      <x:c r="D178" s="41" t="e">
        <x:f>SUMPRODUCT(('14_FALLAS_ESC'!$E$2:$E$60=A178)*(MONTH('14_FALLAS_ESC'!$B$2:$B$60)=B178)*(YEAR('14_FALLAS_ESC'!$B$2:$B$60)=2025)*('14_FALLAS_ESC'!$J$2:$J$60))</x:f>
        <x:v>#VALUE!</x:v>
      </x:c>
      <x:c r="E178" t="e">
        <x:f>MAX(0,C178-D178)</x:f>
        <x:v>#VALUE!</x:v>
      </x:c>
      <x:c r="F178" t="n">
        <x:f>'11_CAPACIDAD'!I178</x:f>
        <x:v>7.5</x:v>
      </x:c>
      <x:c r="G178" s="31" t="e">
        <x:f>IF(E178=0,"",F178/E178)</x:f>
        <x:v>#VALUE!</x:v>
      </x:c>
      <x:c r="H178" t="inlineStr">
        <x:is>
          <x:t xml:space="preserve">ESCENARIO - NO DISPONIBILIDAD REAL</x:t>
        </x:is>
      </x:c>
    </x:row>
    <x:row r="179">
      <x:c r="A179" t="inlineStr">
        <x:is>
          <x:t xml:space="preserve">Horno de curado de pintura electrostática por lotes</x:t>
        </x:is>
      </x:c>
      <x:c r="B179" t="n">
        <x:v>10</x:v>
      </x:c>
      <x:c r="C179" t="n">
        <x:f>'11_CAPACIDAD'!F179</x:f>
        <x:v>184</x:v>
      </x:c>
      <x:c r="D179" s="41" t="e">
        <x:f>SUMPRODUCT(('14_FALLAS_ESC'!$E$2:$E$60=A179)*(MONTH('14_FALLAS_ESC'!$B$2:$B$60)=B179)*(YEAR('14_FALLAS_ESC'!$B$2:$B$60)=2025)*('14_FALLAS_ESC'!$J$2:$J$60))</x:f>
        <x:v>#VALUE!</x:v>
      </x:c>
      <x:c r="E179" t="e">
        <x:f>MAX(0,C179-D179)</x:f>
        <x:v>#VALUE!</x:v>
      </x:c>
      <x:c r="F179" t="n">
        <x:f>'11_CAPACIDAD'!I179</x:f>
        <x:v>7.5</x:v>
      </x:c>
      <x:c r="G179" s="31" t="e">
        <x:f>IF(E179=0,"",F179/E179)</x:f>
        <x:v>#VALUE!</x:v>
      </x:c>
      <x:c r="H179" t="inlineStr">
        <x:is>
          <x:t xml:space="preserve">ESCENARIO - NO DISPONIBILIDAD REAL</x:t>
        </x:is>
      </x:c>
    </x:row>
    <x:row r="180">
      <x:c r="A180" t="inlineStr">
        <x:is>
          <x:t xml:space="preserve">Horno de curado de pintura electrostática por lotes</x:t>
        </x:is>
      </x:c>
      <x:c r="B180" t="n">
        <x:v>11</x:v>
      </x:c>
      <x:c r="C180" t="n">
        <x:f>'11_CAPACIDAD'!F180</x:f>
        <x:v>160</x:v>
      </x:c>
      <x:c r="D180" s="41" t="e">
        <x:f>SUMPRODUCT(('14_FALLAS_ESC'!$E$2:$E$60=A180)*(MONTH('14_FALLAS_ESC'!$B$2:$B$60)=B180)*(YEAR('14_FALLAS_ESC'!$B$2:$B$60)=2025)*('14_FALLAS_ESC'!$J$2:$J$60))</x:f>
        <x:v>#VALUE!</x:v>
      </x:c>
      <x:c r="E180" t="e">
        <x:f>MAX(0,C180-D180)</x:f>
        <x:v>#VALUE!</x:v>
      </x:c>
      <x:c r="F180" t="n">
        <x:f>'11_CAPACIDAD'!I180</x:f>
        <x:v>7.5</x:v>
      </x:c>
      <x:c r="G180" s="31" t="e">
        <x:f>IF(E180=0,"",F180/E180)</x:f>
        <x:v>#VALUE!</x:v>
      </x:c>
      <x:c r="H180" t="inlineStr">
        <x:is>
          <x:t xml:space="preserve">ESCENARIO - NO DISPONIBILIDAD REAL</x:t>
        </x:is>
      </x:c>
    </x:row>
    <x:row r="181">
      <x:c r="A181" t="inlineStr">
        <x:is>
          <x:t xml:space="preserve">Horno de curado de pintura electrostática por lotes</x:t>
        </x:is>
      </x:c>
      <x:c r="B181" t="n">
        <x:v>12</x:v>
      </x:c>
      <x:c r="C181" t="n">
        <x:f>'11_CAPACIDAD'!F181</x:f>
        <x:v>184</x:v>
      </x:c>
      <x:c r="D181" s="41" t="e">
        <x:f>SUMPRODUCT(('14_FALLAS_ESC'!$E$2:$E$60=A181)*(MONTH('14_FALLAS_ESC'!$B$2:$B$60)=B181)*(YEAR('14_FALLAS_ESC'!$B$2:$B$60)=2025)*('14_FALLAS_ESC'!$J$2:$J$60))</x:f>
        <x:v>#VALUE!</x:v>
      </x:c>
      <x:c r="E181" t="e">
        <x:f>MAX(0,C181-D181)</x:f>
        <x:v>#VALUE!</x:v>
      </x:c>
      <x:c r="F181" t="n">
        <x:f>'11_CAPACIDAD'!I181</x:f>
        <x:v>7.5</x:v>
      </x:c>
      <x:c r="G181" s="31" t="e">
        <x:f>IF(E181=0,"",F181/E181)</x:f>
        <x:v>#VALUE!</x:v>
      </x:c>
      <x:c r="H181" t="inlineStr">
        <x:is>
          <x:t xml:space="preserve">ESCENARIO - NO DISPONIBILIDAD REAL</x:t>
        </x:is>
      </x:c>
    </x:row>
    <x:row r="182">
      <x:c r="A182" t="inlineStr">
        <x:is>
          <x:t xml:space="preserve">Manipulación y enfriamiento de piezas</x:t>
        </x:is>
      </x:c>
      <x:c r="B182" t="n">
        <x:v>1</x:v>
      </x:c>
      <x:c r="C182" t="n">
        <x:f>'11_CAPACIDAD'!F182</x:f>
        <x:v>184</x:v>
      </x:c>
      <x:c r="D182" s="41" t="e">
        <x:f>SUMPRODUCT(('14_FALLAS_ESC'!$E$2:$E$60=A182)*(MONTH('14_FALLAS_ESC'!$B$2:$B$60)=B182)*(YEAR('14_FALLAS_ESC'!$B$2:$B$60)=2025)*('14_FALLAS_ESC'!$J$2:$J$60))</x:f>
        <x:v>#VALUE!</x:v>
      </x:c>
      <x:c r="E182" t="e">
        <x:f>MAX(0,C182-D182)</x:f>
        <x:v>#VALUE!</x:v>
      </x:c>
      <x:c r="F182" t="n">
        <x:f>'11_CAPACIDAD'!I182</x:f>
        <x:v>4.283166666666666</x:v>
      </x:c>
      <x:c r="G182" s="31" t="e">
        <x:f>IF(E182=0,"",F182/E182)</x:f>
        <x:v>#VALUE!</x:v>
      </x:c>
      <x:c r="H182" t="inlineStr">
        <x:is>
          <x:t xml:space="preserve">ESCENARIO - NO DISPONIBILIDAD REAL</x:t>
        </x:is>
      </x:c>
    </x:row>
    <x:row r="183">
      <x:c r="A183" t="inlineStr">
        <x:is>
          <x:t xml:space="preserve">Manipulación y enfriamiento de piezas</x:t>
        </x:is>
      </x:c>
      <x:c r="B183" t="n">
        <x:v>2</x:v>
      </x:c>
      <x:c r="C183" t="n">
        <x:f>'11_CAPACIDAD'!F183</x:f>
        <x:v>160</x:v>
      </x:c>
      <x:c r="D183" s="41" t="e">
        <x:f>SUMPRODUCT(('14_FALLAS_ESC'!$E$2:$E$60=A183)*(MONTH('14_FALLAS_ESC'!$B$2:$B$60)=B183)*(YEAR('14_FALLAS_ESC'!$B$2:$B$60)=2025)*('14_FALLAS_ESC'!$J$2:$J$60))</x:f>
        <x:v>#VALUE!</x:v>
      </x:c>
      <x:c r="E183" t="e">
        <x:f>MAX(0,C183-D183)</x:f>
        <x:v>#VALUE!</x:v>
      </x:c>
      <x:c r="F183" t="n">
        <x:f>'11_CAPACIDAD'!I183</x:f>
        <x:v>4.2428333333333335</x:v>
      </x:c>
      <x:c r="G183" s="31" t="e">
        <x:f>IF(E183=0,"",F183/E183)</x:f>
        <x:v>#VALUE!</x:v>
      </x:c>
      <x:c r="H183" t="inlineStr">
        <x:is>
          <x:t xml:space="preserve">ESCENARIO - NO DISPONIBILIDAD REAL</x:t>
        </x:is>
      </x:c>
    </x:row>
    <x:row r="184">
      <x:c r="A184" t="inlineStr">
        <x:is>
          <x:t xml:space="preserve">Manipulación y enfriamiento de piezas</x:t>
        </x:is>
      </x:c>
      <x:c r="B184" t="n">
        <x:v>3</x:v>
      </x:c>
      <x:c r="C184" t="n">
        <x:f>'11_CAPACIDAD'!F184</x:f>
        <x:v>168</x:v>
      </x:c>
      <x:c r="D184" s="41" t="e">
        <x:f>SUMPRODUCT(('14_FALLAS_ESC'!$E$2:$E$60=A184)*(MONTH('14_FALLAS_ESC'!$B$2:$B$60)=B184)*(YEAR('14_FALLAS_ESC'!$B$2:$B$60)=2025)*('14_FALLAS_ESC'!$J$2:$J$60))</x:f>
        <x:v>#VALUE!</x:v>
      </x:c>
      <x:c r="E184" t="e">
        <x:f>MAX(0,C184-D184)</x:f>
        <x:v>#VALUE!</x:v>
      </x:c>
      <x:c r="F184" t="n">
        <x:f>'11_CAPACIDAD'!I184</x:f>
        <x:v>4.199</x:v>
      </x:c>
      <x:c r="G184" s="31" t="e">
        <x:f>IF(E184=0,"",F184/E184)</x:f>
        <x:v>#VALUE!</x:v>
      </x:c>
      <x:c r="H184" t="inlineStr">
        <x:is>
          <x:t xml:space="preserve">ESCENARIO - NO DISPONIBILIDAD REAL</x:t>
        </x:is>
      </x:c>
    </x:row>
    <x:row r="185">
      <x:c r="A185" t="inlineStr">
        <x:is>
          <x:t xml:space="preserve">Manipulación y enfriamiento de piezas</x:t>
        </x:is>
      </x:c>
      <x:c r="B185" t="n">
        <x:v>4</x:v>
      </x:c>
      <x:c r="C185" t="n">
        <x:f>'11_CAPACIDAD'!F185</x:f>
        <x:v>176</x:v>
      </x:c>
      <x:c r="D185" s="41" t="e">
        <x:f>SUMPRODUCT(('14_FALLAS_ESC'!$E$2:$E$60=A185)*(MONTH('14_FALLAS_ESC'!$B$2:$B$60)=B185)*(YEAR('14_FALLAS_ESC'!$B$2:$B$60)=2025)*('14_FALLAS_ESC'!$J$2:$J$60))</x:f>
        <x:v>#VALUE!</x:v>
      </x:c>
      <x:c r="E185" t="e">
        <x:f>MAX(0,C185-D185)</x:f>
        <x:v>#VALUE!</x:v>
      </x:c>
      <x:c r="F185" t="n">
        <x:f>'11_CAPACIDAD'!I185</x:f>
        <x:v>4.199</x:v>
      </x:c>
      <x:c r="G185" s="31" t="e">
        <x:f>IF(E185=0,"",F185/E185)</x:f>
        <x:v>#VALUE!</x:v>
      </x:c>
      <x:c r="H185" t="inlineStr">
        <x:is>
          <x:t xml:space="preserve">ESCENARIO - NO DISPONIBILIDAD REAL</x:t>
        </x:is>
      </x:c>
    </x:row>
    <x:row r="186">
      <x:c r="A186" t="inlineStr">
        <x:is>
          <x:t xml:space="preserve">Manipulación y enfriamiento de piezas</x:t>
        </x:is>
      </x:c>
      <x:c r="B186" t="n">
        <x:v>5</x:v>
      </x:c>
      <x:c r="C186" t="n">
        <x:f>'11_CAPACIDAD'!F186</x:f>
        <x:v>176</x:v>
      </x:c>
      <x:c r="D186" s="41" t="e">
        <x:f>SUMPRODUCT(('14_FALLAS_ESC'!$E$2:$E$60=A186)*(MONTH('14_FALLAS_ESC'!$B$2:$B$60)=B186)*(YEAR('14_FALLAS_ESC'!$B$2:$B$60)=2025)*('14_FALLAS_ESC'!$J$2:$J$60))</x:f>
        <x:v>#VALUE!</x:v>
      </x:c>
      <x:c r="E186" t="e">
        <x:f>MAX(0,C186-D186)</x:f>
        <x:v>#VALUE!</x:v>
      </x:c>
      <x:c r="F186" t="n">
        <x:f>'11_CAPACIDAD'!I186</x:f>
        <x:v>4.199</x:v>
      </x:c>
      <x:c r="G186" s="31" t="e">
        <x:f>IF(E186=0,"",F186/E186)</x:f>
        <x:v>#VALUE!</x:v>
      </x:c>
      <x:c r="H186" t="inlineStr">
        <x:is>
          <x:t xml:space="preserve">ESCENARIO - NO DISPONIBILIDAD REAL</x:t>
        </x:is>
      </x:c>
    </x:row>
    <x:row r="187">
      <x:c r="A187" t="inlineStr">
        <x:is>
          <x:t xml:space="preserve">Manipulación y enfriamiento de piezas</x:t>
        </x:is>
      </x:c>
      <x:c r="B187" t="n">
        <x:v>6</x:v>
      </x:c>
      <x:c r="C187" t="n">
        <x:f>'11_CAPACIDAD'!F187</x:f>
        <x:v>168</x:v>
      </x:c>
      <x:c r="D187" s="41" t="e">
        <x:f>SUMPRODUCT(('14_FALLAS_ESC'!$E$2:$E$60=A187)*(MONTH('14_FALLAS_ESC'!$B$2:$B$60)=B187)*(YEAR('14_FALLAS_ESC'!$B$2:$B$60)=2025)*('14_FALLAS_ESC'!$J$2:$J$60))</x:f>
        <x:v>#VALUE!</x:v>
      </x:c>
      <x:c r="E187" t="e">
        <x:f>MAX(0,C187-D187)</x:f>
        <x:v>#VALUE!</x:v>
      </x:c>
      <x:c r="F187" t="n">
        <x:f>'11_CAPACIDAD'!I187</x:f>
        <x:v>4.968166666666667</x:v>
      </x:c>
      <x:c r="G187" s="31" t="e">
        <x:f>IF(E187=0,"",F187/E187)</x:f>
        <x:v>#VALUE!</x:v>
      </x:c>
      <x:c r="H187" t="inlineStr">
        <x:is>
          <x:t xml:space="preserve">ESCENARIO - NO DISPONIBILIDAD REAL</x:t>
        </x:is>
      </x:c>
    </x:row>
    <x:row r="188">
      <x:c r="A188" t="inlineStr">
        <x:is>
          <x:t xml:space="preserve">Manipulación y enfriamiento de piezas</x:t>
        </x:is>
      </x:c>
      <x:c r="B188" t="n">
        <x:v>7</x:v>
      </x:c>
      <x:c r="C188" t="n">
        <x:f>'11_CAPACIDAD'!F188</x:f>
        <x:v>184</x:v>
      </x:c>
      <x:c r="D188" s="41" t="e">
        <x:f>SUMPRODUCT(('14_FALLAS_ESC'!$E$2:$E$60=A188)*(MONTH('14_FALLAS_ESC'!$B$2:$B$60)=B188)*(YEAR('14_FALLAS_ESC'!$B$2:$B$60)=2025)*('14_FALLAS_ESC'!$J$2:$J$60))</x:f>
        <x:v>#VALUE!</x:v>
      </x:c>
      <x:c r="E188" t="e">
        <x:f>MAX(0,C188-D188)</x:f>
        <x:v>#VALUE!</x:v>
      </x:c>
      <x:c r="F188" t="n">
        <x:f>'11_CAPACIDAD'!I188</x:f>
        <x:v>4.928833333333333</x:v>
      </x:c>
      <x:c r="G188" s="31" t="e">
        <x:f>IF(E188=0,"",F188/E188)</x:f>
        <x:v>#VALUE!</x:v>
      </x:c>
      <x:c r="H188" t="inlineStr">
        <x:is>
          <x:t xml:space="preserve">ESCENARIO - NO DISPONIBILIDAD REAL</x:t>
        </x:is>
      </x:c>
    </x:row>
    <x:row r="189">
      <x:c r="A189" t="inlineStr">
        <x:is>
          <x:t xml:space="preserve">Manipulación y enfriamiento de piezas</x:t>
        </x:is>
      </x:c>
      <x:c r="B189" t="n">
        <x:v>8</x:v>
      </x:c>
      <x:c r="C189" t="n">
        <x:f>'11_CAPACIDAD'!F189</x:f>
        <x:v>168</x:v>
      </x:c>
      <x:c r="D189" s="41" t="e">
        <x:f>SUMPRODUCT(('14_FALLAS_ESC'!$E$2:$E$60=A189)*(MONTH('14_FALLAS_ESC'!$B$2:$B$60)=B189)*(YEAR('14_FALLAS_ESC'!$B$2:$B$60)=2025)*('14_FALLAS_ESC'!$J$2:$J$60))</x:f>
        <x:v>#VALUE!</x:v>
      </x:c>
      <x:c r="E189" t="e">
        <x:f>MAX(0,C189-D189)</x:f>
        <x:v>#VALUE!</x:v>
      </x:c>
      <x:c r="F189" t="n">
        <x:f>'11_CAPACIDAD'!I189</x:f>
        <x:v>4.928833333333333</x:v>
      </x:c>
      <x:c r="G189" s="31" t="e">
        <x:f>IF(E189=0,"",F189/E189)</x:f>
        <x:v>#VALUE!</x:v>
      </x:c>
      <x:c r="H189" t="inlineStr">
        <x:is>
          <x:t xml:space="preserve">ESCENARIO - NO DISPONIBILIDAD REAL</x:t>
        </x:is>
      </x:c>
    </x:row>
    <x:row r="190">
      <x:c r="A190" t="inlineStr">
        <x:is>
          <x:t xml:space="preserve">Manipulación y enfriamiento de piezas</x:t>
        </x:is>
      </x:c>
      <x:c r="B190" t="n">
        <x:v>9</x:v>
      </x:c>
      <x:c r="C190" t="n">
        <x:f>'11_CAPACIDAD'!F190</x:f>
        <x:v>176</x:v>
      </x:c>
      <x:c r="D190" s="41" t="e">
        <x:f>SUMPRODUCT(('14_FALLAS_ESC'!$E$2:$E$60=A190)*(MONTH('14_FALLAS_ESC'!$B$2:$B$60)=B190)*(YEAR('14_FALLAS_ESC'!$B$2:$B$60)=2025)*('14_FALLAS_ESC'!$J$2:$J$60))</x:f>
        <x:v>#VALUE!</x:v>
      </x:c>
      <x:c r="E190" t="e">
        <x:f>MAX(0,C190-D190)</x:f>
        <x:v>#VALUE!</x:v>
      </x:c>
      <x:c r="F190" t="n">
        <x:f>'11_CAPACIDAD'!I190</x:f>
        <x:v>4.199</x:v>
      </x:c>
      <x:c r="G190" s="31" t="e">
        <x:f>IF(E190=0,"",F190/E190)</x:f>
        <x:v>#VALUE!</x:v>
      </x:c>
      <x:c r="H190" t="inlineStr">
        <x:is>
          <x:t xml:space="preserve">ESCENARIO - NO DISPONIBILIDAD REAL</x:t>
        </x:is>
      </x:c>
    </x:row>
    <x:row r="191">
      <x:c r="A191" t="inlineStr">
        <x:is>
          <x:t xml:space="preserve">Manipulación y enfriamiento de piezas</x:t>
        </x:is>
      </x:c>
      <x:c r="B191" t="n">
        <x:v>10</x:v>
      </x:c>
      <x:c r="C191" t="n">
        <x:f>'11_CAPACIDAD'!F191</x:f>
        <x:v>184</x:v>
      </x:c>
      <x:c r="D191" s="41" t="e">
        <x:f>SUMPRODUCT(('14_FALLAS_ESC'!$E$2:$E$60=A191)*(MONTH('14_FALLAS_ESC'!$B$2:$B$60)=B191)*(YEAR('14_FALLAS_ESC'!$B$2:$B$60)=2025)*('14_FALLAS_ESC'!$J$2:$J$60))</x:f>
        <x:v>#VALUE!</x:v>
      </x:c>
      <x:c r="E191" t="e">
        <x:f>MAX(0,C191-D191)</x:f>
        <x:v>#VALUE!</x:v>
      </x:c>
      <x:c r="F191" t="n">
        <x:f>'11_CAPACIDAD'!I191</x:f>
        <x:v>4.199</x:v>
      </x:c>
      <x:c r="G191" s="31" t="e">
        <x:f>IF(E191=0,"",F191/E191)</x:f>
        <x:v>#VALUE!</x:v>
      </x:c>
      <x:c r="H191" t="inlineStr">
        <x:is>
          <x:t xml:space="preserve">ESCENARIO - NO DISPONIBILIDAD REAL</x:t>
        </x:is>
      </x:c>
    </x:row>
    <x:row r="192">
      <x:c r="A192" t="inlineStr">
        <x:is>
          <x:t xml:space="preserve">Manipulación y enfriamiento de piezas</x:t>
        </x:is>
      </x:c>
      <x:c r="B192" t="n">
        <x:v>11</x:v>
      </x:c>
      <x:c r="C192" t="n">
        <x:f>'11_CAPACIDAD'!F192</x:f>
        <x:v>160</x:v>
      </x:c>
      <x:c r="D192" s="41" t="e">
        <x:f>SUMPRODUCT(('14_FALLAS_ESC'!$E$2:$E$60=A192)*(MONTH('14_FALLAS_ESC'!$B$2:$B$60)=B192)*(YEAR('14_FALLAS_ESC'!$B$2:$B$60)=2025)*('14_FALLAS_ESC'!$J$2:$J$60))</x:f>
        <x:v>#VALUE!</x:v>
      </x:c>
      <x:c r="E192" t="e">
        <x:f>MAX(0,C192-D192)</x:f>
        <x:v>#VALUE!</x:v>
      </x:c>
      <x:c r="F192" t="n">
        <x:f>'11_CAPACIDAD'!I192</x:f>
        <x:v>4.154166666666667</x:v>
      </x:c>
      <x:c r="G192" s="31" t="e">
        <x:f>IF(E192=0,"",F192/E192)</x:f>
        <x:v>#VALUE!</x:v>
      </x:c>
      <x:c r="H192" t="inlineStr">
        <x:is>
          <x:t xml:space="preserve">ESCENARIO - NO DISPONIBILIDAD REAL</x:t>
        </x:is>
      </x:c>
    </x:row>
    <x:row r="193">
      <x:c r="A193" t="inlineStr">
        <x:is>
          <x:t xml:space="preserve">Manipulación y enfriamiento de piezas</x:t>
        </x:is>
      </x:c>
      <x:c r="B193" t="n">
        <x:v>12</x:v>
      </x:c>
      <x:c r="C193" t="n">
        <x:f>'11_CAPACIDAD'!F193</x:f>
        <x:v>184</x:v>
      </x:c>
      <x:c r="D193" s="41" t="e">
        <x:f>SUMPRODUCT(('14_FALLAS_ESC'!$E$2:$E$60=A193)*(MONTH('14_FALLAS_ESC'!$B$2:$B$60)=B193)*(YEAR('14_FALLAS_ESC'!$B$2:$B$60)=2025)*('14_FALLAS_ESC'!$J$2:$J$60))</x:f>
        <x:v>#VALUE!</x:v>
      </x:c>
      <x:c r="E193" t="e">
        <x:f>MAX(0,C193-D193)</x:f>
        <x:v>#VALUE!</x:v>
      </x:c>
      <x:c r="F193" t="n">
        <x:f>'11_CAPACIDAD'!I193</x:f>
        <x:v>4.154166666666667</x:v>
      </x:c>
      <x:c r="G193" s="31" t="e">
        <x:f>IF(E193=0,"",F193/E193)</x:f>
        <x:v>#VALUE!</x:v>
      </x:c>
      <x:c r="H193" t="inlineStr">
        <x:is>
          <x:t xml:space="preserve">ESCENARIO - NO DISPONIBILIDAD REAL</x:t>
        </x:is>
      </x:c>
    </x:row>
    <x:row r="194">
      <x:c r="A194" t="inlineStr">
        <x:is>
          <x:t xml:space="preserve">Sala acondicionada para pintura electrostática</x:t>
        </x:is>
      </x:c>
      <x:c r="B194" t="n">
        <x:v>1</x:v>
      </x:c>
      <x:c r="C194" t="n">
        <x:f>'11_CAPACIDAD'!F194</x:f>
        <x:v>184</x:v>
      </x:c>
      <x:c r="D194" s="41" t="e">
        <x:f>SUMPRODUCT(('14_FALLAS_ESC'!$E$2:$E$60=A194)*(MONTH('14_FALLAS_ESC'!$B$2:$B$60)=B194)*(YEAR('14_FALLAS_ESC'!$B$2:$B$60)=2025)*('14_FALLAS_ESC'!$J$2:$J$60))</x:f>
        <x:v>#VALUE!</x:v>
      </x:c>
      <x:c r="E194" t="e">
        <x:f>MAX(0,C194-D194)</x:f>
        <x:v>#VALUE!</x:v>
      </x:c>
      <x:c r="F194" t="n">
        <x:f>'11_CAPACIDAD'!I194</x:f>
        <x:v>0</x:v>
      </x:c>
      <x:c r="G194" s="31" t="e">
        <x:f>IF(E194=0,"",F194/E194)</x:f>
        <x:v>#VALUE!</x:v>
      </x:c>
      <x:c r="H194" t="inlineStr">
        <x:is>
          <x:t xml:space="preserve">ESCENARIO - NO DISPONIBILIDAD REAL</x:t>
        </x:is>
      </x:c>
    </x:row>
    <x:row r="195">
      <x:c r="A195" t="inlineStr">
        <x:is>
          <x:t xml:space="preserve">Sala acondicionada para pintura electrostática</x:t>
        </x:is>
      </x:c>
      <x:c r="B195" t="n">
        <x:v>2</x:v>
      </x:c>
      <x:c r="C195" t="n">
        <x:f>'11_CAPACIDAD'!F195</x:f>
        <x:v>160</x:v>
      </x:c>
      <x:c r="D195" s="41" t="e">
        <x:f>SUMPRODUCT(('14_FALLAS_ESC'!$E$2:$E$60=A195)*(MONTH('14_FALLAS_ESC'!$B$2:$B$60)=B195)*(YEAR('14_FALLAS_ESC'!$B$2:$B$60)=2025)*('14_FALLAS_ESC'!$J$2:$J$60))</x:f>
        <x:v>#VALUE!</x:v>
      </x:c>
      <x:c r="E195" t="e">
        <x:f>MAX(0,C195-D195)</x:f>
        <x:v>#VALUE!</x:v>
      </x:c>
      <x:c r="F195" t="n">
        <x:f>'11_CAPACIDAD'!I195</x:f>
        <x:v>0</x:v>
      </x:c>
      <x:c r="G195" s="31" t="e">
        <x:f>IF(E195=0,"",F195/E195)</x:f>
        <x:v>#VALUE!</x:v>
      </x:c>
      <x:c r="H195" t="inlineStr">
        <x:is>
          <x:t xml:space="preserve">ESCENARIO - NO DISPONIBILIDAD REAL</x:t>
        </x:is>
      </x:c>
    </x:row>
    <x:row r="196">
      <x:c r="A196" t="inlineStr">
        <x:is>
          <x:t xml:space="preserve">Sala acondicionada para pintura electrostática</x:t>
        </x:is>
      </x:c>
      <x:c r="B196" t="n">
        <x:v>3</x:v>
      </x:c>
      <x:c r="C196" t="n">
        <x:f>'11_CAPACIDAD'!F196</x:f>
        <x:v>168</x:v>
      </x:c>
      <x:c r="D196" s="41" t="e">
        <x:f>SUMPRODUCT(('14_FALLAS_ESC'!$E$2:$E$60=A196)*(MONTH('14_FALLAS_ESC'!$B$2:$B$60)=B196)*(YEAR('14_FALLAS_ESC'!$B$2:$B$60)=2025)*('14_FALLAS_ESC'!$J$2:$J$60))</x:f>
        <x:v>#VALUE!</x:v>
      </x:c>
      <x:c r="E196" t="e">
        <x:f>MAX(0,C196-D196)</x:f>
        <x:v>#VALUE!</x:v>
      </x:c>
      <x:c r="F196" t="n">
        <x:f>'11_CAPACIDAD'!I196</x:f>
        <x:v>0</x:v>
      </x:c>
      <x:c r="G196" s="31" t="e">
        <x:f>IF(E196=0,"",F196/E196)</x:f>
        <x:v>#VALUE!</x:v>
      </x:c>
      <x:c r="H196" t="inlineStr">
        <x:is>
          <x:t xml:space="preserve">ESCENARIO - NO DISPONIBILIDAD REAL</x:t>
        </x:is>
      </x:c>
    </x:row>
    <x:row r="197">
      <x:c r="A197" t="inlineStr">
        <x:is>
          <x:t xml:space="preserve">Sala acondicionada para pintura electrostática</x:t>
        </x:is>
      </x:c>
      <x:c r="B197" t="n">
        <x:v>4</x:v>
      </x:c>
      <x:c r="C197" t="n">
        <x:f>'11_CAPACIDAD'!F197</x:f>
        <x:v>176</x:v>
      </x:c>
      <x:c r="D197" s="41" t="e">
        <x:f>SUMPRODUCT(('14_FALLAS_ESC'!$E$2:$E$60=A197)*(MONTH('14_FALLAS_ESC'!$B$2:$B$60)=B197)*(YEAR('14_FALLAS_ESC'!$B$2:$B$60)=2025)*('14_FALLAS_ESC'!$J$2:$J$60))</x:f>
        <x:v>#VALUE!</x:v>
      </x:c>
      <x:c r="E197" t="e">
        <x:f>MAX(0,C197-D197)</x:f>
        <x:v>#VALUE!</x:v>
      </x:c>
      <x:c r="F197" t="n">
        <x:f>'11_CAPACIDAD'!I197</x:f>
        <x:v>0</x:v>
      </x:c>
      <x:c r="G197" s="31" t="e">
        <x:f>IF(E197=0,"",F197/E197)</x:f>
        <x:v>#VALUE!</x:v>
      </x:c>
      <x:c r="H197" t="inlineStr">
        <x:is>
          <x:t xml:space="preserve">ESCENARIO - NO DISPONIBILIDAD REAL</x:t>
        </x:is>
      </x:c>
    </x:row>
    <x:row r="198">
      <x:c r="A198" t="inlineStr">
        <x:is>
          <x:t xml:space="preserve">Sala acondicionada para pintura electrostática</x:t>
        </x:is>
      </x:c>
      <x:c r="B198" t="n">
        <x:v>5</x:v>
      </x:c>
      <x:c r="C198" t="n">
        <x:f>'11_CAPACIDAD'!F198</x:f>
        <x:v>176</x:v>
      </x:c>
      <x:c r="D198" s="41" t="e">
        <x:f>SUMPRODUCT(('14_FALLAS_ESC'!$E$2:$E$60=A198)*(MONTH('14_FALLAS_ESC'!$B$2:$B$60)=B198)*(YEAR('14_FALLAS_ESC'!$B$2:$B$60)=2025)*('14_FALLAS_ESC'!$J$2:$J$60))</x:f>
        <x:v>#VALUE!</x:v>
      </x:c>
      <x:c r="E198" t="e">
        <x:f>MAX(0,C198-D198)</x:f>
        <x:v>#VALUE!</x:v>
      </x:c>
      <x:c r="F198" t="n">
        <x:f>'11_CAPACIDAD'!I198</x:f>
        <x:v>0</x:v>
      </x:c>
      <x:c r="G198" s="31" t="e">
        <x:f>IF(E198=0,"",F198/E198)</x:f>
        <x:v>#VALUE!</x:v>
      </x:c>
      <x:c r="H198" t="inlineStr">
        <x:is>
          <x:t xml:space="preserve">ESCENARIO - NO DISPONIBILIDAD REAL</x:t>
        </x:is>
      </x:c>
    </x:row>
    <x:row r="199">
      <x:c r="A199" t="inlineStr">
        <x:is>
          <x:t xml:space="preserve">Sala acondicionada para pintura electrostática</x:t>
        </x:is>
      </x:c>
      <x:c r="B199" t="n">
        <x:v>6</x:v>
      </x:c>
      <x:c r="C199" t="n">
        <x:f>'11_CAPACIDAD'!F199</x:f>
        <x:v>168</x:v>
      </x:c>
      <x:c r="D199" s="41" t="e">
        <x:f>SUMPRODUCT(('14_FALLAS_ESC'!$E$2:$E$60=A199)*(MONTH('14_FALLAS_ESC'!$B$2:$B$60)=B199)*(YEAR('14_FALLAS_ESC'!$B$2:$B$60)=2025)*('14_FALLAS_ESC'!$J$2:$J$60))</x:f>
        <x:v>#VALUE!</x:v>
      </x:c>
      <x:c r="E199" t="e">
        <x:f>MAX(0,C199-D199)</x:f>
        <x:v>#VALUE!</x:v>
      </x:c>
      <x:c r="F199" t="n">
        <x:f>'11_CAPACIDAD'!I199</x:f>
        <x:v>0</x:v>
      </x:c>
      <x:c r="G199" s="31" t="e">
        <x:f>IF(E199=0,"",F199/E199)</x:f>
        <x:v>#VALUE!</x:v>
      </x:c>
      <x:c r="H199" t="inlineStr">
        <x:is>
          <x:t xml:space="preserve">ESCENARIO - NO DISPONIBILIDAD REAL</x:t>
        </x:is>
      </x:c>
    </x:row>
    <x:row r="200">
      <x:c r="A200" t="inlineStr">
        <x:is>
          <x:t xml:space="preserve">Sala acondicionada para pintura electrostática</x:t>
        </x:is>
      </x:c>
      <x:c r="B200" t="n">
        <x:v>7</x:v>
      </x:c>
      <x:c r="C200" t="n">
        <x:f>'11_CAPACIDAD'!F200</x:f>
        <x:v>184</x:v>
      </x:c>
      <x:c r="D200" s="41" t="e">
        <x:f>SUMPRODUCT(('14_FALLAS_ESC'!$E$2:$E$60=A200)*(MONTH('14_FALLAS_ESC'!$B$2:$B$60)=B200)*(YEAR('14_FALLAS_ESC'!$B$2:$B$60)=2025)*('14_FALLAS_ESC'!$J$2:$J$60))</x:f>
        <x:v>#VALUE!</x:v>
      </x:c>
      <x:c r="E200" t="e">
        <x:f>MAX(0,C200-D200)</x:f>
        <x:v>#VALUE!</x:v>
      </x:c>
      <x:c r="F200" t="n">
        <x:f>'11_CAPACIDAD'!I200</x:f>
        <x:v>0</x:v>
      </x:c>
      <x:c r="G200" s="31" t="e">
        <x:f>IF(E200=0,"",F200/E200)</x:f>
        <x:v>#VALUE!</x:v>
      </x:c>
      <x:c r="H200" t="inlineStr">
        <x:is>
          <x:t xml:space="preserve">ESCENARIO - NO DISPONIBILIDAD REAL</x:t>
        </x:is>
      </x:c>
    </x:row>
    <x:row r="201">
      <x:c r="A201" t="inlineStr">
        <x:is>
          <x:t xml:space="preserve">Sala acondicionada para pintura electrostática</x:t>
        </x:is>
      </x:c>
      <x:c r="B201" t="n">
        <x:v>8</x:v>
      </x:c>
      <x:c r="C201" t="n">
        <x:f>'11_CAPACIDAD'!F201</x:f>
        <x:v>168</x:v>
      </x:c>
      <x:c r="D201" s="41" t="e">
        <x:f>SUMPRODUCT(('14_FALLAS_ESC'!$E$2:$E$60=A201)*(MONTH('14_FALLAS_ESC'!$B$2:$B$60)=B201)*(YEAR('14_FALLAS_ESC'!$B$2:$B$60)=2025)*('14_FALLAS_ESC'!$J$2:$J$60))</x:f>
        <x:v>#VALUE!</x:v>
      </x:c>
      <x:c r="E201" t="e">
        <x:f>MAX(0,C201-D201)</x:f>
        <x:v>#VALUE!</x:v>
      </x:c>
      <x:c r="F201" t="n">
        <x:f>'11_CAPACIDAD'!I201</x:f>
        <x:v>0</x:v>
      </x:c>
      <x:c r="G201" s="31" t="e">
        <x:f>IF(E201=0,"",F201/E201)</x:f>
        <x:v>#VALUE!</x:v>
      </x:c>
      <x:c r="H201" t="inlineStr">
        <x:is>
          <x:t xml:space="preserve">ESCENARIO - NO DISPONIBILIDAD REAL</x:t>
        </x:is>
      </x:c>
    </x:row>
    <x:row r="202">
      <x:c r="A202" t="inlineStr">
        <x:is>
          <x:t xml:space="preserve">Sala acondicionada para pintura electrostática</x:t>
        </x:is>
      </x:c>
      <x:c r="B202" t="n">
        <x:v>9</x:v>
      </x:c>
      <x:c r="C202" t="n">
        <x:f>'11_CAPACIDAD'!F202</x:f>
        <x:v>176</x:v>
      </x:c>
      <x:c r="D202" s="41" t="e">
        <x:f>SUMPRODUCT(('14_FALLAS_ESC'!$E$2:$E$60=A202)*(MONTH('14_FALLAS_ESC'!$B$2:$B$60)=B202)*(YEAR('14_FALLAS_ESC'!$B$2:$B$60)=2025)*('14_FALLAS_ESC'!$J$2:$J$60))</x:f>
        <x:v>#VALUE!</x:v>
      </x:c>
      <x:c r="E202" t="e">
        <x:f>MAX(0,C202-D202)</x:f>
        <x:v>#VALUE!</x:v>
      </x:c>
      <x:c r="F202" t="n">
        <x:f>'11_CAPACIDAD'!I202</x:f>
        <x:v>0</x:v>
      </x:c>
      <x:c r="G202" s="31" t="e">
        <x:f>IF(E202=0,"",F202/E202)</x:f>
        <x:v>#VALUE!</x:v>
      </x:c>
      <x:c r="H202" t="inlineStr">
        <x:is>
          <x:t xml:space="preserve">ESCENARIO - NO DISPONIBILIDAD REAL</x:t>
        </x:is>
      </x:c>
    </x:row>
    <x:row r="203">
      <x:c r="A203" t="inlineStr">
        <x:is>
          <x:t xml:space="preserve">Sala acondicionada para pintura electrostática</x:t>
        </x:is>
      </x:c>
      <x:c r="B203" t="n">
        <x:v>10</x:v>
      </x:c>
      <x:c r="C203" t="n">
        <x:f>'11_CAPACIDAD'!F203</x:f>
        <x:v>184</x:v>
      </x:c>
      <x:c r="D203" s="41" t="e">
        <x:f>SUMPRODUCT(('14_FALLAS_ESC'!$E$2:$E$60=A203)*(MONTH('14_FALLAS_ESC'!$B$2:$B$60)=B203)*(YEAR('14_FALLAS_ESC'!$B$2:$B$60)=2025)*('14_FALLAS_ESC'!$J$2:$J$60))</x:f>
        <x:v>#VALUE!</x:v>
      </x:c>
      <x:c r="E203" t="e">
        <x:f>MAX(0,C203-D203)</x:f>
        <x:v>#VALUE!</x:v>
      </x:c>
      <x:c r="F203" t="n">
        <x:f>'11_CAPACIDAD'!I203</x:f>
        <x:v>0</x:v>
      </x:c>
      <x:c r="G203" s="31" t="e">
        <x:f>IF(E203=0,"",F203/E203)</x:f>
        <x:v>#VALUE!</x:v>
      </x:c>
      <x:c r="H203" t="inlineStr">
        <x:is>
          <x:t xml:space="preserve">ESCENARIO - NO DISPONIBILIDAD REAL</x:t>
        </x:is>
      </x:c>
    </x:row>
    <x:row r="204">
      <x:c r="A204" t="inlineStr">
        <x:is>
          <x:t xml:space="preserve">Sala acondicionada para pintura electrostática</x:t>
        </x:is>
      </x:c>
      <x:c r="B204" t="n">
        <x:v>11</x:v>
      </x:c>
      <x:c r="C204" t="n">
        <x:f>'11_CAPACIDAD'!F204</x:f>
        <x:v>160</x:v>
      </x:c>
      <x:c r="D204" s="41" t="e">
        <x:f>SUMPRODUCT(('14_FALLAS_ESC'!$E$2:$E$60=A204)*(MONTH('14_FALLAS_ESC'!$B$2:$B$60)=B204)*(YEAR('14_FALLAS_ESC'!$B$2:$B$60)=2025)*('14_FALLAS_ESC'!$J$2:$J$60))</x:f>
        <x:v>#VALUE!</x:v>
      </x:c>
      <x:c r="E204" t="e">
        <x:f>MAX(0,C204-D204)</x:f>
        <x:v>#VALUE!</x:v>
      </x:c>
      <x:c r="F204" t="n">
        <x:f>'11_CAPACIDAD'!I204</x:f>
        <x:v>0</x:v>
      </x:c>
      <x:c r="G204" s="31" t="e">
        <x:f>IF(E204=0,"",F204/E204)</x:f>
        <x:v>#VALUE!</x:v>
      </x:c>
      <x:c r="H204" t="inlineStr">
        <x:is>
          <x:t xml:space="preserve">ESCENARIO - NO DISPONIBILIDAD REAL</x:t>
        </x:is>
      </x:c>
    </x:row>
    <x:row r="205">
      <x:c r="A205" t="inlineStr">
        <x:is>
          <x:t xml:space="preserve">Sala acondicionada para pintura electrostática</x:t>
        </x:is>
      </x:c>
      <x:c r="B205" t="n">
        <x:v>12</x:v>
      </x:c>
      <x:c r="C205" t="n">
        <x:f>'11_CAPACIDAD'!F205</x:f>
        <x:v>184</x:v>
      </x:c>
      <x:c r="D205" s="41" t="e">
        <x:f>SUMPRODUCT(('14_FALLAS_ESC'!$E$2:$E$60=A205)*(MONTH('14_FALLAS_ESC'!$B$2:$B$60)=B205)*(YEAR('14_FALLAS_ESC'!$B$2:$B$60)=2025)*('14_FALLAS_ESC'!$J$2:$J$60))</x:f>
        <x:v>#VALUE!</x:v>
      </x:c>
      <x:c r="E205" t="e">
        <x:f>MAX(0,C205-D205)</x:f>
        <x:v>#VALUE!</x:v>
      </x:c>
      <x:c r="F205" t="n">
        <x:f>'11_CAPACIDAD'!I205</x:f>
        <x:v>0</x:v>
      </x:c>
      <x:c r="G205" s="31" t="e">
        <x:f>IF(E205=0,"",F205/E205)</x:f>
        <x:v>#VALUE!</x:v>
      </x:c>
      <x:c r="H205" t="inlineStr">
        <x:is>
          <x:t xml:space="preserve">ESCENARIO - NO DISPONIBILIDAD REAL</x:t>
        </x:is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Pr>
    <x:tabColor rgb="FFA6A6A6"/>
  </x:sheetPr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4" customWidth="1"/>
    <x:col min="2" max="2" width="26" customWidth="1"/>
    <x:col min="3" max="3" width="34" customWidth="1"/>
    <x:col min="4" max="4" width="60" customWidth="1"/>
    <x:col min="5" max="5" width="14" customWidth="1"/>
  </x:cols>
  <x:sheetData>
    <x:row r="1">
      <x:c r="A1" s="21" t="inlineStr">
        <x:is>
          <x:t xml:space="preserve">Factor</x:t>
        </x:is>
      </x:c>
      <x:c r="B1" s="21" t="inlineStr">
        <x:is>
          <x:t xml:space="preserve">Niveles</x:t>
        </x:is>
      </x:c>
      <x:c r="C1" s="21" t="inlineStr">
        <x:is>
          <x:t xml:space="preserve">Aplicado a</x:t>
        </x:is>
      </x:c>
      <x:c r="D1" s="21" t="inlineStr">
        <x:is>
          <x:t xml:space="preserve">Propósito</x:t>
        </x:is>
      </x:c>
      <x:c r="E1" s="21" t="inlineStr">
        <x:is>
          <x:t xml:space="preserve">Naturaleza</x:t>
        </x:is>
      </x:c>
    </x:row>
    <x:row r="2">
      <x:c r="A2" s="20" t="inlineStr">
        <x:is>
          <x:t xml:space="preserve">Multiplicador de duración de la avería</x:t>
        </x:is>
      </x:c>
      <x:c r="B2" s="20" t="inlineStr">
        <x:is>
          <x:t xml:space="preserve">0.5;1;2;4</x:t>
        </x:is>
      </x:c>
      <x:c r="C2" s="20" t="inlineStr">
        <x:is>
          <x:t xml:space="preserve">F01–F12, política A</x:t>
        </x:is>
      </x:c>
      <x:c r="D2" s="20" t="inlineStr">
        <x:is>
          <x:t xml:space="preserve">Robustez ante averías más cortas o más largas</x:t>
        </x:is>
      </x:c>
      <x:c r="E2" s="20" t="inlineStr">
        <x:is>
          <x:t xml:space="preserve">ESCENARIO</x:t>
        </x:is>
      </x:c>
    </x:row>
    <x:row r="3">
      <x:c r="A3" s="20" t="inlineStr">
        <x:is>
          <x:t xml:space="preserve">Peso de reasignación β (h)</x:t>
        </x:is>
      </x:c>
      <x:c r="B3" s="20" t="inlineStr">
        <x:is>
          <x:t xml:space="preserve">0;8;24</x:t>
        </x:is>
      </x:c>
      <x:c r="C3" s="20" t="inlineStr">
        <x:is>
          <x:t xml:space="preserve">F01–F12, política A</x:t>
        </x:is>
      </x:c>
      <x:c r="D3" s="20" t="inlineStr">
        <x:is>
          <x:t xml:space="preserve">Efecto del criterio humano de estabilidad</x:t>
        </x:is>
      </x:c>
      <x:c r="E3" s="20" t="inlineStr">
        <x:is>
          <x:t xml:space="preserve">ESCENARIO</x:t>
        </x:is>
      </x:c>
    </x:row>
    <x:row r="4">
      <x:c r="A4" s="20" t="inlineStr">
        <x:is>
          <x:t xml:space="preserve">Regla de penalidad</x:t>
        </x:is>
      </x:c>
      <x:c r="B4" s="20" t="inlineStr">
        <x:is>
          <x:t xml:space="preserve">FIJA;DIARIA_CON_TOPE</x:t>
        </x:is>
      </x:c>
      <x:c r="C4" s="20" t="inlineStr">
        <x:is>
          <x:t xml:space="preserve">Año 2025 y F01–F12</x:t>
        </x:is>
      </x:c>
      <x:c r="D4" s="20" t="inlineStr">
        <x:is>
          <x:t xml:space="preserve">Cambio de la regla económica</x:t>
        </x:is>
      </x:c>
      <x:c r="E4" s="20" t="inlineStr">
        <x:is>
          <x:t xml:space="preserve">ESCENARIO</x:t>
        </x:is>
      </x:c>
    </x:row>
    <x:row r="5">
      <x:c r="A5" s="20" t="inlineStr">
        <x:is>
          <x:t xml:space="preserve">Factor de tiempo en máquina alternativa</x:t>
        </x:is>
      </x:c>
      <x:c r="B5" s="20" t="inlineStr">
        <x:is>
          <x:t xml:space="preserve">1.0;1.1;1.25</x:t>
        </x:is>
      </x:c>
      <x:c r="C5" s="20" t="inlineStr">
        <x:is>
          <x:t xml:space="preserve">S15 y S16</x:t>
        </x:is>
      </x:c>
      <x:c r="D5" s="20" t="inlineStr">
        <x:is>
          <x:t xml:space="preserve">Valor de la flexibilidad de asignación</x:t>
        </x:is>
      </x:c>
      <x:c r="E5" s="20" t="inlineStr">
        <x:is>
          <x:t xml:space="preserve">ESCENARIO</x:t>
        </x:is>
      </x:c>
    </x:row>
    <x:row r="6">
      <x:c r="A6" s="20" t="inlineStr">
        <x:is>
          <x:t xml:space="preserve">Aplicar feriados nacionales</x:t>
        </x:is>
      </x:c>
      <x:c r="B6" s="20" t="inlineStr">
        <x:is>
          <x:t xml:space="preserve">0;1</x:t>
        </x:is>
      </x:c>
      <x:c r="C6" s="20" t="inlineStr">
        <x:is>
          <x:t xml:space="preserve">Año 2025</x:t>
        </x:is>
      </x:c>
      <x:c r="D6" s="20" t="inlineStr">
        <x:is>
          <x:t xml:space="preserve">Calendario sin y con feriados</x:t>
        </x:is>
      </x:c>
      <x:c r="E6" s="20" t="inlineStr">
        <x:is>
          <x:t xml:space="preserve">ESCENARIO</x:t>
        </x:is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Pr>
    <x:tabColor rgb="FFA6A6A6"/>
  </x:sheetPr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5" customWidth="1"/>
    <x:col min="2" max="2" width="22" customWidth="1"/>
    <x:col min="3" max="3" width="16" customWidth="1"/>
    <x:col min="4" max="4" width="32" customWidth="1"/>
    <x:col min="5" max="5" width="40" customWidth="1"/>
    <x:col min="6" max="6" width="70" customWidth="1"/>
    <x:col min="7" max="7" width="26" customWidth="1"/>
  </x:cols>
  <x:sheetData>
    <x:row r="1">
      <x:c r="A1" s="21" t="inlineStr">
        <x:is>
          <x:t xml:space="preserve">N°</x:t>
        </x:is>
      </x:c>
      <x:c r="B1" s="21" t="inlineStr">
        <x:is>
          <x:t xml:space="preserve">Hoja</x:t>
        </x:is>
      </x:c>
      <x:c r="C1" s="21" t="inlineStr">
        <x:is>
          <x:t xml:space="preserve">Ubicación</x:t>
        </x:is>
      </x:c>
      <x:c r="D1" s="21" t="inlineStr">
        <x:is>
          <x:t xml:space="preserve">Campo</x:t>
        </x:is>
      </x:c>
      <x:c r="E1" s="21" t="inlineStr">
        <x:is>
          <x:t xml:space="preserve">Valor</x:t>
        </x:is>
      </x:c>
      <x:c r="F1" s="21" t="inlineStr">
        <x:is>
          <x:t xml:space="preserve">Justificación</x:t>
        </x:is>
      </x:c>
      <x:c r="G1" s="21" t="inlineStr">
        <x:is>
          <x:t xml:space="preserve">Naturaleza</x:t>
        </x:is>
      </x:c>
    </x:row>
    <x:row r="2">
      <x:c r="A2" s="42" t="n">
        <x:v>1</x:v>
      </x:c>
      <x:c r="B2" s="42" t="inlineStr">
        <x:is>
          <x:t xml:space="preserve">19_PARAMETROS</x:t>
        </x:is>
      </x:c>
      <x:c r="C2" s="42" t="inlineStr">
        <x:is>
          <x:t xml:space="preserve">A14:E14</x:t>
        </x:is>
      </x:c>
      <x:c r="D2" s="42" t="inlineStr">
        <x:is>
          <x:t xml:space="preserve">Refrigerio</x:t>
        </x:is>
      </x:c>
      <x:c r="E2" s="42" t="inlineStr">
        <x:is>
          <x:t xml:space="preserve">12:00-13:00</x:t>
        </x:is>
      </x:c>
      <x:c r="F2" s="42" t="inlineStr">
        <x:is>
          <x:t xml:space="preserve">sin producción; una operación en curso continúa a las 13:00</x:t>
        </x:is>
      </x:c>
      <x:c r="G2" s="42" t="inlineStr">
        <x:is>
          <x:t xml:space="preserve">DERIVADO (16_PROGRAMA_BASE)</x:t>
        </x:is>
      </x:c>
    </x:row>
    <x:row r="3">
      <x:c r="A3" s="42" t="n">
        <x:v>2</x:v>
      </x:c>
      <x:c r="B3" s="42" t="inlineStr">
        <x:is>
          <x:t xml:space="preserve">19_PARAMETROS</x:t>
        </x:is>
      </x:c>
      <x:c r="C3" s="42" t="inlineStr">
        <x:is>
          <x:t xml:space="preserve">A15:E15</x:t>
        </x:is>
      </x:c>
      <x:c r="D3" s="42" t="inlineStr">
        <x:is>
          <x:t xml:space="preserve">Jornada productiva</x:t>
        </x:is>
      </x:c>
      <x:c r="E3" s="42" t="inlineStr">
        <x:is>
          <x:t xml:space="preserve">08:00-12:00 y 13:00-17:00</x:t>
        </x:is>
      </x:c>
      <x:c r="F3" s="42" t="inlineStr">
        <x:is>
          <x:t xml:space="preserve">eje de tiempo del modelo en horas productivas (lunes a viernes)</x:t>
        </x:is>
      </x:c>
      <x:c r="G3" s="42" t="inlineStr">
        <x:is>
          <x:t xml:space="preserve">DERIVADO (16_PROGRAMA_BASE)</x:t>
        </x:is>
      </x:c>
    </x:row>
    <x:row r="4">
      <x:c r="A4" s="42" t="n">
        <x:v>3</x:v>
      </x:c>
      <x:c r="B4" s="42" t="inlineStr">
        <x:is>
          <x:t xml:space="preserve">19_PARAMETROS</x:t>
        </x:is>
      </x:c>
      <x:c r="C4" s="42" t="inlineStr">
        <x:is>
          <x:t xml:space="preserve">A16:E16</x:t>
        </x:is>
      </x:c>
      <x:c r="D4" s="42" t="inlineStr">
        <x:is>
          <x:t xml:space="preserve">Horas productivas por día</x:t>
        </x:is>
      </x:c>
      <x:c r="E4" s="42" t="inlineStr">
        <x:is>
          <x:t xml:space="preserve">8</x:t>
        </x:is>
      </x:c>
      <x:c r="F4" s="42" t="inlineStr">
        <x:is>
          <x:t xml:space="preserve">usado por 11_CAPACIDAD y por el modelo</x:t>
        </x:is>
      </x:c>
      <x:c r="G4" s="42" t="inlineStr">
        <x:is>
          <x:t xml:space="preserve">DERIVADO</x:t>
        </x:is>
      </x:c>
    </x:row>
    <x:row r="5">
      <x:c r="A5" s="42" t="n">
        <x:v>4</x:v>
      </x:c>
      <x:c r="B5" s="42" t="inlineStr">
        <x:is>
          <x:t xml:space="preserve">19_PARAMETROS</x:t>
        </x:is>
      </x:c>
      <x:c r="C5" s="42" t="inlineStr">
        <x:is>
          <x:t xml:space="preserve">A17:E17</x:t>
        </x:is>
      </x:c>
      <x:c r="D5" s="42" t="inlineStr">
        <x:is>
          <x:t xml:space="preserve">Aplicar feriados nacionales (1/0)</x:t>
        </x:is>
      </x:c>
      <x:c r="E5" s="42" t="inlineStr">
        <x:is>
          <x:t xml:space="preserve">0</x:t>
        </x:is>
      </x:c>
      <x:c r="F5" s="42" t="inlineStr">
        <x:is>
          <x:t xml:space="preserve">0 = calendario de la base V13 (sin feriados); 1 = descuenta los feriados de 07_CALENDARIO</x:t>
        </x:is>
      </x:c>
      <x:c r="G5" s="42" t="inlineStr">
        <x:is>
          <x:t xml:space="preserve">CONFIGURACION</x:t>
        </x:is>
      </x:c>
    </x:row>
    <x:row r="6">
      <x:c r="A6" s="42" t="n">
        <x:v>5</x:v>
      </x:c>
      <x:c r="B6" s="42" t="inlineStr">
        <x:is>
          <x:t xml:space="preserve">19_PARAMETROS</x:t>
        </x:is>
      </x:c>
      <x:c r="C6" s="42" t="inlineStr">
        <x:is>
          <x:t xml:space="preserve">A18:E18</x:t>
        </x:is>
      </x:c>
      <x:c r="D6" s="42" t="inlineStr">
        <x:is>
          <x:t xml:space="preserve">Hora de liberación</x:t>
        </x:is>
      </x:c>
      <x:c r="E6" s="42" t="inlineStr">
        <x:is>
          <x:t xml:space="preserve">08:00</x:t>
        </x:is>
      </x:c>
      <x:c r="F6" s="42" t="inlineStr">
        <x:is>
          <x:t xml:space="preserve">el pedido puede empezar al inicio de jornada de su fecha de liberación</x:t>
        </x:is>
      </x:c>
      <x:c r="G6" s="42" t="inlineStr">
        <x:is>
          <x:t xml:space="preserve">SUPUESTO OPERATIVO</x:t>
        </x:is>
      </x:c>
    </x:row>
    <x:row r="7">
      <x:c r="A7" s="42" t="n">
        <x:v>6</x:v>
      </x:c>
      <x:c r="B7" s="42" t="inlineStr">
        <x:is>
          <x:t xml:space="preserve">19_PARAMETROS</x:t>
        </x:is>
      </x:c>
      <x:c r="C7" s="42" t="inlineStr">
        <x:is>
          <x:t xml:space="preserve">A19:E19</x:t>
        </x:is>
      </x:c>
      <x:c r="D7" s="42" t="inlineStr">
        <x:is>
          <x:t xml:space="preserve">Hora de vencimiento d_j</x:t>
        </x:is>
      </x:c>
      <x:c r="E7" s="42" t="inlineStr">
        <x:is>
          <x:t xml:space="preserve">17:00</x:t>
        </x:is>
      </x:c>
      <x:c r="F7" s="42" t="inlineStr">
        <x:is>
          <x:t xml:space="preserve">entrega a tiempo si termina hasta el cierre del día comprometido (o del último día hábil previo)</x:t>
        </x:is>
      </x:c>
      <x:c r="G7" s="42" t="inlineStr">
        <x:is>
          <x:t xml:space="preserve">SUPUESTO OPERATIVO</x:t>
        </x:is>
      </x:c>
    </x:row>
    <x:row r="8">
      <x:c r="A8" s="42" t="n">
        <x:v>7</x:v>
      </x:c>
      <x:c r="B8" s="42" t="inlineStr">
        <x:is>
          <x:t xml:space="preserve">19_PARAMETROS</x:t>
        </x:is>
      </x:c>
      <x:c r="C8" s="42" t="inlineStr">
        <x:is>
          <x:t xml:space="preserve">A20:E20</x:t>
        </x:is>
      </x:c>
      <x:c r="D8" s="42" t="inlineStr">
        <x:is>
          <x:t xml:space="preserve">Peso w_j</x:t>
        </x:is>
      </x:c>
      <x:c r="E8" s="42" t="inlineStr">
        <x:is>
          <x:t xml:space="preserve">Valor pedido / valor medio</x:t>
        </x:is>
      </x:c>
      <x:c r="F8" s="42" t="inlineStr">
        <x:is>
          <x:t xml:space="preserve">08_PEDIDOS, columna Peso relativo w_j</x:t>
        </x:is>
      </x:c>
      <x:c r="G8" s="42" t="inlineStr">
        <x:is>
          <x:t xml:space="preserve">DERIVADO</x:t>
        </x:is>
      </x:c>
    </x:row>
    <x:row r="9">
      <x:c r="A9" s="42" t="n">
        <x:v>8</x:v>
      </x:c>
      <x:c r="B9" s="42" t="inlineStr">
        <x:is>
          <x:t xml:space="preserve">19_PARAMETROS</x:t>
        </x:is>
      </x:c>
      <x:c r="C9" s="42" t="inlineStr">
        <x:is>
          <x:t xml:space="preserve">A21:E21</x:t>
        </x:is>
      </x:c>
      <x:c r="D9" s="42" t="inlineStr">
        <x:is>
          <x:t xml:space="preserve">Regla de penalidad del modelo</x:t>
        </x:is>
      </x:c>
      <x:c r="E9" s="42" t="inlineStr">
        <x:is>
          <x:t xml:space="preserve">FIJA</x:t>
        </x:is>
      </x:c>
      <x:c r="F9" s="42" t="inlineStr">
        <x:is>
          <x:t xml:space="preserve">FIJA = 10 % del valor si hay atraso (12_PRECIOS); DIARIA_CON_TOPE sólo en sensibilidad</x:t>
        </x:is>
      </x:c>
      <x:c r="G9" s="42" t="inlineStr">
        <x:is>
          <x:t xml:space="preserve">CONFIGURACION</x:t>
        </x:is>
      </x:c>
    </x:row>
    <x:row r="10">
      <x:c r="A10" s="42" t="n">
        <x:v>9</x:v>
      </x:c>
      <x:c r="B10" s="42" t="inlineStr">
        <x:is>
          <x:t xml:space="preserve">19_PARAMETROS</x:t>
        </x:is>
      </x:c>
      <x:c r="C10" s="42" t="inlineStr">
        <x:is>
          <x:t xml:space="preserve">A22:E22</x:t>
        </x:is>
      </x:c>
      <x:c r="D10" s="42" t="inlineStr">
        <x:is>
          <x:t xml:space="preserve">Desempate de f1</x:t>
        </x:is>
      </x:c>
      <x:c r="E10" s="42" t="inlineStr">
        <x:is>
          <x:t xml:space="preserve">Tardanza ponderada Σ w_j·T_j</x:t>
        </x:is>
      </x:c>
      <x:c r="F10" s="42" t="inlineStr">
        <x:is>
          <x:t xml:space="preserve">con penalidad fija, f1 no distingue 1 h de 5 días de atraso</x:t>
        </x:is>
      </x:c>
      <x:c r="G10" s="42" t="inlineStr">
        <x:is>
          <x:t xml:space="preserve">REGLA DE MODELADO</x:t>
        </x:is>
      </x:c>
    </x:row>
    <x:row r="11">
      <x:c r="A11" s="42" t="n">
        <x:v>10</x:v>
      </x:c>
      <x:c r="B11" s="42" t="inlineStr">
        <x:is>
          <x:t xml:space="preserve">19_PARAMETROS</x:t>
        </x:is>
      </x:c>
      <x:c r="C11" s="42" t="inlineStr">
        <x:is>
          <x:t xml:space="preserve">A23:E23</x:t>
        </x:is>
      </x:c>
      <x:c r="D11" s="42" t="inlineStr">
        <x:is>
          <x:t xml:space="preserve">Penalidad diaria (sensibilidad)</x:t>
        </x:is>
      </x:c>
      <x:c r="E11" s="42" t="inlineStr">
        <x:is>
          <x:t xml:space="preserve">0,10·valor/(F·plazo); F=0,40 si plazo ≤ 60 d; 0,25 si &gt; 60 d</x:t>
        </x:is>
      </x:c>
      <x:c r="F11" s="42" t="inlineStr">
        <x:is>
          <x:t xml:space="preserve">referencia: contratación pública peruana; tope 10 % del valor</x:t>
        </x:is>
      </x:c>
      <x:c r="G11" s="42" t="inlineStr">
        <x:is>
          <x:t xml:space="preserve">ESCENARIO DE SENSIBILIDAD</x:t>
        </x:is>
      </x:c>
    </x:row>
    <x:row r="12">
      <x:c r="A12" s="42" t="n">
        <x:v>11</x:v>
      </x:c>
      <x:c r="B12" s="42" t="inlineStr">
        <x:is>
          <x:t xml:space="preserve">19_PARAMETROS</x:t>
        </x:is>
      </x:c>
      <x:c r="C12" s="42" t="inlineStr">
        <x:is>
          <x:t xml:space="preserve">A24:E24</x:t>
        </x:is>
      </x:c>
      <x:c r="D12" s="42" t="inlineStr">
        <x:is>
          <x:t xml:space="preserve">Orden lexicográfico</x:t>
        </x:is>
      </x:c>
      <x:c r="E12" s="42" t="inlineStr">
        <x:is>
          <x:t xml:space="preserve">P1 penalidad → P2 tardanza ponderada → P3 inestabilidad</x:t>
        </x:is>
      </x:c>
      <x:c r="F12" s="42" t="inlineStr">
        <x:is>
          <x:t xml:space="preserve">prioridad: cumplir entregas y luego no desordenar el taller</x:t>
        </x:is>
      </x:c>
      <x:c r="G12" s="42" t="inlineStr">
        <x:is>
          <x:t xml:space="preserve">REGLA DE MODELADO</x:t>
        </x:is>
      </x:c>
    </x:row>
    <x:row r="13">
      <x:c r="A13" s="42" t="n">
        <x:v>12</x:v>
      </x:c>
      <x:c r="B13" s="42" t="inlineStr">
        <x:is>
          <x:t xml:space="preserve">19_PARAMETROS</x:t>
        </x:is>
      </x:c>
      <x:c r="C13" s="42" t="inlineStr">
        <x:is>
          <x:t xml:space="preserve">A25:E25</x:t>
        </x:is>
      </x:c>
      <x:c r="D13" s="42" t="inlineStr">
        <x:is>
          <x:t xml:space="preserve">Tolerancia lexicográfica τ</x:t>
        </x:is>
      </x:c>
      <x:c r="E13" s="42" t="inlineStr">
        <x:is>
          <x:t xml:space="preserve">1e-06</x:t>
        </x:is>
      </x:c>
      <x:c r="F13" s="42" t="inlineStr">
        <x:is>
          <x:t xml:space="preserve">holgura relativa al fijar f1b en P3</x:t>
        </x:is>
      </x:c>
      <x:c r="G13" s="42" t="inlineStr">
        <x:is>
          <x:t xml:space="preserve">CONFIGURACION</x:t>
        </x:is>
      </x:c>
    </x:row>
    <x:row r="14">
      <x:c r="A14" s="42" t="n">
        <x:v>13</x:v>
      </x:c>
      <x:c r="B14" s="42" t="inlineStr">
        <x:is>
          <x:t xml:space="preserve">19_PARAMETROS</x:t>
        </x:is>
      </x:c>
      <x:c r="C14" s="42" t="inlineStr">
        <x:is>
          <x:t xml:space="preserve">A26:E26</x:t>
        </x:is>
      </x:c>
      <x:c r="D14" s="42" t="inlineStr">
        <x:is>
          <x:t xml:space="preserve">Instancia reactiva</x:t>
        </x:is>
      </x:c>
      <x:c r="E14" s="42" t="inlineStr">
        <x:is>
          <x:t xml:space="preserve">Pedidos liberados hasta t_b y no terminados</x:t>
        </x:is>
      </x:c>
      <x:c r="F14" s="42" t="inlineStr">
        <x:is>
          <x:t xml:space="preserve">terminadas se excluyen; en curso en otras máquinas se fijan</x:t>
        </x:is>
      </x:c>
      <x:c r="G14" s="42" t="inlineStr">
        <x:is>
          <x:t xml:space="preserve">REGLA DE MODELADO</x:t>
        </x:is>
      </x:c>
    </x:row>
    <x:row r="15">
      <x:c r="A15" s="42" t="n">
        <x:v>14</x:v>
      </x:c>
      <x:c r="B15" s="42" t="inlineStr">
        <x:is>
          <x:t xml:space="preserve">19_PARAMETROS</x:t>
        </x:is>
      </x:c>
      <x:c r="C15" s="42" t="inlineStr">
        <x:is>
          <x:t xml:space="preserve">A27:E27</x:t>
        </x:is>
      </x:c>
      <x:c r="D15" s="42" t="inlineStr">
        <x:is>
          <x:t xml:space="preserve">Regla convencional (comparador)</x:t>
        </x:is>
      </x:c>
      <x:c r="E15" s="42" t="inlineStr">
        <x:is>
          <x:t xml:space="preserve">Misma máquina y orden de cola; la operación interrumpida espera la reparación; nada se adelanta</x:t>
        </x:is>
      </x:c>
      <x:c r="F15" s="42" t="inlineStr">
        <x:is>
          <x:t xml:space="preserve">aproxima la reprogramación manual actual (desplazamiento a la derecha)</x:t>
        </x:is>
      </x:c>
      <x:c r="G15" s="42" t="inlineStr">
        <x:is>
          <x:t xml:space="preserve">SUPUESTO OPERATIVO</x:t>
        </x:is>
      </x:c>
    </x:row>
    <x:row r="16">
      <x:c r="A16" s="42" t="n">
        <x:v>15</x:v>
      </x:c>
      <x:c r="B16" s="42" t="inlineStr">
        <x:is>
          <x:t xml:space="preserve">19_PARAMETROS</x:t>
        </x:is>
      </x:c>
      <x:c r="C16" s="42" t="inlineStr">
        <x:is>
          <x:t xml:space="preserve">A28:E28</x:t>
        </x:is>
      </x:c>
      <x:c r="D16" s="42" t="inlineStr">
        <x:is>
          <x:t xml:space="preserve">Programación convencional de pedidos</x:t>
        </x:is>
      </x:c>
      <x:c r="E16" s="42" t="inlineStr">
        <x:is>
          <x:t xml:space="preserve">FIFO por fecha de liberación y código, al final de la cola de cada máquina</x:t>
        </x:is>
      </x:c>
      <x:c r="F16" s="42" t="inlineStr">
        <x:is>
          <x:t xml:space="preserve">reproduce exactamente 16_PROGRAMA_BASE</x:t>
        </x:is>
      </x:c>
      <x:c r="G16" s="42" t="inlineStr">
        <x:is>
          <x:t xml:space="preserve">DERIVADO (16_PROGRAMA_BASE)</x:t>
        </x:is>
      </x:c>
    </x:row>
    <x:row r="17">
      <x:c r="A17" s="42" t="n">
        <x:v>16</x:v>
      </x:c>
      <x:c r="B17" s="42" t="inlineStr">
        <x:is>
          <x:t xml:space="preserve">19_PARAMETROS</x:t>
        </x:is>
      </x:c>
      <x:c r="C17" s="42" t="inlineStr">
        <x:is>
          <x:t xml:space="preserve">A29:E29</x:t>
        </x:is>
      </x:c>
      <x:c r="D17" s="42" t="inlineStr">
        <x:is>
          <x:t xml:space="preserve">Máquina de la avería</x:t>
        </x:is>
      </x:c>
      <x:c r="E17" s="42" t="inlineStr">
        <x:is>
          <x:t xml:space="preserve">Plegadora hidráulica de chapa metálica</x:t>
        </x:is>
      </x:c>
      <x:c r="F17" s="42" t="inlineStr">
        <x:is>
          <x:t xml:space="preserve">caso de validación principal; el modelo admite cualquier máquina y fallas simultáneas</x:t>
        </x:is>
      </x:c>
      <x:c r="G17" s="42" t="inlineStr">
        <x:is>
          <x:t xml:space="preserve">DERIVADO (04_MAQUINAS, 13_ELEGIBILIDAD)</x:t>
        </x:is>
      </x:c>
    </x:row>
    <x:row r="18">
      <x:c r="A18" s="42" t="n">
        <x:v>17</x:v>
      </x:c>
      <x:c r="B18" s="42" t="inlineStr">
        <x:is>
          <x:t xml:space="preserve">19_PARAMETROS</x:t>
        </x:is>
      </x:c>
      <x:c r="C18" s="42" t="inlineStr">
        <x:is>
          <x:t xml:space="preserve">A30:E30</x:t>
        </x:is>
      </x:c>
      <x:c r="D18" s="42" t="inlineStr">
        <x:is>
          <x:t xml:space="preserve">Duración de la avería</x:t>
        </x:is>
      </x:c>
      <x:c r="E18" s="42" t="inlineStr">
        <x:is>
          <x:t xml:space="preserve">conocida al ocurrir (estimación del técnico)</x:t>
        </x:is>
      </x:c>
      <x:c r="F18" s="42" t="inlineStr">
        <x:is>
          <x:t xml:space="preserve">si la reparación real difiere, se reprograma otra vez en ese instante</x:t>
        </x:is>
      </x:c>
      <x:c r="G18" s="42" t="inlineStr">
        <x:is>
          <x:t xml:space="preserve">SUPUESTO DE MODELADO</x:t>
        </x:is>
      </x:c>
    </x:row>
    <x:row r="19">
      <x:c r="A19" s="42" t="n">
        <x:v>18</x:v>
      </x:c>
      <x:c r="B19" s="42" t="inlineStr">
        <x:is>
          <x:t xml:space="preserve">19_PARAMETROS</x:t>
        </x:is>
      </x:c>
      <x:c r="C19" s="42" t="inlineStr">
        <x:is>
          <x:t xml:space="preserve">A31:E31</x:t>
        </x:is>
      </x:c>
      <x:c r="D19" s="42" t="inlineStr">
        <x:is>
          <x:t xml:space="preserve">Tolerancia de verificación</x:t>
        </x:is>
      </x:c>
      <x:c r="E19" s="42" t="inlineStr">
        <x:is>
          <x:t xml:space="preserve">1e-06</x:t>
        </x:is>
      </x:c>
      <x:c r="F19" s="42" t="inlineStr">
        <x:is>
          <x:t xml:space="preserve">holgura numérica admitida por el verificador independiente</x:t>
        </x:is>
      </x:c>
      <x:c r="G19" s="42" t="inlineStr">
        <x:is>
          <x:t xml:space="preserve">CONFIGURACION</x:t>
        </x:is>
      </x:c>
    </x:row>
    <x:row r="20">
      <x:c r="A20" s="42" t="n">
        <x:v>19</x:v>
      </x:c>
      <x:c r="B20" s="42" t="inlineStr">
        <x:is>
          <x:t xml:space="preserve">19_PARAMETROS</x:t>
        </x:is>
      </x:c>
      <x:c r="C20" s="42" t="inlineStr">
        <x:is>
          <x:t xml:space="preserve">A32:E32</x:t>
        </x:is>
      </x:c>
      <x:c r="D20" s="42" t="inlineStr">
        <x:is>
          <x:t xml:space="preserve">Coeficiente de aumentación ε (ρ)</x:t>
        </x:is>
      </x:c>
      <x:c r="E20" s="42" t="inlineStr">
        <x:is>
          <x:t xml:space="preserve">0.0001</x:t>
        </x:is>
      </x:c>
      <x:c r="F20" s="42" t="inlineStr">
        <x:is>
          <x:t xml:space="preserve">evita soluciones débilmente eficientes en ε-restricción</x:t>
        </x:is>
      </x:c>
      <x:c r="G20" s="42" t="inlineStr">
        <x:is>
          <x:t xml:space="preserve">CONFIGURACION</x:t>
        </x:is>
      </x:c>
    </x:row>
    <x:row r="21">
      <x:c r="A21" s="42" t="n">
        <x:v>20</x:v>
      </x:c>
      <x:c r="B21" s="42" t="inlineStr">
        <x:is>
          <x:t xml:space="preserve">19_PARAMETROS</x:t>
        </x:is>
      </x:c>
      <x:c r="C21" s="42" t="inlineStr">
        <x:is>
          <x:t xml:space="preserve">A33:E33</x:t>
        </x:is>
      </x:c>
      <x:c r="D21" s="42" t="inlineStr">
        <x:is>
          <x:t xml:space="preserve">Solucionador</x:t>
        </x:is>
      </x:c>
      <x:c r="E21" s="42" t="inlineStr">
        <x:is>
          <x:t xml:space="preserve">HiGHS 1.12 (MILP), 1 hilo; cartera de 3 configuraciones (+2 con semilla 1 si no hay acuerdo)</x:t>
        </x:is>
      </x:c>
      <x:c r="F21" s="42" t="inlineStr">
        <x:is>
          <x:t xml:space="preserve">software libre; un paso es óptimo certificado si dos configuraciones coinciden</x:t>
        </x:is>
      </x:c>
      <x:c r="G21" s="42" t="inlineStr">
        <x:is>
          <x:t xml:space="preserve">CONFIGURACION</x:t>
        </x:is>
      </x:c>
    </x:row>
    <x:row r="22">
      <x:c r="A22" s="42" t="n">
        <x:v>21</x:v>
      </x:c>
      <x:c r="B22" s="42" t="inlineStr">
        <x:is>
          <x:t xml:space="preserve">19_PARAMETROS</x:t>
        </x:is>
      </x:c>
      <x:c r="C22" s="42" t="inlineStr">
        <x:is>
          <x:t xml:space="preserve">A34:E34</x:t>
        </x:is>
      </x:c>
      <x:c r="D22" s="42" t="inlineStr">
        <x:is>
          <x:t xml:space="preserve">Límite de cómputo por configuración</x:t>
        </x:is>
      </x:c>
      <x:c r="E22" s="42" t="inlineStr">
        <x:is>
          <x:t xml:space="preserve">60</x:t>
        </x:is>
      </x:c>
      <x:c r="F22" s="42" t="inlineStr">
        <x:is>
          <x:t xml:space="preserve">cada configuración de P1, P2 y P3 por separado</x:t>
        </x:is>
      </x:c>
      <x:c r="G22" s="42" t="inlineStr">
        <x:is>
          <x:t xml:space="preserve">CONFIGURACION</x:t>
        </x:is>
      </x:c>
    </x:row>
    <x:row r="23">
      <x:c r="A23" s="42" t="n">
        <x:v>22</x:v>
      </x:c>
      <x:c r="B23" s="42" t="inlineStr">
        <x:is>
          <x:t xml:space="preserve">19_PARAMETROS</x:t>
        </x:is>
      </x:c>
      <x:c r="C23" s="42" t="inlineStr">
        <x:is>
          <x:t xml:space="preserve">A35:E35</x:t>
        </x:is>
      </x:c>
      <x:c r="D23" s="42" t="inlineStr">
        <x:is>
          <x:t xml:space="preserve">Costo hora-hombre</x:t>
        </x:is>
      </x:c>
      <x:c r="E23" s="42" t="inlineStr">
        <x:is>
          <x:t xml:space="preserve">13</x:t>
        </x:is>
      </x:c>
      <x:c r="F23" s="42" t="inlineStr">
        <x:is>
          <x:t xml:space="preserve">usado en 20_COSTOS (valor ya presente en sus fórmulas)</x:t>
        </x:is>
      </x:c>
      <x:c r="G23" s="42" t="inlineStr">
        <x:is>
          <x:t xml:space="preserve">SUPUESTO ECONOMICO</x:t>
        </x:is>
      </x:c>
    </x:row>
    <x:row r="24">
      <x:c r="A24" s="42" t="n">
        <x:v>23</x:v>
      </x:c>
      <x:c r="B24" s="42" t="inlineStr">
        <x:is>
          <x:t xml:space="preserve">19_PARAMETROS</x:t>
        </x:is>
      </x:c>
      <x:c r="C24" s="42" t="inlineStr">
        <x:is>
          <x:t xml:space="preserve">A36:E36</x:t>
        </x:is>
      </x:c>
      <x:c r="D24" s="42" t="inlineStr">
        <x:is>
          <x:t xml:space="preserve">Costo hora-máquina promedio</x:t>
        </x:is>
      </x:c>
      <x:c r="E24" s="42" t="inlineStr">
        <x:is>
          <x:t xml:space="preserve">18</x:t>
        </x:is>
      </x:c>
      <x:c r="F24" s="42" t="inlineStr">
        <x:is>
          <x:t xml:space="preserve">usado en 20_COSTOS (valor ya presente en sus fórmulas)</x:t>
        </x:is>
      </x:c>
      <x:c r="G24" s="42" t="inlineStr">
        <x:is>
          <x:t xml:space="preserve">SUPUESTO ECONOMICO</x:t>
        </x:is>
      </x:c>
    </x:row>
    <x:row r="25">
      <x:c r="A25" s="42" t="n">
        <x:v>24</x:v>
      </x:c>
      <x:c r="B25" s="42" t="inlineStr">
        <x:is>
          <x:t xml:space="preserve">19_PARAMETROS</x:t>
        </x:is>
      </x:c>
      <x:c r="C25" s="42" t="inlineStr">
        <x:is>
          <x:t xml:space="preserve">A37:E37</x:t>
        </x:is>
      </x:c>
      <x:c r="D25" s="42" t="inlineStr">
        <x:is>
          <x:t xml:space="preserve">Tarifa eléctrica</x:t>
        </x:is>
      </x:c>
      <x:c r="E25" s="42" t="inlineStr">
        <x:is>
          <x:t xml:space="preserve">0.65</x:t>
        </x:is>
      </x:c>
      <x:c r="F25" s="42" t="inlineStr">
        <x:is>
          <x:t xml:space="preserve">valoriza la energía; verificar con el recibo de la empresa</x:t>
        </x:is>
      </x:c>
      <x:c r="G25" s="42" t="inlineStr">
        <x:is>
          <x:t xml:space="preserve">ESTIMADO</x:t>
        </x:is>
      </x:c>
    </x:row>
    <x:row r="26">
      <x:c r="A26" s="42" t="n">
        <x:v>25</x:v>
      </x:c>
      <x:c r="B26" s="42" t="inlineStr">
        <x:is>
          <x:t xml:space="preserve">19_PARAMETROS</x:t>
        </x:is>
      </x:c>
      <x:c r="C26" s="42" t="inlineStr">
        <x:is>
          <x:t xml:space="preserve">A38:E38</x:t>
        </x:is>
      </x:c>
      <x:c r="D26" s="42" t="inlineStr">
        <x:is>
          <x:t xml:space="preserve">Factor de emisión de la red</x:t>
        </x:is>
      </x:c>
      <x:c r="E26" s="42" t="inlineStr">
        <x:is>
          <x:t xml:space="preserve">None</x:t>
        </x:is>
      </x:c>
      <x:c r="F26" s="42" t="inlineStr">
        <x:is>
          <x:t xml:space="preserve">vacío hasta contar con el factor oficial vigente; el programa no calcula CO2 sin él</x:t>
        </x:is>
      </x:c>
      <x:c r="G26" s="42" t="inlineStr">
        <x:is>
          <x:t xml:space="preserve">PENDIENTE</x:t>
        </x:is>
      </x:c>
    </x:row>
    <x:row r="27">
      <x:c r="A27" s="42" t="n">
        <x:v>26</x:v>
      </x:c>
      <x:c r="B27" s="42" t="inlineStr">
        <x:is>
          <x:t xml:space="preserve">19_PARAMETROS</x:t>
        </x:is>
      </x:c>
      <x:c r="C27" s="42" t="inlineStr">
        <x:is>
          <x:t xml:space="preserve">A39:E39</x:t>
        </x:is>
      </x:c>
      <x:c r="D27" s="42" t="inlineStr">
        <x:is>
          <x:t xml:space="preserve">Réplicas Monte Carlo de fallas de la plegadora</x:t>
        </x:is>
      </x:c>
      <x:c r="E27" s="42" t="inlineStr">
        <x:is>
          <x:t xml:space="preserve">40</x:t>
        </x:is>
      </x:c>
      <x:c r="F27" s="42" t="inlineStr">
        <x:is>
          <x:t xml:space="preserve">instante al azar dentro de un plegado del programa FIFO; duración remuestreada de F01–F12</x:t>
        </x:is>
      </x:c>
      <x:c r="G27" s="42" t="inlineStr">
        <x:is>
          <x:t xml:space="preserve">CONFIGURACION</x:t>
        </x:is>
      </x:c>
    </x:row>
    <x:row r="28">
      <x:c r="A28" s="42" t="n">
        <x:v>27</x:v>
      </x:c>
      <x:c r="B28" s="42" t="inlineStr">
        <x:is>
          <x:t xml:space="preserve">19_PARAMETROS</x:t>
        </x:is>
      </x:c>
      <x:c r="C28" s="42" t="inlineStr">
        <x:is>
          <x:t xml:space="preserve">A40:E40</x:t>
        </x:is>
      </x:c>
      <x:c r="D28" s="42" t="inlineStr">
        <x:is>
          <x:t xml:space="preserve">Semilla Monte Carlo</x:t>
        </x:is>
      </x:c>
      <x:c r="E28" s="42" t="inlineStr">
        <x:is>
          <x:t xml:space="preserve">2025200</x:t>
        </x:is>
      </x:c>
      <x:c r="F28" s="42" t="inlineStr">
        <x:is>
          <x:t xml:space="preserve">garantiza que las réplicas se reproduzcan</x:t>
        </x:is>
      </x:c>
      <x:c r="G28" s="42" t="inlineStr">
        <x:is>
          <x:t xml:space="preserve">CONFIGURACION</x:t>
        </x:is>
      </x:c>
    </x:row>
    <x:row r="29">
      <x:c r="A29" s="42" t="n">
        <x:v>28</x:v>
      </x:c>
      <x:c r="B29" s="42" t="inlineStr">
        <x:is>
          <x:t xml:space="preserve">19_PARAMETROS</x:t>
        </x:is>
      </x:c>
      <x:c r="C29" s="42" t="inlineStr">
        <x:is>
          <x:t xml:space="preserve">A41:E41</x:t>
        </x:is>
      </x:c>
      <x:c r="D29" s="42" t="inlineStr">
        <x:is>
          <x:t xml:space="preserve">Ventas anuales aproximadas</x:t>
        </x:is>
      </x:c>
      <x:c r="E29" s="42" t="inlineStr">
        <x:is>
          <x:t xml:space="preserve">2000000</x:t>
        </x:is>
      </x:c>
      <x:c r="F29" s="42" t="inlineStr">
        <x:is>
          <x:t xml:space="preserve">dato indicado por las autoras</x:t>
        </x:is>
      </x:c>
      <x:c r="G29" s="42" t="inlineStr">
        <x:is>
          <x:t xml:space="preserve">REAL (declarado)</x:t>
        </x:is>
      </x:c>
    </x:row>
    <x:row r="30">
      <x:c r="A30" s="42" t="n">
        <x:v>29</x:v>
      </x:c>
      <x:c r="B30" s="42" t="inlineStr">
        <x:is>
          <x:t xml:space="preserve">19_PARAMETROS</x:t>
        </x:is>
      </x:c>
      <x:c r="C30" s="42" t="inlineStr">
        <x:is>
          <x:t xml:space="preserve">A42:E42</x:t>
        </x:is>
      </x:c>
      <x:c r="D30" s="42" t="inlineStr">
        <x:is>
          <x:t xml:space="preserve">UIT 2025</x:t>
        </x:is>
      </x:c>
      <x:c r="E30" s="42" t="inlineStr">
        <x:is>
          <x:t xml:space="preserve">5350</x:t>
        </x:is>
      </x:c>
      <x:c r="F30" s="42" t="inlineStr">
        <x:is>
          <x:t xml:space="preserve">referencia para la categoría empresarial</x:t>
        </x:is>
      </x:c>
      <x:c r="G30" s="42" t="inlineStr">
        <x:is>
          <x:t xml:space="preserve">REFERENCIA NORMATIVA</x:t>
        </x:is>
      </x:c>
    </x:row>
    <x:row r="31">
      <x:c r="A31" s="42" t="n">
        <x:v>30</x:v>
      </x:c>
      <x:c r="B31" s="42" t="inlineStr">
        <x:is>
          <x:t xml:space="preserve">19_PARAMETROS</x:t>
        </x:is>
      </x:c>
      <x:c r="C31" s="42" t="inlineStr">
        <x:is>
          <x:t xml:space="preserve">A43</x:t>
        </x:is>
      </x:c>
      <x:c r="D31" s="42" t="inlineStr">
        <x:is>
          <x:t xml:space="preserve">Categoría empresarial</x:t>
        </x:is>
      </x:c>
      <x:c r="E31" s="42" t="inlineStr">
        <x:is>
          <x:t xml:space="preserve">fórmula</x:t>
        </x:is>
      </x:c>
      <x:c r="F31" s="42" t="inlineStr">
        <x:is>
          <x:t xml:space="preserve">Ventas/UIT según Ley 30056</x:t>
        </x:is>
      </x:c>
      <x:c r="G31" s="42" t="inlineStr">
        <x:is>
          <x:t xml:space="preserve">CALCULADO</x:t>
        </x:is>
      </x:c>
    </x:row>
    <x:row r="32">
      <x:c r="A32" s="42" t="n">
        <x:v>31</x:v>
      </x:c>
      <x:c r="B32" s="42" t="inlineStr">
        <x:is>
          <x:t xml:space="preserve">01_PRODUCTOS</x:t>
        </x:is>
      </x:c>
      <x:c r="C32" s="42" t="inlineStr">
        <x:is>
          <x:t xml:space="preserve">A (6 filas)</x:t>
        </x:is>
      </x:c>
      <x:c r="D32" s="42" t="inlineStr">
        <x:is>
          <x:t xml:space="preserve">Familia</x:t>
        </x:is>
      </x:c>
      <x:c r="E32" s="42" t="inlineStr">
        <x:is>
          <x:t xml:space="preserve">Gondolas → Góndolas comerciales</x:t>
        </x:is>
      </x:c>
      <x:c r="F32" s="42" t="inlineStr">
        <x:is>
          <x:t xml:space="preserve">Unifica el nombre con 05_RUTAS, 08_PEDIDOS y 12_PRECIOS (necesario para relacionar hojas)</x:t>
        </x:is>
      </x:c>
      <x:c r="G32" s="42" t="inlineStr">
        <x:is>
          <x:t xml:space="preserve">CORRECCIÓN DE CONSISTENCIA</x:t>
        </x:is>
      </x:c>
    </x:row>
    <x:row r="33">
      <x:c r="A33" s="42" t="n">
        <x:v>32</x:v>
      </x:c>
      <x:c r="B33" s="42" t="inlineStr">
        <x:is>
          <x:t xml:space="preserve">01_PRODUCTOS</x:t>
        </x:is>
      </x:c>
      <x:c r="C33" s="42" t="inlineStr">
        <x:is>
          <x:t xml:space="preserve">K:L</x:t>
        </x:is>
      </x:c>
      <x:c r="D33" s="42" t="inlineStr">
        <x:is>
          <x:t xml:space="preserve">Pedidos y unidades 2025</x:t>
        </x:is>
      </x:c>
      <x:c r="E33" s="42" t="inlineStr">
        <x:is>
          <x:t xml:space="preserve">fórmula</x:t>
        </x:is>
      </x:c>
      <x:c r="F33" s="42" t="inlineStr">
        <x:is>
          <x:t xml:space="preserve">Demanda por producto enlazada a 08_PEDIDOS</x:t>
        </x:is>
      </x:c>
      <x:c r="G33" s="42" t="inlineStr">
        <x:is>
          <x:t xml:space="preserve">CALCULADO</x:t>
        </x:is>
      </x:c>
    </x:row>
    <x:row r="34">
      <x:c r="A34" s="42" t="n">
        <x:v>33</x:v>
      </x:c>
      <x:c r="B34" s="42" t="inlineStr">
        <x:is>
          <x:t xml:space="preserve">01B_IMAGENES</x:t>
        </x:is>
      </x:c>
      <x:c r="C34" s="42" t="inlineStr">
        <x:is>
          <x:t xml:space="preserve">hoja nueva</x:t>
        </x:is>
      </x:c>
      <x:c r="D34" s="42" t="inlineStr">
        <x:is>
          <x:t xml:space="preserve">Esquemas de los 8 productos con pedidos</x:t>
        </x:is>
      </x:c>
      <x:c r="E34" s="42" t="inlineStr">
        <x:is>
          <x:t xml:space="preserve">imágenes PNG</x:t>
        </x:is>
      </x:c>
      <x:c r="F34" s="42" t="inlineStr">
        <x:is>
          <x:t xml:space="preserve">Imágenes referenciales a escala desde 01_PRODUCTOS (no fotografías)</x:t>
        </x:is>
      </x:c>
      <x:c r="G34" s="42" t="inlineStr">
        <x:is>
          <x:t xml:space="preserve">ELABORACIÓN PROPIA</x:t>
        </x:is>
      </x:c>
    </x:row>
    <x:row r="35">
      <x:c r="A35" s="42" t="n">
        <x:v>34</x:v>
      </x:c>
      <x:c r="B35" s="42" t="inlineStr">
        <x:is>
          <x:t xml:space="preserve">03_DESPIECE</x:t>
        </x:is>
      </x:c>
      <x:c r="C35" s="42" t="inlineStr">
        <x:is>
          <x:t xml:space="preserve">K</x:t>
        </x:is>
      </x:c>
      <x:c r="D35" s="42" t="inlineStr">
        <x:is>
          <x:t xml:space="preserve">Planchas equivalentes</x:t>
        </x:is>
      </x:c>
      <x:c r="E35" s="42" t="inlineStr">
        <x:is>
          <x:t xml:space="preserve">fórmula</x:t>
        </x:is>
      </x:c>
      <x:c r="F35" s="42" t="inlineStr">
        <x:is>
          <x:t xml:space="preserve">Área de chapa / 2,88 m² (plancha 1,20 × 2,40 m)</x:t>
        </x:is>
      </x:c>
      <x:c r="G35" s="42" t="inlineStr">
        <x:is>
          <x:t xml:space="preserve">CALCULADO</x:t>
        </x:is>
      </x:c>
    </x:row>
    <x:row r="36">
      <x:c r="A36" s="42" t="n">
        <x:v>35</x:v>
      </x:c>
      <x:c r="B36" s="42" t="inlineStr">
        <x:is>
          <x:t xml:space="preserve">10_MATERIALES_ORDEN</x:t>
        </x:is>
      </x:c>
      <x:c r="C36" s="42" t="inlineStr">
        <x:is>
          <x:t xml:space="preserve">J:K</x:t>
        </x:is>
      </x:c>
      <x:c r="D36" s="42" t="inlineStr">
        <x:is>
          <x:t xml:space="preserve">Masa y planchas por pedido</x:t>
        </x:is>
      </x:c>
      <x:c r="E36" s="42" t="inlineStr">
        <x:is>
          <x:t xml:space="preserve">fórmula</x:t>
        </x:is>
      </x:c>
      <x:c r="F36" s="42" t="inlineStr">
        <x:is>
          <x:t xml:space="preserve">Se recalculan al cambiar la cantidad del pedido</x:t>
        </x:is>
      </x:c>
      <x:c r="G36" s="42" t="inlineStr">
        <x:is>
          <x:t xml:space="preserve">CALCULADO</x:t>
        </x:is>
      </x:c>
    </x:row>
    <x:row r="37">
      <x:c r="A37" s="42" t="n">
        <x:v>36</x:v>
      </x:c>
      <x:c r="B37" s="42" t="inlineStr">
        <x:is>
          <x:t xml:space="preserve">04_MAQUINAS</x:t>
        </x:is>
      </x:c>
      <x:c r="C37" s="42" t="inlineStr">
        <x:is>
          <x:t xml:space="preserve">E18</x:t>
        </x:is>
      </x:c>
      <x:c r="D37" s="42" t="inlineStr">
        <x:is>
          <x:t xml:space="preserve">Cantidad de la sala de pintura</x:t>
        </x:is>
      </x:c>
      <x:c r="E37" s="42" t="inlineStr">
        <x:is>
          <x:t xml:space="preserve">1</x:t>
        </x:is>
      </x:c>
      <x:c r="F37" s="42" t="inlineStr">
        <x:is>
          <x:t xml:space="preserve">Celda vacía; la empresa cuenta con sala de aplicación (y 11_CAPACIDAD ya usaba 1)</x:t>
        </x:is>
      </x:c>
      <x:c r="G37" s="42" t="inlineStr">
        <x:is>
          <x:t xml:space="preserve">REAL (declarado)</x:t>
        </x:is>
      </x:c>
    </x:row>
    <x:row r="38">
      <x:c r="A38" s="42" t="n">
        <x:v>37</x:v>
      </x:c>
      <x:c r="B38" s="42" t="inlineStr">
        <x:is>
          <x:t xml:space="preserve">04_MAQUINAS</x:t>
        </x:is>
      </x:c>
      <x:c r="C38" s="42" t="inlineStr">
        <x:is>
          <x:t xml:space="preserve">I:P</x:t>
        </x:is>
      </x:c>
      <x:c r="D38" s="42" t="inlineStr">
        <x:is>
          <x:t xml:space="preserve">Potencia, factor de carga, grupo de operarios, criticidad, horas, utilización, energía</x:t>
        </x:is>
      </x:c>
      <x:c r="E38" s="42" t="inlineStr">
        <x:is>
          <x:t xml:space="preserve">ver hoja</x:t>
        </x:is>
      </x:c>
      <x:c r="F38" s="42" t="inlineStr">
        <x:is>
          <x:t xml:space="preserve">Permite indicadores de sostenibilidad (energía) y de participación humana; utilización enlazada a 09 y 07</x:t>
        </x:is>
      </x:c>
      <x:c r="G38" s="42" t="inlineStr">
        <x:is>
          <x:t xml:space="preserve">ESTIMADO / SUPUESTO / CALCULADO</x:t>
        </x:is>
      </x:c>
    </x:row>
    <x:row r="39">
      <x:c r="A39" s="42" t="n">
        <x:v>38</x:v>
      </x:c>
      <x:c r="B39" s="42" t="inlineStr">
        <x:is>
          <x:t xml:space="preserve">06B_HABILIDADES</x:t>
        </x:is>
      </x:c>
      <x:c r="C39" s="42" t="inlineStr">
        <x:is>
          <x:t xml:space="preserve">hoja nueva</x:t>
        </x:is>
      </x:c>
      <x:c r="D39" s="42" t="inlineStr">
        <x:is>
          <x:t xml:space="preserve">Matriz de habilidades</x:t>
        </x:is>
      </x:c>
      <x:c r="E39" s="42" t="inlineStr">
        <x:is>
          <x:t xml:space="preserve">1/0</x:t>
        </x:is>
      </x:c>
      <x:c r="F39" s="42" t="inlineStr">
        <x:is>
          <x:t xml:space="preserve">Verifica que cada máquina ocupada tenga un operario habilitado libre (participación humana)</x:t>
        </x:is>
      </x:c>
      <x:c r="G39" s="42" t="inlineStr">
        <x:is>
          <x:t xml:space="preserve">SUPUESTO</x:t>
        </x:is>
      </x:c>
    </x:row>
    <x:row r="40">
      <x:c r="A40" s="42" t="n">
        <x:v>39</x:v>
      </x:c>
      <x:c r="B40" s="42" t="inlineStr">
        <x:is>
          <x:t xml:space="preserve">07_CALENDARIO</x:t>
        </x:is>
      </x:c>
      <x:c r="C40" s="42" t="inlineStr">
        <x:is>
          <x:t xml:space="preserve">J:K</x:t>
        </x:is>
      </x:c>
      <x:c r="D40" s="42" t="inlineStr">
        <x:is>
          <x:t xml:space="preserve">Feriado nacional y día productivo efectivo</x:t>
        </x:is>
      </x:c>
      <x:c r="E40" s="42" t="inlineStr">
        <x:is>
          <x:t xml:space="preserve">17 feriados 2025-2026</x:t>
        </x:is>
      </x:c>
      <x:c r="F40" s="42" t="inlineStr">
        <x:is>
          <x:t xml:space="preserve">Con el interruptor de 19_PARAMETROS en 0 el calendario es idéntico a la V13</x:t>
        </x:is>
      </x:c>
      <x:c r="G40" s="42" t="inlineStr">
        <x:is>
          <x:t xml:space="preserve">REFERENCIA NORMATIVA / CALCULADO</x:t>
        </x:is>
      </x:c>
    </x:row>
    <x:row r="41">
      <x:c r="A41" s="42" t="n">
        <x:v>40</x:v>
      </x:c>
      <x:c r="B41" s="42" t="inlineStr">
        <x:is>
          <x:t xml:space="preserve">08_PEDIDOS</x:t>
        </x:is>
      </x:c>
      <x:c r="C41" s="42" t="inlineStr">
        <x:is>
          <x:t xml:space="preserve">H, I, R</x:t>
        </x:is>
      </x:c>
      <x:c r="D41" s="42" t="inlineStr">
        <x:is>
          <x:t xml:space="preserve">Mes, Lote y Penalidad fija</x:t>
        </x:is>
      </x:c>
      <x:c r="E41" s="42" t="inlineStr">
        <x:is>
          <x:t xml:space="preserve">constantes → fórmulas (mismo valor)</x:t>
        </x:is>
      </x:c>
      <x:c r="F41" s="42" t="inlineStr">
        <x:is>
          <x:t xml:space="preserve">Mes = mes de liberación; Lote = lote guía de 01_PRODUCTOS; Penalidad = % de 12_PRECIOS (antes 0,10 escrito)</x:t>
        </x:is>
      </x:c>
      <x:c r="G41" s="42" t="inlineStr">
        <x:is>
          <x:t xml:space="preserve">CORRECCIÓN DE ENLACE</x:t>
        </x:is>
      </x:c>
    </x:row>
    <x:row r="42">
      <x:c r="A42" s="42" t="n">
        <x:v>41</x:v>
      </x:c>
      <x:c r="B42" s="42" t="inlineStr">
        <x:is>
          <x:t xml:space="preserve">08_PEDIDOS</x:t>
        </x:is>
      </x:c>
      <x:c r="C42" s="42" t="inlineStr">
        <x:is>
          <x:t xml:space="preserve">T2:T97</x:t>
        </x:is>
      </x:c>
      <x:c r="D42" s="42" t="inlineStr">
        <x:is>
          <x:t xml:space="preserve">Liberación con hora</x:t>
        </x:is>
      </x:c>
      <x:c r="E42" s="42" t="inlineStr">
        <x:is>
          <x:t xml:space="preserve">fórmula</x:t>
        </x:is>
      </x:c>
      <x:c r="F42" s="42" t="inlineStr">
        <x:is>
          <x:t xml:space="preserve">Parámetro derivado para el MILP</x:t>
        </x:is>
      </x:c>
      <x:c r="G42" s="42" t="inlineStr">
        <x:is>
          <x:t xml:space="preserve">DERIVADO</x:t>
        </x:is>
      </x:c>
    </x:row>
    <x:row r="43">
      <x:c r="A43" s="42" t="n">
        <x:v>42</x:v>
      </x:c>
      <x:c r="B43" s="42" t="inlineStr">
        <x:is>
          <x:t xml:space="preserve">08_PEDIDOS</x:t>
        </x:is>
      </x:c>
      <x:c r="C43" s="42" t="inlineStr">
        <x:is>
          <x:t xml:space="preserve">U2:U97</x:t>
        </x:is>
      </x:c>
      <x:c r="D43" s="42" t="inlineStr">
        <x:is>
          <x:t xml:space="preserve">Compromiso con hora</x:t>
        </x:is>
      </x:c>
      <x:c r="E43" s="42" t="inlineStr">
        <x:is>
          <x:t xml:space="preserve">fórmula</x:t>
        </x:is>
      </x:c>
      <x:c r="F43" s="42" t="inlineStr">
        <x:is>
          <x:t xml:space="preserve">Parámetro derivado para el MILP</x:t>
        </x:is>
      </x:c>
      <x:c r="G43" s="42" t="inlineStr">
        <x:is>
          <x:t xml:space="preserve">DERIVADO</x:t>
        </x:is>
      </x:c>
    </x:row>
    <x:row r="44">
      <x:c r="A44" s="42" t="n">
        <x:v>43</x:v>
      </x:c>
      <x:c r="B44" s="42" t="inlineStr">
        <x:is>
          <x:t xml:space="preserve">08_PEDIDOS</x:t>
        </x:is>
      </x:c>
      <x:c r="C44" s="42" t="inlineStr">
        <x:is>
          <x:t xml:space="preserve">V2:V97</x:t>
        </x:is>
      </x:c>
      <x:c r="D44" s="42" t="inlineStr">
        <x:is>
          <x:t xml:space="preserve">Peso relativo w_j</x:t>
        </x:is>
      </x:c>
      <x:c r="E44" s="42" t="inlineStr">
        <x:is>
          <x:t xml:space="preserve">fórmula</x:t>
        </x:is>
      </x:c>
      <x:c r="F44" s="42" t="inlineStr">
        <x:is>
          <x:t xml:space="preserve">Parámetro derivado para el MILP</x:t>
        </x:is>
      </x:c>
      <x:c r="G44" s="42" t="inlineStr">
        <x:is>
          <x:t xml:space="preserve">DERIVADO</x:t>
        </x:is>
      </x:c>
    </x:row>
    <x:row r="45">
      <x:c r="A45" s="42" t="n">
        <x:v>44</x:v>
      </x:c>
      <x:c r="B45" s="42" t="inlineStr">
        <x:is>
          <x:t xml:space="preserve">08_PEDIDOS</x:t>
        </x:is>
      </x:c>
      <x:c r="C45" s="42" t="inlineStr">
        <x:is>
          <x:t xml:space="preserve">W2:W97</x:t>
        </x:is>
      </x:c>
      <x:c r="D45" s="42" t="inlineStr">
        <x:is>
          <x:t xml:space="preserve">Plazo contractual días</x:t>
        </x:is>
      </x:c>
      <x:c r="E45" s="42" t="inlineStr">
        <x:is>
          <x:t xml:space="preserve">fórmula</x:t>
        </x:is>
      </x:c>
      <x:c r="F45" s="42" t="inlineStr">
        <x:is>
          <x:t xml:space="preserve">Parámetro derivado para el MILP</x:t>
        </x:is>
      </x:c>
      <x:c r="G45" s="42" t="inlineStr">
        <x:is>
          <x:t xml:space="preserve">DERIVADO</x:t>
        </x:is>
      </x:c>
    </x:row>
    <x:row r="46">
      <x:c r="A46" s="42" t="n">
        <x:v>45</x:v>
      </x:c>
      <x:c r="B46" s="42" t="inlineStr">
        <x:is>
          <x:t xml:space="preserve">08_PEDIDOS</x:t>
        </x:is>
      </x:c>
      <x:c r="C46" s="42" t="inlineStr">
        <x:is>
          <x:t xml:space="preserve">X2:X97</x:t>
        </x:is>
      </x:c>
      <x:c r="D46" s="42" t="inlineStr">
        <x:is>
          <x:t xml:space="preserve">Penalidad diaria sensibilidad S/</x:t>
        </x:is>
      </x:c>
      <x:c r="E46" s="42" t="inlineStr">
        <x:is>
          <x:t xml:space="preserve">fórmula</x:t>
        </x:is>
      </x:c>
      <x:c r="F46" s="42" t="inlineStr">
        <x:is>
          <x:t xml:space="preserve">Parámetro derivado para el MILP</x:t>
        </x:is>
      </x:c>
      <x:c r="G46" s="42" t="inlineStr">
        <x:is>
          <x:t xml:space="preserve">DERIVADO</x:t>
        </x:is>
      </x:c>
    </x:row>
    <x:row r="47">
      <x:c r="A47" s="42" t="n">
        <x:v>46</x:v>
      </x:c>
      <x:c r="B47" s="42" t="inlineStr">
        <x:is>
          <x:t xml:space="preserve">08_PEDIDOS</x:t>
        </x:is>
      </x:c>
      <x:c r="C47" s="42" t="inlineStr">
        <x:is>
          <x:t xml:space="preserve">Y2:Y97</x:t>
        </x:is>
      </x:c>
      <x:c r="D47" s="42" t="inlineStr">
        <x:is>
          <x:t xml:space="preserve">Tope de penalidad S/</x:t>
        </x:is>
      </x:c>
      <x:c r="E47" s="42" t="inlineStr">
        <x:is>
          <x:t xml:space="preserve">fórmula</x:t>
        </x:is>
      </x:c>
      <x:c r="F47" s="42" t="inlineStr">
        <x:is>
          <x:t xml:space="preserve">Parámetro derivado para el MILP</x:t>
        </x:is>
      </x:c>
      <x:c r="G47" s="42" t="inlineStr">
        <x:is>
          <x:t xml:space="preserve">DERIVADO</x:t>
        </x:is>
      </x:c>
    </x:row>
    <x:row r="48">
      <x:c r="A48" s="42" t="n">
        <x:v>47</x:v>
      </x:c>
      <x:c r="B48" s="42" t="inlineStr">
        <x:is>
          <x:t xml:space="preserve">08_PEDIDOS</x:t>
        </x:is>
      </x:c>
      <x:c r="C48" s="42" t="inlineStr">
        <x:is>
          <x:t xml:space="preserve">Z2:Z97</x:t>
        </x:is>
      </x:c>
      <x:c r="D48" s="42" t="inlineStr">
        <x:is>
          <x:t xml:space="preserve">Horas de proceso del pedido</x:t>
        </x:is>
      </x:c>
      <x:c r="E48" s="42" t="inlineStr">
        <x:is>
          <x:t xml:space="preserve">fórmula</x:t>
        </x:is>
      </x:c>
      <x:c r="F48" s="42" t="inlineStr">
        <x:is>
          <x:t xml:space="preserve">Parámetro derivado para el MILP</x:t>
        </x:is>
      </x:c>
      <x:c r="G48" s="42" t="inlineStr">
        <x:is>
          <x:t xml:space="preserve">DERIVADO</x:t>
        </x:is>
      </x:c>
    </x:row>
    <x:row r="49">
      <x:c r="A49" s="42" t="n">
        <x:v>48</x:v>
      </x:c>
      <x:c r="B49" s="42" t="inlineStr">
        <x:is>
          <x:t xml:space="preserve">09_CARGA_ORDEN</x:t>
        </x:is>
      </x:c>
      <x:c r="C49" s="42" t="inlineStr">
        <x:is>
          <x:t xml:space="preserve">K, N, O</x:t>
        </x:is>
      </x:c>
      <x:c r="D49" s="42" t="inlineStr">
        <x:is>
          <x:t xml:space="preserve">Mes enlazado; costo y energía por operación</x:t>
        </x:is>
      </x:c>
      <x:c r="E49" s="42" t="inlineStr">
        <x:is>
          <x:t xml:space="preserve">fórmulas</x:t>
        </x:is>
      </x:c>
      <x:c r="F49" s="42" t="inlineStr">
        <x:is>
          <x:t xml:space="preserve">Mes = mes del pedido (antes constante igual); costo con la tarifa de cada máquina; energía con kW y factor de 04</x:t>
        </x:is>
      </x:c>
      <x:c r="G49" s="42" t="inlineStr">
        <x:is>
          <x:t xml:space="preserve">CORRECCIÓN DE ENLACE / CALCULADO</x:t>
        </x:is>
      </x:c>
    </x:row>
    <x:row r="50">
      <x:c r="A50" s="42" t="n">
        <x:v>49</x:v>
      </x:c>
      <x:c r="B50" s="42" t="inlineStr">
        <x:is>
          <x:t xml:space="preserve">11_CAPACIDAD</x:t>
        </x:is>
      </x:c>
      <x:c r="C50" s="42" t="inlineStr">
        <x:is>
          <x:t xml:space="preserve">C, D, E, I</x:t>
        </x:is>
      </x:c>
      <x:c r="D50" s="42" t="inlineStr">
        <x:is>
          <x:t xml:space="preserve">Días, horas/día, cantidad y carga requerida</x:t>
        </x:is>
      </x:c>
      <x:c r="E50" s="42" t="inlineStr">
        <x:is>
          <x:t xml:space="preserve">constantes → fórmulas (mismo valor con feriados = 0)</x:t>
        </x:is>
      </x:c>
      <x:c r="F50" s="42" t="inlineStr">
        <x:is>
          <x:t xml:space="preserve">Si cambian pedidos, tiempos, máquinas o calendario, la capacidad se recalcula</x:t>
        </x:is>
      </x:c>
      <x:c r="G50" s="42" t="inlineStr">
        <x:is>
          <x:t xml:space="preserve">CORRECCIÓN DE ENLACE</x:t>
        </x:is>
      </x:c>
    </x:row>
    <x:row r="51">
      <x:c r="A51" s="42" t="n">
        <x:v>50</x:v>
      </x:c>
      <x:c r="B51" s="42" t="inlineStr">
        <x:is>
          <x:t xml:space="preserve">13_ELEGIBILIDAD</x:t>
        </x:is>
      </x:c>
      <x:c r="C51" s="42" t="inlineStr">
        <x:is>
          <x:t xml:space="preserve">G:H</x:t>
        </x:is>
      </x:c>
      <x:c r="D51" s="42" t="inlineStr">
        <x:is>
          <x:t xml:space="preserve">Factor de tiempo relativo</x:t>
        </x:is>
      </x:c>
      <x:c r="E51" s="42" t="inlineStr">
        <x:is>
          <x:t xml:space="preserve">1,00 principal / mismo proceso; 1,10 utillaje compatible</x:t>
        </x:is>
      </x:c>
      <x:c r="F51" s="42" t="inlineStr">
        <x:is>
          <x:t xml:space="preserve">Tiempo en máquina alternativa = tiempo de ruta × factor; variable en sensibilidad</x:t>
        </x:is>
      </x:c>
      <x:c r="G51" s="42" t="inlineStr">
        <x:is>
          <x:t xml:space="preserve">SUPUESTO TÉCNICO</x:t>
        </x:is>
      </x:c>
    </x:row>
    <x:row r="52">
      <x:c r="A52" s="42" t="n">
        <x:v>51</x:v>
      </x:c>
      <x:c r="B52" s="42" t="inlineStr">
        <x:is>
          <x:t xml:space="preserve">14_FALLAS_ESC</x:t>
        </x:is>
      </x:c>
      <x:c r="C52" s="42" t="inlineStr">
        <x:is>
          <x:t xml:space="preserve">A14:J14</x:t>
        </x:is>
      </x:c>
      <x:c r="D52" s="42" t="inlineStr">
        <x:is>
          <x:t xml:space="preserve">F13</x:t>
        </x:is>
      </x:c>
      <x:c r="E52" s="42" t="inlineStr">
        <x:is>
          <x:t xml:space="preserve">2025-08-12 10:00, 29 h reloj, 12.0 h de turno, Plegadora hidráulica de chapa metálica</x:t>
        </x:is>
      </x:c>
      <x:c r="F52" s="42" t="inlineStr">
        <x:is>
          <x:t xml:space="preserve">Falla prolongada (1,5 veces la máxima del registro original), dentro del plegado de P059; mes de 80 % de carga</x:t>
        </x:is>
      </x:c>
      <x:c r="G52" s="42" t="inlineStr">
        <x:is>
          <x:t xml:space="preserve">SINTETICO</x:t>
        </x:is>
      </x:c>
    </x:row>
    <x:row r="53">
      <x:c r="A53" s="42" t="n">
        <x:v>52</x:v>
      </x:c>
      <x:c r="B53" s="42" t="inlineStr">
        <x:is>
          <x:t xml:space="preserve">14_FALLAS_ESC</x:t>
        </x:is>
      </x:c>
      <x:c r="C53" s="42" t="inlineStr">
        <x:is>
          <x:t xml:space="preserve">A15:J15</x:t>
        </x:is>
      </x:c>
      <x:c r="D53" s="42" t="inlineStr">
        <x:is>
          <x:t xml:space="preserve">F14</x:t>
        </x:is>
      </x:c>
      <x:c r="E53" s="42" t="inlineStr">
        <x:is>
          <x:t xml:space="preserve">2025-06-26 09:30, 3 h reloj, 2.5 h de turno, Plegadora hidráulica de chapa metálica</x:t>
        </x:is>
      </x:c>
      <x:c r="F53" s="42" t="inlineStr">
        <x:is>
          <x:t xml:space="preserve">Tercera parada de junio, mes de mayor carga de la plegadora; dentro del plegado de P044</x:t>
        </x:is>
      </x:c>
      <x:c r="G53" s="42" t="inlineStr">
        <x:is>
          <x:t xml:space="preserve">SINTETICO</x:t>
        </x:is>
      </x:c>
    </x:row>
    <x:row r="54">
      <x:c r="A54" s="42" t="n">
        <x:v>53</x:v>
      </x:c>
      <x:c r="B54" s="42" t="inlineStr">
        <x:is>
          <x:t xml:space="preserve">14_FALLAS_ESC</x:t>
        </x:is>
      </x:c>
      <x:c r="C54" s="42" t="inlineStr">
        <x:is>
          <x:t xml:space="preserve">A16:J16</x:t>
        </x:is>
      </x:c>
      <x:c r="D54" s="42" t="inlineStr">
        <x:is>
          <x:t xml:space="preserve">F15</x:t>
        </x:is>
      </x:c>
      <x:c r="E54" s="42" t="inlineStr">
        <x:is>
          <x:t xml:space="preserve">2025-09-19 10:30, 4.5 h reloj, 3.5 h de turno, Taladro de banco para perforación de acero</x:t>
        </x:is>
      </x:c>
      <x:c r="F54" s="42" t="inlineStr">
        <x:is>
          <x:t xml:space="preserve">Recurso con alternativa (segundo taladro): prueba la reasignación</x:t>
        </x:is>
      </x:c>
      <x:c r="G54" s="42" t="inlineStr">
        <x:is>
          <x:t xml:space="preserve">SINTETICO</x:t>
        </x:is>
      </x:c>
    </x:row>
    <x:row r="55">
      <x:c r="A55" s="42" t="n">
        <x:v>54</x:v>
      </x:c>
      <x:c r="B55" s="42" t="inlineStr">
        <x:is>
          <x:t xml:space="preserve">14_FALLAS_ESC</x:t>
        </x:is>
      </x:c>
      <x:c r="C55" s="42" t="inlineStr">
        <x:is>
          <x:t xml:space="preserve">A17:J17</x:t>
        </x:is>
      </x:c>
      <x:c r="D55" s="42" t="inlineStr">
        <x:is>
          <x:t xml:space="preserve">F16</x:t>
        </x:is>
      </x:c>
      <x:c r="E55" s="42" t="inlineStr">
        <x:is>
          <x:t xml:space="preserve">2025-07-11 09:00, 5 h reloj, 4.0 h de turno, Máquina de soldadura por arco MIG/MAG</x:t>
        </x:is>
      </x:c>
      <x:c r="F55" s="42" t="inlineStr">
        <x:is>
          <x:t xml:space="preserve">Recurso con alternativa (segunda estación de soldadura)</x:t>
        </x:is>
      </x:c>
      <x:c r="G55" s="42" t="inlineStr">
        <x:is>
          <x:t xml:space="preserve">SINTETICO</x:t>
        </x:is>
      </x:c>
    </x:row>
    <x:row r="56">
      <x:c r="A56" s="42" t="n">
        <x:v>55</x:v>
      </x:c>
      <x:c r="B56" s="42" t="inlineStr">
        <x:is>
          <x:t xml:space="preserve">14_FALLAS_ESC</x:t>
        </x:is>
      </x:c>
      <x:c r="C56" s="42" t="inlineStr">
        <x:is>
          <x:t xml:space="preserve">A18:J18</x:t>
        </x:is>
      </x:c>
      <x:c r="D56" s="42" t="inlineStr">
        <x:is>
          <x:t xml:space="preserve">F17</x:t>
        </x:is>
      </x:c>
      <x:c r="E56" s="42" t="inlineStr">
        <x:is>
          <x:t xml:space="preserve">2025-07-02 09:45, 6 h reloj, 5.0 h de turno, Horno de curado de pintura electrostática por lotes</x:t>
        </x:is>
      </x:c>
      <x:c r="F56" s="42" t="inlineStr">
        <x:is>
          <x:t xml:space="preserve">Recurso compartido por todas las familias, sin alternativa; curado interrumpido se repite</x:t>
        </x:is>
      </x:c>
      <x:c r="G56" s="42" t="inlineStr">
        <x:is>
          <x:t xml:space="preserve">SINTETICO</x:t>
        </x:is>
      </x:c>
    </x:row>
    <x:row r="57">
      <x:c r="A57" s="42" t="n">
        <x:v>56</x:v>
      </x:c>
      <x:c r="B57" s="42" t="inlineStr">
        <x:is>
          <x:t xml:space="preserve">14_FALLAS_ESC</x:t>
        </x:is>
      </x:c>
      <x:c r="C57" s="42" t="inlineStr">
        <x:is>
          <x:t xml:space="preserve">A19:J19</x:t>
        </x:is>
      </x:c>
      <x:c r="D57" s="42" t="inlineStr">
        <x:is>
          <x:t xml:space="preserve">F18</x:t>
        </x:is>
      </x:c>
      <x:c r="E57" s="42" t="inlineStr">
        <x:is>
          <x:t xml:space="preserve">2025-05-07 09:00, 4 h reloj, 3.0 h de turno, Guillotina hidráulica para corte de planchas de acero</x:t>
        </x:is>
      </x:c>
      <x:c r="F57" s="42" t="inlineStr">
        <x:is>
          <x:t xml:space="preserve">Primera operación de todas las rutas, sin alternativa</x:t>
        </x:is>
      </x:c>
      <x:c r="G57" s="42" t="inlineStr">
        <x:is>
          <x:t xml:space="preserve">SINTETICO</x:t>
        </x:is>
      </x:c>
    </x:row>
    <x:row r="58">
      <x:c r="A58" s="42" t="n">
        <x:v>57</x:v>
      </x:c>
      <x:c r="B58" s="42" t="inlineStr">
        <x:is>
          <x:t xml:space="preserve">14_FALLAS_ESC</x:t>
        </x:is>
      </x:c>
      <x:c r="C58" s="42" t="inlineStr">
        <x:is>
          <x:t xml:space="preserve">A20:J20</x:t>
        </x:is>
      </x:c>
      <x:c r="D58" s="42" t="inlineStr">
        <x:is>
          <x:t xml:space="preserve">F19</x:t>
        </x:is>
      </x:c>
      <x:c r="E58" s="42" t="inlineStr">
        <x:is>
          <x:t xml:space="preserve">2025-07-17 09:00, 3 h reloj, 3.0 h de turno, Plegadora hidráulica de chapa metálica</x:t>
        </x:is>
      </x:c>
      <x:c r="F58" s="42" t="inlineStr">
        <x:is>
          <x:t xml:space="preserve">Falla simultánea de dos máquinas</x:t>
        </x:is>
      </x:c>
      <x:c r="G58" s="42" t="inlineStr">
        <x:is>
          <x:t xml:space="preserve">SINTETICO</x:t>
        </x:is>
      </x:c>
    </x:row>
    <x:row r="59">
      <x:c r="A59" s="42" t="n">
        <x:v>58</x:v>
      </x:c>
      <x:c r="B59" s="42" t="inlineStr">
        <x:is>
          <x:t xml:space="preserve">14_FALLAS_ESC</x:t>
        </x:is>
      </x:c>
      <x:c r="C59" s="42" t="inlineStr">
        <x:is>
          <x:t xml:space="preserve">A21:J21</x:t>
        </x:is>
      </x:c>
      <x:c r="D59" s="42" t="inlineStr">
        <x:is>
          <x:t xml:space="preserve">F20</x:t>
        </x:is>
      </x:c>
      <x:c r="E59" s="42" t="inlineStr">
        <x:is>
          <x:t xml:space="preserve">2025-07-17 09:00, 3 h reloj, 3.0 h de turno, Guillotina hidráulica para corte de planchas de acero</x:t>
        </x:is>
      </x:c>
      <x:c r="F59" s="42" t="inlineStr">
        <x:is>
          <x:t xml:space="preserve">Falla simultánea de dos máquinas</x:t>
        </x:is>
      </x:c>
      <x:c r="G59" s="42" t="inlineStr">
        <x:is>
          <x:t xml:space="preserve">SINTETICO</x:t>
        </x:is>
      </x:c>
    </x:row>
    <x:row r="60">
      <x:c r="A60" s="42" t="n">
        <x:v>59</x:v>
      </x:c>
      <x:c r="B60" s="42" t="inlineStr">
        <x:is>
          <x:t xml:space="preserve">14_FALLAS_ESC</x:t>
        </x:is>
      </x:c>
      <x:c r="C60" s="42" t="inlineStr">
        <x:is>
          <x:t xml:space="preserve">A22:J22</x:t>
        </x:is>
      </x:c>
      <x:c r="D60" s="42" t="inlineStr">
        <x:is>
          <x:t xml:space="preserve">F21</x:t>
        </x:is>
      </x:c>
      <x:c r="E60" s="42" t="inlineStr">
        <x:is>
          <x:t xml:space="preserve">2025-07-16 08:00, 4 h reloj, 4.0 h de turno, Plegadora hidráulica de chapa metálica</x:t>
        </x:is>
      </x:c>
      <x:c r="F60" s="42" t="inlineStr">
        <x:is>
          <x:t xml:space="preserve">Indisponibilidad planificada y conocida de antemano (ventana futura); se combina con F16 en S21A</x:t>
        </x:is>
      </x:c>
      <x:c r="G60" s="42" t="inlineStr">
        <x:is>
          <x:t xml:space="preserve">SUPUESTO</x:t>
        </x:is>
      </x:c>
    </x:row>
    <x:row r="61">
      <x:c r="A61" s="42" t="n">
        <x:v>60</x:v>
      </x:c>
      <x:c r="B61" s="42" t="inlineStr">
        <x:is>
          <x:t xml:space="preserve">15_RECUPERACION</x:t>
        </x:is>
      </x:c>
      <x:c r="C61" s="42" t="inlineStr">
        <x:is>
          <x:t xml:space="preserve">columnas y 4 filas</x:t>
        </x:is>
      </x:c>
      <x:c r="D61" s="42" t="inlineStr">
        <x:is>
          <x:t xml:space="preserve">Detalle A/B y reglas genéricas</x:t>
        </x:is>
      </x:c>
      <x:c r="E61" s="42" t="inlineStr">
        <x:is>
          <x:t xml:space="preserve">ver hoja</x:t>
        </x:is>
      </x:c>
      <x:c r="F61" s="42" t="inlineStr">
        <x:is>
          <x:t xml:space="preserve">Permite calcular el tiempo restante de cualquier operación interrumpida, no sólo del plegado</x:t>
        </x:is>
      </x:c>
      <x:c r="G61" s="42" t="inlineStr">
        <x:is>
          <x:t xml:space="preserve">SUPUESTO TÉCNICO</x:t>
        </x:is>
      </x:c>
    </x:row>
    <x:row r="62">
      <x:c r="A62" s="42" t="n">
        <x:v>61</x:v>
      </x:c>
      <x:c r="B62" s="42" t="inlineStr">
        <x:is>
          <x:t xml:space="preserve">18_ESCENARIOS</x:t>
        </x:is>
      </x:c>
      <x:c r="C62" s="42" t="inlineStr">
        <x:is>
          <x:t xml:space="preserve">filas nuevas</x:t>
        </x:is>
      </x:c>
      <x:c r="D62" s="42" t="inlineStr">
        <x:is>
          <x:t xml:space="preserve">S13–S20</x:t>
        </x:is>
      </x:c>
      <x:c r="E62" s="42" t="inlineStr">
        <x:is>
          <x:t xml:space="preserve">ver hoja</x:t>
        </x:is>
      </x:c>
      <x:c r="F62" s="42" t="inlineStr">
        <x:is>
          <x:t xml:space="preserve">Falla larga, recurrente, otros recursos, simultánea, con mantenimiento anunciado y año completo; en S14, S19 y S21 la duración es la suma de eventos</x:t>
        </x:is>
      </x:c>
      <x:c r="G62" s="42" t="inlineStr">
        <x:is>
          <x:t xml:space="preserve">SINTETICO</x:t>
        </x:is>
      </x:c>
    </x:row>
    <x:row r="63">
      <x:c r="A63" s="42" t="n">
        <x:v>62</x:v>
      </x:c>
      <x:c r="B63" s="42" t="inlineStr">
        <x:is>
          <x:t xml:space="preserve">20_COSTOS</x:t>
        </x:is>
      </x:c>
      <x:c r="C63" s="42" t="inlineStr">
        <x:is>
          <x:t xml:space="preserve">E:F</x:t>
        </x:is>
      </x:c>
      <x:c r="D63" s="42" t="inlineStr">
        <x:is>
          <x:t xml:space="preserve">Tarifas de mano de obra y máquina</x:t>
        </x:is>
      </x:c>
      <x:c r="E63" s="42" t="inlineStr">
        <x:is>
          <x:t xml:space="preserve">13 y 18 escritos → referencia a 19_PARAMETROS (mismo valor)</x:t>
        </x:is>
      </x:c>
      <x:c r="F63" s="42" t="inlineStr">
        <x:is>
          <x:t xml:space="preserve">Un solo lugar para cambiar tarifas</x:t>
        </x:is>
      </x:c>
      <x:c r="G63" s="42" t="inlineStr">
        <x:is>
          <x:t xml:space="preserve">CORRECCIÓN DE ENLACE</x:t>
        </x:is>
      </x:c>
    </x:row>
    <x:row r="64">
      <x:c r="A64" s="42" t="n">
        <x:v>63</x:v>
      </x:c>
      <x:c r="B64" s="42" t="inlineStr">
        <x:is>
          <x:t xml:space="preserve">21B_PARADAS_ARCHIVO_ORIG</x:t>
        </x:is>
      </x:c>
      <x:c r="C64" s="42" t="inlineStr">
        <x:is>
          <x:t xml:space="preserve">hoja nueva</x:t>
        </x:is>
      </x:c>
      <x:c r="D64" s="42" t="inlineStr">
        <x:is>
          <x:t xml:space="preserve">60 paradas del archivo original Data_SAGAPI_PIA</x:t>
        </x:is>
      </x:c>
      <x:c r="E64" s="42" t="inlineStr">
        <x:is>
          <x:t xml:space="preserve">copia</x:t>
        </x:is>
      </x:c>
      <x:c r="F64" s="42" t="inlineStr">
        <x:is>
          <x:t xml:space="preserve">Sólo para calibrar duraciones de los escenarios (mediana 3,5 h; máximo 8 h); no se usa como historial de la plegadora</x:t>
        </x:is>
      </x:c>
      <x:c r="G64" s="42" t="inlineStr">
        <x:is>
          <x:t xml:space="preserve">REGISTRO ORIGINAL NO VERIFICADO</x:t>
        </x:is>
      </x:c>
    </x:row>
    <x:row r="65">
      <x:c r="A65" s="42" t="n">
        <x:v>64</x:v>
      </x:c>
      <x:c r="B65" s="42" t="inlineStr">
        <x:is>
          <x:t xml:space="preserve">25_CAPACIDAD_CON_FALLAS</x:t>
        </x:is>
      </x:c>
      <x:c r="C65" s="42" t="inlineStr">
        <x:is>
          <x:t xml:space="preserve">D</x:t>
        </x:is>
      </x:c>
      <x:c r="D65" s="42" t="inlineStr">
        <x:is>
          <x:t xml:space="preserve">Parada escenario (h)</x:t>
        </x:is>
      </x:c>
      <x:c r="E65" s="42" t="inlineStr">
        <x:is>
          <x:t xml:space="preserve">constante → SUMPRODUCT sobre 14_FALLAS_ESC</x:t>
        </x:is>
      </x:c>
      <x:c r="F65" s="42" t="inlineStr">
        <x:is>
          <x:t xml:space="preserve">Incluye automáticamente las fallas añadidas (F13–F20) y cualquier falla nueva</x:t>
        </x:is>
      </x:c>
      <x:c r="G65" s="42" t="inlineStr">
        <x:is>
          <x:t xml:space="preserve">CORRECCIÓN DE ENLACE</x:t>
        </x:is>
      </x:c>
    </x:row>
    <x:row r="66">
      <x:c r="A66" s="42" t="n">
        <x:v>65</x:v>
      </x:c>
      <x:c r="B66" s="42" t="inlineStr">
        <x:is>
          <x:t xml:space="preserve">27_SENSIBILIDAD</x:t>
        </x:is>
      </x:c>
      <x:c r="C66" s="42" t="inlineStr">
        <x:is>
          <x:t xml:space="preserve">hoja nueva</x:t>
        </x:is>
      </x:c>
      <x:c r="D66" s="42" t="inlineStr">
        <x:is>
          <x:t xml:space="preserve">Factores de sensibilidad</x:t>
        </x:is>
      </x:c>
      <x:c r="E66" s="42" t="inlineStr">
        <x:is>
          <x:t xml:space="preserve">5 factores</x:t>
        </x:is>
      </x:c>
      <x:c r="F66" s="42" t="inlineStr">
        <x:is>
          <x:t xml:space="preserve">El programa Python lee esta hoja</x:t>
        </x:is>
      </x:c>
      <x:c r="G66" s="42" t="inlineStr">
        <x:is>
          <x:t xml:space="preserve">CONFIGURACION</x:t>
        </x:is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Pr>
    <x:tabColor rgb="FFFFD966"/>
  </x:sheetPr>
  <x:sheetViews>
    <x:sheetView workbookViewId="0">
      <x:pane ySplit="2" topLeftCell="A3" activePane="bottomLeft" state="frozen"/>
    </x:sheetView>
  </x:sheetViews>
  <x:sheetFormatPr baseColWidth="8" defaultRowHeight="15"/>
  <x:cols>
    <x:col min="1" max="1" width="11" customWidth="1"/>
    <x:col min="2" max="2" width="13" customWidth="1"/>
    <x:col min="3" max="3" width="11" customWidth="1"/>
    <x:col min="4" max="4" width="11" customWidth="1"/>
    <x:col min="5" max="5" width="11" customWidth="1"/>
    <x:col min="6" max="6" width="11" customWidth="1"/>
    <x:col min="7" max="7" width="17" customWidth="1"/>
    <x:col min="8" max="8" width="12" customWidth="1"/>
    <x:col min="9" max="9" width="15" customWidth="1"/>
    <x:col min="10" max="10" width="12" customWidth="1"/>
    <x:col min="11" max="11" width="11" customWidth="1"/>
    <x:col min="12" max="12" width="13" customWidth="1"/>
    <x:col min="13" max="13" width="23" customWidth="1"/>
    <x:col min="14" max="14" width="17" customWidth="1"/>
    <x:col min="15" max="15" width="20" customWidth="1"/>
    <x:col min="16" max="16" width="14" customWidth="1"/>
    <x:col min="17" max="17" width="16" customWidth="1"/>
  </x:cols>
  <x:sheetData>
    <x:row r="1">
      <x:c r="A1" s="39" t="inlineStr">
        <x:is>
          <x:t xml:space="preserve">RESULTADO CALCULADO — año 2025 por eventos (datos sintéticos/estimados de la base); no son registros de SAGAPI</x:t>
        </x:is>
      </x:c>
    </x:row>
    <x:row r="2">
      <x:c r="A2" s="44" t="inlineStr">
        <x:is>
          <x:t xml:space="preserve">escenario</x:t>
        </x:is>
      </x:c>
      <x:c r="B2" s="44" t="inlineStr">
        <x:is>
          <x:t xml:space="preserve">combinacion</x:t>
        </x:is>
      </x:c>
      <x:c r="C2" s="44" t="inlineStr">
        <x:is>
          <x:t xml:space="preserve">pedidos</x:t>
        </x:is>
      </x:c>
      <x:c r="D2" s="44" t="inlineStr">
        <x:is>
          <x:t xml:space="preserve">atrasados</x:t>
        </x:is>
      </x:c>
      <x:c r="E2" s="44" t="inlineStr">
        <x:is>
          <x:t xml:space="preserve">otd_pct</x:t>
        </x:is>
      </x:c>
      <x:c r="F2" s="44" t="inlineStr">
        <x:is>
          <x:t xml:space="preserve">penalidad</x:t>
        </x:is>
      </x:c>
      <x:c r="G2" s="44" t="inlineStr">
        <x:is>
          <x:t xml:space="preserve">pen_diaria_tope</x:t>
        </x:is>
      </x:c>
      <x:c r="H2" s="44" t="inlineStr">
        <x:is>
          <x:t xml:space="preserve">tardanza_h</x:t>
        </x:is>
      </x:c>
      <x:c r="I2" s="44" t="inlineStr">
        <x:is>
          <x:t xml:space="preserve">tardanza_dias</x:t>
        </x:is>
      </x:c>
      <x:c r="J2" s="44" t="inlineStr">
        <x:is>
          <x:t xml:space="preserve">tard_max_h</x:t>
        </x:is>
      </x:c>
      <x:c r="K2" s="44" t="inlineStr">
        <x:is>
          <x:t xml:space="preserve">tard_pond</x:t>
        </x:is>
      </x:c>
      <x:c r="L2" s="44" t="inlineStr">
        <x:is>
          <x:t xml:space="preserve">energia_kwh</x:t>
        </x:is>
      </x:c>
      <x:c r="M2" s="44" t="inlineStr">
        <x:is>
          <x:t xml:space="preserve">conflictos_personal_h</x:t>
        </x:is>
      </x:c>
      <x:c r="N2" s="44" t="inlineStr">
        <x:is>
          <x:t xml:space="preserve">decisiones_milp</x:t>
        </x:is>
      </x:c>
      <x:c r="O2" s="44" t="inlineStr">
        <x:is>
          <x:t xml:space="preserve">decisiones_optimas</x:t>
        </x:is>
      </x:c>
      <x:c r="P2" s="44" t="inlineStr">
        <x:is>
          <x:t xml:space="preserve">max_binarias</x:t>
        </x:is>
      </x:c>
      <x:c r="Q2" s="44" t="inlineStr">
        <x:is>
          <x:t xml:space="preserve">tiempo_total_s</x:t>
        </x:is>
      </x:c>
    </x:row>
    <x:row r="3">
      <x:c r="A3" t="inlineStr">
        <x:is>
          <x:t xml:space="preserve">S00</x:t>
        </x:is>
      </x:c>
      <x:c r="B3" t="inlineStr">
        <x:is>
          <x:t xml:space="preserve">FIFO+CONV</x:t>
        </x:is>
      </x:c>
      <x:c r="C3" s="45" t="n">
        <x:v>96</x:v>
      </x:c>
      <x:c r="D3" s="46" t="n">
        <x:v>73</x:v>
      </x:c>
      <x:c r="E3" s="46" t="n">
        <x:v>23.95833333333334</x:v>
      </x:c>
      <x:c r="F3" s="46" t="n">
        <x:v>127293.8480000001</x:v>
      </x:c>
      <x:c r="G3" s="45" t="n">
        <x:v>42231.23816975417</x:v>
      </x:c>
      <x:c r="H3" s="45" t="n">
        <x:v>1189.392812000001</x:v>
      </x:c>
      <x:c r="I3" s="45" t="n">
        <x:v>148.6741015000001</x:v>
      </x:c>
      <x:c r="J3" s="45" t="n">
        <x:v>48.85943299999963</x:v>
      </x:c>
      <x:c r="K3" s="45" t="n">
        <x:v>1035.058982957949</x:v>
      </x:c>
      <x:c r="L3" s="45" t="n">
        <x:v>8959.240863649997</x:v>
      </x:c>
      <x:c r="M3" s="45" t="n">
        <x:v>0</x:v>
      </x:c>
      <x:c r="N3" t="n">
        <x:v>0</x:v>
      </x:c>
      <x:c r="O3" t="n">
        <x:v>0</x:v>
      </x:c>
      <x:c r="P3" t="n">
        <x:v>0</x:v>
      </x:c>
      <x:c r="Q3" s="45" t="n">
        <x:v>0.0873420289999558</x:v>
      </x:c>
    </x:row>
    <x:row r="4">
      <x:c r="A4" t="inlineStr">
        <x:is>
          <x:t xml:space="preserve">S00</x:t>
        </x:is>
      </x:c>
      <x:c r="B4" t="inlineStr">
        <x:is>
          <x:t xml:space="preserve">EDD+EDD</x:t>
        </x:is>
      </x:c>
      <x:c r="C4" s="45" t="n">
        <x:v>96</x:v>
      </x:c>
      <x:c r="D4" s="46" t="n">
        <x:v>27</x:v>
      </x:c>
      <x:c r="E4" s="46" t="n">
        <x:v>71.875</x:v>
      </x:c>
      <x:c r="F4" s="46" t="n">
        <x:v>83231.19236000003</x:v>
      </x:c>
      <x:c r="G4" s="45" t="n">
        <x:v>26373.66150704573</x:v>
      </x:c>
      <x:c r="H4" s="45" t="n">
        <x:v>454.6505399999997</x:v>
      </x:c>
      <x:c r="I4" s="45" t="n">
        <x:v>56.83131749999996</x:v>
      </x:c>
      <x:c r="J4" s="45" t="n">
        <x:v>44.41760000000022</x:v>
      </x:c>
      <x:c r="K4" s="45" t="n">
        <x:v>717.0109412003947</x:v>
      </x:c>
      <x:c r="L4" s="45" t="n">
        <x:v>8976.475114299996</x:v>
      </x:c>
      <x:c r="M4" s="45" t="n">
        <x:v>0</x:v>
      </x:c>
      <x:c r="N4" t="n">
        <x:v>0</x:v>
      </x:c>
      <x:c r="O4" t="n">
        <x:v>0</x:v>
      </x:c>
      <x:c r="P4" t="n">
        <x:v>0</x:v>
      </x:c>
      <x:c r="Q4" s="45" t="n">
        <x:v>0.0741962709998915</x:v>
      </x:c>
    </x:row>
    <x:row r="5">
      <x:c r="A5" t="inlineStr">
        <x:is>
          <x:t xml:space="preserve">S00</x:t>
        </x:is>
      </x:c>
      <x:c r="B5" t="inlineStr">
        <x:is>
          <x:t xml:space="preserve">MILP+CONV</x:t>
        </x:is>
      </x:c>
      <x:c r="C5" s="45" t="n">
        <x:v>96</x:v>
      </x:c>
      <x:c r="D5" s="46" t="n">
        <x:v>19</x:v>
      </x:c>
      <x:c r="E5" s="46" t="n">
        <x:v>80.20833333333334</x:v>
      </x:c>
      <x:c r="F5" s="46" t="n">
        <x:v>41519.814</x:v>
      </x:c>
      <x:c r="G5" s="45" t="n">
        <x:v>14925.28025943738</x:v>
      </x:c>
      <x:c r="H5" s="45" t="n">
        <x:v>351.2941640000003</x:v>
      </x:c>
      <x:c r="I5" s="45" t="n">
        <x:v>43.91177050000003</x:v>
      </x:c>
      <x:c r="J5" s="45" t="n">
        <x:v>34.81293300000016</x:v>
      </x:c>
      <x:c r="K5" s="45" t="n">
        <x:v>392.4911879353539</x:v>
      </x:c>
      <x:c r="L5" s="45" t="n">
        <x:v>8990.646780749998</x:v>
      </x:c>
      <x:c r="M5" s="45" t="n">
        <x:v>1.708166999999889</x:v>
      </x:c>
      <x:c r="N5" t="n">
        <x:v>24</x:v>
      </x:c>
      <x:c r="O5" t="n">
        <x:v>24</x:v>
      </x:c>
      <x:c r="P5" t="n">
        <x:v>229</x:v>
      </x:c>
      <x:c r="Q5" s="45" t="n">
        <x:v>29.68263226399995</x:v>
      </x:c>
    </x:row>
    <x:row r="6">
      <x:c r="A6" t="inlineStr">
        <x:is>
          <x:t xml:space="preserve">S20A</x:t>
        </x:is>
      </x:c>
      <x:c r="B6" t="inlineStr">
        <x:is>
          <x:t xml:space="preserve">FIFO+CONV</x:t>
        </x:is>
      </x:c>
      <x:c r="C6" s="45" t="n">
        <x:v>96</x:v>
      </x:c>
      <x:c r="D6" s="46" t="n">
        <x:v>74</x:v>
      </x:c>
      <x:c r="E6" s="46" t="n">
        <x:v>22.91666666666666</x:v>
      </x:c>
      <x:c r="F6" s="46" t="n">
        <x:v>130474.4360000001</x:v>
      </x:c>
      <x:c r="G6" s="45" t="n">
        <x:v>45007.36797371181</x:v>
      </x:c>
      <x:c r="H6" s="45" t="n">
        <x:v>1261.525492</x:v>
      </x:c>
      <x:c r="I6" s="45" t="n">
        <x:v>157.6906864999999</x:v>
      </x:c>
      <x:c r="J6" s="45" t="n">
        <x:v>48.85943299999963</x:v>
      </x:c>
      <x:c r="K6" s="45" t="n">
        <x:v>1102.342597694117</x:v>
      </x:c>
      <x:c r="L6" s="45" t="n">
        <x:v>8910.483368599995</x:v>
      </x:c>
      <x:c r="M6" s="45" t="n">
        <x:v>0</x:v>
      </x:c>
      <x:c r="N6" t="n">
        <x:v>0</x:v>
      </x:c>
      <x:c r="O6" t="n">
        <x:v>0</x:v>
      </x:c>
      <x:c r="P6" t="n">
        <x:v>0</x:v>
      </x:c>
      <x:c r="Q6" s="45" t="n">
        <x:v>0.0605844760002582</x:v>
      </x:c>
    </x:row>
    <x:row r="7">
      <x:c r="A7" t="inlineStr">
        <x:is>
          <x:t xml:space="preserve">S20A</x:t>
        </x:is>
      </x:c>
      <x:c r="B7" t="inlineStr">
        <x:is>
          <x:t xml:space="preserve">FIFO+MILP</x:t>
        </x:is>
      </x:c>
      <x:c r="C7" s="45" t="n">
        <x:v>96</x:v>
      </x:c>
      <x:c r="D7" s="46" t="n">
        <x:v>55</x:v>
      </x:c>
      <x:c r="E7" s="46" t="n">
        <x:v>42.70833333333334</x:v>
      </x:c>
      <x:c r="F7" s="46" t="n">
        <x:v>94970.41918000004</x:v>
      </x:c>
      <x:c r="G7" s="45" t="n">
        <x:v>37608.30336709104</x:v>
      </x:c>
      <x:c r="H7" s="45" t="n">
        <x:v>1045.014061774443</x:v>
      </x:c>
      <x:c r="I7" s="45" t="n">
        <x:v>130.6267577218053</x:v>
      </x:c>
      <x:c r="J7" s="45" t="n">
        <x:v>113.333732333333</x:v>
      </x:c>
      <x:c r="K7" s="45" t="n">
        <x:v>977.1131013611356</x:v>
      </x:c>
      <x:c r="L7" s="45" t="n">
        <x:v>8887.138621074995</x:v>
      </x:c>
      <x:c r="M7" s="45" t="n">
        <x:v>1.525204719820522</x:v>
      </x:c>
      <x:c r="N7" t="n">
        <x:v>12</x:v>
      </x:c>
      <x:c r="O7" t="n">
        <x:v>12</x:v>
      </x:c>
      <x:c r="P7" t="n">
        <x:v>298</x:v>
      </x:c>
      <x:c r="Q7" s="45" t="n">
        <x:v>56.02053587299997</x:v>
      </x:c>
    </x:row>
    <x:row r="8">
      <x:c r="A8" t="inlineStr">
        <x:is>
          <x:t xml:space="preserve">S20A</x:t>
        </x:is>
      </x:c>
      <x:c r="B8" t="inlineStr">
        <x:is>
          <x:t xml:space="preserve">EDD+EDD</x:t>
        </x:is>
      </x:c>
      <x:c r="C8" s="45" t="n">
        <x:v>96</x:v>
      </x:c>
      <x:c r="D8" s="46" t="n">
        <x:v>27</x:v>
      </x:c>
      <x:c r="E8" s="46" t="n">
        <x:v>71.875</x:v>
      </x:c>
      <x:c r="F8" s="46" t="n">
        <x:v>84065.45314000004</x:v>
      </x:c>
      <x:c r="G8" s="45" t="n">
        <x:v>28923.73238006498</x:v>
      </x:c>
      <x:c r="H8" s="45" t="n">
        <x:v>498.7222883333328</x:v>
      </x:c>
      <x:c r="I8" s="45" t="n">
        <x:v>62.3402860416666</x:v>
      </x:c>
      <x:c r="J8" s="45" t="n">
        <x:v>44.41760000000022</x:v>
      </x:c>
      <x:c r="K8" s="45" t="n">
        <x:v>785.3106809624975</x:v>
      </x:c>
      <x:c r="L8" s="45" t="n">
        <x:v>8832.141365949994</x:v>
      </x:c>
      <x:c r="M8" s="45" t="n">
        <x:v>0</x:v>
      </x:c>
      <x:c r="N8" t="n">
        <x:v>0</x:v>
      </x:c>
      <x:c r="O8" t="n">
        <x:v>0</x:v>
      </x:c>
      <x:c r="P8" t="n">
        <x:v>0</x:v>
      </x:c>
      <x:c r="Q8" s="45" t="n">
        <x:v>0.0794422320000194</x:v>
      </x:c>
    </x:row>
    <x:row r="9">
      <x:c r="A9" t="inlineStr">
        <x:is>
          <x:t xml:space="preserve">S20A</x:t>
        </x:is>
      </x:c>
      <x:c r="B9" t="inlineStr">
        <x:is>
          <x:t xml:space="preserve">MILP+CONV</x:t>
        </x:is>
      </x:c>
      <x:c r="C9" s="45" t="n">
        <x:v>96</x:v>
      </x:c>
      <x:c r="D9" s="46" t="n">
        <x:v>24</x:v>
      </x:c>
      <x:c r="E9" s="46" t="n">
        <x:v>75</x:v>
      </x:c>
      <x:c r="F9" s="46" t="n">
        <x:v>50543.43075999999</x:v>
      </x:c>
      <x:c r="G9" s="45" t="n">
        <x:v>16648.86590967794</x:v>
      </x:c>
      <x:c r="H9" s="45" t="n">
        <x:v>391.7830559999997</x:v>
      </x:c>
      <x:c r="I9" s="45" t="n">
        <x:v>48.97288199999996</x:v>
      </x:c>
      <x:c r="J9" s="45" t="n">
        <x:v>39.24326533333328</x:v>
      </x:c>
      <x:c r="K9" s="45" t="n">
        <x:v>436.9480738983837</x:v>
      </x:c>
      <x:c r="L9" s="45" t="n">
        <x:v>8824.809409049996</x:v>
      </x:c>
      <x:c r="M9" s="45" t="n">
        <x:v>0.4614999999998872</x:v>
      </x:c>
      <x:c r="N9" t="n">
        <x:v>24</x:v>
      </x:c>
      <x:c r="O9" t="n">
        <x:v>24</x:v>
      </x:c>
      <x:c r="P9" t="n">
        <x:v>229</x:v>
      </x:c>
      <x:c r="Q9" s="45" t="n">
        <x:v>29.52924269000005</x:v>
      </x:c>
    </x:row>
    <x:row r="10">
      <x:c r="A10" t="inlineStr">
        <x:is>
          <x:t xml:space="preserve">S20A</x:t>
        </x:is>
      </x:c>
      <x:c r="B10" t="inlineStr">
        <x:is>
          <x:t xml:space="preserve">MILP+MILP</x:t>
        </x:is>
      </x:c>
      <x:c r="C10" s="45" t="n">
        <x:v>96</x:v>
      </x:c>
      <x:c r="D10" s="46" t="n">
        <x:v>19</x:v>
      </x:c>
      <x:c r="E10" s="46" t="n">
        <x:v>80.20833333333334</x:v>
      </x:c>
      <x:c r="F10" s="46" t="n">
        <x:v>41519.814</x:v>
      </x:c>
      <x:c r="G10" s="45" t="n">
        <x:v>16288.57845432229</x:v>
      </x:c>
      <x:c r="H10" s="45" t="n">
        <x:v>382.0960766666735</x:v>
      </x:c>
      <x:c r="I10" s="45" t="n">
        <x:v>47.76200958333419</x:v>
      </x:c>
      <x:c r="J10" s="45" t="n">
        <x:v>39.24326533333328</x:v>
      </x:c>
      <x:c r="K10" s="45" t="n">
        <x:v>427.5398385444309</x:v>
      </x:c>
      <x:c r="L10" s="45" t="n">
        <x:v>8823.073700499996</x:v>
      </x:c>
      <x:c r="M10" s="45" t="n">
        <x:v>1.130999999999858</x:v>
      </x:c>
      <x:c r="N10" t="n">
        <x:v>36</x:v>
      </x:c>
      <x:c r="O10" t="n">
        <x:v>36</x:v>
      </x:c>
      <x:c r="P10" t="n">
        <x:v>229</x:v>
      </x:c>
      <x:c r="Q10" s="45" t="n">
        <x:v>38.76448615499976</x:v>
      </x:c>
    </x:row>
    <x:row r="32">
      <x:c r="A32" s="39" t="inlineStr">
        <x:is>
          <x:t xml:space="preserve">Pedidos atrasados y penalidad por familia</x:t>
        </x:is>
      </x:c>
    </x:row>
    <x:row r="33">
      <x:c r="A33" s="47" t="inlineStr">
        <x:is>
          <x:t xml:space="preserve">escenario</x:t>
        </x:is>
      </x:c>
      <x:c r="B33" s="47" t="inlineStr">
        <x:is>
          <x:t xml:space="preserve">combinacion</x:t>
        </x:is>
      </x:c>
      <x:c r="C33" s="47" t="inlineStr">
        <x:is>
          <x:t xml:space="preserve">familia</x:t>
        </x:is>
      </x:c>
      <x:c r="D33" s="47" t="inlineStr">
        <x:is>
          <x:t xml:space="preserve">pedidos</x:t>
        </x:is>
      </x:c>
      <x:c r="E33" s="47" t="inlineStr">
        <x:is>
          <x:t xml:space="preserve">atrasados</x:t>
        </x:is>
      </x:c>
      <x:c r="F33" s="47" t="inlineStr">
        <x:is>
          <x:t xml:space="preserve">penalidad</x:t>
        </x:is>
      </x:c>
    </x:row>
    <x:row r="34">
      <x:c r="A34" t="inlineStr">
        <x:is>
          <x:t xml:space="preserve">S00</x:t>
        </x:is>
      </x:c>
      <x:c r="B34" t="inlineStr">
        <x:is>
          <x:t xml:space="preserve">FIFO+CONV</x:t>
        </x:is>
      </x:c>
      <x:c r="C34" t="inlineStr">
        <x:is>
          <x:t xml:space="preserve">Racks industriales</x:t>
        </x:is>
      </x:c>
      <x:c r="D34" t="n">
        <x:v>24</x:v>
      </x:c>
      <x:c r="E34" t="n">
        <x:v>3</x:v>
      </x:c>
      <x:c r="F34" t="n">
        <x:v>10867.009</x:v>
      </x:c>
    </x:row>
    <x:row r="35">
      <x:c r="A35" t="inlineStr">
        <x:is>
          <x:t xml:space="preserve">S00</x:t>
        </x:is>
      </x:c>
      <x:c r="B35" t="inlineStr">
        <x:is>
          <x:t xml:space="preserve">FIFO+CONV</x:t>
        </x:is>
      </x:c>
      <x:c r="C35" t="inlineStr">
        <x:is>
          <x:t xml:space="preserve">Góndolas comerciales</x:t>
        </x:is>
      </x:c>
      <x:c r="D35" t="n">
        <x:v>24</x:v>
      </x:c>
      <x:c r="E35" t="n">
        <x:v>22</x:v>
      </x:c>
      <x:c r="F35" t="n">
        <x:v>33333.83500000001</x:v>
      </x:c>
    </x:row>
    <x:row r="36">
      <x:c r="A36" t="inlineStr">
        <x:is>
          <x:t xml:space="preserve">S00</x:t>
        </x:is>
      </x:c>
      <x:c r="B36" t="inlineStr">
        <x:is>
          <x:t xml:space="preserve">FIFO+CONV</x:t>
        </x:is>
      </x:c>
      <x:c r="C36" t="inlineStr">
        <x:is>
          <x:t xml:space="preserve">Lockers metálicos</x:t>
        </x:is>
      </x:c>
      <x:c r="D36" t="n">
        <x:v>24</x:v>
      </x:c>
      <x:c r="E36" t="n">
        <x:v>24</x:v>
      </x:c>
      <x:c r="F36" t="n">
        <x:v>25031.259</x:v>
      </x:c>
    </x:row>
    <x:row r="37">
      <x:c r="A37" t="inlineStr">
        <x:is>
          <x:t xml:space="preserve">S00</x:t>
        </x:is>
      </x:c>
      <x:c r="B37" t="inlineStr">
        <x:is>
          <x:t xml:space="preserve">FIFO+CONV</x:t>
        </x:is>
      </x:c>
      <x:c r="C37" t="inlineStr">
        <x:is>
          <x:t xml:space="preserve">Otros productos metalmecánicos</x:t>
        </x:is>
      </x:c>
      <x:c r="D37" t="n">
        <x:v>24</x:v>
      </x:c>
      <x:c r="E37" t="n">
        <x:v>24</x:v>
      </x:c>
      <x:c r="F37" t="n">
        <x:v>58061.74499999998</x:v>
      </x:c>
    </x:row>
    <x:row r="38">
      <x:c r="A38" t="inlineStr">
        <x:is>
          <x:t xml:space="preserve">S00</x:t>
        </x:is>
      </x:c>
      <x:c r="B38" t="inlineStr">
        <x:is>
          <x:t xml:space="preserve">EDD+EDD</x:t>
        </x:is>
      </x:c>
      <x:c r="C38" t="inlineStr">
        <x:is>
          <x:t xml:space="preserve">Racks industriales</x:t>
        </x:is>
      </x:c>
      <x:c r="D38" t="n">
        <x:v>24</x:v>
      </x:c>
      <x:c r="E38" t="n">
        <x:v>22</x:v>
      </x:c>
      <x:c r="F38" t="n">
        <x:v>72358.37700000002</x:v>
      </x:c>
    </x:row>
    <x:row r="39">
      <x:c r="A39" t="inlineStr">
        <x:is>
          <x:t xml:space="preserve">S00</x:t>
        </x:is>
      </x:c>
      <x:c r="B39" t="inlineStr">
        <x:is>
          <x:t xml:space="preserve">EDD+EDD</x:t>
        </x:is>
      </x:c>
      <x:c r="C39" t="inlineStr">
        <x:is>
          <x:t xml:space="preserve">Góndolas comerciales</x:t>
        </x:is>
      </x:c>
      <x:c r="D39" t="n">
        <x:v>24</x:v>
      </x:c>
      <x:c r="E39" t="n">
        <x:v>2</x:v>
      </x:c>
      <x:c r="F39" t="n">
        <x:v>3440.912</x:v>
      </x:c>
    </x:row>
    <x:row r="40">
      <x:c r="A40" t="inlineStr">
        <x:is>
          <x:t xml:space="preserve">S00</x:t>
        </x:is>
      </x:c>
      <x:c r="B40" t="inlineStr">
        <x:is>
          <x:t xml:space="preserve">EDD+EDD</x:t>
        </x:is>
      </x:c>
      <x:c r="C40" t="inlineStr">
        <x:is>
          <x:t xml:space="preserve">Lockers metálicos</x:t>
        </x:is>
      </x:c>
      <x:c r="D40" t="n">
        <x:v>24</x:v>
      </x:c>
      <x:c r="E40" t="n">
        <x:v>0</x:v>
      </x:c>
      <x:c r="F40" t="n">
        <x:v>0</x:v>
      </x:c>
    </x:row>
    <x:row r="41">
      <x:c r="A41" t="inlineStr">
        <x:is>
          <x:t xml:space="preserve">S00</x:t>
        </x:is>
      </x:c>
      <x:c r="B41" t="inlineStr">
        <x:is>
          <x:t xml:space="preserve">EDD+EDD</x:t>
        </x:is>
      </x:c>
      <x:c r="C41" t="inlineStr">
        <x:is>
          <x:t xml:space="preserve">Otros productos metalmecánicos</x:t>
        </x:is>
      </x:c>
      <x:c r="D41" t="n">
        <x:v>24</x:v>
      </x:c>
      <x:c r="E41" t="n">
        <x:v>3</x:v>
      </x:c>
      <x:c r="F41" t="n">
        <x:v>7431.903359999999</x:v>
      </x:c>
    </x:row>
    <x:row r="42">
      <x:c r="A42" t="inlineStr">
        <x:is>
          <x:t xml:space="preserve">S00</x:t>
        </x:is>
      </x:c>
      <x:c r="B42" t="inlineStr">
        <x:is>
          <x:t xml:space="preserve">MILP+CONV</x:t>
        </x:is>
      </x:c>
      <x:c r="C42" t="inlineStr">
        <x:is>
          <x:t xml:space="preserve">Racks industriales</x:t>
        </x:is>
      </x:c>
      <x:c r="D42" t="n">
        <x:v>24</x:v>
      </x:c>
      <x:c r="E42" t="n">
        <x:v>8</x:v>
      </x:c>
      <x:c r="F42" t="n">
        <x:v>27300.04700000001</x:v>
      </x:c>
    </x:row>
    <x:row r="43">
      <x:c r="A43" t="inlineStr">
        <x:is>
          <x:t xml:space="preserve">S00</x:t>
        </x:is>
      </x:c>
      <x:c r="B43" t="inlineStr">
        <x:is>
          <x:t xml:space="preserve">MILP+CONV</x:t>
        </x:is>
      </x:c>
      <x:c r="C43" t="inlineStr">
        <x:is>
          <x:t xml:space="preserve">Góndolas comerciales</x:t>
        </x:is>
      </x:c>
      <x:c r="D43" t="n">
        <x:v>24</x:v>
      </x:c>
      <x:c r="E43" t="n">
        <x:v>6</x:v>
      </x:c>
      <x:c r="F43" t="n">
        <x:v>8817.337000000001</x:v>
      </x:c>
    </x:row>
    <x:row r="44">
      <x:c r="A44" t="inlineStr">
        <x:is>
          <x:t xml:space="preserve">S00</x:t>
        </x:is>
      </x:c>
      <x:c r="B44" t="inlineStr">
        <x:is>
          <x:t xml:space="preserve">MILP+CONV</x:t>
        </x:is>
      </x:c>
      <x:c r="C44" t="inlineStr">
        <x:is>
          <x:t xml:space="preserve">Lockers metálicos</x:t>
        </x:is>
      </x:c>
      <x:c r="D44" t="n">
        <x:v>24</x:v>
      </x:c>
      <x:c r="E44" t="n">
        <x:v>5</x:v>
      </x:c>
      <x:c r="F44" t="n">
        <x:v>5402.43</x:v>
      </x:c>
    </x:row>
    <x:row r="45">
      <x:c r="A45" t="inlineStr">
        <x:is>
          <x:t xml:space="preserve">S00</x:t>
        </x:is>
      </x:c>
      <x:c r="B45" t="inlineStr">
        <x:is>
          <x:t xml:space="preserve">MILP+CONV</x:t>
        </x:is>
      </x:c>
      <x:c r="C45" t="inlineStr">
        <x:is>
          <x:t xml:space="preserve">Otros productos metalmecánicos</x:t>
        </x:is>
      </x:c>
      <x:c r="D45" t="n">
        <x:v>24</x:v>
      </x:c>
      <x:c r="E45" t="n">
        <x:v>0</x:v>
      </x:c>
      <x:c r="F45" t="n">
        <x:v>0</x:v>
      </x:c>
    </x:row>
    <x:row r="46">
      <x:c r="A46" t="inlineStr">
        <x:is>
          <x:t xml:space="preserve">S20A</x:t>
        </x:is>
      </x:c>
      <x:c r="B46" t="inlineStr">
        <x:is>
          <x:t xml:space="preserve">FIFO+CONV</x:t>
        </x:is>
      </x:c>
      <x:c r="C46" t="inlineStr">
        <x:is>
          <x:t xml:space="preserve">Racks industriales</x:t>
        </x:is>
      </x:c>
      <x:c r="D46" t="n">
        <x:v>24</x:v>
      </x:c>
      <x:c r="E46" t="n">
        <x:v>4</x:v>
      </x:c>
      <x:c r="F46" t="n">
        <x:v>14047.597</x:v>
      </x:c>
    </x:row>
    <x:row r="47">
      <x:c r="A47" t="inlineStr">
        <x:is>
          <x:t xml:space="preserve">S20A</x:t>
        </x:is>
      </x:c>
      <x:c r="B47" t="inlineStr">
        <x:is>
          <x:t xml:space="preserve">FIFO+CONV</x:t>
        </x:is>
      </x:c>
      <x:c r="C47" t="inlineStr">
        <x:is>
          <x:t xml:space="preserve">Góndolas comerciales</x:t>
        </x:is>
      </x:c>
      <x:c r="D47" t="n">
        <x:v>24</x:v>
      </x:c>
      <x:c r="E47" t="n">
        <x:v>22</x:v>
      </x:c>
      <x:c r="F47" t="n">
        <x:v>33333.83500000001</x:v>
      </x:c>
    </x:row>
    <x:row r="48">
      <x:c r="A48" t="inlineStr">
        <x:is>
          <x:t xml:space="preserve">S20A</x:t>
        </x:is>
      </x:c>
      <x:c r="B48" t="inlineStr">
        <x:is>
          <x:t xml:space="preserve">FIFO+CONV</x:t>
        </x:is>
      </x:c>
      <x:c r="C48" t="inlineStr">
        <x:is>
          <x:t xml:space="preserve">Lockers metálicos</x:t>
        </x:is>
      </x:c>
      <x:c r="D48" t="n">
        <x:v>24</x:v>
      </x:c>
      <x:c r="E48" t="n">
        <x:v>24</x:v>
      </x:c>
      <x:c r="F48" t="n">
        <x:v>25031.259</x:v>
      </x:c>
    </x:row>
    <x:row r="49">
      <x:c r="A49" t="inlineStr">
        <x:is>
          <x:t xml:space="preserve">S20A</x:t>
        </x:is>
      </x:c>
      <x:c r="B49" t="inlineStr">
        <x:is>
          <x:t xml:space="preserve">FIFO+CONV</x:t>
        </x:is>
      </x:c>
      <x:c r="C49" t="inlineStr">
        <x:is>
          <x:t xml:space="preserve">Otros productos metalmecánicos</x:t>
        </x:is>
      </x:c>
      <x:c r="D49" t="n">
        <x:v>24</x:v>
      </x:c>
      <x:c r="E49" t="n">
        <x:v>24</x:v>
      </x:c>
      <x:c r="F49" t="n">
        <x:v>58061.74499999998</x:v>
      </x:c>
    </x:row>
    <x:row r="50">
      <x:c r="A50" t="inlineStr">
        <x:is>
          <x:t xml:space="preserve">S20A</x:t>
        </x:is>
      </x:c>
      <x:c r="B50" t="inlineStr">
        <x:is>
          <x:t xml:space="preserve">FIFO+MILP</x:t>
        </x:is>
      </x:c>
      <x:c r="C50" t="inlineStr">
        <x:is>
          <x:t xml:space="preserve">Racks industriales</x:t>
        </x:is>
      </x:c>
      <x:c r="D50" t="n">
        <x:v>24</x:v>
      </x:c>
      <x:c r="E50" t="n">
        <x:v>5</x:v>
      </x:c>
      <x:c r="F50" t="n">
        <x:v>17758.283</x:v>
      </x:c>
    </x:row>
    <x:row r="51">
      <x:c r="A51" t="inlineStr">
        <x:is>
          <x:t xml:space="preserve">S20A</x:t>
        </x:is>
      </x:c>
      <x:c r="B51" t="inlineStr">
        <x:is>
          <x:t xml:space="preserve">FIFO+MILP</x:t>
        </x:is>
      </x:c>
      <x:c r="C51" t="inlineStr">
        <x:is>
          <x:t xml:space="preserve">Góndolas comerciales</x:t>
        </x:is>
      </x:c>
      <x:c r="D51" t="n">
        <x:v>24</x:v>
      </x:c>
      <x:c r="E51" t="n">
        <x:v>17</x:v>
      </x:c>
      <x:c r="F51" t="n">
        <x:v>25376.72600000001</x:v>
      </x:c>
    </x:row>
    <x:row r="52">
      <x:c r="A52" t="inlineStr">
        <x:is>
          <x:t xml:space="preserve">S20A</x:t>
        </x:is>
      </x:c>
      <x:c r="B52" t="inlineStr">
        <x:is>
          <x:t xml:space="preserve">FIFO+MILP</x:t>
        </x:is>
      </x:c>
      <x:c r="C52" t="inlineStr">
        <x:is>
          <x:t xml:space="preserve">Lockers metálicos</x:t>
        </x:is>
      </x:c>
      <x:c r="D52" t="n">
        <x:v>24</x:v>
      </x:c>
      <x:c r="E52" t="n">
        <x:v>19</x:v>
      </x:c>
      <x:c r="F52" t="n">
        <x:v>19088.586</x:v>
      </x:c>
    </x:row>
    <x:row r="53">
      <x:c r="A53" t="inlineStr">
        <x:is>
          <x:t xml:space="preserve">S20A</x:t>
        </x:is>
      </x:c>
      <x:c r="B53" t="inlineStr">
        <x:is>
          <x:t xml:space="preserve">FIFO+MILP</x:t>
        </x:is>
      </x:c>
      <x:c r="C53" t="inlineStr">
        <x:is>
          <x:t xml:space="preserve">Otros productos metalmecánicos</x:t>
        </x:is>
      </x:c>
      <x:c r="D53" t="n">
        <x:v>24</x:v>
      </x:c>
      <x:c r="E53" t="n">
        <x:v>14</x:v>
      </x:c>
      <x:c r="F53" t="n">
        <x:v>32746.82417999999</x:v>
      </x:c>
    </x:row>
    <x:row r="54">
      <x:c r="A54" t="inlineStr">
        <x:is>
          <x:t xml:space="preserve">S20A</x:t>
        </x:is>
      </x:c>
      <x:c r="B54" t="inlineStr">
        <x:is>
          <x:t xml:space="preserve">EDD+EDD</x:t>
        </x:is>
      </x:c>
      <x:c r="C54" t="inlineStr">
        <x:is>
          <x:t xml:space="preserve">Racks industriales</x:t>
        </x:is>
      </x:c>
      <x:c r="D54" t="n">
        <x:v>24</x:v>
      </x:c>
      <x:c r="E54" t="n">
        <x:v>22</x:v>
      </x:c>
      <x:c r="F54" t="n">
        <x:v>72358.37700000002</x:v>
      </x:c>
    </x:row>
    <x:row r="55">
      <x:c r="A55" t="inlineStr">
        <x:is>
          <x:t xml:space="preserve">S20A</x:t>
        </x:is>
      </x:c>
      <x:c r="B55" t="inlineStr">
        <x:is>
          <x:t xml:space="preserve">EDD+EDD</x:t>
        </x:is>
      </x:c>
      <x:c r="C55" t="inlineStr">
        <x:is>
          <x:t xml:space="preserve">Góndolas comerciales</x:t>
        </x:is>
      </x:c>
      <x:c r="D55" t="n">
        <x:v>24</x:v>
      </x:c>
      <x:c r="E55" t="n">
        <x:v>1</x:v>
      </x:c>
      <x:c r="F55" t="n">
        <x:v>1720.456</x:v>
      </x:c>
    </x:row>
    <x:row r="56">
      <x:c r="A56" t="inlineStr">
        <x:is>
          <x:t xml:space="preserve">S20A</x:t>
        </x:is>
      </x:c>
      <x:c r="B56" t="inlineStr">
        <x:is>
          <x:t xml:space="preserve">EDD+EDD</x:t>
        </x:is>
      </x:c>
      <x:c r="C56" t="inlineStr">
        <x:is>
          <x:t xml:space="preserve">Lockers metálicos</x:t>
        </x:is>
      </x:c>
      <x:c r="D56" t="n">
        <x:v>24</x:v>
      </x:c>
      <x:c r="E56" t="n">
        <x:v>0</x:v>
      </x:c>
      <x:c r="F56" t="n">
        <x:v>0</x:v>
      </x:c>
    </x:row>
    <x:row r="57">
      <x:c r="A57" t="inlineStr">
        <x:is>
          <x:t xml:space="preserve">S20A</x:t>
        </x:is>
      </x:c>
      <x:c r="B57" t="inlineStr">
        <x:is>
          <x:t xml:space="preserve">EDD+EDD</x:t>
        </x:is>
      </x:c>
      <x:c r="C57" t="inlineStr">
        <x:is>
          <x:t xml:space="preserve">Otros productos metalmecánicos</x:t>
        </x:is>
      </x:c>
      <x:c r="D57" t="n">
        <x:v>24</x:v>
      </x:c>
      <x:c r="E57" t="n">
        <x:v>4</x:v>
      </x:c>
      <x:c r="F57" t="n">
        <x:v>9986.620140000001</x:v>
      </x:c>
    </x:row>
    <x:row r="58">
      <x:c r="A58" t="inlineStr">
        <x:is>
          <x:t xml:space="preserve">S20A</x:t>
        </x:is>
      </x:c>
      <x:c r="B58" t="inlineStr">
        <x:is>
          <x:t xml:space="preserve">MILP+CONV</x:t>
        </x:is>
      </x:c>
      <x:c r="C58" t="inlineStr">
        <x:is>
          <x:t xml:space="preserve">Racks industriales</x:t>
        </x:is>
      </x:c>
      <x:c r="D58" t="n">
        <x:v>24</x:v>
      </x:c>
      <x:c r="E58" t="n">
        <x:v>8</x:v>
      </x:c>
      <x:c r="F58" t="n">
        <x:v>27300.04700000001</x:v>
      </x:c>
    </x:row>
    <x:row r="59">
      <x:c r="A59" t="inlineStr">
        <x:is>
          <x:t xml:space="preserve">S20A</x:t>
        </x:is>
      </x:c>
      <x:c r="B59" t="inlineStr">
        <x:is>
          <x:t xml:space="preserve">MILP+CONV</x:t>
        </x:is>
      </x:c>
      <x:c r="C59" t="inlineStr">
        <x:is>
          <x:t xml:space="preserve">Góndolas comerciales</x:t>
        </x:is>
      </x:c>
      <x:c r="D59" t="n">
        <x:v>24</x:v>
      </x:c>
      <x:c r="E59" t="n">
        <x:v>10</x:v>
      </x:c>
      <x:c r="F59" t="n">
        <x:v>15053.99</x:v>
      </x:c>
    </x:row>
    <x:row r="60">
      <x:c r="A60" t="inlineStr">
        <x:is>
          <x:t xml:space="preserve">S20A</x:t>
        </x:is>
      </x:c>
      <x:c r="B60" t="inlineStr">
        <x:is>
          <x:t xml:space="preserve">MILP+CONV</x:t>
        </x:is>
      </x:c>
      <x:c r="C60" t="inlineStr">
        <x:is>
          <x:t xml:space="preserve">Lockers metálicos</x:t>
        </x:is>
      </x:c>
      <x:c r="D60" t="n">
        <x:v>24</x:v>
      </x:c>
      <x:c r="E60" t="n">
        <x:v>5</x:v>
      </x:c>
      <x:c r="F60" t="n">
        <x:v>5402.43</x:v>
      </x:c>
    </x:row>
    <x:row r="61">
      <x:c r="A61" t="inlineStr">
        <x:is>
          <x:t xml:space="preserve">S20A</x:t>
        </x:is>
      </x:c>
      <x:c r="B61" t="inlineStr">
        <x:is>
          <x:t xml:space="preserve">MILP+CONV</x:t>
        </x:is>
      </x:c>
      <x:c r="C61" t="inlineStr">
        <x:is>
          <x:t xml:space="preserve">Otros productos metalmecánicos</x:t>
        </x:is>
      </x:c>
      <x:c r="D61" t="n">
        <x:v>24</x:v>
      </x:c>
      <x:c r="E61" t="n">
        <x:v>1</x:v>
      </x:c>
      <x:c r="F61" t="n">
        <x:v>2786.96376</x:v>
      </x:c>
    </x:row>
    <x:row r="62">
      <x:c r="A62" t="inlineStr">
        <x:is>
          <x:t xml:space="preserve">S20A</x:t>
        </x:is>
      </x:c>
      <x:c r="B62" t="inlineStr">
        <x:is>
          <x:t xml:space="preserve">MILP+MILP</x:t>
        </x:is>
      </x:c>
      <x:c r="C62" t="inlineStr">
        <x:is>
          <x:t xml:space="preserve">Racks industriales</x:t>
        </x:is>
      </x:c>
      <x:c r="D62" t="n">
        <x:v>24</x:v>
      </x:c>
      <x:c r="E62" t="n">
        <x:v>8</x:v>
      </x:c>
      <x:c r="F62" t="n">
        <x:v>27300.04700000001</x:v>
      </x:c>
    </x:row>
    <x:row r="63">
      <x:c r="A63" t="inlineStr">
        <x:is>
          <x:t xml:space="preserve">S20A</x:t>
        </x:is>
      </x:c>
      <x:c r="B63" t="inlineStr">
        <x:is>
          <x:t xml:space="preserve">MILP+MILP</x:t>
        </x:is>
      </x:c>
      <x:c r="C63" t="inlineStr">
        <x:is>
          <x:t xml:space="preserve">Góndolas comerciales</x:t>
        </x:is>
      </x:c>
      <x:c r="D63" t="n">
        <x:v>24</x:v>
      </x:c>
      <x:c r="E63" t="n">
        <x:v>6</x:v>
      </x:c>
      <x:c r="F63" t="n">
        <x:v>8817.337000000001</x:v>
      </x:c>
    </x:row>
    <x:row r="64">
      <x:c r="A64" t="inlineStr">
        <x:is>
          <x:t xml:space="preserve">S20A</x:t>
        </x:is>
      </x:c>
      <x:c r="B64" t="inlineStr">
        <x:is>
          <x:t xml:space="preserve">MILP+MILP</x:t>
        </x:is>
      </x:c>
      <x:c r="C64" t="inlineStr">
        <x:is>
          <x:t xml:space="preserve">Lockers metálicos</x:t>
        </x:is>
      </x:c>
      <x:c r="D64" t="n">
        <x:v>24</x:v>
      </x:c>
      <x:c r="E64" t="n">
        <x:v>5</x:v>
      </x:c>
      <x:c r="F64" t="n">
        <x:v>5402.43</x:v>
      </x:c>
    </x:row>
    <x:row r="65">
      <x:c r="A65" t="inlineStr">
        <x:is>
          <x:t xml:space="preserve">S20A</x:t>
        </x:is>
      </x:c>
      <x:c r="B65" t="inlineStr">
        <x:is>
          <x:t xml:space="preserve">MILP+MILP</x:t>
        </x:is>
      </x:c>
      <x:c r="C65" t="inlineStr">
        <x:is>
          <x:t xml:space="preserve">Otros productos metalmecánicos</x:t>
        </x:is>
      </x:c>
      <x:c r="D65" t="n">
        <x:v>24</x:v>
      </x:c>
      <x:c r="E65" t="n">
        <x:v>0</x:v>
      </x:c>
      <x:c r="F65" t="n">
        <x:v>0</x:v>
      </x:c>
    </x:row>
  </x:sheetData>
  <x:pageMargins left="0.7" right="0.7" top="0.75" bottom="0.75" header="0.3" footer="0.3"/>
  <x:drawing xmlns:r="http://schemas.openxmlformats.org/officeDocument/2006/relationships" r:id="R78e729e1663a45cb"/>
</x:worksheet>
</file>

<file path=xl/worksheets/sheet33.xml><?xml version="1.0" encoding="utf-8"?>
<x:worksheet xmlns:x="http://schemas.openxmlformats.org/spreadsheetml/2006/main">
  <x:sheetPr>
    <x:tabColor rgb="FFFFD966"/>
  </x:sheetPr>
  <x:sheetViews>
    <x:sheetView workbookViewId="0">
      <x:pane ySplit="2" topLeftCell="A3" activePane="bottomLeft" state="frozen"/>
    </x:sheetView>
  </x:sheetViews>
  <x:sheetFormatPr baseColWidth="8" defaultRowHeight="15"/>
  <x:cols>
    <x:col min="1" max="1" width="11" customWidth="1"/>
    <x:col min="2" max="2" width="15" customWidth="1"/>
    <x:col min="3" max="3" width="11" customWidth="1"/>
    <x:col min="4" max="4" width="11" customWidth="1"/>
    <x:col min="5" max="5" width="11" customWidth="1"/>
    <x:col min="6" max="6" width="11" customWidth="1"/>
    <x:col min="7" max="7" width="13" customWidth="1"/>
    <x:col min="8" max="8" width="19" customWidth="1"/>
    <x:col min="9" max="9" width="12" customWidth="1"/>
    <x:col min="10" max="10" width="15" customWidth="1"/>
    <x:col min="11" max="11" width="11" customWidth="1"/>
    <x:col min="12" max="12" width="11" customWidth="1"/>
    <x:col min="13" max="13" width="11" customWidth="1"/>
    <x:col min="14" max="14" width="11" customWidth="1"/>
    <x:col min="15" max="15" width="12" customWidth="1"/>
    <x:col min="16" max="16" width="11" customWidth="1"/>
    <x:col min="17" max="17" width="11" customWidth="1"/>
    <x:col min="18" max="18" width="11" customWidth="1"/>
    <x:col min="19" max="19" width="11" customWidth="1"/>
    <x:col min="20" max="20" width="21" customWidth="1"/>
    <x:col min="21" max="21" width="23" customWidth="1"/>
    <x:col min="22" max="22" width="23" customWidth="1"/>
    <x:col min="23" max="23" width="11" customWidth="1"/>
    <x:col min="24" max="24" width="11" customWidth="1"/>
    <x:col min="25" max="25" width="13" customWidth="1"/>
    <x:col min="26" max="26" width="17" customWidth="1"/>
    <x:col min="27" max="27" width="22" customWidth="1"/>
  </x:cols>
  <x:sheetData>
    <x:row r="1">
      <x:c r="A1" s="39" t="inlineStr">
        <x:is>
          <x:t xml:space="preserve">RESULTADO CALCULADO — escenarios de falla individuales y simultáneos (cada fila verificada: columna violaciones)</x:t>
        </x:is>
      </x:c>
    </x:row>
    <x:row r="2">
      <x:c r="A2" s="44" t="inlineStr">
        <x:is>
          <x:t xml:space="preserve">escenario</x:t>
        </x:is>
      </x:c>
      <x:c r="B2" s="44" t="inlineStr">
        <x:is>
          <x:t xml:space="preserve">programa_base</x:t>
        </x:is>
      </x:c>
      <x:c r="C2" s="44" t="inlineStr">
        <x:is>
          <x:t xml:space="preserve">caso</x:t>
        </x:is>
      </x:c>
      <x:c r="D2" s="44" t="inlineStr">
        <x:is>
          <x:t xml:space="preserve">maquinas</x:t>
        </x:is>
      </x:c>
      <x:c r="E2" s="44" t="inlineStr">
        <x:is>
          <x:t xml:space="preserve">politica</x:t>
        </x:is>
      </x:c>
      <x:c r="F2" s="44" t="inlineStr">
        <x:is>
          <x:t xml:space="preserve">metodo</x:t>
        </x:is>
      </x:c>
      <x:c r="G2" s="44" t="inlineStr">
        <x:is>
          <x:t xml:space="preserve">fecha_falla</x:t>
        </x:is>
      </x:c>
      <x:c r="H2" s="44" t="inlineStr">
        <x:is>
          <x:t xml:space="preserve">pedidos_instancia</x:t>
        </x:is>
      </x:c>
      <x:c r="I2" s="44" t="inlineStr">
        <x:is>
          <x:t xml:space="preserve">ops_libres</x:t>
        </x:is>
      </x:c>
      <x:c r="J2" s="44" t="inlineStr">
        <x:is>
          <x:t xml:space="preserve">interrumpidas</x:t>
        </x:is>
      </x:c>
      <x:c r="K2" s="44" t="inlineStr">
        <x:is>
          <x:t xml:space="preserve">atrasados</x:t>
        </x:is>
      </x:c>
      <x:c r="L2" s="44" t="inlineStr">
        <x:is>
          <x:t xml:space="preserve">otd_pct</x:t>
        </x:is>
      </x:c>
      <x:c r="M2" s="44" t="inlineStr">
        <x:is>
          <x:t xml:space="preserve">penalidad</x:t>
        </x:is>
      </x:c>
      <x:c r="N2" s="44" t="inlineStr">
        <x:is>
          <x:t xml:space="preserve">tard_pond</x:t>
        </x:is>
      </x:c>
      <x:c r="O2" s="44" t="inlineStr">
        <x:is>
          <x:t xml:space="preserve">tardanza_h</x:t>
        </x:is>
      </x:c>
      <x:c r="P2" s="44" t="inlineStr">
        <x:is>
          <x:t xml:space="preserve">D</x:t>
        </x:is>
      </x:c>
      <x:c r="Q2" s="44" t="inlineStr">
        <x:is>
          <x:t xml:space="preserve">R</x:t>
        </x:is>
      </x:c>
      <x:c r="R2" s="44" t="inlineStr">
        <x:is>
          <x:t xml:space="preserve">SEQ</x:t>
        </x:is>
      </x:c>
      <x:c r="S2" s="44" t="inlineStr">
        <x:is>
          <x:t xml:space="preserve">f2</x:t>
        </x:is>
      </x:c>
      <x:c r="T2" s="44" t="inlineStr">
        <x:is>
          <x:t xml:space="preserve">retraso_propagado_h</x:t>
        </x:is>
      </x:c>
      <x:c r="U2" s="44" t="inlineStr">
        <x:is>
          <x:t xml:space="preserve">energia_reproceso_kwh</x:t>
        </x:is>
      </x:c>
      <x:c r="V2" s="44" t="inlineStr">
        <x:is>
          <x:t xml:space="preserve">material_reproceso_kg</x:t>
        </x:is>
      </x:c>
      <x:c r="W2" s="44" t="inlineStr">
        <x:is>
          <x:t xml:space="preserve">estado</x:t>
        </x:is>
      </x:c>
      <x:c r="X2" s="44" t="inlineStr">
        <x:is>
          <x:t xml:space="preserve">tiempo_s</x:t>
        </x:is>
      </x:c>
      <x:c r="Y2" s="44" t="inlineStr">
        <x:is>
          <x:t xml:space="preserve">violaciones</x:t>
        </x:is>
      </x:c>
      <x:c r="Z2" s="44" t="inlineStr">
        <x:is>
          <x:t xml:space="preserve">modelo_binarias</x:t>
        </x:is>
      </x:c>
      <x:c r="AA2" s="44" t="inlineStr">
        <x:is>
          <x:t xml:space="preserve">modelo_restricciones</x:t>
        </x:is>
      </x:c>
    </x:row>
    <x:row r="3">
      <x:c r="A3" t="inlineStr">
        <x:is>
          <x:t xml:space="preserve">S01A</x:t>
        </x:is>
      </x:c>
      <x:c r="B3" t="inlineStr">
        <x:is>
          <x:t xml:space="preserve">FIFO (16_PROGRAMA_BASE)</x:t>
        </x:is>
      </x:c>
      <x:c r="C3" t="inlineStr">
        <x:is>
          <x:t xml:space="preserve">Parada plegadora</x:t>
        </x:is>
      </x:c>
      <x:c r="D3" t="inlineStr">
        <x:is>
          <x:t xml:space="preserve">Plegadora hidráulica de chapa metálica</x:t>
        </x:is>
      </x:c>
      <x:c r="E3" t="inlineStr">
        <x:is>
          <x:t xml:space="preserve">A</x:t>
        </x:is>
      </x:c>
      <x:c r="F3" t="inlineStr">
        <x:is>
          <x:t xml:space="preserve">CONV</x:t>
        </x:is>
      </x:c>
      <x:c r="G3" t="inlineStr">
        <x:is>
          <x:t xml:space="preserve">2025-06-09 08:00:00.000</x:t>
        </x:is>
      </x:c>
      <x:c r="H3" t="n">
        <x:v>4</x:v>
      </x:c>
      <x:c r="I3" t="n">
        <x:v>39</x:v>
      </x:c>
      <x:c r="J3" t="n">
        <x:v>1</x:v>
      </x:c>
      <x:c r="K3" s="46" t="n">
        <x:v>3</x:v>
      </x:c>
      <x:c r="L3" s="45" t="n">
        <x:v>25</x:v>
      </x:c>
      <x:c r="M3" s="46" t="n">
        <x:v>5587.90576</x:v>
      </x:c>
      <x:c r="N3" s="45" t="n">
        <x:v>36.7980978225321</x:v>
      </x:c>
      <x:c r="O3" s="45" t="n">
        <x:v>47.14214800000025</x:v>
      </x:c>
      <x:c r="P3" s="46" t="n">
        <x:v>89.14798800000244</x:v>
      </x:c>
      <x:c r="Q3" s="29" t="n">
        <x:v>0</x:v>
      </x:c>
      <x:c r="R3" s="45" t="n">
        <x:v>0</x:v>
      </x:c>
      <x:c r="S3" s="45" t="n">
        <x:v>89.14798800000244</x:v>
      </x:c>
      <x:c r="T3" s="45" t="n">
        <x:v>9.905332000000271</x:v>
      </x:c>
      <x:c r="U3" s="45" t="n">
        <x:v>0.9075008249999992</x:v>
      </x:c>
      <x:c r="V3" s="45" t="n">
        <x:v>48.35599999999999</x:v>
      </x:c>
      <x:c r="W3" t="inlineStr">
        <x:is>
          <x:t xml:space="preserve">REGLA</x:t>
        </x:is>
      </x:c>
      <x:c r="X3" s="45" t="n">
        <x:v>7.712499973422382e-05</x:v>
      </x:c>
      <x:c r="Y3" t="n">
        <x:v>0</x:v>
      </x:c>
    </x:row>
    <x:row r="4">
      <x:c r="A4" t="inlineStr">
        <x:is>
          <x:t xml:space="preserve">S01A</x:t>
        </x:is>
      </x:c>
      <x:c r="B4" t="inlineStr">
        <x:is>
          <x:t xml:space="preserve">FIFO (16_PROGRAMA_BASE)</x:t>
        </x:is>
      </x:c>
      <x:c r="C4" t="inlineStr">
        <x:is>
          <x:t xml:space="preserve">Parada plegadora</x:t>
        </x:is>
      </x:c>
      <x:c r="D4" t="inlineStr">
        <x:is>
          <x:t xml:space="preserve">Plegadora hidráulica de chapa metálica</x:t>
        </x:is>
      </x:c>
      <x:c r="E4" t="inlineStr">
        <x:is>
          <x:t xml:space="preserve">A</x:t>
        </x:is>
      </x:c>
      <x:c r="F4" t="inlineStr">
        <x:is>
          <x:t xml:space="preserve">EDD</x:t>
        </x:is>
      </x:c>
      <x:c r="G4" t="inlineStr">
        <x:is>
          <x:t xml:space="preserve">2025-06-09 08:00:00.000</x:t>
        </x:is>
      </x:c>
      <x:c r="H4" t="n">
        <x:v>4</x:v>
      </x:c>
      <x:c r="I4" t="n">
        <x:v>39</x:v>
      </x:c>
      <x:c r="J4" t="n">
        <x:v>1</x:v>
      </x:c>
      <x:c r="K4" s="46" t="n">
        <x:v>3</x:v>
      </x:c>
      <x:c r="L4" s="45" t="n">
        <x:v>25</x:v>
      </x:c>
      <x:c r="M4" s="46" t="n">
        <x:v>7953.056760000001</x:v>
      </x:c>
      <x:c r="N4" s="45" t="n">
        <x:v>84.03376609934622</x:v>
      </x:c>
      <x:c r="O4" s="45" t="n">
        <x:v>56.08710800000051</x:v>
      </x:c>
      <x:c r="P4" s="46" t="n">
        <x:v>941.1679850000016</x:v>
      </x:c>
      <x:c r="Q4" s="29" t="n">
        <x:v>2</x:v>
      </x:c>
      <x:c r="R4" s="45" t="n">
        <x:v>27</x:v>
      </x:c>
      <x:c r="S4" s="45" t="n">
        <x:v>957.1679850000016</x:v>
      </x:c>
      <x:c r="T4" s="45" t="n">
        <x:v>62.73647200000028</x:v>
      </x:c>
      <x:c r="U4" s="45" t="n">
        <x:v>0.9075008249999992</x:v>
      </x:c>
      <x:c r="V4" s="45" t="n">
        <x:v>48.35599999999999</x:v>
      </x:c>
      <x:c r="W4" t="inlineStr">
        <x:is>
          <x:t xml:space="preserve">REGLA</x:t>
        </x:is>
      </x:c>
      <x:c r="X4" s="45" t="n">
        <x:v>0.0002928030003204</x:v>
      </x:c>
      <x:c r="Y4" t="n">
        <x:v>0</x:v>
      </x:c>
    </x:row>
    <x:row r="5">
      <x:c r="A5" t="inlineStr">
        <x:is>
          <x:t xml:space="preserve">S01A</x:t>
        </x:is>
      </x:c>
      <x:c r="B5" t="inlineStr">
        <x:is>
          <x:t xml:space="preserve">FIFO (16_PROGRAMA_BASE)</x:t>
        </x:is>
      </x:c>
      <x:c r="C5" t="inlineStr">
        <x:is>
          <x:t xml:space="preserve">Parada plegadora</x:t>
        </x:is>
      </x:c>
      <x:c r="D5" t="inlineStr">
        <x:is>
          <x:t xml:space="preserve">Plegadora hidráulica de chapa metálica</x:t>
        </x:is>
      </x:c>
      <x:c r="E5" t="inlineStr">
        <x:is>
          <x:t xml:space="preserve">A</x:t>
        </x:is>
      </x:c>
      <x:c r="F5" t="inlineStr">
        <x:is>
          <x:t xml:space="preserve">MILP-MONO</x:t>
        </x:is>
      </x:c>
      <x:c r="G5" t="inlineStr">
        <x:is>
          <x:t xml:space="preserve">2025-06-09 08:00:00.000</x:t>
        </x:is>
      </x:c>
      <x:c r="H5" t="n">
        <x:v>4</x:v>
      </x:c>
      <x:c r="I5" t="n">
        <x:v>39</x:v>
      </x:c>
      <x:c r="J5" t="n">
        <x:v>1</x:v>
      </x:c>
      <x:c r="K5" s="46" t="n">
        <x:v>1</x:v>
      </x:c>
      <x:c r="L5" s="45" t="n">
        <x:v>75</x:v>
      </x:c>
      <x:c r="M5" s="46" t="n">
        <x:v>1720.456</x:v>
      </x:c>
      <x:c r="N5" s="45" t="n">
        <x:v>26.20160856994054</x:v>
      </x:c>
      <x:c r="O5" s="45" t="n">
        <x:v>31.28336100000024</x:v>
      </x:c>
      <x:c r="P5" s="46" t="n">
        <x:v>757.4692460000009</x:v>
      </x:c>
      <x:c r="Q5" s="29" t="n">
        <x:v>1</x:v>
      </x:c>
      <x:c r="R5" s="45" t="n">
        <x:v>31</x:v>
      </x:c>
      <x:c r="S5" s="45" t="n">
        <x:v>765.4692460000009</x:v>
      </x:c>
      <x:c r="T5" s="45" t="n">
        <x:v>12.05499899999927</x:v>
      </x:c>
      <x:c r="U5" s="45" t="n">
        <x:v>0.9075008249999992</x:v>
      </x:c>
      <x:c r="V5" s="45" t="n">
        <x:v>48.35599999999999</x:v>
      </x:c>
      <x:c r="W5" t="inlineStr">
        <x:is>
          <x:t xml:space="preserve">ÓPTIMO</x:t>
        </x:is>
      </x:c>
      <x:c r="X5" s="45" t="n">
        <x:v>0.1456769559999884</x:v>
      </x:c>
      <x:c r="Y5" t="n">
        <x:v>0</x:v>
      </x:c>
      <x:c r="Z5" s="45" t="n">
        <x:v>101</x:v>
      </x:c>
      <x:c r="AA5" s="45" t="n">
        <x:v>199</x:v>
      </x:c>
    </x:row>
    <x:row r="6">
      <x:c r="A6" t="inlineStr">
        <x:is>
          <x:t xml:space="preserve">S01A</x:t>
        </x:is>
      </x:c>
      <x:c r="B6" t="inlineStr">
        <x:is>
          <x:t xml:space="preserve">FIFO (16_PROGRAMA_BASE)</x:t>
        </x:is>
      </x:c>
      <x:c r="C6" t="inlineStr">
        <x:is>
          <x:t xml:space="preserve">Parada plegadora</x:t>
        </x:is>
      </x:c>
      <x:c r="D6" t="inlineStr">
        <x:is>
          <x:t xml:space="preserve">Plegadora hidráulica de chapa metálica</x:t>
        </x:is>
      </x:c>
      <x:c r="E6" t="inlineStr">
        <x:is>
          <x:t xml:space="preserve">A</x:t>
        </x:is>
      </x:c>
      <x:c r="F6" t="inlineStr">
        <x:is>
          <x:t xml:space="preserve">MILP-LEX</x:t>
        </x:is>
      </x:c>
      <x:c r="G6" t="inlineStr">
        <x:is>
          <x:t xml:space="preserve">2025-06-09 08:00:00.000</x:t>
        </x:is>
      </x:c>
      <x:c r="H6" t="n">
        <x:v>4</x:v>
      </x:c>
      <x:c r="I6" t="n">
        <x:v>39</x:v>
      </x:c>
      <x:c r="J6" t="n">
        <x:v>1</x:v>
      </x:c>
      <x:c r="K6" s="46" t="n">
        <x:v>1</x:v>
      </x:c>
      <x:c r="L6" s="45" t="n">
        <x:v>75</x:v>
      </x:c>
      <x:c r="M6" s="46" t="n">
        <x:v>1720.456</x:v>
      </x:c>
      <x:c r="N6" s="45" t="n">
        <x:v>26.20160856994752</x:v>
      </x:c>
      <x:c r="O6" s="45" t="n">
        <x:v>31.2833610000132</x:v>
      </x:c>
      <x:c r="P6" s="46" t="n">
        <x:v>496.3150000005355</x:v>
      </x:c>
      <x:c r="Q6" s="29" t="n">
        <x:v>0</x:v>
      </x:c>
      <x:c r="R6" s="45" t="n">
        <x:v>26</x:v>
      </x:c>
      <x:c r="S6" s="45" t="n">
        <x:v>496.3150000005355</x:v>
      </x:c>
      <x:c r="T6" s="45" t="n">
        <x:v>2.476333000013028</x:v>
      </x:c>
      <x:c r="U6" s="45" t="n">
        <x:v>0.9075008249999992</x:v>
      </x:c>
      <x:c r="V6" s="45" t="n">
        <x:v>48.35599999999999</x:v>
      </x:c>
      <x:c r="W6" t="inlineStr">
        <x:is>
          <x:t xml:space="preserve">ÓPTIMO</x:t>
        </x:is>
      </x:c>
      <x:c r="X6" s="45" t="n">
        <x:v>1.452033070000198</x:v>
      </x:c>
      <x:c r="Y6" t="n">
        <x:v>0</x:v>
      </x:c>
      <x:c r="Z6" s="45" t="n">
        <x:v>101</x:v>
      </x:c>
      <x:c r="AA6" s="45" t="n">
        <x:v>237</x:v>
      </x:c>
    </x:row>
    <x:row r="7">
      <x:c r="A7" t="inlineStr">
        <x:is>
          <x:t xml:space="preserve">S01A</x:t>
        </x:is>
      </x:c>
      <x:c r="B7" t="inlineStr">
        <x:is>
          <x:t xml:space="preserve">MILP (año sin fallas)</x:t>
        </x:is>
      </x:c>
      <x:c r="C7" t="inlineStr">
        <x:is>
          <x:t xml:space="preserve">Parada plegadora</x:t>
        </x:is>
      </x:c>
      <x:c r="D7" t="inlineStr">
        <x:is>
          <x:t xml:space="preserve">Plegadora hidráulica de chapa metálica</x:t>
        </x:is>
      </x:c>
      <x:c r="E7" t="inlineStr">
        <x:is>
          <x:t xml:space="preserve">A</x:t>
        </x:is>
      </x:c>
      <x:c r="F7" t="inlineStr">
        <x:is>
          <x:t xml:space="preserve">CONV</x:t>
        </x:is>
      </x:c>
      <x:c r="G7" t="inlineStr">
        <x:is>
          <x:t xml:space="preserve">2025-06-09 08:00:00.000</x:t>
        </x:is>
      </x:c>
      <x:c r="H7" t="n">
        <x:v>4</x:v>
      </x:c>
      <x:c r="I7" t="n">
        <x:v>39</x:v>
      </x:c>
      <x:c r="J7" t="n">
        <x:v>1</x:v>
      </x:c>
      <x:c r="K7" s="46" t="n">
        <x:v>2</x:v>
      </x:c>
      <x:c r="L7" s="45" t="n">
        <x:v>50</x:v>
      </x:c>
      <x:c r="M7" s="46" t="n">
        <x:v>5166.093000000001</x:v>
      </x:c>
      <x:c r="N7" s="45" t="n">
        <x:v>17.62553089632581</x:v>
      </x:c>
      <x:c r="O7" s="45" t="n">
        <x:v>18.8940540000001</x:v>
      </x:c>
      <x:c r="P7" s="46" t="n">
        <x:v>100.5719760000011</x:v>
      </x:c>
      <x:c r="Q7" s="29" t="n">
        <x:v>0</x:v>
      </x:c>
      <x:c r="R7" s="45" t="n">
        <x:v>0</x:v>
      </x:c>
      <x:c r="S7" s="45" t="n">
        <x:v>100.5719760000011</x:v>
      </x:c>
      <x:c r="T7" s="45" t="n">
        <x:v>11.17466400000012</x:v>
      </x:c>
      <x:c r="U7" s="45" t="n">
        <x:v>0.4124991749999995</x:v>
      </x:c>
      <x:c r="V7" s="45" t="n">
        <x:v>55.264</x:v>
      </x:c>
      <x:c r="W7" t="inlineStr">
        <x:is>
          <x:t xml:space="preserve">REGLA</x:t>
        </x:is>
      </x:c>
      <x:c r="X7" s="45" t="n">
        <x:v>8.577700009482214e-05</x:v>
      </x:c>
      <x:c r="Y7" t="n">
        <x:v>0</x:v>
      </x:c>
    </x:row>
    <x:row r="8">
      <x:c r="A8" t="inlineStr">
        <x:is>
          <x:t xml:space="preserve">S01A</x:t>
        </x:is>
      </x:c>
      <x:c r="B8" t="inlineStr">
        <x:is>
          <x:t xml:space="preserve">MILP (año sin fallas)</x:t>
        </x:is>
      </x:c>
      <x:c r="C8" t="inlineStr">
        <x:is>
          <x:t xml:space="preserve">Parada plegadora</x:t>
        </x:is>
      </x:c>
      <x:c r="D8" t="inlineStr">
        <x:is>
          <x:t xml:space="preserve">Plegadora hidráulica de chapa metálica</x:t>
        </x:is>
      </x:c>
      <x:c r="E8" t="inlineStr">
        <x:is>
          <x:t xml:space="preserve">A</x:t>
        </x:is>
      </x:c>
      <x:c r="F8" t="inlineStr">
        <x:is>
          <x:t xml:space="preserve">EDD</x:t>
        </x:is>
      </x:c>
      <x:c r="G8" t="inlineStr">
        <x:is>
          <x:t xml:space="preserve">2025-06-09 08:00:00.000</x:t>
        </x:is>
      </x:c>
      <x:c r="H8" t="n">
        <x:v>4</x:v>
      </x:c>
      <x:c r="I8" t="n">
        <x:v>39</x:v>
      </x:c>
      <x:c r="J8" t="n">
        <x:v>1</x:v>
      </x:c>
      <x:c r="K8" s="46" t="n">
        <x:v>2</x:v>
      </x:c>
      <x:c r="L8" s="45" t="n">
        <x:v>50</x:v>
      </x:c>
      <x:c r="M8" s="46" t="n">
        <x:v>5166.093000000001</x:v>
      </x:c>
      <x:c r="N8" s="45" t="n">
        <x:v>53.18892223091213</x:v>
      </x:c>
      <x:c r="O8" s="45" t="n">
        <x:v>32.94223400000021</x:v>
      </x:c>
      <x:c r="P8" s="46" t="n">
        <x:v>1027.938675</x:v>
      </x:c>
      <x:c r="Q8" s="29" t="n">
        <x:v>0</x:v>
      </x:c>
      <x:c r="R8" s="45" t="n">
        <x:v>27</x:v>
      </x:c>
      <x:c r="S8" s="45" t="n">
        <x:v>1027.938675</x:v>
      </x:c>
      <x:c r="T8" s="45" t="n">
        <x:v>81.69247200000018</x:v>
      </x:c>
      <x:c r="U8" s="45" t="n">
        <x:v>0.4124991749999995</x:v>
      </x:c>
      <x:c r="V8" s="45" t="n">
        <x:v>55.264</x:v>
      </x:c>
      <x:c r="W8" t="inlineStr">
        <x:is>
          <x:t xml:space="preserve">REGLA</x:t>
        </x:is>
      </x:c>
      <x:c r="X8" s="45" t="n">
        <x:v>0.0002915079999183</x:v>
      </x:c>
      <x:c r="Y8" t="n">
        <x:v>0</x:v>
      </x:c>
    </x:row>
    <x:row r="9">
      <x:c r="A9" t="inlineStr">
        <x:is>
          <x:t xml:space="preserve">S01A</x:t>
        </x:is>
      </x:c>
      <x:c r="B9" t="inlineStr">
        <x:is>
          <x:t xml:space="preserve">MILP (año sin fallas)</x:t>
        </x:is>
      </x:c>
      <x:c r="C9" t="inlineStr">
        <x:is>
          <x:t xml:space="preserve">Parada plegadora</x:t>
        </x:is>
      </x:c>
      <x:c r="D9" t="inlineStr">
        <x:is>
          <x:t xml:space="preserve">Plegadora hidráulica de chapa metálica</x:t>
        </x:is>
      </x:c>
      <x:c r="E9" t="inlineStr">
        <x:is>
          <x:t xml:space="preserve">A</x:t>
        </x:is>
      </x:c>
      <x:c r="F9" t="inlineStr">
        <x:is>
          <x:t xml:space="preserve">MILP-MONO</x:t>
        </x:is>
      </x:c>
      <x:c r="G9" t="inlineStr">
        <x:is>
          <x:t xml:space="preserve">2025-06-09 08:00:00.000</x:t>
        </x:is>
      </x:c>
      <x:c r="H9" t="n">
        <x:v>4</x:v>
      </x:c>
      <x:c r="I9" t="n">
        <x:v>39</x:v>
      </x:c>
      <x:c r="J9" t="n">
        <x:v>1</x:v>
      </x:c>
      <x:c r="K9" s="46" t="n">
        <x:v>1</x:v>
      </x:c>
      <x:c r="L9" s="45" t="n">
        <x:v>75</x:v>
      </x:c>
      <x:c r="M9" s="46" t="n">
        <x:v>1720.456</x:v>
      </x:c>
      <x:c r="N9" s="45" t="n">
        <x:v>14.02910802934292</x:v>
      </x:c>
      <x:c r="O9" s="45" t="n">
        <x:v>16.75002700000005</x:v>
      </x:c>
      <x:c r="P9" s="46" t="n">
        <x:v>284.2356970000001</x:v>
      </x:c>
      <x:c r="Q9" s="29" t="n">
        <x:v>0</x:v>
      </x:c>
      <x:c r="R9" s="45" t="n">
        <x:v>4</x:v>
      </x:c>
      <x:c r="S9" s="45" t="n">
        <x:v>284.2356970000001</x:v>
      </x:c>
      <x:c r="T9" s="45" t="n">
        <x:v>54.26119900000015</x:v>
      </x:c>
      <x:c r="U9" s="45" t="n">
        <x:v>0.4124991749999995</x:v>
      </x:c>
      <x:c r="V9" s="45" t="n">
        <x:v>55.264</x:v>
      </x:c>
      <x:c r="W9" t="inlineStr">
        <x:is>
          <x:t xml:space="preserve">ÓPTIMO</x:t>
        </x:is>
      </x:c>
      <x:c r="X9" s="45" t="n">
        <x:v>0.2275283270000727</x:v>
      </x:c>
      <x:c r="Y9" t="n">
        <x:v>0</x:v>
      </x:c>
      <x:c r="Z9" s="45" t="n">
        <x:v>101</x:v>
      </x:c>
      <x:c r="AA9" s="45" t="n">
        <x:v>200</x:v>
      </x:c>
    </x:row>
    <x:row r="10">
      <x:c r="A10" t="inlineStr">
        <x:is>
          <x:t xml:space="preserve">S01A</x:t>
        </x:is>
      </x:c>
      <x:c r="B10" t="inlineStr">
        <x:is>
          <x:t xml:space="preserve">MILP (año sin fallas)</x:t>
        </x:is>
      </x:c>
      <x:c r="C10" t="inlineStr">
        <x:is>
          <x:t xml:space="preserve">Parada plegadora</x:t>
        </x:is>
      </x:c>
      <x:c r="D10" t="inlineStr">
        <x:is>
          <x:t xml:space="preserve">Plegadora hidráulica de chapa metálica</x:t>
        </x:is>
      </x:c>
      <x:c r="E10" t="inlineStr">
        <x:is>
          <x:t xml:space="preserve">A</x:t>
        </x:is>
      </x:c>
      <x:c r="F10" t="inlineStr">
        <x:is>
          <x:t xml:space="preserve">MILP-LEX</x:t>
        </x:is>
      </x:c>
      <x:c r="G10" t="inlineStr">
        <x:is>
          <x:t xml:space="preserve">2025-06-09 08:00:00.000</x:t>
        </x:is>
      </x:c>
      <x:c r="H10" t="n">
        <x:v>4</x:v>
      </x:c>
      <x:c r="I10" t="n">
        <x:v>39</x:v>
      </x:c>
      <x:c r="J10" t="n">
        <x:v>1</x:v>
      </x:c>
      <x:c r="K10" s="46" t="n">
        <x:v>1</x:v>
      </x:c>
      <x:c r="L10" s="45" t="n">
        <x:v>75</x:v>
      </x:c>
      <x:c r="M10" s="46" t="n">
        <x:v>1720.456</x:v>
      </x:c>
      <x:c r="N10" s="45" t="n">
        <x:v>14.02910802934302</x:v>
      </x:c>
      <x:c r="O10" s="45" t="n">
        <x:v>16.75002700000016</x:v>
      </x:c>
      <x:c r="P10" s="46" t="n">
        <x:v>94.98464400000398</x:v>
      </x:c>
      <x:c r="Q10" s="29" t="n">
        <x:v>0</x:v>
      </x:c>
      <x:c r="R10" s="45" t="n">
        <x:v>2</x:v>
      </x:c>
      <x:c r="S10" s="45" t="n">
        <x:v>94.98464400000398</x:v>
      </x:c>
      <x:c r="T10" s="45" t="n">
        <x:v>8.380998000000318</x:v>
      </x:c>
      <x:c r="U10" s="45" t="n">
        <x:v>0.4124991749999995</x:v>
      </x:c>
      <x:c r="V10" s="45" t="n">
        <x:v>55.264</x:v>
      </x:c>
      <x:c r="W10" t="inlineStr">
        <x:is>
          <x:t xml:space="preserve">ÓPTIMO</x:t>
        </x:is>
      </x:c>
      <x:c r="X10" s="45" t="n">
        <x:v>0.8054525320003449</x:v>
      </x:c>
      <x:c r="Y10" t="n">
        <x:v>0</x:v>
      </x:c>
      <x:c r="Z10" s="45" t="n">
        <x:v>101</x:v>
      </x:c>
      <x:c r="AA10" s="45" t="n">
        <x:v>238</x:v>
      </x:c>
    </x:row>
    <x:row r="11">
      <x:c r="A11" t="inlineStr">
        <x:is>
          <x:t xml:space="preserve">S01B</x:t>
        </x:is>
      </x:c>
      <x:c r="B11" t="inlineStr">
        <x:is>
          <x:t xml:space="preserve">FIFO (16_PROGRAMA_BASE)</x:t>
        </x:is>
      </x:c>
      <x:c r="C11" t="inlineStr">
        <x:is>
          <x:t xml:space="preserve">Parada plegadora</x:t>
        </x:is>
      </x:c>
      <x:c r="D11" t="inlineStr">
        <x:is>
          <x:t xml:space="preserve">Plegadora hidráulica de chapa metálica</x:t>
        </x:is>
      </x:c>
      <x:c r="E11" t="inlineStr">
        <x:is>
          <x:t xml:space="preserve">B</x:t>
        </x:is>
      </x:c>
      <x:c r="F11" t="inlineStr">
        <x:is>
          <x:t xml:space="preserve">CONV</x:t>
        </x:is>
      </x:c>
      <x:c r="G11" t="inlineStr">
        <x:is>
          <x:t xml:space="preserve">2025-06-09 08:00:00.000</x:t>
        </x:is>
      </x:c>
      <x:c r="H11" t="n">
        <x:v>4</x:v>
      </x:c>
      <x:c r="I11" t="n">
        <x:v>39</x:v>
      </x:c>
      <x:c r="J11" t="n">
        <x:v>1</x:v>
      </x:c>
      <x:c r="K11" s="46" t="n">
        <x:v>3</x:v>
      </x:c>
      <x:c r="L11" s="45" t="n">
        <x:v>25</x:v>
      </x:c>
      <x:c r="M11" s="46" t="n">
        <x:v>5587.90576</x:v>
      </x:c>
      <x:c r="N11" s="45" t="n">
        <x:v>36.88877426088503</x:v>
      </x:c>
      <x:c r="O11" s="45" t="n">
        <x:v>47.24214700000016</x:v>
      </x:c>
      <x:c r="P11" s="46" t="n">
        <x:v>90.34797600000138</x:v>
      </x:c>
      <x:c r="Q11" s="29" t="n">
        <x:v>0</x:v>
      </x:c>
      <x:c r="R11" s="45" t="n">
        <x:v>0</x:v>
      </x:c>
      <x:c r="S11" s="45" t="n">
        <x:v>90.34797600000138</x:v>
      </x:c>
      <x:c r="T11" s="45" t="n">
        <x:v>10.03866400000015</x:v>
      </x:c>
      <x:c r="U11" s="45" t="n">
        <x:v>0.9900000000000008</x:v>
      </x:c>
      <x:c r="V11" s="45" t="n">
        <x:v>0</x:v>
      </x:c>
      <x:c r="W11" t="inlineStr">
        <x:is>
          <x:t xml:space="preserve">REGLA</x:t>
        </x:is>
      </x:c>
      <x:c r="X11" s="45" t="n">
        <x:v>8.843300020089373e-05</x:v>
      </x:c>
      <x:c r="Y11" t="n">
        <x:v>0</x:v>
      </x:c>
    </x:row>
    <x:row r="12">
      <x:c r="A12" t="inlineStr">
        <x:is>
          <x:t xml:space="preserve">S01B</x:t>
        </x:is>
      </x:c>
      <x:c r="B12" t="inlineStr">
        <x:is>
          <x:t xml:space="preserve">FIFO (16_PROGRAMA_BASE)</x:t>
        </x:is>
      </x:c>
      <x:c r="C12" t="inlineStr">
        <x:is>
          <x:t xml:space="preserve">Parada plegadora</x:t>
        </x:is>
      </x:c>
      <x:c r="D12" t="inlineStr">
        <x:is>
          <x:t xml:space="preserve">Plegadora hidráulica de chapa metálica</x:t>
        </x:is>
      </x:c>
      <x:c r="E12" t="inlineStr">
        <x:is>
          <x:t xml:space="preserve">B</x:t>
        </x:is>
      </x:c>
      <x:c r="F12" t="inlineStr">
        <x:is>
          <x:t xml:space="preserve">EDD</x:t>
        </x:is>
      </x:c>
      <x:c r="G12" t="inlineStr">
        <x:is>
          <x:t xml:space="preserve">2025-06-09 08:00:00.000</x:t>
        </x:is>
      </x:c>
      <x:c r="H12" t="n">
        <x:v>4</x:v>
      </x:c>
      <x:c r="I12" t="n">
        <x:v>39</x:v>
      </x:c>
      <x:c r="J12" t="n">
        <x:v>1</x:v>
      </x:c>
      <x:c r="K12" s="46" t="n">
        <x:v>3</x:v>
      </x:c>
      <x:c r="L12" s="45" t="n">
        <x:v>25</x:v>
      </x:c>
      <x:c r="M12" s="46" t="n">
        <x:v>7953.056760000001</x:v>
      </x:c>
      <x:c r="N12" s="45" t="n">
        <x:v>84.13490417555325</x:v>
      </x:c>
      <x:c r="O12" s="45" t="n">
        <x:v>56.15377400000045</x:v>
      </x:c>
      <x:c r="P12" s="46" t="n">
        <x:v>941.7679790000012</x:v>
      </x:c>
      <x:c r="Q12" s="29" t="n">
        <x:v>2</x:v>
      </x:c>
      <x:c r="R12" s="45" t="n">
        <x:v>27</x:v>
      </x:c>
      <x:c r="S12" s="45" t="n">
        <x:v>957.7679790000012</x:v>
      </x:c>
      <x:c r="T12" s="45" t="n">
        <x:v>62.80313800000022</x:v>
      </x:c>
      <x:c r="U12" s="45" t="n">
        <x:v>0.9900000000000008</x:v>
      </x:c>
      <x:c r="V12" s="45" t="n">
        <x:v>0</x:v>
      </x:c>
      <x:c r="W12" t="inlineStr">
        <x:is>
          <x:t xml:space="preserve">REGLA</x:t>
        </x:is>
      </x:c>
      <x:c r="X12" s="45" t="n">
        <x:v>0.0002844130003722</x:v>
      </x:c>
      <x:c r="Y12" t="n">
        <x:v>0</x:v>
      </x:c>
    </x:row>
    <x:row r="13">
      <x:c r="A13" t="inlineStr">
        <x:is>
          <x:t xml:space="preserve">S01B</x:t>
        </x:is>
      </x:c>
      <x:c r="B13" t="inlineStr">
        <x:is>
          <x:t xml:space="preserve">FIFO (16_PROGRAMA_BASE)</x:t>
        </x:is>
      </x:c>
      <x:c r="C13" t="inlineStr">
        <x:is>
          <x:t xml:space="preserve">Parada plegadora</x:t>
        </x:is>
      </x:c>
      <x:c r="D13" t="inlineStr">
        <x:is>
          <x:t xml:space="preserve">Plegadora hidráulica de chapa metálica</x:t>
        </x:is>
      </x:c>
      <x:c r="E13" t="inlineStr">
        <x:is>
          <x:t xml:space="preserve">B</x:t>
        </x:is>
      </x:c>
      <x:c r="F13" t="inlineStr">
        <x:is>
          <x:t xml:space="preserve">MILP-MONO</x:t>
        </x:is>
      </x:c>
      <x:c r="G13" t="inlineStr">
        <x:is>
          <x:t xml:space="preserve">2025-06-09 08:00:00.000</x:t>
        </x:is>
      </x:c>
      <x:c r="H13" t="n">
        <x:v>4</x:v>
      </x:c>
      <x:c r="I13" t="n">
        <x:v>39</x:v>
      </x:c>
      <x:c r="J13" t="n">
        <x:v>1</x:v>
      </x:c>
      <x:c r="K13" s="46" t="n">
        <x:v>1</x:v>
      </x:c>
      <x:c r="L13" s="45" t="n">
        <x:v>75</x:v>
      </x:c>
      <x:c r="M13" s="46" t="n">
        <x:v>1720.456</x:v>
      </x:c>
      <x:c r="N13" s="45" t="n">
        <x:v>26.22952686869553</x:v>
      </x:c>
      <x:c r="O13" s="45" t="n">
        <x:v>31.3166940000001</x:v>
      </x:c>
      <x:c r="P13" s="46" t="n">
        <x:v>802.8481520000005</x:v>
      </x:c>
      <x:c r="Q13" s="29" t="n">
        <x:v>2</x:v>
      </x:c>
      <x:c r="R13" s="45" t="n">
        <x:v>33</x:v>
      </x:c>
      <x:c r="S13" s="45" t="n">
        <x:v>818.8481520000005</x:v>
      </x:c>
      <x:c r="T13" s="45" t="n">
        <x:v>12.08833199999913</x:v>
      </x:c>
      <x:c r="U13" s="45" t="n">
        <x:v>0.9900000000000008</x:v>
      </x:c>
      <x:c r="V13" s="45" t="n">
        <x:v>0</x:v>
      </x:c>
      <x:c r="W13" t="inlineStr">
        <x:is>
          <x:t xml:space="preserve">ÓPTIMO</x:t>
        </x:is>
      </x:c>
      <x:c r="X13" s="45" t="n">
        <x:v>0.207265525999901</x:v>
      </x:c>
      <x:c r="Y13" t="n">
        <x:v>0</x:v>
      </x:c>
      <x:c r="Z13" s="45" t="n">
        <x:v>101</x:v>
      </x:c>
      <x:c r="AA13" s="45" t="n">
        <x:v>199</x:v>
      </x:c>
    </x:row>
    <x:row r="14">
      <x:c r="A14" t="inlineStr">
        <x:is>
          <x:t xml:space="preserve">S01B</x:t>
        </x:is>
      </x:c>
      <x:c r="B14" t="inlineStr">
        <x:is>
          <x:t xml:space="preserve">FIFO (16_PROGRAMA_BASE)</x:t>
        </x:is>
      </x:c>
      <x:c r="C14" t="inlineStr">
        <x:is>
          <x:t xml:space="preserve">Parada plegadora</x:t>
        </x:is>
      </x:c>
      <x:c r="D14" t="inlineStr">
        <x:is>
          <x:t xml:space="preserve">Plegadora hidráulica de chapa metálica</x:t>
        </x:is>
      </x:c>
      <x:c r="E14" t="inlineStr">
        <x:is>
          <x:t xml:space="preserve">B</x:t>
        </x:is>
      </x:c>
      <x:c r="F14" t="inlineStr">
        <x:is>
          <x:t xml:space="preserve">MILP-LEX</x:t>
        </x:is>
      </x:c>
      <x:c r="G14" t="inlineStr">
        <x:is>
          <x:t xml:space="preserve">2025-06-09 08:00:00.000</x:t>
        </x:is>
      </x:c>
      <x:c r="H14" t="n">
        <x:v>4</x:v>
      </x:c>
      <x:c r="I14" t="n">
        <x:v>39</x:v>
      </x:c>
      <x:c r="J14" t="n">
        <x:v>1</x:v>
      </x:c>
      <x:c r="K14" s="46" t="n">
        <x:v>1</x:v>
      </x:c>
      <x:c r="L14" s="45" t="n">
        <x:v>75</x:v>
      </x:c>
      <x:c r="M14" s="46" t="n">
        <x:v>1720.456</x:v>
      </x:c>
      <x:c r="N14" s="45" t="n">
        <x:v>26.22952686869553</x:v>
      </x:c>
      <x:c r="O14" s="45" t="n">
        <x:v>31.3166940000001</x:v>
      </x:c>
      <x:c r="P14" s="46" t="n">
        <x:v>496.6483300000017</x:v>
      </x:c>
      <x:c r="Q14" s="29" t="n">
        <x:v>0</x:v>
      </x:c>
      <x:c r="R14" s="45" t="n">
        <x:v>26</x:v>
      </x:c>
      <x:c r="S14" s="45" t="n">
        <x:v>496.6483300000017</x:v>
      </x:c>
      <x:c r="T14" s="45" t="n">
        <x:v>2.509666000000038</x:v>
      </x:c>
      <x:c r="U14" s="45" t="n">
        <x:v>0.9900000000000008</x:v>
      </x:c>
      <x:c r="V14" s="45" t="n">
        <x:v>0</x:v>
      </x:c>
      <x:c r="W14" t="inlineStr">
        <x:is>
          <x:t xml:space="preserve">ÓPTIMO</x:t>
        </x:is>
      </x:c>
      <x:c r="X14" s="45" t="n">
        <x:v>1.673204077999799</x:v>
      </x:c>
      <x:c r="Y14" t="n">
        <x:v>0</x:v>
      </x:c>
      <x:c r="Z14" s="45" t="n">
        <x:v>101</x:v>
      </x:c>
      <x:c r="AA14" s="45" t="n">
        <x:v>237</x:v>
      </x:c>
    </x:row>
    <x:row r="15">
      <x:c r="A15" t="inlineStr">
        <x:is>
          <x:t xml:space="preserve">S01B</x:t>
        </x:is>
      </x:c>
      <x:c r="B15" t="inlineStr">
        <x:is>
          <x:t xml:space="preserve">MILP (año sin fallas)</x:t>
        </x:is>
      </x:c>
      <x:c r="C15" t="inlineStr">
        <x:is>
          <x:t xml:space="preserve">Parada plegadora</x:t>
        </x:is>
      </x:c>
      <x:c r="D15" t="inlineStr">
        <x:is>
          <x:t xml:space="preserve">Plegadora hidráulica de chapa metálica</x:t>
        </x:is>
      </x:c>
      <x:c r="E15" t="inlineStr">
        <x:is>
          <x:t xml:space="preserve">B</x:t>
        </x:is>
      </x:c>
      <x:c r="F15" t="inlineStr">
        <x:is>
          <x:t xml:space="preserve">CONV</x:t>
        </x:is>
      </x:c>
      <x:c r="G15" t="inlineStr">
        <x:is>
          <x:t xml:space="preserve">2025-06-09 08:00:00.000</x:t>
        </x:is>
      </x:c>
      <x:c r="H15" t="n">
        <x:v>4</x:v>
      </x:c>
      <x:c r="I15" t="n">
        <x:v>39</x:v>
      </x:c>
      <x:c r="J15" t="n">
        <x:v>1</x:v>
      </x:c>
      <x:c r="K15" s="46" t="n">
        <x:v>2</x:v>
      </x:c>
      <x:c r="L15" s="45" t="n">
        <x:v>50</x:v>
      </x:c>
      <x:c r="M15" s="46" t="n">
        <x:v>5166.093000000001</x:v>
      </x:c>
      <x:c r="N15" s="45" t="n">
        <x:v>54.26029421665926</x:v>
      </x:c>
      <x:c r="O15" s="45" t="n">
        <x:v>48.0273880000002</x:v>
      </x:c>
      <x:c r="P15" s="46" t="n">
        <x:v>624.971988000003</x:v>
      </x:c>
      <x:c r="Q15" s="29" t="n">
        <x:v>0</x:v>
      </x:c>
      <x:c r="R15" s="45" t="n">
        <x:v>0</x:v>
      </x:c>
      <x:c r="S15" s="45" t="n">
        <x:v>624.971988000003</x:v>
      </x:c>
      <x:c r="T15" s="45" t="n">
        <x:v>69.44133200000033</x:v>
      </x:c>
      <x:c r="U15" s="45" t="n">
        <x:v>36.465</x:v>
      </x:c>
      <x:c r="V15" s="45" t="n">
        <x:v>552.64</x:v>
      </x:c>
      <x:c r="W15" t="inlineStr">
        <x:is>
          <x:t xml:space="preserve">REGLA</x:t>
        </x:is>
      </x:c>
      <x:c r="X15" s="45" t="n">
        <x:v>8.861800006343401e-05</x:v>
      </x:c>
      <x:c r="Y15" t="n">
        <x:v>0</x:v>
      </x:c>
    </x:row>
    <x:row r="16">
      <x:c r="A16" t="inlineStr">
        <x:is>
          <x:t xml:space="preserve">S01B</x:t>
        </x:is>
      </x:c>
      <x:c r="B16" t="inlineStr">
        <x:is>
          <x:t xml:space="preserve">MILP (año sin fallas)</x:t>
        </x:is>
      </x:c>
      <x:c r="C16" t="inlineStr">
        <x:is>
          <x:t xml:space="preserve">Parada plegadora</x:t>
        </x:is>
      </x:c>
      <x:c r="D16" t="inlineStr">
        <x:is>
          <x:t xml:space="preserve">Plegadora hidráulica de chapa metálica</x:t>
        </x:is>
      </x:c>
      <x:c r="E16" t="inlineStr">
        <x:is>
          <x:t xml:space="preserve">B</x:t>
        </x:is>
      </x:c>
      <x:c r="F16" t="inlineStr">
        <x:is>
          <x:t xml:space="preserve">EDD</x:t>
        </x:is>
      </x:c>
      <x:c r="G16" t="inlineStr">
        <x:is>
          <x:t xml:space="preserve">2025-06-09 08:00:00.000</x:t>
        </x:is>
      </x:c>
      <x:c r="H16" t="n">
        <x:v>4</x:v>
      </x:c>
      <x:c r="I16" t="n">
        <x:v>39</x:v>
      </x:c>
      <x:c r="J16" t="n">
        <x:v>1</x:v>
      </x:c>
      <x:c r="K16" s="46" t="n">
        <x:v>2</x:v>
      </x:c>
      <x:c r="L16" s="45" t="n">
        <x:v>50</x:v>
      </x:c>
      <x:c r="M16" s="46" t="n">
        <x:v>5166.093000000001</x:v>
      </x:c>
      <x:c r="N16" s="45" t="n">
        <x:v>77.62326671189278</x:v>
      </x:c>
      <x:c r="O16" s="45" t="n">
        <x:v>47.50890100000015</x:v>
      </x:c>
      <x:c r="P16" s="46" t="n">
        <x:v>1235.376356000001</x:v>
      </x:c>
      <x:c r="Q16" s="29" t="n">
        <x:v>0</x:v>
      </x:c>
      <x:c r="R16" s="45" t="n">
        <x:v>27</x:v>
      </x:c>
      <x:c r="S16" s="45" t="n">
        <x:v>1235.376356000001</x:v>
      </x:c>
      <x:c r="T16" s="45" t="n">
        <x:v>102.1355120000002</x:v>
      </x:c>
      <x:c r="U16" s="45" t="n">
        <x:v>36.465</x:v>
      </x:c>
      <x:c r="V16" s="45" t="n">
        <x:v>552.64</x:v>
      </x:c>
      <x:c r="W16" t="inlineStr">
        <x:is>
          <x:t xml:space="preserve">REGLA</x:t>
        </x:is>
      </x:c>
      <x:c r="X16" s="45" t="n">
        <x:v>0.0002802610001708</x:v>
      </x:c>
      <x:c r="Y16" t="n">
        <x:v>0</x:v>
      </x:c>
    </x:row>
    <x:row r="17">
      <x:c r="A17" t="inlineStr">
        <x:is>
          <x:t xml:space="preserve">S01B</x:t>
        </x:is>
      </x:c>
      <x:c r="B17" t="inlineStr">
        <x:is>
          <x:t xml:space="preserve">MILP (año sin fallas)</x:t>
        </x:is>
      </x:c>
      <x:c r="C17" t="inlineStr">
        <x:is>
          <x:t xml:space="preserve">Parada plegadora</x:t>
        </x:is>
      </x:c>
      <x:c r="D17" t="inlineStr">
        <x:is>
          <x:t xml:space="preserve">Plegadora hidráulica de chapa metálica</x:t>
        </x:is>
      </x:c>
      <x:c r="E17" t="inlineStr">
        <x:is>
          <x:t xml:space="preserve">B</x:t>
        </x:is>
      </x:c>
      <x:c r="F17" t="inlineStr">
        <x:is>
          <x:t xml:space="preserve">MILP-MONO</x:t>
        </x:is>
      </x:c>
      <x:c r="G17" t="inlineStr">
        <x:is>
          <x:t xml:space="preserve">2025-06-09 08:00:00.000</x:t>
        </x:is>
      </x:c>
      <x:c r="H17" t="n">
        <x:v>4</x:v>
      </x:c>
      <x:c r="I17" t="n">
        <x:v>39</x:v>
      </x:c>
      <x:c r="J17" t="n">
        <x:v>1</x:v>
      </x:c>
      <x:c r="K17" s="46" t="n">
        <x:v>1</x:v>
      </x:c>
      <x:c r="L17" s="45" t="n">
        <x:v>75</x:v>
      </x:c>
      <x:c r="M17" s="46" t="n">
        <x:v>1720.456</x:v>
      </x:c>
      <x:c r="N17" s="45" t="n">
        <x:v>26.22952686869553</x:v>
      </x:c>
      <x:c r="O17" s="45" t="n">
        <x:v>31.3166940000001</x:v>
      </x:c>
      <x:c r="P17" s="46" t="n">
        <x:v>556.973334999998</x:v>
      </x:c>
      <x:c r="Q17" s="29" t="n">
        <x:v>0</x:v>
      </x:c>
      <x:c r="R17" s="45" t="n">
        <x:v>14</x:v>
      </x:c>
      <x:c r="S17" s="45" t="n">
        <x:v>556.973334999998</x:v>
      </x:c>
      <x:c r="T17" s="45" t="n">
        <x:v>59.37030500000014</x:v>
      </x:c>
      <x:c r="U17" s="45" t="n">
        <x:v>36.465</x:v>
      </x:c>
      <x:c r="V17" s="45" t="n">
        <x:v>552.64</x:v>
      </x:c>
      <x:c r="W17" t="inlineStr">
        <x:is>
          <x:t xml:space="preserve">ÓPTIMO</x:t>
        </x:is>
      </x:c>
      <x:c r="X17" s="45" t="n">
        <x:v>0.1851056499999686</x:v>
      </x:c>
      <x:c r="Y17" t="n">
        <x:v>0</x:v>
      </x:c>
      <x:c r="Z17" s="45" t="n">
        <x:v>101</x:v>
      </x:c>
      <x:c r="AA17" s="45" t="n">
        <x:v>200</x:v>
      </x:c>
    </x:row>
    <x:row r="18">
      <x:c r="A18" t="inlineStr">
        <x:is>
          <x:t xml:space="preserve">S01B</x:t>
        </x:is>
      </x:c>
      <x:c r="B18" t="inlineStr">
        <x:is>
          <x:t xml:space="preserve">MILP (año sin fallas)</x:t>
        </x:is>
      </x:c>
      <x:c r="C18" t="inlineStr">
        <x:is>
          <x:t xml:space="preserve">Parada plegadora</x:t>
        </x:is>
      </x:c>
      <x:c r="D18" t="inlineStr">
        <x:is>
          <x:t xml:space="preserve">Plegadora hidráulica de chapa metálica</x:t>
        </x:is>
      </x:c>
      <x:c r="E18" t="inlineStr">
        <x:is>
          <x:t xml:space="preserve">B</x:t>
        </x:is>
      </x:c>
      <x:c r="F18" t="inlineStr">
        <x:is>
          <x:t xml:space="preserve">MILP-LEX</x:t>
        </x:is>
      </x:c>
      <x:c r="G18" t="inlineStr">
        <x:is>
          <x:t xml:space="preserve">2025-06-09 08:00:00.000</x:t>
        </x:is>
      </x:c>
      <x:c r="H18" t="n">
        <x:v>4</x:v>
      </x:c>
      <x:c r="I18" t="n">
        <x:v>39</x:v>
      </x:c>
      <x:c r="J18" t="n">
        <x:v>1</x:v>
      </x:c>
      <x:c r="K18" s="46" t="n">
        <x:v>1</x:v>
      </x:c>
      <x:c r="L18" s="45" t="n">
        <x:v>75</x:v>
      </x:c>
      <x:c r="M18" s="46" t="n">
        <x:v>1720.456</x:v>
      </x:c>
      <x:c r="N18" s="45" t="n">
        <x:v>26.22952686869763</x:v>
      </x:c>
      <x:c r="O18" s="45" t="n">
        <x:v>31.3166940000026</x:v>
      </x:c>
      <x:c r="P18" s="46" t="n">
        <x:v>511.5168400000387</x:v>
      </x:c>
      <x:c r="Q18" s="29" t="n">
        <x:v>0</x:v>
      </x:c>
      <x:c r="R18" s="45" t="n">
        <x:v>17</x:v>
      </x:c>
      <x:c r="S18" s="45" t="n">
        <x:v>511.5168400000387</x:v>
      </x:c>
      <x:c r="T18" s="45" t="n">
        <x:v>60.58103900000413</x:v>
      </x:c>
      <x:c r="U18" s="45" t="n">
        <x:v>36.465</x:v>
      </x:c>
      <x:c r="V18" s="45" t="n">
        <x:v>552.64</x:v>
      </x:c>
      <x:c r="W18" t="inlineStr">
        <x:is>
          <x:t xml:space="preserve">ÓPTIMO</x:t>
        </x:is>
      </x:c>
      <x:c r="X18" s="45" t="n">
        <x:v>1.250979783000275</x:v>
      </x:c>
      <x:c r="Y18" t="n">
        <x:v>0</x:v>
      </x:c>
      <x:c r="Z18" s="45" t="n">
        <x:v>101</x:v>
      </x:c>
      <x:c r="AA18" s="45" t="n">
        <x:v>238</x:v>
      </x:c>
    </x:row>
    <x:row r="19">
      <x:c r="A19" t="inlineStr">
        <x:is>
          <x:t xml:space="preserve">S02A</x:t>
        </x:is>
      </x:c>
      <x:c r="B19" t="inlineStr">
        <x:is>
          <x:t xml:space="preserve">FIFO (16_PROGRAMA_BASE)</x:t>
        </x:is>
      </x:c>
      <x:c r="C19" t="inlineStr">
        <x:is>
          <x:t xml:space="preserve">Parada plegadora</x:t>
        </x:is>
      </x:c>
      <x:c r="D19" t="inlineStr">
        <x:is>
          <x:t xml:space="preserve">Plegadora hidráulica de chapa metálica</x:t>
        </x:is>
      </x:c>
      <x:c r="E19" t="inlineStr">
        <x:is>
          <x:t xml:space="preserve">A</x:t>
        </x:is>
      </x:c>
      <x:c r="F19" t="inlineStr">
        <x:is>
          <x:t xml:space="preserve">CONV</x:t>
        </x:is>
      </x:c>
      <x:c r="G19" t="inlineStr">
        <x:is>
          <x:t xml:space="preserve">2025-06-17 10:14:25.200</x:t>
        </x:is>
      </x:c>
      <x:c r="H19" t="n">
        <x:v>8</x:v>
      </x:c>
      <x:c r="I19" t="n">
        <x:v>71</x:v>
      </x:c>
      <x:c r="J19" t="n">
        <x:v>1</x:v>
      </x:c>
      <x:c r="K19" s="46" t="n">
        <x:v>6</x:v>
      </x:c>
      <x:c r="L19" s="45" t="n">
        <x:v>25</x:v>
      </x:c>
      <x:c r="M19" s="46" t="n">
        <x:v>11355.89252</x:v>
      </x:c>
      <x:c r="N19" s="45" t="n">
        <x:v>98.81799096819398</x:v>
      </x:c>
      <x:c r="O19" s="45" t="n">
        <x:v>115.4222823333321</x:v>
      </x:c>
      <x:c r="P19" s="46" t="n">
        <x:v>19.06666666666661</x:v>
      </x:c>
      <x:c r="Q19" s="29" t="n">
        <x:v>0</x:v>
      </x:c>
      <x:c r="R19" s="45" t="n">
        <x:v>0</x:v>
      </x:c>
      <x:c r="S19" s="45" t="n">
        <x:v>19.06666666666661</x:v>
      </x:c>
      <x:c r="T19" s="45" t="n">
        <x:v>2.383333333333326</x:v>
      </x:c>
      <x:c r="U19" s="45" t="n">
        <x:v>0.9075008249999992</x:v>
      </x:c>
      <x:c r="V19" s="45" t="n">
        <x:v>55.264</x:v>
      </x:c>
      <x:c r="W19" t="inlineStr">
        <x:is>
          <x:t xml:space="preserve">REGLA</x:t>
        </x:is>
      </x:c>
      <x:c r="X19" s="45" t="n">
        <x:v>0.000195855000129</x:v>
      </x:c>
      <x:c r="Y19" t="n">
        <x:v>0</x:v>
      </x:c>
    </x:row>
    <x:row r="20">
      <x:c r="A20" t="inlineStr">
        <x:is>
          <x:t xml:space="preserve">S02A</x:t>
        </x:is>
      </x:c>
      <x:c r="B20" t="inlineStr">
        <x:is>
          <x:t xml:space="preserve">FIFO (16_PROGRAMA_BASE)</x:t>
        </x:is>
      </x:c>
      <x:c r="C20" t="inlineStr">
        <x:is>
          <x:t xml:space="preserve">Parada plegadora</x:t>
        </x:is>
      </x:c>
      <x:c r="D20" t="inlineStr">
        <x:is>
          <x:t xml:space="preserve">Plegadora hidráulica de chapa metálica</x:t>
        </x:is>
      </x:c>
      <x:c r="E20" t="inlineStr">
        <x:is>
          <x:t xml:space="preserve">A</x:t>
        </x:is>
      </x:c>
      <x:c r="F20" t="inlineStr">
        <x:is>
          <x:t xml:space="preserve">EDD</x:t>
        </x:is>
      </x:c>
      <x:c r="G20" t="inlineStr">
        <x:is>
          <x:t xml:space="preserve">2025-06-17 10:14:25.200</x:t>
        </x:is>
      </x:c>
      <x:c r="H20" t="n">
        <x:v>8</x:v>
      </x:c>
      <x:c r="I20" t="n">
        <x:v>71</x:v>
      </x:c>
      <x:c r="J20" t="n">
        <x:v>1</x:v>
      </x:c>
      <x:c r="K20" s="46" t="n">
        <x:v>6</x:v>
      </x:c>
      <x:c r="L20" s="45" t="n">
        <x:v>25</x:v>
      </x:c>
      <x:c r="M20" s="46" t="n">
        <x:v>15531.19252</x:v>
      </x:c>
      <x:c r="N20" s="45" t="n">
        <x:v>92.9226687771898</x:v>
      </x:c>
      <x:c r="O20" s="45" t="n">
        <x:v>64.69434866666677</x:v>
      </x:c>
      <x:c r="P20" s="46" t="n">
        <x:v>1344.817054666662</x:v>
      </x:c>
      <x:c r="Q20" s="29" t="n">
        <x:v>2</x:v>
      </x:c>
      <x:c r="R20" s="45" t="n">
        <x:v>49</x:v>
      </x:c>
      <x:c r="S20" s="45" t="n">
        <x:v>1360.817054666662</x:v>
      </x:c>
      <x:c r="T20" s="45" t="n">
        <x:v>52.83157933333337</x:v>
      </x:c>
      <x:c r="U20" s="45" t="n">
        <x:v>0.9075008249999992</x:v>
      </x:c>
      <x:c r="V20" s="45" t="n">
        <x:v>55.264</x:v>
      </x:c>
      <x:c r="W20" t="inlineStr">
        <x:is>
          <x:t xml:space="preserve">REGLA</x:t>
        </x:is>
      </x:c>
      <x:c r="X20" s="45" t="n">
        <x:v>0.0010677539999051</x:v>
      </x:c>
      <x:c r="Y20" t="n">
        <x:v>0</x:v>
      </x:c>
    </x:row>
    <x:row r="21">
      <x:c r="A21" t="inlineStr">
        <x:is>
          <x:t xml:space="preserve">S02A</x:t>
        </x:is>
      </x:c>
      <x:c r="B21" t="inlineStr">
        <x:is>
          <x:t xml:space="preserve">FIFO (16_PROGRAMA_BASE)</x:t>
        </x:is>
      </x:c>
      <x:c r="C21" t="inlineStr">
        <x:is>
          <x:t xml:space="preserve">Parada plegadora</x:t>
        </x:is>
      </x:c>
      <x:c r="D21" t="inlineStr">
        <x:is>
          <x:t xml:space="preserve">Plegadora hidráulica de chapa metálica</x:t>
        </x:is>
      </x:c>
      <x:c r="E21" t="inlineStr">
        <x:is>
          <x:t xml:space="preserve">A</x:t>
        </x:is>
      </x:c>
      <x:c r="F21" t="inlineStr">
        <x:is>
          <x:t xml:space="preserve">MILP-MONO</x:t>
        </x:is>
      </x:c>
      <x:c r="G21" t="inlineStr">
        <x:is>
          <x:t xml:space="preserve">2025-06-17 10:14:25.200</x:t>
        </x:is>
      </x:c>
      <x:c r="H21" t="n">
        <x:v>8</x:v>
      </x:c>
      <x:c r="I21" t="n">
        <x:v>71</x:v>
      </x:c>
      <x:c r="J21" t="n">
        <x:v>1</x:v>
      </x:c>
      <x:c r="K21" s="46" t="n">
        <x:v>4</x:v>
      </x:c>
      <x:c r="L21" s="45" t="n">
        <x:v>50</x:v>
      </x:c>
      <x:c r="M21" s="46" t="n">
        <x:v>9298.591759999999</x:v>
      </x:c>
      <x:c r="N21" s="45" t="n">
        <x:v>95.27593197013296</x:v>
      </x:c>
      <x:c r="O21" s="45" t="n">
        <x:v>73.92605566666714</x:v>
      </x:c>
      <x:c r="P21" s="46" t="n">
        <x:v>1354.554448333328</x:v>
      </x:c>
      <x:c r="Q21" s="29" t="n">
        <x:v>2</x:v>
      </x:c>
      <x:c r="R21" s="45" t="n">
        <x:v>42</x:v>
      </x:c>
      <x:c r="S21" s="45" t="n">
        <x:v>1370.554448333328</x:v>
      </x:c>
      <x:c r="T21" s="45" t="n">
        <x:v>4.707344666666359</x:v>
      </x:c>
      <x:c r="U21" s="45" t="n">
        <x:v>0.9075008249999992</x:v>
      </x:c>
      <x:c r="V21" s="45" t="n">
        <x:v>55.264</x:v>
      </x:c>
      <x:c r="W21" t="inlineStr">
        <x:is>
          <x:t xml:space="preserve">ÓPTIMO</x:t>
        </x:is>
      </x:c>
      <x:c r="X21" s="45" t="n">
        <x:v>2.724038224000196</x:v>
      </x:c>
      <x:c r="Y21" t="n">
        <x:v>0</x:v>
      </x:c>
      <x:c r="Z21" s="45" t="n">
        <x:v>276</x:v>
      </x:c>
      <x:c r="AA21" s="45" t="n">
        <x:v>573</x:v>
      </x:c>
    </x:row>
    <x:row r="22">
      <x:c r="A22" t="inlineStr">
        <x:is>
          <x:t xml:space="preserve">S02A</x:t>
        </x:is>
      </x:c>
      <x:c r="B22" t="inlineStr">
        <x:is>
          <x:t xml:space="preserve">FIFO (16_PROGRAMA_BASE)</x:t>
        </x:is>
      </x:c>
      <x:c r="C22" t="inlineStr">
        <x:is>
          <x:t xml:space="preserve">Parada plegadora</x:t>
        </x:is>
      </x:c>
      <x:c r="D22" t="inlineStr">
        <x:is>
          <x:t xml:space="preserve">Plegadora hidráulica de chapa metálica</x:t>
        </x:is>
      </x:c>
      <x:c r="E22" t="inlineStr">
        <x:is>
          <x:t xml:space="preserve">A</x:t>
        </x:is>
      </x:c>
      <x:c r="F22" t="inlineStr">
        <x:is>
          <x:t xml:space="preserve">MILP-LEX</x:t>
        </x:is>
      </x:c>
      <x:c r="G22" t="inlineStr">
        <x:is>
          <x:t xml:space="preserve">2025-06-17 10:14:25.200</x:t>
        </x:is>
      </x:c>
      <x:c r="H22" t="n">
        <x:v>8</x:v>
      </x:c>
      <x:c r="I22" t="n">
        <x:v>71</x:v>
      </x:c>
      <x:c r="J22" t="n">
        <x:v>1</x:v>
      </x:c>
      <x:c r="K22" s="46" t="n">
        <x:v>4</x:v>
      </x:c>
      <x:c r="L22" s="45" t="n">
        <x:v>50</x:v>
      </x:c>
      <x:c r="M22" s="46" t="n">
        <x:v>9298.591759999999</x:v>
      </x:c>
      <x:c r="N22" s="45" t="n">
        <x:v>95.2761272460649</x:v>
      </x:c>
      <x:c r="O22" s="45" t="n">
        <x:v>73.92628881599683</x:v>
      </x:c>
      <x:c r="P22" s="46" t="n">
        <x:v>1037.768052701334</x:v>
      </x:c>
      <x:c r="Q22" s="29" t="n">
        <x:v>1</x:v>
      </x:c>
      <x:c r="R22" s="45" t="n">
        <x:v>41</x:v>
      </x:c>
      <x:c r="S22" s="45" t="n">
        <x:v>1045.768052701334</x:v>
      </x:c>
      <x:c r="T22" s="45" t="n">
        <x:v>3.556380901201692</x:v>
      </x:c>
      <x:c r="U22" s="45" t="n">
        <x:v>0.9075008249999992</x:v>
      </x:c>
      <x:c r="V22" s="45" t="n">
        <x:v>55.264</x:v>
      </x:c>
      <x:c r="W22" t="inlineStr">
        <x:is>
          <x:t xml:space="preserve">ÓPTIMO</x:t>
        </x:is>
      </x:c>
      <x:c r="X22" s="45" t="n">
        <x:v>13.95823303299994</x:v>
      </x:c>
      <x:c r="Y22" t="n">
        <x:v>0</x:v>
      </x:c>
      <x:c r="Z22" s="45" t="n">
        <x:v>276</x:v>
      </x:c>
      <x:c r="AA22" s="45" t="n">
        <x:v>643</x:v>
      </x:c>
    </x:row>
    <x:row r="23">
      <x:c r="A23" t="inlineStr">
        <x:is>
          <x:t xml:space="preserve">S02A</x:t>
        </x:is>
      </x:c>
      <x:c r="B23" t="inlineStr">
        <x:is>
          <x:t xml:space="preserve">MILP (año sin fallas)</x:t>
        </x:is>
      </x:c>
      <x:c r="C23" t="inlineStr">
        <x:is>
          <x:t xml:space="preserve">Parada plegadora</x:t>
        </x:is>
      </x:c>
      <x:c r="D23" t="inlineStr">
        <x:is>
          <x:t xml:space="preserve">Plegadora hidráulica de chapa metálica</x:t>
        </x:is>
      </x:c>
      <x:c r="E23" t="inlineStr">
        <x:is>
          <x:t xml:space="preserve">A</x:t>
        </x:is>
      </x:c>
      <x:c r="F23" t="inlineStr">
        <x:is>
          <x:t xml:space="preserve">CONV</x:t>
        </x:is>
      </x:c>
      <x:c r="G23" t="inlineStr">
        <x:is>
          <x:t xml:space="preserve">2025-06-17 10:14:25.200</x:t>
        </x:is>
      </x:c>
      <x:c r="H23" t="n">
        <x:v>6</x:v>
      </x:c>
      <x:c r="I23" t="n">
        <x:v>59</x:v>
      </x:c>
      <x:c r="J23" t="n">
        <x:v>1</x:v>
      </x:c>
      <x:c r="K23" s="46" t="n">
        <x:v>3</x:v>
      </x:c>
      <x:c r="L23" s="45" t="n">
        <x:v>50</x:v>
      </x:c>
      <x:c r="M23" s="46" t="n">
        <x:v>8876.779</x:v>
      </x:c>
      <x:c r="N23" s="45" t="n">
        <x:v>44.79029512624609</x:v>
      </x:c>
      <x:c r="O23" s="45" t="n">
        <x:v>34.11831966666659</x:v>
      </x:c>
      <x:c r="P23" s="46" t="n">
        <x:v>31.00666333333265</x:v>
      </x:c>
      <x:c r="Q23" s="29" t="n">
        <x:v>0</x:v>
      </x:c>
      <x:c r="R23" s="45" t="n">
        <x:v>0</x:v>
      </x:c>
      <x:c r="S23" s="45" t="n">
        <x:v>31.00666333333265</x:v>
      </x:c>
      <x:c r="T23" s="45" t="n">
        <x:v>6.201332666666531</x:v>
      </x:c>
      <x:c r="U23" s="45" t="n">
        <x:v>0.4124991750000006</x:v>
      </x:c>
      <x:c r="V23" s="45" t="n">
        <x:v>54.322</x:v>
      </x:c>
      <x:c r="W23" t="inlineStr">
        <x:is>
          <x:t xml:space="preserve">REGLA</x:t>
        </x:is>
      </x:c>
      <x:c r="X23" s="45" t="n">
        <x:v>0.0001346670001112</x:v>
      </x:c>
      <x:c r="Y23" t="n">
        <x:v>0</x:v>
      </x:c>
    </x:row>
    <x:row r="24">
      <x:c r="A24" t="inlineStr">
        <x:is>
          <x:t xml:space="preserve">S02A</x:t>
        </x:is>
      </x:c>
      <x:c r="B24" t="inlineStr">
        <x:is>
          <x:t xml:space="preserve">MILP (año sin fallas)</x:t>
        </x:is>
      </x:c>
      <x:c r="C24" t="inlineStr">
        <x:is>
          <x:t xml:space="preserve">Parada plegadora</x:t>
        </x:is>
      </x:c>
      <x:c r="D24" t="inlineStr">
        <x:is>
          <x:t xml:space="preserve">Plegadora hidráulica de chapa metálica</x:t>
        </x:is>
      </x:c>
      <x:c r="E24" t="inlineStr">
        <x:is>
          <x:t xml:space="preserve">A</x:t>
        </x:is>
      </x:c>
      <x:c r="F24" t="inlineStr">
        <x:is>
          <x:t xml:space="preserve">EDD</x:t>
        </x:is>
      </x:c>
      <x:c r="G24" t="inlineStr">
        <x:is>
          <x:t xml:space="preserve">2025-06-17 10:14:25.200</x:t>
        </x:is>
      </x:c>
      <x:c r="H24" t="n">
        <x:v>6</x:v>
      </x:c>
      <x:c r="I24" t="n">
        <x:v>59</x:v>
      </x:c>
      <x:c r="J24" t="n">
        <x:v>1</x:v>
      </x:c>
      <x:c r="K24" s="46" t="n">
        <x:v>4</x:v>
      </x:c>
      <x:c r="L24" s="45" t="n">
        <x:v>33.33333333333334</x:v>
      </x:c>
      <x:c r="M24" s="46" t="n">
        <x:v>11663.74276</x:v>
      </x:c>
      <x:c r="N24" s="45" t="n">
        <x:v>89.90913239696853</x:v>
      </x:c>
      <x:c r="O24" s="45" t="n">
        <x:v>61.4413606666667</x:v>
      </x:c>
      <x:c r="P24" s="46" t="n">
        <x:v>493.354401333332</x:v>
      </x:c>
      <x:c r="Q24" s="29" t="n">
        <x:v>2</x:v>
      </x:c>
      <x:c r="R24" s="45" t="n">
        <x:v>5</x:v>
      </x:c>
      <x:c r="S24" s="45" t="n">
        <x:v>509.354401333332</x:v>
      </x:c>
      <x:c r="T24" s="45" t="n">
        <x:v>40.61389266666629</x:v>
      </x:c>
      <x:c r="U24" s="45" t="n">
        <x:v>0.4124991750000006</x:v>
      </x:c>
      <x:c r="V24" s="45" t="n">
        <x:v>54.322</x:v>
      </x:c>
      <x:c r="W24" t="inlineStr">
        <x:is>
          <x:t xml:space="preserve">REGLA</x:t>
        </x:is>
      </x:c>
      <x:c r="X24" s="45" t="n">
        <x:v>0.0005856970001332</x:v>
      </x:c>
      <x:c r="Y24" t="n">
        <x:v>0</x:v>
      </x:c>
    </x:row>
    <x:row r="25">
      <x:c r="A25" t="inlineStr">
        <x:is>
          <x:t xml:space="preserve">S02A</x:t>
        </x:is>
      </x:c>
      <x:c r="B25" t="inlineStr">
        <x:is>
          <x:t xml:space="preserve">MILP (año sin fallas)</x:t>
        </x:is>
      </x:c>
      <x:c r="C25" t="inlineStr">
        <x:is>
          <x:t xml:space="preserve">Parada plegadora</x:t>
        </x:is>
      </x:c>
      <x:c r="D25" t="inlineStr">
        <x:is>
          <x:t xml:space="preserve">Plegadora hidráulica de chapa metálica</x:t>
        </x:is>
      </x:c>
      <x:c r="E25" t="inlineStr">
        <x:is>
          <x:t xml:space="preserve">A</x:t>
        </x:is>
      </x:c>
      <x:c r="F25" t="inlineStr">
        <x:is>
          <x:t xml:space="preserve">MILP-MONO</x:t>
        </x:is>
      </x:c>
      <x:c r="G25" t="inlineStr">
        <x:is>
          <x:t xml:space="preserve">2025-06-17 10:14:25.200</x:t>
        </x:is>
      </x:c>
      <x:c r="H25" t="n">
        <x:v>6</x:v>
      </x:c>
      <x:c r="I25" t="n">
        <x:v>59</x:v>
      </x:c>
      <x:c r="J25" t="n">
        <x:v>1</x:v>
      </x:c>
      <x:c r="K25" s="46" t="n">
        <x:v>2</x:v>
      </x:c>
      <x:c r="L25" s="45" t="n">
        <x:v>66.66666666666667</x:v>
      </x:c>
      <x:c r="M25" s="46" t="n">
        <x:v>5431.142</x:v>
      </x:c>
      <x:c r="N25" s="45" t="n">
        <x:v>40.67890532143842</x:v>
      </x:c>
      <x:c r="O25" s="45" t="n">
        <x:v>31.66729233337651</x:v>
      </x:c>
      <x:c r="P25" s="46" t="n">
        <x:v>82.43230466753073</x:v>
      </x:c>
      <x:c r="Q25" s="29" t="n">
        <x:v>2</x:v>
      </x:c>
      <x:c r="R25" s="45" t="n">
        <x:v>2</x:v>
      </x:c>
      <x:c r="S25" s="45" t="n">
        <x:v>98.43230466753072</x:v>
      </x:c>
      <x:c r="T25" s="45" t="n">
        <x:v>3.100666333419668</x:v>
      </x:c>
      <x:c r="U25" s="45" t="n">
        <x:v>0.4124991750000006</x:v>
      </x:c>
      <x:c r="V25" s="45" t="n">
        <x:v>54.322</x:v>
      </x:c>
      <x:c r="W25" t="inlineStr">
        <x:is>
          <x:t xml:space="preserve">ÓPTIMO</x:t>
        </x:is>
      </x:c>
      <x:c r="X25" s="45" t="n">
        <x:v>0.5950447300001542</x:v>
      </x:c>
      <x:c r="Y25" t="n">
        <x:v>0</x:v>
      </x:c>
      <x:c r="Z25" s="45" t="n">
        <x:v>191</x:v>
      </x:c>
      <x:c r="AA25" s="45" t="n">
        <x:v>388</x:v>
      </x:c>
    </x:row>
    <x:row r="26">
      <x:c r="A26" t="inlineStr">
        <x:is>
          <x:t xml:space="preserve">S02A</x:t>
        </x:is>
      </x:c>
      <x:c r="B26" t="inlineStr">
        <x:is>
          <x:t xml:space="preserve">MILP (año sin fallas)</x:t>
        </x:is>
      </x:c>
      <x:c r="C26" t="inlineStr">
        <x:is>
          <x:t xml:space="preserve">Parada plegadora</x:t>
        </x:is>
      </x:c>
      <x:c r="D26" t="inlineStr">
        <x:is>
          <x:t xml:space="preserve">Plegadora hidráulica de chapa metálica</x:t>
        </x:is>
      </x:c>
      <x:c r="E26" t="inlineStr">
        <x:is>
          <x:t xml:space="preserve">A</x:t>
        </x:is>
      </x:c>
      <x:c r="F26" t="inlineStr">
        <x:is>
          <x:t xml:space="preserve">MILP-LEX</x:t>
        </x:is>
      </x:c>
      <x:c r="G26" t="inlineStr">
        <x:is>
          <x:t xml:space="preserve">2025-06-17 10:14:25.200</x:t>
        </x:is>
      </x:c>
      <x:c r="H26" t="n">
        <x:v>6</x:v>
      </x:c>
      <x:c r="I26" t="n">
        <x:v>59</x:v>
      </x:c>
      <x:c r="J26" t="n">
        <x:v>1</x:v>
      </x:c>
      <x:c r="K26" s="46" t="n">
        <x:v>2</x:v>
      </x:c>
      <x:c r="L26" s="45" t="n">
        <x:v>66.66666666666667</x:v>
      </x:c>
      <x:c r="M26" s="46" t="n">
        <x:v>5431.142</x:v>
      </x:c>
      <x:c r="N26" s="45" t="n">
        <x:v>40.67890532136038</x:v>
      </x:c>
      <x:c r="O26" s="45" t="n">
        <x:v>31.66729233333331</x:v>
      </x:c>
      <x:c r="P26" s="46" t="n">
        <x:v>24.80533066666612</x:v>
      </x:c>
      <x:c r="Q26" s="29" t="n">
        <x:v>0</x:v>
      </x:c>
      <x:c r="R26" s="45" t="n">
        <x:v>2</x:v>
      </x:c>
      <x:c r="S26" s="45" t="n">
        <x:v>24.80533066666612</x:v>
      </x:c>
      <x:c r="T26" s="45" t="n">
        <x:v>3.100666333333265</x:v>
      </x:c>
      <x:c r="U26" s="45" t="n">
        <x:v>0.4124991750000006</x:v>
      </x:c>
      <x:c r="V26" s="45" t="n">
        <x:v>54.322</x:v>
      </x:c>
      <x:c r="W26" t="inlineStr">
        <x:is>
          <x:t xml:space="preserve">ÓPTIMO</x:t>
        </x:is>
      </x:c>
      <x:c r="X26" s="45" t="n">
        <x:v>1.099828801000058</x:v>
      </x:c>
      <x:c r="Y26" t="n">
        <x:v>0</x:v>
      </x:c>
      <x:c r="Z26" s="45" t="n">
        <x:v>191</x:v>
      </x:c>
      <x:c r="AA26" s="45" t="n">
        <x:v>446</x:v>
      </x:c>
    </x:row>
    <x:row r="27">
      <x:c r="A27" t="inlineStr">
        <x:is>
          <x:t xml:space="preserve">S02B</x:t>
        </x:is>
      </x:c>
      <x:c r="B27" t="inlineStr">
        <x:is>
          <x:t xml:space="preserve">FIFO (16_PROGRAMA_BASE)</x:t>
        </x:is>
      </x:c>
      <x:c r="C27" t="inlineStr">
        <x:is>
          <x:t xml:space="preserve">Parada plegadora</x:t>
        </x:is>
      </x:c>
      <x:c r="D27" t="inlineStr">
        <x:is>
          <x:t xml:space="preserve">Plegadora hidráulica de chapa metálica</x:t>
        </x:is>
      </x:c>
      <x:c r="E27" t="inlineStr">
        <x:is>
          <x:t xml:space="preserve">B</x:t>
        </x:is>
      </x:c>
      <x:c r="F27" t="inlineStr">
        <x:is>
          <x:t xml:space="preserve">CONV</x:t>
        </x:is>
      </x:c>
      <x:c r="G27" t="inlineStr">
        <x:is>
          <x:t xml:space="preserve">2025-06-17 10:14:25.200</x:t>
        </x:is>
      </x:c>
      <x:c r="H27" t="n">
        <x:v>8</x:v>
      </x:c>
      <x:c r="I27" t="n">
        <x:v>71</x:v>
      </x:c>
      <x:c r="J27" t="n">
        <x:v>1</x:v>
      </x:c>
      <x:c r="K27" s="46" t="n">
        <x:v>6</x:v>
      </x:c>
      <x:c r="L27" s="45" t="n">
        <x:v>25</x:v>
      </x:c>
      <x:c r="M27" s="46" t="n">
        <x:v>11355.89252</x:v>
      </x:c>
      <x:c r="N27" s="45" t="n">
        <x:v>98.86321577305461</x:v>
      </x:c>
      <x:c r="O27" s="45" t="n">
        <x:v>115.455615333332</x:v>
      </x:c>
      <x:c r="P27" s="46" t="n">
        <x:v>19.33333066666637</x:v>
      </x:c>
      <x:c r="Q27" s="29" t="n">
        <x:v>0</x:v>
      </x:c>
      <x:c r="R27" s="45" t="n">
        <x:v>0</x:v>
      </x:c>
      <x:c r="S27" s="45" t="n">
        <x:v>19.33333066666637</x:v>
      </x:c>
      <x:c r="T27" s="45" t="n">
        <x:v>2.416666333333296</x:v>
      </x:c>
      <x:c r="U27" s="45" t="n">
        <x:v>0.9900000000000052</x:v>
      </x:c>
      <x:c r="V27" s="45" t="n">
        <x:v>0</x:v>
      </x:c>
      <x:c r="W27" t="inlineStr">
        <x:is>
          <x:t xml:space="preserve">REGLA</x:t>
        </x:is>
      </x:c>
      <x:c r="X27" s="45" t="n">
        <x:v>0.00017218100038</x:v>
      </x:c>
      <x:c r="Y27" t="n">
        <x:v>0</x:v>
      </x:c>
    </x:row>
    <x:row r="28">
      <x:c r="A28" t="inlineStr">
        <x:is>
          <x:t xml:space="preserve">S02B</x:t>
        </x:is>
      </x:c>
      <x:c r="B28" t="inlineStr">
        <x:is>
          <x:t xml:space="preserve">FIFO (16_PROGRAMA_BASE)</x:t>
        </x:is>
      </x:c>
      <x:c r="C28" t="inlineStr">
        <x:is>
          <x:t xml:space="preserve">Parada plegadora</x:t>
        </x:is>
      </x:c>
      <x:c r="D28" t="inlineStr">
        <x:is>
          <x:t xml:space="preserve">Plegadora hidráulica de chapa metálica</x:t>
        </x:is>
      </x:c>
      <x:c r="E28" t="inlineStr">
        <x:is>
          <x:t xml:space="preserve">B</x:t>
        </x:is>
      </x:c>
      <x:c r="F28" t="inlineStr">
        <x:is>
          <x:t xml:space="preserve">EDD</x:t>
        </x:is>
      </x:c>
      <x:c r="G28" t="inlineStr">
        <x:is>
          <x:t xml:space="preserve">2025-06-17 10:14:25.200</x:t>
        </x:is>
      </x:c>
      <x:c r="H28" t="n">
        <x:v>8</x:v>
      </x:c>
      <x:c r="I28" t="n">
        <x:v>71</x:v>
      </x:c>
      <x:c r="J28" t="n">
        <x:v>1</x:v>
      </x:c>
      <x:c r="K28" s="46" t="n">
        <x:v>6</x:v>
      </x:c>
      <x:c r="L28" s="45" t="n">
        <x:v>25</x:v>
      </x:c>
      <x:c r="M28" s="46" t="n">
        <x:v>15531.19252</x:v>
      </x:c>
      <x:c r="N28" s="45" t="n">
        <x:v>93.02810787426928</x:v>
      </x:c>
      <x:c r="O28" s="45" t="n">
        <x:v>64.76101466666648</x:v>
      </x:c>
      <x:c r="P28" s="46" t="n">
        <x:v>1344.383725666662</x:v>
      </x:c>
      <x:c r="Q28" s="29" t="n">
        <x:v>2</x:v>
      </x:c>
      <x:c r="R28" s="45" t="n">
        <x:v>49</x:v>
      </x:c>
      <x:c r="S28" s="45" t="n">
        <x:v>1360.383725666662</x:v>
      </x:c>
      <x:c r="T28" s="45" t="n">
        <x:v>52.86491233333322</x:v>
      </x:c>
      <x:c r="U28" s="45" t="n">
        <x:v>0.9900000000000052</x:v>
      </x:c>
      <x:c r="V28" s="45" t="n">
        <x:v>0</x:v>
      </x:c>
      <x:c r="W28" t="inlineStr">
        <x:is>
          <x:t xml:space="preserve">REGLA</x:t>
        </x:is>
      </x:c>
      <x:c r="X28" s="45" t="n">
        <x:v>0.0007338780001191</x:v>
      </x:c>
      <x:c r="Y28" t="n">
        <x:v>0</x:v>
      </x:c>
    </x:row>
    <x:row r="29">
      <x:c r="A29" t="inlineStr">
        <x:is>
          <x:t xml:space="preserve">S02B</x:t>
        </x:is>
      </x:c>
      <x:c r="B29" t="inlineStr">
        <x:is>
          <x:t xml:space="preserve">FIFO (16_PROGRAMA_BASE)</x:t>
        </x:is>
      </x:c>
      <x:c r="C29" t="inlineStr">
        <x:is>
          <x:t xml:space="preserve">Parada plegadora</x:t>
        </x:is>
      </x:c>
      <x:c r="D29" t="inlineStr">
        <x:is>
          <x:t xml:space="preserve">Plegadora hidráulica de chapa metálica</x:t>
        </x:is>
      </x:c>
      <x:c r="E29" t="inlineStr">
        <x:is>
          <x:t xml:space="preserve">B</x:t>
        </x:is>
      </x:c>
      <x:c r="F29" t="inlineStr">
        <x:is>
          <x:t xml:space="preserve">MILP-MONO</x:t>
        </x:is>
      </x:c>
      <x:c r="G29" t="inlineStr">
        <x:is>
          <x:t xml:space="preserve">2025-06-17 10:14:25.200</x:t>
        </x:is>
      </x:c>
      <x:c r="H29" t="n">
        <x:v>8</x:v>
      </x:c>
      <x:c r="I29" t="n">
        <x:v>71</x:v>
      </x:c>
      <x:c r="J29" t="n">
        <x:v>1</x:v>
      </x:c>
      <x:c r="K29" s="46" t="n">
        <x:v>4</x:v>
      </x:c>
      <x:c r="L29" s="45" t="n">
        <x:v>50</x:v>
      </x:c>
      <x:c r="M29" s="46" t="n">
        <x:v>9298.591759999999</x:v>
      </x:c>
      <x:c r="N29" s="45" t="n">
        <x:v>95.381371067232</x:v>
      </x:c>
      <x:c r="O29" s="45" t="n">
        <x:v>73.99272166669039</x:v>
      </x:c>
      <x:c r="P29" s="46" t="n">
        <x:v>1474.383739446389</x:v>
      </x:c>
      <x:c r="Q29" s="29" t="n">
        <x:v>1</x:v>
      </x:c>
      <x:c r="R29" s="45" t="n">
        <x:v>43</x:v>
      </x:c>
      <x:c r="S29" s="45" t="n">
        <x:v>1482.383739446389</x:v>
      </x:c>
      <x:c r="T29" s="45" t="n">
        <x:v>3.623038666666275</x:v>
      </x:c>
      <x:c r="U29" s="45" t="n">
        <x:v>0.9900000000000052</x:v>
      </x:c>
      <x:c r="V29" s="45" t="n">
        <x:v>0</x:v>
      </x:c>
      <x:c r="W29" t="inlineStr">
        <x:is>
          <x:t xml:space="preserve">ÓPTIMO</x:t>
        </x:is>
      </x:c>
      <x:c r="X29" s="45" t="n">
        <x:v>2.662324444000205</x:v>
      </x:c>
      <x:c r="Y29" t="n">
        <x:v>0</x:v>
      </x:c>
      <x:c r="Z29" s="45" t="n">
        <x:v>276</x:v>
      </x:c>
      <x:c r="AA29" s="45" t="n">
        <x:v>573</x:v>
      </x:c>
    </x:row>
    <x:row r="30">
      <x:c r="A30" t="inlineStr">
        <x:is>
          <x:t xml:space="preserve">S02B</x:t>
        </x:is>
      </x:c>
      <x:c r="B30" t="inlineStr">
        <x:is>
          <x:t xml:space="preserve">FIFO (16_PROGRAMA_BASE)</x:t>
        </x:is>
      </x:c>
      <x:c r="C30" t="inlineStr">
        <x:is>
          <x:t xml:space="preserve">Parada plegadora</x:t>
        </x:is>
      </x:c>
      <x:c r="D30" t="inlineStr">
        <x:is>
          <x:t xml:space="preserve">Plegadora hidráulica de chapa metálica</x:t>
        </x:is>
      </x:c>
      <x:c r="E30" t="inlineStr">
        <x:is>
          <x:t xml:space="preserve">B</x:t>
        </x:is>
      </x:c>
      <x:c r="F30" t="inlineStr">
        <x:is>
          <x:t xml:space="preserve">MILP-LEX</x:t>
        </x:is>
      </x:c>
      <x:c r="G30" t="inlineStr">
        <x:is>
          <x:t xml:space="preserve">2025-06-17 10:14:25.200</x:t>
        </x:is>
      </x:c>
      <x:c r="H30" t="n">
        <x:v>8</x:v>
      </x:c>
      <x:c r="I30" t="n">
        <x:v>71</x:v>
      </x:c>
      <x:c r="J30" t="n">
        <x:v>1</x:v>
      </x:c>
      <x:c r="K30" s="46" t="n">
        <x:v>4</x:v>
      </x:c>
      <x:c r="L30" s="45" t="n">
        <x:v>50</x:v>
      </x:c>
      <x:c r="M30" s="46" t="n">
        <x:v>9298.591759999999</x:v>
      </x:c>
      <x:c r="N30" s="45" t="n">
        <x:v>95.38156544858708</x:v>
      </x:c>
      <x:c r="O30" s="45" t="n">
        <x:v>73.99295374794167</x:v>
      </x:c>
      <x:c r="P30" s="46" t="n">
        <x:v>1038.168050837444</x:v>
      </x:c>
      <x:c r="Q30" s="29" t="n">
        <x:v>1</x:v>
      </x:c>
      <x:c r="R30" s="45" t="n">
        <x:v>41</x:v>
      </x:c>
      <x:c r="S30" s="45" t="n">
        <x:v>1046.168050837444</x:v>
      </x:c>
      <x:c r="T30" s="45" t="n">
        <x:v>3.623045833146648</x:v>
      </x:c>
      <x:c r="U30" s="45" t="n">
        <x:v>0.9900000000000052</x:v>
      </x:c>
      <x:c r="V30" s="45" t="n">
        <x:v>0</x:v>
      </x:c>
      <x:c r="W30" t="inlineStr">
        <x:is>
          <x:t xml:space="preserve">ÓPTIMO</x:t>
        </x:is>
      </x:c>
      <x:c r="X30" s="45" t="n">
        <x:v>14.17111467800032</x:v>
      </x:c>
      <x:c r="Y30" t="n">
        <x:v>0</x:v>
      </x:c>
      <x:c r="Z30" s="45" t="n">
        <x:v>276</x:v>
      </x:c>
      <x:c r="AA30" s="45" t="n">
        <x:v>643</x:v>
      </x:c>
    </x:row>
    <x:row r="31">
      <x:c r="A31" t="inlineStr">
        <x:is>
          <x:t xml:space="preserve">S02B</x:t>
        </x:is>
      </x:c>
      <x:c r="B31" t="inlineStr">
        <x:is>
          <x:t xml:space="preserve">MILP (año sin fallas)</x:t>
        </x:is>
      </x:c>
      <x:c r="C31" t="inlineStr">
        <x:is>
          <x:t xml:space="preserve">Parada plegadora</x:t>
        </x:is>
      </x:c>
      <x:c r="D31" t="inlineStr">
        <x:is>
          <x:t xml:space="preserve">Plegadora hidráulica de chapa metálica</x:t>
        </x:is>
      </x:c>
      <x:c r="E31" t="inlineStr">
        <x:is>
          <x:t xml:space="preserve">B</x:t>
        </x:is>
      </x:c>
      <x:c r="F31" t="inlineStr">
        <x:is>
          <x:t xml:space="preserve">CONV</x:t>
        </x:is>
      </x:c>
      <x:c r="G31" t="inlineStr">
        <x:is>
          <x:t xml:space="preserve">2025-06-17 10:14:25.200</x:t>
        </x:is>
      </x:c>
      <x:c r="H31" t="n">
        <x:v>6</x:v>
      </x:c>
      <x:c r="I31" t="n">
        <x:v>59</x:v>
      </x:c>
      <x:c r="J31" t="n">
        <x:v>1</x:v>
      </x:c>
      <x:c r="K31" s="46" t="n">
        <x:v>4</x:v>
      </x:c>
      <x:c r="L31" s="45" t="n">
        <x:v>33.33333333333334</x:v>
      </x:c>
      <x:c r="M31" s="46" t="n">
        <x:v>11663.74276</x:v>
      </x:c>
      <x:c r="N31" s="45" t="n">
        <x:v>163.9195263085536</x:v>
      </x:c>
      <x:c r="O31" s="45" t="n">
        <x:v>118.3886923333334</x:v>
      </x:c>
      <x:c r="P31" s="46" t="n">
        <x:v>1049.380637999997</x:v>
      </x:c>
      <x:c r="Q31" s="29" t="n">
        <x:v>0</x:v>
      </x:c>
      <x:c r="R31" s="45" t="n">
        <x:v>0</x:v>
      </x:c>
      <x:c r="S31" s="45" t="n">
        <x:v>1049.380637999997</x:v>
      </x:c>
      <x:c r="T31" s="45" t="n">
        <x:v>135.0933299999992</x:v>
      </x:c>
      <x:c r="U31" s="45" t="n">
        <x:v>57.089999175</x:v>
      </x:c>
      <x:c r="V31" s="45" t="n">
        <x:v>380.254</x:v>
      </x:c>
      <x:c r="W31" t="inlineStr">
        <x:is>
          <x:t xml:space="preserve">REGLA</x:t>
        </x:is>
      </x:c>
      <x:c r="X31" s="45" t="n">
        <x:v>0.0001158219997705</x:v>
      </x:c>
      <x:c r="Y31" t="n">
        <x:v>0</x:v>
      </x:c>
    </x:row>
    <x:row r="32">
      <x:c r="A32" t="inlineStr">
        <x:is>
          <x:t xml:space="preserve">S02B</x:t>
        </x:is>
      </x:c>
      <x:c r="B32" t="inlineStr">
        <x:is>
          <x:t xml:space="preserve">MILP (año sin fallas)</x:t>
        </x:is>
      </x:c>
      <x:c r="C32" t="inlineStr">
        <x:is>
          <x:t xml:space="preserve">Parada plegadora</x:t>
        </x:is>
      </x:c>
      <x:c r="D32" t="inlineStr">
        <x:is>
          <x:t xml:space="preserve">Plegadora hidráulica de chapa metálica</x:t>
        </x:is>
      </x:c>
      <x:c r="E32" t="inlineStr">
        <x:is>
          <x:t xml:space="preserve">B</x:t>
        </x:is>
      </x:c>
      <x:c r="F32" t="inlineStr">
        <x:is>
          <x:t xml:space="preserve">EDD</x:t>
        </x:is>
      </x:c>
      <x:c r="G32" t="inlineStr">
        <x:is>
          <x:t xml:space="preserve">2025-06-17 10:14:25.200</x:t>
        </x:is>
      </x:c>
      <x:c r="H32" t="n">
        <x:v>6</x:v>
      </x:c>
      <x:c r="I32" t="n">
        <x:v>59</x:v>
      </x:c>
      <x:c r="J32" t="n">
        <x:v>1</x:v>
      </x:c>
      <x:c r="K32" s="46" t="n">
        <x:v>4</x:v>
      </x:c>
      <x:c r="L32" s="45" t="n">
        <x:v>33.33333333333334</x:v>
      </x:c>
      <x:c r="M32" s="46" t="n">
        <x:v>11663.74276</x:v>
      </x:c>
      <x:c r="N32" s="45" t="n">
        <x:v>185.1578351207486</x:v>
      </x:c>
      <x:c r="O32" s="45" t="n">
        <x:v>131.0500253333335</x:v>
      </x:c>
      <x:c r="P32" s="46" t="n">
        <x:v>1132.069823999997</x:v>
      </x:c>
      <x:c r="Q32" s="29" t="n">
        <x:v>2</x:v>
      </x:c>
      <x:c r="R32" s="45" t="n">
        <x:v>5</x:v>
      </x:c>
      <x:c r="S32" s="45" t="n">
        <x:v>1148.069823999997</x:v>
      </x:c>
      <x:c r="T32" s="45" t="n">
        <x:v>136.2381499999995</x:v>
      </x:c>
      <x:c r="U32" s="45" t="n">
        <x:v>57.089999175</x:v>
      </x:c>
      <x:c r="V32" s="45" t="n">
        <x:v>380.254</x:v>
      </x:c>
      <x:c r="W32" t="inlineStr">
        <x:is>
          <x:t xml:space="preserve">REGLA</x:t>
        </x:is>
      </x:c>
      <x:c r="X32" s="45" t="n">
        <x:v>0.0005420529996627</x:v>
      </x:c>
      <x:c r="Y32" t="n">
        <x:v>0</x:v>
      </x:c>
    </x:row>
    <x:row r="33">
      <x:c r="A33" t="inlineStr">
        <x:is>
          <x:t xml:space="preserve">S02B</x:t>
        </x:is>
      </x:c>
      <x:c r="B33" t="inlineStr">
        <x:is>
          <x:t xml:space="preserve">MILP (año sin fallas)</x:t>
        </x:is>
      </x:c>
      <x:c r="C33" t="inlineStr">
        <x:is>
          <x:t xml:space="preserve">Parada plegadora</x:t>
        </x:is>
      </x:c>
      <x:c r="D33" t="inlineStr">
        <x:is>
          <x:t xml:space="preserve">Plegadora hidráulica de chapa metálica</x:t>
        </x:is>
      </x:c>
      <x:c r="E33" t="inlineStr">
        <x:is>
          <x:t xml:space="preserve">B</x:t>
        </x:is>
      </x:c>
      <x:c r="F33" t="inlineStr">
        <x:is>
          <x:t xml:space="preserve">MILP-MONO</x:t>
        </x:is>
      </x:c>
      <x:c r="G33" t="inlineStr">
        <x:is>
          <x:t xml:space="preserve">2025-06-17 10:14:25.200</x:t>
        </x:is>
      </x:c>
      <x:c r="H33" t="n">
        <x:v>6</x:v>
      </x:c>
      <x:c r="I33" t="n">
        <x:v>59</x:v>
      </x:c>
      <x:c r="J33" t="n">
        <x:v>1</x:v>
      </x:c>
      <x:c r="K33" s="46" t="n">
        <x:v>2</x:v>
      </x:c>
      <x:c r="L33" s="45" t="n">
        <x:v>66.66666666666667</x:v>
      </x:c>
      <x:c r="M33" s="46" t="n">
        <x:v>5431.142</x:v>
      </x:c>
      <x:c r="N33" s="45" t="n">
        <x:v>125.9801323300616</x:v>
      </x:c>
      <x:c r="O33" s="45" t="n">
        <x:v>133.5125309999999</x:v>
      </x:c>
      <x:c r="P33" s="46" t="n">
        <x:v>986.5920219999985</x:v>
      </x:c>
      <x:c r="Q33" s="29" t="n">
        <x:v>3</x:v>
      </x:c>
      <x:c r="R33" s="45" t="n">
        <x:v>45</x:v>
      </x:c>
      <x:c r="S33" s="45" t="n">
        <x:v>1010.592021999998</x:v>
      </x:c>
      <x:c r="T33" s="45" t="n">
        <x:v>104.9459049999999</x:v>
      </x:c>
      <x:c r="U33" s="45" t="n">
        <x:v>57.089999175</x:v>
      </x:c>
      <x:c r="V33" s="45" t="n">
        <x:v>380.254</x:v>
      </x:c>
      <x:c r="W33" t="inlineStr">
        <x:is>
          <x:t xml:space="preserve">ÓPTIMO</x:t>
        </x:is>
      </x:c>
      <x:c r="X33" s="45" t="n">
        <x:v>0.777365902999918</x:v>
      </x:c>
      <x:c r="Y33" t="n">
        <x:v>0</x:v>
      </x:c>
      <x:c r="Z33" s="45" t="n">
        <x:v>191</x:v>
      </x:c>
      <x:c r="AA33" s="45" t="n">
        <x:v>388</x:v>
      </x:c>
    </x:row>
    <x:row r="34">
      <x:c r="A34" t="inlineStr">
        <x:is>
          <x:t xml:space="preserve">S02B</x:t>
        </x:is>
      </x:c>
      <x:c r="B34" t="inlineStr">
        <x:is>
          <x:t xml:space="preserve">MILP (año sin fallas)</x:t>
        </x:is>
      </x:c>
      <x:c r="C34" t="inlineStr">
        <x:is>
          <x:t xml:space="preserve">Parada plegadora</x:t>
        </x:is>
      </x:c>
      <x:c r="D34" t="inlineStr">
        <x:is>
          <x:t xml:space="preserve">Plegadora hidráulica de chapa metálica</x:t>
        </x:is>
      </x:c>
      <x:c r="E34" t="inlineStr">
        <x:is>
          <x:t xml:space="preserve">B</x:t>
        </x:is>
      </x:c>
      <x:c r="F34" t="inlineStr">
        <x:is>
          <x:t xml:space="preserve">MILP-LEX</x:t>
        </x:is>
      </x:c>
      <x:c r="G34" t="inlineStr">
        <x:is>
          <x:t xml:space="preserve">2025-06-17 10:14:25.200</x:t>
        </x:is>
      </x:c>
      <x:c r="H34" t="n">
        <x:v>6</x:v>
      </x:c>
      <x:c r="I34" t="n">
        <x:v>59</x:v>
      </x:c>
      <x:c r="J34" t="n">
        <x:v>1</x:v>
      </x:c>
      <x:c r="K34" s="46" t="n">
        <x:v>2</x:v>
      </x:c>
      <x:c r="L34" s="45" t="n">
        <x:v>66.66666666666667</x:v>
      </x:c>
      <x:c r="M34" s="46" t="n">
        <x:v>5431.142</x:v>
      </x:c>
      <x:c r="N34" s="45" t="n">
        <x:v>125.9801323300618</x:v>
      </x:c>
      <x:c r="O34" s="45" t="n">
        <x:v>133.5125310000001</x:v>
      </x:c>
      <x:c r="P34" s="46" t="n">
        <x:v>813.7260450000015</x:v>
      </x:c>
      <x:c r="Q34" s="29" t="n">
        <x:v>0</x:v>
      </x:c>
      <x:c r="R34" s="45" t="n">
        <x:v>38</x:v>
      </x:c>
      <x:c r="S34" s="45" t="n">
        <x:v>813.7260450000015</x:v>
      </x:c>
      <x:c r="T34" s="45" t="n">
        <x:v>104.945905</x:v>
      </x:c>
      <x:c r="U34" s="45" t="n">
        <x:v>57.089999175</x:v>
      </x:c>
      <x:c r="V34" s="45" t="n">
        <x:v>380.254</x:v>
      </x:c>
      <x:c r="W34" t="inlineStr">
        <x:is>
          <x:t xml:space="preserve">ÓPTIMO</x:t>
        </x:is>
      </x:c>
      <x:c r="X34" s="45" t="n">
        <x:v>8.446798821999892</x:v>
      </x:c>
      <x:c r="Y34" t="n">
        <x:v>0</x:v>
      </x:c>
      <x:c r="Z34" s="45" t="n">
        <x:v>191</x:v>
      </x:c>
      <x:c r="AA34" s="45" t="n">
        <x:v>446</x:v>
      </x:c>
    </x:row>
    <x:row r="35">
      <x:c r="A35" t="inlineStr">
        <x:is>
          <x:t xml:space="preserve">S03A</x:t>
        </x:is>
      </x:c>
      <x:c r="B35" t="inlineStr">
        <x:is>
          <x:t xml:space="preserve">FIFO (16_PROGRAMA_BASE)</x:t>
        </x:is>
      </x:c>
      <x:c r="C35" t="inlineStr">
        <x:is>
          <x:t xml:space="preserve">Parada plegadora</x:t>
        </x:is>
      </x:c>
      <x:c r="D35" t="inlineStr">
        <x:is>
          <x:t xml:space="preserve">Plegadora hidráulica de chapa metálica</x:t>
        </x:is>
      </x:c>
      <x:c r="E35" t="inlineStr">
        <x:is>
          <x:t xml:space="preserve">A</x:t>
        </x:is>
      </x:c>
      <x:c r="F35" t="inlineStr">
        <x:is>
          <x:t xml:space="preserve">CONV</x:t>
        </x:is>
      </x:c>
      <x:c r="G35" t="inlineStr">
        <x:is>
          <x:t xml:space="preserve">2025-07-01 11:56:46.800</x:t>
        </x:is>
      </x:c>
      <x:c r="H35" t="n">
        <x:v>4</x:v>
      </x:c>
      <x:c r="I35" t="n">
        <x:v>29</x:v>
      </x:c>
      <x:c r="J35" t="n">
        <x:v>1</x:v>
      </x:c>
      <x:c r="K35" s="46" t="n">
        <x:v>3</x:v>
      </x:c>
      <x:c r="L35" s="45" t="n">
        <x:v>25</x:v>
      </x:c>
      <x:c r="M35" s="46" t="n">
        <x:v>5767.98676</x:v>
      </x:c>
      <x:c r="N35" s="45" t="n">
        <x:v>67.06706880644947</x:v>
      </x:c>
      <x:c r="O35" s="45" t="n">
        <x:v>74.46407433333229</x:v>
      </x:c>
      <x:c r="P35" s="46" t="n">
        <x:v>20.33149466666737</x:v>
      </x:c>
      <x:c r="Q35" s="29" t="n">
        <x:v>0</x:v>
      </x:c>
      <x:c r="R35" s="45" t="n">
        <x:v>0</x:v>
      </x:c>
      <x:c r="S35" s="45" t="n">
        <x:v>20.33149466666737</x:v>
      </x:c>
      <x:c r="T35" s="45" t="n">
        <x:v>1.138274333333584</x:v>
      </x:c>
      <x:c r="U35" s="45" t="n">
        <x:v>0.9075008249999992</x:v>
      </x:c>
      <x:c r="V35" s="45" t="n">
        <x:v>17.898</x:v>
      </x:c>
      <x:c r="W35" t="inlineStr">
        <x:is>
          <x:t xml:space="preserve">REGLA</x:t>
        </x:is>
      </x:c>
      <x:c r="X35" s="45" t="n">
        <x:v>9.454700011701787e-05</x:v>
      </x:c>
      <x:c r="Y35" t="n">
        <x:v>0</x:v>
      </x:c>
    </x:row>
    <x:row r="36">
      <x:c r="A36" t="inlineStr">
        <x:is>
          <x:t xml:space="preserve">S03A</x:t>
        </x:is>
      </x:c>
      <x:c r="B36" t="inlineStr">
        <x:is>
          <x:t xml:space="preserve">FIFO (16_PROGRAMA_BASE)</x:t>
        </x:is>
      </x:c>
      <x:c r="C36" t="inlineStr">
        <x:is>
          <x:t xml:space="preserve">Parada plegadora</x:t>
        </x:is>
      </x:c>
      <x:c r="D36" t="inlineStr">
        <x:is>
          <x:t xml:space="preserve">Plegadora hidráulica de chapa metálica</x:t>
        </x:is>
      </x:c>
      <x:c r="E36" t="inlineStr">
        <x:is>
          <x:t xml:space="preserve">A</x:t>
        </x:is>
      </x:c>
      <x:c r="F36" t="inlineStr">
        <x:is>
          <x:t xml:space="preserve">EDD</x:t>
        </x:is>
      </x:c>
      <x:c r="G36" t="inlineStr">
        <x:is>
          <x:t xml:space="preserve">2025-07-01 11:56:46.800</x:t>
        </x:is>
      </x:c>
      <x:c r="H36" t="n">
        <x:v>4</x:v>
      </x:c>
      <x:c r="I36" t="n">
        <x:v>29</x:v>
      </x:c>
      <x:c r="J36" t="n">
        <x:v>1</x:v>
      </x:c>
      <x:c r="K36" s="46" t="n">
        <x:v>4</x:v>
      </x:c>
      <x:c r="L36" s="45" t="n">
        <x:v>0</x:v>
      </x:c>
      <x:c r="M36" s="46" t="n">
        <x:v>9478.672759999999</x:v>
      </x:c>
      <x:c r="N36" s="45" t="n">
        <x:v>73.03356096261523</x:v>
      </x:c>
      <x:c r="O36" s="45" t="n">
        <x:v>61.93380299999853</x:v>
      </x:c>
      <x:c r="P36" s="46" t="n">
        <x:v>205.7169926666654</x:v>
      </x:c>
      <x:c r="Q36" s="29" t="n">
        <x:v>0</x:v>
      </x:c>
      <x:c r="R36" s="45" t="n">
        <x:v>19</x:v>
      </x:c>
      <x:c r="S36" s="45" t="n">
        <x:v>205.7169926666654</x:v>
      </x:c>
      <x:c r="T36" s="45" t="n">
        <x:v>17.21270199999981</x:v>
      </x:c>
      <x:c r="U36" s="45" t="n">
        <x:v>0.9075008249999992</x:v>
      </x:c>
      <x:c r="V36" s="45" t="n">
        <x:v>17.898</x:v>
      </x:c>
      <x:c r="W36" t="inlineStr">
        <x:is>
          <x:t xml:space="preserve">REGLA</x:t>
        </x:is>
      </x:c>
      <x:c r="X36" s="45" t="n">
        <x:v>0.0003172880001329</x:v>
      </x:c>
      <x:c r="Y36" t="n">
        <x:v>0</x:v>
      </x:c>
    </x:row>
    <x:row r="37">
      <x:c r="A37" t="inlineStr">
        <x:is>
          <x:t xml:space="preserve">S03A</x:t>
        </x:is>
      </x:c>
      <x:c r="B37" t="inlineStr">
        <x:is>
          <x:t xml:space="preserve">FIFO (16_PROGRAMA_BASE)</x:t>
        </x:is>
      </x:c>
      <x:c r="C37" t="inlineStr">
        <x:is>
          <x:t xml:space="preserve">Parada plegadora</x:t>
        </x:is>
      </x:c>
      <x:c r="D37" t="inlineStr">
        <x:is>
          <x:t xml:space="preserve">Plegadora hidráulica de chapa metálica</x:t>
        </x:is>
      </x:c>
      <x:c r="E37" t="inlineStr">
        <x:is>
          <x:t xml:space="preserve">A</x:t>
        </x:is>
      </x:c>
      <x:c r="F37" t="inlineStr">
        <x:is>
          <x:t xml:space="preserve">MILP-MONO</x:t>
        </x:is>
      </x:c>
      <x:c r="G37" t="inlineStr">
        <x:is>
          <x:t xml:space="preserve">2025-07-01 11:56:46.800</x:t>
        </x:is>
      </x:c>
      <x:c r="H37" t="n">
        <x:v>4</x:v>
      </x:c>
      <x:c r="I37" t="n">
        <x:v>29</x:v>
      </x:c>
      <x:c r="J37" t="n">
        <x:v>1</x:v>
      </x:c>
      <x:c r="K37" s="46" t="n">
        <x:v>3</x:v>
      </x:c>
      <x:c r="L37" s="45" t="n">
        <x:v>25</x:v>
      </x:c>
      <x:c r="M37" s="46" t="n">
        <x:v>5767.98676</x:v>
      </x:c>
      <x:c r="N37" s="45" t="n">
        <x:v>67.06706880644947</x:v>
      </x:c>
      <x:c r="O37" s="45" t="n">
        <x:v>74.46407433333229</x:v>
      </x:c>
      <x:c r="P37" s="46" t="n">
        <x:v>20.33149466666737</x:v>
      </x:c>
      <x:c r="Q37" s="29" t="n">
        <x:v>0</x:v>
      </x:c>
      <x:c r="R37" s="45" t="n">
        <x:v>0</x:v>
      </x:c>
      <x:c r="S37" s="45" t="n">
        <x:v>20.33149466666737</x:v>
      </x:c>
      <x:c r="T37" s="45" t="n">
        <x:v>1.138274333333584</x:v>
      </x:c>
      <x:c r="U37" s="45" t="n">
        <x:v>0.9075008249999992</x:v>
      </x:c>
      <x:c r="V37" s="45" t="n">
        <x:v>17.898</x:v>
      </x:c>
      <x:c r="W37" t="inlineStr">
        <x:is>
          <x:t xml:space="preserve">ÓPTIMO</x:t>
        </x:is>
      </x:c>
      <x:c r="X37" s="45" t="n">
        <x:v>0.1167470290001801</x:v>
      </x:c>
      <x:c r="Y37" t="n">
        <x:v>0</x:v>
      </x:c>
      <x:c r="Z37" s="45" t="n">
        <x:v>72</x:v>
      </x:c>
      <x:c r="AA37" s="45" t="n">
        <x:v>145</x:v>
      </x:c>
    </x:row>
    <x:row r="38">
      <x:c r="A38" t="inlineStr">
        <x:is>
          <x:t xml:space="preserve">S03A</x:t>
        </x:is>
      </x:c>
      <x:c r="B38" t="inlineStr">
        <x:is>
          <x:t xml:space="preserve">FIFO (16_PROGRAMA_BASE)</x:t>
        </x:is>
      </x:c>
      <x:c r="C38" t="inlineStr">
        <x:is>
          <x:t xml:space="preserve">Parada plegadora</x:t>
        </x:is>
      </x:c>
      <x:c r="D38" t="inlineStr">
        <x:is>
          <x:t xml:space="preserve">Plegadora hidráulica de chapa metálica</x:t>
        </x:is>
      </x:c>
      <x:c r="E38" t="inlineStr">
        <x:is>
          <x:t xml:space="preserve">A</x:t>
        </x:is>
      </x:c>
      <x:c r="F38" t="inlineStr">
        <x:is>
          <x:t xml:space="preserve">MILP-LEX</x:t>
        </x:is>
      </x:c>
      <x:c r="G38" t="inlineStr">
        <x:is>
          <x:t xml:space="preserve">2025-07-01 11:56:46.800</x:t>
        </x:is>
      </x:c>
      <x:c r="H38" t="n">
        <x:v>4</x:v>
      </x:c>
      <x:c r="I38" t="n">
        <x:v>29</x:v>
      </x:c>
      <x:c r="J38" t="n">
        <x:v>1</x:v>
      </x:c>
      <x:c r="K38" s="46" t="n">
        <x:v>3</x:v>
      </x:c>
      <x:c r="L38" s="45" t="n">
        <x:v>25</x:v>
      </x:c>
      <x:c r="M38" s="46" t="n">
        <x:v>5767.98676</x:v>
      </x:c>
      <x:c r="N38" s="45" t="n">
        <x:v>67.06706880644947</x:v>
      </x:c>
      <x:c r="O38" s="45" t="n">
        <x:v>74.46407433333229</x:v>
      </x:c>
      <x:c r="P38" s="46" t="n">
        <x:v>20.33149466666737</x:v>
      </x:c>
      <x:c r="Q38" s="29" t="n">
        <x:v>0</x:v>
      </x:c>
      <x:c r="R38" s="45" t="n">
        <x:v>0</x:v>
      </x:c>
      <x:c r="S38" s="45" t="n">
        <x:v>20.33149466666737</x:v>
      </x:c>
      <x:c r="T38" s="45" t="n">
        <x:v>1.138274333333584</x:v>
      </x:c>
      <x:c r="U38" s="45" t="n">
        <x:v>0.9075008249999992</x:v>
      </x:c>
      <x:c r="V38" s="45" t="n">
        <x:v>17.898</x:v>
      </x:c>
      <x:c r="W38" t="inlineStr">
        <x:is>
          <x:t xml:space="preserve">ÓPTIMO</x:t>
        </x:is>
      </x:c>
      <x:c r="X38" s="45" t="n">
        <x:v>0.1742354160001014</x:v>
      </x:c>
      <x:c r="Y38" t="n">
        <x:v>0</x:v>
      </x:c>
      <x:c r="Z38" s="45" t="n">
        <x:v>72</x:v>
      </x:c>
      <x:c r="AA38" s="45" t="n">
        <x:v>173</x:v>
      </x:c>
    </x:row>
    <x:row r="39">
      <x:c r="A39" t="inlineStr">
        <x:is>
          <x:t xml:space="preserve">S03A</x:t>
        </x:is>
      </x:c>
      <x:c r="B39" t="inlineStr">
        <x:is>
          <x:t xml:space="preserve">MILP (año sin fallas)</x:t>
        </x:is>
      </x:c>
      <x:c r="C39" t="inlineStr">
        <x:is>
          <x:t xml:space="preserve">Parada plegadora</x:t>
        </x:is>
      </x:c>
      <x:c r="D39" t="inlineStr">
        <x:is>
          <x:t xml:space="preserve">Plegadora hidráulica de chapa metálica</x:t>
        </x:is>
      </x:c>
      <x:c r="E39" t="inlineStr">
        <x:is>
          <x:t xml:space="preserve">A</x:t>
        </x:is>
      </x:c>
      <x:c r="F39" t="inlineStr">
        <x:is>
          <x:t xml:space="preserve">CONV</x:t>
        </x:is>
      </x:c>
      <x:c r="G39" t="inlineStr">
        <x:is>
          <x:t xml:space="preserve">2025-07-01 11:56:46.800</x:t>
        </x:is>
      </x:c>
      <x:c r="H39" t="n">
        <x:v>2</x:v>
      </x:c>
      <x:c r="I39" t="n">
        <x:v>15</x:v>
      </x:c>
      <x:c r="J39" t="n">
        <x:v>0</x:v>
      </x:c>
      <x:c r="K39" s="46" t="n">
        <x:v>1</x:v>
      </x:c>
      <x:c r="L39" s="45" t="n">
        <x:v>50</x:v>
      </x:c>
      <x:c r="M39" s="46" t="n">
        <x:v>3710.686</x:v>
      </x:c>
      <x:c r="N39" s="45" t="n">
        <x:v>26.3926669099962</x:v>
      </x:c>
      <x:c r="O39" s="45" t="n">
        <x:v>14.61026500000003</x:v>
      </x:c>
      <x:c r="P39" s="46" t="n">
        <x:v>0</x:v>
      </x:c>
      <x:c r="Q39" s="29" t="n">
        <x:v>0</x:v>
      </x:c>
      <x:c r="R39" s="45" t="n">
        <x:v>0</x:v>
      </x:c>
      <x:c r="S39" s="45" t="n">
        <x:v>0</x:v>
      </x:c>
      <x:c r="T39" s="45" t="n">
        <x:v>0</x:v>
      </x:c>
      <x:c r="U39" s="45" t="n">
        <x:v>0</x:v>
      </x:c>
      <x:c r="V39" s="45" t="n">
        <x:v>0</x:v>
      </x:c>
      <x:c r="W39" t="inlineStr">
        <x:is>
          <x:t xml:space="preserve">REGLA</x:t>
        </x:is>
      </x:c>
      <x:c r="X39" s="45" t="n">
        <x:v>4.474199977266835e-05</x:v>
      </x:c>
      <x:c r="Y39" t="n">
        <x:v>0</x:v>
      </x:c>
    </x:row>
    <x:row r="40">
      <x:c r="A40" t="inlineStr">
        <x:is>
          <x:t xml:space="preserve">S03A</x:t>
        </x:is>
      </x:c>
      <x:c r="B40" t="inlineStr">
        <x:is>
          <x:t xml:space="preserve">MILP (año sin fallas)</x:t>
        </x:is>
      </x:c>
      <x:c r="C40" t="inlineStr">
        <x:is>
          <x:t xml:space="preserve">Parada plegadora</x:t>
        </x:is>
      </x:c>
      <x:c r="D40" t="inlineStr">
        <x:is>
          <x:t xml:space="preserve">Plegadora hidráulica de chapa metálica</x:t>
        </x:is>
      </x:c>
      <x:c r="E40" t="inlineStr">
        <x:is>
          <x:t xml:space="preserve">A</x:t>
        </x:is>
      </x:c>
      <x:c r="F40" t="inlineStr">
        <x:is>
          <x:t xml:space="preserve">EDD</x:t>
        </x:is>
      </x:c>
      <x:c r="G40" t="inlineStr">
        <x:is>
          <x:t xml:space="preserve">2025-07-01 11:56:46.800</x:t>
        </x:is>
      </x:c>
      <x:c r="H40" t="n">
        <x:v>2</x:v>
      </x:c>
      <x:c r="I40" t="n">
        <x:v>15</x:v>
      </x:c>
      <x:c r="J40" t="n">
        <x:v>0</x:v>
      </x:c>
      <x:c r="K40" s="46" t="n">
        <x:v>1</x:v>
      </x:c>
      <x:c r="L40" s="45" t="n">
        <x:v>50</x:v>
      </x:c>
      <x:c r="M40" s="46" t="n">
        <x:v>3710.686</x:v>
      </x:c>
      <x:c r="N40" s="45" t="n">
        <x:v>26.3926669099962</x:v>
      </x:c>
      <x:c r="O40" s="45" t="n">
        <x:v>14.61026500000003</x:v>
      </x:c>
      <x:c r="P40" s="46" t="n">
        <x:v>0</x:v>
      </x:c>
      <x:c r="Q40" s="29" t="n">
        <x:v>0</x:v>
      </x:c>
      <x:c r="R40" s="45" t="n">
        <x:v>0</x:v>
      </x:c>
      <x:c r="S40" s="45" t="n">
        <x:v>0</x:v>
      </x:c>
      <x:c r="T40" s="45" t="n">
        <x:v>0</x:v>
      </x:c>
      <x:c r="U40" s="45" t="n">
        <x:v>0</x:v>
      </x:c>
      <x:c r="V40" s="45" t="n">
        <x:v>0</x:v>
      </x:c>
      <x:c r="W40" t="inlineStr">
        <x:is>
          <x:t xml:space="preserve">REGLA</x:t>
        </x:is>
      </x:c>
      <x:c r="X40" s="45" t="n">
        <x:v>8.845699994708411e-05</x:v>
      </x:c>
      <x:c r="Y40" t="n">
        <x:v>0</x:v>
      </x:c>
    </x:row>
    <x:row r="41">
      <x:c r="A41" t="inlineStr">
        <x:is>
          <x:t xml:space="preserve">S03A</x:t>
        </x:is>
      </x:c>
      <x:c r="B41" t="inlineStr">
        <x:is>
          <x:t xml:space="preserve">MILP (año sin fallas)</x:t>
        </x:is>
      </x:c>
      <x:c r="C41" t="inlineStr">
        <x:is>
          <x:t xml:space="preserve">Parada plegadora</x:t>
        </x:is>
      </x:c>
      <x:c r="D41" t="inlineStr">
        <x:is>
          <x:t xml:space="preserve">Plegadora hidráulica de chapa metálica</x:t>
        </x:is>
      </x:c>
      <x:c r="E41" t="inlineStr">
        <x:is>
          <x:t xml:space="preserve">A</x:t>
        </x:is>
      </x:c>
      <x:c r="F41" t="inlineStr">
        <x:is>
          <x:t xml:space="preserve">MILP-MONO</x:t>
        </x:is>
      </x:c>
      <x:c r="G41" t="inlineStr">
        <x:is>
          <x:t xml:space="preserve">2025-07-01 11:56:46.800</x:t>
        </x:is>
      </x:c>
      <x:c r="H41" t="n">
        <x:v>2</x:v>
      </x:c>
      <x:c r="I41" t="n">
        <x:v>15</x:v>
      </x:c>
      <x:c r="J41" t="n">
        <x:v>0</x:v>
      </x:c>
      <x:c r="K41" s="46" t="n">
        <x:v>1</x:v>
      </x:c>
      <x:c r="L41" s="45" t="n">
        <x:v>50</x:v>
      </x:c>
      <x:c r="M41" s="46" t="n">
        <x:v>3710.686</x:v>
      </x:c>
      <x:c r="N41" s="45" t="n">
        <x:v>26.3926669099962</x:v>
      </x:c>
      <x:c r="O41" s="45" t="n">
        <x:v>14.61026500000003</x:v>
      </x:c>
      <x:c r="P41" s="46" t="n">
        <x:v>0</x:v>
      </x:c>
      <x:c r="Q41" s="29" t="n">
        <x:v>0</x:v>
      </x:c>
      <x:c r="R41" s="45" t="n">
        <x:v>0</x:v>
      </x:c>
      <x:c r="S41" s="45" t="n">
        <x:v>0</x:v>
      </x:c>
      <x:c r="T41" s="45" t="n">
        <x:v>0</x:v>
      </x:c>
      <x:c r="U41" s="45" t="n">
        <x:v>0</x:v>
      </x:c>
      <x:c r="V41" s="45" t="n">
        <x:v>0</x:v>
      </x:c>
      <x:c r="W41" t="inlineStr">
        <x:is>
          <x:t xml:space="preserve">ÓPTIMO</x:t>
        </x:is>
      </x:c>
      <x:c r="X41" s="45" t="n">
        <x:v>0.0212102209998192</x:v>
      </x:c>
      <x:c r="Y41" t="n">
        <x:v>0</x:v>
      </x:c>
      <x:c r="Z41" s="45" t="n">
        <x:v>24</x:v>
      </x:c>
      <x:c r="AA41" s="45" t="n">
        <x:v>47</x:v>
      </x:c>
    </x:row>
    <x:row r="42">
      <x:c r="A42" t="inlineStr">
        <x:is>
          <x:t xml:space="preserve">S03A</x:t>
        </x:is>
      </x:c>
      <x:c r="B42" t="inlineStr">
        <x:is>
          <x:t xml:space="preserve">MILP (año sin fallas)</x:t>
        </x:is>
      </x:c>
      <x:c r="C42" t="inlineStr">
        <x:is>
          <x:t xml:space="preserve">Parada plegadora</x:t>
        </x:is>
      </x:c>
      <x:c r="D42" t="inlineStr">
        <x:is>
          <x:t xml:space="preserve">Plegadora hidráulica de chapa metálica</x:t>
        </x:is>
      </x:c>
      <x:c r="E42" t="inlineStr">
        <x:is>
          <x:t xml:space="preserve">A</x:t>
        </x:is>
      </x:c>
      <x:c r="F42" t="inlineStr">
        <x:is>
          <x:t xml:space="preserve">MILP-LEX</x:t>
        </x:is>
      </x:c>
      <x:c r="G42" t="inlineStr">
        <x:is>
          <x:t xml:space="preserve">2025-07-01 11:56:46.800</x:t>
        </x:is>
      </x:c>
      <x:c r="H42" t="n">
        <x:v>2</x:v>
      </x:c>
      <x:c r="I42" t="n">
        <x:v>15</x:v>
      </x:c>
      <x:c r="J42" t="n">
        <x:v>0</x:v>
      </x:c>
      <x:c r="K42" s="46" t="n">
        <x:v>1</x:v>
      </x:c>
      <x:c r="L42" s="45" t="n">
        <x:v>50</x:v>
      </x:c>
      <x:c r="M42" s="46" t="n">
        <x:v>3710.686</x:v>
      </x:c>
      <x:c r="N42" s="45" t="n">
        <x:v>26.3926669099962</x:v>
      </x:c>
      <x:c r="O42" s="45" t="n">
        <x:v>14.61026500000003</x:v>
      </x:c>
      <x:c r="P42" s="46" t="n">
        <x:v>0</x:v>
      </x:c>
      <x:c r="Q42" s="29" t="n">
        <x:v>0</x:v>
      </x:c>
      <x:c r="R42" s="45" t="n">
        <x:v>0</x:v>
      </x:c>
      <x:c r="S42" s="45" t="n">
        <x:v>0</x:v>
      </x:c>
      <x:c r="T42" s="45" t="n">
        <x:v>0</x:v>
      </x:c>
      <x:c r="U42" s="45" t="n">
        <x:v>0</x:v>
      </x:c>
      <x:c r="V42" s="45" t="n">
        <x:v>0</x:v>
      </x:c>
      <x:c r="W42" t="inlineStr">
        <x:is>
          <x:t xml:space="preserve">ÓPTIMO</x:t>
        </x:is>
      </x:c>
      <x:c r="X42" s="45" t="n">
        <x:v>0.0292021600002954</x:v>
      </x:c>
      <x:c r="Y42" t="n">
        <x:v>0</x:v>
      </x:c>
      <x:c r="Z42" s="45" t="n">
        <x:v>24</x:v>
      </x:c>
      <x:c r="AA42" s="45" t="n">
        <x:v>62</x:v>
      </x:c>
    </x:row>
    <x:row r="43">
      <x:c r="A43" t="inlineStr">
        <x:is>
          <x:t xml:space="preserve">S03B</x:t>
        </x:is>
      </x:c>
      <x:c r="B43" t="inlineStr">
        <x:is>
          <x:t xml:space="preserve">FIFO (16_PROGRAMA_BASE)</x:t>
        </x:is>
      </x:c>
      <x:c r="C43" t="inlineStr">
        <x:is>
          <x:t xml:space="preserve">Parada plegadora</x:t>
        </x:is>
      </x:c>
      <x:c r="D43" t="inlineStr">
        <x:is>
          <x:t xml:space="preserve">Plegadora hidráulica de chapa metálica</x:t>
        </x:is>
      </x:c>
      <x:c r="E43" t="inlineStr">
        <x:is>
          <x:t xml:space="preserve">B</x:t>
        </x:is>
      </x:c>
      <x:c r="F43" t="inlineStr">
        <x:is>
          <x:t xml:space="preserve">CONV</x:t>
        </x:is>
      </x:c>
      <x:c r="G43" t="inlineStr">
        <x:is>
          <x:t xml:space="preserve">2025-07-01 11:56:46.800</x:t>
        </x:is>
      </x:c>
      <x:c r="H43" t="n">
        <x:v>4</x:v>
      </x:c>
      <x:c r="I43" t="n">
        <x:v>29</x:v>
      </x:c>
      <x:c r="J43" t="n">
        <x:v>1</x:v>
      </x:c>
      <x:c r="K43" s="46" t="n">
        <x:v>3</x:v>
      </x:c>
      <x:c r="L43" s="45" t="n">
        <x:v>25</x:v>
      </x:c>
      <x:c r="M43" s="46" t="n">
        <x:v>5767.98676</x:v>
      </x:c>
      <x:c r="N43" s="45" t="n">
        <x:v>67.11229361131024</x:v>
      </x:c>
      <x:c r="O43" s="45" t="n">
        <x:v>74.49740733333238</x:v>
      </x:c>
      <x:c r="P43" s="46" t="n">
        <x:v>20.59815866666804</x:v>
      </x:c>
      <x:c r="Q43" s="29" t="n">
        <x:v>0</x:v>
      </x:c>
      <x:c r="R43" s="45" t="n">
        <x:v>0</x:v>
      </x:c>
      <x:c r="S43" s="45" t="n">
        <x:v>20.59815866666804</x:v>
      </x:c>
      <x:c r="T43" s="45" t="n">
        <x:v>1.171607333333668</x:v>
      </x:c>
      <x:c r="U43" s="45" t="n">
        <x:v>0.9899999999999964</x:v>
      </x:c>
      <x:c r="V43" s="45" t="n">
        <x:v>0</x:v>
      </x:c>
      <x:c r="W43" t="inlineStr">
        <x:is>
          <x:t xml:space="preserve">REGLA</x:t>
        </x:is>
      </x:c>
      <x:c r="X43" s="45" t="n">
        <x:v>7.56809999984398e-05</x:v>
      </x:c>
      <x:c r="Y43" t="n">
        <x:v>0</x:v>
      </x:c>
    </x:row>
    <x:row r="44">
      <x:c r="A44" t="inlineStr">
        <x:is>
          <x:t xml:space="preserve">S03B</x:t>
        </x:is>
      </x:c>
      <x:c r="B44" t="inlineStr">
        <x:is>
          <x:t xml:space="preserve">FIFO (16_PROGRAMA_BASE)</x:t>
        </x:is>
      </x:c>
      <x:c r="C44" t="inlineStr">
        <x:is>
          <x:t xml:space="preserve">Parada plegadora</x:t>
        </x:is>
      </x:c>
      <x:c r="D44" t="inlineStr">
        <x:is>
          <x:t xml:space="preserve">Plegadora hidráulica de chapa metálica</x:t>
        </x:is>
      </x:c>
      <x:c r="E44" t="inlineStr">
        <x:is>
          <x:t xml:space="preserve">B</x:t>
        </x:is>
      </x:c>
      <x:c r="F44" t="inlineStr">
        <x:is>
          <x:t xml:space="preserve">EDD</x:t>
        </x:is>
      </x:c>
      <x:c r="G44" t="inlineStr">
        <x:is>
          <x:t xml:space="preserve">2025-07-01 11:56:46.800</x:t>
        </x:is>
      </x:c>
      <x:c r="H44" t="n">
        <x:v>4</x:v>
      </x:c>
      <x:c r="I44" t="n">
        <x:v>29</x:v>
      </x:c>
      <x:c r="J44" t="n">
        <x:v>1</x:v>
      </x:c>
      <x:c r="K44" s="46" t="n">
        <x:v>4</x:v>
      </x:c>
      <x:c r="L44" s="45" t="n">
        <x:v>0</x:v>
      </x:c>
      <x:c r="M44" s="46" t="n">
        <x:v>9478.672759999999</x:v>
      </x:c>
      <x:c r="N44" s="45" t="n">
        <x:v>73.03356096261523</x:v>
      </x:c>
      <x:c r="O44" s="45" t="n">
        <x:v>61.93380299999853</x:v>
      </x:c>
      <x:c r="P44" s="46" t="n">
        <x:v>205.8836576666658</x:v>
      </x:c>
      <x:c r="Q44" s="29" t="n">
        <x:v>0</x:v>
      </x:c>
      <x:c r="R44" s="45" t="n">
        <x:v>19</x:v>
      </x:c>
      <x:c r="S44" s="45" t="n">
        <x:v>205.8836576666658</x:v>
      </x:c>
      <x:c r="T44" s="45" t="n">
        <x:v>17.21270199999981</x:v>
      </x:c>
      <x:c r="U44" s="45" t="n">
        <x:v>0.9899999999999964</x:v>
      </x:c>
      <x:c r="V44" s="45" t="n">
        <x:v>0</x:v>
      </x:c>
      <x:c r="W44" t="inlineStr">
        <x:is>
          <x:t xml:space="preserve">REGLA</x:t>
        </x:is>
      </x:c>
      <x:c r="X44" s="45" t="n">
        <x:v>0.0001869399998213</x:v>
      </x:c>
      <x:c r="Y44" t="n">
        <x:v>0</x:v>
      </x:c>
    </x:row>
    <x:row r="45">
      <x:c r="A45" t="inlineStr">
        <x:is>
          <x:t xml:space="preserve">S03B</x:t>
        </x:is>
      </x:c>
      <x:c r="B45" t="inlineStr">
        <x:is>
          <x:t xml:space="preserve">FIFO (16_PROGRAMA_BASE)</x:t>
        </x:is>
      </x:c>
      <x:c r="C45" t="inlineStr">
        <x:is>
          <x:t xml:space="preserve">Parada plegadora</x:t>
        </x:is>
      </x:c>
      <x:c r="D45" t="inlineStr">
        <x:is>
          <x:t xml:space="preserve">Plegadora hidráulica de chapa metálica</x:t>
        </x:is>
      </x:c>
      <x:c r="E45" t="inlineStr">
        <x:is>
          <x:t xml:space="preserve">B</x:t>
        </x:is>
      </x:c>
      <x:c r="F45" t="inlineStr">
        <x:is>
          <x:t xml:space="preserve">MILP-MONO</x:t>
        </x:is>
      </x:c>
      <x:c r="G45" t="inlineStr">
        <x:is>
          <x:t xml:space="preserve">2025-07-01 11:56:46.800</x:t>
        </x:is>
      </x:c>
      <x:c r="H45" t="n">
        <x:v>4</x:v>
      </x:c>
      <x:c r="I45" t="n">
        <x:v>29</x:v>
      </x:c>
      <x:c r="J45" t="n">
        <x:v>1</x:v>
      </x:c>
      <x:c r="K45" s="46" t="n">
        <x:v>3</x:v>
      </x:c>
      <x:c r="L45" s="45" t="n">
        <x:v>25</x:v>
      </x:c>
      <x:c r="M45" s="46" t="n">
        <x:v>5767.98676</x:v>
      </x:c>
      <x:c r="N45" s="45" t="n">
        <x:v>67.11229361131024</x:v>
      </x:c>
      <x:c r="O45" s="45" t="n">
        <x:v>74.49740733333238</x:v>
      </x:c>
      <x:c r="P45" s="46" t="n">
        <x:v>20.59815866666804</x:v>
      </x:c>
      <x:c r="Q45" s="29" t="n">
        <x:v>0</x:v>
      </x:c>
      <x:c r="R45" s="45" t="n">
        <x:v>0</x:v>
      </x:c>
      <x:c r="S45" s="45" t="n">
        <x:v>20.59815866666804</x:v>
      </x:c>
      <x:c r="T45" s="45" t="n">
        <x:v>1.171607333333668</x:v>
      </x:c>
      <x:c r="U45" s="45" t="n">
        <x:v>0.9899999999999964</x:v>
      </x:c>
      <x:c r="V45" s="45" t="n">
        <x:v>0</x:v>
      </x:c>
      <x:c r="W45" t="inlineStr">
        <x:is>
          <x:t xml:space="preserve">ÓPTIMO</x:t>
        </x:is>
      </x:c>
      <x:c r="X45" s="45" t="n">
        <x:v>0.1259204079997289</x:v>
      </x:c>
      <x:c r="Y45" t="n">
        <x:v>0</x:v>
      </x:c>
      <x:c r="Z45" s="45" t="n">
        <x:v>72</x:v>
      </x:c>
      <x:c r="AA45" s="45" t="n">
        <x:v>145</x:v>
      </x:c>
    </x:row>
    <x:row r="46">
      <x:c r="A46" t="inlineStr">
        <x:is>
          <x:t xml:space="preserve">S03B</x:t>
        </x:is>
      </x:c>
      <x:c r="B46" t="inlineStr">
        <x:is>
          <x:t xml:space="preserve">FIFO (16_PROGRAMA_BASE)</x:t>
        </x:is>
      </x:c>
      <x:c r="C46" t="inlineStr">
        <x:is>
          <x:t xml:space="preserve">Parada plegadora</x:t>
        </x:is>
      </x:c>
      <x:c r="D46" t="inlineStr">
        <x:is>
          <x:t xml:space="preserve">Plegadora hidráulica de chapa metálica</x:t>
        </x:is>
      </x:c>
      <x:c r="E46" t="inlineStr">
        <x:is>
          <x:t xml:space="preserve">B</x:t>
        </x:is>
      </x:c>
      <x:c r="F46" t="inlineStr">
        <x:is>
          <x:t xml:space="preserve">MILP-LEX</x:t>
        </x:is>
      </x:c>
      <x:c r="G46" t="inlineStr">
        <x:is>
          <x:t xml:space="preserve">2025-07-01 11:56:46.800</x:t>
        </x:is>
      </x:c>
      <x:c r="H46" t="n">
        <x:v>4</x:v>
      </x:c>
      <x:c r="I46" t="n">
        <x:v>29</x:v>
      </x:c>
      <x:c r="J46" t="n">
        <x:v>1</x:v>
      </x:c>
      <x:c r="K46" s="46" t="n">
        <x:v>3</x:v>
      </x:c>
      <x:c r="L46" s="45" t="n">
        <x:v>25</x:v>
      </x:c>
      <x:c r="M46" s="46" t="n">
        <x:v>5767.98676</x:v>
      </x:c>
      <x:c r="N46" s="45" t="n">
        <x:v>67.11229361131024</x:v>
      </x:c>
      <x:c r="O46" s="45" t="n">
        <x:v>74.49740733333238</x:v>
      </x:c>
      <x:c r="P46" s="46" t="n">
        <x:v>20.59815866666804</x:v>
      </x:c>
      <x:c r="Q46" s="29" t="n">
        <x:v>0</x:v>
      </x:c>
      <x:c r="R46" s="45" t="n">
        <x:v>0</x:v>
      </x:c>
      <x:c r="S46" s="45" t="n">
        <x:v>20.59815866666804</x:v>
      </x:c>
      <x:c r="T46" s="45" t="n">
        <x:v>1.171607333333668</x:v>
      </x:c>
      <x:c r="U46" s="45" t="n">
        <x:v>0.9899999999999964</x:v>
      </x:c>
      <x:c r="V46" s="45" t="n">
        <x:v>0</x:v>
      </x:c>
      <x:c r="W46" t="inlineStr">
        <x:is>
          <x:t xml:space="preserve">ÓPTIMO</x:t>
        </x:is>
      </x:c>
      <x:c r="X46" s="45" t="n">
        <x:v>0.1759670899996308</x:v>
      </x:c>
      <x:c r="Y46" t="n">
        <x:v>0</x:v>
      </x:c>
      <x:c r="Z46" s="45" t="n">
        <x:v>72</x:v>
      </x:c>
      <x:c r="AA46" s="45" t="n">
        <x:v>173</x:v>
      </x:c>
    </x:row>
    <x:row r="47">
      <x:c r="A47" t="inlineStr">
        <x:is>
          <x:t xml:space="preserve">S03B</x:t>
        </x:is>
      </x:c>
      <x:c r="B47" t="inlineStr">
        <x:is>
          <x:t xml:space="preserve">MILP (año sin fallas)</x:t>
        </x:is>
      </x:c>
      <x:c r="C47" t="inlineStr">
        <x:is>
          <x:t xml:space="preserve">Parada plegadora</x:t>
        </x:is>
      </x:c>
      <x:c r="D47" t="inlineStr">
        <x:is>
          <x:t xml:space="preserve">Plegadora hidráulica de chapa metálica</x:t>
        </x:is>
      </x:c>
      <x:c r="E47" t="inlineStr">
        <x:is>
          <x:t xml:space="preserve">B</x:t>
        </x:is>
      </x:c>
      <x:c r="F47" t="inlineStr">
        <x:is>
          <x:t xml:space="preserve">CONV</x:t>
        </x:is>
      </x:c>
      <x:c r="G47" t="inlineStr">
        <x:is>
          <x:t xml:space="preserve">2025-07-01 11:56:46.800</x:t>
        </x:is>
      </x:c>
      <x:c r="H47" t="n">
        <x:v>2</x:v>
      </x:c>
      <x:c r="I47" t="n">
        <x:v>15</x:v>
      </x:c>
      <x:c r="J47" t="n">
        <x:v>0</x:v>
      </x:c>
      <x:c r="K47" s="46" t="n">
        <x:v>1</x:v>
      </x:c>
      <x:c r="L47" s="45" t="n">
        <x:v>50</x:v>
      </x:c>
      <x:c r="M47" s="46" t="n">
        <x:v>3710.686</x:v>
      </x:c>
      <x:c r="N47" s="45" t="n">
        <x:v>26.3926669099962</x:v>
      </x:c>
      <x:c r="O47" s="45" t="n">
        <x:v>14.61026500000003</x:v>
      </x:c>
      <x:c r="P47" s="46" t="n">
        <x:v>0</x:v>
      </x:c>
      <x:c r="Q47" s="29" t="n">
        <x:v>0</x:v>
      </x:c>
      <x:c r="R47" s="45" t="n">
        <x:v>0</x:v>
      </x:c>
      <x:c r="S47" s="45" t="n">
        <x:v>0</x:v>
      </x:c>
      <x:c r="T47" s="45" t="n">
        <x:v>0</x:v>
      </x:c>
      <x:c r="U47" s="45" t="n">
        <x:v>0</x:v>
      </x:c>
      <x:c r="V47" s="45" t="n">
        <x:v>0</x:v>
      </x:c>
      <x:c r="W47" t="inlineStr">
        <x:is>
          <x:t xml:space="preserve">REGLA</x:t>
        </x:is>
      </x:c>
      <x:c r="X47" s="45" t="n">
        <x:v>4.500100021687104e-05</x:v>
      </x:c>
      <x:c r="Y47" t="n">
        <x:v>0</x:v>
      </x:c>
    </x:row>
    <x:row r="48">
      <x:c r="A48" t="inlineStr">
        <x:is>
          <x:t xml:space="preserve">S03B</x:t>
        </x:is>
      </x:c>
      <x:c r="B48" t="inlineStr">
        <x:is>
          <x:t xml:space="preserve">MILP (año sin fallas)</x:t>
        </x:is>
      </x:c>
      <x:c r="C48" t="inlineStr">
        <x:is>
          <x:t xml:space="preserve">Parada plegadora</x:t>
        </x:is>
      </x:c>
      <x:c r="D48" t="inlineStr">
        <x:is>
          <x:t xml:space="preserve">Plegadora hidráulica de chapa metálica</x:t>
        </x:is>
      </x:c>
      <x:c r="E48" t="inlineStr">
        <x:is>
          <x:t xml:space="preserve">B</x:t>
        </x:is>
      </x:c>
      <x:c r="F48" t="inlineStr">
        <x:is>
          <x:t xml:space="preserve">EDD</x:t>
        </x:is>
      </x:c>
      <x:c r="G48" t="inlineStr">
        <x:is>
          <x:t xml:space="preserve">2025-07-01 11:56:46.800</x:t>
        </x:is>
      </x:c>
      <x:c r="H48" t="n">
        <x:v>2</x:v>
      </x:c>
      <x:c r="I48" t="n">
        <x:v>15</x:v>
      </x:c>
      <x:c r="J48" t="n">
        <x:v>0</x:v>
      </x:c>
      <x:c r="K48" s="46" t="n">
        <x:v>1</x:v>
      </x:c>
      <x:c r="L48" s="45" t="n">
        <x:v>50</x:v>
      </x:c>
      <x:c r="M48" s="46" t="n">
        <x:v>3710.686</x:v>
      </x:c>
      <x:c r="N48" s="45" t="n">
        <x:v>26.3926669099962</x:v>
      </x:c>
      <x:c r="O48" s="45" t="n">
        <x:v>14.61026500000003</x:v>
      </x:c>
      <x:c r="P48" s="46" t="n">
        <x:v>0</x:v>
      </x:c>
      <x:c r="Q48" s="29" t="n">
        <x:v>0</x:v>
      </x:c>
      <x:c r="R48" s="45" t="n">
        <x:v>0</x:v>
      </x:c>
      <x:c r="S48" s="45" t="n">
        <x:v>0</x:v>
      </x:c>
      <x:c r="T48" s="45" t="n">
        <x:v>0</x:v>
      </x:c>
      <x:c r="U48" s="45" t="n">
        <x:v>0</x:v>
      </x:c>
      <x:c r="V48" s="45" t="n">
        <x:v>0</x:v>
      </x:c>
      <x:c r="W48" t="inlineStr">
        <x:is>
          <x:t xml:space="preserve">REGLA</x:t>
        </x:is>
      </x:c>
      <x:c r="X48" s="45" t="n">
        <x:v>9.960899978977976e-05</x:v>
      </x:c>
      <x:c r="Y48" t="n">
        <x:v>0</x:v>
      </x:c>
    </x:row>
    <x:row r="49">
      <x:c r="A49" t="inlineStr">
        <x:is>
          <x:t xml:space="preserve">S03B</x:t>
        </x:is>
      </x:c>
      <x:c r="B49" t="inlineStr">
        <x:is>
          <x:t xml:space="preserve">MILP (año sin fallas)</x:t>
        </x:is>
      </x:c>
      <x:c r="C49" t="inlineStr">
        <x:is>
          <x:t xml:space="preserve">Parada plegadora</x:t>
        </x:is>
      </x:c>
      <x:c r="D49" t="inlineStr">
        <x:is>
          <x:t xml:space="preserve">Plegadora hidráulica de chapa metálica</x:t>
        </x:is>
      </x:c>
      <x:c r="E49" t="inlineStr">
        <x:is>
          <x:t xml:space="preserve">B</x:t>
        </x:is>
      </x:c>
      <x:c r="F49" t="inlineStr">
        <x:is>
          <x:t xml:space="preserve">MILP-MONO</x:t>
        </x:is>
      </x:c>
      <x:c r="G49" t="inlineStr">
        <x:is>
          <x:t xml:space="preserve">2025-07-01 11:56:46.800</x:t>
        </x:is>
      </x:c>
      <x:c r="H49" t="n">
        <x:v>2</x:v>
      </x:c>
      <x:c r="I49" t="n">
        <x:v>15</x:v>
      </x:c>
      <x:c r="J49" t="n">
        <x:v>0</x:v>
      </x:c>
      <x:c r="K49" s="46" t="n">
        <x:v>1</x:v>
      </x:c>
      <x:c r="L49" s="45" t="n">
        <x:v>50</x:v>
      </x:c>
      <x:c r="M49" s="46" t="n">
        <x:v>3710.686</x:v>
      </x:c>
      <x:c r="N49" s="45" t="n">
        <x:v>26.3926669099962</x:v>
      </x:c>
      <x:c r="O49" s="45" t="n">
        <x:v>14.61026500000003</x:v>
      </x:c>
      <x:c r="P49" s="46" t="n">
        <x:v>0</x:v>
      </x:c>
      <x:c r="Q49" s="29" t="n">
        <x:v>0</x:v>
      </x:c>
      <x:c r="R49" s="45" t="n">
        <x:v>0</x:v>
      </x:c>
      <x:c r="S49" s="45" t="n">
        <x:v>0</x:v>
      </x:c>
      <x:c r="T49" s="45" t="n">
        <x:v>0</x:v>
      </x:c>
      <x:c r="U49" s="45" t="n">
        <x:v>0</x:v>
      </x:c>
      <x:c r="V49" s="45" t="n">
        <x:v>0</x:v>
      </x:c>
      <x:c r="W49" t="inlineStr">
        <x:is>
          <x:t xml:space="preserve">ÓPTIMO</x:t>
        </x:is>
      </x:c>
      <x:c r="X49" s="45" t="n">
        <x:v>0.0234122050001133</x:v>
      </x:c>
      <x:c r="Y49" t="n">
        <x:v>0</x:v>
      </x:c>
      <x:c r="Z49" s="45" t="n">
        <x:v>24</x:v>
      </x:c>
      <x:c r="AA49" s="45" t="n">
        <x:v>47</x:v>
      </x:c>
    </x:row>
    <x:row r="50">
      <x:c r="A50" t="inlineStr">
        <x:is>
          <x:t xml:space="preserve">S03B</x:t>
        </x:is>
      </x:c>
      <x:c r="B50" t="inlineStr">
        <x:is>
          <x:t xml:space="preserve">MILP (año sin fallas)</x:t>
        </x:is>
      </x:c>
      <x:c r="C50" t="inlineStr">
        <x:is>
          <x:t xml:space="preserve">Parada plegadora</x:t>
        </x:is>
      </x:c>
      <x:c r="D50" t="inlineStr">
        <x:is>
          <x:t xml:space="preserve">Plegadora hidráulica de chapa metálica</x:t>
        </x:is>
      </x:c>
      <x:c r="E50" t="inlineStr">
        <x:is>
          <x:t xml:space="preserve">B</x:t>
        </x:is>
      </x:c>
      <x:c r="F50" t="inlineStr">
        <x:is>
          <x:t xml:space="preserve">MILP-LEX</x:t>
        </x:is>
      </x:c>
      <x:c r="G50" t="inlineStr">
        <x:is>
          <x:t xml:space="preserve">2025-07-01 11:56:46.800</x:t>
        </x:is>
      </x:c>
      <x:c r="H50" t="n">
        <x:v>2</x:v>
      </x:c>
      <x:c r="I50" t="n">
        <x:v>15</x:v>
      </x:c>
      <x:c r="J50" t="n">
        <x:v>0</x:v>
      </x:c>
      <x:c r="K50" s="46" t="n">
        <x:v>1</x:v>
      </x:c>
      <x:c r="L50" s="45" t="n">
        <x:v>50</x:v>
      </x:c>
      <x:c r="M50" s="46" t="n">
        <x:v>3710.686</x:v>
      </x:c>
      <x:c r="N50" s="45" t="n">
        <x:v>26.3926669099962</x:v>
      </x:c>
      <x:c r="O50" s="45" t="n">
        <x:v>14.61026500000003</x:v>
      </x:c>
      <x:c r="P50" s="46" t="n">
        <x:v>0</x:v>
      </x:c>
      <x:c r="Q50" s="29" t="n">
        <x:v>0</x:v>
      </x:c>
      <x:c r="R50" s="45" t="n">
        <x:v>0</x:v>
      </x:c>
      <x:c r="S50" s="45" t="n">
        <x:v>0</x:v>
      </x:c>
      <x:c r="T50" s="45" t="n">
        <x:v>0</x:v>
      </x:c>
      <x:c r="U50" s="45" t="n">
        <x:v>0</x:v>
      </x:c>
      <x:c r="V50" s="45" t="n">
        <x:v>0</x:v>
      </x:c>
      <x:c r="W50" t="inlineStr">
        <x:is>
          <x:t xml:space="preserve">ÓPTIMO</x:t>
        </x:is>
      </x:c>
      <x:c r="X50" s="45" t="n">
        <x:v>0.0336434920000101</x:v>
      </x:c>
      <x:c r="Y50" t="n">
        <x:v>0</x:v>
      </x:c>
      <x:c r="Z50" s="45" t="n">
        <x:v>24</x:v>
      </x:c>
      <x:c r="AA50" s="45" t="n">
        <x:v>62</x:v>
      </x:c>
    </x:row>
    <x:row r="51">
      <x:c r="A51" t="inlineStr">
        <x:is>
          <x:t xml:space="preserve">S04A</x:t>
        </x:is>
      </x:c>
      <x:c r="B51" t="inlineStr">
        <x:is>
          <x:t xml:space="preserve">FIFO (16_PROGRAMA_BASE)</x:t>
        </x:is>
      </x:c>
      <x:c r="C51" t="inlineStr">
        <x:is>
          <x:t xml:space="preserve">Parada plegadora</x:t>
        </x:is>
      </x:c>
      <x:c r="D51" t="inlineStr">
        <x:is>
          <x:t xml:space="preserve">Plegadora hidráulica de chapa metálica</x:t>
        </x:is>
      </x:c>
      <x:c r="E51" t="inlineStr">
        <x:is>
          <x:t xml:space="preserve">A</x:t>
        </x:is>
      </x:c>
      <x:c r="F51" t="inlineStr">
        <x:is>
          <x:t xml:space="preserve">CONV</x:t>
        </x:is>
      </x:c>
      <x:c r="G51" t="inlineStr">
        <x:is>
          <x:t xml:space="preserve">2025-07-17 10:14:25.200</x:t>
        </x:is>
      </x:c>
      <x:c r="H51" t="n">
        <x:v>8</x:v>
      </x:c>
      <x:c r="I51" t="n">
        <x:v>71</x:v>
      </x:c>
      <x:c r="J51" t="n">
        <x:v>1</x:v>
      </x:c>
      <x:c r="K51" s="46" t="n">
        <x:v>8</x:v>
      </x:c>
      <x:c r="L51" s="45" t="n">
        <x:v>0</x:v>
      </x:c>
      <x:c r="M51" s="46" t="n">
        <x:v>18279.96854</x:v>
      </x:c>
      <x:c r="N51" s="45" t="n">
        <x:v>165.8299416905219</x:v>
      </x:c>
      <x:c r="O51" s="45" t="n">
        <x:v>162.264553333333</x:v>
      </x:c>
      <x:c r="P51" s="46" t="n">
        <x:v>43.06665866666663</x:v>
      </x:c>
      <x:c r="Q51" s="29" t="n">
        <x:v>0</x:v>
      </x:c>
      <x:c r="R51" s="45" t="n">
        <x:v>0</x:v>
      </x:c>
      <x:c r="S51" s="45" t="n">
        <x:v>43.06665866666663</x:v>
      </x:c>
      <x:c r="T51" s="45" t="n">
        <x:v>5.383332333333328</x:v>
      </x:c>
      <x:c r="U51" s="45" t="n">
        <x:v>0.9074991749999988</x:v>
      </x:c>
      <x:c r="V51" s="45" t="n">
        <x:v>55.264</x:v>
      </x:c>
      <x:c r="W51" t="inlineStr">
        <x:is>
          <x:t xml:space="preserve">REGLA</x:t>
        </x:is>
      </x:c>
      <x:c r="X51" s="45" t="n">
        <x:v>0.0001412940000591</x:v>
      </x:c>
      <x:c r="Y51" t="n">
        <x:v>0</x:v>
      </x:c>
    </x:row>
    <x:row r="52">
      <x:c r="A52" t="inlineStr">
        <x:is>
          <x:t xml:space="preserve">S04A</x:t>
        </x:is>
      </x:c>
      <x:c r="B52" t="inlineStr">
        <x:is>
          <x:t xml:space="preserve">FIFO (16_PROGRAMA_BASE)</x:t>
        </x:is>
      </x:c>
      <x:c r="C52" t="inlineStr">
        <x:is>
          <x:t xml:space="preserve">Parada plegadora</x:t>
        </x:is>
      </x:c>
      <x:c r="D52" t="inlineStr">
        <x:is>
          <x:t xml:space="preserve">Plegadora hidráulica de chapa metálica</x:t>
        </x:is>
      </x:c>
      <x:c r="E52" t="inlineStr">
        <x:is>
          <x:t xml:space="preserve">A</x:t>
        </x:is>
      </x:c>
      <x:c r="F52" t="inlineStr">
        <x:is>
          <x:t xml:space="preserve">EDD</x:t>
        </x:is>
      </x:c>
      <x:c r="G52" t="inlineStr">
        <x:is>
          <x:t xml:space="preserve">2025-07-17 10:14:25.200</x:t>
        </x:is>
      </x:c>
      <x:c r="H52" t="n">
        <x:v>8</x:v>
      </x:c>
      <x:c r="I52" t="n">
        <x:v>71</x:v>
      </x:c>
      <x:c r="J52" t="n">
        <x:v>1</x:v>
      </x:c>
      <x:c r="K52" s="46" t="n">
        <x:v>6</x:v>
      </x:c>
      <x:c r="L52" s="45" t="n">
        <x:v>25</x:v>
      </x:c>
      <x:c r="M52" s="46" t="n">
        <x:v>15298.94554</x:v>
      </x:c>
      <x:c r="N52" s="45" t="n">
        <x:v>188.7498982100572</x:v>
      </x:c>
      <x:c r="O52" s="45" t="n">
        <x:v>135.142346666667</x:v>
      </x:c>
      <x:c r="P52" s="46" t="n">
        <x:v>1322.568981666667</x:v>
      </x:c>
      <x:c r="Q52" s="29" t="n">
        <x:v>1</x:v>
      </x:c>
      <x:c r="R52" s="45" t="n">
        <x:v>46</x:v>
      </x:c>
      <x:c r="S52" s="45" t="n">
        <x:v>1330.568981666667</x:v>
      </x:c>
      <x:c r="T52" s="45" t="n">
        <x:v>57.62433233333331</x:v>
      </x:c>
      <x:c r="U52" s="45" t="n">
        <x:v>0.9074991749999988</x:v>
      </x:c>
      <x:c r="V52" s="45" t="n">
        <x:v>55.264</x:v>
      </x:c>
      <x:c r="W52" t="inlineStr">
        <x:is>
          <x:t xml:space="preserve">REGLA</x:t>
        </x:is>
      </x:c>
      <x:c r="X52" s="45" t="n">
        <x:v>0.0007019839999884</x:v>
      </x:c>
      <x:c r="Y52" t="n">
        <x:v>0</x:v>
      </x:c>
    </x:row>
    <x:row r="53">
      <x:c r="A53" t="inlineStr">
        <x:is>
          <x:t xml:space="preserve">S04A</x:t>
        </x:is>
      </x:c>
      <x:c r="B53" t="inlineStr">
        <x:is>
          <x:t xml:space="preserve">FIFO (16_PROGRAMA_BASE)</x:t>
        </x:is>
      </x:c>
      <x:c r="C53" t="inlineStr">
        <x:is>
          <x:t xml:space="preserve">Parada plegadora</x:t>
        </x:is>
      </x:c>
      <x:c r="D53" t="inlineStr">
        <x:is>
          <x:t xml:space="preserve">Plegadora hidráulica de chapa metálica</x:t>
        </x:is>
      </x:c>
      <x:c r="E53" t="inlineStr">
        <x:is>
          <x:t xml:space="preserve">A</x:t>
        </x:is>
      </x:c>
      <x:c r="F53" t="inlineStr">
        <x:is>
          <x:t xml:space="preserve">MILP-MONO</x:t>
        </x:is>
      </x:c>
      <x:c r="G53" t="inlineStr">
        <x:is>
          <x:t xml:space="preserve">2025-07-17 10:14:25.200</x:t>
        </x:is>
      </x:c>
      <x:c r="H53" t="n">
        <x:v>8</x:v>
      </x:c>
      <x:c r="I53" t="n">
        <x:v>71</x:v>
      </x:c>
      <x:c r="J53" t="n">
        <x:v>1</x:v>
      </x:c>
      <x:c r="K53" s="46" t="n">
        <x:v>5</x:v>
      </x:c>
      <x:c r="L53" s="45" t="n">
        <x:v>37.5</x:v>
      </x:c>
      <x:c r="M53" s="46" t="n">
        <x:v>12511.98178</x:v>
      </x:c>
      <x:c r="N53" s="45" t="n">
        <x:v>153.861156897371</x:v>
      </x:c>
      <x:c r="O53" s="45" t="n">
        <x:v>110.316085666667</x:v>
      </x:c>
      <x:c r="P53" s="46" t="n">
        <x:v>1529.167657000001</x:v>
      </x:c>
      <x:c r="Q53" s="29" t="n">
        <x:v>2</x:v>
      </x:c>
      <x:c r="R53" s="45" t="n">
        <x:v>52</x:v>
      </x:c>
      <x:c r="S53" s="45" t="n">
        <x:v>1545.167657000001</x:v>
      </x:c>
      <x:c r="T53" s="45" t="n">
        <x:v>5.520997666666517</x:v>
      </x:c>
      <x:c r="U53" s="45" t="n">
        <x:v>0.9074991749999988</x:v>
      </x:c>
      <x:c r="V53" s="45" t="n">
        <x:v>55.264</x:v>
      </x:c>
      <x:c r="W53" t="inlineStr">
        <x:is>
          <x:t xml:space="preserve">ÓPTIMO</x:t>
        </x:is>
      </x:c>
      <x:c r="X53" s="45" t="n">
        <x:v>1.598445384000115</x:v>
      </x:c>
      <x:c r="Y53" t="n">
        <x:v>0</x:v>
      </x:c>
      <x:c r="Z53" s="45" t="n">
        <x:v>276</x:v>
      </x:c>
      <x:c r="AA53" s="45" t="n">
        <x:v>573</x:v>
      </x:c>
    </x:row>
    <x:row r="54">
      <x:c r="A54" t="inlineStr">
        <x:is>
          <x:t xml:space="preserve">S04A</x:t>
        </x:is>
      </x:c>
      <x:c r="B54" t="inlineStr">
        <x:is>
          <x:t xml:space="preserve">FIFO (16_PROGRAMA_BASE)</x:t>
        </x:is>
      </x:c>
      <x:c r="C54" t="inlineStr">
        <x:is>
          <x:t xml:space="preserve">Parada plegadora</x:t>
        </x:is>
      </x:c>
      <x:c r="D54" t="inlineStr">
        <x:is>
          <x:t xml:space="preserve">Plegadora hidráulica de chapa metálica</x:t>
        </x:is>
      </x:c>
      <x:c r="E54" t="inlineStr">
        <x:is>
          <x:t xml:space="preserve">A</x:t>
        </x:is>
      </x:c>
      <x:c r="F54" t="inlineStr">
        <x:is>
          <x:t xml:space="preserve">MILP-LEX</x:t>
        </x:is>
      </x:c>
      <x:c r="G54" t="inlineStr">
        <x:is>
          <x:t xml:space="preserve">2025-07-17 10:14:25.200</x:t>
        </x:is>
      </x:c>
      <x:c r="H54" t="n">
        <x:v>8</x:v>
      </x:c>
      <x:c r="I54" t="n">
        <x:v>71</x:v>
      </x:c>
      <x:c r="J54" t="n">
        <x:v>1</x:v>
      </x:c>
      <x:c r="K54" s="46" t="n">
        <x:v>5</x:v>
      </x:c>
      <x:c r="L54" s="45" t="n">
        <x:v>37.5</x:v>
      </x:c>
      <x:c r="M54" s="46" t="n">
        <x:v>12511.98178</x:v>
      </x:c>
      <x:c r="N54" s="45" t="n">
        <x:v>153.8614107585271</x:v>
      </x:c>
      <x:c r="O54" s="45" t="n">
        <x:v>110.3165682875742</x:v>
      </x:c>
      <x:c r="P54" s="46" t="n">
        <x:v>1315.363009424851</x:v>
      </x:c>
      <x:c r="Q54" s="29" t="n">
        <x:v>1</x:v>
      </x:c>
      <x:c r="R54" s="45" t="n">
        <x:v>51</x:v>
      </x:c>
      <x:c r="S54" s="45" t="n">
        <x:v>1323.363009424851</x:v>
      </x:c>
      <x:c r="T54" s="45" t="n">
        <x:v>5.521010867874566</x:v>
      </x:c>
      <x:c r="U54" s="45" t="n">
        <x:v>0.9074991749999988</x:v>
      </x:c>
      <x:c r="V54" s="45" t="n">
        <x:v>55.264</x:v>
      </x:c>
      <x:c r="W54" t="inlineStr">
        <x:is>
          <x:t xml:space="preserve">ÓPTIMO</x:t>
        </x:is>
      </x:c>
      <x:c r="X54" s="45" t="n">
        <x:v>8.007720541999788</x:v>
      </x:c>
      <x:c r="Y54" t="n">
        <x:v>0</x:v>
      </x:c>
      <x:c r="Z54" s="45" t="n">
        <x:v>276</x:v>
      </x:c>
      <x:c r="AA54" s="45" t="n">
        <x:v>643</x:v>
      </x:c>
    </x:row>
    <x:row r="55">
      <x:c r="A55" t="inlineStr">
        <x:is>
          <x:t xml:space="preserve">S04A</x:t>
        </x:is>
      </x:c>
      <x:c r="B55" t="inlineStr">
        <x:is>
          <x:t xml:space="preserve">MILP (año sin fallas)</x:t>
        </x:is>
      </x:c>
      <x:c r="C55" t="inlineStr">
        <x:is>
          <x:t xml:space="preserve">Parada plegadora</x:t>
        </x:is>
      </x:c>
      <x:c r="D55" t="inlineStr">
        <x:is>
          <x:t xml:space="preserve">Plegadora hidráulica de chapa metálica</x:t>
        </x:is>
      </x:c>
      <x:c r="E55" t="inlineStr">
        <x:is>
          <x:t xml:space="preserve">A</x:t>
        </x:is>
      </x:c>
      <x:c r="F55" t="inlineStr">
        <x:is>
          <x:t xml:space="preserve">CONV</x:t>
        </x:is>
      </x:c>
      <x:c r="G55" t="inlineStr">
        <x:is>
          <x:t xml:space="preserve">2025-07-17 10:14:25.200</x:t>
        </x:is>
      </x:c>
      <x:c r="H55" t="n">
        <x:v>6</x:v>
      </x:c>
      <x:c r="I55" t="n">
        <x:v>56</x:v>
      </x:c>
      <x:c r="J55" t="n">
        <x:v>1</x:v>
      </x:c>
      <x:c r="K55" s="46" t="n">
        <x:v>4</x:v>
      </x:c>
      <x:c r="L55" s="45" t="n">
        <x:v>33.33333333333334</x:v>
      </x:c>
      <x:c r="M55" s="46" t="n">
        <x:v>11663.74276</x:v>
      </x:c>
      <x:c r="N55" s="45" t="n">
        <x:v>132.6927816135591</x:v>
      </x:c>
      <x:c r="O55" s="45" t="n">
        <x:v>78.77525299999957</x:v>
      </x:c>
      <x:c r="P55" s="46" t="n">
        <x:v>187.1513143333309</x:v>
      </x:c>
      <x:c r="Q55" s="29" t="n">
        <x:v>0</x:v>
      </x:c>
      <x:c r="R55" s="45" t="n">
        <x:v>0</x:v>
      </x:c>
      <x:c r="S55" s="45" t="n">
        <x:v>187.1513143333309</x:v>
      </x:c>
      <x:c r="T55" s="45" t="n">
        <x:v>20.30233133333309</x:v>
      </x:c>
      <x:c r="U55" s="45" t="n">
        <x:v>0.9075000000000012</x:v>
      </x:c>
      <x:c r="V55" s="45" t="n">
        <x:v>0</x:v>
      </x:c>
      <x:c r="W55" t="inlineStr">
        <x:is>
          <x:t xml:space="preserve">REGLA</x:t>
        </x:is>
      </x:c>
      <x:c r="X55" s="45" t="n">
        <x:v>0.0001095239999813</x:v>
      </x:c>
      <x:c r="Y55" t="n">
        <x:v>0</x:v>
      </x:c>
    </x:row>
    <x:row r="56">
      <x:c r="A56" t="inlineStr">
        <x:is>
          <x:t xml:space="preserve">S04A</x:t>
        </x:is>
      </x:c>
      <x:c r="B56" t="inlineStr">
        <x:is>
          <x:t xml:space="preserve">MILP (año sin fallas)</x:t>
        </x:is>
      </x:c>
      <x:c r="C56" t="inlineStr">
        <x:is>
          <x:t xml:space="preserve">Parada plegadora</x:t>
        </x:is>
      </x:c>
      <x:c r="D56" t="inlineStr">
        <x:is>
          <x:t xml:space="preserve">Plegadora hidráulica de chapa metálica</x:t>
        </x:is>
      </x:c>
      <x:c r="E56" t="inlineStr">
        <x:is>
          <x:t xml:space="preserve">A</x:t>
        </x:is>
      </x:c>
      <x:c r="F56" t="inlineStr">
        <x:is>
          <x:t xml:space="preserve">EDD</x:t>
        </x:is>
      </x:c>
      <x:c r="G56" t="inlineStr">
        <x:is>
          <x:t xml:space="preserve">2025-07-17 10:14:25.200</x:t>
        </x:is>
      </x:c>
      <x:c r="H56" t="n">
        <x:v>6</x:v>
      </x:c>
      <x:c r="I56" t="n">
        <x:v>56</x:v>
      </x:c>
      <x:c r="J56" t="n">
        <x:v>1</x:v>
      </x:c>
      <x:c r="K56" s="46" t="n">
        <x:v>2</x:v>
      </x:c>
      <x:c r="L56" s="45" t="n">
        <x:v>66.66666666666667</x:v>
      </x:c>
      <x:c r="M56" s="46" t="n">
        <x:v>7156.323</x:v>
      </x:c>
      <x:c r="N56" s="45" t="n">
        <x:v>134.0383869925804</x:v>
      </x:c>
      <x:c r="O56" s="45" t="n">
        <x:v>76.49097300000017</x:v>
      </x:c>
      <x:c r="P56" s="46" t="n">
        <x:v>601.4128106666697</x:v>
      </x:c>
      <x:c r="Q56" s="29" t="n">
        <x:v>0</x:v>
      </x:c>
      <x:c r="R56" s="45" t="n">
        <x:v>15</x:v>
      </x:c>
      <x:c r="S56" s="45" t="n">
        <x:v>601.4128106666697</x:v>
      </x:c>
      <x:c r="T56" s="45" t="n">
        <x:v>10.72106800000051</x:v>
      </x:c>
      <x:c r="U56" s="45" t="n">
        <x:v>0.9075000000000012</x:v>
      </x:c>
      <x:c r="V56" s="45" t="n">
        <x:v>0</x:v>
      </x:c>
      <x:c r="W56" t="inlineStr">
        <x:is>
          <x:t xml:space="preserve">REGLA</x:t>
        </x:is>
      </x:c>
      <x:c r="X56" s="45" t="n">
        <x:v>0.0005070619999969</x:v>
      </x:c>
      <x:c r="Y56" t="n">
        <x:v>0</x:v>
      </x:c>
    </x:row>
    <x:row r="57">
      <x:c r="A57" t="inlineStr">
        <x:is>
          <x:t xml:space="preserve">S04A</x:t>
        </x:is>
      </x:c>
      <x:c r="B57" t="inlineStr">
        <x:is>
          <x:t xml:space="preserve">MILP (año sin fallas)</x:t>
        </x:is>
      </x:c>
      <x:c r="C57" t="inlineStr">
        <x:is>
          <x:t xml:space="preserve">Parada plegadora</x:t>
        </x:is>
      </x:c>
      <x:c r="D57" t="inlineStr">
        <x:is>
          <x:t xml:space="preserve">Plegadora hidráulica de chapa metálica</x:t>
        </x:is>
      </x:c>
      <x:c r="E57" t="inlineStr">
        <x:is>
          <x:t xml:space="preserve">A</x:t>
        </x:is>
      </x:c>
      <x:c r="F57" t="inlineStr">
        <x:is>
          <x:t xml:space="preserve">MILP-MONO</x:t>
        </x:is>
      </x:c>
      <x:c r="G57" t="inlineStr">
        <x:is>
          <x:t xml:space="preserve">2025-07-17 10:14:25.200</x:t>
        </x:is>
      </x:c>
      <x:c r="H57" t="n">
        <x:v>6</x:v>
      </x:c>
      <x:c r="I57" t="n">
        <x:v>56</x:v>
      </x:c>
      <x:c r="J57" t="n">
        <x:v>1</x:v>
      </x:c>
      <x:c r="K57" s="46" t="n">
        <x:v>2</x:v>
      </x:c>
      <x:c r="L57" s="45" t="n">
        <x:v>66.66666666666667</x:v>
      </x:c>
      <x:c r="M57" s="46" t="n">
        <x:v>7156.323</x:v>
      </x:c>
      <x:c r="N57" s="45" t="n">
        <x:v>124.6912265312074</x:v>
      </x:c>
      <x:c r="O57" s="45" t="n">
        <x:v>71.31663833333346</x:v>
      </x:c>
      <x:c r="P57" s="46" t="n">
        <x:v>409.3303729999991</x:v>
      </x:c>
      <x:c r="Q57" s="29" t="n">
        <x:v>3</x:v>
      </x:c>
      <x:c r="R57" s="45" t="n">
        <x:v>12</x:v>
      </x:c>
      <x:c r="S57" s="45" t="n">
        <x:v>433.3303729999991</x:v>
      </x:c>
      <x:c r="T57" s="45" t="n">
        <x:v>15.46118933333355</x:v>
      </x:c>
      <x:c r="U57" s="45" t="n">
        <x:v>0.9075000000000012</x:v>
      </x:c>
      <x:c r="V57" s="45" t="n">
        <x:v>0</x:v>
      </x:c>
      <x:c r="W57" t="inlineStr">
        <x:is>
          <x:t xml:space="preserve">ÓPTIMO</x:t>
        </x:is>
      </x:c>
      <x:c r="X57" s="45" t="n">
        <x:v>0.3450144440002987</x:v>
      </x:c>
      <x:c r="Y57" t="n">
        <x:v>0</x:v>
      </x:c>
      <x:c r="Z57" s="45" t="n">
        <x:v>171</x:v>
      </x:c>
      <x:c r="AA57" s="45" t="n">
        <x:v>347</x:v>
      </x:c>
    </x:row>
    <x:row r="58">
      <x:c r="A58" t="inlineStr">
        <x:is>
          <x:t xml:space="preserve">S04A</x:t>
        </x:is>
      </x:c>
      <x:c r="B58" t="inlineStr">
        <x:is>
          <x:t xml:space="preserve">MILP (año sin fallas)</x:t>
        </x:is>
      </x:c>
      <x:c r="C58" t="inlineStr">
        <x:is>
          <x:t xml:space="preserve">Parada plegadora</x:t>
        </x:is>
      </x:c>
      <x:c r="D58" t="inlineStr">
        <x:is>
          <x:t xml:space="preserve">Plegadora hidráulica de chapa metálica</x:t>
        </x:is>
      </x:c>
      <x:c r="E58" t="inlineStr">
        <x:is>
          <x:t xml:space="preserve">A</x:t>
        </x:is>
      </x:c>
      <x:c r="F58" t="inlineStr">
        <x:is>
          <x:t xml:space="preserve">MILP-LEX</x:t>
        </x:is>
      </x:c>
      <x:c r="G58" t="inlineStr">
        <x:is>
          <x:t xml:space="preserve">2025-07-17 10:14:25.200</x:t>
        </x:is>
      </x:c>
      <x:c r="H58" t="n">
        <x:v>6</x:v>
      </x:c>
      <x:c r="I58" t="n">
        <x:v>56</x:v>
      </x:c>
      <x:c r="J58" t="n">
        <x:v>1</x:v>
      </x:c>
      <x:c r="K58" s="46" t="n">
        <x:v>2</x:v>
      </x:c>
      <x:c r="L58" s="45" t="n">
        <x:v>66.66666666666667</x:v>
      </x:c>
      <x:c r="M58" s="46" t="n">
        <x:v>7156.323</x:v>
      </x:c>
      <x:c r="N58" s="45" t="n">
        <x:v>124.691226531207</x:v>
      </x:c>
      <x:c r="O58" s="45" t="n">
        <x:v>71.31663833333323</x:v>
      </x:c>
      <x:c r="P58" s="46" t="n">
        <x:v>128.1740599999976</x:v>
      </x:c>
      <x:c r="Q58" s="29" t="n">
        <x:v>0</x:v>
      </x:c>
      <x:c r="R58" s="45" t="n">
        <x:v>5</x:v>
      </x:c>
      <x:c r="S58" s="45" t="n">
        <x:v>128.1740599999976</x:v>
      </x:c>
      <x:c r="T58" s="45" t="n">
        <x:v>4.430332333333126</x:v>
      </x:c>
      <x:c r="U58" s="45" t="n">
        <x:v>0.9075000000000012</x:v>
      </x:c>
      <x:c r="V58" s="45" t="n">
        <x:v>0</x:v>
      </x:c>
      <x:c r="W58" t="inlineStr">
        <x:is>
          <x:t xml:space="preserve">ÓPTIMO</x:t>
        </x:is>
      </x:c>
      <x:c r="X58" s="45" t="n">
        <x:v>2.133431416999884</x:v>
      </x:c>
      <x:c r="Y58" t="n">
        <x:v>0</x:v>
      </x:c>
      <x:c r="Z58" s="45" t="n">
        <x:v>171</x:v>
      </x:c>
      <x:c r="AA58" s="45" t="n">
        <x:v>402</x:v>
      </x:c>
    </x:row>
    <x:row r="59">
      <x:c r="A59" t="inlineStr">
        <x:is>
          <x:t xml:space="preserve">S04B</x:t>
        </x:is>
      </x:c>
      <x:c r="B59" t="inlineStr">
        <x:is>
          <x:t xml:space="preserve">FIFO (16_PROGRAMA_BASE)</x:t>
        </x:is>
      </x:c>
      <x:c r="C59" t="inlineStr">
        <x:is>
          <x:t xml:space="preserve">Parada plegadora</x:t>
        </x:is>
      </x:c>
      <x:c r="D59" t="inlineStr">
        <x:is>
          <x:t xml:space="preserve">Plegadora hidráulica de chapa metálica</x:t>
        </x:is>
      </x:c>
      <x:c r="E59" t="inlineStr">
        <x:is>
          <x:t xml:space="preserve">B</x:t>
        </x:is>
      </x:c>
      <x:c r="F59" t="inlineStr">
        <x:is>
          <x:t xml:space="preserve">CONV</x:t>
        </x:is>
      </x:c>
      <x:c r="G59" t="inlineStr">
        <x:is>
          <x:t xml:space="preserve">2025-07-17 10:14:25.200</x:t>
        </x:is>
      </x:c>
      <x:c r="H59" t="n">
        <x:v>8</x:v>
      </x:c>
      <x:c r="I59" t="n">
        <x:v>71</x:v>
      </x:c>
      <x:c r="J59" t="n">
        <x:v>1</x:v>
      </x:c>
      <x:c r="K59" s="46" t="n">
        <x:v>8</x:v>
      </x:c>
      <x:c r="L59" s="45" t="n">
        <x:v>0</x:v>
      </x:c>
      <x:c r="M59" s="46" t="n">
        <x:v>18279.96854</x:v>
      </x:c>
      <x:c r="N59" s="45" t="n">
        <x:v>165.8713990053387</x:v>
      </x:c>
      <x:c r="O59" s="45" t="n">
        <x:v>162.2978873333329</x:v>
      </x:c>
      <x:c r="P59" s="46" t="n">
        <x:v>43.33333066666637</x:v>
      </x:c>
      <x:c r="Q59" s="29" t="n">
        <x:v>0</x:v>
      </x:c>
      <x:c r="R59" s="45" t="n">
        <x:v>0</x:v>
      </x:c>
      <x:c r="S59" s="45" t="n">
        <x:v>43.33333066666637</x:v>
      </x:c>
      <x:c r="T59" s="45" t="n">
        <x:v>5.416666333333296</x:v>
      </x:c>
      <x:c r="U59" s="45" t="n">
        <x:v>0.9900008249999988</x:v>
      </x:c>
      <x:c r="V59" s="45" t="n">
        <x:v>0</x:v>
      </x:c>
      <x:c r="W59" t="inlineStr">
        <x:is>
          <x:t xml:space="preserve">REGLA</x:t>
        </x:is>
      </x:c>
      <x:c r="X59" s="45" t="n">
        <x:v>0.000168713000221</x:v>
      </x:c>
      <x:c r="Y59" t="n">
        <x:v>0</x:v>
      </x:c>
    </x:row>
    <x:row r="60">
      <x:c r="A60" t="inlineStr">
        <x:is>
          <x:t xml:space="preserve">S04B</x:t>
        </x:is>
      </x:c>
      <x:c r="B60" t="inlineStr">
        <x:is>
          <x:t xml:space="preserve">FIFO (16_PROGRAMA_BASE)</x:t>
        </x:is>
      </x:c>
      <x:c r="C60" t="inlineStr">
        <x:is>
          <x:t xml:space="preserve">Parada plegadora</x:t>
        </x:is>
      </x:c>
      <x:c r="D60" t="inlineStr">
        <x:is>
          <x:t xml:space="preserve">Plegadora hidráulica de chapa metálica</x:t>
        </x:is>
      </x:c>
      <x:c r="E60" t="inlineStr">
        <x:is>
          <x:t xml:space="preserve">B</x:t>
        </x:is>
      </x:c>
      <x:c r="F60" t="inlineStr">
        <x:is>
          <x:t xml:space="preserve">EDD</x:t>
        </x:is>
      </x:c>
      <x:c r="G60" t="inlineStr">
        <x:is>
          <x:t xml:space="preserve">2025-07-17 10:14:25.200</x:t>
        </x:is>
      </x:c>
      <x:c r="H60" t="n">
        <x:v>8</x:v>
      </x:c>
      <x:c r="I60" t="n">
        <x:v>71</x:v>
      </x:c>
      <x:c r="J60" t="n">
        <x:v>1</x:v>
      </x:c>
      <x:c r="K60" s="46" t="n">
        <x:v>6</x:v>
      </x:c>
      <x:c r="L60" s="45" t="n">
        <x:v>25</x:v>
      </x:c>
      <x:c r="M60" s="46" t="n">
        <x:v>15298.94554</x:v>
      </x:c>
      <x:c r="N60" s="45" t="n">
        <x:v>188.8553404703416</x:v>
      </x:c>
      <x:c r="O60" s="45" t="n">
        <x:v>135.2090146666669</x:v>
      </x:c>
      <x:c r="P60" s="46" t="n">
        <x:v>1322.135639666667</x:v>
      </x:c>
      <x:c r="Q60" s="29" t="n">
        <x:v>1</x:v>
      </x:c>
      <x:c r="R60" s="45" t="n">
        <x:v>46</x:v>
      </x:c>
      <x:c r="S60" s="45" t="n">
        <x:v>1330.135639666667</x:v>
      </x:c>
      <x:c r="T60" s="45" t="n">
        <x:v>57.65766633333328</x:v>
      </x:c>
      <x:c r="U60" s="45" t="n">
        <x:v>0.9900008249999988</x:v>
      </x:c>
      <x:c r="V60" s="45" t="n">
        <x:v>0</x:v>
      </x:c>
      <x:c r="W60" t="inlineStr">
        <x:is>
          <x:t xml:space="preserve">REGLA</x:t>
        </x:is>
      </x:c>
      <x:c r="X60" s="45" t="n">
        <x:v>0.0009959029998753001</x:v>
      </x:c>
      <x:c r="Y60" t="n">
        <x:v>0</x:v>
      </x:c>
    </x:row>
    <x:row r="61">
      <x:c r="A61" t="inlineStr">
        <x:is>
          <x:t xml:space="preserve">S04B</x:t>
        </x:is>
      </x:c>
      <x:c r="B61" t="inlineStr">
        <x:is>
          <x:t xml:space="preserve">FIFO (16_PROGRAMA_BASE)</x:t>
        </x:is>
      </x:c>
      <x:c r="C61" t="inlineStr">
        <x:is>
          <x:t xml:space="preserve">Parada plegadora</x:t>
        </x:is>
      </x:c>
      <x:c r="D61" t="inlineStr">
        <x:is>
          <x:t xml:space="preserve">Plegadora hidráulica de chapa metálica</x:t>
        </x:is>
      </x:c>
      <x:c r="E61" t="inlineStr">
        <x:is>
          <x:t xml:space="preserve">B</x:t>
        </x:is>
      </x:c>
      <x:c r="F61" t="inlineStr">
        <x:is>
          <x:t xml:space="preserve">MILP-MONO</x:t>
        </x:is>
      </x:c>
      <x:c r="G61" t="inlineStr">
        <x:is>
          <x:t xml:space="preserve">2025-07-17 10:14:25.200</x:t>
        </x:is>
      </x:c>
      <x:c r="H61" t="n">
        <x:v>8</x:v>
      </x:c>
      <x:c r="I61" t="n">
        <x:v>71</x:v>
      </x:c>
      <x:c r="J61" t="n">
        <x:v>1</x:v>
      </x:c>
      <x:c r="K61" s="46" t="n">
        <x:v>5</x:v>
      </x:c>
      <x:c r="L61" s="45" t="n">
        <x:v>37.5</x:v>
      </x:c>
      <x:c r="M61" s="46" t="n">
        <x:v>12511.98178</x:v>
      </x:c>
      <x:c r="N61" s="45" t="n">
        <x:v>153.9628303108537</x:v>
      </x:c>
      <x:c r="O61" s="45" t="n">
        <x:v>110.382753666667</x:v>
      </x:c>
      <x:c r="P61" s="46" t="n">
        <x:v>1424.477556333331</x:v>
      </x:c>
      <x:c r="Q61" s="29" t="n">
        <x:v>2</x:v>
      </x:c>
      <x:c r="R61" s="45" t="n">
        <x:v>53</x:v>
      </x:c>
      <x:c r="S61" s="45" t="n">
        <x:v>1440.477556333331</x:v>
      </x:c>
      <x:c r="T61" s="45" t="n">
        <x:v>5.587665666666453</x:v>
      </x:c>
      <x:c r="U61" s="45" t="n">
        <x:v>0.9900008249999988</x:v>
      </x:c>
      <x:c r="V61" s="45" t="n">
        <x:v>0</x:v>
      </x:c>
      <x:c r="W61" t="inlineStr">
        <x:is>
          <x:t xml:space="preserve">ÓPTIMO</x:t>
        </x:is>
      </x:c>
      <x:c r="X61" s="45" t="n">
        <x:v>1.582433256000058</x:v>
      </x:c>
      <x:c r="Y61" t="n">
        <x:v>0</x:v>
      </x:c>
      <x:c r="Z61" s="45" t="n">
        <x:v>276</x:v>
      </x:c>
      <x:c r="AA61" s="45" t="n">
        <x:v>573</x:v>
      </x:c>
    </x:row>
    <x:row r="62">
      <x:c r="A62" t="inlineStr">
        <x:is>
          <x:t xml:space="preserve">S04B</x:t>
        </x:is>
      </x:c>
      <x:c r="B62" t="inlineStr">
        <x:is>
          <x:t xml:space="preserve">FIFO (16_PROGRAMA_BASE)</x:t>
        </x:is>
      </x:c>
      <x:c r="C62" t="inlineStr">
        <x:is>
          <x:t xml:space="preserve">Parada plegadora</x:t>
        </x:is>
      </x:c>
      <x:c r="D62" t="inlineStr">
        <x:is>
          <x:t xml:space="preserve">Plegadora hidráulica de chapa metálica</x:t>
        </x:is>
      </x:c>
      <x:c r="E62" t="inlineStr">
        <x:is>
          <x:t xml:space="preserve">B</x:t>
        </x:is>
      </x:c>
      <x:c r="F62" t="inlineStr">
        <x:is>
          <x:t xml:space="preserve">MILP-LEX</x:t>
        </x:is>
      </x:c>
      <x:c r="G62" t="inlineStr">
        <x:is>
          <x:t xml:space="preserve">2025-07-17 10:14:25.200</x:t>
        </x:is>
      </x:c>
      <x:c r="H62" t="n">
        <x:v>8</x:v>
      </x:c>
      <x:c r="I62" t="n">
        <x:v>71</x:v>
      </x:c>
      <x:c r="J62" t="n">
        <x:v>1</x:v>
      </x:c>
      <x:c r="K62" s="46" t="n">
        <x:v>5</x:v>
      </x:c>
      <x:c r="L62" s="45" t="n">
        <x:v>37.5</x:v>
      </x:c>
      <x:c r="M62" s="46" t="n">
        <x:v>12511.98178</x:v>
      </x:c>
      <x:c r="N62" s="45" t="n">
        <x:v>153.9630842736814</x:v>
      </x:c>
      <x:c r="O62" s="45" t="n">
        <x:v>110.3832364808645</x:v>
      </x:c>
      <x:c r="P62" s="46" t="n">
        <x:v>1315.92968703827</x:v>
      </x:c>
      <x:c r="Q62" s="29" t="n">
        <x:v>1</x:v>
      </x:c>
      <x:c r="R62" s="45" t="n">
        <x:v>51</x:v>
      </x:c>
      <x:c r="S62" s="45" t="n">
        <x:v>1323.92968703827</x:v>
      </x:c>
      <x:c r="T62" s="45" t="n">
        <x:v>5.587679061164863</x:v>
      </x:c>
      <x:c r="U62" s="45" t="n">
        <x:v>0.9900008249999988</x:v>
      </x:c>
      <x:c r="V62" s="45" t="n">
        <x:v>0</x:v>
      </x:c>
      <x:c r="W62" t="inlineStr">
        <x:is>
          <x:t xml:space="preserve">ÓPTIMO</x:t>
        </x:is>
      </x:c>
      <x:c r="X62" s="45" t="n">
        <x:v>7.55370650399982</x:v>
      </x:c>
      <x:c r="Y62" t="n">
        <x:v>0</x:v>
      </x:c>
      <x:c r="Z62" s="45" t="n">
        <x:v>276</x:v>
      </x:c>
      <x:c r="AA62" s="45" t="n">
        <x:v>643</x:v>
      </x:c>
    </x:row>
    <x:row r="63">
      <x:c r="A63" t="inlineStr">
        <x:is>
          <x:t xml:space="preserve">S04B</x:t>
        </x:is>
      </x:c>
      <x:c r="B63" t="inlineStr">
        <x:is>
          <x:t xml:space="preserve">MILP (año sin fallas)</x:t>
        </x:is>
      </x:c>
      <x:c r="C63" t="inlineStr">
        <x:is>
          <x:t xml:space="preserve">Parada plegadora</x:t>
        </x:is>
      </x:c>
      <x:c r="D63" t="inlineStr">
        <x:is>
          <x:t xml:space="preserve">Plegadora hidráulica de chapa metálica</x:t>
        </x:is>
      </x:c>
      <x:c r="E63" t="inlineStr">
        <x:is>
          <x:t xml:space="preserve">B</x:t>
        </x:is>
      </x:c>
      <x:c r="F63" t="inlineStr">
        <x:is>
          <x:t xml:space="preserve">CONV</x:t>
        </x:is>
      </x:c>
      <x:c r="G63" t="inlineStr">
        <x:is>
          <x:t xml:space="preserve">2025-07-17 10:14:25.200</x:t>
        </x:is>
      </x:c>
      <x:c r="H63" t="n">
        <x:v>6</x:v>
      </x:c>
      <x:c r="I63" t="n">
        <x:v>56</x:v>
      </x:c>
      <x:c r="J63" t="n">
        <x:v>1</x:v>
      </x:c>
      <x:c r="K63" s="46" t="n">
        <x:v>4</x:v>
      </x:c>
      <x:c r="L63" s="45" t="n">
        <x:v>33.33333333333334</x:v>
      </x:c>
      <x:c r="M63" s="46" t="n">
        <x:v>11663.74276</x:v>
      </x:c>
      <x:c r="N63" s="45" t="n">
        <x:v>132.0259866328604</x:v>
      </x:c>
      <x:c r="O63" s="45" t="n">
        <x:v>78.27525199999968</x:v>
      </x:c>
      <x:c r="P63" s="46" t="n">
        <x:v>180.9846353333324</x:v>
      </x:c>
      <x:c r="Q63" s="29" t="n">
        <x:v>0</x:v>
      </x:c>
      <x:c r="R63" s="45" t="n">
        <x:v>0</x:v>
      </x:c>
      <x:c r="S63" s="45" t="n">
        <x:v>180.9846353333324</x:v>
      </x:c>
      <x:c r="T63" s="45" t="n">
        <x:v>19.63566333333324</x:v>
      </x:c>
      <x:c r="U63" s="45" t="n">
        <x:v>0.4949991750000003</x:v>
      </x:c>
      <x:c r="V63" s="45" t="n">
        <x:v>0</x:v>
      </x:c>
      <x:c r="W63" t="inlineStr">
        <x:is>
          <x:t xml:space="preserve">REGLA</x:t>
        </x:is>
      </x:c>
      <x:c r="X63" s="45" t="n">
        <x:v>0.0001303589997405</x:v>
      </x:c>
      <x:c r="Y63" t="n">
        <x:v>0</x:v>
      </x:c>
    </x:row>
    <x:row r="64">
      <x:c r="A64" t="inlineStr">
        <x:is>
          <x:t xml:space="preserve">S04B</x:t>
        </x:is>
      </x:c>
      <x:c r="B64" t="inlineStr">
        <x:is>
          <x:t xml:space="preserve">MILP (año sin fallas)</x:t>
        </x:is>
      </x:c>
      <x:c r="C64" t="inlineStr">
        <x:is>
          <x:t xml:space="preserve">Parada plegadora</x:t>
        </x:is>
      </x:c>
      <x:c r="D64" t="inlineStr">
        <x:is>
          <x:t xml:space="preserve">Plegadora hidráulica de chapa metálica</x:t>
        </x:is>
      </x:c>
      <x:c r="E64" t="inlineStr">
        <x:is>
          <x:t xml:space="preserve">B</x:t>
        </x:is>
      </x:c>
      <x:c r="F64" t="inlineStr">
        <x:is>
          <x:t xml:space="preserve">EDD</x:t>
        </x:is>
      </x:c>
      <x:c r="G64" t="inlineStr">
        <x:is>
          <x:t xml:space="preserve">2025-07-17 10:14:25.200</x:t>
        </x:is>
      </x:c>
      <x:c r="H64" t="n">
        <x:v>6</x:v>
      </x:c>
      <x:c r="I64" t="n">
        <x:v>56</x:v>
      </x:c>
      <x:c r="J64" t="n">
        <x:v>1</x:v>
      </x:c>
      <x:c r="K64" s="46" t="n">
        <x:v>2</x:v>
      </x:c>
      <x:c r="L64" s="45" t="n">
        <x:v>66.66666666666667</x:v>
      </x:c>
      <x:c r="M64" s="46" t="n">
        <x:v>7156.323</x:v>
      </x:c>
      <x:c r="N64" s="45" t="n">
        <x:v>134.0383869925804</x:v>
      </x:c>
      <x:c r="O64" s="45" t="n">
        <x:v>76.49097300000017</x:v>
      </x:c>
      <x:c r="P64" s="46" t="n">
        <x:v>600.5794756666699</x:v>
      </x:c>
      <x:c r="Q64" s="29" t="n">
        <x:v>0</x:v>
      </x:c>
      <x:c r="R64" s="45" t="n">
        <x:v>15</x:v>
      </x:c>
      <x:c r="S64" s="45" t="n">
        <x:v>600.5794756666699</x:v>
      </x:c>
      <x:c r="T64" s="45" t="n">
        <x:v>10.72106800000051</x:v>
      </x:c>
      <x:c r="U64" s="45" t="n">
        <x:v>0.4949991750000003</x:v>
      </x:c>
      <x:c r="V64" s="45" t="n">
        <x:v>0</x:v>
      </x:c>
      <x:c r="W64" t="inlineStr">
        <x:is>
          <x:t xml:space="preserve">REGLA</x:t>
        </x:is>
      </x:c>
      <x:c r="X64" s="45" t="n">
        <x:v>0.0004738600000564</x:v>
      </x:c>
      <x:c r="Y64" t="n">
        <x:v>0</x:v>
      </x:c>
    </x:row>
    <x:row r="65">
      <x:c r="A65" t="inlineStr">
        <x:is>
          <x:t xml:space="preserve">S04B</x:t>
        </x:is>
      </x:c>
      <x:c r="B65" t="inlineStr">
        <x:is>
          <x:t xml:space="preserve">MILP (año sin fallas)</x:t>
        </x:is>
      </x:c>
      <x:c r="C65" t="inlineStr">
        <x:is>
          <x:t xml:space="preserve">Parada plegadora</x:t>
        </x:is>
      </x:c>
      <x:c r="D65" t="inlineStr">
        <x:is>
          <x:t xml:space="preserve">Plegadora hidráulica de chapa metálica</x:t>
        </x:is>
      </x:c>
      <x:c r="E65" t="inlineStr">
        <x:is>
          <x:t xml:space="preserve">B</x:t>
        </x:is>
      </x:c>
      <x:c r="F65" t="inlineStr">
        <x:is>
          <x:t xml:space="preserve">MILP-MONO</x:t>
        </x:is>
      </x:c>
      <x:c r="G65" t="inlineStr">
        <x:is>
          <x:t xml:space="preserve">2025-07-17 10:14:25.200</x:t>
        </x:is>
      </x:c>
      <x:c r="H65" t="n">
        <x:v>6</x:v>
      </x:c>
      <x:c r="I65" t="n">
        <x:v>56</x:v>
      </x:c>
      <x:c r="J65" t="n">
        <x:v>1</x:v>
      </x:c>
      <x:c r="K65" s="46" t="n">
        <x:v>2</x:v>
      </x:c>
      <x:c r="L65" s="45" t="n">
        <x:v>66.66666666666667</x:v>
      </x:c>
      <x:c r="M65" s="46" t="n">
        <x:v>7156.323</x:v>
      </x:c>
      <x:c r="N65" s="45" t="n">
        <x:v>124.3901514572171</x:v>
      </x:c>
      <x:c r="O65" s="45" t="n">
        <x:v>71.14997133333327</x:v>
      </x:c>
      <x:c r="P65" s="46" t="n">
        <x:v>484.4197811130912</x:v>
      </x:c>
      <x:c r="Q65" s="29" t="n">
        <x:v>0</x:v>
      </x:c>
      <x:c r="R65" s="45" t="n">
        <x:v>13</x:v>
      </x:c>
      <x:c r="S65" s="45" t="n">
        <x:v>484.4197811130912</x:v>
      </x:c>
      <x:c r="T65" s="45" t="n">
        <x:v>14.3132036666666</x:v>
      </x:c>
      <x:c r="U65" s="45" t="n">
        <x:v>0.4949991750000003</x:v>
      </x:c>
      <x:c r="V65" s="45" t="n">
        <x:v>0</x:v>
      </x:c>
      <x:c r="W65" t="inlineStr">
        <x:is>
          <x:t xml:space="preserve">ÓPTIMO</x:t>
        </x:is>
      </x:c>
      <x:c r="X65" s="45" t="n">
        <x:v>0.3082310380000308</x:v>
      </x:c>
      <x:c r="Y65" t="n">
        <x:v>0</x:v>
      </x:c>
      <x:c r="Z65" s="45" t="n">
        <x:v>171</x:v>
      </x:c>
      <x:c r="AA65" s="45" t="n">
        <x:v>347</x:v>
      </x:c>
    </x:row>
    <x:row r="66">
      <x:c r="A66" t="inlineStr">
        <x:is>
          <x:t xml:space="preserve">S04B</x:t>
        </x:is>
      </x:c>
      <x:c r="B66" t="inlineStr">
        <x:is>
          <x:t xml:space="preserve">MILP (año sin fallas)</x:t>
        </x:is>
      </x:c>
      <x:c r="C66" t="inlineStr">
        <x:is>
          <x:t xml:space="preserve">Parada plegadora</x:t>
        </x:is>
      </x:c>
      <x:c r="D66" t="inlineStr">
        <x:is>
          <x:t xml:space="preserve">Plegadora hidráulica de chapa metálica</x:t>
        </x:is>
      </x:c>
      <x:c r="E66" t="inlineStr">
        <x:is>
          <x:t xml:space="preserve">B</x:t>
        </x:is>
      </x:c>
      <x:c r="F66" t="inlineStr">
        <x:is>
          <x:t xml:space="preserve">MILP-LEX</x:t>
        </x:is>
      </x:c>
      <x:c r="G66" t="inlineStr">
        <x:is>
          <x:t xml:space="preserve">2025-07-17 10:14:25.200</x:t>
        </x:is>
      </x:c>
      <x:c r="H66" t="n">
        <x:v>6</x:v>
      </x:c>
      <x:c r="I66" t="n">
        <x:v>56</x:v>
      </x:c>
      <x:c r="J66" t="n">
        <x:v>1</x:v>
      </x:c>
      <x:c r="K66" s="46" t="n">
        <x:v>2</x:v>
      </x:c>
      <x:c r="L66" s="45" t="n">
        <x:v>66.66666666666667</x:v>
      </x:c>
      <x:c r="M66" s="46" t="n">
        <x:v>7156.323</x:v>
      </x:c>
      <x:c r="N66" s="45" t="n">
        <x:v>124.3901514572171</x:v>
      </x:c>
      <x:c r="O66" s="45" t="n">
        <x:v>71.14997133333327</x:v>
      </x:c>
      <x:c r="P66" s="46" t="n">
        <x:v>124.6740529999984</x:v>
      </x:c>
      <x:c r="Q66" s="29" t="n">
        <x:v>0</x:v>
      </x:c>
      <x:c r="R66" s="45" t="n">
        <x:v>5</x:v>
      </x:c>
      <x:c r="S66" s="45" t="n">
        <x:v>124.6740529999984</x:v>
      </x:c>
      <x:c r="T66" s="45" t="n">
        <x:v>4.263665333333165</x:v>
      </x:c>
      <x:c r="U66" s="45" t="n">
        <x:v>0.4949991750000003</x:v>
      </x:c>
      <x:c r="V66" s="45" t="n">
        <x:v>0</x:v>
      </x:c>
      <x:c r="W66" t="inlineStr">
        <x:is>
          <x:t xml:space="preserve">ÓPTIMO</x:t>
        </x:is>
      </x:c>
      <x:c r="X66" s="45" t="n">
        <x:v>1.821060102000047</x:v>
      </x:c>
      <x:c r="Y66" t="n">
        <x:v>0</x:v>
      </x:c>
      <x:c r="Z66" s="45" t="n">
        <x:v>171</x:v>
      </x:c>
      <x:c r="AA66" s="45" t="n">
        <x:v>402</x:v>
      </x:c>
    </x:row>
    <x:row r="67">
      <x:c r="A67" t="inlineStr">
        <x:is>
          <x:t xml:space="preserve">S05A</x:t>
        </x:is>
      </x:c>
      <x:c r="B67" t="inlineStr">
        <x:is>
          <x:t xml:space="preserve">FIFO (16_PROGRAMA_BASE)</x:t>
        </x:is>
      </x:c>
      <x:c r="C67" t="inlineStr">
        <x:is>
          <x:t xml:space="preserve">Parada plegadora</x:t>
        </x:is>
      </x:c>
      <x:c r="D67" t="inlineStr">
        <x:is>
          <x:t xml:space="preserve">Plegadora hidráulica de chapa metálica</x:t>
        </x:is>
      </x:c>
      <x:c r="E67" t="inlineStr">
        <x:is>
          <x:t xml:space="preserve">A</x:t>
        </x:is>
      </x:c>
      <x:c r="F67" t="inlineStr">
        <x:is>
          <x:t xml:space="preserve">CONV</x:t>
        </x:is>
      </x:c>
      <x:c r="G67" t="inlineStr">
        <x:is>
          <x:t xml:space="preserve">2025-08-08 09:00:00.000</x:t>
        </x:is>
      </x:c>
      <x:c r="H67" t="n">
        <x:v>5</x:v>
      </x:c>
      <x:c r="I67" t="n">
        <x:v>41</x:v>
      </x:c>
      <x:c r="J67" t="n">
        <x:v>1</x:v>
      </x:c>
      <x:c r="K67" s="46" t="n">
        <x:v>4</x:v>
      </x:c>
      <x:c r="L67" s="45" t="n">
        <x:v>20</x:v>
      </x:c>
      <x:c r="M67" s="46" t="n">
        <x:v>8142.62254</x:v>
      </x:c>
      <x:c r="N67" s="45" t="n">
        <x:v>125.8952667136379</x:v>
      </x:c>
      <x:c r="O67" s="45" t="n">
        <x:v>123.8777139999995</x:v>
      </x:c>
      <x:c r="P67" s="46" t="n">
        <x:v>107.1479879999943</x:v>
      </x:c>
      <x:c r="Q67" s="29" t="n">
        <x:v>0</x:v>
      </x:c>
      <x:c r="R67" s="45" t="n">
        <x:v>0</x:v>
      </x:c>
      <x:c r="S67" s="45" t="n">
        <x:v>107.1479879999943</x:v>
      </x:c>
      <x:c r="T67" s="45" t="n">
        <x:v>11.90533199999936</x:v>
      </x:c>
      <x:c r="U67" s="45" t="n">
        <x:v>0.9075008249999992</x:v>
      </x:c>
      <x:c r="V67" s="45" t="n">
        <x:v>48.35599999999999</x:v>
      </x:c>
      <x:c r="W67" t="inlineStr">
        <x:is>
          <x:t xml:space="preserve">REGLA</x:t>
        </x:is>
      </x:c>
      <x:c r="X67" s="45" t="n">
        <x:v>8.303100003104191e-05</x:v>
      </x:c>
      <x:c r="Y67" t="n">
        <x:v>0</x:v>
      </x:c>
    </x:row>
    <x:row r="68">
      <x:c r="A68" t="inlineStr">
        <x:is>
          <x:t xml:space="preserve">S05A</x:t>
        </x:is>
      </x:c>
      <x:c r="B68" t="inlineStr">
        <x:is>
          <x:t xml:space="preserve">FIFO (16_PROGRAMA_BASE)</x:t>
        </x:is>
      </x:c>
      <x:c r="C68" t="inlineStr">
        <x:is>
          <x:t xml:space="preserve">Parada plegadora</x:t>
        </x:is>
      </x:c>
      <x:c r="D68" t="inlineStr">
        <x:is>
          <x:t xml:space="preserve">Plegadora hidráulica de chapa metálica</x:t>
        </x:is>
      </x:c>
      <x:c r="E68" t="inlineStr">
        <x:is>
          <x:t xml:space="preserve">A</x:t>
        </x:is>
      </x:c>
      <x:c r="F68" t="inlineStr">
        <x:is>
          <x:t xml:space="preserve">EDD</x:t>
        </x:is>
      </x:c>
      <x:c r="G68" t="inlineStr">
        <x:is>
          <x:t xml:space="preserve">2025-08-08 09:00:00.000</x:t>
        </x:is>
      </x:c>
      <x:c r="H68" t="n">
        <x:v>5</x:v>
      </x:c>
      <x:c r="I68" t="n">
        <x:v>41</x:v>
      </x:c>
      <x:c r="J68" t="n">
        <x:v>1</x:v>
      </x:c>
      <x:c r="K68" s="46" t="n">
        <x:v>3</x:v>
      </x:c>
      <x:c r="L68" s="45" t="n">
        <x:v>40</x:v>
      </x:c>
      <x:c r="M68" s="46" t="n">
        <x:v>7953.056760000001</x:v>
      </x:c>
      <x:c r="N68" s="45" t="n">
        <x:v>157.1873145322074</x:v>
      </x:c>
      <x:c r="O68" s="45" t="n">
        <x:v>113.9973349999993</x:v>
      </x:c>
      <x:c r="P68" s="46" t="n">
        <x:v>1347.327325999998</x:v>
      </x:c>
      <x:c r="Q68" s="29" t="n">
        <x:v>2</x:v>
      </x:c>
      <x:c r="R68" s="45" t="n">
        <x:v>45</x:v>
      </x:c>
      <x:c r="S68" s="45" t="n">
        <x:v>1363.327325999998</x:v>
      </x:c>
      <x:c r="T68" s="45" t="n">
        <x:v>63.75915299999929</x:v>
      </x:c>
      <x:c r="U68" s="45" t="n">
        <x:v>0.9075008249999992</x:v>
      </x:c>
      <x:c r="V68" s="45" t="n">
        <x:v>48.35599999999999</x:v>
      </x:c>
      <x:c r="W68" t="inlineStr">
        <x:is>
          <x:t xml:space="preserve">REGLA</x:t>
        </x:is>
      </x:c>
      <x:c r="X68" s="45" t="n">
        <x:v>0.0003464860001258</x:v>
      </x:c>
      <x:c r="Y68" t="n">
        <x:v>0</x:v>
      </x:c>
    </x:row>
    <x:row r="69">
      <x:c r="A69" t="inlineStr">
        <x:is>
          <x:t xml:space="preserve">S05A</x:t>
        </x:is>
      </x:c>
      <x:c r="B69" t="inlineStr">
        <x:is>
          <x:t xml:space="preserve">FIFO (16_PROGRAMA_BASE)</x:t>
        </x:is>
      </x:c>
      <x:c r="C69" t="inlineStr">
        <x:is>
          <x:t xml:space="preserve">Parada plegadora</x:t>
        </x:is>
      </x:c>
      <x:c r="D69" t="inlineStr">
        <x:is>
          <x:t xml:space="preserve">Plegadora hidráulica de chapa metálica</x:t>
        </x:is>
      </x:c>
      <x:c r="E69" t="inlineStr">
        <x:is>
          <x:t xml:space="preserve">A</x:t>
        </x:is>
      </x:c>
      <x:c r="F69" t="inlineStr">
        <x:is>
          <x:t xml:space="preserve">MILP-MONO</x:t>
        </x:is>
      </x:c>
      <x:c r="G69" t="inlineStr">
        <x:is>
          <x:t xml:space="preserve">2025-08-08 09:00:00.000</x:t>
        </x:is>
      </x:c>
      <x:c r="H69" t="n">
        <x:v>5</x:v>
      </x:c>
      <x:c r="I69" t="n">
        <x:v>41</x:v>
      </x:c>
      <x:c r="J69" t="n">
        <x:v>1</x:v>
      </x:c>
      <x:c r="K69" s="46" t="n">
        <x:v>3</x:v>
      </x:c>
      <x:c r="L69" s="45" t="n">
        <x:v>40</x:v>
      </x:c>
      <x:c r="M69" s="46" t="n">
        <x:v>5587.905760000001</x:v>
      </x:c>
      <x:c r="N69" s="45" t="n">
        <x:v>95.78397931789156</x:v>
      </x:c>
      <x:c r="O69" s="45" t="n">
        <x:v>105.5158219999996</x:v>
      </x:c>
      <x:c r="P69" s="46" t="n">
        <x:v>639.1949239999997</x:v>
      </x:c>
      <x:c r="Q69" s="29" t="n">
        <x:v>1</x:v>
      </x:c>
      <x:c r="R69" s="45" t="n">
        <x:v>26</x:v>
      </x:c>
      <x:c r="S69" s="45" t="n">
        <x:v>647.1949239999997</x:v>
      </x:c>
      <x:c r="T69" s="45" t="n">
        <x:v>8.256666000000223</x:v>
      </x:c>
      <x:c r="U69" s="45" t="n">
        <x:v>0.9075008249999992</x:v>
      </x:c>
      <x:c r="V69" s="45" t="n">
        <x:v>48.35599999999999</x:v>
      </x:c>
      <x:c r="W69" t="inlineStr">
        <x:is>
          <x:t xml:space="preserve">ÓPTIMO</x:t>
        </x:is>
      </x:c>
      <x:c r="X69" s="45" t="n">
        <x:v>0.1536123249998127</x:v>
      </x:c>
      <x:c r="Y69" t="n">
        <x:v>0</x:v>
      </x:c>
      <x:c r="Z69" s="45" t="n">
        <x:v>112</x:v>
      </x:c>
      <x:c r="AA69" s="45" t="n">
        <x:v>224</x:v>
      </x:c>
    </x:row>
    <x:row r="70">
      <x:c r="A70" t="inlineStr">
        <x:is>
          <x:t xml:space="preserve">S05A</x:t>
        </x:is>
      </x:c>
      <x:c r="B70" t="inlineStr">
        <x:is>
          <x:t xml:space="preserve">FIFO (16_PROGRAMA_BASE)</x:t>
        </x:is>
      </x:c>
      <x:c r="C70" t="inlineStr">
        <x:is>
          <x:t xml:space="preserve">Parada plegadora</x:t>
        </x:is>
      </x:c>
      <x:c r="D70" t="inlineStr">
        <x:is>
          <x:t xml:space="preserve">Plegadora hidráulica de chapa metálica</x:t>
        </x:is>
      </x:c>
      <x:c r="E70" t="inlineStr">
        <x:is>
          <x:t xml:space="preserve">A</x:t>
        </x:is>
      </x:c>
      <x:c r="F70" t="inlineStr">
        <x:is>
          <x:t xml:space="preserve">MILP-LEX</x:t>
        </x:is>
      </x:c>
      <x:c r="G70" t="inlineStr">
        <x:is>
          <x:t xml:space="preserve">2025-08-08 09:00:00.000</x:t>
        </x:is>
      </x:c>
      <x:c r="H70" t="n">
        <x:v>5</x:v>
      </x:c>
      <x:c r="I70" t="n">
        <x:v>41</x:v>
      </x:c>
      <x:c r="J70" t="n">
        <x:v>1</x:v>
      </x:c>
      <x:c r="K70" s="46" t="n">
        <x:v>3</x:v>
      </x:c>
      <x:c r="L70" s="45" t="n">
        <x:v>40</x:v>
      </x:c>
      <x:c r="M70" s="46" t="n">
        <x:v>5587.905760000001</x:v>
      </x:c>
      <x:c r="N70" s="45" t="n">
        <x:v>95.78397931789183</x:v>
      </x:c>
      <x:c r="O70" s="45" t="n">
        <x:v>105.5158219999998</x:v>
      </x:c>
      <x:c r="P70" s="46" t="n">
        <x:v>593.0612129999993</x:v>
      </x:c>
      <x:c r="Q70" s="29" t="n">
        <x:v>0</x:v>
      </x:c>
      <x:c r="R70" s="45" t="n">
        <x:v>26</x:v>
      </x:c>
      <x:c r="S70" s="45" t="n">
        <x:v>593.0612129999993</x:v>
      </x:c>
      <x:c r="T70" s="45" t="n">
        <x:v>6.785540000000537</x:v>
      </x:c>
      <x:c r="U70" s="45" t="n">
        <x:v>0.9075008249999992</x:v>
      </x:c>
      <x:c r="V70" s="45" t="n">
        <x:v>48.35599999999999</x:v>
      </x:c>
      <x:c r="W70" t="inlineStr">
        <x:is>
          <x:t xml:space="preserve">ÓPTIMO</x:t>
        </x:is>
      </x:c>
      <x:c r="X70" s="45" t="n">
        <x:v>1.892920973999935</x:v>
      </x:c>
      <x:c r="Y70" t="n">
        <x:v>0</x:v>
      </x:c>
      <x:c r="Z70" s="45" t="n">
        <x:v>112</x:v>
      </x:c>
      <x:c r="AA70" s="45" t="n">
        <x:v>264</x:v>
      </x:c>
    </x:row>
    <x:row r="71">
      <x:c r="A71" t="inlineStr">
        <x:is>
          <x:t xml:space="preserve">S05A</x:t>
        </x:is>
      </x:c>
      <x:c r="B71" t="inlineStr">
        <x:is>
          <x:t xml:space="preserve">MILP (año sin fallas)</x:t>
        </x:is>
      </x:c>
      <x:c r="C71" t="inlineStr">
        <x:is>
          <x:t xml:space="preserve">Parada plegadora</x:t>
        </x:is>
      </x:c>
      <x:c r="D71" t="inlineStr">
        <x:is>
          <x:t xml:space="preserve">Plegadora hidráulica de chapa metálica</x:t>
        </x:is>
      </x:c>
      <x:c r="E71" t="inlineStr">
        <x:is>
          <x:t xml:space="preserve">A</x:t>
        </x:is>
      </x:c>
      <x:c r="F71" t="inlineStr">
        <x:is>
          <x:t xml:space="preserve">CONV</x:t>
        </x:is>
      </x:c>
      <x:c r="G71" t="inlineStr">
        <x:is>
          <x:t xml:space="preserve">2025-08-08 09:00:00.000</x:t>
        </x:is>
      </x:c>
      <x:c r="H71" t="n">
        <x:v>5</x:v>
      </x:c>
      <x:c r="I71" t="n">
        <x:v>36</x:v>
      </x:c>
      <x:c r="J71" t="n">
        <x:v>1</x:v>
      </x:c>
      <x:c r="K71" s="46" t="n">
        <x:v>2</x:v>
      </x:c>
      <x:c r="L71" s="45" t="n">
        <x:v>60</x:v>
      </x:c>
      <x:c r="M71" s="46" t="n">
        <x:v>5431.142</x:v>
      </x:c>
      <x:c r="N71" s="45" t="n">
        <x:v>82.3051066275812</x:v>
      </x:c>
      <x:c r="O71" s="45" t="n">
        <x:v>57.99629399999981</x:v>
      </x:c>
      <x:c r="P71" s="46" t="n">
        <x:v>90.44098199999576</x:v>
      </x:c>
      <x:c r="Q71" s="29" t="n">
        <x:v>0</x:v>
      </x:c>
      <x:c r="R71" s="45" t="n">
        <x:v>0</x:v>
      </x:c>
      <x:c r="S71" s="45" t="n">
        <x:v>90.44098199999576</x:v>
      </x:c>
      <x:c r="T71" s="45" t="n">
        <x:v>10.04899799999953</x:v>
      </x:c>
      <x:c r="U71" s="45" t="n">
        <x:v>0.9075008249999992</x:v>
      </x:c>
      <x:c r="V71" s="45" t="n">
        <x:v>48.35599999999999</x:v>
      </x:c>
      <x:c r="W71" t="inlineStr">
        <x:is>
          <x:t xml:space="preserve">REGLA</x:t>
        </x:is>
      </x:c>
      <x:c r="X71" s="45" t="n">
        <x:v>7.842400009394623e-05</x:v>
      </x:c>
      <x:c r="Y71" t="n">
        <x:v>0</x:v>
      </x:c>
    </x:row>
    <x:row r="72">
      <x:c r="A72" t="inlineStr">
        <x:is>
          <x:t xml:space="preserve">S05A</x:t>
        </x:is>
      </x:c>
      <x:c r="B72" t="inlineStr">
        <x:is>
          <x:t xml:space="preserve">MILP (año sin fallas)</x:t>
        </x:is>
      </x:c>
      <x:c r="C72" t="inlineStr">
        <x:is>
          <x:t xml:space="preserve">Parada plegadora</x:t>
        </x:is>
      </x:c>
      <x:c r="D72" t="inlineStr">
        <x:is>
          <x:t xml:space="preserve">Plegadora hidráulica de chapa metálica</x:t>
        </x:is>
      </x:c>
      <x:c r="E72" t="inlineStr">
        <x:is>
          <x:t xml:space="preserve">A</x:t>
        </x:is>
      </x:c>
      <x:c r="F72" t="inlineStr">
        <x:is>
          <x:t xml:space="preserve">EDD</x:t>
        </x:is>
      </x:c>
      <x:c r="G72" t="inlineStr">
        <x:is>
          <x:t xml:space="preserve">2025-08-08 09:00:00.000</x:t>
        </x:is>
      </x:c>
      <x:c r="H72" t="n">
        <x:v>5</x:v>
      </x:c>
      <x:c r="I72" t="n">
        <x:v>36</x:v>
      </x:c>
      <x:c r="J72" t="n">
        <x:v>1</x:v>
      </x:c>
      <x:c r="K72" s="46" t="n">
        <x:v>3</x:v>
      </x:c>
      <x:c r="L72" s="45" t="n">
        <x:v>40</x:v>
      </x:c>
      <x:c r="M72" s="46" t="n">
        <x:v>8876.779</x:v>
      </x:c>
      <x:c r="N72" s="45" t="n">
        <x:v>129.7684481289839</x:v>
      </x:c>
      <x:c r="O72" s="45" t="n">
        <x:v>79.66750100000036</x:v>
      </x:c>
      <x:c r="P72" s="46" t="n">
        <x:v>652.8608020000006</x:v>
      </x:c>
      <x:c r="Q72" s="29" t="n">
        <x:v>0</x:v>
      </x:c>
      <x:c r="R72" s="45" t="n">
        <x:v>17</x:v>
      </x:c>
      <x:c r="S72" s="45" t="n">
        <x:v>652.8608020000006</x:v>
      </x:c>
      <x:c r="T72" s="45" t="n">
        <x:v>56.13456500000007</x:v>
      </x:c>
      <x:c r="U72" s="45" t="n">
        <x:v>0.9075008249999992</x:v>
      </x:c>
      <x:c r="V72" s="45" t="n">
        <x:v>48.35599999999999</x:v>
      </x:c>
      <x:c r="W72" t="inlineStr">
        <x:is>
          <x:t xml:space="preserve">REGLA</x:t>
        </x:is>
      </x:c>
      <x:c r="X72" s="45" t="n">
        <x:v>0.0002547409999351</x:v>
      </x:c>
      <x:c r="Y72" t="n">
        <x:v>0</x:v>
      </x:c>
    </x:row>
    <x:row r="73">
      <x:c r="A73" t="inlineStr">
        <x:is>
          <x:t xml:space="preserve">S05A</x:t>
        </x:is>
      </x:c>
      <x:c r="B73" t="inlineStr">
        <x:is>
          <x:t xml:space="preserve">MILP (año sin fallas)</x:t>
        </x:is>
      </x:c>
      <x:c r="C73" t="inlineStr">
        <x:is>
          <x:t xml:space="preserve">Parada plegadora</x:t>
        </x:is>
      </x:c>
      <x:c r="D73" t="inlineStr">
        <x:is>
          <x:t xml:space="preserve">Plegadora hidráulica de chapa metálica</x:t>
        </x:is>
      </x:c>
      <x:c r="E73" t="inlineStr">
        <x:is>
          <x:t xml:space="preserve">A</x:t>
        </x:is>
      </x:c>
      <x:c r="F73" t="inlineStr">
        <x:is>
          <x:t xml:space="preserve">MILP-MONO</x:t>
        </x:is>
      </x:c>
      <x:c r="G73" t="inlineStr">
        <x:is>
          <x:t xml:space="preserve">2025-08-08 09:00:00.000</x:t>
        </x:is>
      </x:c>
      <x:c r="H73" t="n">
        <x:v>5</x:v>
      </x:c>
      <x:c r="I73" t="n">
        <x:v>36</x:v>
      </x:c>
      <x:c r="J73" t="n">
        <x:v>1</x:v>
      </x:c>
      <x:c r="K73" s="46" t="n">
        <x:v>2</x:v>
      </x:c>
      <x:c r="L73" s="45" t="n">
        <x:v>60</x:v>
      </x:c>
      <x:c r="M73" s="46" t="n">
        <x:v>5431.142</x:v>
      </x:c>
      <x:c r="N73" s="45" t="n">
        <x:v>82.3051066275812</x:v>
      </x:c>
      <x:c r="O73" s="45" t="n">
        <x:v>57.99629399999981</x:v>
      </x:c>
      <x:c r="P73" s="46" t="n">
        <x:v>90.44098199999576</x:v>
      </x:c>
      <x:c r="Q73" s="29" t="n">
        <x:v>0</x:v>
      </x:c>
      <x:c r="R73" s="45" t="n">
        <x:v>0</x:v>
      </x:c>
      <x:c r="S73" s="45" t="n">
        <x:v>90.44098199999576</x:v>
      </x:c>
      <x:c r="T73" s="45" t="n">
        <x:v>10.04899799999953</x:v>
      </x:c>
      <x:c r="U73" s="45" t="n">
        <x:v>0.9075008249999992</x:v>
      </x:c>
      <x:c r="V73" s="45" t="n">
        <x:v>48.35599999999999</x:v>
      </x:c>
      <x:c r="W73" t="inlineStr">
        <x:is>
          <x:t xml:space="preserve">ÓPTIMO</x:t>
        </x:is>
      </x:c>
      <x:c r="X73" s="45" t="n">
        <x:v>0.0540868520001822</x:v>
      </x:c>
      <x:c r="Y73" t="n">
        <x:v>0</x:v>
      </x:c>
      <x:c r="Z73" s="45" t="n">
        <x:v>94</x:v>
      </x:c>
      <x:c r="AA73" s="45" t="n">
        <x:v>190</x:v>
      </x:c>
    </x:row>
    <x:row r="74">
      <x:c r="A74" t="inlineStr">
        <x:is>
          <x:t xml:space="preserve">S05A</x:t>
        </x:is>
      </x:c>
      <x:c r="B74" t="inlineStr">
        <x:is>
          <x:t xml:space="preserve">MILP (año sin fallas)</x:t>
        </x:is>
      </x:c>
      <x:c r="C74" t="inlineStr">
        <x:is>
          <x:t xml:space="preserve">Parada plegadora</x:t>
        </x:is>
      </x:c>
      <x:c r="D74" t="inlineStr">
        <x:is>
          <x:t xml:space="preserve">Plegadora hidráulica de chapa metálica</x:t>
        </x:is>
      </x:c>
      <x:c r="E74" t="inlineStr">
        <x:is>
          <x:t xml:space="preserve">A</x:t>
        </x:is>
      </x:c>
      <x:c r="F74" t="inlineStr">
        <x:is>
          <x:t xml:space="preserve">MILP-LEX</x:t>
        </x:is>
      </x:c>
      <x:c r="G74" t="inlineStr">
        <x:is>
          <x:t xml:space="preserve">2025-08-08 09:00:00.000</x:t>
        </x:is>
      </x:c>
      <x:c r="H74" t="n">
        <x:v>5</x:v>
      </x:c>
      <x:c r="I74" t="n">
        <x:v>36</x:v>
      </x:c>
      <x:c r="J74" t="n">
        <x:v>1</x:v>
      </x:c>
      <x:c r="K74" s="46" t="n">
        <x:v>2</x:v>
      </x:c>
      <x:c r="L74" s="45" t="n">
        <x:v>60</x:v>
      </x:c>
      <x:c r="M74" s="46" t="n">
        <x:v>5431.142</x:v>
      </x:c>
      <x:c r="N74" s="45" t="n">
        <x:v>82.3051066275812</x:v>
      </x:c>
      <x:c r="O74" s="45" t="n">
        <x:v>57.99629399999981</x:v>
      </x:c>
      <x:c r="P74" s="46" t="n">
        <x:v>90.44098199999576</x:v>
      </x:c>
      <x:c r="Q74" s="29" t="n">
        <x:v>0</x:v>
      </x:c>
      <x:c r="R74" s="45" t="n">
        <x:v>0</x:v>
      </x:c>
      <x:c r="S74" s="45" t="n">
        <x:v>90.44098199999576</x:v>
      </x:c>
      <x:c r="T74" s="45" t="n">
        <x:v>10.04899799999953</x:v>
      </x:c>
      <x:c r="U74" s="45" t="n">
        <x:v>0.9075008249999992</x:v>
      </x:c>
      <x:c r="V74" s="45" t="n">
        <x:v>48.35599999999999</x:v>
      </x:c>
      <x:c r="W74" t="inlineStr">
        <x:is>
          <x:t xml:space="preserve">ÓPTIMO</x:t>
        </x:is>
      </x:c>
      <x:c r="X74" s="45" t="n">
        <x:v>0.1499338240000725</x:v>
      </x:c>
      <x:c r="Y74" t="n">
        <x:v>0</x:v>
      </x:c>
      <x:c r="Z74" s="45" t="n">
        <x:v>94</x:v>
      </x:c>
      <x:c r="AA74" s="45" t="n">
        <x:v>225</x:v>
      </x:c>
    </x:row>
    <x:row r="75">
      <x:c r="A75" t="inlineStr">
        <x:is>
          <x:t xml:space="preserve">S05B</x:t>
        </x:is>
      </x:c>
      <x:c r="B75" t="inlineStr">
        <x:is>
          <x:t xml:space="preserve">FIFO (16_PROGRAMA_BASE)</x:t>
        </x:is>
      </x:c>
      <x:c r="C75" t="inlineStr">
        <x:is>
          <x:t xml:space="preserve">Parada plegadora</x:t>
        </x:is>
      </x:c>
      <x:c r="D75" t="inlineStr">
        <x:is>
          <x:t xml:space="preserve">Plegadora hidráulica de chapa metálica</x:t>
        </x:is>
      </x:c>
      <x:c r="E75" t="inlineStr">
        <x:is>
          <x:t xml:space="preserve">B</x:t>
        </x:is>
      </x:c>
      <x:c r="F75" t="inlineStr">
        <x:is>
          <x:t xml:space="preserve">CONV</x:t>
        </x:is>
      </x:c>
      <x:c r="G75" t="inlineStr">
        <x:is>
          <x:t xml:space="preserve">2025-08-08 09:00:00.000</x:t>
        </x:is>
      </x:c>
      <x:c r="H75" t="n">
        <x:v>5</x:v>
      </x:c>
      <x:c r="I75" t="n">
        <x:v>41</x:v>
      </x:c>
      <x:c r="J75" t="n">
        <x:v>1</x:v>
      </x:c>
      <x:c r="K75" s="46" t="n">
        <x:v>4</x:v>
      </x:c>
      <x:c r="L75" s="45" t="n">
        <x:v>20</x:v>
      </x:c>
      <x:c r="M75" s="46" t="n">
        <x:v>8142.62254</x:v>
      </x:c>
      <x:c r="N75" s="45" t="n">
        <x:v>128.5894316292633</x:v>
      </x:c>
      <x:c r="O75" s="45" t="n">
        <x:v>126.9777129999998</x:v>
      </x:c>
      <x:c r="P75" s="46" t="n">
        <x:v>144.3479759999973</x:v>
      </x:c>
      <x:c r="Q75" s="29" t="n">
        <x:v>0</x:v>
      </x:c>
      <x:c r="R75" s="45" t="n">
        <x:v>0</x:v>
      </x:c>
      <x:c r="S75" s="45" t="n">
        <x:v>144.3479759999973</x:v>
      </x:c>
      <x:c r="T75" s="45" t="n">
        <x:v>16.0386639999997</x:v>
      </x:c>
      <x:c r="U75" s="45" t="n">
        <x:v>3.465000000000001</x:v>
      </x:c>
      <x:c r="V75" s="45" t="n">
        <x:v>48.35599999999999</x:v>
      </x:c>
      <x:c r="W75" t="inlineStr">
        <x:is>
          <x:t xml:space="preserve">REGLA</x:t>
        </x:is>
      </x:c>
      <x:c r="X75" s="45" t="n">
        <x:v>8.393400003114948e-05</x:v>
      </x:c>
      <x:c r="Y75" t="n">
        <x:v>0</x:v>
      </x:c>
    </x:row>
    <x:row r="76">
      <x:c r="A76" t="inlineStr">
        <x:is>
          <x:t xml:space="preserve">S05B</x:t>
        </x:is>
      </x:c>
      <x:c r="B76" t="inlineStr">
        <x:is>
          <x:t xml:space="preserve">FIFO (16_PROGRAMA_BASE)</x:t>
        </x:is>
      </x:c>
      <x:c r="C76" t="inlineStr">
        <x:is>
          <x:t xml:space="preserve">Parada plegadora</x:t>
        </x:is>
      </x:c>
      <x:c r="D76" t="inlineStr">
        <x:is>
          <x:t xml:space="preserve">Plegadora hidráulica de chapa metálica</x:t>
        </x:is>
      </x:c>
      <x:c r="E76" t="inlineStr">
        <x:is>
          <x:t xml:space="preserve">B</x:t>
        </x:is>
      </x:c>
      <x:c r="F76" t="inlineStr">
        <x:is>
          <x:t xml:space="preserve">EDD</x:t>
        </x:is>
      </x:c>
      <x:c r="G76" t="inlineStr">
        <x:is>
          <x:t xml:space="preserve">2025-08-08 09:00:00.000</x:t>
        </x:is>
      </x:c>
      <x:c r="H76" t="n">
        <x:v>5</x:v>
      </x:c>
      <x:c r="I76" t="n">
        <x:v>41</x:v>
      </x:c>
      <x:c r="J76" t="n">
        <x:v>1</x:v>
      </x:c>
      <x:c r="K76" s="46" t="n">
        <x:v>3</x:v>
      </x:c>
      <x:c r="L76" s="45" t="n">
        <x:v>40</x:v>
      </x:c>
      <x:c r="M76" s="46" t="n">
        <x:v>7953.056760000001</x:v>
      </x:c>
      <x:c r="N76" s="45" t="n">
        <x:v>158.920642718097</x:v>
      </x:c>
      <x:c r="O76" s="45" t="n">
        <x:v>115.0306679999994</x:v>
      </x:c>
      <x:c r="P76" s="46" t="n">
        <x:v>1356.627322999999</x:v>
      </x:c>
      <x:c r="Q76" s="29" t="n">
        <x:v>2</x:v>
      </x:c>
      <x:c r="R76" s="45" t="n">
        <x:v>45</x:v>
      </x:c>
      <x:c r="S76" s="45" t="n">
        <x:v>1372.627322999999</x:v>
      </x:c>
      <x:c r="T76" s="45" t="n">
        <x:v>64.79248599999937</x:v>
      </x:c>
      <x:c r="U76" s="45" t="n">
        <x:v>3.465000000000001</x:v>
      </x:c>
      <x:c r="V76" s="45" t="n">
        <x:v>48.35599999999999</x:v>
      </x:c>
      <x:c r="W76" t="inlineStr">
        <x:is>
          <x:t xml:space="preserve">REGLA</x:t>
        </x:is>
      </x:c>
      <x:c r="X76" s="45" t="n">
        <x:v>0.0003327340000396</x:v>
      </x:c>
      <x:c r="Y76" t="n">
        <x:v>0</x:v>
      </x:c>
    </x:row>
    <x:row r="77">
      <x:c r="A77" t="inlineStr">
        <x:is>
          <x:t xml:space="preserve">S05B</x:t>
        </x:is>
      </x:c>
      <x:c r="B77" t="inlineStr">
        <x:is>
          <x:t xml:space="preserve">FIFO (16_PROGRAMA_BASE)</x:t>
        </x:is>
      </x:c>
      <x:c r="C77" t="inlineStr">
        <x:is>
          <x:t xml:space="preserve">Parada plegadora</x:t>
        </x:is>
      </x:c>
      <x:c r="D77" t="inlineStr">
        <x:is>
          <x:t xml:space="preserve">Plegadora hidráulica de chapa metálica</x:t>
        </x:is>
      </x:c>
      <x:c r="E77" t="inlineStr">
        <x:is>
          <x:t xml:space="preserve">B</x:t>
        </x:is>
      </x:c>
      <x:c r="F77" t="inlineStr">
        <x:is>
          <x:t xml:space="preserve">MILP-MONO</x:t>
        </x:is>
      </x:c>
      <x:c r="G77" t="inlineStr">
        <x:is>
          <x:t xml:space="preserve">2025-08-08 09:00:00.000</x:t>
        </x:is>
      </x:c>
      <x:c r="H77" t="n">
        <x:v>5</x:v>
      </x:c>
      <x:c r="I77" t="n">
        <x:v>41</x:v>
      </x:c>
      <x:c r="J77" t="n">
        <x:v>1</x:v>
      </x:c>
      <x:c r="K77" s="46" t="n">
        <x:v>3</x:v>
      </x:c>
      <x:c r="L77" s="45" t="n">
        <x:v>40</x:v>
      </x:c>
      <x:c r="M77" s="46" t="n">
        <x:v>5587.905760000001</x:v>
      </x:c>
      <x:c r="N77" s="45" t="n">
        <x:v>97.19299359178076</x:v>
      </x:c>
      <x:c r="O77" s="45" t="n">
        <x:v>107.5824879999993</x:v>
      </x:c>
      <x:c r="P77" s="46" t="n">
        <x:v>675.5613929999947</x:v>
      </x:c>
      <x:c r="Q77" s="29" t="n">
        <x:v>2</x:v>
      </x:c>
      <x:c r="R77" s="45" t="n">
        <x:v>26</x:v>
      </x:c>
      <x:c r="S77" s="45" t="n">
        <x:v>691.5613929999947</x:v>
      </x:c>
      <x:c r="T77" s="45" t="n">
        <x:v>10.32333199999994</x:v>
      </x:c>
      <x:c r="U77" s="45" t="n">
        <x:v>3.465000000000001</x:v>
      </x:c>
      <x:c r="V77" s="45" t="n">
        <x:v>48.35599999999999</x:v>
      </x:c>
      <x:c r="W77" t="inlineStr">
        <x:is>
          <x:t xml:space="preserve">ÓPTIMO</x:t>
        </x:is>
      </x:c>
      <x:c r="X77" s="45" t="n">
        <x:v>0.1660442610000245</x:v>
      </x:c>
      <x:c r="Y77" t="n">
        <x:v>0</x:v>
      </x:c>
      <x:c r="Z77" s="45" t="n">
        <x:v>112</x:v>
      </x:c>
      <x:c r="AA77" s="45" t="n">
        <x:v>224</x:v>
      </x:c>
    </x:row>
    <x:row r="78">
      <x:c r="A78" t="inlineStr">
        <x:is>
          <x:t xml:space="preserve">S05B</x:t>
        </x:is>
      </x:c>
      <x:c r="B78" t="inlineStr">
        <x:is>
          <x:t xml:space="preserve">FIFO (16_PROGRAMA_BASE)</x:t>
        </x:is>
      </x:c>
      <x:c r="C78" t="inlineStr">
        <x:is>
          <x:t xml:space="preserve">Parada plegadora</x:t>
        </x:is>
      </x:c>
      <x:c r="D78" t="inlineStr">
        <x:is>
          <x:t xml:space="preserve">Plegadora hidráulica de chapa metálica</x:t>
        </x:is>
      </x:c>
      <x:c r="E78" t="inlineStr">
        <x:is>
          <x:t xml:space="preserve">B</x:t>
        </x:is>
      </x:c>
      <x:c r="F78" t="inlineStr">
        <x:is>
          <x:t xml:space="preserve">MILP-LEX</x:t>
        </x:is>
      </x:c>
      <x:c r="G78" t="inlineStr">
        <x:is>
          <x:t xml:space="preserve">2025-08-08 09:00:00.000</x:t>
        </x:is>
      </x:c>
      <x:c r="H78" t="n">
        <x:v>5</x:v>
      </x:c>
      <x:c r="I78" t="n">
        <x:v>41</x:v>
      </x:c>
      <x:c r="J78" t="n">
        <x:v>1</x:v>
      </x:c>
      <x:c r="K78" s="46" t="n">
        <x:v>3</x:v>
      </x:c>
      <x:c r="L78" s="45" t="n">
        <x:v>40</x:v>
      </x:c>
      <x:c r="M78" s="46" t="n">
        <x:v>5587.905760000001</x:v>
      </x:c>
      <x:c r="N78" s="45" t="n">
        <x:v>97.19299359178076</x:v>
      </x:c>
      <x:c r="O78" s="45" t="n">
        <x:v>107.5824879999993</x:v>
      </x:c>
      <x:c r="P78" s="46" t="n">
        <x:v>617.8612050070471</x:v>
      </x:c>
      <x:c r="Q78" s="29" t="n">
        <x:v>0</x:v>
      </x:c>
      <x:c r="R78" s="45" t="n">
        <x:v>26</x:v>
      </x:c>
      <x:c r="S78" s="45" t="n">
        <x:v>617.8612050070471</x:v>
      </x:c>
      <x:c r="T78" s="45" t="n">
        <x:v>9.885538999999881</x:v>
      </x:c>
      <x:c r="U78" s="45" t="n">
        <x:v>3.465000000000001</x:v>
      </x:c>
      <x:c r="V78" s="45" t="n">
        <x:v>48.35599999999999</x:v>
      </x:c>
      <x:c r="W78" t="inlineStr">
        <x:is>
          <x:t xml:space="preserve">ÓPTIMO</x:t>
        </x:is>
      </x:c>
      <x:c r="X78" s="45" t="n">
        <x:v>2.155995303000054</x:v>
      </x:c>
      <x:c r="Y78" t="n">
        <x:v>0</x:v>
      </x:c>
      <x:c r="Z78" s="45" t="n">
        <x:v>112</x:v>
      </x:c>
      <x:c r="AA78" s="45" t="n">
        <x:v>264</x:v>
      </x:c>
    </x:row>
    <x:row r="79">
      <x:c r="A79" t="inlineStr">
        <x:is>
          <x:t xml:space="preserve">S05B</x:t>
        </x:is>
      </x:c>
      <x:c r="B79" t="inlineStr">
        <x:is>
          <x:t xml:space="preserve">MILP (año sin fallas)</x:t>
        </x:is>
      </x:c>
      <x:c r="C79" t="inlineStr">
        <x:is>
          <x:t xml:space="preserve">Parada plegadora</x:t>
        </x:is>
      </x:c>
      <x:c r="D79" t="inlineStr">
        <x:is>
          <x:t xml:space="preserve">Plegadora hidráulica de chapa metálica</x:t>
        </x:is>
      </x:c>
      <x:c r="E79" t="inlineStr">
        <x:is>
          <x:t xml:space="preserve">B</x:t>
        </x:is>
      </x:c>
      <x:c r="F79" t="inlineStr">
        <x:is>
          <x:t xml:space="preserve">CONV</x:t>
        </x:is>
      </x:c>
      <x:c r="G79" t="inlineStr">
        <x:is>
          <x:t xml:space="preserve">2025-08-08 09:00:00.000</x:t>
        </x:is>
      </x:c>
      <x:c r="H79" t="n">
        <x:v>5</x:v>
      </x:c>
      <x:c r="I79" t="n">
        <x:v>36</x:v>
      </x:c>
      <x:c r="J79" t="n">
        <x:v>1</x:v>
      </x:c>
      <x:c r="K79" s="46" t="n">
        <x:v>2</x:v>
      </x:c>
      <x:c r="L79" s="45" t="n">
        <x:v>60</x:v>
      </x:c>
      <x:c r="M79" s="46" t="n">
        <x:v>5431.142</x:v>
      </x:c>
      <x:c r="N79" s="45" t="n">
        <x:v>82.33302492633638</x:v>
      </x:c>
      <x:c r="O79" s="45" t="n">
        <x:v>58.02962699999989</x:v>
      </x:c>
      <x:c r="P79" s="46" t="n">
        <x:v>91.34097299999804</x:v>
      </x:c>
      <x:c r="Q79" s="29" t="n">
        <x:v>0</x:v>
      </x:c>
      <x:c r="R79" s="45" t="n">
        <x:v>0</x:v>
      </x:c>
      <x:c r="S79" s="45" t="n">
        <x:v>91.34097299999804</x:v>
      </x:c>
      <x:c r="T79" s="45" t="n">
        <x:v>10.14899699999978</x:v>
      </x:c>
      <x:c r="U79" s="45" t="n">
        <x:v>0.9900000000000008</x:v>
      </x:c>
      <x:c r="V79" s="45" t="n">
        <x:v>0</x:v>
      </x:c>
      <x:c r="W79" t="inlineStr">
        <x:is>
          <x:t xml:space="preserve">REGLA</x:t>
        </x:is>
      </x:c>
      <x:c r="X79" s="45" t="n">
        <x:v>7.888499976616004e-05</x:v>
      </x:c>
      <x:c r="Y79" t="n">
        <x:v>0</x:v>
      </x:c>
    </x:row>
    <x:row r="80">
      <x:c r="A80" t="inlineStr">
        <x:is>
          <x:t xml:space="preserve">S05B</x:t>
        </x:is>
      </x:c>
      <x:c r="B80" t="inlineStr">
        <x:is>
          <x:t xml:space="preserve">MILP (año sin fallas)</x:t>
        </x:is>
      </x:c>
      <x:c r="C80" t="inlineStr">
        <x:is>
          <x:t xml:space="preserve">Parada plegadora</x:t>
        </x:is>
      </x:c>
      <x:c r="D80" t="inlineStr">
        <x:is>
          <x:t xml:space="preserve">Plegadora hidráulica de chapa metálica</x:t>
        </x:is>
      </x:c>
      <x:c r="E80" t="inlineStr">
        <x:is>
          <x:t xml:space="preserve">B</x:t>
        </x:is>
      </x:c>
      <x:c r="F80" t="inlineStr">
        <x:is>
          <x:t xml:space="preserve">EDD</x:t>
        </x:is>
      </x:c>
      <x:c r="G80" t="inlineStr">
        <x:is>
          <x:t xml:space="preserve">2025-08-08 09:00:00.000</x:t>
        </x:is>
      </x:c>
      <x:c r="H80" t="n">
        <x:v>5</x:v>
      </x:c>
      <x:c r="I80" t="n">
        <x:v>36</x:v>
      </x:c>
      <x:c r="J80" t="n">
        <x:v>1</x:v>
      </x:c>
      <x:c r="K80" s="46" t="n">
        <x:v>3</x:v>
      </x:c>
      <x:c r="L80" s="45" t="n">
        <x:v>40</x:v>
      </x:c>
      <x:c r="M80" s="46" t="n">
        <x:v>8876.779</x:v>
      </x:c>
      <x:c r="N80" s="45" t="n">
        <x:v>129.8243614003305</x:v>
      </x:c>
      <x:c r="O80" s="45" t="n">
        <x:v>79.70083400000044</x:v>
      </x:c>
      <x:c r="P80" s="46" t="n">
        <x:v>653.1607990000014</x:v>
      </x:c>
      <x:c r="Q80" s="29" t="n">
        <x:v>0</x:v>
      </x:c>
      <x:c r="R80" s="45" t="n">
        <x:v>17</x:v>
      </x:c>
      <x:c r="S80" s="45" t="n">
        <x:v>653.1607990000014</x:v>
      </x:c>
      <x:c r="T80" s="45" t="n">
        <x:v>56.16789800000015</x:v>
      </x:c>
      <x:c r="U80" s="45" t="n">
        <x:v>0.9900000000000008</x:v>
      </x:c>
      <x:c r="V80" s="45" t="n">
        <x:v>0</x:v>
      </x:c>
      <x:c r="W80" t="inlineStr">
        <x:is>
          <x:t xml:space="preserve">REGLA</x:t>
        </x:is>
      </x:c>
      <x:c r="X80" s="45" t="n">
        <x:v>0.0002800489996843</x:v>
      </x:c>
      <x:c r="Y80" t="n">
        <x:v>0</x:v>
      </x:c>
    </x:row>
    <x:row r="81">
      <x:c r="A81" t="inlineStr">
        <x:is>
          <x:t xml:space="preserve">S05B</x:t>
        </x:is>
      </x:c>
      <x:c r="B81" t="inlineStr">
        <x:is>
          <x:t xml:space="preserve">MILP (año sin fallas)</x:t>
        </x:is>
      </x:c>
      <x:c r="C81" t="inlineStr">
        <x:is>
          <x:t xml:space="preserve">Parada plegadora</x:t>
        </x:is>
      </x:c>
      <x:c r="D81" t="inlineStr">
        <x:is>
          <x:t xml:space="preserve">Plegadora hidráulica de chapa metálica</x:t>
        </x:is>
      </x:c>
      <x:c r="E81" t="inlineStr">
        <x:is>
          <x:t xml:space="preserve">B</x:t>
        </x:is>
      </x:c>
      <x:c r="F81" t="inlineStr">
        <x:is>
          <x:t xml:space="preserve">MILP-MONO</x:t>
        </x:is>
      </x:c>
      <x:c r="G81" t="inlineStr">
        <x:is>
          <x:t xml:space="preserve">2025-08-08 09:00:00.000</x:t>
        </x:is>
      </x:c>
      <x:c r="H81" t="n">
        <x:v>5</x:v>
      </x:c>
      <x:c r="I81" t="n">
        <x:v>36</x:v>
      </x:c>
      <x:c r="J81" t="n">
        <x:v>1</x:v>
      </x:c>
      <x:c r="K81" s="46" t="n">
        <x:v>2</x:v>
      </x:c>
      <x:c r="L81" s="45" t="n">
        <x:v>60</x:v>
      </x:c>
      <x:c r="M81" s="46" t="n">
        <x:v>5431.142</x:v>
      </x:c>
      <x:c r="N81" s="45" t="n">
        <x:v>82.33302492633638</x:v>
      </x:c>
      <x:c r="O81" s="45" t="n">
        <x:v>58.02962699999989</x:v>
      </x:c>
      <x:c r="P81" s="46" t="n">
        <x:v>91.34097299999804</x:v>
      </x:c>
      <x:c r="Q81" s="29" t="n">
        <x:v>0</x:v>
      </x:c>
      <x:c r="R81" s="45" t="n">
        <x:v>0</x:v>
      </x:c>
      <x:c r="S81" s="45" t="n">
        <x:v>91.34097299999804</x:v>
      </x:c>
      <x:c r="T81" s="45" t="n">
        <x:v>10.14899699999978</x:v>
      </x:c>
      <x:c r="U81" s="45" t="n">
        <x:v>0.9900000000000008</x:v>
      </x:c>
      <x:c r="V81" s="45" t="n">
        <x:v>0</x:v>
      </x:c>
      <x:c r="W81" t="inlineStr">
        <x:is>
          <x:t xml:space="preserve">ÓPTIMO</x:t>
        </x:is>
      </x:c>
      <x:c r="X81" s="45" t="n">
        <x:v>0.0706860000000233</x:v>
      </x:c>
      <x:c r="Y81" t="n">
        <x:v>0</x:v>
      </x:c>
      <x:c r="Z81" s="45" t="n">
        <x:v>94</x:v>
      </x:c>
      <x:c r="AA81" s="45" t="n">
        <x:v>190</x:v>
      </x:c>
    </x:row>
    <x:row r="82">
      <x:c r="A82" t="inlineStr">
        <x:is>
          <x:t xml:space="preserve">S05B</x:t>
        </x:is>
      </x:c>
      <x:c r="B82" t="inlineStr">
        <x:is>
          <x:t xml:space="preserve">MILP (año sin fallas)</x:t>
        </x:is>
      </x:c>
      <x:c r="C82" t="inlineStr">
        <x:is>
          <x:t xml:space="preserve">Parada plegadora</x:t>
        </x:is>
      </x:c>
      <x:c r="D82" t="inlineStr">
        <x:is>
          <x:t xml:space="preserve">Plegadora hidráulica de chapa metálica</x:t>
        </x:is>
      </x:c>
      <x:c r="E82" t="inlineStr">
        <x:is>
          <x:t xml:space="preserve">B</x:t>
        </x:is>
      </x:c>
      <x:c r="F82" t="inlineStr">
        <x:is>
          <x:t xml:space="preserve">MILP-LEX</x:t>
        </x:is>
      </x:c>
      <x:c r="G82" t="inlineStr">
        <x:is>
          <x:t xml:space="preserve">2025-08-08 09:00:00.000</x:t>
        </x:is>
      </x:c>
      <x:c r="H82" t="n">
        <x:v>5</x:v>
      </x:c>
      <x:c r="I82" t="n">
        <x:v>36</x:v>
      </x:c>
      <x:c r="J82" t="n">
        <x:v>1</x:v>
      </x:c>
      <x:c r="K82" s="46" t="n">
        <x:v>2</x:v>
      </x:c>
      <x:c r="L82" s="45" t="n">
        <x:v>60</x:v>
      </x:c>
      <x:c r="M82" s="46" t="n">
        <x:v>5431.142</x:v>
      </x:c>
      <x:c r="N82" s="45" t="n">
        <x:v>82.33302492633638</x:v>
      </x:c>
      <x:c r="O82" s="45" t="n">
        <x:v>58.02962699999989</x:v>
      </x:c>
      <x:c r="P82" s="46" t="n">
        <x:v>91.34097299999804</x:v>
      </x:c>
      <x:c r="Q82" s="29" t="n">
        <x:v>0</x:v>
      </x:c>
      <x:c r="R82" s="45" t="n">
        <x:v>0</x:v>
      </x:c>
      <x:c r="S82" s="45" t="n">
        <x:v>91.34097299999804</x:v>
      </x:c>
      <x:c r="T82" s="45" t="n">
        <x:v>10.14899699999978</x:v>
      </x:c>
      <x:c r="U82" s="45" t="n">
        <x:v>0.9900000000000008</x:v>
      </x:c>
      <x:c r="V82" s="45" t="n">
        <x:v>0</x:v>
      </x:c>
      <x:c r="W82" t="inlineStr">
        <x:is>
          <x:t xml:space="preserve">ÓPTIMO</x:t>
        </x:is>
      </x:c>
      <x:c r="X82" s="45" t="n">
        <x:v>0.1740545379998366</x:v>
      </x:c>
      <x:c r="Y82" t="n">
        <x:v>0</x:v>
      </x:c>
      <x:c r="Z82" s="45" t="n">
        <x:v>94</x:v>
      </x:c>
      <x:c r="AA82" s="45" t="n">
        <x:v>225</x:v>
      </x:c>
    </x:row>
    <x:row r="83">
      <x:c r="A83" t="inlineStr">
        <x:is>
          <x:t xml:space="preserve">S06A</x:t>
        </x:is>
      </x:c>
      <x:c r="B83" t="inlineStr">
        <x:is>
          <x:t xml:space="preserve">FIFO (16_PROGRAMA_BASE)</x:t>
        </x:is>
      </x:c>
      <x:c r="C83" t="inlineStr">
        <x:is>
          <x:t xml:space="preserve">Parada plegadora</x:t>
        </x:is>
      </x:c>
      <x:c r="D83" t="inlineStr">
        <x:is>
          <x:t xml:space="preserve">Plegadora hidráulica de chapa metálica</x:t>
        </x:is>
      </x:c>
      <x:c r="E83" t="inlineStr">
        <x:is>
          <x:t xml:space="preserve">A</x:t>
        </x:is>
      </x:c>
      <x:c r="F83" t="inlineStr">
        <x:is>
          <x:t xml:space="preserve">CONV</x:t>
        </x:is>
      </x:c>
      <x:c r="G83" t="inlineStr">
        <x:is>
          <x:t xml:space="preserve">2025-08-18 10:14:25.200</x:t>
        </x:is>
      </x:c>
      <x:c r="H83" t="n">
        <x:v>8</x:v>
      </x:c>
      <x:c r="I83" t="n">
        <x:v>73</x:v>
      </x:c>
      <x:c r="J83" t="n">
        <x:v>1</x:v>
      </x:c>
      <x:c r="K83" s="46" t="n">
        <x:v>7</x:v>
      </x:c>
      <x:c r="L83" s="45" t="n">
        <x:v>12.5</x:v>
      </x:c>
      <x:c r="M83" s="46" t="n">
        <x:v>14834.33154</x:v>
      </x:c>
      <x:c r="N83" s="45" t="n">
        <x:v>205.5509171330214</x:v>
      </x:c>
      <x:c r="O83" s="45" t="n">
        <x:v>215.4086793333329</x:v>
      </x:c>
      <x:c r="P83" s="46" t="n">
        <x:v>35.06665866666663</x:v>
      </x:c>
      <x:c r="Q83" s="29" t="n">
        <x:v>0</x:v>
      </x:c>
      <x:c r="R83" s="45" t="n">
        <x:v>0</x:v>
      </x:c>
      <x:c r="S83" s="45" t="n">
        <x:v>35.06665866666663</x:v>
      </x:c>
      <x:c r="T83" s="45" t="n">
        <x:v>4.383332333333328</x:v>
      </x:c>
      <x:c r="U83" s="45" t="n">
        <x:v>0.9074991749999988</x:v>
      </x:c>
      <x:c r="V83" s="45" t="n">
        <x:v>55.264</x:v>
      </x:c>
      <x:c r="W83" t="inlineStr">
        <x:is>
          <x:t xml:space="preserve">REGLA</x:t>
        </x:is>
      </x:c>
      <x:c r="X83" s="45" t="n">
        <x:v>0.0001843750001171</x:v>
      </x:c>
      <x:c r="Y83" t="n">
        <x:v>0</x:v>
      </x:c>
    </x:row>
    <x:row r="84">
      <x:c r="A84" t="inlineStr">
        <x:is>
          <x:t xml:space="preserve">S06A</x:t>
        </x:is>
      </x:c>
      <x:c r="B84" t="inlineStr">
        <x:is>
          <x:t xml:space="preserve">FIFO (16_PROGRAMA_BASE)</x:t>
        </x:is>
      </x:c>
      <x:c r="C84" t="inlineStr">
        <x:is>
          <x:t xml:space="preserve">Parada plegadora</x:t>
        </x:is>
      </x:c>
      <x:c r="D84" t="inlineStr">
        <x:is>
          <x:t xml:space="preserve">Plegadora hidráulica de chapa metálica</x:t>
        </x:is>
      </x:c>
      <x:c r="E84" t="inlineStr">
        <x:is>
          <x:t xml:space="preserve">A</x:t>
        </x:is>
      </x:c>
      <x:c r="F84" t="inlineStr">
        <x:is>
          <x:t xml:space="preserve">EDD</x:t>
        </x:is>
      </x:c>
      <x:c r="G84" t="inlineStr">
        <x:is>
          <x:t xml:space="preserve">2025-08-18 10:14:25.200</x:t>
        </x:is>
      </x:c>
      <x:c r="H84" t="n">
        <x:v>8</x:v>
      </x:c>
      <x:c r="I84" t="n">
        <x:v>73</x:v>
      </x:c>
      <x:c r="J84" t="n">
        <x:v>1</x:v>
      </x:c>
      <x:c r="K84" s="46" t="n">
        <x:v>6</x:v>
      </x:c>
      <x:c r="L84" s="45" t="n">
        <x:v>25</x:v>
      </x:c>
      <x:c r="M84" s="46" t="n">
        <x:v>15298.94554</x:v>
      </x:c>
      <x:c r="N84" s="45" t="n">
        <x:v>196.6047453828294</x:v>
      </x:c>
      <x:c r="O84" s="45" t="n">
        <x:v>139.3992243333334</x:v>
      </x:c>
      <x:c r="P84" s="46" t="n">
        <x:v>1853.606332666667</x:v>
      </x:c>
      <x:c r="Q84" s="29" t="n">
        <x:v>1</x:v>
      </x:c>
      <x:c r="R84" s="45" t="n">
        <x:v>57</x:v>
      </x:c>
      <x:c r="S84" s="45" t="n">
        <x:v>1861.606332666667</x:v>
      </x:c>
      <x:c r="T84" s="45" t="n">
        <x:v>74.31598999999983</x:v>
      </x:c>
      <x:c r="U84" s="45" t="n">
        <x:v>0.9074991749999988</x:v>
      </x:c>
      <x:c r="V84" s="45" t="n">
        <x:v>55.264</x:v>
      </x:c>
      <x:c r="W84" t="inlineStr">
        <x:is>
          <x:t xml:space="preserve">REGLA</x:t>
        </x:is>
      </x:c>
      <x:c r="X84" s="45" t="n">
        <x:v>0.0007589309998365001</x:v>
      </x:c>
      <x:c r="Y84" t="n">
        <x:v>0</x:v>
      </x:c>
    </x:row>
    <x:row r="85">
      <x:c r="A85" t="inlineStr">
        <x:is>
          <x:t xml:space="preserve">S06A</x:t>
        </x:is>
      </x:c>
      <x:c r="B85" t="inlineStr">
        <x:is>
          <x:t xml:space="preserve">FIFO (16_PROGRAMA_BASE)</x:t>
        </x:is>
      </x:c>
      <x:c r="C85" t="inlineStr">
        <x:is>
          <x:t xml:space="preserve">Parada plegadora</x:t>
        </x:is>
      </x:c>
      <x:c r="D85" t="inlineStr">
        <x:is>
          <x:t xml:space="preserve">Plegadora hidráulica de chapa metálica</x:t>
        </x:is>
      </x:c>
      <x:c r="E85" t="inlineStr">
        <x:is>
          <x:t xml:space="preserve">A</x:t>
        </x:is>
      </x:c>
      <x:c r="F85" t="inlineStr">
        <x:is>
          <x:t xml:space="preserve">MILP-MONO</x:t>
        </x:is>
      </x:c>
      <x:c r="G85" t="inlineStr">
        <x:is>
          <x:t xml:space="preserve">2025-08-18 10:14:25.200</x:t>
        </x:is>
      </x:c>
      <x:c r="H85" t="n">
        <x:v>8</x:v>
      </x:c>
      <x:c r="I85" t="n">
        <x:v>73</x:v>
      </x:c>
      <x:c r="J85" t="n">
        <x:v>1</x:v>
      </x:c>
      <x:c r="K85" s="46" t="n">
        <x:v>4</x:v>
      </x:c>
      <x:c r="L85" s="45" t="n">
        <x:v>50</x:v>
      </x:c>
      <x:c r="M85" s="46" t="n">
        <x:v>9066.344779999999</x:v>
      </x:c>
      <x:c r="N85" s="45" t="n">
        <x:v>249.179162524355</x:v>
      </x:c>
      <x:c r="O85" s="45" t="n">
        <x:v>200.2982120000006</x:v>
      </x:c>
      <x:c r="P85" s="46" t="n">
        <x:v>2355.254774999998</x:v>
      </x:c>
      <x:c r="Q85" s="29" t="n">
        <x:v>2</x:v>
      </x:c>
      <x:c r="R85" s="45" t="n">
        <x:v>78</x:v>
      </x:c>
      <x:c r="S85" s="45" t="n">
        <x:v>2371.254774999998</x:v>
      </x:c>
      <x:c r="T85" s="45" t="n">
        <x:v>91.79979100000014</x:v>
      </x:c>
      <x:c r="U85" s="45" t="n">
        <x:v>0.9074991749999988</x:v>
      </x:c>
      <x:c r="V85" s="45" t="n">
        <x:v>55.264</x:v>
      </x:c>
      <x:c r="W85" t="inlineStr">
        <x:is>
          <x:t xml:space="preserve">ÓPTIMO</x:t>
        </x:is>
      </x:c>
      <x:c r="X85" s="45" t="n">
        <x:v>1.952653418000409</x:v>
      </x:c>
      <x:c r="Y85" t="n">
        <x:v>0</x:v>
      </x:c>
      <x:c r="Z85" s="45" t="n">
        <x:v>282</x:v>
      </x:c>
      <x:c r="AA85" s="45" t="n">
        <x:v>584</x:v>
      </x:c>
    </x:row>
    <x:row r="86">
      <x:c r="A86" t="inlineStr">
        <x:is>
          <x:t xml:space="preserve">S06A</x:t>
        </x:is>
      </x:c>
      <x:c r="B86" t="inlineStr">
        <x:is>
          <x:t xml:space="preserve">FIFO (16_PROGRAMA_BASE)</x:t>
        </x:is>
      </x:c>
      <x:c r="C86" t="inlineStr">
        <x:is>
          <x:t xml:space="preserve">Parada plegadora</x:t>
        </x:is>
      </x:c>
      <x:c r="D86" t="inlineStr">
        <x:is>
          <x:t xml:space="preserve">Plegadora hidráulica de chapa metálica</x:t>
        </x:is>
      </x:c>
      <x:c r="E86" t="inlineStr">
        <x:is>
          <x:t xml:space="preserve">A</x:t>
        </x:is>
      </x:c>
      <x:c r="F86" t="inlineStr">
        <x:is>
          <x:t xml:space="preserve">MILP-LEX</x:t>
        </x:is>
      </x:c>
      <x:c r="G86" t="inlineStr">
        <x:is>
          <x:t xml:space="preserve">2025-08-18 10:14:25.200</x:t>
        </x:is>
      </x:c>
      <x:c r="H86" t="n">
        <x:v>8</x:v>
      </x:c>
      <x:c r="I86" t="n">
        <x:v>73</x:v>
      </x:c>
      <x:c r="J86" t="n">
        <x:v>1</x:v>
      </x:c>
      <x:c r="K86" s="46" t="n">
        <x:v>4</x:v>
      </x:c>
      <x:c r="L86" s="45" t="n">
        <x:v>50</x:v>
      </x:c>
      <x:c r="M86" s="46" t="n">
        <x:v>9066.344779999999</x:v>
      </x:c>
      <x:c r="N86" s="45" t="n">
        <x:v>249.1795117035167</x:v>
      </x:c>
      <x:c r="O86" s="45" t="n">
        <x:v>200.29887583202</x:v>
      </x:c>
      <x:c r="P86" s="46" t="n">
        <x:v>2031.465092335959</x:v>
      </x:c>
      <x:c r="Q86" s="29" t="n">
        <x:v>1</x:v>
      </x:c>
      <x:c r="R86" s="45" t="n">
        <x:v>70</x:v>
      </x:c>
      <x:c r="S86" s="45" t="n">
        <x:v>2039.465092335959</x:v>
      </x:c>
      <x:c r="T86" s="45" t="n">
        <x:v>85.65586790707835</x:v>
      </x:c>
      <x:c r="U86" s="45" t="n">
        <x:v>0.9074991749999988</x:v>
      </x:c>
      <x:c r="V86" s="45" t="n">
        <x:v>55.264</x:v>
      </x:c>
      <x:c r="W86" t="inlineStr">
        <x:is>
          <x:t xml:space="preserve">ÓPTIMO</x:t>
        </x:is>
      </x:c>
      <x:c r="X86" s="45" t="n">
        <x:v>8.03219211600026</x:v>
      </x:c>
      <x:c r="Y86" t="n">
        <x:v>0</x:v>
      </x:c>
      <x:c r="Z86" s="45" t="n">
        <x:v>282</x:v>
      </x:c>
      <x:c r="AA86" s="45" t="n">
        <x:v>656</x:v>
      </x:c>
    </x:row>
    <x:row r="87">
      <x:c r="A87" t="inlineStr">
        <x:is>
          <x:t xml:space="preserve">S06A</x:t>
        </x:is>
      </x:c>
      <x:c r="B87" t="inlineStr">
        <x:is>
          <x:t xml:space="preserve">MILP (año sin fallas)</x:t>
        </x:is>
      </x:c>
      <x:c r="C87" t="inlineStr">
        <x:is>
          <x:t xml:space="preserve">Parada plegadora</x:t>
        </x:is>
      </x:c>
      <x:c r="D87" t="inlineStr">
        <x:is>
          <x:t xml:space="preserve">Plegadora hidráulica de chapa metálica</x:t>
        </x:is>
      </x:c>
      <x:c r="E87" t="inlineStr">
        <x:is>
          <x:t xml:space="preserve">A</x:t>
        </x:is>
      </x:c>
      <x:c r="F87" t="inlineStr">
        <x:is>
          <x:t xml:space="preserve">CONV</x:t>
        </x:is>
      </x:c>
      <x:c r="G87" t="inlineStr">
        <x:is>
          <x:t xml:space="preserve">2025-08-18 10:14:25.200</x:t>
        </x:is>
      </x:c>
      <x:c r="H87" t="n">
        <x:v>6</x:v>
      </x:c>
      <x:c r="I87" t="n">
        <x:v>61</x:v>
      </x:c>
      <x:c r="J87" t="n">
        <x:v>1</x:v>
      </x:c>
      <x:c r="K87" s="46" t="n">
        <x:v>2</x:v>
      </x:c>
      <x:c r="L87" s="45" t="n">
        <x:v>66.66666666666667</x:v>
      </x:c>
      <x:c r="M87" s="46" t="n">
        <x:v>5431.142</x:v>
      </x:c>
      <x:c r="N87" s="45" t="n">
        <x:v>85.54952429090574</x:v>
      </x:c>
      <x:c r="O87" s="45" t="n">
        <x:v>61.86996033333321</x:v>
      </x:c>
      <x:c r="P87" s="46" t="n">
        <x:v>57.78665866666597</x:v>
      </x:c>
      <x:c r="Q87" s="29" t="n">
        <x:v>0</x:v>
      </x:c>
      <x:c r="R87" s="45" t="n">
        <x:v>0</x:v>
      </x:c>
      <x:c r="S87" s="45" t="n">
        <x:v>57.78665866666597</x:v>
      </x:c>
      <x:c r="T87" s="45" t="n">
        <x:v>7.223332333333246</x:v>
      </x:c>
      <x:c r="U87" s="45" t="n">
        <x:v>0.4124991750000006</x:v>
      </x:c>
      <x:c r="V87" s="45" t="n">
        <x:v>54.322</x:v>
      </x:c>
      <x:c r="W87" t="inlineStr">
        <x:is>
          <x:t xml:space="preserve">REGLA</x:t>
        </x:is>
      </x:c>
      <x:c r="X87" s="45" t="n">
        <x:v>0.0001152959998762</x:v>
      </x:c>
      <x:c r="Y87" t="n">
        <x:v>0</x:v>
      </x:c>
    </x:row>
    <x:row r="88">
      <x:c r="A88" t="inlineStr">
        <x:is>
          <x:t xml:space="preserve">S06A</x:t>
        </x:is>
      </x:c>
      <x:c r="B88" t="inlineStr">
        <x:is>
          <x:t xml:space="preserve">MILP (año sin fallas)</x:t>
        </x:is>
      </x:c>
      <x:c r="C88" t="inlineStr">
        <x:is>
          <x:t xml:space="preserve">Parada plegadora</x:t>
        </x:is>
      </x:c>
      <x:c r="D88" t="inlineStr">
        <x:is>
          <x:t xml:space="preserve">Plegadora hidráulica de chapa metálica</x:t>
        </x:is>
      </x:c>
      <x:c r="E88" t="inlineStr">
        <x:is>
          <x:t xml:space="preserve">A</x:t>
        </x:is>
      </x:c>
      <x:c r="F88" t="inlineStr">
        <x:is>
          <x:t xml:space="preserve">EDD</x:t>
        </x:is>
      </x:c>
      <x:c r="G88" t="inlineStr">
        <x:is>
          <x:t xml:space="preserve">2025-08-18 10:14:25.200</x:t>
        </x:is>
      </x:c>
      <x:c r="H88" t="n">
        <x:v>6</x:v>
      </x:c>
      <x:c r="I88" t="n">
        <x:v>61</x:v>
      </x:c>
      <x:c r="J88" t="n">
        <x:v>1</x:v>
      </x:c>
      <x:c r="K88" s="46" t="n">
        <x:v>3</x:v>
      </x:c>
      <x:c r="L88" s="45" t="n">
        <x:v>50</x:v>
      </x:c>
      <x:c r="M88" s="46" t="n">
        <x:v>8876.779</x:v>
      </x:c>
      <x:c r="N88" s="45" t="n">
        <x:v>145.0236923188204</x:v>
      </x:c>
      <x:c r="O88" s="45" t="n">
        <x:v>96.58698766666636</x:v>
      </x:c>
      <x:c r="P88" s="46" t="n">
        <x:v>449.6935610000007</x:v>
      </x:c>
      <x:c r="Q88" s="29" t="n">
        <x:v>0</x:v>
      </x:c>
      <x:c r="R88" s="45" t="n">
        <x:v>6</x:v>
      </x:c>
      <x:c r="S88" s="45" t="n">
        <x:v>449.6935610000007</x:v>
      </x:c>
      <x:c r="T88" s="45" t="n">
        <x:v>67.55174599999964</x:v>
      </x:c>
      <x:c r="U88" s="45" t="n">
        <x:v>0.4124991750000006</x:v>
      </x:c>
      <x:c r="V88" s="45" t="n">
        <x:v>54.322</x:v>
      </x:c>
      <x:c r="W88" t="inlineStr">
        <x:is>
          <x:t xml:space="preserve">REGLA</x:t>
        </x:is>
      </x:c>
      <x:c r="X88" s="45" t="n">
        <x:v>0.0005544460000237</x:v>
      </x:c>
      <x:c r="Y88" t="n">
        <x:v>0</x:v>
      </x:c>
    </x:row>
    <x:row r="89">
      <x:c r="A89" t="inlineStr">
        <x:is>
          <x:t xml:space="preserve">S06A</x:t>
        </x:is>
      </x:c>
      <x:c r="B89" t="inlineStr">
        <x:is>
          <x:t xml:space="preserve">MILP (año sin fallas)</x:t>
        </x:is>
      </x:c>
      <x:c r="C89" t="inlineStr">
        <x:is>
          <x:t xml:space="preserve">Parada plegadora</x:t>
        </x:is>
      </x:c>
      <x:c r="D89" t="inlineStr">
        <x:is>
          <x:t xml:space="preserve">Plegadora hidráulica de chapa metálica</x:t>
        </x:is>
      </x:c>
      <x:c r="E89" t="inlineStr">
        <x:is>
          <x:t xml:space="preserve">A</x:t>
        </x:is>
      </x:c>
      <x:c r="F89" t="inlineStr">
        <x:is>
          <x:t xml:space="preserve">MILP-MONO</x:t>
        </x:is>
      </x:c>
      <x:c r="G89" t="inlineStr">
        <x:is>
          <x:t xml:space="preserve">2025-08-18 10:14:25.200</x:t>
        </x:is>
      </x:c>
      <x:c r="H89" t="n">
        <x:v>6</x:v>
      </x:c>
      <x:c r="I89" t="n">
        <x:v>61</x:v>
      </x:c>
      <x:c r="J89" t="n">
        <x:v>1</x:v>
      </x:c>
      <x:c r="K89" s="46" t="n">
        <x:v>2</x:v>
      </x:c>
      <x:c r="L89" s="45" t="n">
        <x:v>66.66666666666667</x:v>
      </x:c>
      <x:c r="M89" s="46" t="n">
        <x:v>5431.142</x:v>
      </x:c>
      <x:c r="N89" s="45" t="n">
        <x:v>85.54952429090574</x:v>
      </x:c>
      <x:c r="O89" s="45" t="n">
        <x:v>61.86996033333321</x:v>
      </x:c>
      <x:c r="P89" s="46" t="n">
        <x:v>456.0179716666673</x:v>
      </x:c>
      <x:c r="Q89" s="29" t="n">
        <x:v>1</x:v>
      </x:c>
      <x:c r="R89" s="45" t="n">
        <x:v>1</x:v>
      </x:c>
      <x:c r="S89" s="45" t="n">
        <x:v>464.0179716666673</x:v>
      </x:c>
      <x:c r="T89" s="45" t="n">
        <x:v>77.69119733333355</x:v>
      </x:c>
      <x:c r="U89" s="45" t="n">
        <x:v>0.4124991750000006</x:v>
      </x:c>
      <x:c r="V89" s="45" t="n">
        <x:v>54.322</x:v>
      </x:c>
      <x:c r="W89" t="inlineStr">
        <x:is>
          <x:t xml:space="preserve">ÓPTIMO</x:t>
        </x:is>
      </x:c>
      <x:c r="X89" s="45" t="n">
        <x:v>0.3954445240001405</x:v>
      </x:c>
      <x:c r="Y89" t="n">
        <x:v>0</x:v>
      </x:c>
      <x:c r="Z89" s="45" t="n">
        <x:v>196</x:v>
      </x:c>
      <x:c r="AA89" s="45" t="n">
        <x:v>401</x:v>
      </x:c>
    </x:row>
    <x:row r="90">
      <x:c r="A90" t="inlineStr">
        <x:is>
          <x:t xml:space="preserve">S06A</x:t>
        </x:is>
      </x:c>
      <x:c r="B90" t="inlineStr">
        <x:is>
          <x:t xml:space="preserve">MILP (año sin fallas)</x:t>
        </x:is>
      </x:c>
      <x:c r="C90" t="inlineStr">
        <x:is>
          <x:t xml:space="preserve">Parada plegadora</x:t>
        </x:is>
      </x:c>
      <x:c r="D90" t="inlineStr">
        <x:is>
          <x:t xml:space="preserve">Plegadora hidráulica de chapa metálica</x:t>
        </x:is>
      </x:c>
      <x:c r="E90" t="inlineStr">
        <x:is>
          <x:t xml:space="preserve">A</x:t>
        </x:is>
      </x:c>
      <x:c r="F90" t="inlineStr">
        <x:is>
          <x:t xml:space="preserve">MILP-LEX</x:t>
        </x:is>
      </x:c>
      <x:c r="G90" t="inlineStr">
        <x:is>
          <x:t xml:space="preserve">2025-08-18 10:14:25.200</x:t>
        </x:is>
      </x:c>
      <x:c r="H90" t="n">
        <x:v>6</x:v>
      </x:c>
      <x:c r="I90" t="n">
        <x:v>61</x:v>
      </x:c>
      <x:c r="J90" t="n">
        <x:v>1</x:v>
      </x:c>
      <x:c r="K90" s="46" t="n">
        <x:v>2</x:v>
      </x:c>
      <x:c r="L90" s="45" t="n">
        <x:v>66.66666666666667</x:v>
      </x:c>
      <x:c r="M90" s="46" t="n">
        <x:v>5431.142</x:v>
      </x:c>
      <x:c r="N90" s="45" t="n">
        <x:v>85.54952429090574</x:v>
      </x:c>
      <x:c r="O90" s="45" t="n">
        <x:v>61.86996033333321</x:v>
      </x:c>
      <x:c r="P90" s="46" t="n">
        <x:v>57.78665866666597</x:v>
      </x:c>
      <x:c r="Q90" s="29" t="n">
        <x:v>0</x:v>
      </x:c>
      <x:c r="R90" s="45" t="n">
        <x:v>0</x:v>
      </x:c>
      <x:c r="S90" s="45" t="n">
        <x:v>57.78665866666597</x:v>
      </x:c>
      <x:c r="T90" s="45" t="n">
        <x:v>7.223332333333246</x:v>
      </x:c>
      <x:c r="U90" s="45" t="n">
        <x:v>0.4124991750000006</x:v>
      </x:c>
      <x:c r="V90" s="45" t="n">
        <x:v>54.322</x:v>
      </x:c>
      <x:c r="W90" t="inlineStr">
        <x:is>
          <x:t xml:space="preserve">ÓPTIMO</x:t>
        </x:is>
      </x:c>
      <x:c r="X90" s="45" t="n">
        <x:v>1.180273367999689</x:v>
      </x:c>
      <x:c r="Y90" t="n">
        <x:v>0</x:v>
      </x:c>
      <x:c r="Z90" s="45" t="n">
        <x:v>196</x:v>
      </x:c>
      <x:c r="AA90" s="45" t="n">
        <x:v>461</x:v>
      </x:c>
    </x:row>
    <x:row r="91">
      <x:c r="A91" t="inlineStr">
        <x:is>
          <x:t xml:space="preserve">S06B</x:t>
        </x:is>
      </x:c>
      <x:c r="B91" t="inlineStr">
        <x:is>
          <x:t xml:space="preserve">FIFO (16_PROGRAMA_BASE)</x:t>
        </x:is>
      </x:c>
      <x:c r="C91" t="inlineStr">
        <x:is>
          <x:t xml:space="preserve">Parada plegadora</x:t>
        </x:is>
      </x:c>
      <x:c r="D91" t="inlineStr">
        <x:is>
          <x:t xml:space="preserve">Plegadora hidráulica de chapa metálica</x:t>
        </x:is>
      </x:c>
      <x:c r="E91" t="inlineStr">
        <x:is>
          <x:t xml:space="preserve">B</x:t>
        </x:is>
      </x:c>
      <x:c r="F91" t="inlineStr">
        <x:is>
          <x:t xml:space="preserve">CONV</x:t>
        </x:is>
      </x:c>
      <x:c r="G91" t="inlineStr">
        <x:is>
          <x:t xml:space="preserve">2025-08-18 10:14:25.200</x:t>
        </x:is>
      </x:c>
      <x:c r="H91" t="n">
        <x:v>8</x:v>
      </x:c>
      <x:c r="I91" t="n">
        <x:v>73</x:v>
      </x:c>
      <x:c r="J91" t="n">
        <x:v>1</x:v>
      </x:c>
      <x:c r="K91" s="46" t="n">
        <x:v>7</x:v>
      </x:c>
      <x:c r="L91" s="45" t="n">
        <x:v>12.5</x:v>
      </x:c>
      <x:c r="M91" s="46" t="n">
        <x:v>14834.33154</x:v>
      </x:c>
      <x:c r="N91" s="45" t="n">
        <x:v>205.5923744478382</x:v>
      </x:c>
      <x:c r="O91" s="45" t="n">
        <x:v>215.4420133333329</x:v>
      </x:c>
      <x:c r="P91" s="46" t="n">
        <x:v>35.33333066666637</x:v>
      </x:c>
      <x:c r="Q91" s="29" t="n">
        <x:v>0</x:v>
      </x:c>
      <x:c r="R91" s="45" t="n">
        <x:v>0</x:v>
      </x:c>
      <x:c r="S91" s="45" t="n">
        <x:v>35.33333066666637</x:v>
      </x:c>
      <x:c r="T91" s="45" t="n">
        <x:v>4.416666333333296</x:v>
      </x:c>
      <x:c r="U91" s="45" t="n">
        <x:v>0.9900008249999988</x:v>
      </x:c>
      <x:c r="V91" s="45" t="n">
        <x:v>0</x:v>
      </x:c>
      <x:c r="W91" t="inlineStr">
        <x:is>
          <x:t xml:space="preserve">REGLA</x:t>
        </x:is>
      </x:c>
      <x:c r="X91" s="45" t="n">
        <x:v>0.0001298370002587</x:v>
      </x:c>
      <x:c r="Y91" t="n">
        <x:v>0</x:v>
      </x:c>
    </x:row>
    <x:row r="92">
      <x:c r="A92" t="inlineStr">
        <x:is>
          <x:t xml:space="preserve">S06B</x:t>
        </x:is>
      </x:c>
      <x:c r="B92" t="inlineStr">
        <x:is>
          <x:t xml:space="preserve">FIFO (16_PROGRAMA_BASE)</x:t>
        </x:is>
      </x:c>
      <x:c r="C92" t="inlineStr">
        <x:is>
          <x:t xml:space="preserve">Parada plegadora</x:t>
        </x:is>
      </x:c>
      <x:c r="D92" t="inlineStr">
        <x:is>
          <x:t xml:space="preserve">Plegadora hidráulica de chapa metálica</x:t>
        </x:is>
      </x:c>
      <x:c r="E92" t="inlineStr">
        <x:is>
          <x:t xml:space="preserve">B</x:t>
        </x:is>
      </x:c>
      <x:c r="F92" t="inlineStr">
        <x:is>
          <x:t xml:space="preserve">EDD</x:t>
        </x:is>
      </x:c>
      <x:c r="G92" t="inlineStr">
        <x:is>
          <x:t xml:space="preserve">2025-08-18 10:14:25.200</x:t>
        </x:is>
      </x:c>
      <x:c r="H92" t="n">
        <x:v>8</x:v>
      </x:c>
      <x:c r="I92" t="n">
        <x:v>73</x:v>
      </x:c>
      <x:c r="J92" t="n">
        <x:v>1</x:v>
      </x:c>
      <x:c r="K92" s="46" t="n">
        <x:v>6</x:v>
      </x:c>
      <x:c r="L92" s="45" t="n">
        <x:v>25</x:v>
      </x:c>
      <x:c r="M92" s="46" t="n">
        <x:v>15298.94554</x:v>
      </x:c>
      <x:c r="N92" s="45" t="n">
        <x:v>196.8075599066919</x:v>
      </x:c>
      <x:c r="O92" s="45" t="n">
        <x:v>139.5325603333333</x:v>
      </x:c>
      <x:c r="P92" s="46" t="n">
        <x:v>1853.372994666668</x:v>
      </x:c>
      <x:c r="Q92" s="29" t="n">
        <x:v>1</x:v>
      </x:c>
      <x:c r="R92" s="45" t="n">
        <x:v>57</x:v>
      </x:c>
      <x:c r="S92" s="45" t="n">
        <x:v>1861.372994666668</x:v>
      </x:c>
      <x:c r="T92" s="45" t="n">
        <x:v>74.41599199999973</x:v>
      </x:c>
      <x:c r="U92" s="45" t="n">
        <x:v>0.9900008249999988</x:v>
      </x:c>
      <x:c r="V92" s="45" t="n">
        <x:v>0</x:v>
      </x:c>
      <x:c r="W92" t="inlineStr">
        <x:is>
          <x:t xml:space="preserve">REGLA</x:t>
        </x:is>
      </x:c>
      <x:c r="X92" s="45" t="n">
        <x:v>0.0007972059997882</x:v>
      </x:c>
      <x:c r="Y92" t="n">
        <x:v>0</x:v>
      </x:c>
    </x:row>
    <x:row r="93">
      <x:c r="A93" t="inlineStr">
        <x:is>
          <x:t xml:space="preserve">S06B</x:t>
        </x:is>
      </x:c>
      <x:c r="B93" t="inlineStr">
        <x:is>
          <x:t xml:space="preserve">FIFO (16_PROGRAMA_BASE)</x:t>
        </x:is>
      </x:c>
      <x:c r="C93" t="inlineStr">
        <x:is>
          <x:t xml:space="preserve">Parada plegadora</x:t>
        </x:is>
      </x:c>
      <x:c r="D93" t="inlineStr">
        <x:is>
          <x:t xml:space="preserve">Plegadora hidráulica de chapa metálica</x:t>
        </x:is>
      </x:c>
      <x:c r="E93" t="inlineStr">
        <x:is>
          <x:t xml:space="preserve">B</x:t>
        </x:is>
      </x:c>
      <x:c r="F93" t="inlineStr">
        <x:is>
          <x:t xml:space="preserve">MILP-MONO</x:t>
        </x:is>
      </x:c>
      <x:c r="G93" t="inlineStr">
        <x:is>
          <x:t xml:space="preserve">2025-08-18 10:14:25.200</x:t>
        </x:is>
      </x:c>
      <x:c r="H93" t="n">
        <x:v>8</x:v>
      </x:c>
      <x:c r="I93" t="n">
        <x:v>73</x:v>
      </x:c>
      <x:c r="J93" t="n">
        <x:v>1</x:v>
      </x:c>
      <x:c r="K93" s="46" t="n">
        <x:v>4</x:v>
      </x:c>
      <x:c r="L93" s="45" t="n">
        <x:v>50</x:v>
      </x:c>
      <x:c r="M93" s="46" t="n">
        <x:v>9066.344779999999</x:v>
      </x:c>
      <x:c r="N93" s="45" t="n">
        <x:v>249.2808359378383</x:v>
      </x:c>
      <x:c r="O93" s="45" t="n">
        <x:v>200.364880000001</x:v>
      </x:c>
      <x:c r="P93" s="46" t="n">
        <x:v>2383.757905000001</x:v>
      </x:c>
      <x:c r="Q93" s="29" t="n">
        <x:v>2</x:v>
      </x:c>
      <x:c r="R93" s="45" t="n">
        <x:v>77</x:v>
      </x:c>
      <x:c r="S93" s="45" t="n">
        <x:v>2399.757905000001</x:v>
      </x:c>
      <x:c r="T93" s="45" t="n">
        <x:v>91.86645900000052</x:v>
      </x:c>
      <x:c r="U93" s="45" t="n">
        <x:v>0.9900008249999988</x:v>
      </x:c>
      <x:c r="V93" s="45" t="n">
        <x:v>0</x:v>
      </x:c>
      <x:c r="W93" t="inlineStr">
        <x:is>
          <x:t xml:space="preserve">ÓPTIMO</x:t>
        </x:is>
      </x:c>
      <x:c r="X93" s="45" t="n">
        <x:v>2.524008963000142</x:v>
      </x:c>
      <x:c r="Y93" t="n">
        <x:v>0</x:v>
      </x:c>
      <x:c r="Z93" s="45" t="n">
        <x:v>282</x:v>
      </x:c>
      <x:c r="AA93" s="45" t="n">
        <x:v>584</x:v>
      </x:c>
    </x:row>
    <x:row r="94">
      <x:c r="A94" t="inlineStr">
        <x:is>
          <x:t xml:space="preserve">S06B</x:t>
        </x:is>
      </x:c>
      <x:c r="B94" t="inlineStr">
        <x:is>
          <x:t xml:space="preserve">FIFO (16_PROGRAMA_BASE)</x:t>
        </x:is>
      </x:c>
      <x:c r="C94" t="inlineStr">
        <x:is>
          <x:t xml:space="preserve">Parada plegadora</x:t>
        </x:is>
      </x:c>
      <x:c r="D94" t="inlineStr">
        <x:is>
          <x:t xml:space="preserve">Plegadora hidráulica de chapa metálica</x:t>
        </x:is>
      </x:c>
      <x:c r="E94" t="inlineStr">
        <x:is>
          <x:t xml:space="preserve">B</x:t>
        </x:is>
      </x:c>
      <x:c r="F94" t="inlineStr">
        <x:is>
          <x:t xml:space="preserve">MILP-LEX</x:t>
        </x:is>
      </x:c>
      <x:c r="G94" t="inlineStr">
        <x:is>
          <x:t xml:space="preserve">2025-08-18 10:14:25.200</x:t>
        </x:is>
      </x:c>
      <x:c r="H94" t="n">
        <x:v>8</x:v>
      </x:c>
      <x:c r="I94" t="n">
        <x:v>73</x:v>
      </x:c>
      <x:c r="J94" t="n">
        <x:v>1</x:v>
      </x:c>
      <x:c r="K94" s="46" t="n">
        <x:v>4</x:v>
      </x:c>
      <x:c r="L94" s="45" t="n">
        <x:v>50</x:v>
      </x:c>
      <x:c r="M94" s="46" t="n">
        <x:v>9066.344779999999</x:v>
      </x:c>
      <x:c r="N94" s="45" t="n">
        <x:v>249.2811842189965</x:v>
      </x:c>
      <x:c r="O94" s="45" t="n">
        <x:v>200.3655421244307</x:v>
      </x:c>
      <x:c r="P94" s="46" t="n">
        <x:v>2031.998439749232</x:v>
      </x:c>
      <x:c r="Q94" s="29" t="n">
        <x:v>1</x:v>
      </x:c>
      <x:c r="R94" s="45" t="n">
        <x:v>70</x:v>
      </x:c>
      <x:c r="S94" s="45" t="n">
        <x:v>2039.998439749232</x:v>
      </x:c>
      <x:c r="T94" s="45" t="n">
        <x:v>85.72253419948538</x:v>
      </x:c>
      <x:c r="U94" s="45" t="n">
        <x:v>0.9900008249999988</x:v>
      </x:c>
      <x:c r="V94" s="45" t="n">
        <x:v>0</x:v>
      </x:c>
      <x:c r="W94" t="inlineStr">
        <x:is>
          <x:t xml:space="preserve">ÓPTIMO</x:t>
        </x:is>
      </x:c>
      <x:c r="X94" s="45" t="n">
        <x:v>5.023153448999892</x:v>
      </x:c>
      <x:c r="Y94" t="n">
        <x:v>0</x:v>
      </x:c>
      <x:c r="Z94" s="45" t="n">
        <x:v>282</x:v>
      </x:c>
      <x:c r="AA94" s="45" t="n">
        <x:v>656</x:v>
      </x:c>
    </x:row>
    <x:row r="95">
      <x:c r="A95" t="inlineStr">
        <x:is>
          <x:t xml:space="preserve">S06B</x:t>
        </x:is>
      </x:c>
      <x:c r="B95" t="inlineStr">
        <x:is>
          <x:t xml:space="preserve">MILP (año sin fallas)</x:t>
        </x:is>
      </x:c>
      <x:c r="C95" t="inlineStr">
        <x:is>
          <x:t xml:space="preserve">Parada plegadora</x:t>
        </x:is>
      </x:c>
      <x:c r="D95" t="inlineStr">
        <x:is>
          <x:t xml:space="preserve">Plegadora hidráulica de chapa metálica</x:t>
        </x:is>
      </x:c>
      <x:c r="E95" t="inlineStr">
        <x:is>
          <x:t xml:space="preserve">B</x:t>
        </x:is>
      </x:c>
      <x:c r="F95" t="inlineStr">
        <x:is>
          <x:t xml:space="preserve">CONV</x:t>
        </x:is>
      </x:c>
      <x:c r="G95" t="inlineStr">
        <x:is>
          <x:t xml:space="preserve">2025-08-18 10:14:25.200</x:t>
        </x:is>
      </x:c>
      <x:c r="H95" t="n">
        <x:v>6</x:v>
      </x:c>
      <x:c r="I95" t="n">
        <x:v>61</x:v>
      </x:c>
      <x:c r="J95" t="n">
        <x:v>1</x:v>
      </x:c>
      <x:c r="K95" s="46" t="n">
        <x:v>3</x:v>
      </x:c>
      <x:c r="L95" s="45" t="n">
        <x:v>50</x:v>
      </x:c>
      <x:c r="M95" s="46" t="n">
        <x:v>8218.10576</x:v>
      </x:c>
      <x:c r="N95" s="45" t="n">
        <x:v>158.9355391754366</x:v>
      </x:c>
      <x:c r="O95" s="45" t="n">
        <x:v>117.5643319999999</x:v>
      </x:c>
      <x:c r="P95" s="46" t="n">
        <x:v>1085.761947333334</x:v>
      </x:c>
      <x:c r="Q95" s="29" t="n">
        <x:v>0</x:v>
      </x:c>
      <x:c r="R95" s="45" t="n">
        <x:v>0</x:v>
      </x:c>
      <x:c r="S95" s="45" t="n">
        <x:v>1085.761947333334</x:v>
      </x:c>
      <x:c r="T95" s="45" t="n">
        <x:v>119.0923276666667</x:v>
      </x:c>
      <x:c r="U95" s="45" t="n">
        <x:v>57.089999175</x:v>
      </x:c>
      <x:c r="V95" s="45" t="n">
        <x:v>380.254</x:v>
      </x:c>
      <x:c r="W95" t="inlineStr">
        <x:is>
          <x:t xml:space="preserve">REGLA</x:t>
        </x:is>
      </x:c>
      <x:c r="X95" s="45" t="n">
        <x:v>0.0001178460001938</x:v>
      </x:c>
      <x:c r="Y95" t="n">
        <x:v>0</x:v>
      </x:c>
    </x:row>
    <x:row r="96">
      <x:c r="A96" t="inlineStr">
        <x:is>
          <x:t xml:space="preserve">S06B</x:t>
        </x:is>
      </x:c>
      <x:c r="B96" t="inlineStr">
        <x:is>
          <x:t xml:space="preserve">MILP (año sin fallas)</x:t>
        </x:is>
      </x:c>
      <x:c r="C96" t="inlineStr">
        <x:is>
          <x:t xml:space="preserve">Parada plegadora</x:t>
        </x:is>
      </x:c>
      <x:c r="D96" t="inlineStr">
        <x:is>
          <x:t xml:space="preserve">Plegadora hidráulica de chapa metálica</x:t>
        </x:is>
      </x:c>
      <x:c r="E96" t="inlineStr">
        <x:is>
          <x:t xml:space="preserve">B</x:t>
        </x:is>
      </x:c>
      <x:c r="F96" t="inlineStr">
        <x:is>
          <x:t xml:space="preserve">EDD</x:t>
        </x:is>
      </x:c>
      <x:c r="G96" t="inlineStr">
        <x:is>
          <x:t xml:space="preserve">2025-08-18 10:14:25.200</x:t>
        </x:is>
      </x:c>
      <x:c r="H96" t="n">
        <x:v>6</x:v>
      </x:c>
      <x:c r="I96" t="n">
        <x:v>61</x:v>
      </x:c>
      <x:c r="J96" t="n">
        <x:v>1</x:v>
      </x:c>
      <x:c r="K96" s="46" t="n">
        <x:v>4</x:v>
      </x:c>
      <x:c r="L96" s="45" t="n">
        <x:v>33.33333333333334</x:v>
      </x:c>
      <x:c r="M96" s="46" t="n">
        <x:v>11663.74276</x:v>
      </x:c>
      <x:c r="N96" s="45" t="n">
        <x:v>239.4721884809805</x:v>
      </x:c>
      <x:c r="O96" s="45" t="n">
        <x:v>165.5766923333331</x:v>
      </x:c>
      <x:c r="P96" s="46" t="n">
        <x:v>1380.365173666666</x:v>
      </x:c>
      <x:c r="Q96" s="29" t="n">
        <x:v>0</x:v>
      </x:c>
      <x:c r="R96" s="45" t="n">
        <x:v>6</x:v>
      </x:c>
      <x:c r="S96" s="45" t="n">
        <x:v>1380.365173666666</x:v>
      </x:c>
      <x:c r="T96" s="45" t="n">
        <x:v>182.6937409999996</x:v>
      </x:c>
      <x:c r="U96" s="45" t="n">
        <x:v>57.089999175</x:v>
      </x:c>
      <x:c r="V96" s="45" t="n">
        <x:v>380.254</x:v>
      </x:c>
      <x:c r="W96" t="inlineStr">
        <x:is>
          <x:t xml:space="preserve">REGLA</x:t>
        </x:is>
      </x:c>
      <x:c r="X96" s="45" t="n">
        <x:v>0.0005810389998259</x:v>
      </x:c>
      <x:c r="Y96" t="n">
        <x:v>0</x:v>
      </x:c>
    </x:row>
    <x:row r="97">
      <x:c r="A97" t="inlineStr">
        <x:is>
          <x:t xml:space="preserve">S06B</x:t>
        </x:is>
      </x:c>
      <x:c r="B97" t="inlineStr">
        <x:is>
          <x:t xml:space="preserve">MILP (año sin fallas)</x:t>
        </x:is>
      </x:c>
      <x:c r="C97" t="inlineStr">
        <x:is>
          <x:t xml:space="preserve">Parada plegadora</x:t>
        </x:is>
      </x:c>
      <x:c r="D97" t="inlineStr">
        <x:is>
          <x:t xml:space="preserve">Plegadora hidráulica de chapa metálica</x:t>
        </x:is>
      </x:c>
      <x:c r="E97" t="inlineStr">
        <x:is>
          <x:t xml:space="preserve">B</x:t>
        </x:is>
      </x:c>
      <x:c r="F97" t="inlineStr">
        <x:is>
          <x:t xml:space="preserve">MILP-MONO</x:t>
        </x:is>
      </x:c>
      <x:c r="G97" t="inlineStr">
        <x:is>
          <x:t xml:space="preserve">2025-08-18 10:14:25.200</x:t>
        </x:is>
      </x:c>
      <x:c r="H97" t="n">
        <x:v>6</x:v>
      </x:c>
      <x:c r="I97" t="n">
        <x:v>61</x:v>
      </x:c>
      <x:c r="J97" t="n">
        <x:v>1</x:v>
      </x:c>
      <x:c r="K97" s="46" t="n">
        <x:v>2</x:v>
      </x:c>
      <x:c r="L97" s="45" t="n">
        <x:v>66.66666666666667</x:v>
      </x:c>
      <x:c r="M97" s="46" t="n">
        <x:v>5431.142</x:v>
      </x:c>
      <x:c r="N97" s="45" t="n">
        <x:v>179.3960707524964</x:v>
      </x:c>
      <x:c r="O97" s="45" t="n">
        <x:v>173.9178670000001</x:v>
      </x:c>
      <x:c r="P97" s="46" t="n">
        <x:v>914.0074829999924</x:v>
      </x:c>
      <x:c r="Q97" s="29" t="n">
        <x:v>0</x:v>
      </x:c>
      <x:c r="R97" s="45" t="n">
        <x:v>36</x:v>
      </x:c>
      <x:c r="S97" s="45" t="n">
        <x:v>914.0074829999924</x:v>
      </x:c>
      <x:c r="T97" s="45" t="n">
        <x:v>124.7886980000005</x:v>
      </x:c>
      <x:c r="U97" s="45" t="n">
        <x:v>57.089999175</x:v>
      </x:c>
      <x:c r="V97" s="45" t="n">
        <x:v>380.254</x:v>
      </x:c>
      <x:c r="W97" t="inlineStr">
        <x:is>
          <x:t xml:space="preserve">ÓPTIMO</x:t>
        </x:is>
      </x:c>
      <x:c r="X97" s="45" t="n">
        <x:v>0.6602024240000901</x:v>
      </x:c>
      <x:c r="Y97" t="n">
        <x:v>0</x:v>
      </x:c>
      <x:c r="Z97" s="45" t="n">
        <x:v>196</x:v>
      </x:c>
      <x:c r="AA97" s="45" t="n">
        <x:v>401</x:v>
      </x:c>
    </x:row>
    <x:row r="98">
      <x:c r="A98" t="inlineStr">
        <x:is>
          <x:t xml:space="preserve">S06B</x:t>
        </x:is>
      </x:c>
      <x:c r="B98" t="inlineStr">
        <x:is>
          <x:t xml:space="preserve">MILP (año sin fallas)</x:t>
        </x:is>
      </x:c>
      <x:c r="C98" t="inlineStr">
        <x:is>
          <x:t xml:space="preserve">Parada plegadora</x:t>
        </x:is>
      </x:c>
      <x:c r="D98" t="inlineStr">
        <x:is>
          <x:t xml:space="preserve">Plegadora hidráulica de chapa metálica</x:t>
        </x:is>
      </x:c>
      <x:c r="E98" t="inlineStr">
        <x:is>
          <x:t xml:space="preserve">B</x:t>
        </x:is>
      </x:c>
      <x:c r="F98" t="inlineStr">
        <x:is>
          <x:t xml:space="preserve">MILP-LEX</x:t>
        </x:is>
      </x:c>
      <x:c r="G98" t="inlineStr">
        <x:is>
          <x:t xml:space="preserve">2025-08-18 10:14:25.200</x:t>
        </x:is>
      </x:c>
      <x:c r="H98" t="n">
        <x:v>6</x:v>
      </x:c>
      <x:c r="I98" t="n">
        <x:v>61</x:v>
      </x:c>
      <x:c r="J98" t="n">
        <x:v>1</x:v>
      </x:c>
      <x:c r="K98" s="46" t="n">
        <x:v>2</x:v>
      </x:c>
      <x:c r="L98" s="45" t="n">
        <x:v>66.66666666666667</x:v>
      </x:c>
      <x:c r="M98" s="46" t="n">
        <x:v>5431.142</x:v>
      </x:c>
      <x:c r="N98" s="45" t="n">
        <x:v>179.3960707524964</x:v>
      </x:c>
      <x:c r="O98" s="45" t="n">
        <x:v>173.9178670000001</x:v>
      </x:c>
      <x:c r="P98" s="46" t="n">
        <x:v>896.2384520000016</x:v>
      </x:c>
      <x:c r="Q98" s="29" t="n">
        <x:v>0</x:v>
      </x:c>
      <x:c r="R98" s="45" t="n">
        <x:v>36</x:v>
      </x:c>
      <x:c r="S98" s="45" t="n">
        <x:v>896.2384520000016</x:v>
      </x:c>
      <x:c r="T98" s="45" t="n">
        <x:v>119.2712390000002</x:v>
      </x:c>
      <x:c r="U98" s="45" t="n">
        <x:v>57.089999175</x:v>
      </x:c>
      <x:c r="V98" s="45" t="n">
        <x:v>380.254</x:v>
      </x:c>
      <x:c r="W98" t="inlineStr">
        <x:is>
          <x:t xml:space="preserve">ÓPTIMO</x:t>
        </x:is>
      </x:c>
      <x:c r="X98" s="45" t="n">
        <x:v>5.907159801000034</x:v>
      </x:c>
      <x:c r="Y98" t="n">
        <x:v>0</x:v>
      </x:c>
      <x:c r="Z98" s="45" t="n">
        <x:v>196</x:v>
      </x:c>
      <x:c r="AA98" s="45" t="n">
        <x:v>461</x:v>
      </x:c>
    </x:row>
    <x:row r="99">
      <x:c r="A99" t="inlineStr">
        <x:is>
          <x:t xml:space="preserve">S07A</x:t>
        </x:is>
      </x:c>
      <x:c r="B99" t="inlineStr">
        <x:is>
          <x:t xml:space="preserve">FIFO (16_PROGRAMA_BASE)</x:t>
        </x:is>
      </x:c>
      <x:c r="C99" t="inlineStr">
        <x:is>
          <x:t xml:space="preserve">Parada plegadora</x:t>
        </x:is>
      </x:c>
      <x:c r="D99" t="inlineStr">
        <x:is>
          <x:t xml:space="preserve">Plegadora hidráulica de chapa metálica</x:t>
        </x:is>
      </x:c>
      <x:c r="E99" t="inlineStr">
        <x:is>
          <x:t xml:space="preserve">A</x:t>
        </x:is>
      </x:c>
      <x:c r="F99" t="inlineStr">
        <x:is>
          <x:t xml:space="preserve">CONV</x:t>
        </x:is>
      </x:c>
      <x:c r="G99" t="inlineStr">
        <x:is>
          <x:t xml:space="preserve">2025-09-02 11:56:46.800</x:t>
        </x:is>
      </x:c>
      <x:c r="H99" t="n">
        <x:v>4</x:v>
      </x:c>
      <x:c r="I99" t="n">
        <x:v>29</x:v>
      </x:c>
      <x:c r="J99" t="n">
        <x:v>1</x:v>
      </x:c>
      <x:c r="K99" s="46" t="n">
        <x:v>4</x:v>
      </x:c>
      <x:c r="L99" s="45" t="n">
        <x:v>0</x:v>
      </x:c>
      <x:c r="M99" s="46" t="n">
        <x:v>9478.672759999999</x:v>
      </x:c>
      <x:c r="N99" s="45" t="n">
        <x:v>134.4979042138756</x:v>
      </x:c>
      <x:c r="O99" s="45" t="n">
        <x:v>134.7966733333328</x:v>
      </x:c>
      <x:c r="P99" s="46" t="n">
        <x:v>16.33149466666555</x:v>
      </x:c>
      <x:c r="Q99" s="29" t="n">
        <x:v>0</x:v>
      </x:c>
      <x:c r="R99" s="45" t="n">
        <x:v>0</x:v>
      </x:c>
      <x:c r="S99" s="45" t="n">
        <x:v>16.33149466666555</x:v>
      </x:c>
      <x:c r="T99" s="45" t="n">
        <x:v>0.6382743333333565</x:v>
      </x:c>
      <x:c r="U99" s="45" t="n">
        <x:v>0.9075008249999992</x:v>
      </x:c>
      <x:c r="V99" s="45" t="n">
        <x:v>17.898</x:v>
      </x:c>
      <x:c r="W99" t="inlineStr">
        <x:is>
          <x:t xml:space="preserve">REGLA</x:t>
        </x:is>
      </x:c>
      <x:c r="X99" s="45" t="n">
        <x:v>0.0001158600002781</x:v>
      </x:c>
      <x:c r="Y99" t="n">
        <x:v>0</x:v>
      </x:c>
    </x:row>
    <x:row r="100">
      <x:c r="A100" t="inlineStr">
        <x:is>
          <x:t xml:space="preserve">S07A</x:t>
        </x:is>
      </x:c>
      <x:c r="B100" t="inlineStr">
        <x:is>
          <x:t xml:space="preserve">FIFO (16_PROGRAMA_BASE)</x:t>
        </x:is>
      </x:c>
      <x:c r="C100" t="inlineStr">
        <x:is>
          <x:t xml:space="preserve">Parada plegadora</x:t>
        </x:is>
      </x:c>
      <x:c r="D100" t="inlineStr">
        <x:is>
          <x:t xml:space="preserve">Plegadora hidráulica de chapa metálica</x:t>
        </x:is>
      </x:c>
      <x:c r="E100" t="inlineStr">
        <x:is>
          <x:t xml:space="preserve">A</x:t>
        </x:is>
      </x:c>
      <x:c r="F100" t="inlineStr">
        <x:is>
          <x:t xml:space="preserve">EDD</x:t>
        </x:is>
      </x:c>
      <x:c r="G100" t="inlineStr">
        <x:is>
          <x:t xml:space="preserve">2025-09-02 11:56:46.800</x:t>
        </x:is>
      </x:c>
      <x:c r="H100" t="n">
        <x:v>4</x:v>
      </x:c>
      <x:c r="I100" t="n">
        <x:v>29</x:v>
      </x:c>
      <x:c r="J100" t="n">
        <x:v>1</x:v>
      </x:c>
      <x:c r="K100" s="46" t="n">
        <x:v>4</x:v>
      </x:c>
      <x:c r="L100" s="45" t="n">
        <x:v>0</x:v>
      </x:c>
      <x:c r="M100" s="46" t="n">
        <x:v>9478.672759999999</x:v>
      </x:c>
      <x:c r="N100" s="45" t="n">
        <x:v>146.864516725843</x:v>
      </x:c>
      <x:c r="O100" s="45" t="n">
        <x:v>125.9338029999994</x:v>
      </x:c>
      <x:c r="P100" s="46" t="n">
        <x:v>203.2169926666643</x:v>
      </x:c>
      <x:c r="Q100" s="29" t="n">
        <x:v>0</x:v>
      </x:c>
      <x:c r="R100" s="45" t="n">
        <x:v>19</x:v>
      </x:c>
      <x:c r="S100" s="45" t="n">
        <x:v>203.2169926666643</x:v>
      </x:c>
      <x:c r="T100" s="45" t="n">
        <x:v>17.21270199999981</x:v>
      </x:c>
      <x:c r="U100" s="45" t="n">
        <x:v>0.9075008249999992</x:v>
      </x:c>
      <x:c r="V100" s="45" t="n">
        <x:v>17.898</x:v>
      </x:c>
      <x:c r="W100" t="inlineStr">
        <x:is>
          <x:t xml:space="preserve">REGLA</x:t>
        </x:is>
      </x:c>
      <x:c r="X100" s="45" t="n">
        <x:v>0.0001777949996721</x:v>
      </x:c>
      <x:c r="Y100" t="n">
        <x:v>0</x:v>
      </x:c>
    </x:row>
    <x:row r="101">
      <x:c r="A101" t="inlineStr">
        <x:is>
          <x:t xml:space="preserve">S07A</x:t>
        </x:is>
      </x:c>
      <x:c r="B101" t="inlineStr">
        <x:is>
          <x:t xml:space="preserve">FIFO (16_PROGRAMA_BASE)</x:t>
        </x:is>
      </x:c>
      <x:c r="C101" t="inlineStr">
        <x:is>
          <x:t xml:space="preserve">Parada plegadora</x:t>
        </x:is>
      </x:c>
      <x:c r="D101" t="inlineStr">
        <x:is>
          <x:t xml:space="preserve">Plegadora hidráulica de chapa metálica</x:t>
        </x:is>
      </x:c>
      <x:c r="E101" t="inlineStr">
        <x:is>
          <x:t xml:space="preserve">A</x:t>
        </x:is>
      </x:c>
      <x:c r="F101" t="inlineStr">
        <x:is>
          <x:t xml:space="preserve">MILP-MONO</x:t>
        </x:is>
      </x:c>
      <x:c r="G101" t="inlineStr">
        <x:is>
          <x:t xml:space="preserve">2025-09-02 11:56:46.800</x:t>
        </x:is>
      </x:c>
      <x:c r="H101" t="n">
        <x:v>4</x:v>
      </x:c>
      <x:c r="I101" t="n">
        <x:v>29</x:v>
      </x:c>
      <x:c r="J101" t="n">
        <x:v>1</x:v>
      </x:c>
      <x:c r="K101" s="46" t="n">
        <x:v>4</x:v>
      </x:c>
      <x:c r="L101" s="45" t="n">
        <x:v>0</x:v>
      </x:c>
      <x:c r="M101" s="46" t="n">
        <x:v>9478.672759999999</x:v>
      </x:c>
      <x:c r="N101" s="45" t="n">
        <x:v>134.4979042138836</x:v>
      </x:c>
      <x:c r="O101" s="45" t="n">
        <x:v>134.7966733333435</x:v>
      </x:c>
      <x:c r="P101" s="46" t="n">
        <x:v>95.20004266673936</x:v>
      </x:c>
      <x:c r="Q101" s="29" t="n">
        <x:v>0</x:v>
      </x:c>
      <x:c r="R101" s="45" t="n">
        <x:v>3</x:v>
      </x:c>
      <x:c r="S101" s="45" t="n">
        <x:v>95.20004266673936</x:v>
      </x:c>
      <x:c r="T101" s="45" t="n">
        <x:v>0.638274333344043</x:v>
      </x:c>
      <x:c r="U101" s="45" t="n">
        <x:v>0.9075008249999992</x:v>
      </x:c>
      <x:c r="V101" s="45" t="n">
        <x:v>17.898</x:v>
      </x:c>
      <x:c r="W101" t="inlineStr">
        <x:is>
          <x:t xml:space="preserve">ÓPTIMO</x:t>
        </x:is>
      </x:c>
      <x:c r="X101" s="45" t="n">
        <x:v>0.2113488770000913</x:v>
      </x:c>
      <x:c r="Y101" t="n">
        <x:v>0</x:v>
      </x:c>
      <x:c r="Z101" s="45" t="n">
        <x:v>72</x:v>
      </x:c>
      <x:c r="AA101" s="45" t="n">
        <x:v>145</x:v>
      </x:c>
    </x:row>
    <x:row r="102">
      <x:c r="A102" t="inlineStr">
        <x:is>
          <x:t xml:space="preserve">S07A</x:t>
        </x:is>
      </x:c>
      <x:c r="B102" t="inlineStr">
        <x:is>
          <x:t xml:space="preserve">FIFO (16_PROGRAMA_BASE)</x:t>
        </x:is>
      </x:c>
      <x:c r="C102" t="inlineStr">
        <x:is>
          <x:t xml:space="preserve">Parada plegadora</x:t>
        </x:is>
      </x:c>
      <x:c r="D102" t="inlineStr">
        <x:is>
          <x:t xml:space="preserve">Plegadora hidráulica de chapa metálica</x:t>
        </x:is>
      </x:c>
      <x:c r="E102" t="inlineStr">
        <x:is>
          <x:t xml:space="preserve">A</x:t>
        </x:is>
      </x:c>
      <x:c r="F102" t="inlineStr">
        <x:is>
          <x:t xml:space="preserve">MILP-LEX</x:t>
        </x:is>
      </x:c>
      <x:c r="G102" t="inlineStr">
        <x:is>
          <x:t xml:space="preserve">2025-09-02 11:56:46.800</x:t>
        </x:is>
      </x:c>
      <x:c r="H102" t="n">
        <x:v>4</x:v>
      </x:c>
      <x:c r="I102" t="n">
        <x:v>29</x:v>
      </x:c>
      <x:c r="J102" t="n">
        <x:v>1</x:v>
      </x:c>
      <x:c r="K102" s="46" t="n">
        <x:v>4</x:v>
      </x:c>
      <x:c r="L102" s="45" t="n">
        <x:v>0</x:v>
      </x:c>
      <x:c r="M102" s="46" t="n">
        <x:v>9478.672759999999</x:v>
      </x:c>
      <x:c r="N102" s="45" t="n">
        <x:v>134.4979042138756</x:v>
      </x:c>
      <x:c r="O102" s="45" t="n">
        <x:v>134.7966733333328</x:v>
      </x:c>
      <x:c r="P102" s="46" t="n">
        <x:v>16.33149466666555</x:v>
      </x:c>
      <x:c r="Q102" s="29" t="n">
        <x:v>0</x:v>
      </x:c>
      <x:c r="R102" s="45" t="n">
        <x:v>0</x:v>
      </x:c>
      <x:c r="S102" s="45" t="n">
        <x:v>16.33149466666555</x:v>
      </x:c>
      <x:c r="T102" s="45" t="n">
        <x:v>0.6382743333333565</x:v>
      </x:c>
      <x:c r="U102" s="45" t="n">
        <x:v>0.9075008249999992</x:v>
      </x:c>
      <x:c r="V102" s="45" t="n">
        <x:v>17.898</x:v>
      </x:c>
      <x:c r="W102" t="inlineStr">
        <x:is>
          <x:t xml:space="preserve">ÓPTIMO</x:t>
        </x:is>
      </x:c>
      <x:c r="X102" s="45" t="n">
        <x:v>0.3022251399997913</x:v>
      </x:c>
      <x:c r="Y102" t="n">
        <x:v>0</x:v>
      </x:c>
      <x:c r="Z102" s="45" t="n">
        <x:v>72</x:v>
      </x:c>
      <x:c r="AA102" s="45" t="n">
        <x:v>173</x:v>
      </x:c>
    </x:row>
    <x:row r="103">
      <x:c r="A103" t="inlineStr">
        <x:is>
          <x:t xml:space="preserve">S07A</x:t>
        </x:is>
      </x:c>
      <x:c r="B103" t="inlineStr">
        <x:is>
          <x:t xml:space="preserve">MILP (año sin fallas)</x:t>
        </x:is>
      </x:c>
      <x:c r="C103" t="inlineStr">
        <x:is>
          <x:t xml:space="preserve">Parada plegadora</x:t>
        </x:is>
      </x:c>
      <x:c r="D103" t="inlineStr">
        <x:is>
          <x:t xml:space="preserve">Plegadora hidráulica de chapa metálica</x:t>
        </x:is>
      </x:c>
      <x:c r="E103" t="inlineStr">
        <x:is>
          <x:t xml:space="preserve">A</x:t>
        </x:is>
      </x:c>
      <x:c r="F103" t="inlineStr">
        <x:is>
          <x:t xml:space="preserve">CONV</x:t>
        </x:is>
      </x:c>
      <x:c r="G103" t="inlineStr">
        <x:is>
          <x:t xml:space="preserve">2025-09-02 11:56:46.800</x:t>
        </x:is>
      </x:c>
      <x:c r="H103" t="n">
        <x:v>2</x:v>
      </x:c>
      <x:c r="I103" t="n">
        <x:v>8</x:v>
      </x:c>
      <x:c r="J103" t="n">
        <x:v>0</x:v>
      </x:c>
      <x:c r="K103" s="46" t="n">
        <x:v>1</x:v>
      </x:c>
      <x:c r="L103" s="45" t="n">
        <x:v>50</x:v>
      </x:c>
      <x:c r="M103" s="46" t="n">
        <x:v>3710.686</x:v>
      </x:c>
      <x:c r="N103" s="45" t="n">
        <x:v>62.88771249727623</x:v>
      </x:c>
      <x:c r="O103" s="45" t="n">
        <x:v>34.81293300000016</x:v>
      </x:c>
      <x:c r="P103" s="46" t="n">
        <x:v>0</x:v>
      </x:c>
      <x:c r="Q103" s="29" t="n">
        <x:v>0</x:v>
      </x:c>
      <x:c r="R103" s="45" t="n">
        <x:v>0</x:v>
      </x:c>
      <x:c r="S103" s="45" t="n">
        <x:v>0</x:v>
      </x:c>
      <x:c r="T103" s="45" t="n">
        <x:v>0</x:v>
      </x:c>
      <x:c r="U103" s="45" t="n">
        <x:v>0</x:v>
      </x:c>
      <x:c r="V103" s="45" t="n">
        <x:v>0</x:v>
      </x:c>
      <x:c r="W103" t="inlineStr">
        <x:is>
          <x:t xml:space="preserve">REGLA</x:t>
        </x:is>
      </x:c>
      <x:c r="X103" s="45" t="n">
        <x:v>3.165299995089299e-05</x:v>
      </x:c>
      <x:c r="Y103" t="n">
        <x:v>0</x:v>
      </x:c>
    </x:row>
    <x:row r="104">
      <x:c r="A104" t="inlineStr">
        <x:is>
          <x:t xml:space="preserve">S07A</x:t>
        </x:is>
      </x:c>
      <x:c r="B104" t="inlineStr">
        <x:is>
          <x:t xml:space="preserve">MILP (año sin fallas)</x:t>
        </x:is>
      </x:c>
      <x:c r="C104" t="inlineStr">
        <x:is>
          <x:t xml:space="preserve">Parada plegadora</x:t>
        </x:is>
      </x:c>
      <x:c r="D104" t="inlineStr">
        <x:is>
          <x:t xml:space="preserve">Plegadora hidráulica de chapa metálica</x:t>
        </x:is>
      </x:c>
      <x:c r="E104" t="inlineStr">
        <x:is>
          <x:t xml:space="preserve">A</x:t>
        </x:is>
      </x:c>
      <x:c r="F104" t="inlineStr">
        <x:is>
          <x:t xml:space="preserve">EDD</x:t>
        </x:is>
      </x:c>
      <x:c r="G104" t="inlineStr">
        <x:is>
          <x:t xml:space="preserve">2025-09-02 11:56:46.800</x:t>
        </x:is>
      </x:c>
      <x:c r="H104" t="n">
        <x:v>2</x:v>
      </x:c>
      <x:c r="I104" t="n">
        <x:v>8</x:v>
      </x:c>
      <x:c r="J104" t="n">
        <x:v>0</x:v>
      </x:c>
      <x:c r="K104" s="46" t="n">
        <x:v>1</x:v>
      </x:c>
      <x:c r="L104" s="45" t="n">
        <x:v>50</x:v>
      </x:c>
      <x:c r="M104" s="46" t="n">
        <x:v>3710.686</x:v>
      </x:c>
      <x:c r="N104" s="45" t="n">
        <x:v>62.88771249727623</x:v>
      </x:c>
      <x:c r="O104" s="45" t="n">
        <x:v>34.81293300000016</x:v>
      </x:c>
      <x:c r="P104" s="46" t="n">
        <x:v>0</x:v>
      </x:c>
      <x:c r="Q104" s="29" t="n">
        <x:v>0</x:v>
      </x:c>
      <x:c r="R104" s="45" t="n">
        <x:v>0</x:v>
      </x:c>
      <x:c r="S104" s="45" t="n">
        <x:v>0</x:v>
      </x:c>
      <x:c r="T104" s="45" t="n">
        <x:v>0</x:v>
      </x:c>
      <x:c r="U104" s="45" t="n">
        <x:v>0</x:v>
      </x:c>
      <x:c r="V104" s="45" t="n">
        <x:v>0</x:v>
      </x:c>
      <x:c r="W104" t="inlineStr">
        <x:is>
          <x:t xml:space="preserve">REGLA</x:t>
        </x:is>
      </x:c>
      <x:c r="X104" s="45" t="n">
        <x:v>3.38149998242443e-05</x:v>
      </x:c>
      <x:c r="Y104" t="n">
        <x:v>0</x:v>
      </x:c>
    </x:row>
    <x:row r="105">
      <x:c r="A105" t="inlineStr">
        <x:is>
          <x:t xml:space="preserve">S07A</x:t>
        </x:is>
      </x:c>
      <x:c r="B105" t="inlineStr">
        <x:is>
          <x:t xml:space="preserve">MILP (año sin fallas)</x:t>
        </x:is>
      </x:c>
      <x:c r="C105" t="inlineStr">
        <x:is>
          <x:t xml:space="preserve">Parada plegadora</x:t>
        </x:is>
      </x:c>
      <x:c r="D105" t="inlineStr">
        <x:is>
          <x:t xml:space="preserve">Plegadora hidráulica de chapa metálica</x:t>
        </x:is>
      </x:c>
      <x:c r="E105" t="inlineStr">
        <x:is>
          <x:t xml:space="preserve">A</x:t>
        </x:is>
      </x:c>
      <x:c r="F105" t="inlineStr">
        <x:is>
          <x:t xml:space="preserve">MILP-MONO</x:t>
        </x:is>
      </x:c>
      <x:c r="G105" t="inlineStr">
        <x:is>
          <x:t xml:space="preserve">2025-09-02 11:56:46.800</x:t>
        </x:is>
      </x:c>
      <x:c r="H105" t="n">
        <x:v>2</x:v>
      </x:c>
      <x:c r="I105" t="n">
        <x:v>8</x:v>
      </x:c>
      <x:c r="J105" t="n">
        <x:v>0</x:v>
      </x:c>
      <x:c r="K105" s="46" t="n">
        <x:v>1</x:v>
      </x:c>
      <x:c r="L105" s="45" t="n">
        <x:v>50</x:v>
      </x:c>
      <x:c r="M105" s="46" t="n">
        <x:v>3710.686</x:v>
      </x:c>
      <x:c r="N105" s="45" t="n">
        <x:v>62.88771249727623</x:v>
      </x:c>
      <x:c r="O105" s="45" t="n">
        <x:v>34.81293300000016</x:v>
      </x:c>
      <x:c r="P105" s="46" t="n">
        <x:v>0</x:v>
      </x:c>
      <x:c r="Q105" s="29" t="n">
        <x:v>0</x:v>
      </x:c>
      <x:c r="R105" s="45" t="n">
        <x:v>0</x:v>
      </x:c>
      <x:c r="S105" s="45" t="n">
        <x:v>0</x:v>
      </x:c>
      <x:c r="T105" s="45" t="n">
        <x:v>0</x:v>
      </x:c>
      <x:c r="U105" s="45" t="n">
        <x:v>0</x:v>
      </x:c>
      <x:c r="V105" s="45" t="n">
        <x:v>0</x:v>
      </x:c>
      <x:c r="W105" t="inlineStr">
        <x:is>
          <x:t xml:space="preserve">ÓPTIMO</x:t>
        </x:is>
      </x:c>
      <x:c r="X105" s="45" t="n">
        <x:v>0.0158940979999897</x:v>
      </x:c>
      <x:c r="Y105" t="n">
        <x:v>0</x:v>
      </x:c>
      <x:c r="Z105" s="45" t="n">
        <x:v>9</x:v>
      </x:c>
      <x:c r="AA105" s="45" t="n">
        <x:v>18</x:v>
      </x:c>
    </x:row>
    <x:row r="106">
      <x:c r="A106" t="inlineStr">
        <x:is>
          <x:t xml:space="preserve">S07A</x:t>
        </x:is>
      </x:c>
      <x:c r="B106" t="inlineStr">
        <x:is>
          <x:t xml:space="preserve">MILP (año sin fallas)</x:t>
        </x:is>
      </x:c>
      <x:c r="C106" t="inlineStr">
        <x:is>
          <x:t xml:space="preserve">Parada plegadora</x:t>
        </x:is>
      </x:c>
      <x:c r="D106" t="inlineStr">
        <x:is>
          <x:t xml:space="preserve">Plegadora hidráulica de chapa metálica</x:t>
        </x:is>
      </x:c>
      <x:c r="E106" t="inlineStr">
        <x:is>
          <x:t xml:space="preserve">A</x:t>
        </x:is>
      </x:c>
      <x:c r="F106" t="inlineStr">
        <x:is>
          <x:t xml:space="preserve">MILP-LEX</x:t>
        </x:is>
      </x:c>
      <x:c r="G106" t="inlineStr">
        <x:is>
          <x:t xml:space="preserve">2025-09-02 11:56:46.800</x:t>
        </x:is>
      </x:c>
      <x:c r="H106" t="n">
        <x:v>2</x:v>
      </x:c>
      <x:c r="I106" t="n">
        <x:v>8</x:v>
      </x:c>
      <x:c r="J106" t="n">
        <x:v>0</x:v>
      </x:c>
      <x:c r="K106" s="46" t="n">
        <x:v>1</x:v>
      </x:c>
      <x:c r="L106" s="45" t="n">
        <x:v>50</x:v>
      </x:c>
      <x:c r="M106" s="46" t="n">
        <x:v>3710.686</x:v>
      </x:c>
      <x:c r="N106" s="45" t="n">
        <x:v>62.88771249727623</x:v>
      </x:c>
      <x:c r="O106" s="45" t="n">
        <x:v>34.81293300000016</x:v>
      </x:c>
      <x:c r="P106" s="46" t="n">
        <x:v>0</x:v>
      </x:c>
      <x:c r="Q106" s="29" t="n">
        <x:v>0</x:v>
      </x:c>
      <x:c r="R106" s="45" t="n">
        <x:v>0</x:v>
      </x:c>
      <x:c r="S106" s="45" t="n">
        <x:v>0</x:v>
      </x:c>
      <x:c r="T106" s="45" t="n">
        <x:v>0</x:v>
      </x:c>
      <x:c r="U106" s="45" t="n">
        <x:v>0</x:v>
      </x:c>
      <x:c r="V106" s="45" t="n">
        <x:v>0</x:v>
      </x:c>
      <x:c r="W106" t="inlineStr">
        <x:is>
          <x:t xml:space="preserve">ÓPTIMO</x:t>
        </x:is>
      </x:c>
      <x:c r="X106" s="45" t="n">
        <x:v>0.0248437589998502</x:v>
      </x:c>
      <x:c r="Y106" t="n">
        <x:v>0</x:v>
      </x:c>
      <x:c r="Z106" s="45" t="n">
        <x:v>9</x:v>
      </x:c>
      <x:c r="AA106" s="45" t="n">
        <x:v>26</x:v>
      </x:c>
    </x:row>
    <x:row r="107">
      <x:c r="A107" t="inlineStr">
        <x:is>
          <x:t xml:space="preserve">S07B</x:t>
        </x:is>
      </x:c>
      <x:c r="B107" t="inlineStr">
        <x:is>
          <x:t xml:space="preserve">FIFO (16_PROGRAMA_BASE)</x:t>
        </x:is>
      </x:c>
      <x:c r="C107" t="inlineStr">
        <x:is>
          <x:t xml:space="preserve">Parada plegadora</x:t>
        </x:is>
      </x:c>
      <x:c r="D107" t="inlineStr">
        <x:is>
          <x:t xml:space="preserve">Plegadora hidráulica de chapa metálica</x:t>
        </x:is>
      </x:c>
      <x:c r="E107" t="inlineStr">
        <x:is>
          <x:t xml:space="preserve">B</x:t>
        </x:is>
      </x:c>
      <x:c r="F107" t="inlineStr">
        <x:is>
          <x:t xml:space="preserve">CONV</x:t>
        </x:is>
      </x:c>
      <x:c r="G107" t="inlineStr">
        <x:is>
          <x:t xml:space="preserve">2025-09-02 11:56:46.800</x:t>
        </x:is>
      </x:c>
      <x:c r="H107" t="n">
        <x:v>4</x:v>
      </x:c>
      <x:c r="I107" t="n">
        <x:v>29</x:v>
      </x:c>
      <x:c r="J107" t="n">
        <x:v>1</x:v>
      </x:c>
      <x:c r="K107" s="46" t="n">
        <x:v>4</x:v>
      </x:c>
      <x:c r="L107" s="45" t="n">
        <x:v>0</x:v>
      </x:c>
      <x:c r="M107" s="46" t="n">
        <x:v>9478.672759999999</x:v>
      </x:c>
      <x:c r="N107" s="45" t="n">
        <x:v>134.5431290187364</x:v>
      </x:c>
      <x:c r="O107" s="45" t="n">
        <x:v>134.8300063333329</x:v>
      </x:c>
      <x:c r="P107" s="46" t="n">
        <x:v>16.59815866666622</x:v>
      </x:c>
      <x:c r="Q107" s="29" t="n">
        <x:v>0</x:v>
      </x:c>
      <x:c r="R107" s="45" t="n">
        <x:v>0</x:v>
      </x:c>
      <x:c r="S107" s="45" t="n">
        <x:v>16.59815866666622</x:v>
      </x:c>
      <x:c r="T107" s="45" t="n">
        <x:v>0.6716073333334407</x:v>
      </x:c>
      <x:c r="U107" s="45" t="n">
        <x:v>0.9899999999999964</x:v>
      </x:c>
      <x:c r="V107" s="45" t="n">
        <x:v>0</x:v>
      </x:c>
      <x:c r="W107" t="inlineStr">
        <x:is>
          <x:t xml:space="preserve">REGLA</x:t>
        </x:is>
      </x:c>
      <x:c r="X107" s="45" t="n">
        <x:v>7.208000033642747e-05</x:v>
      </x:c>
      <x:c r="Y107" t="n">
        <x:v>0</x:v>
      </x:c>
    </x:row>
    <x:row r="108">
      <x:c r="A108" t="inlineStr">
        <x:is>
          <x:t xml:space="preserve">S07B</x:t>
        </x:is>
      </x:c>
      <x:c r="B108" t="inlineStr">
        <x:is>
          <x:t xml:space="preserve">FIFO (16_PROGRAMA_BASE)</x:t>
        </x:is>
      </x:c>
      <x:c r="C108" t="inlineStr">
        <x:is>
          <x:t xml:space="preserve">Parada plegadora</x:t>
        </x:is>
      </x:c>
      <x:c r="D108" t="inlineStr">
        <x:is>
          <x:t xml:space="preserve">Plegadora hidráulica de chapa metálica</x:t>
        </x:is>
      </x:c>
      <x:c r="E108" t="inlineStr">
        <x:is>
          <x:t xml:space="preserve">B</x:t>
        </x:is>
      </x:c>
      <x:c r="F108" t="inlineStr">
        <x:is>
          <x:t xml:space="preserve">EDD</x:t>
        </x:is>
      </x:c>
      <x:c r="G108" t="inlineStr">
        <x:is>
          <x:t xml:space="preserve">2025-09-02 11:56:46.800</x:t>
        </x:is>
      </x:c>
      <x:c r="H108" t="n">
        <x:v>4</x:v>
      </x:c>
      <x:c r="I108" t="n">
        <x:v>29</x:v>
      </x:c>
      <x:c r="J108" t="n">
        <x:v>1</x:v>
      </x:c>
      <x:c r="K108" s="46" t="n">
        <x:v>4</x:v>
      </x:c>
      <x:c r="L108" s="45" t="n">
        <x:v>0</x:v>
      </x:c>
      <x:c r="M108" s="46" t="n">
        <x:v>9478.672759999999</x:v>
      </x:c>
      <x:c r="N108" s="45" t="n">
        <x:v>146.864516725843</x:v>
      </x:c>
      <x:c r="O108" s="45" t="n">
        <x:v>125.9338029999994</x:v>
      </x:c>
      <x:c r="P108" s="46" t="n">
        <x:v>203.3836576666647</x:v>
      </x:c>
      <x:c r="Q108" s="29" t="n">
        <x:v>0</x:v>
      </x:c>
      <x:c r="R108" s="45" t="n">
        <x:v>19</x:v>
      </x:c>
      <x:c r="S108" s="45" t="n">
        <x:v>203.3836576666647</x:v>
      </x:c>
      <x:c r="T108" s="45" t="n">
        <x:v>17.21270199999981</x:v>
      </x:c>
      <x:c r="U108" s="45" t="n">
        <x:v>0.9899999999999964</x:v>
      </x:c>
      <x:c r="V108" s="45" t="n">
        <x:v>0</x:v>
      </x:c>
      <x:c r="W108" t="inlineStr">
        <x:is>
          <x:t xml:space="preserve">REGLA</x:t>
        </x:is>
      </x:c>
      <x:c r="X108" s="45" t="n">
        <x:v>0.0001690399999461</x:v>
      </x:c>
      <x:c r="Y108" t="n">
        <x:v>0</x:v>
      </x:c>
    </x:row>
    <x:row r="109">
      <x:c r="A109" t="inlineStr">
        <x:is>
          <x:t xml:space="preserve">S07B</x:t>
        </x:is>
      </x:c>
      <x:c r="B109" t="inlineStr">
        <x:is>
          <x:t xml:space="preserve">FIFO (16_PROGRAMA_BASE)</x:t>
        </x:is>
      </x:c>
      <x:c r="C109" t="inlineStr">
        <x:is>
          <x:t xml:space="preserve">Parada plegadora</x:t>
        </x:is>
      </x:c>
      <x:c r="D109" t="inlineStr">
        <x:is>
          <x:t xml:space="preserve">Plegadora hidráulica de chapa metálica</x:t>
        </x:is>
      </x:c>
      <x:c r="E109" t="inlineStr">
        <x:is>
          <x:t xml:space="preserve">B</x:t>
        </x:is>
      </x:c>
      <x:c r="F109" t="inlineStr">
        <x:is>
          <x:t xml:space="preserve">MILP-MONO</x:t>
        </x:is>
      </x:c>
      <x:c r="G109" t="inlineStr">
        <x:is>
          <x:t xml:space="preserve">2025-09-02 11:56:46.800</x:t>
        </x:is>
      </x:c>
      <x:c r="H109" t="n">
        <x:v>4</x:v>
      </x:c>
      <x:c r="I109" t="n">
        <x:v>29</x:v>
      </x:c>
      <x:c r="J109" t="n">
        <x:v>1</x:v>
      </x:c>
      <x:c r="K109" s="46" t="n">
        <x:v>4</x:v>
      </x:c>
      <x:c r="L109" s="45" t="n">
        <x:v>0</x:v>
      </x:c>
      <x:c r="M109" s="46" t="n">
        <x:v>9478.672759999999</x:v>
      </x:c>
      <x:c r="N109" s="45" t="n">
        <x:v>134.5431290187364</x:v>
      </x:c>
      <x:c r="O109" s="45" t="n">
        <x:v>134.8300063333329</x:v>
      </x:c>
      <x:c r="P109" s="46" t="n">
        <x:v>16.59815866666622</x:v>
      </x:c>
      <x:c r="Q109" s="29" t="n">
        <x:v>0</x:v>
      </x:c>
      <x:c r="R109" s="45" t="n">
        <x:v>0</x:v>
      </x:c>
      <x:c r="S109" s="45" t="n">
        <x:v>16.59815866666622</x:v>
      </x:c>
      <x:c r="T109" s="45" t="n">
        <x:v>0.6716073333334407</x:v>
      </x:c>
      <x:c r="U109" s="45" t="n">
        <x:v>0.9899999999999964</x:v>
      </x:c>
      <x:c r="V109" s="45" t="n">
        <x:v>0</x:v>
      </x:c>
      <x:c r="W109" t="inlineStr">
        <x:is>
          <x:t xml:space="preserve">ÓPTIMO</x:t>
        </x:is>
      </x:c>
      <x:c r="X109" s="45" t="n">
        <x:v>0.1664123079999626</x:v>
      </x:c>
      <x:c r="Y109" t="n">
        <x:v>0</x:v>
      </x:c>
      <x:c r="Z109" s="45" t="n">
        <x:v>72</x:v>
      </x:c>
      <x:c r="AA109" s="45" t="n">
        <x:v>145</x:v>
      </x:c>
    </x:row>
    <x:row r="110">
      <x:c r="A110" t="inlineStr">
        <x:is>
          <x:t xml:space="preserve">S07B</x:t>
        </x:is>
      </x:c>
      <x:c r="B110" t="inlineStr">
        <x:is>
          <x:t xml:space="preserve">FIFO (16_PROGRAMA_BASE)</x:t>
        </x:is>
      </x:c>
      <x:c r="C110" t="inlineStr">
        <x:is>
          <x:t xml:space="preserve">Parada plegadora</x:t>
        </x:is>
      </x:c>
      <x:c r="D110" t="inlineStr">
        <x:is>
          <x:t xml:space="preserve">Plegadora hidráulica de chapa metálica</x:t>
        </x:is>
      </x:c>
      <x:c r="E110" t="inlineStr">
        <x:is>
          <x:t xml:space="preserve">B</x:t>
        </x:is>
      </x:c>
      <x:c r="F110" t="inlineStr">
        <x:is>
          <x:t xml:space="preserve">MILP-LEX</x:t>
        </x:is>
      </x:c>
      <x:c r="G110" t="inlineStr">
        <x:is>
          <x:t xml:space="preserve">2025-09-02 11:56:46.800</x:t>
        </x:is>
      </x:c>
      <x:c r="H110" t="n">
        <x:v>4</x:v>
      </x:c>
      <x:c r="I110" t="n">
        <x:v>29</x:v>
      </x:c>
      <x:c r="J110" t="n">
        <x:v>1</x:v>
      </x:c>
      <x:c r="K110" s="46" t="n">
        <x:v>4</x:v>
      </x:c>
      <x:c r="L110" s="45" t="n">
        <x:v>0</x:v>
      </x:c>
      <x:c r="M110" s="46" t="n">
        <x:v>9478.672759999999</x:v>
      </x:c>
      <x:c r="N110" s="45" t="n">
        <x:v>134.5431290187364</x:v>
      </x:c>
      <x:c r="O110" s="45" t="n">
        <x:v>134.8300063333329</x:v>
      </x:c>
      <x:c r="P110" s="46" t="n">
        <x:v>16.59815866666622</x:v>
      </x:c>
      <x:c r="Q110" s="29" t="n">
        <x:v>0</x:v>
      </x:c>
      <x:c r="R110" s="45" t="n">
        <x:v>0</x:v>
      </x:c>
      <x:c r="S110" s="45" t="n">
        <x:v>16.59815866666622</x:v>
      </x:c>
      <x:c r="T110" s="45" t="n">
        <x:v>0.6716073333334407</x:v>
      </x:c>
      <x:c r="U110" s="45" t="n">
        <x:v>0.9899999999999964</x:v>
      </x:c>
      <x:c r="V110" s="45" t="n">
        <x:v>0</x:v>
      </x:c>
      <x:c r="W110" t="inlineStr">
        <x:is>
          <x:t xml:space="preserve">ÓPTIMO</x:t>
        </x:is>
      </x:c>
      <x:c r="X110" s="45" t="n">
        <x:v>0.2154357080003137</x:v>
      </x:c>
      <x:c r="Y110" t="n">
        <x:v>0</x:v>
      </x:c>
      <x:c r="Z110" s="45" t="n">
        <x:v>72</x:v>
      </x:c>
      <x:c r="AA110" s="45" t="n">
        <x:v>173</x:v>
      </x:c>
    </x:row>
    <x:row r="111">
      <x:c r="A111" t="inlineStr">
        <x:is>
          <x:t xml:space="preserve">S07B</x:t>
        </x:is>
      </x:c>
      <x:c r="B111" t="inlineStr">
        <x:is>
          <x:t xml:space="preserve">MILP (año sin fallas)</x:t>
        </x:is>
      </x:c>
      <x:c r="C111" t="inlineStr">
        <x:is>
          <x:t xml:space="preserve">Parada plegadora</x:t>
        </x:is>
      </x:c>
      <x:c r="D111" t="inlineStr">
        <x:is>
          <x:t xml:space="preserve">Plegadora hidráulica de chapa metálica</x:t>
        </x:is>
      </x:c>
      <x:c r="E111" t="inlineStr">
        <x:is>
          <x:t xml:space="preserve">B</x:t>
        </x:is>
      </x:c>
      <x:c r="F111" t="inlineStr">
        <x:is>
          <x:t xml:space="preserve">CONV</x:t>
        </x:is>
      </x:c>
      <x:c r="G111" t="inlineStr">
        <x:is>
          <x:t xml:space="preserve">2025-09-02 11:56:46.800</x:t>
        </x:is>
      </x:c>
      <x:c r="H111" t="n">
        <x:v>2</x:v>
      </x:c>
      <x:c r="I111" t="n">
        <x:v>8</x:v>
      </x:c>
      <x:c r="J111" t="n">
        <x:v>0</x:v>
      </x:c>
      <x:c r="K111" s="46" t="n">
        <x:v>1</x:v>
      </x:c>
      <x:c r="L111" s="45" t="n">
        <x:v>50</x:v>
      </x:c>
      <x:c r="M111" s="46" t="n">
        <x:v>3710.686</x:v>
      </x:c>
      <x:c r="N111" s="45" t="n">
        <x:v>62.88771249727623</x:v>
      </x:c>
      <x:c r="O111" s="45" t="n">
        <x:v>34.81293300000016</x:v>
      </x:c>
      <x:c r="P111" s="46" t="n">
        <x:v>0</x:v>
      </x:c>
      <x:c r="Q111" s="29" t="n">
        <x:v>0</x:v>
      </x:c>
      <x:c r="R111" s="45" t="n">
        <x:v>0</x:v>
      </x:c>
      <x:c r="S111" s="45" t="n">
        <x:v>0</x:v>
      </x:c>
      <x:c r="T111" s="45" t="n">
        <x:v>0</x:v>
      </x:c>
      <x:c r="U111" s="45" t="n">
        <x:v>0</x:v>
      </x:c>
      <x:c r="V111" s="45" t="n">
        <x:v>0</x:v>
      </x:c>
      <x:c r="W111" t="inlineStr">
        <x:is>
          <x:t xml:space="preserve">REGLA</x:t>
        </x:is>
      </x:c>
      <x:c r="X111" s="45" t="n">
        <x:v>2.847399991878774e-05</x:v>
      </x:c>
      <x:c r="Y111" t="n">
        <x:v>0</x:v>
      </x:c>
    </x:row>
    <x:row r="112">
      <x:c r="A112" t="inlineStr">
        <x:is>
          <x:t xml:space="preserve">S07B</x:t>
        </x:is>
      </x:c>
      <x:c r="B112" t="inlineStr">
        <x:is>
          <x:t xml:space="preserve">MILP (año sin fallas)</x:t>
        </x:is>
      </x:c>
      <x:c r="C112" t="inlineStr">
        <x:is>
          <x:t xml:space="preserve">Parada plegadora</x:t>
        </x:is>
      </x:c>
      <x:c r="D112" t="inlineStr">
        <x:is>
          <x:t xml:space="preserve">Plegadora hidráulica de chapa metálica</x:t>
        </x:is>
      </x:c>
      <x:c r="E112" t="inlineStr">
        <x:is>
          <x:t xml:space="preserve">B</x:t>
        </x:is>
      </x:c>
      <x:c r="F112" t="inlineStr">
        <x:is>
          <x:t xml:space="preserve">EDD</x:t>
        </x:is>
      </x:c>
      <x:c r="G112" t="inlineStr">
        <x:is>
          <x:t xml:space="preserve">2025-09-02 11:56:46.800</x:t>
        </x:is>
      </x:c>
      <x:c r="H112" t="n">
        <x:v>2</x:v>
      </x:c>
      <x:c r="I112" t="n">
        <x:v>8</x:v>
      </x:c>
      <x:c r="J112" t="n">
        <x:v>0</x:v>
      </x:c>
      <x:c r="K112" s="46" t="n">
        <x:v>1</x:v>
      </x:c>
      <x:c r="L112" s="45" t="n">
        <x:v>50</x:v>
      </x:c>
      <x:c r="M112" s="46" t="n">
        <x:v>3710.686</x:v>
      </x:c>
      <x:c r="N112" s="45" t="n">
        <x:v>62.88771249727623</x:v>
      </x:c>
      <x:c r="O112" s="45" t="n">
        <x:v>34.81293300000016</x:v>
      </x:c>
      <x:c r="P112" s="46" t="n">
        <x:v>0</x:v>
      </x:c>
      <x:c r="Q112" s="29" t="n">
        <x:v>0</x:v>
      </x:c>
      <x:c r="R112" s="45" t="n">
        <x:v>0</x:v>
      </x:c>
      <x:c r="S112" s="45" t="n">
        <x:v>0</x:v>
      </x:c>
      <x:c r="T112" s="45" t="n">
        <x:v>0</x:v>
      </x:c>
      <x:c r="U112" s="45" t="n">
        <x:v>0</x:v>
      </x:c>
      <x:c r="V112" s="45" t="n">
        <x:v>0</x:v>
      </x:c>
      <x:c r="W112" t="inlineStr">
        <x:is>
          <x:t xml:space="preserve">REGLA</x:t>
        </x:is>
      </x:c>
      <x:c r="X112" s="45" t="n">
        <x:v>3.189900007782853e-05</x:v>
      </x:c>
      <x:c r="Y112" t="n">
        <x:v>0</x:v>
      </x:c>
    </x:row>
    <x:row r="113">
      <x:c r="A113" t="inlineStr">
        <x:is>
          <x:t xml:space="preserve">S07B</x:t>
        </x:is>
      </x:c>
      <x:c r="B113" t="inlineStr">
        <x:is>
          <x:t xml:space="preserve">MILP (año sin fallas)</x:t>
        </x:is>
      </x:c>
      <x:c r="C113" t="inlineStr">
        <x:is>
          <x:t xml:space="preserve">Parada plegadora</x:t>
        </x:is>
      </x:c>
      <x:c r="D113" t="inlineStr">
        <x:is>
          <x:t xml:space="preserve">Plegadora hidráulica de chapa metálica</x:t>
        </x:is>
      </x:c>
      <x:c r="E113" t="inlineStr">
        <x:is>
          <x:t xml:space="preserve">B</x:t>
        </x:is>
      </x:c>
      <x:c r="F113" t="inlineStr">
        <x:is>
          <x:t xml:space="preserve">MILP-MONO</x:t>
        </x:is>
      </x:c>
      <x:c r="G113" t="inlineStr">
        <x:is>
          <x:t xml:space="preserve">2025-09-02 11:56:46.800</x:t>
        </x:is>
      </x:c>
      <x:c r="H113" t="n">
        <x:v>2</x:v>
      </x:c>
      <x:c r="I113" t="n">
        <x:v>8</x:v>
      </x:c>
      <x:c r="J113" t="n">
        <x:v>0</x:v>
      </x:c>
      <x:c r="K113" s="46" t="n">
        <x:v>1</x:v>
      </x:c>
      <x:c r="L113" s="45" t="n">
        <x:v>50</x:v>
      </x:c>
      <x:c r="M113" s="46" t="n">
        <x:v>3710.686</x:v>
      </x:c>
      <x:c r="N113" s="45" t="n">
        <x:v>62.88771249727623</x:v>
      </x:c>
      <x:c r="O113" s="45" t="n">
        <x:v>34.81293300000016</x:v>
      </x:c>
      <x:c r="P113" s="46" t="n">
        <x:v>0</x:v>
      </x:c>
      <x:c r="Q113" s="29" t="n">
        <x:v>0</x:v>
      </x:c>
      <x:c r="R113" s="45" t="n">
        <x:v>0</x:v>
      </x:c>
      <x:c r="S113" s="45" t="n">
        <x:v>0</x:v>
      </x:c>
      <x:c r="T113" s="45" t="n">
        <x:v>0</x:v>
      </x:c>
      <x:c r="U113" s="45" t="n">
        <x:v>0</x:v>
      </x:c>
      <x:c r="V113" s="45" t="n">
        <x:v>0</x:v>
      </x:c>
      <x:c r="W113" t="inlineStr">
        <x:is>
          <x:t xml:space="preserve">ÓPTIMO</x:t>
        </x:is>
      </x:c>
      <x:c r="X113" s="45" t="n">
        <x:v>0.0158676440000817</x:v>
      </x:c>
      <x:c r="Y113" t="n">
        <x:v>0</x:v>
      </x:c>
      <x:c r="Z113" s="45" t="n">
        <x:v>9</x:v>
      </x:c>
      <x:c r="AA113" s="45" t="n">
        <x:v>18</x:v>
      </x:c>
    </x:row>
    <x:row r="114">
      <x:c r="A114" t="inlineStr">
        <x:is>
          <x:t xml:space="preserve">S07B</x:t>
        </x:is>
      </x:c>
      <x:c r="B114" t="inlineStr">
        <x:is>
          <x:t xml:space="preserve">MILP (año sin fallas)</x:t>
        </x:is>
      </x:c>
      <x:c r="C114" t="inlineStr">
        <x:is>
          <x:t xml:space="preserve">Parada plegadora</x:t>
        </x:is>
      </x:c>
      <x:c r="D114" t="inlineStr">
        <x:is>
          <x:t xml:space="preserve">Plegadora hidráulica de chapa metálica</x:t>
        </x:is>
      </x:c>
      <x:c r="E114" t="inlineStr">
        <x:is>
          <x:t xml:space="preserve">B</x:t>
        </x:is>
      </x:c>
      <x:c r="F114" t="inlineStr">
        <x:is>
          <x:t xml:space="preserve">MILP-LEX</x:t>
        </x:is>
      </x:c>
      <x:c r="G114" t="inlineStr">
        <x:is>
          <x:t xml:space="preserve">2025-09-02 11:56:46.800</x:t>
        </x:is>
      </x:c>
      <x:c r="H114" t="n">
        <x:v>2</x:v>
      </x:c>
      <x:c r="I114" t="n">
        <x:v>8</x:v>
      </x:c>
      <x:c r="J114" t="n">
        <x:v>0</x:v>
      </x:c>
      <x:c r="K114" s="46" t="n">
        <x:v>1</x:v>
      </x:c>
      <x:c r="L114" s="45" t="n">
        <x:v>50</x:v>
      </x:c>
      <x:c r="M114" s="46" t="n">
        <x:v>3710.686</x:v>
      </x:c>
      <x:c r="N114" s="45" t="n">
        <x:v>62.88771249727623</x:v>
      </x:c>
      <x:c r="O114" s="45" t="n">
        <x:v>34.81293300000016</x:v>
      </x:c>
      <x:c r="P114" s="46" t="n">
        <x:v>0</x:v>
      </x:c>
      <x:c r="Q114" s="29" t="n">
        <x:v>0</x:v>
      </x:c>
      <x:c r="R114" s="45" t="n">
        <x:v>0</x:v>
      </x:c>
      <x:c r="S114" s="45" t="n">
        <x:v>0</x:v>
      </x:c>
      <x:c r="T114" s="45" t="n">
        <x:v>0</x:v>
      </x:c>
      <x:c r="U114" s="45" t="n">
        <x:v>0</x:v>
      </x:c>
      <x:c r="V114" s="45" t="n">
        <x:v>0</x:v>
      </x:c>
      <x:c r="W114" t="inlineStr">
        <x:is>
          <x:t xml:space="preserve">ÓPTIMO</x:t>
        </x:is>
      </x:c>
      <x:c r="X114" s="45" t="n">
        <x:v>0.0243785830002707</x:v>
      </x:c>
      <x:c r="Y114" t="n">
        <x:v>0</x:v>
      </x:c>
      <x:c r="Z114" s="45" t="n">
        <x:v>9</x:v>
      </x:c>
      <x:c r="AA114" s="45" t="n">
        <x:v>26</x:v>
      </x:c>
    </x:row>
    <x:row r="115">
      <x:c r="A115" t="inlineStr">
        <x:is>
          <x:t xml:space="preserve">S08A</x:t>
        </x:is>
      </x:c>
      <x:c r="B115" t="inlineStr">
        <x:is>
          <x:t xml:space="preserve">FIFO (16_PROGRAMA_BASE)</x:t>
        </x:is>
      </x:c>
      <x:c r="C115" t="inlineStr">
        <x:is>
          <x:t xml:space="preserve">Parada plegadora</x:t>
        </x:is>
      </x:c>
      <x:c r="D115" t="inlineStr">
        <x:is>
          <x:t xml:space="preserve">Plegadora hidráulica de chapa metálica</x:t>
        </x:is>
      </x:c>
      <x:c r="E115" t="inlineStr">
        <x:is>
          <x:t xml:space="preserve">A</x:t>
        </x:is>
      </x:c>
      <x:c r="F115" t="inlineStr">
        <x:is>
          <x:t xml:space="preserve">CONV</x:t>
        </x:is>
      </x:c>
      <x:c r="G115" t="inlineStr">
        <x:is>
          <x:t xml:space="preserve">2025-09-16 09:00:00.000</x:t>
        </x:is>
      </x:c>
      <x:c r="H115" t="n">
        <x:v>8</x:v>
      </x:c>
      <x:c r="I115" t="n">
        <x:v>75</x:v>
      </x:c>
      <x:c r="J115" t="n">
        <x:v>1</x:v>
      </x:c>
      <x:c r="K115" s="46" t="n">
        <x:v>6</x:v>
      </x:c>
      <x:c r="L115" s="45" t="n">
        <x:v>25</x:v>
      </x:c>
      <x:c r="M115" s="46" t="n">
        <x:v>9421.571599999999</x:v>
      </x:c>
      <x:c r="N115" s="45" t="n">
        <x:v>45.92208972311244</x:v>
      </x:c>
      <x:c r="O115" s="45" t="n">
        <x:v>57.02061500000104</x:v>
      </x:c>
      <x:c r="P115" s="46" t="n">
        <x:v>24.1599999999994</x:v>
      </x:c>
      <x:c r="Q115" s="29" t="n">
        <x:v>0</x:v>
      </x:c>
      <x:c r="R115" s="45" t="n">
        <x:v>0</x:v>
      </x:c>
      <x:c r="S115" s="45" t="n">
        <x:v>24.1599999999994</x:v>
      </x:c>
      <x:c r="T115" s="45" t="n">
        <x:v>0</x:v>
      </x:c>
      <x:c r="U115" s="45" t="n">
        <x:v>0.4125008250000008</x:v>
      </x:c>
      <x:c r="V115" s="45" t="n">
        <x:v>55.264</x:v>
      </x:c>
      <x:c r="W115" t="inlineStr">
        <x:is>
          <x:t xml:space="preserve">REGLA</x:t>
        </x:is>
      </x:c>
      <x:c r="X115" s="45" t="n">
        <x:v>0.0001559079996695</x:v>
      </x:c>
      <x:c r="Y115" t="n">
        <x:v>0</x:v>
      </x:c>
    </x:row>
    <x:row r="116">
      <x:c r="A116" t="inlineStr">
        <x:is>
          <x:t xml:space="preserve">S08A</x:t>
        </x:is>
      </x:c>
      <x:c r="B116" t="inlineStr">
        <x:is>
          <x:t xml:space="preserve">FIFO (16_PROGRAMA_BASE)</x:t>
        </x:is>
      </x:c>
      <x:c r="C116" t="inlineStr">
        <x:is>
          <x:t xml:space="preserve">Parada plegadora</x:t>
        </x:is>
      </x:c>
      <x:c r="D116" t="inlineStr">
        <x:is>
          <x:t xml:space="preserve">Plegadora hidráulica de chapa metálica</x:t>
        </x:is>
      </x:c>
      <x:c r="E116" t="inlineStr">
        <x:is>
          <x:t xml:space="preserve">A</x:t>
        </x:is>
      </x:c>
      <x:c r="F116" t="inlineStr">
        <x:is>
          <x:t xml:space="preserve">EDD</x:t>
        </x:is>
      </x:c>
      <x:c r="G116" t="inlineStr">
        <x:is>
          <x:t xml:space="preserve">2025-09-16 09:00:00.000</x:t>
        </x:is>
      </x:c>
      <x:c r="H116" t="n">
        <x:v>8</x:v>
      </x:c>
      <x:c r="I116" t="n">
        <x:v>75</x:v>
      </x:c>
      <x:c r="J116" t="n">
        <x:v>1</x:v>
      </x:c>
      <x:c r="K116" s="46" t="n">
        <x:v>3</x:v>
      </x:c>
      <x:c r="L116" s="45" t="n">
        <x:v>62.5</x:v>
      </x:c>
      <x:c r="M116" s="46" t="n">
        <x:v>8683.645800000002</x:v>
      </x:c>
      <x:c r="N116" s="45" t="n">
        <x:v>55.63685183114461</x:v>
      </x:c>
      <x:c r="O116" s="45" t="n">
        <x:v>38.38613700000019</x:v>
      </x:c>
      <x:c r="P116" s="46" t="n">
        <x:v>1686.500929000005</x:v>
      </x:c>
      <x:c r="Q116" s="29" t="n">
        <x:v>0</x:v>
      </x:c>
      <x:c r="R116" s="45" t="n">
        <x:v>65</x:v>
      </x:c>
      <x:c r="S116" s="45" t="n">
        <x:v>1686.500929000005</x:v>
      </x:c>
      <x:c r="T116" s="45" t="n">
        <x:v>53.85304099999962</x:v>
      </x:c>
      <x:c r="U116" s="45" t="n">
        <x:v>0.4125008250000008</x:v>
      </x:c>
      <x:c r="V116" s="45" t="n">
        <x:v>55.264</x:v>
      </x:c>
      <x:c r="W116" t="inlineStr">
        <x:is>
          <x:t xml:space="preserve">REGLA</x:t>
        </x:is>
      </x:c>
      <x:c r="X116" s="45" t="n">
        <x:v>0.0007508339999731</x:v>
      </x:c>
      <x:c r="Y116" t="n">
        <x:v>0</x:v>
      </x:c>
    </x:row>
    <x:row r="117">
      <x:c r="A117" t="inlineStr">
        <x:is>
          <x:t xml:space="preserve">S08A</x:t>
        </x:is>
      </x:c>
      <x:c r="B117" t="inlineStr">
        <x:is>
          <x:t xml:space="preserve">FIFO (16_PROGRAMA_BASE)</x:t>
        </x:is>
      </x:c>
      <x:c r="C117" t="inlineStr">
        <x:is>
          <x:t xml:space="preserve">Parada plegadora</x:t>
        </x:is>
      </x:c>
      <x:c r="D117" t="inlineStr">
        <x:is>
          <x:t xml:space="preserve">Plegadora hidráulica de chapa metálica</x:t>
        </x:is>
      </x:c>
      <x:c r="E117" t="inlineStr">
        <x:is>
          <x:t xml:space="preserve">A</x:t>
        </x:is>
      </x:c>
      <x:c r="F117" t="inlineStr">
        <x:is>
          <x:t xml:space="preserve">MILP-MONO</x:t>
        </x:is>
      </x:c>
      <x:c r="G117" t="inlineStr">
        <x:is>
          <x:t xml:space="preserve">2025-09-16 09:00:00.000</x:t>
        </x:is>
      </x:c>
      <x:c r="H117" t="n">
        <x:v>8</x:v>
      </x:c>
      <x:c r="I117" t="n">
        <x:v>75</x:v>
      </x:c>
      <x:c r="J117" t="n">
        <x:v>1</x:v>
      </x:c>
      <x:c r="K117" s="46" t="n">
        <x:v>3</x:v>
      </x:c>
      <x:c r="L117" s="45" t="n">
        <x:v>62.5</x:v>
      </x:c>
      <x:c r="M117" s="46" t="n">
        <x:v>4728.2738</x:v>
      </x:c>
      <x:c r="N117" s="45" t="n">
        <x:v>18.1962228413533</x:v>
      </x:c>
      <x:c r="O117" s="45" t="n">
        <x:v>19.43642800000044</x:v>
      </x:c>
      <x:c r="P117" s="46" t="n">
        <x:v>1095.940267999999</x:v>
      </x:c>
      <x:c r="Q117" s="29" t="n">
        <x:v>3</x:v>
      </x:c>
      <x:c r="R117" s="45" t="n">
        <x:v>48</x:v>
      </x:c>
      <x:c r="S117" s="45" t="n">
        <x:v>1119.940267999999</x:v>
      </x:c>
      <x:c r="T117" s="45" t="n">
        <x:v>7.343556719820071</x:v>
      </x:c>
      <x:c r="U117" s="45" t="n">
        <x:v>0.4125008250000008</x:v>
      </x:c>
      <x:c r="V117" s="45" t="n">
        <x:v>55.264</x:v>
      </x:c>
      <x:c r="W117" t="inlineStr">
        <x:is>
          <x:t xml:space="preserve">ÓPTIMO</x:t>
        </x:is>
      </x:c>
      <x:c r="X117" s="45" t="n">
        <x:v>4.120433682000112</x:v>
      </x:c>
      <x:c r="Y117" t="n">
        <x:v>0</x:v>
      </x:c>
      <x:c r="Z117" s="45" t="n">
        <x:v>298</x:v>
      </x:c>
      <x:c r="AA117" s="45" t="n">
        <x:v>610</x:v>
      </x:c>
    </x:row>
    <x:row r="118">
      <x:c r="A118" t="inlineStr">
        <x:is>
          <x:t xml:space="preserve">S08A</x:t>
        </x:is>
      </x:c>
      <x:c r="B118" t="inlineStr">
        <x:is>
          <x:t xml:space="preserve">FIFO (16_PROGRAMA_BASE)</x:t>
        </x:is>
      </x:c>
      <x:c r="C118" t="inlineStr">
        <x:is>
          <x:t xml:space="preserve">Parada plegadora</x:t>
        </x:is>
      </x:c>
      <x:c r="D118" t="inlineStr">
        <x:is>
          <x:t xml:space="preserve">Plegadora hidráulica de chapa metálica</x:t>
        </x:is>
      </x:c>
      <x:c r="E118" t="inlineStr">
        <x:is>
          <x:t xml:space="preserve">A</x:t>
        </x:is>
      </x:c>
      <x:c r="F118" t="inlineStr">
        <x:is>
          <x:t xml:space="preserve">MILP-LEX</x:t>
        </x:is>
      </x:c>
      <x:c r="G118" t="inlineStr">
        <x:is>
          <x:t xml:space="preserve">2025-09-16 09:00:00.000</x:t>
        </x:is>
      </x:c>
      <x:c r="H118" t="n">
        <x:v>8</x:v>
      </x:c>
      <x:c r="I118" t="n">
        <x:v>75</x:v>
      </x:c>
      <x:c r="J118" t="n">
        <x:v>1</x:v>
      </x:c>
      <x:c r="K118" s="46" t="n">
        <x:v>3</x:v>
      </x:c>
      <x:c r="L118" s="45" t="n">
        <x:v>62.5</x:v>
      </x:c>
      <x:c r="M118" s="46" t="n">
        <x:v>4728.2738</x:v>
      </x:c>
      <x:c r="N118" s="45" t="n">
        <x:v>18.19634103757605</x:v>
      </x:c>
      <x:c r="O118" s="45" t="n">
        <x:v>19.43658928017953</x:v>
      </x:c>
      <x:c r="P118" s="46" t="n">
        <x:v>676.6933818792832</x:v>
      </x:c>
      <x:c r="Q118" s="29" t="n">
        <x:v>1</x:v>
      </x:c>
      <x:c r="R118" s="45" t="n">
        <x:v>45</x:v>
      </x:c>
      <x:c r="S118" s="45" t="n">
        <x:v>684.6933818792832</x:v>
      </x:c>
      <x:c r="T118" s="45" t="n">
        <x:v>2.273736754432321e-13</x:v>
      </x:c>
      <x:c r="U118" s="45" t="n">
        <x:v>0.4125008250000008</x:v>
      </x:c>
      <x:c r="V118" s="45" t="n">
        <x:v>55.264</x:v>
      </x:c>
      <x:c r="W118" t="inlineStr">
        <x:is>
          <x:t xml:space="preserve">ÓPTIMO</x:t>
        </x:is>
      </x:c>
      <x:c r="X118" s="45" t="n">
        <x:v>15.62743038799999</x:v>
      </x:c>
      <x:c r="Y118" t="n">
        <x:v>0</x:v>
      </x:c>
      <x:c r="Z118" s="45" t="n">
        <x:v>298</x:v>
      </x:c>
      <x:c r="AA118" s="45" t="n">
        <x:v>684</x:v>
      </x:c>
    </x:row>
    <x:row r="119">
      <x:c r="A119" t="inlineStr">
        <x:is>
          <x:t xml:space="preserve">S08A</x:t>
        </x:is>
      </x:c>
      <x:c r="B119" t="inlineStr">
        <x:is>
          <x:t xml:space="preserve">MILP (año sin fallas)</x:t>
        </x:is>
      </x:c>
      <x:c r="C119" t="inlineStr">
        <x:is>
          <x:t xml:space="preserve">Parada plegadora</x:t>
        </x:is>
      </x:c>
      <x:c r="D119" t="inlineStr">
        <x:is>
          <x:t xml:space="preserve">Plegadora hidráulica de chapa metálica</x:t>
        </x:is>
      </x:c>
      <x:c r="E119" t="inlineStr">
        <x:is>
          <x:t xml:space="preserve">A</x:t>
        </x:is>
      </x:c>
      <x:c r="F119" t="inlineStr">
        <x:is>
          <x:t xml:space="preserve">CONV</x:t>
        </x:is>
      </x:c>
      <x:c r="G119" t="inlineStr">
        <x:is>
          <x:t xml:space="preserve">2025-09-16 09:00:00.000</x:t>
        </x:is>
      </x:c>
      <x:c r="H119" t="n">
        <x:v>6</x:v>
      </x:c>
      <x:c r="I119" t="n">
        <x:v>61</x:v>
      </x:c>
      <x:c r="J119" t="n">
        <x:v>0</x:v>
      </x:c>
      <x:c r="K119" s="46" t="n">
        <x:v>1</x:v>
      </x:c>
      <x:c r="L119" s="45" t="n">
        <x:v>83.33333333333334</x:v>
      </x:c>
      <x:c r="M119" s="46" t="n">
        <x:v>1080.486</x:v>
      </x:c>
      <x:c r="N119" s="45" t="n">
        <x:v>9.952265961541984</x:v>
      </x:c>
      <x:c r="O119" s="45" t="n">
        <x:v>18.92046699999992</x:v>
      </x:c>
      <x:c r="P119" s="46" t="n">
        <x:v>0</x:v>
      </x:c>
      <x:c r="Q119" s="29" t="n">
        <x:v>0</x:v>
      </x:c>
      <x:c r="R119" s="45" t="n">
        <x:v>0</x:v>
      </x:c>
      <x:c r="S119" s="45" t="n">
        <x:v>0</x:v>
      </x:c>
      <x:c r="T119" s="45" t="n">
        <x:v>0</x:v>
      </x:c>
      <x:c r="U119" s="45" t="n">
        <x:v>0</x:v>
      </x:c>
      <x:c r="V119" s="45" t="n">
        <x:v>0</x:v>
      </x:c>
      <x:c r="W119" t="inlineStr">
        <x:is>
          <x:t xml:space="preserve">REGLA</x:t>
        </x:is>
      </x:c>
      <x:c r="X119" s="45" t="n">
        <x:v>0.0001190149996546</x:v>
      </x:c>
      <x:c r="Y119" t="n">
        <x:v>0</x:v>
      </x:c>
    </x:row>
    <x:row r="120">
      <x:c r="A120" t="inlineStr">
        <x:is>
          <x:t xml:space="preserve">S08A</x:t>
        </x:is>
      </x:c>
      <x:c r="B120" t="inlineStr">
        <x:is>
          <x:t xml:space="preserve">MILP (año sin fallas)</x:t>
        </x:is>
      </x:c>
      <x:c r="C120" t="inlineStr">
        <x:is>
          <x:t xml:space="preserve">Parada plegadora</x:t>
        </x:is>
      </x:c>
      <x:c r="D120" t="inlineStr">
        <x:is>
          <x:t xml:space="preserve">Plegadora hidráulica de chapa metálica</x:t>
        </x:is>
      </x:c>
      <x:c r="E120" t="inlineStr">
        <x:is>
          <x:t xml:space="preserve">A</x:t>
        </x:is>
      </x:c>
      <x:c r="F120" t="inlineStr">
        <x:is>
          <x:t xml:space="preserve">EDD</x:t>
        </x:is>
      </x:c>
      <x:c r="G120" t="inlineStr">
        <x:is>
          <x:t xml:space="preserve">2025-09-16 09:00:00.000</x:t>
        </x:is>
      </x:c>
      <x:c r="H120" t="n">
        <x:v>6</x:v>
      </x:c>
      <x:c r="I120" t="n">
        <x:v>61</x:v>
      </x:c>
      <x:c r="J120" t="n">
        <x:v>0</x:v>
      </x:c>
      <x:c r="K120" s="46" t="n">
        <x:v>1</x:v>
      </x:c>
      <x:c r="L120" s="45" t="n">
        <x:v>83.33333333333334</x:v>
      </x:c>
      <x:c r="M120" s="46" t="n">
        <x:v>3180.588000000001</x:v>
      </x:c>
      <x:c r="N120" s="45" t="n">
        <x:v>19.69151122931346</x:v>
      </x:c>
      <x:c r="O120" s="45" t="n">
        <x:v>12.71746800000005</x:v>
      </x:c>
      <x:c r="P120" s="46" t="n">
        <x:v>965.4847940000012</x:v>
      </x:c>
      <x:c r="Q120" s="29" t="n">
        <x:v>1</x:v>
      </x:c>
      <x:c r="R120" s="45" t="n">
        <x:v>31</x:v>
      </x:c>
      <x:c r="S120" s="45" t="n">
        <x:v>973.4847940000012</x:v>
      </x:c>
      <x:c r="T120" s="45" t="n">
        <x:v>22.52399999999966</x:v>
      </x:c>
      <x:c r="U120" s="45" t="n">
        <x:v>0</x:v>
      </x:c>
      <x:c r="V120" s="45" t="n">
        <x:v>0</x:v>
      </x:c>
      <x:c r="W120" t="inlineStr">
        <x:is>
          <x:t xml:space="preserve">REGLA</x:t>
        </x:is>
      </x:c>
      <x:c r="X120" s="45" t="n">
        <x:v>0.0005187639999348</x:v>
      </x:c>
      <x:c r="Y120" t="n">
        <x:v>0</x:v>
      </x:c>
    </x:row>
    <x:row r="121">
      <x:c r="A121" t="inlineStr">
        <x:is>
          <x:t xml:space="preserve">S08A</x:t>
        </x:is>
      </x:c>
      <x:c r="B121" t="inlineStr">
        <x:is>
          <x:t xml:space="preserve">MILP (año sin fallas)</x:t>
        </x:is>
      </x:c>
      <x:c r="C121" t="inlineStr">
        <x:is>
          <x:t xml:space="preserve">Parada plegadora</x:t>
        </x:is>
      </x:c>
      <x:c r="D121" t="inlineStr">
        <x:is>
          <x:t xml:space="preserve">Plegadora hidráulica de chapa metálica</x:t>
        </x:is>
      </x:c>
      <x:c r="E121" t="inlineStr">
        <x:is>
          <x:t xml:space="preserve">A</x:t>
        </x:is>
      </x:c>
      <x:c r="F121" t="inlineStr">
        <x:is>
          <x:t xml:space="preserve">MILP-MONO</x:t>
        </x:is>
      </x:c>
      <x:c r="G121" t="inlineStr">
        <x:is>
          <x:t xml:space="preserve">2025-09-16 09:00:00.000</x:t>
        </x:is>
      </x:c>
      <x:c r="H121" t="n">
        <x:v>6</x:v>
      </x:c>
      <x:c r="I121" t="n">
        <x:v>61</x:v>
      </x:c>
      <x:c r="J121" t="n">
        <x:v>0</x:v>
      </x:c>
      <x:c r="K121" s="46" t="n">
        <x:v>1</x:v>
      </x:c>
      <x:c r="L121" s="45" t="n">
        <x:v>83.33333333333334</x:v>
      </x:c>
      <x:c r="M121" s="46" t="n">
        <x:v>1080.486</x:v>
      </x:c>
      <x:c r="N121" s="45" t="n">
        <x:v>9.952265961541984</x:v>
      </x:c>
      <x:c r="O121" s="45" t="n">
        <x:v>18.92046699999992</x:v>
      </x:c>
      <x:c r="P121" s="46" t="n">
        <x:v>138.5471369999984</x:v>
      </x:c>
      <x:c r="Q121" s="29" t="n">
        <x:v>2</x:v>
      </x:c>
      <x:c r="R121" s="45" t="n">
        <x:v>1</x:v>
      </x:c>
      <x:c r="S121" s="45" t="n">
        <x:v>154.5471369999984</x:v>
      </x:c>
      <x:c r="T121" s="45" t="n">
        <x:v>14.43588499999942</x:v>
      </x:c>
      <x:c r="U121" s="45" t="n">
        <x:v>0</x:v>
      </x:c>
      <x:c r="V121" s="45" t="n">
        <x:v>0</x:v>
      </x:c>
      <x:c r="W121" t="inlineStr">
        <x:is>
          <x:t xml:space="preserve">ÓPTIMO</x:t>
        </x:is>
      </x:c>
      <x:c r="X121" s="45" t="n">
        <x:v>0.6208777719998579</x:v>
      </x:c>
      <x:c r="Y121" t="n">
        <x:v>0</x:v>
      </x:c>
      <x:c r="Z121" s="45" t="n">
        <x:v>198</x:v>
      </x:c>
      <x:c r="AA121" s="45" t="n">
        <x:v>407</x:v>
      </x:c>
    </x:row>
    <x:row r="122">
      <x:c r="A122" t="inlineStr">
        <x:is>
          <x:t xml:space="preserve">S08A</x:t>
        </x:is>
      </x:c>
      <x:c r="B122" t="inlineStr">
        <x:is>
          <x:t xml:space="preserve">MILP (año sin fallas)</x:t>
        </x:is>
      </x:c>
      <x:c r="C122" t="inlineStr">
        <x:is>
          <x:t xml:space="preserve">Parada plegadora</x:t>
        </x:is>
      </x:c>
      <x:c r="D122" t="inlineStr">
        <x:is>
          <x:t xml:space="preserve">Plegadora hidráulica de chapa metálica</x:t>
        </x:is>
      </x:c>
      <x:c r="E122" t="inlineStr">
        <x:is>
          <x:t xml:space="preserve">A</x:t>
        </x:is>
      </x:c>
      <x:c r="F122" t="inlineStr">
        <x:is>
          <x:t xml:space="preserve">MILP-LEX</x:t>
        </x:is>
      </x:c>
      <x:c r="G122" t="inlineStr">
        <x:is>
          <x:t xml:space="preserve">2025-09-16 09:00:00.000</x:t>
        </x:is>
      </x:c>
      <x:c r="H122" t="n">
        <x:v>6</x:v>
      </x:c>
      <x:c r="I122" t="n">
        <x:v>61</x:v>
      </x:c>
      <x:c r="J122" t="n">
        <x:v>0</x:v>
      </x:c>
      <x:c r="K122" s="46" t="n">
        <x:v>1</x:v>
      </x:c>
      <x:c r="L122" s="45" t="n">
        <x:v>83.33333333333334</x:v>
      </x:c>
      <x:c r="M122" s="46" t="n">
        <x:v>1080.486</x:v>
      </x:c>
      <x:c r="N122" s="45" t="n">
        <x:v>9.952265961541984</x:v>
      </x:c>
      <x:c r="O122" s="45" t="n">
        <x:v>18.92046699999992</x:v>
      </x:c>
      <x:c r="P122" s="46" t="n">
        <x:v>1.818989403545856e-12</x:v>
      </x:c>
      <x:c r="Q122" s="29" t="n">
        <x:v>0</x:v>
      </x:c>
      <x:c r="R122" s="45" t="n">
        <x:v>0</x:v>
      </x:c>
      <x:c r="S122" s="45" t="n">
        <x:v>1.818989403545856e-12</x:v>
      </x:c>
      <x:c r="T122" s="45" t="n">
        <x:v>0</x:v>
      </x:c>
      <x:c r="U122" s="45" t="n">
        <x:v>0</x:v>
      </x:c>
      <x:c r="V122" s="45" t="n">
        <x:v>0</x:v>
      </x:c>
      <x:c r="W122" t="inlineStr">
        <x:is>
          <x:t xml:space="preserve">ÓPTIMO</x:t>
        </x:is>
      </x:c>
      <x:c r="X122" s="45" t="n">
        <x:v>1.282401419000053</x:v>
      </x:c>
      <x:c r="Y122" t="n">
        <x:v>0</x:v>
      </x:c>
      <x:c r="Z122" s="45" t="n">
        <x:v>198</x:v>
      </x:c>
      <x:c r="AA122" s="45" t="n">
        <x:v>468</x:v>
      </x:c>
    </x:row>
    <x:row r="123">
      <x:c r="A123" t="inlineStr">
        <x:is>
          <x:t xml:space="preserve">S08B</x:t>
        </x:is>
      </x:c>
      <x:c r="B123" t="inlineStr">
        <x:is>
          <x:t xml:space="preserve">FIFO (16_PROGRAMA_BASE)</x:t>
        </x:is>
      </x:c>
      <x:c r="C123" t="inlineStr">
        <x:is>
          <x:t xml:space="preserve">Parada plegadora</x:t>
        </x:is>
      </x:c>
      <x:c r="D123" t="inlineStr">
        <x:is>
          <x:t xml:space="preserve">Plegadora hidráulica de chapa metálica</x:t>
        </x:is>
      </x:c>
      <x:c r="E123" t="inlineStr">
        <x:is>
          <x:t xml:space="preserve">B</x:t>
        </x:is>
      </x:c>
      <x:c r="F123" t="inlineStr">
        <x:is>
          <x:t xml:space="preserve">CONV</x:t>
        </x:is>
      </x:c>
      <x:c r="G123" t="inlineStr">
        <x:is>
          <x:t xml:space="preserve">2025-09-16 09:00:00.000</x:t>
        </x:is>
      </x:c>
      <x:c r="H123" t="n">
        <x:v>8</x:v>
      </x:c>
      <x:c r="I123" t="n">
        <x:v>75</x:v>
      </x:c>
      <x:c r="J123" t="n">
        <x:v>1</x:v>
      </x:c>
      <x:c r="K123" s="46" t="n">
        <x:v>6</x:v>
      </x:c>
      <x:c r="L123" s="45" t="n">
        <x:v>25</x:v>
      </x:c>
      <x:c r="M123" s="46" t="n">
        <x:v>9421.571599999999</x:v>
      </x:c>
      <x:c r="N123" s="45" t="n">
        <x:v>47.32449441914468</x:v>
      </x:c>
      <x:c r="O123" s="45" t="n">
        <x:v>58.26098800000091</x:v>
      </x:c>
      <x:c r="P123" s="46" t="n">
        <x:v>35.21444899999915</x:v>
      </x:c>
      <x:c r="Q123" s="29" t="n">
        <x:v>0</x:v>
      </x:c>
      <x:c r="R123" s="45" t="n">
        <x:v>0</x:v>
      </x:c>
      <x:c r="S123" s="45" t="n">
        <x:v>35.21444899999915</x:v>
      </x:c>
      <x:c r="T123" s="45" t="n">
        <x:v>1.240372999999863</x:v>
      </x:c>
      <x:c r="U123" s="45" t="n">
        <x:v>4.042499175000001</x:v>
      </x:c>
      <x:c r="V123" s="45" t="n">
        <x:v>55.264</x:v>
      </x:c>
      <x:c r="W123" t="inlineStr">
        <x:is>
          <x:t xml:space="preserve">REGLA</x:t>
        </x:is>
      </x:c>
      <x:c r="X123" s="45" t="n">
        <x:v>0.0001574829998389</x:v>
      </x:c>
      <x:c r="Y123" t="n">
        <x:v>0</x:v>
      </x:c>
    </x:row>
    <x:row r="124">
      <x:c r="A124" t="inlineStr">
        <x:is>
          <x:t xml:space="preserve">S08B</x:t>
        </x:is>
      </x:c>
      <x:c r="B124" t="inlineStr">
        <x:is>
          <x:t xml:space="preserve">FIFO (16_PROGRAMA_BASE)</x:t>
        </x:is>
      </x:c>
      <x:c r="C124" t="inlineStr">
        <x:is>
          <x:t xml:space="preserve">Parada plegadora</x:t>
        </x:is>
      </x:c>
      <x:c r="D124" t="inlineStr">
        <x:is>
          <x:t xml:space="preserve">Plegadora hidráulica de chapa metálica</x:t>
        </x:is>
      </x:c>
      <x:c r="E124" t="inlineStr">
        <x:is>
          <x:t xml:space="preserve">B</x:t>
        </x:is>
      </x:c>
      <x:c r="F124" t="inlineStr">
        <x:is>
          <x:t xml:space="preserve">EDD</x:t>
        </x:is>
      </x:c>
      <x:c r="G124" t="inlineStr">
        <x:is>
          <x:t xml:space="preserve">2025-09-16 09:00:00.000</x:t>
        </x:is>
      </x:c>
      <x:c r="H124" t="n">
        <x:v>8</x:v>
      </x:c>
      <x:c r="I124" t="n">
        <x:v>75</x:v>
      </x:c>
      <x:c r="J124" t="n">
        <x:v>1</x:v>
      </x:c>
      <x:c r="K124" s="46" t="n">
        <x:v>3</x:v>
      </x:c>
      <x:c r="L124" s="45" t="n">
        <x:v>62.5</x:v>
      </x:c>
      <x:c r="M124" s="46" t="n">
        <x:v>8683.645800000002</x:v>
      </x:c>
      <x:c r="N124" s="45" t="n">
        <x:v>61.83703190128085</x:v>
      </x:c>
      <x:c r="O124" s="45" t="n">
        <x:v>42.78613500000029</x:v>
      </x:c>
      <x:c r="P124" s="46" t="n">
        <x:v>1677.809841000004</x:v>
      </x:c>
      <x:c r="Q124" s="29" t="n">
        <x:v>0</x:v>
      </x:c>
      <x:c r="R124" s="45" t="n">
        <x:v>65</x:v>
      </x:c>
      <x:c r="S124" s="45" t="n">
        <x:v>1677.809841000004</x:v>
      </x:c>
      <x:c r="T124" s="45" t="n">
        <x:v>58.02674599999955</x:v>
      </x:c>
      <x:c r="U124" s="45" t="n">
        <x:v>4.042499175000001</x:v>
      </x:c>
      <x:c r="V124" s="45" t="n">
        <x:v>55.264</x:v>
      </x:c>
      <x:c r="W124" t="inlineStr">
        <x:is>
          <x:t xml:space="preserve">REGLA</x:t>
        </x:is>
      </x:c>
      <x:c r="X124" s="45" t="n">
        <x:v>0.0007740619998912</x:v>
      </x:c>
      <x:c r="Y124" t="n">
        <x:v>0</x:v>
      </x:c>
    </x:row>
    <x:row r="125">
      <x:c r="A125" t="inlineStr">
        <x:is>
          <x:t xml:space="preserve">S08B</x:t>
        </x:is>
      </x:c>
      <x:c r="B125" t="inlineStr">
        <x:is>
          <x:t xml:space="preserve">FIFO (16_PROGRAMA_BASE)</x:t>
        </x:is>
      </x:c>
      <x:c r="C125" t="inlineStr">
        <x:is>
          <x:t xml:space="preserve">Parada plegadora</x:t>
        </x:is>
      </x:c>
      <x:c r="D125" t="inlineStr">
        <x:is>
          <x:t xml:space="preserve">Plegadora hidráulica de chapa metálica</x:t>
        </x:is>
      </x:c>
      <x:c r="E125" t="inlineStr">
        <x:is>
          <x:t xml:space="preserve">B</x:t>
        </x:is>
      </x:c>
      <x:c r="F125" t="inlineStr">
        <x:is>
          <x:t xml:space="preserve">MILP-MONO</x:t>
        </x:is>
      </x:c>
      <x:c r="G125" t="inlineStr">
        <x:is>
          <x:t xml:space="preserve">2025-09-16 09:00:00.000</x:t>
        </x:is>
      </x:c>
      <x:c r="H125" t="n">
        <x:v>8</x:v>
      </x:c>
      <x:c r="I125" t="n">
        <x:v>75</x:v>
      </x:c>
      <x:c r="J125" t="n">
        <x:v>1</x:v>
      </x:c>
      <x:c r="K125" s="46" t="n">
        <x:v>3</x:v>
      </x:c>
      <x:c r="L125" s="45" t="n">
        <x:v>62.5</x:v>
      </x:c>
      <x:c r="M125" s="46" t="n">
        <x:v>4728.2738</x:v>
      </x:c>
      <x:c r="N125" s="45" t="n">
        <x:v>18.19622284135346</x:v>
      </x:c>
      <x:c r="O125" s="45" t="n">
        <x:v>19.43642800000066</x:v>
      </x:c>
      <x:c r="P125" s="46" t="n">
        <x:v>1175.675510000002</x:v>
      </x:c>
      <x:c r="Q125" s="29" t="n">
        <x:v>3</x:v>
      </x:c>
      <x:c r="R125" s="45" t="n">
        <x:v>46</x:v>
      </x:c>
      <x:c r="S125" s="45" t="n">
        <x:v>1199.675510000002</x:v>
      </x:c>
      <x:c r="T125" s="45" t="n">
        <x:v>7.343556719820071</x:v>
      </x:c>
      <x:c r="U125" s="45" t="n">
        <x:v>4.042499175000001</x:v>
      </x:c>
      <x:c r="V125" s="45" t="n">
        <x:v>55.264</x:v>
      </x:c>
      <x:c r="W125" t="inlineStr">
        <x:is>
          <x:t xml:space="preserve">ÓPTIMO</x:t>
        </x:is>
      </x:c>
      <x:c r="X125" s="45" t="n">
        <x:v>3.576030466999782</x:v>
      </x:c>
      <x:c r="Y125" t="n">
        <x:v>0</x:v>
      </x:c>
      <x:c r="Z125" s="45" t="n">
        <x:v>298</x:v>
      </x:c>
      <x:c r="AA125" s="45" t="n">
        <x:v>610</x:v>
      </x:c>
    </x:row>
    <x:row r="126">
      <x:c r="A126" t="inlineStr">
        <x:is>
          <x:t xml:space="preserve">S08B</x:t>
        </x:is>
      </x:c>
      <x:c r="B126" t="inlineStr">
        <x:is>
          <x:t xml:space="preserve">FIFO (16_PROGRAMA_BASE)</x:t>
        </x:is>
      </x:c>
      <x:c r="C126" t="inlineStr">
        <x:is>
          <x:t xml:space="preserve">Parada plegadora</x:t>
        </x:is>
      </x:c>
      <x:c r="D126" t="inlineStr">
        <x:is>
          <x:t xml:space="preserve">Plegadora hidráulica de chapa metálica</x:t>
        </x:is>
      </x:c>
      <x:c r="E126" t="inlineStr">
        <x:is>
          <x:t xml:space="preserve">B</x:t>
        </x:is>
      </x:c>
      <x:c r="F126" t="inlineStr">
        <x:is>
          <x:t xml:space="preserve">MILP-LEX</x:t>
        </x:is>
      </x:c>
      <x:c r="G126" t="inlineStr">
        <x:is>
          <x:t xml:space="preserve">2025-09-16 09:00:00.000</x:t>
        </x:is>
      </x:c>
      <x:c r="H126" t="n">
        <x:v>8</x:v>
      </x:c>
      <x:c r="I126" t="n">
        <x:v>75</x:v>
      </x:c>
      <x:c r="J126" t="n">
        <x:v>1</x:v>
      </x:c>
      <x:c r="K126" s="46" t="n">
        <x:v>3</x:v>
      </x:c>
      <x:c r="L126" s="45" t="n">
        <x:v>62.5</x:v>
      </x:c>
      <x:c r="M126" s="46" t="n">
        <x:v>4728.2738</x:v>
      </x:c>
      <x:c r="N126" s="45" t="n">
        <x:v>18.19634103757605</x:v>
      </x:c>
      <x:c r="O126" s="45" t="n">
        <x:v>19.43658928017953</x:v>
      </x:c>
      <x:c r="P126" s="46" t="n">
        <x:v>684.0267118792867</x:v>
      </x:c>
      <x:c r="Q126" s="29" t="n">
        <x:v>1</x:v>
      </x:c>
      <x:c r="R126" s="45" t="n">
        <x:v>45</x:v>
      </x:c>
      <x:c r="S126" s="45" t="n">
        <x:v>692.0267118792867</x:v>
      </x:c>
      <x:c r="T126" s="45" t="n">
        <x:v>2.273736754432321e-13</x:v>
      </x:c>
      <x:c r="U126" s="45" t="n">
        <x:v>4.042499175000001</x:v>
      </x:c>
      <x:c r="V126" s="45" t="n">
        <x:v>55.264</x:v>
      </x:c>
      <x:c r="W126" t="inlineStr">
        <x:is>
          <x:t xml:space="preserve">ÓPTIMO</x:t>
        </x:is>
      </x:c>
      <x:c r="X126" s="45" t="n">
        <x:v>13.25430444200038</x:v>
      </x:c>
      <x:c r="Y126" t="n">
        <x:v>0</x:v>
      </x:c>
      <x:c r="Z126" s="45" t="n">
        <x:v>298</x:v>
      </x:c>
      <x:c r="AA126" s="45" t="n">
        <x:v>684</x:v>
      </x:c>
    </x:row>
    <x:row r="127">
      <x:c r="A127" t="inlineStr">
        <x:is>
          <x:t xml:space="preserve">S08B</x:t>
        </x:is>
      </x:c>
      <x:c r="B127" t="inlineStr">
        <x:is>
          <x:t xml:space="preserve">MILP (año sin fallas)</x:t>
        </x:is>
      </x:c>
      <x:c r="C127" t="inlineStr">
        <x:is>
          <x:t xml:space="preserve">Parada plegadora</x:t>
        </x:is>
      </x:c>
      <x:c r="D127" t="inlineStr">
        <x:is>
          <x:t xml:space="preserve">Plegadora hidráulica de chapa metálica</x:t>
        </x:is>
      </x:c>
      <x:c r="E127" t="inlineStr">
        <x:is>
          <x:t xml:space="preserve">B</x:t>
        </x:is>
      </x:c>
      <x:c r="F127" t="inlineStr">
        <x:is>
          <x:t xml:space="preserve">CONV</x:t>
        </x:is>
      </x:c>
      <x:c r="G127" t="inlineStr">
        <x:is>
          <x:t xml:space="preserve">2025-09-16 09:00:00.000</x:t>
        </x:is>
      </x:c>
      <x:c r="H127" t="n">
        <x:v>6</x:v>
      </x:c>
      <x:c r="I127" t="n">
        <x:v>61</x:v>
      </x:c>
      <x:c r="J127" t="n">
        <x:v>0</x:v>
      </x:c>
      <x:c r="K127" s="46" t="n">
        <x:v>1</x:v>
      </x:c>
      <x:c r="L127" s="45" t="n">
        <x:v>83.33333333333334</x:v>
      </x:c>
      <x:c r="M127" s="46" t="n">
        <x:v>1080.486</x:v>
      </x:c>
      <x:c r="N127" s="45" t="n">
        <x:v>9.952265961541984</x:v>
      </x:c>
      <x:c r="O127" s="45" t="n">
        <x:v>18.92046699999992</x:v>
      </x:c>
      <x:c r="P127" s="46" t="n">
        <x:v>0</x:v>
      </x:c>
      <x:c r="Q127" s="29" t="n">
        <x:v>0</x:v>
      </x:c>
      <x:c r="R127" s="45" t="n">
        <x:v>0</x:v>
      </x:c>
      <x:c r="S127" s="45" t="n">
        <x:v>0</x:v>
      </x:c>
      <x:c r="T127" s="45" t="n">
        <x:v>0</x:v>
      </x:c>
      <x:c r="U127" s="45" t="n">
        <x:v>0</x:v>
      </x:c>
      <x:c r="V127" s="45" t="n">
        <x:v>0</x:v>
      </x:c>
      <x:c r="W127" t="inlineStr">
        <x:is>
          <x:t xml:space="preserve">REGLA</x:t>
        </x:is>
      </x:c>
      <x:c r="X127" s="45" t="n">
        <x:v>0.000116152999908</x:v>
      </x:c>
      <x:c r="Y127" t="n">
        <x:v>0</x:v>
      </x:c>
    </x:row>
    <x:row r="128">
      <x:c r="A128" t="inlineStr">
        <x:is>
          <x:t xml:space="preserve">S08B</x:t>
        </x:is>
      </x:c>
      <x:c r="B128" t="inlineStr">
        <x:is>
          <x:t xml:space="preserve">MILP (año sin fallas)</x:t>
        </x:is>
      </x:c>
      <x:c r="C128" t="inlineStr">
        <x:is>
          <x:t xml:space="preserve">Parada plegadora</x:t>
        </x:is>
      </x:c>
      <x:c r="D128" t="inlineStr">
        <x:is>
          <x:t xml:space="preserve">Plegadora hidráulica de chapa metálica</x:t>
        </x:is>
      </x:c>
      <x:c r="E128" t="inlineStr">
        <x:is>
          <x:t xml:space="preserve">B</x:t>
        </x:is>
      </x:c>
      <x:c r="F128" t="inlineStr">
        <x:is>
          <x:t xml:space="preserve">EDD</x:t>
        </x:is>
      </x:c>
      <x:c r="G128" t="inlineStr">
        <x:is>
          <x:t xml:space="preserve">2025-09-16 09:00:00.000</x:t>
        </x:is>
      </x:c>
      <x:c r="H128" t="n">
        <x:v>6</x:v>
      </x:c>
      <x:c r="I128" t="n">
        <x:v>61</x:v>
      </x:c>
      <x:c r="J128" t="n">
        <x:v>0</x:v>
      </x:c>
      <x:c r="K128" s="46" t="n">
        <x:v>1</x:v>
      </x:c>
      <x:c r="L128" s="45" t="n">
        <x:v>83.33333333333334</x:v>
      </x:c>
      <x:c r="M128" s="46" t="n">
        <x:v>3180.588000000001</x:v>
      </x:c>
      <x:c r="N128" s="45" t="n">
        <x:v>19.69151122931346</x:v>
      </x:c>
      <x:c r="O128" s="45" t="n">
        <x:v>12.71746800000005</x:v>
      </x:c>
      <x:c r="P128" s="46" t="n">
        <x:v>965.4847940000012</x:v>
      </x:c>
      <x:c r="Q128" s="29" t="n">
        <x:v>1</x:v>
      </x:c>
      <x:c r="R128" s="45" t="n">
        <x:v>31</x:v>
      </x:c>
      <x:c r="S128" s="45" t="n">
        <x:v>973.4847940000012</x:v>
      </x:c>
      <x:c r="T128" s="45" t="n">
        <x:v>22.52399999999966</x:v>
      </x:c>
      <x:c r="U128" s="45" t="n">
        <x:v>0</x:v>
      </x:c>
      <x:c r="V128" s="45" t="n">
        <x:v>0</x:v>
      </x:c>
      <x:c r="W128" t="inlineStr">
        <x:is>
          <x:t xml:space="preserve">REGLA</x:t>
        </x:is>
      </x:c>
      <x:c r="X128" s="45" t="n">
        <x:v>0.0005811290002384</x:v>
      </x:c>
      <x:c r="Y128" t="n">
        <x:v>0</x:v>
      </x:c>
    </x:row>
    <x:row r="129">
      <x:c r="A129" t="inlineStr">
        <x:is>
          <x:t xml:space="preserve">S08B</x:t>
        </x:is>
      </x:c>
      <x:c r="B129" t="inlineStr">
        <x:is>
          <x:t xml:space="preserve">MILP (año sin fallas)</x:t>
        </x:is>
      </x:c>
      <x:c r="C129" t="inlineStr">
        <x:is>
          <x:t xml:space="preserve">Parada plegadora</x:t>
        </x:is>
      </x:c>
      <x:c r="D129" t="inlineStr">
        <x:is>
          <x:t xml:space="preserve">Plegadora hidráulica de chapa metálica</x:t>
        </x:is>
      </x:c>
      <x:c r="E129" t="inlineStr">
        <x:is>
          <x:t xml:space="preserve">B</x:t>
        </x:is>
      </x:c>
      <x:c r="F129" t="inlineStr">
        <x:is>
          <x:t xml:space="preserve">MILP-MONO</x:t>
        </x:is>
      </x:c>
      <x:c r="G129" t="inlineStr">
        <x:is>
          <x:t xml:space="preserve">2025-09-16 09:00:00.000</x:t>
        </x:is>
      </x:c>
      <x:c r="H129" t="n">
        <x:v>6</x:v>
      </x:c>
      <x:c r="I129" t="n">
        <x:v>61</x:v>
      </x:c>
      <x:c r="J129" t="n">
        <x:v>0</x:v>
      </x:c>
      <x:c r="K129" s="46" t="n">
        <x:v>1</x:v>
      </x:c>
      <x:c r="L129" s="45" t="n">
        <x:v>83.33333333333334</x:v>
      </x:c>
      <x:c r="M129" s="46" t="n">
        <x:v>1080.486</x:v>
      </x:c>
      <x:c r="N129" s="45" t="n">
        <x:v>9.952265961541984</x:v>
      </x:c>
      <x:c r="O129" s="45" t="n">
        <x:v>18.92046699999992</x:v>
      </x:c>
      <x:c r="P129" s="46" t="n">
        <x:v>138.5471369999984</x:v>
      </x:c>
      <x:c r="Q129" s="29" t="n">
        <x:v>2</x:v>
      </x:c>
      <x:c r="R129" s="45" t="n">
        <x:v>1</x:v>
      </x:c>
      <x:c r="S129" s="45" t="n">
        <x:v>154.5471369999984</x:v>
      </x:c>
      <x:c r="T129" s="45" t="n">
        <x:v>14.43588499999942</x:v>
      </x:c>
      <x:c r="U129" s="45" t="n">
        <x:v>0</x:v>
      </x:c>
      <x:c r="V129" s="45" t="n">
        <x:v>0</x:v>
      </x:c>
      <x:c r="W129" t="inlineStr">
        <x:is>
          <x:t xml:space="preserve">ÓPTIMO</x:t>
        </x:is>
      </x:c>
      <x:c r="X129" s="45" t="n">
        <x:v>0.5659211950001009</x:v>
      </x:c>
      <x:c r="Y129" t="n">
        <x:v>0</x:v>
      </x:c>
      <x:c r="Z129" s="45" t="n">
        <x:v>198</x:v>
      </x:c>
      <x:c r="AA129" s="45" t="n">
        <x:v>407</x:v>
      </x:c>
    </x:row>
    <x:row r="130">
      <x:c r="A130" t="inlineStr">
        <x:is>
          <x:t xml:space="preserve">S08B</x:t>
        </x:is>
      </x:c>
      <x:c r="B130" t="inlineStr">
        <x:is>
          <x:t xml:space="preserve">MILP (año sin fallas)</x:t>
        </x:is>
      </x:c>
      <x:c r="C130" t="inlineStr">
        <x:is>
          <x:t xml:space="preserve">Parada plegadora</x:t>
        </x:is>
      </x:c>
      <x:c r="D130" t="inlineStr">
        <x:is>
          <x:t xml:space="preserve">Plegadora hidráulica de chapa metálica</x:t>
        </x:is>
      </x:c>
      <x:c r="E130" t="inlineStr">
        <x:is>
          <x:t xml:space="preserve">B</x:t>
        </x:is>
      </x:c>
      <x:c r="F130" t="inlineStr">
        <x:is>
          <x:t xml:space="preserve">MILP-LEX</x:t>
        </x:is>
      </x:c>
      <x:c r="G130" t="inlineStr">
        <x:is>
          <x:t xml:space="preserve">2025-09-16 09:00:00.000</x:t>
        </x:is>
      </x:c>
      <x:c r="H130" t="n">
        <x:v>6</x:v>
      </x:c>
      <x:c r="I130" t="n">
        <x:v>61</x:v>
      </x:c>
      <x:c r="J130" t="n">
        <x:v>0</x:v>
      </x:c>
      <x:c r="K130" s="46" t="n">
        <x:v>1</x:v>
      </x:c>
      <x:c r="L130" s="45" t="n">
        <x:v>83.33333333333334</x:v>
      </x:c>
      <x:c r="M130" s="46" t="n">
        <x:v>1080.486</x:v>
      </x:c>
      <x:c r="N130" s="45" t="n">
        <x:v>9.952265961541984</x:v>
      </x:c>
      <x:c r="O130" s="45" t="n">
        <x:v>18.92046699999992</x:v>
      </x:c>
      <x:c r="P130" s="46" t="n">
        <x:v>1.818989403545856e-12</x:v>
      </x:c>
      <x:c r="Q130" s="29" t="n">
        <x:v>0</x:v>
      </x:c>
      <x:c r="R130" s="45" t="n">
        <x:v>0</x:v>
      </x:c>
      <x:c r="S130" s="45" t="n">
        <x:v>1.818989403545856e-12</x:v>
      </x:c>
      <x:c r="T130" s="45" t="n">
        <x:v>0</x:v>
      </x:c>
      <x:c r="U130" s="45" t="n">
        <x:v>0</x:v>
      </x:c>
      <x:c r="V130" s="45" t="n">
        <x:v>0</x:v>
      </x:c>
      <x:c r="W130" t="inlineStr">
        <x:is>
          <x:t xml:space="preserve">ÓPTIMO</x:t>
        </x:is>
      </x:c>
      <x:c r="X130" s="45" t="n">
        <x:v>1.444425129000138</x:v>
      </x:c>
      <x:c r="Y130" t="n">
        <x:v>0</x:v>
      </x:c>
      <x:c r="Z130" s="45" t="n">
        <x:v>198</x:v>
      </x:c>
      <x:c r="AA130" s="45" t="n">
        <x:v>468</x:v>
      </x:c>
    </x:row>
    <x:row r="131">
      <x:c r="A131" t="inlineStr">
        <x:is>
          <x:t xml:space="preserve">S09A</x:t>
        </x:is>
      </x:c>
      <x:c r="B131" t="inlineStr">
        <x:is>
          <x:t xml:space="preserve">FIFO (16_PROGRAMA_BASE)</x:t>
        </x:is>
      </x:c>
      <x:c r="C131" t="inlineStr">
        <x:is>
          <x:t xml:space="preserve">Parada plegadora</x:t>
        </x:is>
      </x:c>
      <x:c r="D131" t="inlineStr">
        <x:is>
          <x:t xml:space="preserve">Plegadora hidráulica de chapa metálica</x:t>
        </x:is>
      </x:c>
      <x:c r="E131" t="inlineStr">
        <x:is>
          <x:t xml:space="preserve">A</x:t>
        </x:is>
      </x:c>
      <x:c r="F131" t="inlineStr">
        <x:is>
          <x:t xml:space="preserve">CONV</x:t>
        </x:is>
      </x:c>
      <x:c r="G131" t="inlineStr">
        <x:is>
          <x:t xml:space="preserve">2025-10-09 09:00:00.000</x:t>
        </x:is>
      </x:c>
      <x:c r="H131" t="n">
        <x:v>4</x:v>
      </x:c>
      <x:c r="I131" t="n">
        <x:v>39</x:v>
      </x:c>
      <x:c r="J131" t="n">
        <x:v>1</x:v>
      </x:c>
      <x:c r="K131" s="46" t="n">
        <x:v>3</x:v>
      </x:c>
      <x:c r="L131" s="45" t="n">
        <x:v>25</x:v>
      </x:c>
      <x:c r="M131" s="46" t="n">
        <x:v>4513.2168</x:v>
      </x:c>
      <x:c r="N131" s="45" t="n">
        <x:v>36.53626436715528</x:v>
      </x:c>
      <x:c r="O131" s="45" t="n">
        <x:v>46.54288100000053</x:v>
      </x:c>
      <x:c r="P131" s="46" t="n">
        <x:v>101.9519999999957</x:v>
      </x:c>
      <x:c r="Q131" s="29" t="n">
        <x:v>0</x:v>
      </x:c>
      <x:c r="R131" s="45" t="n">
        <x:v>0</x:v>
      </x:c>
      <x:c r="S131" s="45" t="n">
        <x:v>101.9519999999957</x:v>
      </x:c>
      <x:c r="T131" s="45" t="n">
        <x:v>11.32799999999952</x:v>
      </x:c>
      <x:c r="U131" s="45" t="n">
        <x:v>0.9075008249999992</x:v>
      </x:c>
      <x:c r="V131" s="45" t="n">
        <x:v>48.35599999999999</x:v>
      </x:c>
      <x:c r="W131" t="inlineStr">
        <x:is>
          <x:t xml:space="preserve">REGLA</x:t>
        </x:is>
      </x:c>
      <x:c r="X131" s="45" t="n">
        <x:v>8.334999984072056e-05</x:v>
      </x:c>
      <x:c r="Y131" t="n">
        <x:v>0</x:v>
      </x:c>
    </x:row>
    <x:row r="132">
      <x:c r="A132" t="inlineStr">
        <x:is>
          <x:t xml:space="preserve">S09A</x:t>
        </x:is>
      </x:c>
      <x:c r="B132" t="inlineStr">
        <x:is>
          <x:t xml:space="preserve">FIFO (16_PROGRAMA_BASE)</x:t>
        </x:is>
      </x:c>
      <x:c r="C132" t="inlineStr">
        <x:is>
          <x:t xml:space="preserve">Parada plegadora</x:t>
        </x:is>
      </x:c>
      <x:c r="D132" t="inlineStr">
        <x:is>
          <x:t xml:space="preserve">Plegadora hidráulica de chapa metálica</x:t>
        </x:is>
      </x:c>
      <x:c r="E132" t="inlineStr">
        <x:is>
          <x:t xml:space="preserve">A</x:t>
        </x:is>
      </x:c>
      <x:c r="F132" t="inlineStr">
        <x:is>
          <x:t xml:space="preserve">EDD</x:t>
        </x:is>
      </x:c>
      <x:c r="G132" t="inlineStr">
        <x:is>
          <x:t xml:space="preserve">2025-10-09 09:00:00.000</x:t>
        </x:is>
      </x:c>
      <x:c r="H132" t="n">
        <x:v>4</x:v>
      </x:c>
      <x:c r="I132" t="n">
        <x:v>39</x:v>
      </x:c>
      <x:c r="J132" t="n">
        <x:v>1</x:v>
      </x:c>
      <x:c r="K132" s="46" t="n">
        <x:v>2</x:v>
      </x:c>
      <x:c r="L132" s="45" t="n">
        <x:v>50</x:v>
      </x:c>
      <x:c r="M132" s="46" t="n">
        <x:v>4470.930000000001</x:v>
      </x:c>
      <x:c r="N132" s="45" t="n">
        <x:v>69.04015192065694</x:v>
      </x:c>
      <x:c r="O132" s="45" t="n">
        <x:v>50.28648000000044</x:v>
      </x:c>
      <x:c r="P132" s="46" t="n">
        <x:v>1070.538351000002</x:v>
      </x:c>
      <x:c r="Q132" s="29" t="n">
        <x:v>2</x:v>
      </x:c>
      <x:c r="R132" s="45" t="n">
        <x:v>45</x:v>
      </x:c>
      <x:c r="S132" s="45" t="n">
        <x:v>1086.538351000002</x:v>
      </x:c>
      <x:c r="T132" s="45" t="n">
        <x:v>46.95422599999961</x:v>
      </x:c>
      <x:c r="U132" s="45" t="n">
        <x:v>0.9075008249999992</x:v>
      </x:c>
      <x:c r="V132" s="45" t="n">
        <x:v>48.35599999999999</x:v>
      </x:c>
      <x:c r="W132" t="inlineStr">
        <x:is>
          <x:t xml:space="preserve">REGLA</x:t>
        </x:is>
      </x:c>
      <x:c r="X132" s="45" t="n">
        <x:v>0.0002979569999297</x:v>
      </x:c>
      <x:c r="Y132" t="n">
        <x:v>0</x:v>
      </x:c>
    </x:row>
    <x:row r="133">
      <x:c r="A133" t="inlineStr">
        <x:is>
          <x:t xml:space="preserve">S09A</x:t>
        </x:is>
      </x:c>
      <x:c r="B133" t="inlineStr">
        <x:is>
          <x:t xml:space="preserve">FIFO (16_PROGRAMA_BASE)</x:t>
        </x:is>
      </x:c>
      <x:c r="C133" t="inlineStr">
        <x:is>
          <x:t xml:space="preserve">Parada plegadora</x:t>
        </x:is>
      </x:c>
      <x:c r="D133" t="inlineStr">
        <x:is>
          <x:t xml:space="preserve">Plegadora hidráulica de chapa metálica</x:t>
        </x:is>
      </x:c>
      <x:c r="E133" t="inlineStr">
        <x:is>
          <x:t xml:space="preserve">A</x:t>
        </x:is>
      </x:c>
      <x:c r="F133" t="inlineStr">
        <x:is>
          <x:t xml:space="preserve">MILP-MONO</x:t>
        </x:is>
      </x:c>
      <x:c r="G133" t="inlineStr">
        <x:is>
          <x:t xml:space="preserve">2025-10-09 09:00:00.000</x:t>
        </x:is>
      </x:c>
      <x:c r="H133" t="n">
        <x:v>4</x:v>
      </x:c>
      <x:c r="I133" t="n">
        <x:v>39</x:v>
      </x:c>
      <x:c r="J133" t="n">
        <x:v>1</x:v>
      </x:c>
      <x:c r="K133" s="46" t="n">
        <x:v>2</x:v>
      </x:c>
      <x:c r="L133" s="45" t="n">
        <x:v>50</x:v>
      </x:c>
      <x:c r="M133" s="46" t="n">
        <x:v>2190.747</x:v>
      </x:c>
      <x:c r="N133" s="45" t="n">
        <x:v>14.78896792974054</x:v>
      </x:c>
      <x:c r="O133" s="45" t="n">
        <x:v>26.45100200000002</x:v>
      </x:c>
      <x:c r="P133" s="46" t="n">
        <x:v>461.0864580000005</x:v>
      </x:c>
      <x:c r="Q133" s="29" t="n">
        <x:v>2</x:v>
      </x:c>
      <x:c r="R133" s="45" t="n">
        <x:v>29</x:v>
      </x:c>
      <x:c r="S133" s="45" t="n">
        <x:v>477.0864580000005</x:v>
      </x:c>
      <x:c r="T133" s="45" t="n">
        <x:v>10.76048299920808</x:v>
      </x:c>
      <x:c r="U133" s="45" t="n">
        <x:v>0.9075008249999992</x:v>
      </x:c>
      <x:c r="V133" s="45" t="n">
        <x:v>48.35599999999999</x:v>
      </x:c>
      <x:c r="W133" t="inlineStr">
        <x:is>
          <x:t xml:space="preserve">ÓPTIMO</x:t>
        </x:is>
      </x:c>
      <x:c r="X133" s="45" t="n">
        <x:v>0.1574828320003689</x:v>
      </x:c>
      <x:c r="Y133" t="n">
        <x:v>0</x:v>
      </x:c>
      <x:c r="Z133" s="45" t="n">
        <x:v>101</x:v>
      </x:c>
      <x:c r="AA133" s="45" t="n">
        <x:v>199</x:v>
      </x:c>
    </x:row>
    <x:row r="134">
      <x:c r="A134" t="inlineStr">
        <x:is>
          <x:t xml:space="preserve">S09A</x:t>
        </x:is>
      </x:c>
      <x:c r="B134" t="inlineStr">
        <x:is>
          <x:t xml:space="preserve">FIFO (16_PROGRAMA_BASE)</x:t>
        </x:is>
      </x:c>
      <x:c r="C134" t="inlineStr">
        <x:is>
          <x:t xml:space="preserve">Parada plegadora</x:t>
        </x:is>
      </x:c>
      <x:c r="D134" t="inlineStr">
        <x:is>
          <x:t xml:space="preserve">Plegadora hidráulica de chapa metálica</x:t>
        </x:is>
      </x:c>
      <x:c r="E134" t="inlineStr">
        <x:is>
          <x:t xml:space="preserve">A</x:t>
        </x:is>
      </x:c>
      <x:c r="F134" t="inlineStr">
        <x:is>
          <x:t xml:space="preserve">MILP-LEX</x:t>
        </x:is>
      </x:c>
      <x:c r="G134" t="inlineStr">
        <x:is>
          <x:t xml:space="preserve">2025-10-09 09:00:00.000</x:t>
        </x:is>
      </x:c>
      <x:c r="H134" t="n">
        <x:v>4</x:v>
      </x:c>
      <x:c r="I134" t="n">
        <x:v>39</x:v>
      </x:c>
      <x:c r="J134" t="n">
        <x:v>1</x:v>
      </x:c>
      <x:c r="K134" s="46" t="n">
        <x:v>2</x:v>
      </x:c>
      <x:c r="L134" s="45" t="n">
        <x:v>50</x:v>
      </x:c>
      <x:c r="M134" s="46" t="n">
        <x:v>2190.747</x:v>
      </x:c>
      <x:c r="N134" s="45" t="n">
        <x:v>14.78908271871277</x:v>
      </x:c>
      <x:c r="O134" s="45" t="n">
        <x:v>26.45126387334267</x:v>
      </x:c>
      <x:c r="P134" s="46" t="n">
        <x:v>413.504552253313</x:v>
      </x:c>
      <x:c r="Q134" s="29" t="n">
        <x:v>0</x:v>
      </x:c>
      <x:c r="R134" s="45" t="n">
        <x:v>29</x:v>
      </x:c>
      <x:c r="S134" s="45" t="n">
        <x:v>413.504552253313</x:v>
      </x:c>
      <x:c r="T134" s="45" t="n">
        <x:v>10.76074487255073</x:v>
      </x:c>
      <x:c r="U134" s="45" t="n">
        <x:v>0.9075008249999992</x:v>
      </x:c>
      <x:c r="V134" s="45" t="n">
        <x:v>48.35599999999999</x:v>
      </x:c>
      <x:c r="W134" t="inlineStr">
        <x:is>
          <x:t xml:space="preserve">ÓPTIMO</x:t>
        </x:is>
      </x:c>
      <x:c r="X134" s="45" t="n">
        <x:v>2.208271462000084</x:v>
      </x:c>
      <x:c r="Y134" t="n">
        <x:v>0</x:v>
      </x:c>
      <x:c r="Z134" s="45" t="n">
        <x:v>101</x:v>
      </x:c>
      <x:c r="AA134" s="45" t="n">
        <x:v>237</x:v>
      </x:c>
    </x:row>
    <x:row r="135">
      <x:c r="A135" t="inlineStr">
        <x:is>
          <x:t xml:space="preserve">S09A</x:t>
        </x:is>
      </x:c>
      <x:c r="B135" t="inlineStr">
        <x:is>
          <x:t xml:space="preserve">MILP (año sin fallas)</x:t>
        </x:is>
      </x:c>
      <x:c r="C135" t="inlineStr">
        <x:is>
          <x:t xml:space="preserve">Parada plegadora</x:t>
        </x:is>
      </x:c>
      <x:c r="D135" t="inlineStr">
        <x:is>
          <x:t xml:space="preserve">Plegadora hidráulica de chapa metálica</x:t>
        </x:is>
      </x:c>
      <x:c r="E135" t="inlineStr">
        <x:is>
          <x:t xml:space="preserve">A</x:t>
        </x:is>
      </x:c>
      <x:c r="F135" t="inlineStr">
        <x:is>
          <x:t xml:space="preserve">CONV</x:t>
        </x:is>
      </x:c>
      <x:c r="G135" t="inlineStr">
        <x:is>
          <x:t xml:space="preserve">2025-10-09 09:00:00.000</x:t>
        </x:is>
      </x:c>
      <x:c r="H135" t="n">
        <x:v>4</x:v>
      </x:c>
      <x:c r="I135" t="n">
        <x:v>34</x:v>
      </x:c>
      <x:c r="J135" t="n">
        <x:v>1</x:v>
      </x:c>
      <x:c r="K135" s="46" t="n">
        <x:v>1</x:v>
      </x:c>
      <x:c r="L135" s="45" t="n">
        <x:v>75</x:v>
      </x:c>
      <x:c r="M135" s="46" t="n">
        <x:v>1290.342</x:v>
      </x:c>
      <x:c r="N135" s="45" t="n">
        <x:v>7.222231591418303</x:v>
      </x:c>
      <x:c r="O135" s="45" t="n">
        <x:v>11.49729300000035</x:v>
      </x:c>
      <x:c r="P135" s="46" t="n">
        <x:v>76.46399999999676</x:v>
      </x:c>
      <x:c r="Q135" s="29" t="n">
        <x:v>0</x:v>
      </x:c>
      <x:c r="R135" s="45" t="n">
        <x:v>0</x:v>
      </x:c>
      <x:c r="S135" s="45" t="n">
        <x:v>76.46399999999676</x:v>
      </x:c>
      <x:c r="T135" s="45" t="n">
        <x:v>8.49599999999964</x:v>
      </x:c>
      <x:c r="U135" s="45" t="n">
        <x:v>0.9075008249999992</x:v>
      </x:c>
      <x:c r="V135" s="45" t="n">
        <x:v>48.35599999999999</x:v>
      </x:c>
      <x:c r="W135" t="inlineStr">
        <x:is>
          <x:t xml:space="preserve">REGLA</x:t>
        </x:is>
      </x:c>
      <x:c r="X135" s="45" t="n">
        <x:v>7.362099995589233e-05</x:v>
      </x:c>
      <x:c r="Y135" t="n">
        <x:v>0</x:v>
      </x:c>
    </x:row>
    <x:row r="136">
      <x:c r="A136" t="inlineStr">
        <x:is>
          <x:t xml:space="preserve">S09A</x:t>
        </x:is>
      </x:c>
      <x:c r="B136" t="inlineStr">
        <x:is>
          <x:t xml:space="preserve">MILP (año sin fallas)</x:t>
        </x:is>
      </x:c>
      <x:c r="C136" t="inlineStr">
        <x:is>
          <x:t xml:space="preserve">Parada plegadora</x:t>
        </x:is>
      </x:c>
      <x:c r="D136" t="inlineStr">
        <x:is>
          <x:t xml:space="preserve">Plegadora hidráulica de chapa metálica</x:t>
        </x:is>
      </x:c>
      <x:c r="E136" t="inlineStr">
        <x:is>
          <x:t xml:space="preserve">A</x:t>
        </x:is>
      </x:c>
      <x:c r="F136" t="inlineStr">
        <x:is>
          <x:t xml:space="preserve">EDD</x:t>
        </x:is>
      </x:c>
      <x:c r="G136" t="inlineStr">
        <x:is>
          <x:t xml:space="preserve">2025-10-09 09:00:00.000</x:t>
        </x:is>
      </x:c>
      <x:c r="H136" t="n">
        <x:v>4</x:v>
      </x:c>
      <x:c r="I136" t="n">
        <x:v>34</x:v>
      </x:c>
      <x:c r="J136" t="n">
        <x:v>1</x:v>
      </x:c>
      <x:c r="K136" s="46" t="n">
        <x:v>1</x:v>
      </x:c>
      <x:c r="L136" s="45" t="n">
        <x:v>75</x:v>
      </x:c>
      <x:c r="M136" s="46" t="n">
        <x:v>3180.588000000001</x:v>
      </x:c>
      <x:c r="N136" s="45" t="n">
        <x:v>40.51441352823067</x:v>
      </x:c>
      <x:c r="O136" s="45" t="n">
        <x:v>26.1656280000002</x:v>
      </x:c>
      <x:c r="P136" s="46" t="n">
        <x:v>422.3413290000017</x:v>
      </x:c>
      <x:c r="Q136" s="29" t="n">
        <x:v>0</x:v>
      </x:c>
      <x:c r="R136" s="45" t="n">
        <x:v>10</x:v>
      </x:c>
      <x:c r="S136" s="45" t="n">
        <x:v>422.3413290000017</x:v>
      </x:c>
      <x:c r="T136" s="45" t="n">
        <x:v>31.49866699999984</x:v>
      </x:c>
      <x:c r="U136" s="45" t="n">
        <x:v>0.9075008249999992</x:v>
      </x:c>
      <x:c r="V136" s="45" t="n">
        <x:v>48.35599999999999</x:v>
      </x:c>
      <x:c r="W136" t="inlineStr">
        <x:is>
          <x:t xml:space="preserve">REGLA</x:t>
        </x:is>
      </x:c>
      <x:c r="X136" s="45" t="n">
        <x:v>0.0002580499999567</x:v>
      </x:c>
      <x:c r="Y136" t="n">
        <x:v>0</x:v>
      </x:c>
    </x:row>
    <x:row r="137">
      <x:c r="A137" t="inlineStr">
        <x:is>
          <x:t xml:space="preserve">S09A</x:t>
        </x:is>
      </x:c>
      <x:c r="B137" t="inlineStr">
        <x:is>
          <x:t xml:space="preserve">MILP (año sin fallas)</x:t>
        </x:is>
      </x:c>
      <x:c r="C137" t="inlineStr">
        <x:is>
          <x:t xml:space="preserve">Parada plegadora</x:t>
        </x:is>
      </x:c>
      <x:c r="D137" t="inlineStr">
        <x:is>
          <x:t xml:space="preserve">Plegadora hidráulica de chapa metálica</x:t>
        </x:is>
      </x:c>
      <x:c r="E137" t="inlineStr">
        <x:is>
          <x:t xml:space="preserve">A</x:t>
        </x:is>
      </x:c>
      <x:c r="F137" t="inlineStr">
        <x:is>
          <x:t xml:space="preserve">MILP-MONO</x:t>
        </x:is>
      </x:c>
      <x:c r="G137" t="inlineStr">
        <x:is>
          <x:t xml:space="preserve">2025-10-09 09:00:00.000</x:t>
        </x:is>
      </x:c>
      <x:c r="H137" t="n">
        <x:v>4</x:v>
      </x:c>
      <x:c r="I137" t="n">
        <x:v>34</x:v>
      </x:c>
      <x:c r="J137" t="n">
        <x:v>1</x:v>
      </x:c>
      <x:c r="K137" s="46" t="n">
        <x:v>1</x:v>
      </x:c>
      <x:c r="L137" s="45" t="n">
        <x:v>75</x:v>
      </x:c>
      <x:c r="M137" s="46" t="n">
        <x:v>1290.342</x:v>
      </x:c>
      <x:c r="N137" s="45" t="n">
        <x:v>7.222231591418303</x:v>
      </x:c>
      <x:c r="O137" s="45" t="n">
        <x:v>11.49729300000035</x:v>
      </x:c>
      <x:c r="P137" s="46" t="n">
        <x:v>76.46399999999676</x:v>
      </x:c>
      <x:c r="Q137" s="29" t="n">
        <x:v>0</x:v>
      </x:c>
      <x:c r="R137" s="45" t="n">
        <x:v>0</x:v>
      </x:c>
      <x:c r="S137" s="45" t="n">
        <x:v>76.46399999999676</x:v>
      </x:c>
      <x:c r="T137" s="45" t="n">
        <x:v>8.49599999999964</x:v>
      </x:c>
      <x:c r="U137" s="45" t="n">
        <x:v>0.9075008249999992</x:v>
      </x:c>
      <x:c r="V137" s="45" t="n">
        <x:v>48.35599999999999</x:v>
      </x:c>
      <x:c r="W137" t="inlineStr">
        <x:is>
          <x:t xml:space="preserve">ÓPTIMO</x:t>
        </x:is>
      </x:c>
      <x:c r="X137" s="45" t="n">
        <x:v>0.06586231800019959</x:v>
      </x:c>
      <x:c r="Y137" t="n">
        <x:v>0</x:v>
      </x:c>
      <x:c r="Z137" s="45" t="n">
        <x:v>84</x:v>
      </x:c>
      <x:c r="AA137" s="45" t="n">
        <x:v>167</x:v>
      </x:c>
    </x:row>
    <x:row r="138">
      <x:c r="A138" t="inlineStr">
        <x:is>
          <x:t xml:space="preserve">S09A</x:t>
        </x:is>
      </x:c>
      <x:c r="B138" t="inlineStr">
        <x:is>
          <x:t xml:space="preserve">MILP (año sin fallas)</x:t>
        </x:is>
      </x:c>
      <x:c r="C138" t="inlineStr">
        <x:is>
          <x:t xml:space="preserve">Parada plegadora</x:t>
        </x:is>
      </x:c>
      <x:c r="D138" t="inlineStr">
        <x:is>
          <x:t xml:space="preserve">Plegadora hidráulica de chapa metálica</x:t>
        </x:is>
      </x:c>
      <x:c r="E138" t="inlineStr">
        <x:is>
          <x:t xml:space="preserve">A</x:t>
        </x:is>
      </x:c>
      <x:c r="F138" t="inlineStr">
        <x:is>
          <x:t xml:space="preserve">MILP-LEX</x:t>
        </x:is>
      </x:c>
      <x:c r="G138" t="inlineStr">
        <x:is>
          <x:t xml:space="preserve">2025-10-09 09:00:00.000</x:t>
        </x:is>
      </x:c>
      <x:c r="H138" t="n">
        <x:v>4</x:v>
      </x:c>
      <x:c r="I138" t="n">
        <x:v>34</x:v>
      </x:c>
      <x:c r="J138" t="n">
        <x:v>1</x:v>
      </x:c>
      <x:c r="K138" s="46" t="n">
        <x:v>1</x:v>
      </x:c>
      <x:c r="L138" s="45" t="n">
        <x:v>75</x:v>
      </x:c>
      <x:c r="M138" s="46" t="n">
        <x:v>1290.342</x:v>
      </x:c>
      <x:c r="N138" s="45" t="n">
        <x:v>7.222231591418303</x:v>
      </x:c>
      <x:c r="O138" s="45" t="n">
        <x:v>11.49729300000035</x:v>
      </x:c>
      <x:c r="P138" s="46" t="n">
        <x:v>76.46399999999676</x:v>
      </x:c>
      <x:c r="Q138" s="29" t="n">
        <x:v>0</x:v>
      </x:c>
      <x:c r="R138" s="45" t="n">
        <x:v>0</x:v>
      </x:c>
      <x:c r="S138" s="45" t="n">
        <x:v>76.46399999999676</x:v>
      </x:c>
      <x:c r="T138" s="45" t="n">
        <x:v>8.49599999999964</x:v>
      </x:c>
      <x:c r="U138" s="45" t="n">
        <x:v>0.9075008249999992</x:v>
      </x:c>
      <x:c r="V138" s="45" t="n">
        <x:v>48.35599999999999</x:v>
      </x:c>
      <x:c r="W138" t="inlineStr">
        <x:is>
          <x:t xml:space="preserve">ÓPTIMO</x:t>
        </x:is>
      </x:c>
      <x:c r="X138" s="45" t="n">
        <x:v>0.1537629880003805</x:v>
      </x:c>
      <x:c r="Y138" t="n">
        <x:v>0</x:v>
      </x:c>
      <x:c r="Z138" s="45" t="n">
        <x:v>84</x:v>
      </x:c>
      <x:c r="AA138" s="45" t="n">
        <x:v>200</x:v>
      </x:c>
    </x:row>
    <x:row r="139">
      <x:c r="A139" t="inlineStr">
        <x:is>
          <x:t xml:space="preserve">S09B</x:t>
        </x:is>
      </x:c>
      <x:c r="B139" t="inlineStr">
        <x:is>
          <x:t xml:space="preserve">FIFO (16_PROGRAMA_BASE)</x:t>
        </x:is>
      </x:c>
      <x:c r="C139" t="inlineStr">
        <x:is>
          <x:t xml:space="preserve">Parada plegadora</x:t>
        </x:is>
      </x:c>
      <x:c r="D139" t="inlineStr">
        <x:is>
          <x:t xml:space="preserve">Plegadora hidráulica de chapa metálica</x:t>
        </x:is>
      </x:c>
      <x:c r="E139" t="inlineStr">
        <x:is>
          <x:t xml:space="preserve">B</x:t>
        </x:is>
      </x:c>
      <x:c r="F139" t="inlineStr">
        <x:is>
          <x:t xml:space="preserve">CONV</x:t>
        </x:is>
      </x:c>
      <x:c r="G139" t="inlineStr">
        <x:is>
          <x:t xml:space="preserve">2025-10-09 09:00:00.000</x:t>
        </x:is>
      </x:c>
      <x:c r="H139" t="n">
        <x:v>4</x:v>
      </x:c>
      <x:c r="I139" t="n">
        <x:v>39</x:v>
      </x:c>
      <x:c r="J139" t="n">
        <x:v>1</x:v>
      </x:c>
      <x:c r="K139" s="46" t="n">
        <x:v>4</x:v>
      </x:c>
      <x:c r="L139" s="45" t="n">
        <x:v>0</x:v>
      </x:c>
      <x:c r="M139" s="46" t="n">
        <x:v>7693.804800000001</x:v>
      </x:c>
      <x:c r="N139" s="45" t="n">
        <x:v>44.02510807037324</x:v>
      </x:c>
      <x:c r="O139" s="45" t="n">
        <x:v>56.17517400000111</x:v>
      </x:c>
      <x:c r="P139" s="46" t="n">
        <x:v>211.1519879999987</x:v>
      </x:c>
      <x:c r="Q139" s="29" t="n">
        <x:v>0</x:v>
      </x:c>
      <x:c r="R139" s="45" t="n">
        <x:v>0</x:v>
      </x:c>
      <x:c r="S139" s="45" t="n">
        <x:v>211.1519879999987</x:v>
      </x:c>
      <x:c r="T139" s="45" t="n">
        <x:v>23.46133199999986</x:v>
      </x:c>
      <x:c r="U139" s="45" t="n">
        <x:v>8.415000000000001</x:v>
      </x:c>
      <x:c r="V139" s="45" t="n">
        <x:v>145.068</x:v>
      </x:c>
      <x:c r="W139" t="inlineStr">
        <x:is>
          <x:t xml:space="preserve">REGLA</x:t>
        </x:is>
      </x:c>
      <x:c r="X139" s="45" t="n">
        <x:v>9.159799992630724e-05</x:v>
      </x:c>
      <x:c r="Y139" t="n">
        <x:v>0</x:v>
      </x:c>
    </x:row>
    <x:row r="140">
      <x:c r="A140" t="inlineStr">
        <x:is>
          <x:t xml:space="preserve">S09B</x:t>
        </x:is>
      </x:c>
      <x:c r="B140" t="inlineStr">
        <x:is>
          <x:t xml:space="preserve">FIFO (16_PROGRAMA_BASE)</x:t>
        </x:is>
      </x:c>
      <x:c r="C140" t="inlineStr">
        <x:is>
          <x:t xml:space="preserve">Parada plegadora</x:t>
        </x:is>
      </x:c>
      <x:c r="D140" t="inlineStr">
        <x:is>
          <x:t xml:space="preserve">Plegadora hidráulica de chapa metálica</x:t>
        </x:is>
      </x:c>
      <x:c r="E140" t="inlineStr">
        <x:is>
          <x:t xml:space="preserve">B</x:t>
        </x:is>
      </x:c>
      <x:c r="F140" t="inlineStr">
        <x:is>
          <x:t xml:space="preserve">EDD</x:t>
        </x:is>
      </x:c>
      <x:c r="G140" t="inlineStr">
        <x:is>
          <x:t xml:space="preserve">2025-10-09 09:00:00.000</x:t>
        </x:is>
      </x:c>
      <x:c r="H140" t="n">
        <x:v>4</x:v>
      </x:c>
      <x:c r="I140" t="n">
        <x:v>39</x:v>
      </x:c>
      <x:c r="J140" t="n">
        <x:v>1</x:v>
      </x:c>
      <x:c r="K140" s="46" t="n">
        <x:v>2</x:v>
      </x:c>
      <x:c r="L140" s="45" t="n">
        <x:v>50</x:v>
      </x:c>
      <x:c r="M140" s="46" t="n">
        <x:v>4470.930000000001</x:v>
      </x:c>
      <x:c r="N140" s="45" t="n">
        <x:v>73.73691316524969</x:v>
      </x:c>
      <x:c r="O140" s="45" t="n">
        <x:v>53.31981300000052</x:v>
      </x:c>
      <x:c r="P140" s="46" t="n">
        <x:v>1097.838348000002</x:v>
      </x:c>
      <x:c r="Q140" s="29" t="n">
        <x:v>2</x:v>
      </x:c>
      <x:c r="R140" s="45" t="n">
        <x:v>45</x:v>
      </x:c>
      <x:c r="S140" s="45" t="n">
        <x:v>1113.838348000002</x:v>
      </x:c>
      <x:c r="T140" s="45" t="n">
        <x:v>49.98755899999969</x:v>
      </x:c>
      <x:c r="U140" s="45" t="n">
        <x:v>8.415000000000001</x:v>
      </x:c>
      <x:c r="V140" s="45" t="n">
        <x:v>145.068</x:v>
      </x:c>
      <x:c r="W140" t="inlineStr">
        <x:is>
          <x:t xml:space="preserve">REGLA</x:t>
        </x:is>
      </x:c>
      <x:c r="X140" s="45" t="n">
        <x:v>0.0002705669999158</x:v>
      </x:c>
      <x:c r="Y140" t="n">
        <x:v>0</x:v>
      </x:c>
    </x:row>
    <x:row r="141">
      <x:c r="A141" t="inlineStr">
        <x:is>
          <x:t xml:space="preserve">S09B</x:t>
        </x:is>
      </x:c>
      <x:c r="B141" t="inlineStr">
        <x:is>
          <x:t xml:space="preserve">FIFO (16_PROGRAMA_BASE)</x:t>
        </x:is>
      </x:c>
      <x:c r="C141" t="inlineStr">
        <x:is>
          <x:t xml:space="preserve">Parada plegadora</x:t>
        </x:is>
      </x:c>
      <x:c r="D141" t="inlineStr">
        <x:is>
          <x:t xml:space="preserve">Plegadora hidráulica de chapa metálica</x:t>
        </x:is>
      </x:c>
      <x:c r="E141" t="inlineStr">
        <x:is>
          <x:t xml:space="preserve">B</x:t>
        </x:is>
      </x:c>
      <x:c r="F141" t="inlineStr">
        <x:is>
          <x:t xml:space="preserve">MILP-MONO</x:t>
        </x:is>
      </x:c>
      <x:c r="G141" t="inlineStr">
        <x:is>
          <x:t xml:space="preserve">2025-10-09 09:00:00.000</x:t>
        </x:is>
      </x:c>
      <x:c r="H141" t="n">
        <x:v>4</x:v>
      </x:c>
      <x:c r="I141" t="n">
        <x:v>39</x:v>
      </x:c>
      <x:c r="J141" t="n">
        <x:v>1</x:v>
      </x:c>
      <x:c r="K141" s="46" t="n">
        <x:v>2</x:v>
      </x:c>
      <x:c r="L141" s="45" t="n">
        <x:v>50</x:v>
      </x:c>
      <x:c r="M141" s="46" t="n">
        <x:v>4470.930000000001</x:v>
      </x:c>
      <x:c r="N141" s="45" t="n">
        <x:v>21.61796841358493</x:v>
      </x:c>
      <x:c r="O141" s="45" t="n">
        <x:v>27.02898000001347</x:v>
      </x:c>
      <x:c r="P141" s="46" t="n">
        <x:v>553.2748080001454</x:v>
      </x:c>
      <x:c r="Q141" s="29" t="n">
        <x:v>2</x:v>
      </x:c>
      <x:c r="R141" s="45" t="n">
        <x:v>41</x:v>
      </x:c>
      <x:c r="S141" s="45" t="n">
        <x:v>569.2748080001454</x:v>
      </x:c>
      <x:c r="T141" s="45" t="n">
        <x:v>10.90679399922146</x:v>
      </x:c>
      <x:c r="U141" s="45" t="n">
        <x:v>8.415000000000001</x:v>
      </x:c>
      <x:c r="V141" s="45" t="n">
        <x:v>145.068</x:v>
      </x:c>
      <x:c r="W141" t="inlineStr">
        <x:is>
          <x:t xml:space="preserve">ÓPTIMO</x:t>
        </x:is>
      </x:c>
      <x:c r="X141" s="45" t="n">
        <x:v>0.2649729750000915</x:v>
      </x:c>
      <x:c r="Y141" t="n">
        <x:v>0</x:v>
      </x:c>
      <x:c r="Z141" s="45" t="n">
        <x:v>101</x:v>
      </x:c>
      <x:c r="AA141" s="45" t="n">
        <x:v>199</x:v>
      </x:c>
    </x:row>
    <x:row r="142">
      <x:c r="A142" t="inlineStr">
        <x:is>
          <x:t xml:space="preserve">S09B</x:t>
        </x:is>
      </x:c>
      <x:c r="B142" t="inlineStr">
        <x:is>
          <x:t xml:space="preserve">FIFO (16_PROGRAMA_BASE)</x:t>
        </x:is>
      </x:c>
      <x:c r="C142" t="inlineStr">
        <x:is>
          <x:t xml:space="preserve">Parada plegadora</x:t>
        </x:is>
      </x:c>
      <x:c r="D142" t="inlineStr">
        <x:is>
          <x:t xml:space="preserve">Plegadora hidráulica de chapa metálica</x:t>
        </x:is>
      </x:c>
      <x:c r="E142" t="inlineStr">
        <x:is>
          <x:t xml:space="preserve">B</x:t>
        </x:is>
      </x:c>
      <x:c r="F142" t="inlineStr">
        <x:is>
          <x:t xml:space="preserve">MILP-LEX</x:t>
        </x:is>
      </x:c>
      <x:c r="G142" t="inlineStr">
        <x:is>
          <x:t xml:space="preserve">2025-10-09 09:00:00.000</x:t>
        </x:is>
      </x:c>
      <x:c r="H142" t="n">
        <x:v>4</x:v>
      </x:c>
      <x:c r="I142" t="n">
        <x:v>39</x:v>
      </x:c>
      <x:c r="J142" t="n">
        <x:v>1</x:v>
      </x:c>
      <x:c r="K142" s="46" t="n">
        <x:v>2</x:v>
      </x:c>
      <x:c r="L142" s="45" t="n">
        <x:v>50</x:v>
      </x:c>
      <x:c r="M142" s="46" t="n">
        <x:v>4470.930000000001</x:v>
      </x:c>
      <x:c r="N142" s="45" t="n">
        <x:v>21.61809003159324</x:v>
      </x:c>
      <x:c r="O142" s="45" t="n">
        <x:v>27.02905854518508</x:v>
      </x:c>
      <x:c r="P142" s="46" t="n">
        <x:v>480.4828969096579</x:v>
      </x:c>
      <x:c r="Q142" s="29" t="n">
        <x:v>0</x:v>
      </x:c>
      <x:c r="R142" s="45" t="n">
        <x:v>40</x:v>
      </x:c>
      <x:c r="S142" s="45" t="n">
        <x:v>480.4828969096579</x:v>
      </x:c>
      <x:c r="T142" s="45" t="n">
        <x:v>10.90687254439308</x:v>
      </x:c>
      <x:c r="U142" s="45" t="n">
        <x:v>8.415000000000001</x:v>
      </x:c>
      <x:c r="V142" s="45" t="n">
        <x:v>145.068</x:v>
      </x:c>
      <x:c r="W142" t="inlineStr">
        <x:is>
          <x:t xml:space="preserve">ÓPTIMO</x:t>
        </x:is>
      </x:c>
      <x:c r="X142" s="45" t="n">
        <x:v>1.888369963000059</x:v>
      </x:c>
      <x:c r="Y142" t="n">
        <x:v>0</x:v>
      </x:c>
      <x:c r="Z142" s="45" t="n">
        <x:v>101</x:v>
      </x:c>
      <x:c r="AA142" s="45" t="n">
        <x:v>237</x:v>
      </x:c>
    </x:row>
    <x:row r="143">
      <x:c r="A143" t="inlineStr">
        <x:is>
          <x:t xml:space="preserve">S09B</x:t>
        </x:is>
      </x:c>
      <x:c r="B143" t="inlineStr">
        <x:is>
          <x:t xml:space="preserve">MILP (año sin fallas)</x:t>
        </x:is>
      </x:c>
      <x:c r="C143" t="inlineStr">
        <x:is>
          <x:t xml:space="preserve">Parada plegadora</x:t>
        </x:is>
      </x:c>
      <x:c r="D143" t="inlineStr">
        <x:is>
          <x:t xml:space="preserve">Plegadora hidráulica de chapa metálica</x:t>
        </x:is>
      </x:c>
      <x:c r="E143" t="inlineStr">
        <x:is>
          <x:t xml:space="preserve">B</x:t>
        </x:is>
      </x:c>
      <x:c r="F143" t="inlineStr">
        <x:is>
          <x:t xml:space="preserve">CONV</x:t>
        </x:is>
      </x:c>
      <x:c r="G143" t="inlineStr">
        <x:is>
          <x:t xml:space="preserve">2025-10-09 09:00:00.000</x:t>
        </x:is>
      </x:c>
      <x:c r="H143" t="n">
        <x:v>4</x:v>
      </x:c>
      <x:c r="I143" t="n">
        <x:v>34</x:v>
      </x:c>
      <x:c r="J143" t="n">
        <x:v>1</x:v>
      </x:c>
      <x:c r="K143" s="46" t="n">
        <x:v>2</x:v>
      </x:c>
      <x:c r="L143" s="45" t="n">
        <x:v>50</x:v>
      </x:c>
      <x:c r="M143" s="46" t="n">
        <x:v>4470.930000000001</x:v>
      </x:c>
      <x:c r="N143" s="45" t="n">
        <x:v>9.951869306053444</x:v>
      </x:c>
      <x:c r="O143" s="45" t="n">
        <x:v>15.06292000000076</x:v>
      </x:c>
      <x:c r="P143" s="46" t="n">
        <x:v>158.363990999999</x:v>
      </x:c>
      <x:c r="Q143" s="29" t="n">
        <x:v>0</x:v>
      </x:c>
      <x:c r="R143" s="45" t="n">
        <x:v>0</x:v>
      </x:c>
      <x:c r="S143" s="45" t="n">
        <x:v>158.363990999999</x:v>
      </x:c>
      <x:c r="T143" s="45" t="n">
        <x:v>17.59599899999989</x:v>
      </x:c>
      <x:c r="U143" s="45" t="n">
        <x:v>8.415000000000001</x:v>
      </x:c>
      <x:c r="V143" s="45" t="n">
        <x:v>145.068</x:v>
      </x:c>
      <x:c r="W143" t="inlineStr">
        <x:is>
          <x:t xml:space="preserve">REGLA</x:t>
        </x:is>
      </x:c>
      <x:c r="X143" s="45" t="n">
        <x:v>7.649899998796172e-05</x:v>
      </x:c>
      <x:c r="Y143" t="n">
        <x:v>0</x:v>
      </x:c>
    </x:row>
    <x:row r="144">
      <x:c r="A144" t="inlineStr">
        <x:is>
          <x:t xml:space="preserve">S09B</x:t>
        </x:is>
      </x:c>
      <x:c r="B144" t="inlineStr">
        <x:is>
          <x:t xml:space="preserve">MILP (año sin fallas)</x:t>
        </x:is>
      </x:c>
      <x:c r="C144" t="inlineStr">
        <x:is>
          <x:t xml:space="preserve">Parada plegadora</x:t>
        </x:is>
      </x:c>
      <x:c r="D144" t="inlineStr">
        <x:is>
          <x:t xml:space="preserve">Plegadora hidráulica de chapa metálica</x:t>
        </x:is>
      </x:c>
      <x:c r="E144" t="inlineStr">
        <x:is>
          <x:t xml:space="preserve">B</x:t>
        </x:is>
      </x:c>
      <x:c r="F144" t="inlineStr">
        <x:is>
          <x:t xml:space="preserve">EDD</x:t>
        </x:is>
      </x:c>
      <x:c r="G144" t="inlineStr">
        <x:is>
          <x:t xml:space="preserve">2025-10-09 09:00:00.000</x:t>
        </x:is>
      </x:c>
      <x:c r="H144" t="n">
        <x:v>4</x:v>
      </x:c>
      <x:c r="I144" t="n">
        <x:v>34</x:v>
      </x:c>
      <x:c r="J144" t="n">
        <x:v>1</x:v>
      </x:c>
      <x:c r="K144" s="46" t="n">
        <x:v>1</x:v>
      </x:c>
      <x:c r="L144" s="45" t="n">
        <x:v>75</x:v>
      </x:c>
      <x:c r="M144" s="46" t="n">
        <x:v>3180.588000000001</x:v>
      </x:c>
      <x:c r="N144" s="45" t="n">
        <x:v>45.21117477282342</x:v>
      </x:c>
      <x:c r="O144" s="45" t="n">
        <x:v>29.19896100000028</x:v>
      </x:c>
      <x:c r="P144" s="46" t="n">
        <x:v>449.6413260000024</x:v>
      </x:c>
      <x:c r="Q144" s="29" t="n">
        <x:v>0</x:v>
      </x:c>
      <x:c r="R144" s="45" t="n">
        <x:v>10</x:v>
      </x:c>
      <x:c r="S144" s="45" t="n">
        <x:v>449.6413260000024</x:v>
      </x:c>
      <x:c r="T144" s="45" t="n">
        <x:v>34.53199999999993</x:v>
      </x:c>
      <x:c r="U144" s="45" t="n">
        <x:v>8.415000000000001</x:v>
      </x:c>
      <x:c r="V144" s="45" t="n">
        <x:v>145.068</x:v>
      </x:c>
      <x:c r="W144" t="inlineStr">
        <x:is>
          <x:t xml:space="preserve">REGLA</x:t>
        </x:is>
      </x:c>
      <x:c r="X144" s="45" t="n">
        <x:v>0.0002874730002986</x:v>
      </x:c>
      <x:c r="Y144" t="n">
        <x:v>0</x:v>
      </x:c>
    </x:row>
    <x:row r="145">
      <x:c r="A145" t="inlineStr">
        <x:is>
          <x:t xml:space="preserve">S09B</x:t>
        </x:is>
      </x:c>
      <x:c r="B145" t="inlineStr">
        <x:is>
          <x:t xml:space="preserve">MILP (año sin fallas)</x:t>
        </x:is>
      </x:c>
      <x:c r="C145" t="inlineStr">
        <x:is>
          <x:t xml:space="preserve">Parada plegadora</x:t>
        </x:is>
      </x:c>
      <x:c r="D145" t="inlineStr">
        <x:is>
          <x:t xml:space="preserve">Plegadora hidráulica de chapa metálica</x:t>
        </x:is>
      </x:c>
      <x:c r="E145" t="inlineStr">
        <x:is>
          <x:t xml:space="preserve">B</x:t>
        </x:is>
      </x:c>
      <x:c r="F145" t="inlineStr">
        <x:is>
          <x:t xml:space="preserve">MILP-MONO</x:t>
        </x:is>
      </x:c>
      <x:c r="G145" t="inlineStr">
        <x:is>
          <x:t xml:space="preserve">2025-10-09 09:00:00.000</x:t>
        </x:is>
      </x:c>
      <x:c r="H145" t="n">
        <x:v>4</x:v>
      </x:c>
      <x:c r="I145" t="n">
        <x:v>34</x:v>
      </x:c>
      <x:c r="J145" t="n">
        <x:v>1</x:v>
      </x:c>
      <x:c r="K145" s="46" t="n">
        <x:v>1</x:v>
      </x:c>
      <x:c r="L145" s="45" t="n">
        <x:v>75</x:v>
      </x:c>
      <x:c r="M145" s="46" t="n">
        <x:v>3180.588000000001</x:v>
      </x:c>
      <x:c r="N145" s="45" t="n">
        <x:v>45.21117477282342</x:v>
      </x:c>
      <x:c r="O145" s="45" t="n">
        <x:v>29.19896100000028</x:v>
      </x:c>
      <x:c r="P145" s="46" t="n">
        <x:v>511.5214160000021</x:v>
      </x:c>
      <x:c r="Q145" s="29" t="n">
        <x:v>0</x:v>
      </x:c>
      <x:c r="R145" s="45" t="n">
        <x:v>11</x:v>
      </x:c>
      <x:c r="S145" s="45" t="n">
        <x:v>511.5214160000021</x:v>
      </x:c>
      <x:c r="T145" s="45" t="n">
        <x:v>61.52316499999984</x:v>
      </x:c>
      <x:c r="U145" s="45" t="n">
        <x:v>8.415000000000001</x:v>
      </x:c>
      <x:c r="V145" s="45" t="n">
        <x:v>145.068</x:v>
      </x:c>
      <x:c r="W145" t="inlineStr">
        <x:is>
          <x:t xml:space="preserve">ÓPTIMO</x:t>
        </x:is>
      </x:c>
      <x:c r="X145" s="45" t="n">
        <x:v>0.0772227480001674</x:v>
      </x:c>
      <x:c r="Y145" t="n">
        <x:v>0</x:v>
      </x:c>
      <x:c r="Z145" s="45" t="n">
        <x:v>84</x:v>
      </x:c>
      <x:c r="AA145" s="45" t="n">
        <x:v>167</x:v>
      </x:c>
    </x:row>
    <x:row r="146">
      <x:c r="A146" t="inlineStr">
        <x:is>
          <x:t xml:space="preserve">S09B</x:t>
        </x:is>
      </x:c>
      <x:c r="B146" t="inlineStr">
        <x:is>
          <x:t xml:space="preserve">MILP (año sin fallas)</x:t>
        </x:is>
      </x:c>
      <x:c r="C146" t="inlineStr">
        <x:is>
          <x:t xml:space="preserve">Parada plegadora</x:t>
        </x:is>
      </x:c>
      <x:c r="D146" t="inlineStr">
        <x:is>
          <x:t xml:space="preserve">Plegadora hidráulica de chapa metálica</x:t>
        </x:is>
      </x:c>
      <x:c r="E146" t="inlineStr">
        <x:is>
          <x:t xml:space="preserve">B</x:t>
        </x:is>
      </x:c>
      <x:c r="F146" t="inlineStr">
        <x:is>
          <x:t xml:space="preserve">MILP-LEX</x:t>
        </x:is>
      </x:c>
      <x:c r="G146" t="inlineStr">
        <x:is>
          <x:t xml:space="preserve">2025-10-09 09:00:00.000</x:t>
        </x:is>
      </x:c>
      <x:c r="H146" t="n">
        <x:v>4</x:v>
      </x:c>
      <x:c r="I146" t="n">
        <x:v>34</x:v>
      </x:c>
      <x:c r="J146" t="n">
        <x:v>1</x:v>
      </x:c>
      <x:c r="K146" s="46" t="n">
        <x:v>1</x:v>
      </x:c>
      <x:c r="L146" s="45" t="n">
        <x:v>75</x:v>
      </x:c>
      <x:c r="M146" s="46" t="n">
        <x:v>3180.588000000001</x:v>
      </x:c>
      <x:c r="N146" s="45" t="n">
        <x:v>45.21117477282342</x:v>
      </x:c>
      <x:c r="O146" s="45" t="n">
        <x:v>29.19896100000028</x:v>
      </x:c>
      <x:c r="P146" s="46" t="n">
        <x:v>357.7974780000311</x:v>
      </x:c>
      <x:c r="Q146" s="29" t="n">
        <x:v>0</x:v>
      </x:c>
      <x:c r="R146" s="45" t="n">
        <x:v>10</x:v>
      </x:c>
      <x:c r="S146" s="45" t="n">
        <x:v>357.7974780000311</x:v>
      </x:c>
      <x:c r="T146" s="45" t="n">
        <x:v>34.53200000000356</x:v>
      </x:c>
      <x:c r="U146" s="45" t="n">
        <x:v>8.415000000000001</x:v>
      </x:c>
      <x:c r="V146" s="45" t="n">
        <x:v>145.068</x:v>
      </x:c>
      <x:c r="W146" t="inlineStr">
        <x:is>
          <x:t xml:space="preserve">ÓPTIMO</x:t>
        </x:is>
      </x:c>
      <x:c r="X146" s="45" t="n">
        <x:v>0.4691627480001443</x:v>
      </x:c>
      <x:c r="Y146" t="n">
        <x:v>0</x:v>
      </x:c>
      <x:c r="Z146" s="45" t="n">
        <x:v>84</x:v>
      </x:c>
      <x:c r="AA146" s="45" t="n">
        <x:v>200</x:v>
      </x:c>
    </x:row>
    <x:row r="147">
      <x:c r="A147" t="inlineStr">
        <x:is>
          <x:t xml:space="preserve">S10A</x:t>
        </x:is>
      </x:c>
      <x:c r="B147" t="inlineStr">
        <x:is>
          <x:t xml:space="preserve">FIFO (16_PROGRAMA_BASE)</x:t>
        </x:is>
      </x:c>
      <x:c r="C147" t="inlineStr">
        <x:is>
          <x:t xml:space="preserve">Parada plegadora</x:t>
        </x:is>
      </x:c>
      <x:c r="D147" t="inlineStr">
        <x:is>
          <x:t xml:space="preserve">Plegadora hidráulica de chapa metálica</x:t>
        </x:is>
      </x:c>
      <x:c r="E147" t="inlineStr">
        <x:is>
          <x:t xml:space="preserve">A</x:t>
        </x:is>
      </x:c>
      <x:c r="F147" t="inlineStr">
        <x:is>
          <x:t xml:space="preserve">CONV</x:t>
        </x:is>
      </x:c>
      <x:c r="G147" t="inlineStr">
        <x:is>
          <x:t xml:space="preserve">2025-10-22 11:26:14.400</x:t>
        </x:is>
      </x:c>
      <x:c r="H147" t="n">
        <x:v>4</x:v>
      </x:c>
      <x:c r="I147" t="n">
        <x:v>40</x:v>
      </x:c>
      <x:c r="J147" t="n">
        <x:v>1</x:v>
      </x:c>
      <x:c r="K147" s="46" t="n">
        <x:v>4</x:v>
      </x:c>
      <x:c r="L147" s="45" t="n">
        <x:v>0</x:v>
      </x:c>
      <x:c r="M147" s="46" t="n">
        <x:v>8088.942800000001</x:v>
      </x:c>
      <x:c r="N147" s="45" t="n">
        <x:v>59.06319561783425</x:v>
      </x:c>
      <x:c r="O147" s="45" t="n">
        <x:v>67.52853500000015</x:v>
      </x:c>
      <x:c r="P147" s="46" t="n">
        <x:v>183.0019999999968</x:v>
      </x:c>
      <x:c r="Q147" s="29" t="n">
        <x:v>0</x:v>
      </x:c>
      <x:c r="R147" s="45" t="n">
        <x:v>0</x:v>
      </x:c>
      <x:c r="S147" s="45" t="n">
        <x:v>183.0019999999968</x:v>
      </x:c>
      <x:c r="T147" s="45" t="n">
        <x:v>19.78399999999965</x:v>
      </x:c>
      <x:c r="U147" s="45" t="n">
        <x:v>0.9075008249999992</x:v>
      </x:c>
      <x:c r="V147" s="45" t="n">
        <x:v>43.646</x:v>
      </x:c>
      <x:c r="W147" t="inlineStr">
        <x:is>
          <x:t xml:space="preserve">REGLA</x:t>
        </x:is>
      </x:c>
      <x:c r="X147" s="45" t="n">
        <x:v>9.859099964160124e-05</x:v>
      </x:c>
      <x:c r="Y147" t="n">
        <x:v>0</x:v>
      </x:c>
    </x:row>
    <x:row r="148">
      <x:c r="A148" t="inlineStr">
        <x:is>
          <x:t xml:space="preserve">S10A</x:t>
        </x:is>
      </x:c>
      <x:c r="B148" t="inlineStr">
        <x:is>
          <x:t xml:space="preserve">FIFO (16_PROGRAMA_BASE)</x:t>
        </x:is>
      </x:c>
      <x:c r="C148" t="inlineStr">
        <x:is>
          <x:t xml:space="preserve">Parada plegadora</x:t>
        </x:is>
      </x:c>
      <x:c r="D148" t="inlineStr">
        <x:is>
          <x:t xml:space="preserve">Plegadora hidráulica de chapa metálica</x:t>
        </x:is>
      </x:c>
      <x:c r="E148" t="inlineStr">
        <x:is>
          <x:t xml:space="preserve">A</x:t>
        </x:is>
      </x:c>
      <x:c r="F148" t="inlineStr">
        <x:is>
          <x:t xml:space="preserve">EDD</x:t>
        </x:is>
      </x:c>
      <x:c r="G148" t="inlineStr">
        <x:is>
          <x:t xml:space="preserve">2025-10-22 11:26:14.400</x:t>
        </x:is>
      </x:c>
      <x:c r="H148" t="n">
        <x:v>4</x:v>
      </x:c>
      <x:c r="I148" t="n">
        <x:v>40</x:v>
      </x:c>
      <x:c r="J148" t="n">
        <x:v>1</x:v>
      </x:c>
      <x:c r="K148" s="46" t="n">
        <x:v>2</x:v>
      </x:c>
      <x:c r="L148" s="45" t="n">
        <x:v>50</x:v>
      </x:c>
      <x:c r="M148" s="46" t="n">
        <x:v>5503.0578</x:v>
      </x:c>
      <x:c r="N148" s="45" t="n">
        <x:v>85.64188102744642</x:v>
      </x:c>
      <x:c r="O148" s="45" t="n">
        <x:v>58.80600299999992</x:v>
      </x:c>
      <x:c r="P148" s="46" t="n">
        <x:v>932.8915803333384</x:v>
      </x:c>
      <x:c r="Q148" s="29" t="n">
        <x:v>2</x:v>
      </x:c>
      <x:c r="R148" s="45" t="n">
        <x:v>37</x:v>
      </x:c>
      <x:c r="S148" s="45" t="n">
        <x:v>948.8915803333384</x:v>
      </x:c>
      <x:c r="T148" s="45" t="n">
        <x:v>49.07933399999979</x:v>
      </x:c>
      <x:c r="U148" s="45" t="n">
        <x:v>0.9075008249999992</x:v>
      </x:c>
      <x:c r="V148" s="45" t="n">
        <x:v>43.646</x:v>
      </x:c>
      <x:c r="W148" t="inlineStr">
        <x:is>
          <x:t xml:space="preserve">REGLA</x:t>
        </x:is>
      </x:c>
      <x:c r="X148" s="45" t="n">
        <x:v>0.0003199869997843</x:v>
      </x:c>
      <x:c r="Y148" t="n">
        <x:v>0</x:v>
      </x:c>
    </x:row>
    <x:row r="149">
      <x:c r="A149" t="inlineStr">
        <x:is>
          <x:t xml:space="preserve">S10A</x:t>
        </x:is>
      </x:c>
      <x:c r="B149" t="inlineStr">
        <x:is>
          <x:t xml:space="preserve">FIFO (16_PROGRAMA_BASE)</x:t>
        </x:is>
      </x:c>
      <x:c r="C149" t="inlineStr">
        <x:is>
          <x:t xml:space="preserve">Parada plegadora</x:t>
        </x:is>
      </x:c>
      <x:c r="D149" t="inlineStr">
        <x:is>
          <x:t xml:space="preserve">Plegadora hidráulica de chapa metálica</x:t>
        </x:is>
      </x:c>
      <x:c r="E149" t="inlineStr">
        <x:is>
          <x:t xml:space="preserve">A</x:t>
        </x:is>
      </x:c>
      <x:c r="F149" t="inlineStr">
        <x:is>
          <x:t xml:space="preserve">MILP-MONO</x:t>
        </x:is>
      </x:c>
      <x:c r="G149" t="inlineStr">
        <x:is>
          <x:t xml:space="preserve">2025-10-22 11:26:14.400</x:t>
        </x:is>
      </x:c>
      <x:c r="H149" t="n">
        <x:v>4</x:v>
      </x:c>
      <x:c r="I149" t="n">
        <x:v>40</x:v>
      </x:c>
      <x:c r="J149" t="n">
        <x:v>1</x:v>
      </x:c>
      <x:c r="K149" s="46" t="n">
        <x:v>2</x:v>
      </x:c>
      <x:c r="L149" s="45" t="n">
        <x:v>50</x:v>
      </x:c>
      <x:c r="M149" s="46" t="n">
        <x:v>4261.074000000001</x:v>
      </x:c>
      <x:c r="N149" s="45" t="n">
        <x:v>71.12428765420574</x:v>
      </x:c>
      <x:c r="O149" s="45" t="n">
        <x:v>61.15426866666621</x:v>
      </x:c>
      <x:c r="P149" s="46" t="n">
        <x:v>912.328933666661</x:v>
      </x:c>
      <x:c r="Q149" s="29" t="n">
        <x:v>2</x:v>
      </x:c>
      <x:c r="R149" s="45" t="n">
        <x:v>43</x:v>
      </x:c>
      <x:c r="S149" s="45" t="n">
        <x:v>928.328933666661</x:v>
      </x:c>
      <x:c r="T149" s="45" t="n">
        <x:v>62.69680066666592</x:v>
      </x:c>
      <x:c r="U149" s="45" t="n">
        <x:v>0.9075008249999992</x:v>
      </x:c>
      <x:c r="V149" s="45" t="n">
        <x:v>43.646</x:v>
      </x:c>
      <x:c r="W149" t="inlineStr">
        <x:is>
          <x:t xml:space="preserve">ÓPTIMO</x:t>
        </x:is>
      </x:c>
      <x:c r="X149" s="45" t="n">
        <x:v>0.1879780939998454</x:v>
      </x:c>
      <x:c r="Y149" t="n">
        <x:v>0</x:v>
      </x:c>
      <x:c r="Z149" s="45" t="n">
        <x:v>104</x:v>
      </x:c>
      <x:c r="AA149" s="45" t="n">
        <x:v>205</x:v>
      </x:c>
    </x:row>
    <x:row r="150">
      <x:c r="A150" t="inlineStr">
        <x:is>
          <x:t xml:space="preserve">S10A</x:t>
        </x:is>
      </x:c>
      <x:c r="B150" t="inlineStr">
        <x:is>
          <x:t xml:space="preserve">FIFO (16_PROGRAMA_BASE)</x:t>
        </x:is>
      </x:c>
      <x:c r="C150" t="inlineStr">
        <x:is>
          <x:t xml:space="preserve">Parada plegadora</x:t>
        </x:is>
      </x:c>
      <x:c r="D150" t="inlineStr">
        <x:is>
          <x:t xml:space="preserve">Plegadora hidráulica de chapa metálica</x:t>
        </x:is>
      </x:c>
      <x:c r="E150" t="inlineStr">
        <x:is>
          <x:t xml:space="preserve">A</x:t>
        </x:is>
      </x:c>
      <x:c r="F150" t="inlineStr">
        <x:is>
          <x:t xml:space="preserve">MILP-LEX</x:t>
        </x:is>
      </x:c>
      <x:c r="G150" t="inlineStr">
        <x:is>
          <x:t xml:space="preserve">2025-10-22 11:26:14.400</x:t>
        </x:is>
      </x:c>
      <x:c r="H150" t="n">
        <x:v>4</x:v>
      </x:c>
      <x:c r="I150" t="n">
        <x:v>40</x:v>
      </x:c>
      <x:c r="J150" t="n">
        <x:v>1</x:v>
      </x:c>
      <x:c r="K150" s="46" t="n">
        <x:v>2</x:v>
      </x:c>
      <x:c r="L150" s="45" t="n">
        <x:v>50</x:v>
      </x:c>
      <x:c r="M150" s="46" t="n">
        <x:v>4261.074000000001</x:v>
      </x:c>
      <x:c r="N150" s="45" t="n">
        <x:v>71.12428765420603</x:v>
      </x:c>
      <x:c r="O150" s="45" t="n">
        <x:v>61.15426866666667</x:v>
      </x:c>
      <x:c r="P150" s="46" t="n">
        <x:v>845.869403333325</x:v>
      </x:c>
      <x:c r="Q150" s="29" t="n">
        <x:v>1</x:v>
      </x:c>
      <x:c r="R150" s="45" t="n">
        <x:v>45</x:v>
      </x:c>
      <x:c r="S150" s="45" t="n">
        <x:v>853.869403333325</x:v>
      </x:c>
      <x:c r="T150" s="45" t="n">
        <x:v>62.69680066666615</x:v>
      </x:c>
      <x:c r="U150" s="45" t="n">
        <x:v>0.9075008249999992</x:v>
      </x:c>
      <x:c r="V150" s="45" t="n">
        <x:v>43.646</x:v>
      </x:c>
      <x:c r="W150" t="inlineStr">
        <x:is>
          <x:t xml:space="preserve">ÓPTIMO</x:t>
        </x:is>
      </x:c>
      <x:c r="X150" s="45" t="n">
        <x:v>1.451764222999827</x:v>
      </x:c>
      <x:c r="Y150" t="n">
        <x:v>0</x:v>
      </x:c>
      <x:c r="Z150" s="45" t="n">
        <x:v>104</x:v>
      </x:c>
      <x:c r="AA150" s="45" t="n">
        <x:v>244</x:v>
      </x:c>
    </x:row>
    <x:row r="151">
      <x:c r="A151" t="inlineStr">
        <x:is>
          <x:t xml:space="preserve">S10A</x:t>
        </x:is>
      </x:c>
      <x:c r="B151" t="inlineStr">
        <x:is>
          <x:t xml:space="preserve">MILP (año sin fallas)</x:t>
        </x:is>
      </x:c>
      <x:c r="C151" t="inlineStr">
        <x:is>
          <x:t xml:space="preserve">Parada plegadora</x:t>
        </x:is>
      </x:c>
      <x:c r="D151" t="inlineStr">
        <x:is>
          <x:t xml:space="preserve">Plegadora hidráulica de chapa metálica</x:t>
        </x:is>
      </x:c>
      <x:c r="E151" t="inlineStr">
        <x:is>
          <x:t xml:space="preserve">A</x:t>
        </x:is>
      </x:c>
      <x:c r="F151" t="inlineStr">
        <x:is>
          <x:t xml:space="preserve">CONV</x:t>
        </x:is>
      </x:c>
      <x:c r="G151" t="inlineStr">
        <x:is>
          <x:t xml:space="preserve">2025-10-22 11:26:14.400</x:t>
        </x:is>
      </x:c>
      <x:c r="H151" t="n">
        <x:v>4</x:v>
      </x:c>
      <x:c r="I151" t="n">
        <x:v>35</x:v>
      </x:c>
      <x:c r="J151" t="n">
        <x:v>1</x:v>
      </x:c>
      <x:c r="K151" s="46" t="n">
        <x:v>2</x:v>
      </x:c>
      <x:c r="L151" s="45" t="n">
        <x:v>50</x:v>
      </x:c>
      <x:c r="M151" s="46" t="n">
        <x:v>4685.987000000001</x:v>
      </x:c>
      <x:c r="N151" s="45" t="n">
        <x:v>23.49392870030931</x:v>
      </x:c>
      <x:c r="O151" s="45" t="n">
        <x:v>15.43626699999959</x:v>
      </x:c>
      <x:c r="P151" s="46" t="n">
        <x:v>147.620220000005</x:v>
      </x:c>
      <x:c r="Q151" s="29" t="n">
        <x:v>0</x:v>
      </x:c>
      <x:c r="R151" s="45" t="n">
        <x:v>0</x:v>
      </x:c>
      <x:c r="S151" s="45" t="n">
        <x:v>147.620220000005</x:v>
      </x:c>
      <x:c r="T151" s="45" t="n">
        <x:v>16.77533000000062</x:v>
      </x:c>
      <x:c r="U151" s="45" t="n">
        <x:v>0.4124999999999985</x:v>
      </x:c>
      <x:c r="V151" s="45" t="n">
        <x:v>17.898</x:v>
      </x:c>
      <x:c r="W151" t="inlineStr">
        <x:is>
          <x:t xml:space="preserve">REGLA</x:t>
        </x:is>
      </x:c>
      <x:c r="X151" s="45" t="n">
        <x:v>8.944100000007893e-05</x:v>
      </x:c>
      <x:c r="Y151" t="n">
        <x:v>0</x:v>
      </x:c>
    </x:row>
    <x:row r="152">
      <x:c r="A152" t="inlineStr">
        <x:is>
          <x:t xml:space="preserve">S10A</x:t>
        </x:is>
      </x:c>
      <x:c r="B152" t="inlineStr">
        <x:is>
          <x:t xml:space="preserve">MILP (año sin fallas)</x:t>
        </x:is>
      </x:c>
      <x:c r="C152" t="inlineStr">
        <x:is>
          <x:t xml:space="preserve">Parada plegadora</x:t>
        </x:is>
      </x:c>
      <x:c r="D152" t="inlineStr">
        <x:is>
          <x:t xml:space="preserve">Plegadora hidráulica de chapa metálica</x:t>
        </x:is>
      </x:c>
      <x:c r="E152" t="inlineStr">
        <x:is>
          <x:t xml:space="preserve">A</x:t>
        </x:is>
      </x:c>
      <x:c r="F152" t="inlineStr">
        <x:is>
          <x:t xml:space="preserve">EDD</x:t>
        </x:is>
      </x:c>
      <x:c r="G152" t="inlineStr">
        <x:is>
          <x:t xml:space="preserve">2025-10-22 11:26:14.400</x:t>
        </x:is>
      </x:c>
      <x:c r="H152" t="n">
        <x:v>4</x:v>
      </x:c>
      <x:c r="I152" t="n">
        <x:v>35</x:v>
      </x:c>
      <x:c r="J152" t="n">
        <x:v>1</x:v>
      </x:c>
      <x:c r="K152" s="46" t="n">
        <x:v>1</x:v>
      </x:c>
      <x:c r="L152" s="45" t="n">
        <x:v>75</x:v>
      </x:c>
      <x:c r="M152" s="46" t="n">
        <x:v>3180.588000000001</x:v>
      </x:c>
      <x:c r="N152" s="45" t="n">
        <x:v>43.89686547774637</x:v>
      </x:c>
      <x:c r="O152" s="45" t="n">
        <x:v>28.35013400000025</x:v>
      </x:c>
      <x:c r="P152" s="46" t="n">
        <x:v>712.9836280000011</x:v>
      </x:c>
      <x:c r="Q152" s="29" t="n">
        <x:v>0</x:v>
      </x:c>
      <x:c r="R152" s="45" t="n">
        <x:v>18</x:v>
      </x:c>
      <x:c r="S152" s="45" t="n">
        <x:v>712.9836280000011</x:v>
      </x:c>
      <x:c r="T152" s="45" t="n">
        <x:v>38.1308310000004</x:v>
      </x:c>
      <x:c r="U152" s="45" t="n">
        <x:v>0.4124999999999985</x:v>
      </x:c>
      <x:c r="V152" s="45" t="n">
        <x:v>17.898</x:v>
      </x:c>
      <x:c r="W152" t="inlineStr">
        <x:is>
          <x:t xml:space="preserve">REGLA</x:t>
        </x:is>
      </x:c>
      <x:c r="X152" s="45" t="n">
        <x:v>0.0002635450000525</x:v>
      </x:c>
      <x:c r="Y152" t="n">
        <x:v>0</x:v>
      </x:c>
    </x:row>
    <x:row r="153">
      <x:c r="A153" t="inlineStr">
        <x:is>
          <x:t xml:space="preserve">S10A</x:t>
        </x:is>
      </x:c>
      <x:c r="B153" t="inlineStr">
        <x:is>
          <x:t xml:space="preserve">MILP (año sin fallas)</x:t>
        </x:is>
      </x:c>
      <x:c r="C153" t="inlineStr">
        <x:is>
          <x:t xml:space="preserve">Parada plegadora</x:t>
        </x:is>
      </x:c>
      <x:c r="D153" t="inlineStr">
        <x:is>
          <x:t xml:space="preserve">Plegadora hidráulica de chapa metálica</x:t>
        </x:is>
      </x:c>
      <x:c r="E153" t="inlineStr">
        <x:is>
          <x:t xml:space="preserve">A</x:t>
        </x:is>
      </x:c>
      <x:c r="F153" t="inlineStr">
        <x:is>
          <x:t xml:space="preserve">MILP-MONO</x:t>
        </x:is>
      </x:c>
      <x:c r="G153" t="inlineStr">
        <x:is>
          <x:t xml:space="preserve">2025-10-22 11:26:14.400</x:t>
        </x:is>
      </x:c>
      <x:c r="H153" t="n">
        <x:v>4</x:v>
      </x:c>
      <x:c r="I153" t="n">
        <x:v>35</x:v>
      </x:c>
      <x:c r="J153" t="n">
        <x:v>1</x:v>
      </x:c>
      <x:c r="K153" s="46" t="n">
        <x:v>1</x:v>
      </x:c>
      <x:c r="L153" s="45" t="n">
        <x:v>75</x:v>
      </x:c>
      <x:c r="M153" s="46" t="n">
        <x:v>3180.588000000001</x:v>
      </x:c>
      <x:c r="N153" s="45" t="n">
        <x:v>23.12788871350182</x:v>
      </x:c>
      <x:c r="O153" s="45" t="n">
        <x:v>14.93680100000006</x:v>
      </x:c>
      <x:c r="P153" s="46" t="n">
        <x:v>196.4532890000035</x:v>
      </x:c>
      <x:c r="Q153" s="29" t="n">
        <x:v>0</x:v>
      </x:c>
      <x:c r="R153" s="45" t="n">
        <x:v>3</x:v>
      </x:c>
      <x:c r="S153" s="45" t="n">
        <x:v>196.4532890000035</x:v>
      </x:c>
      <x:c r="T153" s="45" t="n">
        <x:v>13.19641400000046</x:v>
      </x:c>
      <x:c r="U153" s="45" t="n">
        <x:v>0.4124999999999985</x:v>
      </x:c>
      <x:c r="V153" s="45" t="n">
        <x:v>17.898</x:v>
      </x:c>
      <x:c r="W153" t="inlineStr">
        <x:is>
          <x:t xml:space="preserve">ÓPTIMO</x:t>
        </x:is>
      </x:c>
      <x:c r="X153" s="45" t="n">
        <x:v>0.08694678699976061</x:v>
      </x:c>
      <x:c r="Y153" t="n">
        <x:v>0</x:v>
      </x:c>
      <x:c r="Z153" s="45" t="n">
        <x:v>88</x:v>
      </x:c>
      <x:c r="AA153" s="45" t="n">
        <x:v>175</x:v>
      </x:c>
    </x:row>
    <x:row r="154">
      <x:c r="A154" t="inlineStr">
        <x:is>
          <x:t xml:space="preserve">S10A</x:t>
        </x:is>
      </x:c>
      <x:c r="B154" t="inlineStr">
        <x:is>
          <x:t xml:space="preserve">MILP (año sin fallas)</x:t>
        </x:is>
      </x:c>
      <x:c r="C154" t="inlineStr">
        <x:is>
          <x:t xml:space="preserve">Parada plegadora</x:t>
        </x:is>
      </x:c>
      <x:c r="D154" t="inlineStr">
        <x:is>
          <x:t xml:space="preserve">Plegadora hidráulica de chapa metálica</x:t>
        </x:is>
      </x:c>
      <x:c r="E154" t="inlineStr">
        <x:is>
          <x:t xml:space="preserve">A</x:t>
        </x:is>
      </x:c>
      <x:c r="F154" t="inlineStr">
        <x:is>
          <x:t xml:space="preserve">MILP-LEX</x:t>
        </x:is>
      </x:c>
      <x:c r="G154" t="inlineStr">
        <x:is>
          <x:t xml:space="preserve">2025-10-22 11:26:14.400</x:t>
        </x:is>
      </x:c>
      <x:c r="H154" t="n">
        <x:v>4</x:v>
      </x:c>
      <x:c r="I154" t="n">
        <x:v>35</x:v>
      </x:c>
      <x:c r="J154" t="n">
        <x:v>1</x:v>
      </x:c>
      <x:c r="K154" s="46" t="n">
        <x:v>1</x:v>
      </x:c>
      <x:c r="L154" s="45" t="n">
        <x:v>75</x:v>
      </x:c>
      <x:c r="M154" s="46" t="n">
        <x:v>3180.588000000001</x:v>
      </x:c>
      <x:c r="N154" s="45" t="n">
        <x:v>23.12788871350182</x:v>
      </x:c>
      <x:c r="O154" s="45" t="n">
        <x:v>14.93680100000006</x:v>
      </x:c>
      <x:c r="P154" s="46" t="n">
        <x:v>122.3466420000045</x:v>
      </x:c>
      <x:c r="Q154" s="29" t="n">
        <x:v>0</x:v>
      </x:c>
      <x:c r="R154" s="45" t="n">
        <x:v>5</x:v>
      </x:c>
      <x:c r="S154" s="45" t="n">
        <x:v>122.3466420000045</x:v>
      </x:c>
      <x:c r="T154" s="45" t="n">
        <x:v>13.19641400000046</x:v>
      </x:c>
      <x:c r="U154" s="45" t="n">
        <x:v>0.4124999999999985</x:v>
      </x:c>
      <x:c r="V154" s="45" t="n">
        <x:v>17.898</x:v>
      </x:c>
      <x:c r="W154" t="inlineStr">
        <x:is>
          <x:t xml:space="preserve">ÓPTIMO</x:t>
        </x:is>
      </x:c>
      <x:c r="X154" s="45" t="n">
        <x:v>0.212752363999698</x:v>
      </x:c>
      <x:c r="Y154" t="n">
        <x:v>0</x:v>
      </x:c>
      <x:c r="Z154" s="45" t="n">
        <x:v>88</x:v>
      </x:c>
      <x:c r="AA154" s="45" t="n">
        <x:v>209</x:v>
      </x:c>
    </x:row>
    <x:row r="155">
      <x:c r="A155" t="inlineStr">
        <x:is>
          <x:t xml:space="preserve">S10B</x:t>
        </x:is>
      </x:c>
      <x:c r="B155" t="inlineStr">
        <x:is>
          <x:t xml:space="preserve">FIFO (16_PROGRAMA_BASE)</x:t>
        </x:is>
      </x:c>
      <x:c r="C155" t="inlineStr">
        <x:is>
          <x:t xml:space="preserve">Parada plegadora</x:t>
        </x:is>
      </x:c>
      <x:c r="D155" t="inlineStr">
        <x:is>
          <x:t xml:space="preserve">Plegadora hidráulica de chapa metálica</x:t>
        </x:is>
      </x:c>
      <x:c r="E155" t="inlineStr">
        <x:is>
          <x:t xml:space="preserve">B</x:t>
        </x:is>
      </x:c>
      <x:c r="F155" t="inlineStr">
        <x:is>
          <x:t xml:space="preserve">CONV</x:t>
        </x:is>
      </x:c>
      <x:c r="G155" t="inlineStr">
        <x:is>
          <x:t xml:space="preserve">2025-10-22 11:26:14.400</x:t>
        </x:is>
      </x:c>
      <x:c r="H155" t="n">
        <x:v>4</x:v>
      </x:c>
      <x:c r="I155" t="n">
        <x:v>40</x:v>
      </x:c>
      <x:c r="J155" t="n">
        <x:v>1</x:v>
      </x:c>
      <x:c r="K155" s="46" t="n">
        <x:v>4</x:v>
      </x:c>
      <x:c r="L155" s="45" t="n">
        <x:v>0</x:v>
      </x:c>
      <x:c r="M155" s="46" t="n">
        <x:v>8088.942800000001</x:v>
      </x:c>
      <x:c r="N155" s="45" t="n">
        <x:v>59.19445705184009</x:v>
      </x:c>
      <x:c r="O155" s="45" t="n">
        <x:v>67.66186700000048</x:v>
      </x:c>
      <x:c r="P155" s="46" t="n">
        <x:v>184.2353209999999</x:v>
      </x:c>
      <x:c r="Q155" s="29" t="n">
        <x:v>0</x:v>
      </x:c>
      <x:c r="R155" s="45" t="n">
        <x:v>0</x:v>
      </x:c>
      <x:c r="S155" s="45" t="n">
        <x:v>184.2353209999999</x:v>
      </x:c>
      <x:c r="T155" s="45" t="n">
        <x:v>19.91733199999999</x:v>
      </x:c>
      <x:c r="U155" s="45" t="n">
        <x:v>0.9899999999999964</x:v>
      </x:c>
      <x:c r="V155" s="45" t="n">
        <x:v>0</x:v>
      </x:c>
      <x:c r="W155" t="inlineStr">
        <x:is>
          <x:t xml:space="preserve">REGLA</x:t>
        </x:is>
      </x:c>
      <x:c r="X155" s="45" t="n">
        <x:v>0.0001002770000013</x:v>
      </x:c>
      <x:c r="Y155" t="n">
        <x:v>0</x:v>
      </x:c>
    </x:row>
    <x:row r="156">
      <x:c r="A156" t="inlineStr">
        <x:is>
          <x:t xml:space="preserve">S10B</x:t>
        </x:is>
      </x:c>
      <x:c r="B156" t="inlineStr">
        <x:is>
          <x:t xml:space="preserve">FIFO (16_PROGRAMA_BASE)</x:t>
        </x:is>
      </x:c>
      <x:c r="C156" t="inlineStr">
        <x:is>
          <x:t xml:space="preserve">Parada plegadora</x:t>
        </x:is>
      </x:c>
      <x:c r="D156" t="inlineStr">
        <x:is>
          <x:t xml:space="preserve">Plegadora hidráulica de chapa metálica</x:t>
        </x:is>
      </x:c>
      <x:c r="E156" t="inlineStr">
        <x:is>
          <x:t xml:space="preserve">B</x:t>
        </x:is>
      </x:c>
      <x:c r="F156" t="inlineStr">
        <x:is>
          <x:t xml:space="preserve">EDD</x:t>
        </x:is>
      </x:c>
      <x:c r="G156" t="inlineStr">
        <x:is>
          <x:t xml:space="preserve">2025-10-22 11:26:14.400</x:t>
        </x:is>
      </x:c>
      <x:c r="H156" t="n">
        <x:v>4</x:v>
      </x:c>
      <x:c r="I156" t="n">
        <x:v>40</x:v>
      </x:c>
      <x:c r="J156" t="n">
        <x:v>1</x:v>
      </x:c>
      <x:c r="K156" s="46" t="n">
        <x:v>2</x:v>
      </x:c>
      <x:c r="L156" s="45" t="n">
        <x:v>50</x:v>
      </x:c>
      <x:c r="M156" s="46" t="n">
        <x:v>5503.0578</x:v>
      </x:c>
      <x:c r="N156" s="45" t="n">
        <x:v>85.6934932779202</x:v>
      </x:c>
      <x:c r="O156" s="45" t="n">
        <x:v>58.839336</x:v>
      </x:c>
      <x:c r="P156" s="46" t="n">
        <x:v>933.1915773333392</x:v>
      </x:c>
      <x:c r="Q156" s="29" t="n">
        <x:v>2</x:v>
      </x:c>
      <x:c r="R156" s="45" t="n">
        <x:v>37</x:v>
      </x:c>
      <x:c r="S156" s="45" t="n">
        <x:v>949.1915773333392</x:v>
      </x:c>
      <x:c r="T156" s="45" t="n">
        <x:v>49.11266699999987</x:v>
      </x:c>
      <x:c r="U156" s="45" t="n">
        <x:v>0.9899999999999964</x:v>
      </x:c>
      <x:c r="V156" s="45" t="n">
        <x:v>0</x:v>
      </x:c>
      <x:c r="W156" t="inlineStr">
        <x:is>
          <x:t xml:space="preserve">REGLA</x:t>
        </x:is>
      </x:c>
      <x:c r="X156" s="45" t="n">
        <x:v>0.0003371529996911</x:v>
      </x:c>
      <x:c r="Y156" t="n">
        <x:v>0</x:v>
      </x:c>
    </x:row>
    <x:row r="157">
      <x:c r="A157" t="inlineStr">
        <x:is>
          <x:t xml:space="preserve">S10B</x:t>
        </x:is>
      </x:c>
      <x:c r="B157" t="inlineStr">
        <x:is>
          <x:t xml:space="preserve">FIFO (16_PROGRAMA_BASE)</x:t>
        </x:is>
      </x:c>
      <x:c r="C157" t="inlineStr">
        <x:is>
          <x:t xml:space="preserve">Parada plegadora</x:t>
        </x:is>
      </x:c>
      <x:c r="D157" t="inlineStr">
        <x:is>
          <x:t xml:space="preserve">Plegadora hidráulica de chapa metálica</x:t>
        </x:is>
      </x:c>
      <x:c r="E157" t="inlineStr">
        <x:is>
          <x:t xml:space="preserve">B</x:t>
        </x:is>
      </x:c>
      <x:c r="F157" t="inlineStr">
        <x:is>
          <x:t xml:space="preserve">MILP-MONO</x:t>
        </x:is>
      </x:c>
      <x:c r="G157" t="inlineStr">
        <x:is>
          <x:t xml:space="preserve">2025-10-22 11:26:14.400</x:t>
        </x:is>
      </x:c>
      <x:c r="H157" t="n">
        <x:v>4</x:v>
      </x:c>
      <x:c r="I157" t="n">
        <x:v>40</x:v>
      </x:c>
      <x:c r="J157" t="n">
        <x:v>1</x:v>
      </x:c>
      <x:c r="K157" s="46" t="n">
        <x:v>2</x:v>
      </x:c>
      <x:c r="L157" s="45" t="n">
        <x:v>50</x:v>
      </x:c>
      <x:c r="M157" s="46" t="n">
        <x:v>4261.074000000001</x:v>
      </x:c>
      <x:c r="N157" s="45" t="n">
        <x:v>71.19343323941646</x:v>
      </x:c>
      <x:c r="O157" s="45" t="n">
        <x:v>61.22093466666615</x:v>
      </x:c>
      <x:c r="P157" s="46" t="n">
        <x:v>924.0723933333276</x:v>
      </x:c>
      <x:c r="Q157" s="29" t="n">
        <x:v>2</x:v>
      </x:c>
      <x:c r="R157" s="45" t="n">
        <x:v>44</x:v>
      </x:c>
      <x:c r="S157" s="45" t="n">
        <x:v>940.0723933333276</x:v>
      </x:c>
      <x:c r="T157" s="45" t="n">
        <x:v>62.76346666666586</x:v>
      </x:c>
      <x:c r="U157" s="45" t="n">
        <x:v>0.9899999999999964</x:v>
      </x:c>
      <x:c r="V157" s="45" t="n">
        <x:v>0</x:v>
      </x:c>
      <x:c r="W157" t="inlineStr">
        <x:is>
          <x:t xml:space="preserve">ÓPTIMO</x:t>
        </x:is>
      </x:c>
      <x:c r="X157" s="45" t="n">
        <x:v>0.192139304000193</x:v>
      </x:c>
      <x:c r="Y157" t="n">
        <x:v>0</x:v>
      </x:c>
      <x:c r="Z157" s="45" t="n">
        <x:v>104</x:v>
      </x:c>
      <x:c r="AA157" s="45" t="n">
        <x:v>205</x:v>
      </x:c>
    </x:row>
    <x:row r="158">
      <x:c r="A158" t="inlineStr">
        <x:is>
          <x:t xml:space="preserve">S10B</x:t>
        </x:is>
      </x:c>
      <x:c r="B158" t="inlineStr">
        <x:is>
          <x:t xml:space="preserve">FIFO (16_PROGRAMA_BASE)</x:t>
        </x:is>
      </x:c>
      <x:c r="C158" t="inlineStr">
        <x:is>
          <x:t xml:space="preserve">Parada plegadora</x:t>
        </x:is>
      </x:c>
      <x:c r="D158" t="inlineStr">
        <x:is>
          <x:t xml:space="preserve">Plegadora hidráulica de chapa metálica</x:t>
        </x:is>
      </x:c>
      <x:c r="E158" t="inlineStr">
        <x:is>
          <x:t xml:space="preserve">B</x:t>
        </x:is>
      </x:c>
      <x:c r="F158" t="inlineStr">
        <x:is>
          <x:t xml:space="preserve">MILP-LEX</x:t>
        </x:is>
      </x:c>
      <x:c r="G158" t="inlineStr">
        <x:is>
          <x:t xml:space="preserve">2025-10-22 11:26:14.400</x:t>
        </x:is>
      </x:c>
      <x:c r="H158" t="n">
        <x:v>4</x:v>
      </x:c>
      <x:c r="I158" t="n">
        <x:v>40</x:v>
      </x:c>
      <x:c r="J158" t="n">
        <x:v>1</x:v>
      </x:c>
      <x:c r="K158" s="46" t="n">
        <x:v>2</x:v>
      </x:c>
      <x:c r="L158" s="45" t="n">
        <x:v>50</x:v>
      </x:c>
      <x:c r="M158" s="46" t="n">
        <x:v>4261.074000000001</x:v>
      </x:c>
      <x:c r="N158" s="45" t="n">
        <x:v>71.19343323941749</x:v>
      </x:c>
      <x:c r="O158" s="45" t="n">
        <x:v>61.22093466666729</x:v>
      </x:c>
      <x:c r="P158" s="46" t="n">
        <x:v>846.4693973333215</x:v>
      </x:c>
      <x:c r="Q158" s="29" t="n">
        <x:v>1</x:v>
      </x:c>
      <x:c r="R158" s="45" t="n">
        <x:v>45</x:v>
      </x:c>
      <x:c r="S158" s="45" t="n">
        <x:v>854.4693973333215</x:v>
      </x:c>
      <x:c r="T158" s="45" t="n">
        <x:v>62.76346666666609</x:v>
      </x:c>
      <x:c r="U158" s="45" t="n">
        <x:v>0.9899999999999964</x:v>
      </x:c>
      <x:c r="V158" s="45" t="n">
        <x:v>0</x:v>
      </x:c>
      <x:c r="W158" t="inlineStr">
        <x:is>
          <x:t xml:space="preserve">ÓPTIMO</x:t>
        </x:is>
      </x:c>
      <x:c r="X158" s="45" t="n">
        <x:v>1.450631549000264</x:v>
      </x:c>
      <x:c r="Y158" t="n">
        <x:v>0</x:v>
      </x:c>
      <x:c r="Z158" s="45" t="n">
        <x:v>104</x:v>
      </x:c>
      <x:c r="AA158" s="45" t="n">
        <x:v>244</x:v>
      </x:c>
    </x:row>
    <x:row r="159">
      <x:c r="A159" t="inlineStr">
        <x:is>
          <x:t xml:space="preserve">S10B</x:t>
        </x:is>
      </x:c>
      <x:c r="B159" t="inlineStr">
        <x:is>
          <x:t xml:space="preserve">MILP (año sin fallas)</x:t>
        </x:is>
      </x:c>
      <x:c r="C159" t="inlineStr">
        <x:is>
          <x:t xml:space="preserve">Parada plegadora</x:t>
        </x:is>
      </x:c>
      <x:c r="D159" t="inlineStr">
        <x:is>
          <x:t xml:space="preserve">Plegadora hidráulica de chapa metálica</x:t>
        </x:is>
      </x:c>
      <x:c r="E159" t="inlineStr">
        <x:is>
          <x:t xml:space="preserve">B</x:t>
        </x:is>
      </x:c>
      <x:c r="F159" t="inlineStr">
        <x:is>
          <x:t xml:space="preserve">CONV</x:t>
        </x:is>
      </x:c>
      <x:c r="G159" t="inlineStr">
        <x:is>
          <x:t xml:space="preserve">2025-10-22 11:26:14.400</x:t>
        </x:is>
      </x:c>
      <x:c r="H159" t="n">
        <x:v>4</x:v>
      </x:c>
      <x:c r="I159" t="n">
        <x:v>35</x:v>
      </x:c>
      <x:c r="J159" t="n">
        <x:v>1</x:v>
      </x:c>
      <x:c r="K159" s="46" t="n">
        <x:v>3</x:v>
      </x:c>
      <x:c r="L159" s="45" t="n">
        <x:v>25</x:v>
      </x:c>
      <x:c r="M159" s="46" t="n">
        <x:v>5766.473000000001</x:v>
      </x:c>
      <x:c r="N159" s="45" t="n">
        <x:v>31.4797340726271</x:v>
      </x:c>
      <x:c r="O159" s="45" t="n">
        <x:v>23.91906699999913</x:v>
      </x:c>
      <x:c r="P159" s="46" t="n">
        <x:v>242.2202310000052</x:v>
      </x:c>
      <x:c r="Q159" s="29" t="n">
        <x:v>0</x:v>
      </x:c>
      <x:c r="R159" s="45" t="n">
        <x:v>0</x:v>
      </x:c>
      <x:c r="S159" s="45" t="n">
        <x:v>242.2202310000052</x:v>
      </x:c>
      <x:c r="T159" s="45" t="n">
        <x:v>28.24199800000065</x:v>
      </x:c>
      <x:c r="U159" s="45" t="n">
        <x:v>7.507500824999998</x:v>
      </x:c>
      <x:c r="V159" s="45" t="n">
        <x:v>35.796</x:v>
      </x:c>
      <x:c r="W159" t="inlineStr">
        <x:is>
          <x:t xml:space="preserve">REGLA</x:t>
        </x:is>
      </x:c>
      <x:c r="X159" s="45" t="n">
        <x:v>8.454199996776879e-05</x:v>
      </x:c>
      <x:c r="Y159" t="n">
        <x:v>0</x:v>
      </x:c>
    </x:row>
    <x:row r="160">
      <x:c r="A160" t="inlineStr">
        <x:is>
          <x:t xml:space="preserve">S10B</x:t>
        </x:is>
      </x:c>
      <x:c r="B160" t="inlineStr">
        <x:is>
          <x:t xml:space="preserve">MILP (año sin fallas)</x:t>
        </x:is>
      </x:c>
      <x:c r="C160" t="inlineStr">
        <x:is>
          <x:t xml:space="preserve">Parada plegadora</x:t>
        </x:is>
      </x:c>
      <x:c r="D160" t="inlineStr">
        <x:is>
          <x:t xml:space="preserve">Plegadora hidráulica de chapa metálica</x:t>
        </x:is>
      </x:c>
      <x:c r="E160" t="inlineStr">
        <x:is>
          <x:t xml:space="preserve">B</x:t>
        </x:is>
      </x:c>
      <x:c r="F160" t="inlineStr">
        <x:is>
          <x:t xml:space="preserve">EDD</x:t>
        </x:is>
      </x:c>
      <x:c r="G160" t="inlineStr">
        <x:is>
          <x:t xml:space="preserve">2025-10-22 11:26:14.400</x:t>
        </x:is>
      </x:c>
      <x:c r="H160" t="n">
        <x:v>4</x:v>
      </x:c>
      <x:c r="I160" t="n">
        <x:v>35</x:v>
      </x:c>
      <x:c r="J160" t="n">
        <x:v>1</x:v>
      </x:c>
      <x:c r="K160" s="46" t="n">
        <x:v>1</x:v>
      </x:c>
      <x:c r="L160" s="45" t="n">
        <x:v>75</x:v>
      </x:c>
      <x:c r="M160" s="46" t="n">
        <x:v>3180.588000000001</x:v>
      </x:c>
      <x:c r="N160" s="45" t="n">
        <x:v>48.33556392158773</x:v>
      </x:c>
      <x:c r="O160" s="45" t="n">
        <x:v>31.21680100000026</x:v>
      </x:c>
      <x:c r="P160" s="46" t="n">
        <x:v>764.5836340000012</x:v>
      </x:c>
      <x:c r="Q160" s="29" t="n">
        <x:v>0</x:v>
      </x:c>
      <x:c r="R160" s="45" t="n">
        <x:v>18</x:v>
      </x:c>
      <x:c r="S160" s="45" t="n">
        <x:v>764.5836340000012</x:v>
      </x:c>
      <x:c r="T160" s="45" t="n">
        <x:v>43.86416500000041</x:v>
      </x:c>
      <x:c r="U160" s="45" t="n">
        <x:v>7.507500824999998</x:v>
      </x:c>
      <x:c r="V160" s="45" t="n">
        <x:v>35.796</x:v>
      </x:c>
      <x:c r="W160" t="inlineStr">
        <x:is>
          <x:t xml:space="preserve">REGLA</x:t>
        </x:is>
      </x:c>
      <x:c r="X160" s="45" t="n">
        <x:v>0.0002814849999595</x:v>
      </x:c>
      <x:c r="Y160" t="n">
        <x:v>0</x:v>
      </x:c>
    </x:row>
    <x:row r="161">
      <x:c r="A161" t="inlineStr">
        <x:is>
          <x:t xml:space="preserve">S10B</x:t>
        </x:is>
      </x:c>
      <x:c r="B161" t="inlineStr">
        <x:is>
          <x:t xml:space="preserve">MILP (año sin fallas)</x:t>
        </x:is>
      </x:c>
      <x:c r="C161" t="inlineStr">
        <x:is>
          <x:t xml:space="preserve">Parada plegadora</x:t>
        </x:is>
      </x:c>
      <x:c r="D161" t="inlineStr">
        <x:is>
          <x:t xml:space="preserve">Plegadora hidráulica de chapa metálica</x:t>
        </x:is>
      </x:c>
      <x:c r="E161" t="inlineStr">
        <x:is>
          <x:t xml:space="preserve">B</x:t>
        </x:is>
      </x:c>
      <x:c r="F161" t="inlineStr">
        <x:is>
          <x:t xml:space="preserve">MILP-MONO</x:t>
        </x:is>
      </x:c>
      <x:c r="G161" t="inlineStr">
        <x:is>
          <x:t xml:space="preserve">2025-10-22 11:26:14.400</x:t>
        </x:is>
      </x:c>
      <x:c r="H161" t="n">
        <x:v>4</x:v>
      </x:c>
      <x:c r="I161" t="n">
        <x:v>35</x:v>
      </x:c>
      <x:c r="J161" t="n">
        <x:v>1</x:v>
      </x:c>
      <x:c r="K161" s="46" t="n">
        <x:v>1</x:v>
      </x:c>
      <x:c r="L161" s="45" t="n">
        <x:v>75</x:v>
      </x:c>
      <x:c r="M161" s="46" t="n">
        <x:v>3180.588000000001</x:v>
      </x:c>
      <x:c r="N161" s="45" t="n">
        <x:v>48.33556392158808</x:v>
      </x:c>
      <x:c r="O161" s="45" t="n">
        <x:v>31.21680100000049</x:v>
      </x:c>
      <x:c r="P161" s="46" t="n">
        <x:v>462.2113410000095</x:v>
      </x:c>
      <x:c r="Q161" s="29" t="n">
        <x:v>0</x:v>
      </x:c>
      <x:c r="R161" s="45" t="n">
        <x:v>9</x:v>
      </x:c>
      <x:c r="S161" s="45" t="n">
        <x:v>462.2113410000095</x:v>
      </x:c>
      <x:c r="T161" s="45" t="n">
        <x:v>50.71119800000224</x:v>
      </x:c>
      <x:c r="U161" s="45" t="n">
        <x:v>7.507500824999998</x:v>
      </x:c>
      <x:c r="V161" s="45" t="n">
        <x:v>35.796</x:v>
      </x:c>
      <x:c r="W161" t="inlineStr">
        <x:is>
          <x:t xml:space="preserve">ÓPTIMO</x:t>
        </x:is>
      </x:c>
      <x:c r="X161" s="45" t="n">
        <x:v>0.0516945290000876</x:v>
      </x:c>
      <x:c r="Y161" t="n">
        <x:v>0</x:v>
      </x:c>
      <x:c r="Z161" s="45" t="n">
        <x:v>88</x:v>
      </x:c>
      <x:c r="AA161" s="45" t="n">
        <x:v>175</x:v>
      </x:c>
    </x:row>
    <x:row r="162">
      <x:c r="A162" t="inlineStr">
        <x:is>
          <x:t xml:space="preserve">S10B</x:t>
        </x:is>
      </x:c>
      <x:c r="B162" t="inlineStr">
        <x:is>
          <x:t xml:space="preserve">MILP (año sin fallas)</x:t>
        </x:is>
      </x:c>
      <x:c r="C162" t="inlineStr">
        <x:is>
          <x:t xml:space="preserve">Parada plegadora</x:t>
        </x:is>
      </x:c>
      <x:c r="D162" t="inlineStr">
        <x:is>
          <x:t xml:space="preserve">Plegadora hidráulica de chapa metálica</x:t>
        </x:is>
      </x:c>
      <x:c r="E162" t="inlineStr">
        <x:is>
          <x:t xml:space="preserve">B</x:t>
        </x:is>
      </x:c>
      <x:c r="F162" t="inlineStr">
        <x:is>
          <x:t xml:space="preserve">MILP-LEX</x:t>
        </x:is>
      </x:c>
      <x:c r="G162" t="inlineStr">
        <x:is>
          <x:t xml:space="preserve">2025-10-22 11:26:14.400</x:t>
        </x:is>
      </x:c>
      <x:c r="H162" t="n">
        <x:v>4</x:v>
      </x:c>
      <x:c r="I162" t="n">
        <x:v>35</x:v>
      </x:c>
      <x:c r="J162" t="n">
        <x:v>1</x:v>
      </x:c>
      <x:c r="K162" s="46" t="n">
        <x:v>1</x:v>
      </x:c>
      <x:c r="L162" s="45" t="n">
        <x:v>75</x:v>
      </x:c>
      <x:c r="M162" s="46" t="n">
        <x:v>3180.588000000001</x:v>
      </x:c>
      <x:c r="N162" s="45" t="n">
        <x:v>48.33556392158773</x:v>
      </x:c>
      <x:c r="O162" s="45" t="n">
        <x:v>31.21680100000026</x:v>
      </x:c>
      <x:c r="P162" s="46" t="n">
        <x:v>288.1911540000069</x:v>
      </x:c>
      <x:c r="Q162" s="29" t="n">
        <x:v>0</x:v>
      </x:c>
      <x:c r="R162" s="45" t="n">
        <x:v>5</x:v>
      </x:c>
      <x:c r="S162" s="45" t="n">
        <x:v>288.1911540000069</x:v>
      </x:c>
      <x:c r="T162" s="45" t="n">
        <x:v>28.76416500000096</x:v>
      </x:c>
      <x:c r="U162" s="45" t="n">
        <x:v>7.507500824999998</x:v>
      </x:c>
      <x:c r="V162" s="45" t="n">
        <x:v>35.796</x:v>
      </x:c>
      <x:c r="W162" t="inlineStr">
        <x:is>
          <x:t xml:space="preserve">ÓPTIMO</x:t>
        </x:is>
      </x:c>
      <x:c r="X162" s="45" t="n">
        <x:v>0.349619889999758</x:v>
      </x:c>
      <x:c r="Y162" t="n">
        <x:v>0</x:v>
      </x:c>
      <x:c r="Z162" s="45" t="n">
        <x:v>88</x:v>
      </x:c>
      <x:c r="AA162" s="45" t="n">
        <x:v>209</x:v>
      </x:c>
    </x:row>
    <x:row r="163">
      <x:c r="A163" t="inlineStr">
        <x:is>
          <x:t xml:space="preserve">S11A</x:t>
        </x:is>
      </x:c>
      <x:c r="B163" t="inlineStr">
        <x:is>
          <x:t xml:space="preserve">FIFO (16_PROGRAMA_BASE)</x:t>
        </x:is>
      </x:c>
      <x:c r="C163" t="inlineStr">
        <x:is>
          <x:t xml:space="preserve">Parada plegadora</x:t>
        </x:is>
      </x:c>
      <x:c r="D163" t="inlineStr">
        <x:is>
          <x:t xml:space="preserve">Plegadora hidráulica de chapa metálica</x:t>
        </x:is>
      </x:c>
      <x:c r="E163" t="inlineStr">
        <x:is>
          <x:t xml:space="preserve">A</x:t>
        </x:is>
      </x:c>
      <x:c r="F163" t="inlineStr">
        <x:is>
          <x:t xml:space="preserve">CONV</x:t>
        </x:is>
      </x:c>
      <x:c r="G163" t="inlineStr">
        <x:is>
          <x:t xml:space="preserve">2025-11-06 11:11:44.400</x:t>
        </x:is>
      </x:c>
      <x:c r="H163" t="n">
        <x:v>4</x:v>
      </x:c>
      <x:c r="I163" t="n">
        <x:v>39</x:v>
      </x:c>
      <x:c r="J163" t="n">
        <x:v>1</x:v>
      </x:c>
      <x:c r="K163" s="46" t="n">
        <x:v>2</x:v>
      </x:c>
      <x:c r="L163" s="45" t="n">
        <x:v>50</x:v>
      </x:c>
      <x:c r="M163" s="46" t="n">
        <x:v>3222.8748</x:v>
      </x:c>
      <x:c r="N163" s="45" t="n">
        <x:v>8.525383020821874</x:v>
      </x:c>
      <x:c r="O163" s="45" t="n">
        <x:v>12.07576133333328</x:v>
      </x:c>
      <x:c r="P163" s="46" t="n">
        <x:v>85.80001199999151</x:v>
      </x:c>
      <x:c r="Q163" s="29" t="n">
        <x:v>0</x:v>
      </x:c>
      <x:c r="R163" s="45" t="n">
        <x:v>0</x:v>
      </x:c>
      <x:c r="S163" s="45" t="n">
        <x:v>85.80001199999151</x:v>
      </x:c>
      <x:c r="T163" s="45" t="n">
        <x:v>9.533334666665723</x:v>
      </x:c>
      <x:c r="U163" s="45" t="n">
        <x:v>0.9075008249999992</x:v>
      </x:c>
      <x:c r="V163" s="45" t="n">
        <x:v>48.35599999999999</x:v>
      </x:c>
      <x:c r="W163" t="inlineStr">
        <x:is>
          <x:t xml:space="preserve">REGLA</x:t>
        </x:is>
      </x:c>
      <x:c r="X163" s="45" t="n">
        <x:v>9.546599994791904e-05</x:v>
      </x:c>
      <x:c r="Y163" t="n">
        <x:v>0</x:v>
      </x:c>
    </x:row>
    <x:row r="164">
      <x:c r="A164" t="inlineStr">
        <x:is>
          <x:t xml:space="preserve">S11A</x:t>
        </x:is>
      </x:c>
      <x:c r="B164" t="inlineStr">
        <x:is>
          <x:t xml:space="preserve">FIFO (16_PROGRAMA_BASE)</x:t>
        </x:is>
      </x:c>
      <x:c r="C164" t="inlineStr">
        <x:is>
          <x:t xml:space="preserve">Parada plegadora</x:t>
        </x:is>
      </x:c>
      <x:c r="D164" t="inlineStr">
        <x:is>
          <x:t xml:space="preserve">Plegadora hidráulica de chapa metálica</x:t>
        </x:is>
      </x:c>
      <x:c r="E164" t="inlineStr">
        <x:is>
          <x:t xml:space="preserve">A</x:t>
        </x:is>
      </x:c>
      <x:c r="F164" t="inlineStr">
        <x:is>
          <x:t xml:space="preserve">EDD</x:t>
        </x:is>
      </x:c>
      <x:c r="G164" t="inlineStr">
        <x:is>
          <x:t xml:space="preserve">2025-11-06 11:11:44.400</x:t>
        </x:is>
      </x:c>
      <x:c r="H164" t="n">
        <x:v>4</x:v>
      </x:c>
      <x:c r="I164" t="n">
        <x:v>39</x:v>
      </x:c>
      <x:c r="J164" t="n">
        <x:v>1</x:v>
      </x:c>
      <x:c r="K164" s="46" t="n">
        <x:v>2</x:v>
      </x:c>
      <x:c r="L164" s="45" t="n">
        <x:v>50</x:v>
      </x:c>
      <x:c r="M164" s="46" t="n">
        <x:v>4205.881000000001</x:v>
      </x:c>
      <x:c r="N164" s="45" t="n">
        <x:v>6.125781659243384</x:v>
      </x:c>
      <x:c r="O164" s="45" t="n">
        <x:v>8.360425333333978</x:v>
      </x:c>
      <x:c r="P164" s="46" t="n">
        <x:v>795.7348546666688</x:v>
      </x:c>
      <x:c r="Q164" s="29" t="n">
        <x:v>2</x:v>
      </x:c>
      <x:c r="R164" s="45" t="n">
        <x:v>35</x:v>
      </x:c>
      <x:c r="S164" s="45" t="n">
        <x:v>811.7348546666688</x:v>
      </x:c>
      <x:c r="T164" s="45" t="n">
        <x:v>27.2533333333331</x:v>
      </x:c>
      <x:c r="U164" s="45" t="n">
        <x:v>0.9075008249999992</x:v>
      </x:c>
      <x:c r="V164" s="45" t="n">
        <x:v>48.35599999999999</x:v>
      </x:c>
      <x:c r="W164" t="inlineStr">
        <x:is>
          <x:t xml:space="preserve">REGLA</x:t>
        </x:is>
      </x:c>
      <x:c r="X164" s="45" t="n">
        <x:v>0.000267784999778</x:v>
      </x:c>
      <x:c r="Y164" t="n">
        <x:v>0</x:v>
      </x:c>
    </x:row>
    <x:row r="165">
      <x:c r="A165" t="inlineStr">
        <x:is>
          <x:t xml:space="preserve">S11A</x:t>
        </x:is>
      </x:c>
      <x:c r="B165" t="inlineStr">
        <x:is>
          <x:t xml:space="preserve">FIFO (16_PROGRAMA_BASE)</x:t>
        </x:is>
      </x:c>
      <x:c r="C165" t="inlineStr">
        <x:is>
          <x:t xml:space="preserve">Parada plegadora</x:t>
        </x:is>
      </x:c>
      <x:c r="D165" t="inlineStr">
        <x:is>
          <x:t xml:space="preserve">Plegadora hidráulica de chapa metálica</x:t>
        </x:is>
      </x:c>
      <x:c r="E165" t="inlineStr">
        <x:is>
          <x:t xml:space="preserve">A</x:t>
        </x:is>
      </x:c>
      <x:c r="F165" t="inlineStr">
        <x:is>
          <x:t xml:space="preserve">MILP-MONO</x:t>
        </x:is>
      </x:c>
      <x:c r="G165" t="inlineStr">
        <x:is>
          <x:t xml:space="preserve">2025-11-06 11:11:44.400</x:t>
        </x:is>
      </x:c>
      <x:c r="H165" t="n">
        <x:v>4</x:v>
      </x:c>
      <x:c r="I165" t="n">
        <x:v>39</x:v>
      </x:c>
      <x:c r="J165" t="n">
        <x:v>1</x:v>
      </x:c>
      <x:c r="K165" s="46" t="n">
        <x:v>1</x:v>
      </x:c>
      <x:c r="L165" s="45" t="n">
        <x:v>75</x:v>
      </x:c>
      <x:c r="M165" s="46" t="n">
        <x:v>900.405</x:v>
      </x:c>
      <x:c r="N165" s="45" t="n">
        <x:v>4.288571052987345</x:v>
      </x:c>
      <x:c r="O165" s="45" t="n">
        <x:v>9.783713666666928</x:v>
      </x:c>
      <x:c r="P165" s="46" t="n">
        <x:v>525.8384039999996</x:v>
      </x:c>
      <x:c r="Q165" s="29" t="n">
        <x:v>2</x:v>
      </x:c>
      <x:c r="R165" s="45" t="n">
        <x:v>28</x:v>
      </x:c>
      <x:c r="S165" s="45" t="n">
        <x:v>541.8384039999996</x:v>
      </x:c>
      <x:c r="T165" s="45" t="n">
        <x:v>14.91171979836963</x:v>
      </x:c>
      <x:c r="U165" s="45" t="n">
        <x:v>0.9075008249999992</x:v>
      </x:c>
      <x:c r="V165" s="45" t="n">
        <x:v>48.35599999999999</x:v>
      </x:c>
      <x:c r="W165" t="inlineStr">
        <x:is>
          <x:t xml:space="preserve">ÓPTIMO</x:t>
        </x:is>
      </x:c>
      <x:c r="X165" s="45" t="n">
        <x:v>0.2348678580001433</x:v>
      </x:c>
      <x:c r="Y165" t="n">
        <x:v>0</x:v>
      </x:c>
      <x:c r="Z165" s="45" t="n">
        <x:v>101</x:v>
      </x:c>
      <x:c r="AA165" s="45" t="n">
        <x:v>199</x:v>
      </x:c>
    </x:row>
    <x:row r="166">
      <x:c r="A166" t="inlineStr">
        <x:is>
          <x:t xml:space="preserve">S11A</x:t>
        </x:is>
      </x:c>
      <x:c r="B166" t="inlineStr">
        <x:is>
          <x:t xml:space="preserve">FIFO (16_PROGRAMA_BASE)</x:t>
        </x:is>
      </x:c>
      <x:c r="C166" t="inlineStr">
        <x:is>
          <x:t xml:space="preserve">Parada plegadora</x:t>
        </x:is>
      </x:c>
      <x:c r="D166" t="inlineStr">
        <x:is>
          <x:t xml:space="preserve">Plegadora hidráulica de chapa metálica</x:t>
        </x:is>
      </x:c>
      <x:c r="E166" t="inlineStr">
        <x:is>
          <x:t xml:space="preserve">A</x:t>
        </x:is>
      </x:c>
      <x:c r="F166" t="inlineStr">
        <x:is>
          <x:t xml:space="preserve">MILP-LEX</x:t>
        </x:is>
      </x:c>
      <x:c r="G166" t="inlineStr">
        <x:is>
          <x:t xml:space="preserve">2025-11-06 11:11:44.400</x:t>
        </x:is>
      </x:c>
      <x:c r="H166" t="n">
        <x:v>4</x:v>
      </x:c>
      <x:c r="I166" t="n">
        <x:v>39</x:v>
      </x:c>
      <x:c r="J166" t="n">
        <x:v>1</x:v>
      </x:c>
      <x:c r="K166" s="46" t="n">
        <x:v>1</x:v>
      </x:c>
      <x:c r="L166" s="45" t="n">
        <x:v>75</x:v>
      </x:c>
      <x:c r="M166" s="46" t="n">
        <x:v>900.405</x:v>
      </x:c>
      <x:c r="N166" s="45" t="n">
        <x:v>4.288571052987345</x:v>
      </x:c>
      <x:c r="O166" s="45" t="n">
        <x:v>9.783713666666928</x:v>
      </x:c>
      <x:c r="P166" s="46" t="n">
        <x:v>410.560493333332</x:v>
      </x:c>
      <x:c r="Q166" s="29" t="n">
        <x:v>0</x:v>
      </x:c>
      <x:c r="R166" s="45" t="n">
        <x:v>22</x:v>
      </x:c>
      <x:c r="S166" s="45" t="n">
        <x:v>410.560493333332</x:v>
      </x:c>
      <x:c r="T166" s="45" t="n">
        <x:v>8.180816930073888</x:v>
      </x:c>
      <x:c r="U166" s="45" t="n">
        <x:v>0.9075008249999992</x:v>
      </x:c>
      <x:c r="V166" s="45" t="n">
        <x:v>48.35599999999999</x:v>
      </x:c>
      <x:c r="W166" t="inlineStr">
        <x:is>
          <x:t xml:space="preserve">ÓPTIMO</x:t>
        </x:is>
      </x:c>
      <x:c r="X166" s="45" t="n">
        <x:v>1.56004427300013</x:v>
      </x:c>
      <x:c r="Y166" t="n">
        <x:v>0</x:v>
      </x:c>
      <x:c r="Z166" s="45" t="n">
        <x:v>101</x:v>
      </x:c>
      <x:c r="AA166" s="45" t="n">
        <x:v>237</x:v>
      </x:c>
    </x:row>
    <x:row r="167">
      <x:c r="A167" t="inlineStr">
        <x:is>
          <x:t xml:space="preserve">S11A</x:t>
        </x:is>
      </x:c>
      <x:c r="B167" t="inlineStr">
        <x:is>
          <x:t xml:space="preserve">MILP (año sin fallas)</x:t>
        </x:is>
      </x:c>
      <x:c r="C167" t="inlineStr">
        <x:is>
          <x:t xml:space="preserve">Parada plegadora</x:t>
        </x:is>
      </x:c>
      <x:c r="D167" t="inlineStr">
        <x:is>
          <x:t xml:space="preserve">Plegadora hidráulica de chapa metálica</x:t>
        </x:is>
      </x:c>
      <x:c r="E167" t="inlineStr">
        <x:is>
          <x:t xml:space="preserve">A</x:t>
        </x:is>
      </x:c>
      <x:c r="F167" t="inlineStr">
        <x:is>
          <x:t xml:space="preserve">CONV</x:t>
        </x:is>
      </x:c>
      <x:c r="G167" t="inlineStr">
        <x:is>
          <x:t xml:space="preserve">2025-11-06 11:11:44.400</x:t>
        </x:is>
      </x:c>
      <x:c r="H167" t="n">
        <x:v>4</x:v>
      </x:c>
      <x:c r="I167" t="n">
        <x:v>34</x:v>
      </x:c>
      <x:c r="J167" t="n">
        <x:v>1</x:v>
      </x:c>
      <x:c r="K167" s="46" t="n">
        <x:v>0</x:v>
      </x:c>
      <x:c r="L167" s="45" t="n">
        <x:v>100</x:v>
      </x:c>
      <x:c r="M167" s="46" t="n">
        <x:v>0</x:v>
      </x:c>
      <x:c r="N167" s="45" t="n">
        <x:v>0</x:v>
      </x:c>
      <x:c r="O167" s="45" t="n">
        <x:v>0</x:v>
      </x:c>
      <x:c r="P167" s="46" t="n">
        <x:v>17.88533333333362</x:v>
      </x:c>
      <x:c r="Q167" s="29" t="n">
        <x:v>0</x:v>
      </x:c>
      <x:c r="R167" s="45" t="n">
        <x:v>0</x:v>
      </x:c>
      <x:c r="S167" s="45" t="n">
        <x:v>17.88533333333362</x:v>
      </x:c>
      <x:c r="T167" s="45" t="n">
        <x:v>2.235666666666702</x:v>
      </x:c>
      <x:c r="U167" s="45" t="n">
        <x:v>0.4124991749999995</x:v>
      </x:c>
      <x:c r="V167" s="45" t="n">
        <x:v>80.42324999999998</x:v>
      </x:c>
      <x:c r="W167" t="inlineStr">
        <x:is>
          <x:t xml:space="preserve">REGLA</x:t>
        </x:is>
      </x:c>
      <x:c r="X167" s="45" t="n">
        <x:v>7.190199994511204e-05</x:v>
      </x:c>
      <x:c r="Y167" t="n">
        <x:v>0</x:v>
      </x:c>
    </x:row>
    <x:row r="168">
      <x:c r="A168" t="inlineStr">
        <x:is>
          <x:t xml:space="preserve">S11A</x:t>
        </x:is>
      </x:c>
      <x:c r="B168" t="inlineStr">
        <x:is>
          <x:t xml:space="preserve">MILP (año sin fallas)</x:t>
        </x:is>
      </x:c>
      <x:c r="C168" t="inlineStr">
        <x:is>
          <x:t xml:space="preserve">Parada plegadora</x:t>
        </x:is>
      </x:c>
      <x:c r="D168" t="inlineStr">
        <x:is>
          <x:t xml:space="preserve">Plegadora hidráulica de chapa metálica</x:t>
        </x:is>
      </x:c>
      <x:c r="E168" t="inlineStr">
        <x:is>
          <x:t xml:space="preserve">A</x:t>
        </x:is>
      </x:c>
      <x:c r="F168" t="inlineStr">
        <x:is>
          <x:t xml:space="preserve">EDD</x:t>
        </x:is>
      </x:c>
      <x:c r="G168" t="inlineStr">
        <x:is>
          <x:t xml:space="preserve">2025-11-06 11:11:44.400</x:t>
        </x:is>
      </x:c>
      <x:c r="H168" t="n">
        <x:v>4</x:v>
      </x:c>
      <x:c r="I168" t="n">
        <x:v>34</x:v>
      </x:c>
      <x:c r="J168" t="n">
        <x:v>1</x:v>
      </x:c>
      <x:c r="K168" s="46" t="n">
        <x:v>0</x:v>
      </x:c>
      <x:c r="L168" s="45" t="n">
        <x:v>100</x:v>
      </x:c>
      <x:c r="M168" s="46" t="n">
        <x:v>0</x:v>
      </x:c>
      <x:c r="N168" s="45" t="n">
        <x:v>0</x:v>
      </x:c>
      <x:c r="O168" s="45" t="n">
        <x:v>0</x:v>
      </x:c>
      <x:c r="P168" s="46" t="n">
        <x:v>76.89933933333259</x:v>
      </x:c>
      <x:c r="Q168" s="29" t="n">
        <x:v>0</x:v>
      </x:c>
      <x:c r="R168" s="45" t="n">
        <x:v>6</x:v>
      </x:c>
      <x:c r="S168" s="45" t="n">
        <x:v>76.89933933333259</x:v>
      </x:c>
      <x:c r="T168" s="45" t="n">
        <x:v>13.12716733333309</x:v>
      </x:c>
      <x:c r="U168" s="45" t="n">
        <x:v>0.4124991749999995</x:v>
      </x:c>
      <x:c r="V168" s="45" t="n">
        <x:v>80.42324999999998</x:v>
      </x:c>
      <x:c r="W168" t="inlineStr">
        <x:is>
          <x:t xml:space="preserve">REGLA</x:t>
        </x:is>
      </x:c>
      <x:c r="X168" s="45" t="n">
        <x:v>0.000260530000105</x:v>
      </x:c>
      <x:c r="Y168" t="n">
        <x:v>0</x:v>
      </x:c>
    </x:row>
    <x:row r="169">
      <x:c r="A169" t="inlineStr">
        <x:is>
          <x:t xml:space="preserve">S11A</x:t>
        </x:is>
      </x:c>
      <x:c r="B169" t="inlineStr">
        <x:is>
          <x:t xml:space="preserve">MILP (año sin fallas)</x:t>
        </x:is>
      </x:c>
      <x:c r="C169" t="inlineStr">
        <x:is>
          <x:t xml:space="preserve">Parada plegadora</x:t>
        </x:is>
      </x:c>
      <x:c r="D169" t="inlineStr">
        <x:is>
          <x:t xml:space="preserve">Plegadora hidráulica de chapa metálica</x:t>
        </x:is>
      </x:c>
      <x:c r="E169" t="inlineStr">
        <x:is>
          <x:t xml:space="preserve">A</x:t>
        </x:is>
      </x:c>
      <x:c r="F169" t="inlineStr">
        <x:is>
          <x:t xml:space="preserve">MILP-MONO</x:t>
        </x:is>
      </x:c>
      <x:c r="G169" t="inlineStr">
        <x:is>
          <x:t xml:space="preserve">2025-11-06 11:11:44.400</x:t>
        </x:is>
      </x:c>
      <x:c r="H169" t="n">
        <x:v>4</x:v>
      </x:c>
      <x:c r="I169" t="n">
        <x:v>34</x:v>
      </x:c>
      <x:c r="J169" t="n">
        <x:v>1</x:v>
      </x:c>
      <x:c r="K169" s="46" t="n">
        <x:v>0</x:v>
      </x:c>
      <x:c r="L169" s="45" t="n">
        <x:v>100</x:v>
      </x:c>
      <x:c r="M169" s="46" t="n">
        <x:v>0</x:v>
      </x:c>
      <x:c r="N169" s="45" t="n">
        <x:v>0</x:v>
      </x:c>
      <x:c r="O169" s="45" t="n">
        <x:v>0</x:v>
      </x:c>
      <x:c r="P169" s="46" t="n">
        <x:v>17.88533333333362</x:v>
      </x:c>
      <x:c r="Q169" s="29" t="n">
        <x:v>0</x:v>
      </x:c>
      <x:c r="R169" s="45" t="n">
        <x:v>0</x:v>
      </x:c>
      <x:c r="S169" s="45" t="n">
        <x:v>17.88533333333362</x:v>
      </x:c>
      <x:c r="T169" s="45" t="n">
        <x:v>2.235666666666702</x:v>
      </x:c>
      <x:c r="U169" s="45" t="n">
        <x:v>0.4124991749999995</x:v>
      </x:c>
      <x:c r="V169" s="45" t="n">
        <x:v>80.42324999999998</x:v>
      </x:c>
      <x:c r="W169" t="inlineStr">
        <x:is>
          <x:t xml:space="preserve">ÓPTIMO</x:t>
        </x:is>
      </x:c>
      <x:c r="X169" s="45" t="n">
        <x:v>0.0766680870001437</x:v>
      </x:c>
      <x:c r="Y169" t="n">
        <x:v>0</x:v>
      </x:c>
      <x:c r="Z169" s="45" t="n">
        <x:v>84</x:v>
      </x:c>
      <x:c r="AA169" s="45" t="n">
        <x:v>166</x:v>
      </x:c>
    </x:row>
    <x:row r="170">
      <x:c r="A170" t="inlineStr">
        <x:is>
          <x:t xml:space="preserve">S11A</x:t>
        </x:is>
      </x:c>
      <x:c r="B170" t="inlineStr">
        <x:is>
          <x:t xml:space="preserve">MILP (año sin fallas)</x:t>
        </x:is>
      </x:c>
      <x:c r="C170" t="inlineStr">
        <x:is>
          <x:t xml:space="preserve">Parada plegadora</x:t>
        </x:is>
      </x:c>
      <x:c r="D170" t="inlineStr">
        <x:is>
          <x:t xml:space="preserve">Plegadora hidráulica de chapa metálica</x:t>
        </x:is>
      </x:c>
      <x:c r="E170" t="inlineStr">
        <x:is>
          <x:t xml:space="preserve">A</x:t>
        </x:is>
      </x:c>
      <x:c r="F170" t="inlineStr">
        <x:is>
          <x:t xml:space="preserve">MILP-LEX</x:t>
        </x:is>
      </x:c>
      <x:c r="G170" t="inlineStr">
        <x:is>
          <x:t xml:space="preserve">2025-11-06 11:11:44.400</x:t>
        </x:is>
      </x:c>
      <x:c r="H170" t="n">
        <x:v>4</x:v>
      </x:c>
      <x:c r="I170" t="n">
        <x:v>34</x:v>
      </x:c>
      <x:c r="J170" t="n">
        <x:v>1</x:v>
      </x:c>
      <x:c r="K170" s="46" t="n">
        <x:v>0</x:v>
      </x:c>
      <x:c r="L170" s="45" t="n">
        <x:v>100</x:v>
      </x:c>
      <x:c r="M170" s="46" t="n">
        <x:v>0</x:v>
      </x:c>
      <x:c r="N170" s="45" t="n">
        <x:v>0</x:v>
      </x:c>
      <x:c r="O170" s="45" t="n">
        <x:v>0</x:v>
      </x:c>
      <x:c r="P170" s="46" t="n">
        <x:v>17.88533333333362</x:v>
      </x:c>
      <x:c r="Q170" s="29" t="n">
        <x:v>0</x:v>
      </x:c>
      <x:c r="R170" s="45" t="n">
        <x:v>0</x:v>
      </x:c>
      <x:c r="S170" s="45" t="n">
        <x:v>17.88533333333362</x:v>
      </x:c>
      <x:c r="T170" s="45" t="n">
        <x:v>2.235666666666702</x:v>
      </x:c>
      <x:c r="U170" s="45" t="n">
        <x:v>0.4124991749999995</x:v>
      </x:c>
      <x:c r="V170" s="45" t="n">
        <x:v>80.42324999999998</x:v>
      </x:c>
      <x:c r="W170" t="inlineStr">
        <x:is>
          <x:t xml:space="preserve">ÓPTIMO</x:t>
        </x:is>
      </x:c>
      <x:c r="X170" s="45" t="n">
        <x:v>0.1004724419999547</x:v>
      </x:c>
      <x:c r="Y170" t="n">
        <x:v>0</x:v>
      </x:c>
      <x:c r="Z170" s="45" t="n">
        <x:v>84</x:v>
      </x:c>
      <x:c r="AA170" s="45" t="n">
        <x:v>199</x:v>
      </x:c>
    </x:row>
    <x:row r="171">
      <x:c r="A171" t="inlineStr">
        <x:is>
          <x:t xml:space="preserve">S11B</x:t>
        </x:is>
      </x:c>
      <x:c r="B171" t="inlineStr">
        <x:is>
          <x:t xml:space="preserve">FIFO (16_PROGRAMA_BASE)</x:t>
        </x:is>
      </x:c>
      <x:c r="C171" t="inlineStr">
        <x:is>
          <x:t xml:space="preserve">Parada plegadora</x:t>
        </x:is>
      </x:c>
      <x:c r="D171" t="inlineStr">
        <x:is>
          <x:t xml:space="preserve">Plegadora hidráulica de chapa metálica</x:t>
        </x:is>
      </x:c>
      <x:c r="E171" t="inlineStr">
        <x:is>
          <x:t xml:space="preserve">B</x:t>
        </x:is>
      </x:c>
      <x:c r="F171" t="inlineStr">
        <x:is>
          <x:t xml:space="preserve">CONV</x:t>
        </x:is>
      </x:c>
      <x:c r="G171" t="inlineStr">
        <x:is>
          <x:t xml:space="preserve">2025-11-06 11:11:44.400</x:t>
        </x:is>
      </x:c>
      <x:c r="H171" t="n">
        <x:v>4</x:v>
      </x:c>
      <x:c r="I171" t="n">
        <x:v>39</x:v>
      </x:c>
      <x:c r="J171" t="n">
        <x:v>1</x:v>
      </x:c>
      <x:c r="K171" s="46" t="n">
        <x:v>2</x:v>
      </x:c>
      <x:c r="L171" s="45" t="n">
        <x:v>50</x:v>
      </x:c>
      <x:c r="M171" s="46" t="n">
        <x:v>3222.8748</x:v>
      </x:c>
      <x:c r="N171" s="45" t="n">
        <x:v>8.577681470486921</x:v>
      </x:c>
      <x:c r="O171" s="45" t="n">
        <x:v>12.14242733333344</x:v>
      </x:c>
      <x:c r="P171" s="46" t="n">
        <x:v>86.99999999999454</x:v>
      </x:c>
      <x:c r="Q171" s="29" t="n">
        <x:v>0</x:v>
      </x:c>
      <x:c r="R171" s="45" t="n">
        <x:v>0</x:v>
      </x:c>
      <x:c r="S171" s="45" t="n">
        <x:v>86.99999999999454</x:v>
      </x:c>
      <x:c r="T171" s="45" t="n">
        <x:v>9.66666666666606</x:v>
      </x:c>
      <x:c r="U171" s="45" t="n">
        <x:v>0.9900000000000008</x:v>
      </x:c>
      <x:c r="V171" s="45" t="n">
        <x:v>0</x:v>
      </x:c>
      <x:c r="W171" t="inlineStr">
        <x:is>
          <x:t xml:space="preserve">REGLA</x:t>
        </x:is>
      </x:c>
      <x:c r="X171" s="45" t="n">
        <x:v>8.215600018957048e-05</x:v>
      </x:c>
      <x:c r="Y171" t="n">
        <x:v>0</x:v>
      </x:c>
    </x:row>
    <x:row r="172">
      <x:c r="A172" t="inlineStr">
        <x:is>
          <x:t xml:space="preserve">S11B</x:t>
        </x:is>
      </x:c>
      <x:c r="B172" t="inlineStr">
        <x:is>
          <x:t xml:space="preserve">FIFO (16_PROGRAMA_BASE)</x:t>
        </x:is>
      </x:c>
      <x:c r="C172" t="inlineStr">
        <x:is>
          <x:t xml:space="preserve">Parada plegadora</x:t>
        </x:is>
      </x:c>
      <x:c r="D172" t="inlineStr">
        <x:is>
          <x:t xml:space="preserve">Plegadora hidráulica de chapa metálica</x:t>
        </x:is>
      </x:c>
      <x:c r="E172" t="inlineStr">
        <x:is>
          <x:t xml:space="preserve">B</x:t>
        </x:is>
      </x:c>
      <x:c r="F172" t="inlineStr">
        <x:is>
          <x:t xml:space="preserve">EDD</x:t>
        </x:is>
      </x:c>
      <x:c r="G172" t="inlineStr">
        <x:is>
          <x:t xml:space="preserve">2025-11-06 11:11:44.400</x:t>
        </x:is>
      </x:c>
      <x:c r="H172" t="n">
        <x:v>4</x:v>
      </x:c>
      <x:c r="I172" t="n">
        <x:v>39</x:v>
      </x:c>
      <x:c r="J172" t="n">
        <x:v>1</x:v>
      </x:c>
      <x:c r="K172" s="46" t="n">
        <x:v>2</x:v>
      </x:c>
      <x:c r="L172" s="45" t="n">
        <x:v>50</x:v>
      </x:c>
      <x:c r="M172" s="46" t="n">
        <x:v>4205.881000000001</x:v>
      </x:c>
      <x:c r="N172" s="45" t="n">
        <x:v>6.194031612910737</x:v>
      </x:c>
      <x:c r="O172" s="45" t="n">
        <x:v>8.427091333334147</x:v>
      </x:c>
      <x:c r="P172" s="46" t="n">
        <x:v>796.0348516666695</x:v>
      </x:c>
      <x:c r="Q172" s="29" t="n">
        <x:v>2</x:v>
      </x:c>
      <x:c r="R172" s="45" t="n">
        <x:v>35</x:v>
      </x:c>
      <x:c r="S172" s="45" t="n">
        <x:v>812.0348516666695</x:v>
      </x:c>
      <x:c r="T172" s="45" t="n">
        <x:v>27.31999933333327</x:v>
      </x:c>
      <x:c r="U172" s="45" t="n">
        <x:v>0.9900000000000008</x:v>
      </x:c>
      <x:c r="V172" s="45" t="n">
        <x:v>0</x:v>
      </x:c>
      <x:c r="W172" t="inlineStr">
        <x:is>
          <x:t xml:space="preserve">REGLA</x:t>
        </x:is>
      </x:c>
      <x:c r="X172" s="45" t="n">
        <x:v>0.0003197009996256</x:v>
      </x:c>
      <x:c r="Y172" t="n">
        <x:v>0</x:v>
      </x:c>
    </x:row>
    <x:row r="173">
      <x:c r="A173" t="inlineStr">
        <x:is>
          <x:t xml:space="preserve">S11B</x:t>
        </x:is>
      </x:c>
      <x:c r="B173" t="inlineStr">
        <x:is>
          <x:t xml:space="preserve">FIFO (16_PROGRAMA_BASE)</x:t>
        </x:is>
      </x:c>
      <x:c r="C173" t="inlineStr">
        <x:is>
          <x:t xml:space="preserve">Parada plegadora</x:t>
        </x:is>
      </x:c>
      <x:c r="D173" t="inlineStr">
        <x:is>
          <x:t xml:space="preserve">Plegadora hidráulica de chapa metálica</x:t>
        </x:is>
      </x:c>
      <x:c r="E173" t="inlineStr">
        <x:is>
          <x:t xml:space="preserve">B</x:t>
        </x:is>
      </x:c>
      <x:c r="F173" t="inlineStr">
        <x:is>
          <x:t xml:space="preserve">MILP-MONO</x:t>
        </x:is>
      </x:c>
      <x:c r="G173" t="inlineStr">
        <x:is>
          <x:t xml:space="preserve">2025-11-06 11:11:44.400</x:t>
        </x:is>
      </x:c>
      <x:c r="H173" t="n">
        <x:v>4</x:v>
      </x:c>
      <x:c r="I173" t="n">
        <x:v>39</x:v>
      </x:c>
      <x:c r="J173" t="n">
        <x:v>1</x:v>
      </x:c>
      <x:c r="K173" s="46" t="n">
        <x:v>1</x:v>
      </x:c>
      <x:c r="L173" s="45" t="n">
        <x:v>75</x:v>
      </x:c>
      <x:c r="M173" s="46" t="n">
        <x:v>900.405</x:v>
      </x:c>
      <x:c r="N173" s="45" t="n">
        <x:v>4.303182165268424</x:v>
      </x:c>
      <x:c r="O173" s="45" t="n">
        <x:v>9.817046666667011</x:v>
      </x:c>
      <x:c r="P173" s="46" t="n">
        <x:v>525.9816250000003</x:v>
      </x:c>
      <x:c r="Q173" s="29" t="n">
        <x:v>2</x:v>
      </x:c>
      <x:c r="R173" s="45" t="n">
        <x:v>28</x:v>
      </x:c>
      <x:c r="S173" s="45" t="n">
        <x:v>541.9816250000003</x:v>
      </x:c>
      <x:c r="T173" s="45" t="n">
        <x:v>14.9783857983698</x:v>
      </x:c>
      <x:c r="U173" s="45" t="n">
        <x:v>0.9900000000000008</x:v>
      </x:c>
      <x:c r="V173" s="45" t="n">
        <x:v>0</x:v>
      </x:c>
      <x:c r="W173" t="inlineStr">
        <x:is>
          <x:t xml:space="preserve">ÓPTIMO</x:t>
        </x:is>
      </x:c>
      <x:c r="X173" s="45" t="n">
        <x:v>0.2541423989996474</x:v>
      </x:c>
      <x:c r="Y173" t="n">
        <x:v>0</x:v>
      </x:c>
      <x:c r="Z173" s="45" t="n">
        <x:v>101</x:v>
      </x:c>
      <x:c r="AA173" s="45" t="n">
        <x:v>199</x:v>
      </x:c>
    </x:row>
    <x:row r="174">
      <x:c r="A174" t="inlineStr">
        <x:is>
          <x:t xml:space="preserve">S11B</x:t>
        </x:is>
      </x:c>
      <x:c r="B174" t="inlineStr">
        <x:is>
          <x:t xml:space="preserve">FIFO (16_PROGRAMA_BASE)</x:t>
        </x:is>
      </x:c>
      <x:c r="C174" t="inlineStr">
        <x:is>
          <x:t xml:space="preserve">Parada plegadora</x:t>
        </x:is>
      </x:c>
      <x:c r="D174" t="inlineStr">
        <x:is>
          <x:t xml:space="preserve">Plegadora hidráulica de chapa metálica</x:t>
        </x:is>
      </x:c>
      <x:c r="E174" t="inlineStr">
        <x:is>
          <x:t xml:space="preserve">B</x:t>
        </x:is>
      </x:c>
      <x:c r="F174" t="inlineStr">
        <x:is>
          <x:t xml:space="preserve">MILP-LEX</x:t>
        </x:is>
      </x:c>
      <x:c r="G174" t="inlineStr">
        <x:is>
          <x:t xml:space="preserve">2025-11-06 11:11:44.400</x:t>
        </x:is>
      </x:c>
      <x:c r="H174" t="n">
        <x:v>4</x:v>
      </x:c>
      <x:c r="I174" t="n">
        <x:v>39</x:v>
      </x:c>
      <x:c r="J174" t="n">
        <x:v>1</x:v>
      </x:c>
      <x:c r="K174" s="46" t="n">
        <x:v>1</x:v>
      </x:c>
      <x:c r="L174" s="45" t="n">
        <x:v>75</x:v>
      </x:c>
      <x:c r="M174" s="46" t="n">
        <x:v>900.405</x:v>
      </x:c>
      <x:c r="N174" s="45" t="n">
        <x:v>4.303182165268723</x:v>
      </x:c>
      <x:c r="O174" s="45" t="n">
        <x:v>9.817046666667691</x:v>
      </x:c>
      <x:c r="P174" s="46" t="n">
        <x:v>411.2271533333437</x:v>
      </x:c>
      <x:c r="Q174" s="29" t="n">
        <x:v>0</x:v>
      </x:c>
      <x:c r="R174" s="45" t="n">
        <x:v>22</x:v>
      </x:c>
      <x:c r="S174" s="45" t="n">
        <x:v>411.2271533333437</x:v>
      </x:c>
      <x:c r="T174" s="45" t="n">
        <x:v>8.280815930076187</x:v>
      </x:c>
      <x:c r="U174" s="45" t="n">
        <x:v>0.9900000000000008</x:v>
      </x:c>
      <x:c r="V174" s="45" t="n">
        <x:v>0</x:v>
      </x:c>
      <x:c r="W174" t="inlineStr">
        <x:is>
          <x:t xml:space="preserve">ÓPTIMO</x:t>
        </x:is>
      </x:c>
      <x:c r="X174" s="45" t="n">
        <x:v>1.690700451999874</x:v>
      </x:c>
      <x:c r="Y174" t="n">
        <x:v>0</x:v>
      </x:c>
      <x:c r="Z174" s="45" t="n">
        <x:v>101</x:v>
      </x:c>
      <x:c r="AA174" s="45" t="n">
        <x:v>237</x:v>
      </x:c>
    </x:row>
    <x:row r="175">
      <x:c r="A175" t="inlineStr">
        <x:is>
          <x:t xml:space="preserve">S11B</x:t>
        </x:is>
      </x:c>
      <x:c r="B175" t="inlineStr">
        <x:is>
          <x:t xml:space="preserve">MILP (año sin fallas)</x:t>
        </x:is>
      </x:c>
      <x:c r="C175" t="inlineStr">
        <x:is>
          <x:t xml:space="preserve">Parada plegadora</x:t>
        </x:is>
      </x:c>
      <x:c r="D175" t="inlineStr">
        <x:is>
          <x:t xml:space="preserve">Plegadora hidráulica de chapa metálica</x:t>
        </x:is>
      </x:c>
      <x:c r="E175" t="inlineStr">
        <x:is>
          <x:t xml:space="preserve">B</x:t>
        </x:is>
      </x:c>
      <x:c r="F175" t="inlineStr">
        <x:is>
          <x:t xml:space="preserve">CONV</x:t>
        </x:is>
      </x:c>
      <x:c r="G175" t="inlineStr">
        <x:is>
          <x:t xml:space="preserve">2025-11-06 11:11:44.400</x:t>
        </x:is>
      </x:c>
      <x:c r="H175" t="n">
        <x:v>4</x:v>
      </x:c>
      <x:c r="I175" t="n">
        <x:v>34</x:v>
      </x:c>
      <x:c r="J175" t="n">
        <x:v>1</x:v>
      </x:c>
      <x:c r="K175" s="46" t="n">
        <x:v>1</x:v>
      </x:c>
      <x:c r="L175" s="45" t="n">
        <x:v>75</x:v>
      </x:c>
      <x:c r="M175" s="46" t="n">
        <x:v>1290.342</x:v>
      </x:c>
      <x:c r="N175" s="45" t="n">
        <x:v>3.085799728478884</x:v>
      </x:c>
      <x:c r="O175" s="45" t="n">
        <x:v>4.912379666666993</x:v>
      </x:c>
      <x:c r="P175" s="46" t="n">
        <x:v>158.9953449999987</x:v>
      </x:c>
      <x:c r="Q175" s="29" t="n">
        <x:v>0</x:v>
      </x:c>
      <x:c r="R175" s="45" t="n">
        <x:v>0</x:v>
      </x:c>
      <x:c r="S175" s="45" t="n">
        <x:v>158.9953449999987</x:v>
      </x:c>
      <x:c r="T175" s="45" t="n">
        <x:v>17.91566799999987</x:v>
      </x:c>
      <x:c r="U175" s="45" t="n">
        <x:v>13.365000825</x:v>
      </x:c>
      <x:c r="V175" s="45" t="n">
        <x:v>241.26975</x:v>
      </x:c>
      <x:c r="W175" t="inlineStr">
        <x:is>
          <x:t xml:space="preserve">REGLA</x:t>
        </x:is>
      </x:c>
      <x:c r="X175" s="45" t="n">
        <x:v>7.985700040080701e-05</x:v>
      </x:c>
      <x:c r="Y175" t="n">
        <x:v>0</x:v>
      </x:c>
    </x:row>
    <x:row r="176">
      <x:c r="A176" t="inlineStr">
        <x:is>
          <x:t xml:space="preserve">S11B</x:t>
        </x:is>
      </x:c>
      <x:c r="B176" t="inlineStr">
        <x:is>
          <x:t xml:space="preserve">MILP (año sin fallas)</x:t>
        </x:is>
      </x:c>
      <x:c r="C176" t="inlineStr">
        <x:is>
          <x:t xml:space="preserve">Parada plegadora</x:t>
        </x:is>
      </x:c>
      <x:c r="D176" t="inlineStr">
        <x:is>
          <x:t xml:space="preserve">Plegadora hidráulica de chapa metálica</x:t>
        </x:is>
      </x:c>
      <x:c r="E176" t="inlineStr">
        <x:is>
          <x:t xml:space="preserve">B</x:t>
        </x:is>
      </x:c>
      <x:c r="F176" t="inlineStr">
        <x:is>
          <x:t xml:space="preserve">EDD</x:t>
        </x:is>
      </x:c>
      <x:c r="G176" t="inlineStr">
        <x:is>
          <x:t xml:space="preserve">2025-11-06 11:11:44.400</x:t>
        </x:is>
      </x:c>
      <x:c r="H176" t="n">
        <x:v>4</x:v>
      </x:c>
      <x:c r="I176" t="n">
        <x:v>34</x:v>
      </x:c>
      <x:c r="J176" t="n">
        <x:v>1</x:v>
      </x:c>
      <x:c r="K176" s="46" t="n">
        <x:v>1</x:v>
      </x:c>
      <x:c r="L176" s="45" t="n">
        <x:v>75</x:v>
      </x:c>
      <x:c r="M176" s="46" t="n">
        <x:v>1290.342</x:v>
      </x:c>
      <x:c r="N176" s="45" t="n">
        <x:v>3.085799728478884</x:v>
      </x:c>
      <x:c r="O176" s="45" t="n">
        <x:v>4.912379666666993</x:v>
      </x:c>
      <x:c r="P176" s="46" t="n">
        <x:v>249.4093549999977</x:v>
      </x:c>
      <x:c r="Q176" s="29" t="n">
        <x:v>0</x:v>
      </x:c>
      <x:c r="R176" s="45" t="n">
        <x:v>6</x:v>
      </x:c>
      <x:c r="S176" s="45" t="n">
        <x:v>249.4093549999977</x:v>
      </x:c>
      <x:c r="T176" s="45" t="n">
        <x:v>34.04050266666627</x:v>
      </x:c>
      <x:c r="U176" s="45" t="n">
        <x:v>13.365000825</x:v>
      </x:c>
      <x:c r="V176" s="45" t="n">
        <x:v>241.26975</x:v>
      </x:c>
      <x:c r="W176" t="inlineStr">
        <x:is>
          <x:t xml:space="preserve">REGLA</x:t>
        </x:is>
      </x:c>
      <x:c r="X176" s="45" t="n">
        <x:v>0.0002199240002482</x:v>
      </x:c>
      <x:c r="Y176" t="n">
        <x:v>0</x:v>
      </x:c>
    </x:row>
    <x:row r="177">
      <x:c r="A177" t="inlineStr">
        <x:is>
          <x:t xml:space="preserve">S11B</x:t>
        </x:is>
      </x:c>
      <x:c r="B177" t="inlineStr">
        <x:is>
          <x:t xml:space="preserve">MILP (año sin fallas)</x:t>
        </x:is>
      </x:c>
      <x:c r="C177" t="inlineStr">
        <x:is>
          <x:t xml:space="preserve">Parada plegadora</x:t>
        </x:is>
      </x:c>
      <x:c r="D177" t="inlineStr">
        <x:is>
          <x:t xml:space="preserve">Plegadora hidráulica de chapa metálica</x:t>
        </x:is>
      </x:c>
      <x:c r="E177" t="inlineStr">
        <x:is>
          <x:t xml:space="preserve">B</x:t>
        </x:is>
      </x:c>
      <x:c r="F177" t="inlineStr">
        <x:is>
          <x:t xml:space="preserve">MILP-MONO</x:t>
        </x:is>
      </x:c>
      <x:c r="G177" t="inlineStr">
        <x:is>
          <x:t xml:space="preserve">2025-11-06 11:11:44.400</x:t>
        </x:is>
      </x:c>
      <x:c r="H177" t="n">
        <x:v>4</x:v>
      </x:c>
      <x:c r="I177" t="n">
        <x:v>34</x:v>
      </x:c>
      <x:c r="J177" t="n">
        <x:v>1</x:v>
      </x:c>
      <x:c r="K177" s="46" t="n">
        <x:v>0</x:v>
      </x:c>
      <x:c r="L177" s="45" t="n">
        <x:v>100</x:v>
      </x:c>
      <x:c r="M177" s="46" t="n">
        <x:v>0</x:v>
      </x:c>
      <x:c r="N177" s="45" t="n">
        <x:v>0</x:v>
      </x:c>
      <x:c r="O177" s="45" t="n">
        <x:v>0</x:v>
      </x:c>
      <x:c r="P177" s="46" t="n">
        <x:v>217.7671510000028</x:v>
      </x:c>
      <x:c r="Q177" s="29" t="n">
        <x:v>0</x:v>
      </x:c>
      <x:c r="R177" s="45" t="n">
        <x:v>1</x:v>
      </x:c>
      <x:c r="S177" s="45" t="n">
        <x:v>217.7671510000028</x:v>
      </x:c>
      <x:c r="T177" s="45" t="n">
        <x:v>22.51233400000024</x:v>
      </x:c>
      <x:c r="U177" s="45" t="n">
        <x:v>13.365000825</x:v>
      </x:c>
      <x:c r="V177" s="45" t="n">
        <x:v>241.26975</x:v>
      </x:c>
      <x:c r="W177" t="inlineStr">
        <x:is>
          <x:t xml:space="preserve">ÓPTIMO</x:t>
        </x:is>
      </x:c>
      <x:c r="X177" s="45" t="n">
        <x:v>0.1247375629995986</x:v>
      </x:c>
      <x:c r="Y177" t="n">
        <x:v>0</x:v>
      </x:c>
      <x:c r="Z177" s="45" t="n">
        <x:v>84</x:v>
      </x:c>
      <x:c r="AA177" s="45" t="n">
        <x:v>166</x:v>
      </x:c>
    </x:row>
    <x:row r="178">
      <x:c r="A178" t="inlineStr">
        <x:is>
          <x:t xml:space="preserve">S11B</x:t>
        </x:is>
      </x:c>
      <x:c r="B178" t="inlineStr">
        <x:is>
          <x:t xml:space="preserve">MILP (año sin fallas)</x:t>
        </x:is>
      </x:c>
      <x:c r="C178" t="inlineStr">
        <x:is>
          <x:t xml:space="preserve">Parada plegadora</x:t>
        </x:is>
      </x:c>
      <x:c r="D178" t="inlineStr">
        <x:is>
          <x:t xml:space="preserve">Plegadora hidráulica de chapa metálica</x:t>
        </x:is>
      </x:c>
      <x:c r="E178" t="inlineStr">
        <x:is>
          <x:t xml:space="preserve">B</x:t>
        </x:is>
      </x:c>
      <x:c r="F178" t="inlineStr">
        <x:is>
          <x:t xml:space="preserve">MILP-LEX</x:t>
        </x:is>
      </x:c>
      <x:c r="G178" t="inlineStr">
        <x:is>
          <x:t xml:space="preserve">2025-11-06 11:11:44.400</x:t>
        </x:is>
      </x:c>
      <x:c r="H178" t="n">
        <x:v>4</x:v>
      </x:c>
      <x:c r="I178" t="n">
        <x:v>34</x:v>
      </x:c>
      <x:c r="J178" t="n">
        <x:v>1</x:v>
      </x:c>
      <x:c r="K178" s="46" t="n">
        <x:v>0</x:v>
      </x:c>
      <x:c r="L178" s="45" t="n">
        <x:v>100</x:v>
      </x:c>
      <x:c r="M178" s="46" t="n">
        <x:v>0</x:v>
      </x:c>
      <x:c r="N178" s="45" t="n">
        <x:v>0</x:v>
      </x:c>
      <x:c r="O178" s="45" t="n">
        <x:v>0</x:v>
      </x:c>
      <x:c r="P178" s="46" t="n">
        <x:v>217.7671510003758</x:v>
      </x:c>
      <x:c r="Q178" s="29" t="n">
        <x:v>0</x:v>
      </x:c>
      <x:c r="R178" s="45" t="n">
        <x:v>1</x:v>
      </x:c>
      <x:c r="S178" s="45" t="n">
        <x:v>217.7671510003758</x:v>
      </x:c>
      <x:c r="T178" s="45" t="n">
        <x:v>22.51233400007186</x:v>
      </x:c>
      <x:c r="U178" s="45" t="n">
        <x:v>13.365000825</x:v>
      </x:c>
      <x:c r="V178" s="45" t="n">
        <x:v>241.26975</x:v>
      </x:c>
      <x:c r="W178" t="inlineStr">
        <x:is>
          <x:t xml:space="preserve">ÓPTIMO</x:t>
        </x:is>
      </x:c>
      <x:c r="X178" s="45" t="n">
        <x:v>0.510814406999998</x:v>
      </x:c>
      <x:c r="Y178" t="n">
        <x:v>0</x:v>
      </x:c>
      <x:c r="Z178" s="45" t="n">
        <x:v>84</x:v>
      </x:c>
      <x:c r="AA178" s="45" t="n">
        <x:v>199</x:v>
      </x:c>
    </x:row>
    <x:row r="179">
      <x:c r="A179" t="inlineStr">
        <x:is>
          <x:t xml:space="preserve">S12A</x:t>
        </x:is>
      </x:c>
      <x:c r="B179" t="inlineStr">
        <x:is>
          <x:t xml:space="preserve">FIFO (16_PROGRAMA_BASE)</x:t>
        </x:is>
      </x:c>
      <x:c r="C179" t="inlineStr">
        <x:is>
          <x:t xml:space="preserve">Parada plegadora</x:t>
        </x:is>
      </x:c>
      <x:c r="D179" t="inlineStr">
        <x:is>
          <x:t xml:space="preserve">Plegadora hidráulica de chapa metálica</x:t>
        </x:is>
      </x:c>
      <x:c r="E179" t="inlineStr">
        <x:is>
          <x:t xml:space="preserve">A</x:t>
        </x:is>
      </x:c>
      <x:c r="F179" t="inlineStr">
        <x:is>
          <x:t xml:space="preserve">CONV</x:t>
        </x:is>
      </x:c>
      <x:c r="G179" t="inlineStr">
        <x:is>
          <x:t xml:space="preserve">2025-11-21 11:26:14.400</x:t>
        </x:is>
      </x:c>
      <x:c r="H179" t="n">
        <x:v>4</x:v>
      </x:c>
      <x:c r="I179" t="n">
        <x:v>40</x:v>
      </x:c>
      <x:c r="J179" t="n">
        <x:v>1</x:v>
      </x:c>
      <x:c r="K179" s="46" t="n">
        <x:v>3</x:v>
      </x:c>
      <x:c r="L179" s="45" t="n">
        <x:v>25</x:v>
      </x:c>
      <x:c r="M179" s="46" t="n">
        <x:v>4908.3548</x:v>
      </x:c>
      <x:c r="N179" s="45" t="n">
        <x:v>56.87898149189697</x:v>
      </x:c>
      <x:c r="O179" s="45" t="n">
        <x:v>69.12373399999979</x:v>
      </x:c>
      <x:c r="P179" s="46" t="n">
        <x:v>125.1833333333288</x:v>
      </x:c>
      <x:c r="Q179" s="29" t="n">
        <x:v>0</x:v>
      </x:c>
      <x:c r="R179" s="45" t="n">
        <x:v>0</x:v>
      </x:c>
      <x:c r="S179" s="45" t="n">
        <x:v>125.1833333333288</x:v>
      </x:c>
      <x:c r="T179" s="45" t="n">
        <x:v>13.53333333333285</x:v>
      </x:c>
      <x:c r="U179" s="45" t="n">
        <x:v>0.9075008249999992</x:v>
      </x:c>
      <x:c r="V179" s="45" t="n">
        <x:v>43.646</x:v>
      </x:c>
      <x:c r="W179" t="inlineStr">
        <x:is>
          <x:t xml:space="preserve">REGLA</x:t>
        </x:is>
      </x:c>
      <x:c r="X179" s="45" t="n">
        <x:v>0.0001257659996554</x:v>
      </x:c>
      <x:c r="Y179" t="n">
        <x:v>0</x:v>
      </x:c>
    </x:row>
    <x:row r="180">
      <x:c r="A180" t="inlineStr">
        <x:is>
          <x:t xml:space="preserve">S12A</x:t>
        </x:is>
      </x:c>
      <x:c r="B180" t="inlineStr">
        <x:is>
          <x:t xml:space="preserve">FIFO (16_PROGRAMA_BASE)</x:t>
        </x:is>
      </x:c>
      <x:c r="C180" t="inlineStr">
        <x:is>
          <x:t xml:space="preserve">Parada plegadora</x:t>
        </x:is>
      </x:c>
      <x:c r="D180" t="inlineStr">
        <x:is>
          <x:t xml:space="preserve">Plegadora hidráulica de chapa metálica</x:t>
        </x:is>
      </x:c>
      <x:c r="E180" t="inlineStr">
        <x:is>
          <x:t xml:space="preserve">A</x:t>
        </x:is>
      </x:c>
      <x:c r="F180" t="inlineStr">
        <x:is>
          <x:t xml:space="preserve">EDD</x:t>
        </x:is>
      </x:c>
      <x:c r="G180" t="inlineStr">
        <x:is>
          <x:t xml:space="preserve">2025-11-21 11:26:14.400</x:t>
        </x:is>
      </x:c>
      <x:c r="H180" t="n">
        <x:v>4</x:v>
      </x:c>
      <x:c r="I180" t="n">
        <x:v>40</x:v>
      </x:c>
      <x:c r="J180" t="n">
        <x:v>1</x:v>
      </x:c>
      <x:c r="K180" s="46" t="n">
        <x:v>2</x:v>
      </x:c>
      <x:c r="L180" s="45" t="n">
        <x:v>50</x:v>
      </x:c>
      <x:c r="M180" s="46" t="n">
        <x:v>5503.0578</x:v>
      </x:c>
      <x:c r="N180" s="45" t="n">
        <x:v>69.47919181926453</x:v>
      </x:c>
      <x:c r="O180" s="45" t="n">
        <x:v>47.98733566666647</x:v>
      </x:c>
      <x:c r="P180" s="46" t="n">
        <x:v>954.0315853333392</x:v>
      </x:c>
      <x:c r="Q180" s="29" t="n">
        <x:v>2</x:v>
      </x:c>
      <x:c r="R180" s="45" t="n">
        <x:v>37</x:v>
      </x:c>
      <x:c r="S180" s="45" t="n">
        <x:v>970.0315853333392</x:v>
      </x:c>
      <x:c r="T180" s="45" t="n">
        <x:v>47.67000033333306</x:v>
      </x:c>
      <x:c r="U180" s="45" t="n">
        <x:v>0.9075008249999992</x:v>
      </x:c>
      <x:c r="V180" s="45" t="n">
        <x:v>43.646</x:v>
      </x:c>
      <x:c r="W180" t="inlineStr">
        <x:is>
          <x:t xml:space="preserve">REGLA</x:t>
        </x:is>
      </x:c>
      <x:c r="X180" s="45" t="n">
        <x:v>0.0003529499999785</x:v>
      </x:c>
      <x:c r="Y180" t="n">
        <x:v>0</x:v>
      </x:c>
    </x:row>
    <x:row r="181">
      <x:c r="A181" t="inlineStr">
        <x:is>
          <x:t xml:space="preserve">S12A</x:t>
        </x:is>
      </x:c>
      <x:c r="B181" t="inlineStr">
        <x:is>
          <x:t xml:space="preserve">FIFO (16_PROGRAMA_BASE)</x:t>
        </x:is>
      </x:c>
      <x:c r="C181" t="inlineStr">
        <x:is>
          <x:t xml:space="preserve">Parada plegadora</x:t>
        </x:is>
      </x:c>
      <x:c r="D181" t="inlineStr">
        <x:is>
          <x:t xml:space="preserve">Plegadora hidráulica de chapa metálica</x:t>
        </x:is>
      </x:c>
      <x:c r="E181" t="inlineStr">
        <x:is>
          <x:t xml:space="preserve">A</x:t>
        </x:is>
      </x:c>
      <x:c r="F181" t="inlineStr">
        <x:is>
          <x:t xml:space="preserve">MILP-MONO</x:t>
        </x:is>
      </x:c>
      <x:c r="G181" t="inlineStr">
        <x:is>
          <x:t xml:space="preserve">2025-11-21 11:26:14.400</x:t>
        </x:is>
      </x:c>
      <x:c r="H181" t="n">
        <x:v>4</x:v>
      </x:c>
      <x:c r="I181" t="n">
        <x:v>40</x:v>
      </x:c>
      <x:c r="J181" t="n">
        <x:v>1</x:v>
      </x:c>
      <x:c r="K181" s="46" t="n">
        <x:v>2</x:v>
      </x:c>
      <x:c r="L181" s="45" t="n">
        <x:v>50</x:v>
      </x:c>
      <x:c r="M181" s="46" t="n">
        <x:v>2585.885</x:v>
      </x:c>
      <x:c r="N181" s="45" t="n">
        <x:v>29.41573625682331</x:v>
      </x:c>
      <x:c r="O181" s="45" t="n">
        <x:v>48.95910166666636</x:v>
      </x:c>
      <x:c r="P181" s="46" t="n">
        <x:v>576.5763703333237</x:v>
      </x:c>
      <x:c r="Q181" s="29" t="n">
        <x:v>3</x:v>
      </x:c>
      <x:c r="R181" s="45" t="n">
        <x:v>29</x:v>
      </x:c>
      <x:c r="S181" s="45" t="n">
        <x:v>600.5763703333237</x:v>
      </x:c>
      <x:c r="T181" s="45" t="n">
        <x:v>24.4040063028915</x:v>
      </x:c>
      <x:c r="U181" s="45" t="n">
        <x:v>0.9075008249999992</x:v>
      </x:c>
      <x:c r="V181" s="45" t="n">
        <x:v>43.646</x:v>
      </x:c>
      <x:c r="W181" t="inlineStr">
        <x:is>
          <x:t xml:space="preserve">ÓPTIMO</x:t>
        </x:is>
      </x:c>
      <x:c r="X181" s="45" t="n">
        <x:v>0.2962448139996922</x:v>
      </x:c>
      <x:c r="Y181" t="n">
        <x:v>0</x:v>
      </x:c>
      <x:c r="Z181" s="45" t="n">
        <x:v>104</x:v>
      </x:c>
      <x:c r="AA181" s="45" t="n">
        <x:v>205</x:v>
      </x:c>
    </x:row>
    <x:row r="182">
      <x:c r="A182" t="inlineStr">
        <x:is>
          <x:t xml:space="preserve">S12A</x:t>
        </x:is>
      </x:c>
      <x:c r="B182" t="inlineStr">
        <x:is>
          <x:t xml:space="preserve">FIFO (16_PROGRAMA_BASE)</x:t>
        </x:is>
      </x:c>
      <x:c r="C182" t="inlineStr">
        <x:is>
          <x:t xml:space="preserve">Parada plegadora</x:t>
        </x:is>
      </x:c>
      <x:c r="D182" t="inlineStr">
        <x:is>
          <x:t xml:space="preserve">Plegadora hidráulica de chapa metálica</x:t>
        </x:is>
      </x:c>
      <x:c r="E182" t="inlineStr">
        <x:is>
          <x:t xml:space="preserve">A</x:t>
        </x:is>
      </x:c>
      <x:c r="F182" t="inlineStr">
        <x:is>
          <x:t xml:space="preserve">MILP-LEX</x:t>
        </x:is>
      </x:c>
      <x:c r="G182" t="inlineStr">
        <x:is>
          <x:t xml:space="preserve">2025-11-21 11:26:14.400</x:t>
        </x:is>
      </x:c>
      <x:c r="H182" t="n">
        <x:v>4</x:v>
      </x:c>
      <x:c r="I182" t="n">
        <x:v>40</x:v>
      </x:c>
      <x:c r="J182" t="n">
        <x:v>1</x:v>
      </x:c>
      <x:c r="K182" s="46" t="n">
        <x:v>2</x:v>
      </x:c>
      <x:c r="L182" s="45" t="n">
        <x:v>50</x:v>
      </x:c>
      <x:c r="M182" s="46" t="n">
        <x:v>2585.885</x:v>
      </x:c>
      <x:c r="N182" s="45" t="n">
        <x:v>29.41573625682331</x:v>
      </x:c>
      <x:c r="O182" s="45" t="n">
        <x:v>48.95910166666636</x:v>
      </x:c>
      <x:c r="P182" s="46" t="n">
        <x:v>506.7582946666592</x:v>
      </x:c>
      <x:c r="Q182" s="29" t="n">
        <x:v>1</x:v>
      </x:c>
      <x:c r="R182" s="45" t="n">
        <x:v>26</x:v>
      </x:c>
      <x:c r="S182" s="45" t="n">
        <x:v>514.7582946666591</x:v>
      </x:c>
      <x:c r="T182" s="45" t="n">
        <x:v>24.28094130289173</x:v>
      </x:c>
      <x:c r="U182" s="45" t="n">
        <x:v>0.9075008249999992</x:v>
      </x:c>
      <x:c r="V182" s="45" t="n">
        <x:v>43.646</x:v>
      </x:c>
      <x:c r="W182" t="inlineStr">
        <x:is>
          <x:t xml:space="preserve">ÓPTIMO</x:t>
        </x:is>
      </x:c>
      <x:c r="X182" s="45" t="n">
        <x:v>1.586171697000282</x:v>
      </x:c>
      <x:c r="Y182" t="n">
        <x:v>0</x:v>
      </x:c>
      <x:c r="Z182" s="45" t="n">
        <x:v>104</x:v>
      </x:c>
      <x:c r="AA182" s="45" t="n">
        <x:v>244</x:v>
      </x:c>
    </x:row>
    <x:row r="183">
      <x:c r="A183" t="inlineStr">
        <x:is>
          <x:t xml:space="preserve">S12A</x:t>
        </x:is>
      </x:c>
      <x:c r="B183" t="inlineStr">
        <x:is>
          <x:t xml:space="preserve">MILP (año sin fallas)</x:t>
        </x:is>
      </x:c>
      <x:c r="C183" t="inlineStr">
        <x:is>
          <x:t xml:space="preserve">Parada plegadora</x:t>
        </x:is>
      </x:c>
      <x:c r="D183" t="inlineStr">
        <x:is>
          <x:t xml:space="preserve">Plegadora hidráulica de chapa metálica</x:t>
        </x:is>
      </x:c>
      <x:c r="E183" t="inlineStr">
        <x:is>
          <x:t xml:space="preserve">A</x:t>
        </x:is>
      </x:c>
      <x:c r="F183" t="inlineStr">
        <x:is>
          <x:t xml:space="preserve">CONV</x:t>
        </x:is>
      </x:c>
      <x:c r="G183" t="inlineStr">
        <x:is>
          <x:t xml:space="preserve">2025-11-21 11:26:14.400</x:t>
        </x:is>
      </x:c>
      <x:c r="H183" t="n">
        <x:v>4</x:v>
      </x:c>
      <x:c r="I183" t="n">
        <x:v>37</x:v>
      </x:c>
      <x:c r="J183" t="n">
        <x:v>0</x:v>
      </x:c>
      <x:c r="K183" s="46" t="n">
        <x:v>1</x:v>
      </x:c>
      <x:c r="L183" s="45" t="n">
        <x:v>75</x:v>
      </x:c>
      <x:c r="M183" s="46" t="n">
        <x:v>1080.486</x:v>
      </x:c>
      <x:c r="N183" s="45" t="n">
        <x:v>14.16030837890601</x:v>
      </x:c>
      <x:c r="O183" s="45" t="n">
        <x:v>26.92046699999992</x:v>
      </x:c>
      <x:c r="P183" s="46" t="n">
        <x:v>0</x:v>
      </x:c>
      <x:c r="Q183" s="29" t="n">
        <x:v>0</x:v>
      </x:c>
      <x:c r="R183" s="45" t="n">
        <x:v>0</x:v>
      </x:c>
      <x:c r="S183" s="45" t="n">
        <x:v>0</x:v>
      </x:c>
      <x:c r="T183" s="45" t="n">
        <x:v>0</x:v>
      </x:c>
      <x:c r="U183" s="45" t="n">
        <x:v>0</x:v>
      </x:c>
      <x:c r="V183" s="45" t="n">
        <x:v>0</x:v>
      </x:c>
      <x:c r="W183" t="inlineStr">
        <x:is>
          <x:t xml:space="preserve">REGLA</x:t>
        </x:is>
      </x:c>
      <x:c r="X183" s="45" t="n">
        <x:v>8.523999986209674e-05</x:v>
      </x:c>
      <x:c r="Y183" t="n">
        <x:v>0</x:v>
      </x:c>
    </x:row>
    <x:row r="184">
      <x:c r="A184" t="inlineStr">
        <x:is>
          <x:t xml:space="preserve">S12A</x:t>
        </x:is>
      </x:c>
      <x:c r="B184" t="inlineStr">
        <x:is>
          <x:t xml:space="preserve">MILP (año sin fallas)</x:t>
        </x:is>
      </x:c>
      <x:c r="C184" t="inlineStr">
        <x:is>
          <x:t xml:space="preserve">Parada plegadora</x:t>
        </x:is>
      </x:c>
      <x:c r="D184" t="inlineStr">
        <x:is>
          <x:t xml:space="preserve">Plegadora hidráulica de chapa metálica</x:t>
        </x:is>
      </x:c>
      <x:c r="E184" t="inlineStr">
        <x:is>
          <x:t xml:space="preserve">A</x:t>
        </x:is>
      </x:c>
      <x:c r="F184" t="inlineStr">
        <x:is>
          <x:t xml:space="preserve">EDD</x:t>
        </x:is>
      </x:c>
      <x:c r="G184" t="inlineStr">
        <x:is>
          <x:t xml:space="preserve">2025-11-21 11:26:14.400</x:t>
        </x:is>
      </x:c>
      <x:c r="H184" t="n">
        <x:v>4</x:v>
      </x:c>
      <x:c r="I184" t="n">
        <x:v>37</x:v>
      </x:c>
      <x:c r="J184" t="n">
        <x:v>0</x:v>
      </x:c>
      <x:c r="K184" s="46" t="n">
        <x:v>1</x:v>
      </x:c>
      <x:c r="L184" s="45" t="n">
        <x:v>75</x:v>
      </x:c>
      <x:c r="M184" s="46" t="n">
        <x:v>3180.588000000001</x:v>
      </x:c>
      <x:c r="N184" s="45" t="n">
        <x:v>34.23082654865066</x:v>
      </x:c>
      <x:c r="O184" s="45" t="n">
        <x:v>22.10746733333349</x:v>
      </x:c>
      <x:c r="P184" s="46" t="n">
        <x:v>730.3301143333351</x:v>
      </x:c>
      <x:c r="Q184" s="29" t="n">
        <x:v>1</x:v>
      </x:c>
      <x:c r="R184" s="45" t="n">
        <x:v>27</x:v>
      </x:c>
      <x:c r="S184" s="45" t="n">
        <x:v>738.3301143333351</x:v>
      </x:c>
      <x:c r="T184" s="45" t="n">
        <x:v>23.84333233333336</x:v>
      </x:c>
      <x:c r="U184" s="45" t="n">
        <x:v>0</x:v>
      </x:c>
      <x:c r="V184" s="45" t="n">
        <x:v>0</x:v>
      </x:c>
      <x:c r="W184" t="inlineStr">
        <x:is>
          <x:t xml:space="preserve">REGLA</x:t>
        </x:is>
      </x:c>
      <x:c r="X184" s="45" t="n">
        <x:v>0.0003283740002189</x:v>
      </x:c>
      <x:c r="Y184" t="n">
        <x:v>0</x:v>
      </x:c>
    </x:row>
    <x:row r="185">
      <x:c r="A185" t="inlineStr">
        <x:is>
          <x:t xml:space="preserve">S12A</x:t>
        </x:is>
      </x:c>
      <x:c r="B185" t="inlineStr">
        <x:is>
          <x:t xml:space="preserve">MILP (año sin fallas)</x:t>
        </x:is>
      </x:c>
      <x:c r="C185" t="inlineStr">
        <x:is>
          <x:t xml:space="preserve">Parada plegadora</x:t>
        </x:is>
      </x:c>
      <x:c r="D185" t="inlineStr">
        <x:is>
          <x:t xml:space="preserve">Plegadora hidráulica de chapa metálica</x:t>
        </x:is>
      </x:c>
      <x:c r="E185" t="inlineStr">
        <x:is>
          <x:t xml:space="preserve">A</x:t>
        </x:is>
      </x:c>
      <x:c r="F185" t="inlineStr">
        <x:is>
          <x:t xml:space="preserve">MILP-MONO</x:t>
        </x:is>
      </x:c>
      <x:c r="G185" t="inlineStr">
        <x:is>
          <x:t xml:space="preserve">2025-11-21 11:26:14.400</x:t>
        </x:is>
      </x:c>
      <x:c r="H185" t="n">
        <x:v>4</x:v>
      </x:c>
      <x:c r="I185" t="n">
        <x:v>37</x:v>
      </x:c>
      <x:c r="J185" t="n">
        <x:v>0</x:v>
      </x:c>
      <x:c r="K185" s="46" t="n">
        <x:v>1</x:v>
      </x:c>
      <x:c r="L185" s="45" t="n">
        <x:v>75</x:v>
      </x:c>
      <x:c r="M185" s="46" t="n">
        <x:v>1080.486</x:v>
      </x:c>
      <x:c r="N185" s="45" t="n">
        <x:v>14.16030837890601</x:v>
      </x:c>
      <x:c r="O185" s="45" t="n">
        <x:v>26.92046699999992</x:v>
      </x:c>
      <x:c r="P185" s="46" t="n">
        <x:v>43.39749766666682</x:v>
      </x:c>
      <x:c r="Q185" s="29" t="n">
        <x:v>1</x:v>
      </x:c>
      <x:c r="R185" s="45" t="n">
        <x:v>1</x:v>
      </x:c>
      <x:c r="S185" s="45" t="n">
        <x:v>51.39749766666682</x:v>
      </x:c>
      <x:c r="T185" s="45" t="n">
        <x:v>18.13291500000014</x:v>
      </x:c>
      <x:c r="U185" s="45" t="n">
        <x:v>0</x:v>
      </x:c>
      <x:c r="V185" s="45" t="n">
        <x:v>0</x:v>
      </x:c>
      <x:c r="W185" t="inlineStr">
        <x:is>
          <x:t xml:space="preserve">ÓPTIMO</x:t>
        </x:is>
      </x:c>
      <x:c r="X185" s="45" t="n">
        <x:v>0.0831113260001075</x:v>
      </x:c>
      <x:c r="Y185" t="n">
        <x:v>0</x:v>
      </x:c>
      <x:c r="Z185" s="45" t="n">
        <x:v>93</x:v>
      </x:c>
      <x:c r="AA185" s="45" t="n">
        <x:v>184</x:v>
      </x:c>
    </x:row>
    <x:row r="186">
      <x:c r="A186" t="inlineStr">
        <x:is>
          <x:t xml:space="preserve">S12A</x:t>
        </x:is>
      </x:c>
      <x:c r="B186" t="inlineStr">
        <x:is>
          <x:t xml:space="preserve">MILP (año sin fallas)</x:t>
        </x:is>
      </x:c>
      <x:c r="C186" t="inlineStr">
        <x:is>
          <x:t xml:space="preserve">Parada plegadora</x:t>
        </x:is>
      </x:c>
      <x:c r="D186" t="inlineStr">
        <x:is>
          <x:t xml:space="preserve">Plegadora hidráulica de chapa metálica</x:t>
        </x:is>
      </x:c>
      <x:c r="E186" t="inlineStr">
        <x:is>
          <x:t xml:space="preserve">A</x:t>
        </x:is>
      </x:c>
      <x:c r="F186" t="inlineStr">
        <x:is>
          <x:t xml:space="preserve">MILP-LEX</x:t>
        </x:is>
      </x:c>
      <x:c r="G186" t="inlineStr">
        <x:is>
          <x:t xml:space="preserve">2025-11-21 11:26:14.400</x:t>
        </x:is>
      </x:c>
      <x:c r="H186" t="n">
        <x:v>4</x:v>
      </x:c>
      <x:c r="I186" t="n">
        <x:v>37</x:v>
      </x:c>
      <x:c r="J186" t="n">
        <x:v>0</x:v>
      </x:c>
      <x:c r="K186" s="46" t="n">
        <x:v>1</x:v>
      </x:c>
      <x:c r="L186" s="45" t="n">
        <x:v>75</x:v>
      </x:c>
      <x:c r="M186" s="46" t="n">
        <x:v>1080.486</x:v>
      </x:c>
      <x:c r="N186" s="45" t="n">
        <x:v>14.16030837890601</x:v>
      </x:c>
      <x:c r="O186" s="45" t="n">
        <x:v>26.92046699999992</x:v>
      </x:c>
      <x:c r="P186" s="46" t="n">
        <x:v>0</x:v>
      </x:c>
      <x:c r="Q186" s="29" t="n">
        <x:v>0</x:v>
      </x:c>
      <x:c r="R186" s="45" t="n">
        <x:v>0</x:v>
      </x:c>
      <x:c r="S186" s="45" t="n">
        <x:v>0</x:v>
      </x:c>
      <x:c r="T186" s="45" t="n">
        <x:v>0</x:v>
      </x:c>
      <x:c r="U186" s="45" t="n">
        <x:v>0</x:v>
      </x:c>
      <x:c r="V186" s="45" t="n">
        <x:v>0</x:v>
      </x:c>
      <x:c r="W186" t="inlineStr">
        <x:is>
          <x:t xml:space="preserve">ÓPTIMO</x:t>
        </x:is>
      </x:c>
      <x:c r="X186" s="45" t="n">
        <x:v>0.2850578940001469</x:v>
      </x:c>
      <x:c r="Y186" t="n">
        <x:v>0</x:v>
      </x:c>
      <x:c r="Z186" s="45" t="n">
        <x:v>93</x:v>
      </x:c>
      <x:c r="AA186" s="45" t="n">
        <x:v>221</x:v>
      </x:c>
    </x:row>
    <x:row r="187">
      <x:c r="A187" t="inlineStr">
        <x:is>
          <x:t xml:space="preserve">S12B</x:t>
        </x:is>
      </x:c>
      <x:c r="B187" t="inlineStr">
        <x:is>
          <x:t xml:space="preserve">FIFO (16_PROGRAMA_BASE)</x:t>
        </x:is>
      </x:c>
      <x:c r="C187" t="inlineStr">
        <x:is>
          <x:t xml:space="preserve">Parada plegadora</x:t>
        </x:is>
      </x:c>
      <x:c r="D187" t="inlineStr">
        <x:is>
          <x:t xml:space="preserve">Plegadora hidráulica de chapa metálica</x:t>
        </x:is>
      </x:c>
      <x:c r="E187" t="inlineStr">
        <x:is>
          <x:t xml:space="preserve">B</x:t>
        </x:is>
      </x:c>
      <x:c r="F187" t="inlineStr">
        <x:is>
          <x:t xml:space="preserve">CONV</x:t>
        </x:is>
      </x:c>
      <x:c r="G187" t="inlineStr">
        <x:is>
          <x:t xml:space="preserve">2025-11-21 11:26:14.400</x:t>
        </x:is>
      </x:c>
      <x:c r="H187" t="n">
        <x:v>4</x:v>
      </x:c>
      <x:c r="I187" t="n">
        <x:v>40</x:v>
      </x:c>
      <x:c r="J187" t="n">
        <x:v>1</x:v>
      </x:c>
      <x:c r="K187" s="46" t="n">
        <x:v>3</x:v>
      </x:c>
      <x:c r="L187" s="45" t="n">
        <x:v>25</x:v>
      </x:c>
      <x:c r="M187" s="46" t="n">
        <x:v>4908.3548</x:v>
      </x:c>
      <x:c r="N187" s="45" t="n">
        <x:v>56.95863067542901</x:v>
      </x:c>
      <x:c r="O187" s="45" t="n">
        <x:v>69.22373300000004</x:v>
      </x:c>
      <x:c r="P187" s="46" t="n">
        <x:v>126.416654333332</x:v>
      </x:c>
      <x:c r="Q187" s="29" t="n">
        <x:v>0</x:v>
      </x:c>
      <x:c r="R187" s="45" t="n">
        <x:v>0</x:v>
      </x:c>
      <x:c r="S187" s="45" t="n">
        <x:v>126.416654333332</x:v>
      </x:c>
      <x:c r="T187" s="45" t="n">
        <x:v>13.66666533333318</x:v>
      </x:c>
      <x:c r="U187" s="45" t="n">
        <x:v>0.9899999999999964</x:v>
      </x:c>
      <x:c r="V187" s="45" t="n">
        <x:v>0</x:v>
      </x:c>
      <x:c r="W187" t="inlineStr">
        <x:is>
          <x:t xml:space="preserve">REGLA</x:t>
        </x:is>
      </x:c>
      <x:c r="X187" s="45" t="n">
        <x:v>7.977299992489861e-05</x:v>
      </x:c>
      <x:c r="Y187" t="n">
        <x:v>0</x:v>
      </x:c>
    </x:row>
    <x:row r="188">
      <x:c r="A188" t="inlineStr">
        <x:is>
          <x:t xml:space="preserve">S12B</x:t>
        </x:is>
      </x:c>
      <x:c r="B188" t="inlineStr">
        <x:is>
          <x:t xml:space="preserve">FIFO (16_PROGRAMA_BASE)</x:t>
        </x:is>
      </x:c>
      <x:c r="C188" t="inlineStr">
        <x:is>
          <x:t xml:space="preserve">Parada plegadora</x:t>
        </x:is>
      </x:c>
      <x:c r="D188" t="inlineStr">
        <x:is>
          <x:t xml:space="preserve">Plegadora hidráulica de chapa metálica</x:t>
        </x:is>
      </x:c>
      <x:c r="E188" t="inlineStr">
        <x:is>
          <x:t xml:space="preserve">B</x:t>
        </x:is>
      </x:c>
      <x:c r="F188" t="inlineStr">
        <x:is>
          <x:t xml:space="preserve">EDD</x:t>
        </x:is>
      </x:c>
      <x:c r="G188" t="inlineStr">
        <x:is>
          <x:t xml:space="preserve">2025-11-21 11:26:14.400</x:t>
        </x:is>
      </x:c>
      <x:c r="H188" t="n">
        <x:v>4</x:v>
      </x:c>
      <x:c r="I188" t="n">
        <x:v>40</x:v>
      </x:c>
      <x:c r="J188" t="n">
        <x:v>1</x:v>
      </x:c>
      <x:c r="K188" s="46" t="n">
        <x:v>2</x:v>
      </x:c>
      <x:c r="L188" s="45" t="n">
        <x:v>50</x:v>
      </x:c>
      <x:c r="M188" s="46" t="n">
        <x:v>5503.0578</x:v>
      </x:c>
      <x:c r="N188" s="45" t="n">
        <x:v>69.53080406973831</x:v>
      </x:c>
      <x:c r="O188" s="45" t="n">
        <x:v>48.02066866666655</x:v>
      </x:c>
      <x:c r="P188" s="46" t="n">
        <x:v>954.33158233334</x:v>
      </x:c>
      <x:c r="Q188" s="29" t="n">
        <x:v>2</x:v>
      </x:c>
      <x:c r="R188" s="45" t="n">
        <x:v>37</x:v>
      </x:c>
      <x:c r="S188" s="45" t="n">
        <x:v>970.33158233334</x:v>
      </x:c>
      <x:c r="T188" s="45" t="n">
        <x:v>47.70333333333315</x:v>
      </x:c>
      <x:c r="U188" s="45" t="n">
        <x:v>0.9899999999999964</x:v>
      </x:c>
      <x:c r="V188" s="45" t="n">
        <x:v>0</x:v>
      </x:c>
      <x:c r="W188" t="inlineStr">
        <x:is>
          <x:t xml:space="preserve">REGLA</x:t>
        </x:is>
      </x:c>
      <x:c r="X188" s="45" t="n">
        <x:v>0.0002679619997252</x:v>
      </x:c>
      <x:c r="Y188" t="n">
        <x:v>0</x:v>
      </x:c>
    </x:row>
    <x:row r="189">
      <x:c r="A189" t="inlineStr">
        <x:is>
          <x:t xml:space="preserve">S12B</x:t>
        </x:is>
      </x:c>
      <x:c r="B189" t="inlineStr">
        <x:is>
          <x:t xml:space="preserve">FIFO (16_PROGRAMA_BASE)</x:t>
        </x:is>
      </x:c>
      <x:c r="C189" t="inlineStr">
        <x:is>
          <x:t xml:space="preserve">Parada plegadora</x:t>
        </x:is>
      </x:c>
      <x:c r="D189" t="inlineStr">
        <x:is>
          <x:t xml:space="preserve">Plegadora hidráulica de chapa metálica</x:t>
        </x:is>
      </x:c>
      <x:c r="E189" t="inlineStr">
        <x:is>
          <x:t xml:space="preserve">B</x:t>
        </x:is>
      </x:c>
      <x:c r="F189" t="inlineStr">
        <x:is>
          <x:t xml:space="preserve">MILP-MONO</x:t>
        </x:is>
      </x:c>
      <x:c r="G189" t="inlineStr">
        <x:is>
          <x:t xml:space="preserve">2025-11-21 11:26:14.400</x:t>
        </x:is>
      </x:c>
      <x:c r="H189" t="n">
        <x:v>4</x:v>
      </x:c>
      <x:c r="I189" t="n">
        <x:v>40</x:v>
      </x:c>
      <x:c r="J189" t="n">
        <x:v>1</x:v>
      </x:c>
      <x:c r="K189" s="46" t="n">
        <x:v>2</x:v>
      </x:c>
      <x:c r="L189" s="45" t="n">
        <x:v>50</x:v>
      </x:c>
      <x:c r="M189" s="46" t="n">
        <x:v>2585.885</x:v>
      </x:c>
      <x:c r="N189" s="45" t="n">
        <x:v>29.45769810297137</x:v>
      </x:c>
      <x:c r="O189" s="45" t="n">
        <x:v>49.02576766666652</x:v>
      </x:c>
      <x:c r="P189" s="46" t="n">
        <x:v>565.6656713333257</x:v>
      </x:c>
      <x:c r="Q189" s="29" t="n">
        <x:v>3</x:v>
      </x:c>
      <x:c r="R189" s="45" t="n">
        <x:v>28</x:v>
      </x:c>
      <x:c r="S189" s="45" t="n">
        <x:v>589.6656713333257</x:v>
      </x:c>
      <x:c r="T189" s="45" t="n">
        <x:v>24.43733930289159</x:v>
      </x:c>
      <x:c r="U189" s="45" t="n">
        <x:v>0.9899999999999964</x:v>
      </x:c>
      <x:c r="V189" s="45" t="n">
        <x:v>0</x:v>
      </x:c>
      <x:c r="W189" t="inlineStr">
        <x:is>
          <x:t xml:space="preserve">ÓPTIMO</x:t>
        </x:is>
      </x:c>
      <x:c r="X189" s="45" t="n">
        <x:v>0.2829682050000883</x:v>
      </x:c>
      <x:c r="Y189" t="n">
        <x:v>0</x:v>
      </x:c>
      <x:c r="Z189" s="45" t="n">
        <x:v>104</x:v>
      </x:c>
      <x:c r="AA189" s="45" t="n">
        <x:v>205</x:v>
      </x:c>
    </x:row>
    <x:row r="190">
      <x:c r="A190" t="inlineStr">
        <x:is>
          <x:t xml:space="preserve">S12B</x:t>
        </x:is>
      </x:c>
      <x:c r="B190" t="inlineStr">
        <x:is>
          <x:t xml:space="preserve">FIFO (16_PROGRAMA_BASE)</x:t>
        </x:is>
      </x:c>
      <x:c r="C190" t="inlineStr">
        <x:is>
          <x:t xml:space="preserve">Parada plegadora</x:t>
        </x:is>
      </x:c>
      <x:c r="D190" t="inlineStr">
        <x:is>
          <x:t xml:space="preserve">Plegadora hidráulica de chapa metálica</x:t>
        </x:is>
      </x:c>
      <x:c r="E190" t="inlineStr">
        <x:is>
          <x:t xml:space="preserve">B</x:t>
        </x:is>
      </x:c>
      <x:c r="F190" t="inlineStr">
        <x:is>
          <x:t xml:space="preserve">MILP-LEX</x:t>
        </x:is>
      </x:c>
      <x:c r="G190" t="inlineStr">
        <x:is>
          <x:t xml:space="preserve">2025-11-21 11:26:14.400</x:t>
        </x:is>
      </x:c>
      <x:c r="H190" t="n">
        <x:v>4</x:v>
      </x:c>
      <x:c r="I190" t="n">
        <x:v>40</x:v>
      </x:c>
      <x:c r="J190" t="n">
        <x:v>1</x:v>
      </x:c>
      <x:c r="K190" s="46" t="n">
        <x:v>2</x:v>
      </x:c>
      <x:c r="L190" s="45" t="n">
        <x:v>50</x:v>
      </x:c>
      <x:c r="M190" s="46" t="n">
        <x:v>2585.885</x:v>
      </x:c>
      <x:c r="N190" s="45" t="n">
        <x:v>29.45769810297137</x:v>
      </x:c>
      <x:c r="O190" s="45" t="n">
        <x:v>49.02576766666652</x:v>
      </x:c>
      <x:c r="P190" s="46" t="n">
        <x:v>507.4249546666633</x:v>
      </x:c>
      <x:c r="Q190" s="29" t="n">
        <x:v>1</x:v>
      </x:c>
      <x:c r="R190" s="45" t="n">
        <x:v>26</x:v>
      </x:c>
      <x:c r="S190" s="45" t="n">
        <x:v>515.4249546666633</x:v>
      </x:c>
      <x:c r="T190" s="45" t="n">
        <x:v>24.31427430289182</x:v>
      </x:c>
      <x:c r="U190" s="45" t="n">
        <x:v>0.9899999999999964</x:v>
      </x:c>
      <x:c r="V190" s="45" t="n">
        <x:v>0</x:v>
      </x:c>
      <x:c r="W190" t="inlineStr">
        <x:is>
          <x:t xml:space="preserve">ÓPTIMO</x:t>
        </x:is>
      </x:c>
      <x:c r="X190" s="45" t="n">
        <x:v>1.740593863999948</x:v>
      </x:c>
      <x:c r="Y190" t="n">
        <x:v>0</x:v>
      </x:c>
      <x:c r="Z190" s="45" t="n">
        <x:v>104</x:v>
      </x:c>
      <x:c r="AA190" s="45" t="n">
        <x:v>244</x:v>
      </x:c>
    </x:row>
    <x:row r="191">
      <x:c r="A191" t="inlineStr">
        <x:is>
          <x:t xml:space="preserve">S12B</x:t>
        </x:is>
      </x:c>
      <x:c r="B191" t="inlineStr">
        <x:is>
          <x:t xml:space="preserve">MILP (año sin fallas)</x:t>
        </x:is>
      </x:c>
      <x:c r="C191" t="inlineStr">
        <x:is>
          <x:t xml:space="preserve">Parada plegadora</x:t>
        </x:is>
      </x:c>
      <x:c r="D191" t="inlineStr">
        <x:is>
          <x:t xml:space="preserve">Plegadora hidráulica de chapa metálica</x:t>
        </x:is>
      </x:c>
      <x:c r="E191" t="inlineStr">
        <x:is>
          <x:t xml:space="preserve">B</x:t>
        </x:is>
      </x:c>
      <x:c r="F191" t="inlineStr">
        <x:is>
          <x:t xml:space="preserve">CONV</x:t>
        </x:is>
      </x:c>
      <x:c r="G191" t="inlineStr">
        <x:is>
          <x:t xml:space="preserve">2025-11-21 11:26:14.400</x:t>
        </x:is>
      </x:c>
      <x:c r="H191" t="n">
        <x:v>4</x:v>
      </x:c>
      <x:c r="I191" t="n">
        <x:v>37</x:v>
      </x:c>
      <x:c r="J191" t="n">
        <x:v>0</x:v>
      </x:c>
      <x:c r="K191" s="46" t="n">
        <x:v>1</x:v>
      </x:c>
      <x:c r="L191" s="45" t="n">
        <x:v>75</x:v>
      </x:c>
      <x:c r="M191" s="46" t="n">
        <x:v>1080.486</x:v>
      </x:c>
      <x:c r="N191" s="45" t="n">
        <x:v>14.16030837890601</x:v>
      </x:c>
      <x:c r="O191" s="45" t="n">
        <x:v>26.92046699999992</x:v>
      </x:c>
      <x:c r="P191" s="46" t="n">
        <x:v>0</x:v>
      </x:c>
      <x:c r="Q191" s="29" t="n">
        <x:v>0</x:v>
      </x:c>
      <x:c r="R191" s="45" t="n">
        <x:v>0</x:v>
      </x:c>
      <x:c r="S191" s="45" t="n">
        <x:v>0</x:v>
      </x:c>
      <x:c r="T191" s="45" t="n">
        <x:v>0</x:v>
      </x:c>
      <x:c r="U191" s="45" t="n">
        <x:v>0</x:v>
      </x:c>
      <x:c r="V191" s="45" t="n">
        <x:v>0</x:v>
      </x:c>
      <x:c r="W191" t="inlineStr">
        <x:is>
          <x:t xml:space="preserve">REGLA</x:t>
        </x:is>
      </x:c>
      <x:c r="X191" s="45" t="n">
        <x:v>8.410800001001917e-05</x:v>
      </x:c>
      <x:c r="Y191" t="n">
        <x:v>0</x:v>
      </x:c>
    </x:row>
    <x:row r="192">
      <x:c r="A192" t="inlineStr">
        <x:is>
          <x:t xml:space="preserve">S12B</x:t>
        </x:is>
      </x:c>
      <x:c r="B192" t="inlineStr">
        <x:is>
          <x:t xml:space="preserve">MILP (año sin fallas)</x:t>
        </x:is>
      </x:c>
      <x:c r="C192" t="inlineStr">
        <x:is>
          <x:t xml:space="preserve">Parada plegadora</x:t>
        </x:is>
      </x:c>
      <x:c r="D192" t="inlineStr">
        <x:is>
          <x:t xml:space="preserve">Plegadora hidráulica de chapa metálica</x:t>
        </x:is>
      </x:c>
      <x:c r="E192" t="inlineStr">
        <x:is>
          <x:t xml:space="preserve">B</x:t>
        </x:is>
      </x:c>
      <x:c r="F192" t="inlineStr">
        <x:is>
          <x:t xml:space="preserve">EDD</x:t>
        </x:is>
      </x:c>
      <x:c r="G192" t="inlineStr">
        <x:is>
          <x:t xml:space="preserve">2025-11-21 11:26:14.400</x:t>
        </x:is>
      </x:c>
      <x:c r="H192" t="n">
        <x:v>4</x:v>
      </x:c>
      <x:c r="I192" t="n">
        <x:v>37</x:v>
      </x:c>
      <x:c r="J192" t="n">
        <x:v>0</x:v>
      </x:c>
      <x:c r="K192" s="46" t="n">
        <x:v>1</x:v>
      </x:c>
      <x:c r="L192" s="45" t="n">
        <x:v>75</x:v>
      </x:c>
      <x:c r="M192" s="46" t="n">
        <x:v>3180.588000000001</x:v>
      </x:c>
      <x:c r="N192" s="45" t="n">
        <x:v>34.23082654865066</x:v>
      </x:c>
      <x:c r="O192" s="45" t="n">
        <x:v>22.10746733333349</x:v>
      </x:c>
      <x:c r="P192" s="46" t="n">
        <x:v>730.3301143333351</x:v>
      </x:c>
      <x:c r="Q192" s="29" t="n">
        <x:v>1</x:v>
      </x:c>
      <x:c r="R192" s="45" t="n">
        <x:v>27</x:v>
      </x:c>
      <x:c r="S192" s="45" t="n">
        <x:v>738.3301143333351</x:v>
      </x:c>
      <x:c r="T192" s="45" t="n">
        <x:v>23.84333233333336</x:v>
      </x:c>
      <x:c r="U192" s="45" t="n">
        <x:v>0</x:v>
      </x:c>
      <x:c r="V192" s="45" t="n">
        <x:v>0</x:v>
      </x:c>
      <x:c r="W192" t="inlineStr">
        <x:is>
          <x:t xml:space="preserve">REGLA</x:t>
        </x:is>
      </x:c>
      <x:c r="X192" s="45" t="n">
        <x:v>0.0002907130001403</x:v>
      </x:c>
      <x:c r="Y192" t="n">
        <x:v>0</x:v>
      </x:c>
    </x:row>
    <x:row r="193">
      <x:c r="A193" t="inlineStr">
        <x:is>
          <x:t xml:space="preserve">S12B</x:t>
        </x:is>
      </x:c>
      <x:c r="B193" t="inlineStr">
        <x:is>
          <x:t xml:space="preserve">MILP (año sin fallas)</x:t>
        </x:is>
      </x:c>
      <x:c r="C193" t="inlineStr">
        <x:is>
          <x:t xml:space="preserve">Parada plegadora</x:t>
        </x:is>
      </x:c>
      <x:c r="D193" t="inlineStr">
        <x:is>
          <x:t xml:space="preserve">Plegadora hidráulica de chapa metálica</x:t>
        </x:is>
      </x:c>
      <x:c r="E193" t="inlineStr">
        <x:is>
          <x:t xml:space="preserve">B</x:t>
        </x:is>
      </x:c>
      <x:c r="F193" t="inlineStr">
        <x:is>
          <x:t xml:space="preserve">MILP-MONO</x:t>
        </x:is>
      </x:c>
      <x:c r="G193" t="inlineStr">
        <x:is>
          <x:t xml:space="preserve">2025-11-21 11:26:14.400</x:t>
        </x:is>
      </x:c>
      <x:c r="H193" t="n">
        <x:v>4</x:v>
      </x:c>
      <x:c r="I193" t="n">
        <x:v>37</x:v>
      </x:c>
      <x:c r="J193" t="n">
        <x:v>0</x:v>
      </x:c>
      <x:c r="K193" s="46" t="n">
        <x:v>1</x:v>
      </x:c>
      <x:c r="L193" s="45" t="n">
        <x:v>75</x:v>
      </x:c>
      <x:c r="M193" s="46" t="n">
        <x:v>1080.486</x:v>
      </x:c>
      <x:c r="N193" s="45" t="n">
        <x:v>14.16030837890601</x:v>
      </x:c>
      <x:c r="O193" s="45" t="n">
        <x:v>26.92046699999992</x:v>
      </x:c>
      <x:c r="P193" s="46" t="n">
        <x:v>43.39749766666682</x:v>
      </x:c>
      <x:c r="Q193" s="29" t="n">
        <x:v>1</x:v>
      </x:c>
      <x:c r="R193" s="45" t="n">
        <x:v>1</x:v>
      </x:c>
      <x:c r="S193" s="45" t="n">
        <x:v>51.39749766666682</x:v>
      </x:c>
      <x:c r="T193" s="45" t="n">
        <x:v>18.13291500000014</x:v>
      </x:c>
      <x:c r="U193" s="45" t="n">
        <x:v>0</x:v>
      </x:c>
      <x:c r="V193" s="45" t="n">
        <x:v>0</x:v>
      </x:c>
      <x:c r="W193" t="inlineStr">
        <x:is>
          <x:t xml:space="preserve">ÓPTIMO</x:t>
        </x:is>
      </x:c>
      <x:c r="X193" s="45" t="n">
        <x:v>0.0809344550002606</x:v>
      </x:c>
      <x:c r="Y193" t="n">
        <x:v>0</x:v>
      </x:c>
      <x:c r="Z193" s="45" t="n">
        <x:v>93</x:v>
      </x:c>
      <x:c r="AA193" s="45" t="n">
        <x:v>184</x:v>
      </x:c>
    </x:row>
    <x:row r="194">
      <x:c r="A194" t="inlineStr">
        <x:is>
          <x:t xml:space="preserve">S12B</x:t>
        </x:is>
      </x:c>
      <x:c r="B194" t="inlineStr">
        <x:is>
          <x:t xml:space="preserve">MILP (año sin fallas)</x:t>
        </x:is>
      </x:c>
      <x:c r="C194" t="inlineStr">
        <x:is>
          <x:t xml:space="preserve">Parada plegadora</x:t>
        </x:is>
      </x:c>
      <x:c r="D194" t="inlineStr">
        <x:is>
          <x:t xml:space="preserve">Plegadora hidráulica de chapa metálica</x:t>
        </x:is>
      </x:c>
      <x:c r="E194" t="inlineStr">
        <x:is>
          <x:t xml:space="preserve">B</x:t>
        </x:is>
      </x:c>
      <x:c r="F194" t="inlineStr">
        <x:is>
          <x:t xml:space="preserve">MILP-LEX</x:t>
        </x:is>
      </x:c>
      <x:c r="G194" t="inlineStr">
        <x:is>
          <x:t xml:space="preserve">2025-11-21 11:26:14.400</x:t>
        </x:is>
      </x:c>
      <x:c r="H194" t="n">
        <x:v>4</x:v>
      </x:c>
      <x:c r="I194" t="n">
        <x:v>37</x:v>
      </x:c>
      <x:c r="J194" t="n">
        <x:v>0</x:v>
      </x:c>
      <x:c r="K194" s="46" t="n">
        <x:v>1</x:v>
      </x:c>
      <x:c r="L194" s="45" t="n">
        <x:v>75</x:v>
      </x:c>
      <x:c r="M194" s="46" t="n">
        <x:v>1080.486</x:v>
      </x:c>
      <x:c r="N194" s="45" t="n">
        <x:v>14.16030837890601</x:v>
      </x:c>
      <x:c r="O194" s="45" t="n">
        <x:v>26.92046699999992</x:v>
      </x:c>
      <x:c r="P194" s="46" t="n">
        <x:v>0</x:v>
      </x:c>
      <x:c r="Q194" s="29" t="n">
        <x:v>0</x:v>
      </x:c>
      <x:c r="R194" s="45" t="n">
        <x:v>0</x:v>
      </x:c>
      <x:c r="S194" s="45" t="n">
        <x:v>0</x:v>
      </x:c>
      <x:c r="T194" s="45" t="n">
        <x:v>0</x:v>
      </x:c>
      <x:c r="U194" s="45" t="n">
        <x:v>0</x:v>
      </x:c>
      <x:c r="V194" s="45" t="n">
        <x:v>0</x:v>
      </x:c>
      <x:c r="W194" t="inlineStr">
        <x:is>
          <x:t xml:space="preserve">ÓPTIMO</x:t>
        </x:is>
      </x:c>
      <x:c r="X194" s="45" t="n">
        <x:v>0.2594561530004284</x:v>
      </x:c>
      <x:c r="Y194" t="n">
        <x:v>0</x:v>
      </x:c>
      <x:c r="Z194" s="45" t="n">
        <x:v>93</x:v>
      </x:c>
      <x:c r="AA194" s="45" t="n">
        <x:v>221</x:v>
      </x:c>
    </x:row>
    <x:row r="195">
      <x:c r="A195" t="inlineStr">
        <x:is>
          <x:t xml:space="preserve">S13A</x:t>
        </x:is>
      </x:c>
      <x:c r="B195" t="inlineStr">
        <x:is>
          <x:t xml:space="preserve">FIFO (16_PROGRAMA_BASE)</x:t>
        </x:is>
      </x:c>
      <x:c r="C195" t="inlineStr">
        <x:is>
          <x:t xml:space="preserve">Falla prolongada plegadora</x:t>
        </x:is>
      </x:c>
      <x:c r="D195" t="inlineStr">
        <x:is>
          <x:t xml:space="preserve">Plegadora hidráulica de chapa metálica</x:t>
        </x:is>
      </x:c>
      <x:c r="E195" t="inlineStr">
        <x:is>
          <x:t xml:space="preserve">A</x:t>
        </x:is>
      </x:c>
      <x:c r="F195" t="inlineStr">
        <x:is>
          <x:t xml:space="preserve">CONV</x:t>
        </x:is>
      </x:c>
      <x:c r="G195" t="inlineStr">
        <x:is>
          <x:t xml:space="preserve">2025-08-12 10:00:00.000</x:t>
        </x:is>
      </x:c>
      <x:c r="H195" t="n">
        <x:v>4</x:v>
      </x:c>
      <x:c r="I195" t="n">
        <x:v>35</x:v>
      </x:c>
      <x:c r="J195" t="n">
        <x:v>1</x:v>
      </x:c>
      <x:c r="K195" s="46" t="n">
        <x:v>3</x:v>
      </x:c>
      <x:c r="L195" s="45" t="n">
        <x:v>25</x:v>
      </x:c>
      <x:c r="M195" s="46" t="n">
        <x:v>5355.65878</x:v>
      </x:c>
      <x:c r="N195" s="45" t="n">
        <x:v>89.25510899914173</x:v>
      </x:c>
      <x:c r="O195" s="45" t="n">
        <x:v>98.9089199999994</x:v>
      </x:c>
      <x:c r="P195" s="46" t="n">
        <x:v>299.602126999996</x:v>
      </x:c>
      <x:c r="Q195" s="29" t="n">
        <x:v>0</x:v>
      </x:c>
      <x:c r="R195" s="45" t="n">
        <x:v>0</x:v>
      </x:c>
      <x:c r="S195" s="45" t="n">
        <x:v>299.602126999996</x:v>
      </x:c>
      <x:c r="T195" s="45" t="n">
        <x:v>22.0419719999993</x:v>
      </x:c>
      <x:c r="U195" s="45" t="n">
        <x:v>0.4124991749999962</x:v>
      </x:c>
      <x:c r="V195" s="45" t="n">
        <x:v>54.322</x:v>
      </x:c>
      <x:c r="W195" t="inlineStr">
        <x:is>
          <x:t xml:space="preserve">REGLA</x:t>
        </x:is>
      </x:c>
      <x:c r="X195" s="45" t="n">
        <x:v>6.863399994472275e-05</x:v>
      </x:c>
      <x:c r="Y195" t="n">
        <x:v>0</x:v>
      </x:c>
    </x:row>
    <x:row r="196">
      <x:c r="A196" t="inlineStr">
        <x:is>
          <x:t xml:space="preserve">S13A</x:t>
        </x:is>
      </x:c>
      <x:c r="B196" t="inlineStr">
        <x:is>
          <x:t xml:space="preserve">FIFO (16_PROGRAMA_BASE)</x:t>
        </x:is>
      </x:c>
      <x:c r="C196" t="inlineStr">
        <x:is>
          <x:t xml:space="preserve">Falla prolongada plegadora</x:t>
        </x:is>
      </x:c>
      <x:c r="D196" t="inlineStr">
        <x:is>
          <x:t xml:space="preserve">Plegadora hidráulica de chapa metálica</x:t>
        </x:is>
      </x:c>
      <x:c r="E196" t="inlineStr">
        <x:is>
          <x:t xml:space="preserve">A</x:t>
        </x:is>
      </x:c>
      <x:c r="F196" t="inlineStr">
        <x:is>
          <x:t xml:space="preserve">EDD</x:t>
        </x:is>
      </x:c>
      <x:c r="G196" t="inlineStr">
        <x:is>
          <x:t xml:space="preserve">2025-08-12 10:00:00.000</x:t>
        </x:is>
      </x:c>
      <x:c r="H196" t="n">
        <x:v>4</x:v>
      </x:c>
      <x:c r="I196" t="n">
        <x:v>35</x:v>
      </x:c>
      <x:c r="J196" t="n">
        <x:v>1</x:v>
      </x:c>
      <x:c r="K196" s="46" t="n">
        <x:v>4</x:v>
      </x:c>
      <x:c r="L196" s="45" t="n">
        <x:v>0</x:v>
      </x:c>
      <x:c r="M196" s="46" t="n">
        <x:v>8801.29578</x:v>
      </x:c>
      <x:c r="N196" s="45" t="n">
        <x:v>160.0291945426695</x:v>
      </x:c>
      <x:c r="O196" s="45" t="n">
        <x:v>125.8411659999992</x:v>
      </x:c>
      <x:c r="P196" s="46" t="n">
        <x:v>842.305976999997</x:v>
      </x:c>
      <x:c r="Q196" s="29" t="n">
        <x:v>0</x:v>
      </x:c>
      <x:c r="R196" s="45" t="n">
        <x:v>33</x:v>
      </x:c>
      <x:c r="S196" s="45" t="n">
        <x:v>842.305976999997</x:v>
      </x:c>
      <x:c r="T196" s="45" t="n">
        <x:v>80.96548499999926</x:v>
      </x:c>
      <x:c r="U196" s="45" t="n">
        <x:v>0.4124991749999962</x:v>
      </x:c>
      <x:c r="V196" s="45" t="n">
        <x:v>54.322</x:v>
      </x:c>
      <x:c r="W196" t="inlineStr">
        <x:is>
          <x:t xml:space="preserve">REGLA</x:t>
        </x:is>
      </x:c>
      <x:c r="X196" s="45" t="n">
        <x:v>0.0002714639999794</x:v>
      </x:c>
      <x:c r="Y196" t="n">
        <x:v>0</x:v>
      </x:c>
    </x:row>
    <x:row r="197">
      <x:c r="A197" t="inlineStr">
        <x:is>
          <x:t xml:space="preserve">S13A</x:t>
        </x:is>
      </x:c>
      <x:c r="B197" t="inlineStr">
        <x:is>
          <x:t xml:space="preserve">FIFO (16_PROGRAMA_BASE)</x:t>
        </x:is>
      </x:c>
      <x:c r="C197" t="inlineStr">
        <x:is>
          <x:t xml:space="preserve">Falla prolongada plegadora</x:t>
        </x:is>
      </x:c>
      <x:c r="D197" t="inlineStr">
        <x:is>
          <x:t xml:space="preserve">Plegadora hidráulica de chapa metálica</x:t>
        </x:is>
      </x:c>
      <x:c r="E197" t="inlineStr">
        <x:is>
          <x:t xml:space="preserve">A</x:t>
        </x:is>
      </x:c>
      <x:c r="F197" t="inlineStr">
        <x:is>
          <x:t xml:space="preserve">MILP-MONO</x:t>
        </x:is>
      </x:c>
      <x:c r="G197" t="inlineStr">
        <x:is>
          <x:t xml:space="preserve">2025-08-12 10:00:00.000</x:t>
        </x:is>
      </x:c>
      <x:c r="H197" t="n">
        <x:v>4</x:v>
      </x:c>
      <x:c r="I197" t="n">
        <x:v>35</x:v>
      </x:c>
      <x:c r="J197" t="n">
        <x:v>1</x:v>
      </x:c>
      <x:c r="K197" s="46" t="n">
        <x:v>3</x:v>
      </x:c>
      <x:c r="L197" s="45" t="n">
        <x:v>25</x:v>
      </x:c>
      <x:c r="M197" s="46" t="n">
        <x:v>5355.65878</x:v>
      </x:c>
      <x:c r="N197" s="45" t="n">
        <x:v>68.72621872044266</x:v>
      </x:c>
      <x:c r="O197" s="45" t="n">
        <x:v>73.85269999999946</x:v>
      </x:c>
      <x:c r="P197" s="46" t="n">
        <x:v>547.7312359999994</x:v>
      </x:c>
      <x:c r="Q197" s="29" t="n">
        <x:v>0</x:v>
      </x:c>
      <x:c r="R197" s="45" t="n">
        <x:v>25</x:v>
      </x:c>
      <x:c r="S197" s="45" t="n">
        <x:v>547.7312359999994</x:v>
      </x:c>
      <x:c r="T197" s="45" t="n">
        <x:v>36.65488599999935</x:v>
      </x:c>
      <x:c r="U197" s="45" t="n">
        <x:v>0.4124991749999962</x:v>
      </x:c>
      <x:c r="V197" s="45" t="n">
        <x:v>54.322</x:v>
      </x:c>
      <x:c r="W197" t="inlineStr">
        <x:is>
          <x:t xml:space="preserve">ÓPTIMO</x:t>
        </x:is>
      </x:c>
      <x:c r="X197" s="45" t="n">
        <x:v>0.2567329519997656</x:v>
      </x:c>
      <x:c r="Y197" t="n">
        <x:v>0</x:v>
      </x:c>
      <x:c r="Z197" s="45" t="n">
        <x:v>90</x:v>
      </x:c>
      <x:c r="AA197" s="45" t="n">
        <x:v>179</x:v>
      </x:c>
    </x:row>
    <x:row r="198">
      <x:c r="A198" t="inlineStr">
        <x:is>
          <x:t xml:space="preserve">S13A</x:t>
        </x:is>
      </x:c>
      <x:c r="B198" t="inlineStr">
        <x:is>
          <x:t xml:space="preserve">FIFO (16_PROGRAMA_BASE)</x:t>
        </x:is>
      </x:c>
      <x:c r="C198" t="inlineStr">
        <x:is>
          <x:t xml:space="preserve">Falla prolongada plegadora</x:t>
        </x:is>
      </x:c>
      <x:c r="D198" t="inlineStr">
        <x:is>
          <x:t xml:space="preserve">Plegadora hidráulica de chapa metálica</x:t>
        </x:is>
      </x:c>
      <x:c r="E198" t="inlineStr">
        <x:is>
          <x:t xml:space="preserve">A</x:t>
        </x:is>
      </x:c>
      <x:c r="F198" t="inlineStr">
        <x:is>
          <x:t xml:space="preserve">MILP-LEX</x:t>
        </x:is>
      </x:c>
      <x:c r="G198" t="inlineStr">
        <x:is>
          <x:t xml:space="preserve">2025-08-12 10:00:00.000</x:t>
        </x:is>
      </x:c>
      <x:c r="H198" t="n">
        <x:v>4</x:v>
      </x:c>
      <x:c r="I198" t="n">
        <x:v>35</x:v>
      </x:c>
      <x:c r="J198" t="n">
        <x:v>1</x:v>
      </x:c>
      <x:c r="K198" s="46" t="n">
        <x:v>3</x:v>
      </x:c>
      <x:c r="L198" s="45" t="n">
        <x:v>25</x:v>
      </x:c>
      <x:c r="M198" s="46" t="n">
        <x:v>5355.65878</x:v>
      </x:c>
      <x:c r="N198" s="45" t="n">
        <x:v>68.72638744646721</x:v>
      </x:c>
      <x:c r="O198" s="45" t="n">
        <x:v>73.85302076867583</x:v>
      </x:c>
      <x:c r="P198" s="46" t="n">
        <x:v>541.8606113879418</x:v>
      </x:c>
      <x:c r="Q198" s="29" t="n">
        <x:v>0</x:v>
      </x:c>
      <x:c r="R198" s="45" t="n">
        <x:v>25</x:v>
      </x:c>
      <x:c r="S198" s="45" t="n">
        <x:v>541.8606113879418</x:v>
      </x:c>
      <x:c r="T198" s="45" t="n">
        <x:v>36.65488599999935</x:v>
      </x:c>
      <x:c r="U198" s="45" t="n">
        <x:v>0.4124991749999962</x:v>
      </x:c>
      <x:c r="V198" s="45" t="n">
        <x:v>54.322</x:v>
      </x:c>
      <x:c r="W198" t="inlineStr">
        <x:is>
          <x:t xml:space="preserve">ÓPTIMO</x:t>
        </x:is>
      </x:c>
      <x:c r="X198" s="45" t="n">
        <x:v>1.473081859000104</x:v>
      </x:c>
      <x:c r="Y198" t="n">
        <x:v>0</x:v>
      </x:c>
      <x:c r="Z198" s="45" t="n">
        <x:v>90</x:v>
      </x:c>
      <x:c r="AA198" s="45" t="n">
        <x:v>213</x:v>
      </x:c>
    </x:row>
    <x:row r="199">
      <x:c r="A199" t="inlineStr">
        <x:is>
          <x:t xml:space="preserve">S13A</x:t>
        </x:is>
      </x:c>
      <x:c r="B199" t="inlineStr">
        <x:is>
          <x:t xml:space="preserve">MILP (año sin fallas)</x:t>
        </x:is>
      </x:c>
      <x:c r="C199" t="inlineStr">
        <x:is>
          <x:t xml:space="preserve">Falla prolongada plegadora</x:t>
        </x:is>
      </x:c>
      <x:c r="D199" t="inlineStr">
        <x:is>
          <x:t xml:space="preserve">Plegadora hidráulica de chapa metálica</x:t>
        </x:is>
      </x:c>
      <x:c r="E199" t="inlineStr">
        <x:is>
          <x:t xml:space="preserve">A</x:t>
        </x:is>
      </x:c>
      <x:c r="F199" t="inlineStr">
        <x:is>
          <x:t xml:space="preserve">CONV</x:t>
        </x:is>
      </x:c>
      <x:c r="G199" t="inlineStr">
        <x:is>
          <x:t xml:space="preserve">2025-08-12 10:00:00.000</x:t>
        </x:is>
      </x:c>
      <x:c r="H199" t="n">
        <x:v>4</x:v>
      </x:c>
      <x:c r="I199" t="n">
        <x:v>26</x:v>
      </x:c>
      <x:c r="J199" t="n">
        <x:v>1</x:v>
      </x:c>
      <x:c r="K199" s="46" t="n">
        <x:v>3</x:v>
      </x:c>
      <x:c r="L199" s="45" t="n">
        <x:v>25</x:v>
      </x:c>
      <x:c r="M199" s="46" t="n">
        <x:v>6246.579000000001</x:v>
      </x:c>
      <x:c r="N199" s="45" t="n">
        <x:v>32.30643696246814</x:v>
      </x:c>
      <x:c r="O199" s="45" t="n">
        <x:v>36.29963299999918</x:v>
      </x:c>
      <x:c r="P199" s="46" t="n">
        <x:v>285.614974999995</x:v>
      </x:c>
      <x:c r="Q199" s="29" t="n">
        <x:v>0</x:v>
      </x:c>
      <x:c r="R199" s="45" t="n">
        <x:v>0</x:v>
      </x:c>
      <x:c r="S199" s="45" t="n">
        <x:v>285.614974999995</x:v>
      </x:c>
      <x:c r="T199" s="45" t="n">
        <x:v>34.07899699999939</x:v>
      </x:c>
      <x:c r="U199" s="45" t="n">
        <x:v>0.4124999999999985</x:v>
      </x:c>
      <x:c r="V199" s="45" t="n">
        <x:v>80.42324999999998</x:v>
      </x:c>
      <x:c r="W199" t="inlineStr">
        <x:is>
          <x:t xml:space="preserve">REGLA</x:t>
        </x:is>
      </x:c>
      <x:c r="X199" s="45" t="n">
        <x:v>6.318100031421636e-05</x:v>
      </x:c>
      <x:c r="Y199" t="n">
        <x:v>0</x:v>
      </x:c>
    </x:row>
    <x:row r="200">
      <x:c r="A200" t="inlineStr">
        <x:is>
          <x:t xml:space="preserve">S13A</x:t>
        </x:is>
      </x:c>
      <x:c r="B200" t="inlineStr">
        <x:is>
          <x:t xml:space="preserve">MILP (año sin fallas)</x:t>
        </x:is>
      </x:c>
      <x:c r="C200" t="inlineStr">
        <x:is>
          <x:t xml:space="preserve">Falla prolongada plegadora</x:t>
        </x:is>
      </x:c>
      <x:c r="D200" t="inlineStr">
        <x:is>
          <x:t xml:space="preserve">Plegadora hidráulica de chapa metálica</x:t>
        </x:is>
      </x:c>
      <x:c r="E200" t="inlineStr">
        <x:is>
          <x:t xml:space="preserve">A</x:t>
        </x:is>
      </x:c>
      <x:c r="F200" t="inlineStr">
        <x:is>
          <x:t xml:space="preserve">EDD</x:t>
        </x:is>
      </x:c>
      <x:c r="G200" t="inlineStr">
        <x:is>
          <x:t xml:space="preserve">2025-08-12 10:00:00.000</x:t>
        </x:is>
      </x:c>
      <x:c r="H200" t="n">
        <x:v>4</x:v>
      </x:c>
      <x:c r="I200" t="n">
        <x:v>26</x:v>
      </x:c>
      <x:c r="J200" t="n">
        <x:v>1</x:v>
      </x:c>
      <x:c r="K200" s="46" t="n">
        <x:v>3</x:v>
      </x:c>
      <x:c r="L200" s="45" t="n">
        <x:v>25</x:v>
      </x:c>
      <x:c r="M200" s="46" t="n">
        <x:v>6246.579000000001</x:v>
      </x:c>
      <x:c r="N200" s="45" t="n">
        <x:v>84.86543705900931</x:v>
      </x:c>
      <x:c r="O200" s="45" t="n">
        <x:v>67.63296599999921</x:v>
      </x:c>
      <x:c r="P200" s="46" t="n">
        <x:v>536.2816389999953</x:v>
      </x:c>
      <x:c r="Q200" s="29" t="n">
        <x:v>0</x:v>
      </x:c>
      <x:c r="R200" s="45" t="n">
        <x:v>8</x:v>
      </x:c>
      <x:c r="S200" s="45" t="n">
        <x:v>536.2816389999953</x:v>
      </x:c>
      <x:c r="T200" s="45" t="n">
        <x:v>65.41232999999943</x:v>
      </x:c>
      <x:c r="U200" s="45" t="n">
        <x:v>0.4124999999999985</x:v>
      </x:c>
      <x:c r="V200" s="45" t="n">
        <x:v>80.42324999999998</x:v>
      </x:c>
      <x:c r="W200" t="inlineStr">
        <x:is>
          <x:t xml:space="preserve">REGLA</x:t>
        </x:is>
      </x:c>
      <x:c r="X200" s="45" t="n">
        <x:v>0.0001429769999958</x:v>
      </x:c>
      <x:c r="Y200" t="n">
        <x:v>0</x:v>
      </x:c>
    </x:row>
    <x:row r="201">
      <x:c r="A201" t="inlineStr">
        <x:is>
          <x:t xml:space="preserve">S13A</x:t>
        </x:is>
      </x:c>
      <x:c r="B201" t="inlineStr">
        <x:is>
          <x:t xml:space="preserve">MILP (año sin fallas)</x:t>
        </x:is>
      </x:c>
      <x:c r="C201" t="inlineStr">
        <x:is>
          <x:t xml:space="preserve">Falla prolongada plegadora</x:t>
        </x:is>
      </x:c>
      <x:c r="D201" t="inlineStr">
        <x:is>
          <x:t xml:space="preserve">Plegadora hidráulica de chapa metálica</x:t>
        </x:is>
      </x:c>
      <x:c r="E201" t="inlineStr">
        <x:is>
          <x:t xml:space="preserve">A</x:t>
        </x:is>
      </x:c>
      <x:c r="F201" t="inlineStr">
        <x:is>
          <x:t xml:space="preserve">MILP-MONO</x:t>
        </x:is>
      </x:c>
      <x:c r="G201" t="inlineStr">
        <x:is>
          <x:t xml:space="preserve">2025-08-12 10:00:00.000</x:t>
        </x:is>
      </x:c>
      <x:c r="H201" t="n">
        <x:v>4</x:v>
      </x:c>
      <x:c r="I201" t="n">
        <x:v>26</x:v>
      </x:c>
      <x:c r="J201" t="n">
        <x:v>1</x:v>
      </x:c>
      <x:c r="K201" s="46" t="n">
        <x:v>2</x:v>
      </x:c>
      <x:c r="L201" s="45" t="n">
        <x:v>50</x:v>
      </x:c>
      <x:c r="M201" s="46" t="n">
        <x:v>2800.942</x:v>
      </x:c>
      <x:c r="N201" s="45" t="n">
        <x:v>29.49751755365583</x:v>
      </x:c>
      <x:c r="O201" s="45" t="n">
        <x:v>36.64109399999961</x:v>
      </x:c>
      <x:c r="P201" s="46" t="n">
        <x:v>280.0240269999988</x:v>
      </x:c>
      <x:c r="Q201" s="29" t="n">
        <x:v>0</x:v>
      </x:c>
      <x:c r="R201" s="45" t="n">
        <x:v>1</x:v>
      </x:c>
      <x:c r="S201" s="45" t="n">
        <x:v>280.0240269999988</x:v>
      </x:c>
      <x:c r="T201" s="45" t="n">
        <x:v>34.42045799999983</x:v>
      </x:c>
      <x:c r="U201" s="45" t="n">
        <x:v>0.4124999999999985</x:v>
      </x:c>
      <x:c r="V201" s="45" t="n">
        <x:v>80.42324999999998</x:v>
      </x:c>
      <x:c r="W201" t="inlineStr">
        <x:is>
          <x:t xml:space="preserve">ÓPTIMO</x:t>
        </x:is>
      </x:c>
      <x:c r="X201" s="45" t="n">
        <x:v>0.0560123449999991</x:v>
      </x:c>
      <x:c r="Y201" t="n">
        <x:v>0</x:v>
      </x:c>
      <x:c r="Z201" s="45" t="n">
        <x:v>54</x:v>
      </x:c>
      <x:c r="AA201" s="45" t="n">
        <x:v>110</x:v>
      </x:c>
    </x:row>
    <x:row r="202">
      <x:c r="A202" t="inlineStr">
        <x:is>
          <x:t xml:space="preserve">S13A</x:t>
        </x:is>
      </x:c>
      <x:c r="B202" t="inlineStr">
        <x:is>
          <x:t xml:space="preserve">MILP (año sin fallas)</x:t>
        </x:is>
      </x:c>
      <x:c r="C202" t="inlineStr">
        <x:is>
          <x:t xml:space="preserve">Falla prolongada plegadora</x:t>
        </x:is>
      </x:c>
      <x:c r="D202" t="inlineStr">
        <x:is>
          <x:t xml:space="preserve">Plegadora hidráulica de chapa metálica</x:t>
        </x:is>
      </x:c>
      <x:c r="E202" t="inlineStr">
        <x:is>
          <x:t xml:space="preserve">A</x:t>
        </x:is>
      </x:c>
      <x:c r="F202" t="inlineStr">
        <x:is>
          <x:t xml:space="preserve">MILP-LEX</x:t>
        </x:is>
      </x:c>
      <x:c r="G202" t="inlineStr">
        <x:is>
          <x:t xml:space="preserve">2025-08-12 10:00:00.000</x:t>
        </x:is>
      </x:c>
      <x:c r="H202" t="n">
        <x:v>4</x:v>
      </x:c>
      <x:c r="I202" t="n">
        <x:v>26</x:v>
      </x:c>
      <x:c r="J202" t="n">
        <x:v>1</x:v>
      </x:c>
      <x:c r="K202" s="46" t="n">
        <x:v>2</x:v>
      </x:c>
      <x:c r="L202" s="45" t="n">
        <x:v>50</x:v>
      </x:c>
      <x:c r="M202" s="46" t="n">
        <x:v>2800.942</x:v>
      </x:c>
      <x:c r="N202" s="45" t="n">
        <x:v>29.49751755365583</x:v>
      </x:c>
      <x:c r="O202" s="45" t="n">
        <x:v>36.64109399999961</x:v>
      </x:c>
      <x:c r="P202" s="46" t="n">
        <x:v>276.2837909999992</x:v>
      </x:c>
      <x:c r="Q202" s="29" t="n">
        <x:v>0</x:v>
      </x:c>
      <x:c r="R202" s="45" t="n">
        <x:v>1</x:v>
      </x:c>
      <x:c r="S202" s="45" t="n">
        <x:v>276.2837909999992</x:v>
      </x:c>
      <x:c r="T202" s="45" t="n">
        <x:v>33.48539899999992</x:v>
      </x:c>
      <x:c r="U202" s="45" t="n">
        <x:v>0.4124999999999985</x:v>
      </x:c>
      <x:c r="V202" s="45" t="n">
        <x:v>80.42324999999998</x:v>
      </x:c>
      <x:c r="W202" t="inlineStr">
        <x:is>
          <x:t xml:space="preserve">ÓPTIMO</x:t>
        </x:is>
      </x:c>
      <x:c r="X202" s="45" t="n">
        <x:v>0.1084167260000867</x:v>
      </x:c>
      <x:c r="Y202" t="n">
        <x:v>0</x:v>
      </x:c>
      <x:c r="Z202" s="45" t="n">
        <x:v>54</x:v>
      </x:c>
      <x:c r="AA202" s="45" t="n">
        <x:v>135</x:v>
      </x:c>
    </x:row>
    <x:row r="203">
      <x:c r="A203" t="inlineStr">
        <x:is>
          <x:t xml:space="preserve">S13B</x:t>
        </x:is>
      </x:c>
      <x:c r="B203" t="inlineStr">
        <x:is>
          <x:t xml:space="preserve">FIFO (16_PROGRAMA_BASE)</x:t>
        </x:is>
      </x:c>
      <x:c r="C203" t="inlineStr">
        <x:is>
          <x:t xml:space="preserve">Falla prolongada plegadora</x:t>
        </x:is>
      </x:c>
      <x:c r="D203" t="inlineStr">
        <x:is>
          <x:t xml:space="preserve">Plegadora hidráulica de chapa metálica</x:t>
        </x:is>
      </x:c>
      <x:c r="E203" t="inlineStr">
        <x:is>
          <x:t xml:space="preserve">B</x:t>
        </x:is>
      </x:c>
      <x:c r="F203" t="inlineStr">
        <x:is>
          <x:t xml:space="preserve">CONV</x:t>
        </x:is>
      </x:c>
      <x:c r="G203" t="inlineStr">
        <x:is>
          <x:t xml:space="preserve">2025-08-12 10:00:00.000</x:t>
        </x:is>
      </x:c>
      <x:c r="H203" t="n">
        <x:v>4</x:v>
      </x:c>
      <x:c r="I203" t="n">
        <x:v>35</x:v>
      </x:c>
      <x:c r="J203" t="n">
        <x:v>1</x:v>
      </x:c>
      <x:c r="K203" s="46" t="n">
        <x:v>3</x:v>
      </x:c>
      <x:c r="L203" s="45" t="n">
        <x:v>25</x:v>
      </x:c>
      <x:c r="M203" s="46" t="n">
        <x:v>5355.65878</x:v>
      </x:c>
      <x:c r="N203" s="45" t="n">
        <x:v>97.85905779547662</x:v>
      </x:c>
      <x:c r="O203" s="45" t="n">
        <x:v>108.8089199999993</x:v>
      </x:c>
      <x:c r="P203" s="46" t="n">
        <x:v>385.4021269999948</x:v>
      </x:c>
      <x:c r="Q203" s="29" t="n">
        <x:v>0</x:v>
      </x:c>
      <x:c r="R203" s="45" t="n">
        <x:v>0</x:v>
      </x:c>
      <x:c r="S203" s="45" t="n">
        <x:v>385.4021269999948</x:v>
      </x:c>
      <x:c r="T203" s="45" t="n">
        <x:v>31.94197199999917</x:v>
      </x:c>
      <x:c r="U203" s="45" t="n">
        <x:v>8.579999174999998</x:v>
      </x:c>
      <x:c r="V203" s="45" t="n">
        <x:v>54.322</x:v>
      </x:c>
      <x:c r="W203" t="inlineStr">
        <x:is>
          <x:t xml:space="preserve">REGLA</x:t>
        </x:is>
      </x:c>
      <x:c r="X203" s="45" t="n">
        <x:v>7.246799987115082e-05</x:v>
      </x:c>
      <x:c r="Y203" t="n">
        <x:v>0</x:v>
      </x:c>
    </x:row>
    <x:row r="204">
      <x:c r="A204" t="inlineStr">
        <x:is>
          <x:t xml:space="preserve">S13B</x:t>
        </x:is>
      </x:c>
      <x:c r="B204" t="inlineStr">
        <x:is>
          <x:t xml:space="preserve">FIFO (16_PROGRAMA_BASE)</x:t>
        </x:is>
      </x:c>
      <x:c r="C204" t="inlineStr">
        <x:is>
          <x:t xml:space="preserve">Falla prolongada plegadora</x:t>
        </x:is>
      </x:c>
      <x:c r="D204" t="inlineStr">
        <x:is>
          <x:t xml:space="preserve">Plegadora hidráulica de chapa metálica</x:t>
        </x:is>
      </x:c>
      <x:c r="E204" t="inlineStr">
        <x:is>
          <x:t xml:space="preserve">B</x:t>
        </x:is>
      </x:c>
      <x:c r="F204" t="inlineStr">
        <x:is>
          <x:t xml:space="preserve">EDD</x:t>
        </x:is>
      </x:c>
      <x:c r="G204" t="inlineStr">
        <x:is>
          <x:t xml:space="preserve">2025-08-12 10:00:00.000</x:t>
        </x:is>
      </x:c>
      <x:c r="H204" t="n">
        <x:v>4</x:v>
      </x:c>
      <x:c r="I204" t="n">
        <x:v>35</x:v>
      </x:c>
      <x:c r="J204" t="n">
        <x:v>1</x:v>
      </x:c>
      <x:c r="K204" s="46" t="n">
        <x:v>4</x:v>
      </x:c>
      <x:c r="L204" s="45" t="n">
        <x:v>0</x:v>
      </x:c>
      <x:c r="M204" s="46" t="n">
        <x:v>8801.29578</x:v>
      </x:c>
      <x:c r="N204" s="45" t="n">
        <x:v>172.4327950598334</x:v>
      </x:c>
      <x:c r="O204" s="45" t="n">
        <x:v>135.7411659999991</x:v>
      </x:c>
      <x:c r="P204" s="46" t="n">
        <x:v>924.805976999996</x:v>
      </x:c>
      <x:c r="Q204" s="29" t="n">
        <x:v>0</x:v>
      </x:c>
      <x:c r="R204" s="45" t="n">
        <x:v>33</x:v>
      </x:c>
      <x:c r="S204" s="45" t="n">
        <x:v>924.805976999996</x:v>
      </x:c>
      <x:c r="T204" s="45" t="n">
        <x:v>90.86548499999913</x:v>
      </x:c>
      <x:c r="U204" s="45" t="n">
        <x:v>8.579999174999998</x:v>
      </x:c>
      <x:c r="V204" s="45" t="n">
        <x:v>54.322</x:v>
      </x:c>
      <x:c r="W204" t="inlineStr">
        <x:is>
          <x:t xml:space="preserve">REGLA</x:t>
        </x:is>
      </x:c>
      <x:c r="X204" s="45" t="n">
        <x:v>0.0002705029996832</x:v>
      </x:c>
      <x:c r="Y204" t="n">
        <x:v>0</x:v>
      </x:c>
    </x:row>
    <x:row r="205">
      <x:c r="A205" t="inlineStr">
        <x:is>
          <x:t xml:space="preserve">S13B</x:t>
        </x:is>
      </x:c>
      <x:c r="B205" t="inlineStr">
        <x:is>
          <x:t xml:space="preserve">FIFO (16_PROGRAMA_BASE)</x:t>
        </x:is>
      </x:c>
      <x:c r="C205" t="inlineStr">
        <x:is>
          <x:t xml:space="preserve">Falla prolongada plegadora</x:t>
        </x:is>
      </x:c>
      <x:c r="D205" t="inlineStr">
        <x:is>
          <x:t xml:space="preserve">Plegadora hidráulica de chapa metálica</x:t>
        </x:is>
      </x:c>
      <x:c r="E205" t="inlineStr">
        <x:is>
          <x:t xml:space="preserve">B</x:t>
        </x:is>
      </x:c>
      <x:c r="F205" t="inlineStr">
        <x:is>
          <x:t xml:space="preserve">MILP-MONO</x:t>
        </x:is>
      </x:c>
      <x:c r="G205" t="inlineStr">
        <x:is>
          <x:t xml:space="preserve">2025-08-12 10:00:00.000</x:t>
        </x:is>
      </x:c>
      <x:c r="H205" t="n">
        <x:v>4</x:v>
      </x:c>
      <x:c r="I205" t="n">
        <x:v>35</x:v>
      </x:c>
      <x:c r="J205" t="n">
        <x:v>1</x:v>
      </x:c>
      <x:c r="K205" s="46" t="n">
        <x:v>3</x:v>
      </x:c>
      <x:c r="L205" s="45" t="n">
        <x:v>25</x:v>
      </x:c>
      <x:c r="M205" s="46" t="n">
        <x:v>5355.65878</x:v>
      </x:c>
      <x:c r="N205" s="45" t="n">
        <x:v>71.49015793659025</x:v>
      </x:c>
      <x:c r="O205" s="45" t="n">
        <x:v>77.15269999999941</x:v>
      </x:c>
      <x:c r="P205" s="46" t="n">
        <x:v>574.131235999999</x:v>
      </x:c>
      <x:c r="Q205" s="29" t="n">
        <x:v>0</x:v>
      </x:c>
      <x:c r="R205" s="45" t="n">
        <x:v>25</x:v>
      </x:c>
      <x:c r="S205" s="45" t="n">
        <x:v>574.131235999999</x:v>
      </x:c>
      <x:c r="T205" s="45" t="n">
        <x:v>39.95488599999931</x:v>
      </x:c>
      <x:c r="U205" s="45" t="n">
        <x:v>8.579999174999998</x:v>
      </x:c>
      <x:c r="V205" s="45" t="n">
        <x:v>54.322</x:v>
      </x:c>
      <x:c r="W205" t="inlineStr">
        <x:is>
          <x:t xml:space="preserve">ÓPTIMO</x:t>
        </x:is>
      </x:c>
      <x:c r="X205" s="45" t="n">
        <x:v>0.2436200760002975</x:v>
      </x:c>
      <x:c r="Y205" t="n">
        <x:v>0</x:v>
      </x:c>
      <x:c r="Z205" s="45" t="n">
        <x:v>90</x:v>
      </x:c>
      <x:c r="AA205" s="45" t="n">
        <x:v>179</x:v>
      </x:c>
    </x:row>
    <x:row r="206">
      <x:c r="A206" t="inlineStr">
        <x:is>
          <x:t xml:space="preserve">S13B</x:t>
        </x:is>
      </x:c>
      <x:c r="B206" t="inlineStr">
        <x:is>
          <x:t xml:space="preserve">FIFO (16_PROGRAMA_BASE)</x:t>
        </x:is>
      </x:c>
      <x:c r="C206" t="inlineStr">
        <x:is>
          <x:t xml:space="preserve">Falla prolongada plegadora</x:t>
        </x:is>
      </x:c>
      <x:c r="D206" t="inlineStr">
        <x:is>
          <x:t xml:space="preserve">Plegadora hidráulica de chapa metálica</x:t>
        </x:is>
      </x:c>
      <x:c r="E206" t="inlineStr">
        <x:is>
          <x:t xml:space="preserve">B</x:t>
        </x:is>
      </x:c>
      <x:c r="F206" t="inlineStr">
        <x:is>
          <x:t xml:space="preserve">MILP-LEX</x:t>
        </x:is>
      </x:c>
      <x:c r="G206" t="inlineStr">
        <x:is>
          <x:t xml:space="preserve">2025-08-12 10:00:00.000</x:t>
        </x:is>
      </x:c>
      <x:c r="H206" t="n">
        <x:v>4</x:v>
      </x:c>
      <x:c r="I206" t="n">
        <x:v>35</x:v>
      </x:c>
      <x:c r="J206" t="n">
        <x:v>1</x:v>
      </x:c>
      <x:c r="K206" s="46" t="n">
        <x:v>3</x:v>
      </x:c>
      <x:c r="L206" s="45" t="n">
        <x:v>25</x:v>
      </x:c>
      <x:c r="M206" s="46" t="n">
        <x:v>5355.65878</x:v>
      </x:c>
      <x:c r="N206" s="45" t="n">
        <x:v>71.49032942674665</x:v>
      </x:c>
      <x:c r="O206" s="45" t="n">
        <x:v>77.15302602362635</x:v>
      </x:c>
      <x:c r="P206" s="46" t="n">
        <x:v>568.2605798582376</x:v>
      </x:c>
      <x:c r="Q206" s="29" t="n">
        <x:v>0</x:v>
      </x:c>
      <x:c r="R206" s="45" t="n">
        <x:v>25</x:v>
      </x:c>
      <x:c r="S206" s="45" t="n">
        <x:v>568.2605798582376</x:v>
      </x:c>
      <x:c r="T206" s="45" t="n">
        <x:v>39.95488599999931</x:v>
      </x:c>
      <x:c r="U206" s="45" t="n">
        <x:v>8.579999174999998</x:v>
      </x:c>
      <x:c r="V206" s="45" t="n">
        <x:v>54.322</x:v>
      </x:c>
      <x:c r="W206" t="inlineStr">
        <x:is>
          <x:t xml:space="preserve">ÓPTIMO</x:t>
        </x:is>
      </x:c>
      <x:c r="X206" s="45" t="n">
        <x:v>1.459040456999901</x:v>
      </x:c>
      <x:c r="Y206" t="n">
        <x:v>0</x:v>
      </x:c>
      <x:c r="Z206" s="45" t="n">
        <x:v>90</x:v>
      </x:c>
      <x:c r="AA206" s="45" t="n">
        <x:v>213</x:v>
      </x:c>
    </x:row>
    <x:row r="207">
      <x:c r="A207" t="inlineStr">
        <x:is>
          <x:t xml:space="preserve">S13B</x:t>
        </x:is>
      </x:c>
      <x:c r="B207" t="inlineStr">
        <x:is>
          <x:t xml:space="preserve">MILP (año sin fallas)</x:t>
        </x:is>
      </x:c>
      <x:c r="C207" t="inlineStr">
        <x:is>
          <x:t xml:space="preserve">Falla prolongada plegadora</x:t>
        </x:is>
      </x:c>
      <x:c r="D207" t="inlineStr">
        <x:is>
          <x:t xml:space="preserve">Plegadora hidráulica de chapa metálica</x:t>
        </x:is>
      </x:c>
      <x:c r="E207" t="inlineStr">
        <x:is>
          <x:t xml:space="preserve">B</x:t>
        </x:is>
      </x:c>
      <x:c r="F207" t="inlineStr">
        <x:is>
          <x:t xml:space="preserve">CONV</x:t>
        </x:is>
      </x:c>
      <x:c r="G207" t="inlineStr">
        <x:is>
          <x:t xml:space="preserve">2025-08-12 10:00:00.000</x:t>
        </x:is>
      </x:c>
      <x:c r="H207" t="n">
        <x:v>4</x:v>
      </x:c>
      <x:c r="I207" t="n">
        <x:v>26</x:v>
      </x:c>
      <x:c r="J207" t="n">
        <x:v>1</x:v>
      </x:c>
      <x:c r="K207" s="46" t="n">
        <x:v>3</x:v>
      </x:c>
      <x:c r="L207" s="45" t="n">
        <x:v>25</x:v>
      </x:c>
      <x:c r="M207" s="46" t="n">
        <x:v>6246.579000000001</x:v>
      </x:c>
      <x:c r="N207" s="45" t="n">
        <x:v>42.94985840475819</x:v>
      </x:c>
      <x:c r="O207" s="45" t="n">
        <x:v>46.79963299999918</x:v>
      </x:c>
      <x:c r="P207" s="46" t="n">
        <x:v>373.114974999995</x:v>
      </x:c>
      <x:c r="Q207" s="29" t="n">
        <x:v>0</x:v>
      </x:c>
      <x:c r="R207" s="45" t="n">
        <x:v>0</x:v>
      </x:c>
      <x:c r="S207" s="45" t="n">
        <x:v>373.114974999995</x:v>
      </x:c>
      <x:c r="T207" s="45" t="n">
        <x:v>44.57899699999939</x:v>
      </x:c>
      <x:c r="U207" s="45" t="n">
        <x:v>9.074999999999999</x:v>
      </x:c>
      <x:c r="V207" s="45" t="n">
        <x:v>160.8465</x:v>
      </x:c>
      <x:c r="W207" t="inlineStr">
        <x:is>
          <x:t xml:space="preserve">REGLA</x:t>
        </x:is>
      </x:c>
      <x:c r="X207" s="45" t="n">
        <x:v>5.583100028161425e-05</x:v>
      </x:c>
      <x:c r="Y207" t="n">
        <x:v>0</x:v>
      </x:c>
    </x:row>
    <x:row r="208">
      <x:c r="A208" t="inlineStr">
        <x:is>
          <x:t xml:space="preserve">S13B</x:t>
        </x:is>
      </x:c>
      <x:c r="B208" t="inlineStr">
        <x:is>
          <x:t xml:space="preserve">MILP (año sin fallas)</x:t>
        </x:is>
      </x:c>
      <x:c r="C208" t="inlineStr">
        <x:is>
          <x:t xml:space="preserve">Falla prolongada plegadora</x:t>
        </x:is>
      </x:c>
      <x:c r="D208" t="inlineStr">
        <x:is>
          <x:t xml:space="preserve">Plegadora hidráulica de chapa metálica</x:t>
        </x:is>
      </x:c>
      <x:c r="E208" t="inlineStr">
        <x:is>
          <x:t xml:space="preserve">B</x:t>
        </x:is>
      </x:c>
      <x:c r="F208" t="inlineStr">
        <x:is>
          <x:t xml:space="preserve">EDD</x:t>
        </x:is>
      </x:c>
      <x:c r="G208" t="inlineStr">
        <x:is>
          <x:t xml:space="preserve">2025-08-12 10:00:00.000</x:t>
        </x:is>
      </x:c>
      <x:c r="H208" t="n">
        <x:v>4</x:v>
      </x:c>
      <x:c r="I208" t="n">
        <x:v>26</x:v>
      </x:c>
      <x:c r="J208" t="n">
        <x:v>1</x:v>
      </x:c>
      <x:c r="K208" s="46" t="n">
        <x:v>3</x:v>
      </x:c>
      <x:c r="L208" s="45" t="n">
        <x:v>25</x:v>
      </x:c>
      <x:c r="M208" s="46" t="n">
        <x:v>6246.579000000001</x:v>
      </x:c>
      <x:c r="N208" s="45" t="n">
        <x:v>95.50885850129936</x:v>
      </x:c>
      <x:c r="O208" s="45" t="n">
        <x:v>78.13296599999921</x:v>
      </x:c>
      <x:c r="P208" s="46" t="n">
        <x:v>623.7816389999953</x:v>
      </x:c>
      <x:c r="Q208" s="29" t="n">
        <x:v>0</x:v>
      </x:c>
      <x:c r="R208" s="45" t="n">
        <x:v>8</x:v>
      </x:c>
      <x:c r="S208" s="45" t="n">
        <x:v>623.7816389999953</x:v>
      </x:c>
      <x:c r="T208" s="45" t="n">
        <x:v>75.91232999999943</x:v>
      </x:c>
      <x:c r="U208" s="45" t="n">
        <x:v>9.074999999999999</x:v>
      </x:c>
      <x:c r="V208" s="45" t="n">
        <x:v>160.8465</x:v>
      </x:c>
      <x:c r="W208" t="inlineStr">
        <x:is>
          <x:t xml:space="preserve">REGLA</x:t>
        </x:is>
      </x:c>
      <x:c r="X208" s="45" t="n">
        <x:v>0.0001656589997764</x:v>
      </x:c>
      <x:c r="Y208" t="n">
        <x:v>0</x:v>
      </x:c>
    </x:row>
    <x:row r="209">
      <x:c r="A209" t="inlineStr">
        <x:is>
          <x:t xml:space="preserve">S13B</x:t>
        </x:is>
      </x:c>
      <x:c r="B209" t="inlineStr">
        <x:is>
          <x:t xml:space="preserve">MILP (año sin fallas)</x:t>
        </x:is>
      </x:c>
      <x:c r="C209" t="inlineStr">
        <x:is>
          <x:t xml:space="preserve">Falla prolongada plegadora</x:t>
        </x:is>
      </x:c>
      <x:c r="D209" t="inlineStr">
        <x:is>
          <x:t xml:space="preserve">Plegadora hidráulica de chapa metálica</x:t>
        </x:is>
      </x:c>
      <x:c r="E209" t="inlineStr">
        <x:is>
          <x:t xml:space="preserve">B</x:t>
        </x:is>
      </x:c>
      <x:c r="F209" t="inlineStr">
        <x:is>
          <x:t xml:space="preserve">MILP-MONO</x:t>
        </x:is>
      </x:c>
      <x:c r="G209" t="inlineStr">
        <x:is>
          <x:t xml:space="preserve">2025-08-12 10:00:00.000</x:t>
        </x:is>
      </x:c>
      <x:c r="H209" t="n">
        <x:v>4</x:v>
      </x:c>
      <x:c r="I209" t="n">
        <x:v>26</x:v>
      </x:c>
      <x:c r="J209" t="n">
        <x:v>1</x:v>
      </x:c>
      <x:c r="K209" s="46" t="n">
        <x:v>2</x:v>
      </x:c>
      <x:c r="L209" s="45" t="n">
        <x:v>50</x:v>
      </x:c>
      <x:c r="M209" s="46" t="n">
        <x:v>2800.942</x:v>
      </x:c>
      <x:c r="N209" s="45" t="n">
        <x:v>32.72510869656533</x:v>
      </x:c>
      <x:c r="O209" s="45" t="n">
        <x:v>40.70409299999938</x:v>
      </x:c>
      <x:c r="P209" s="46" t="n">
        <x:v>317.7170159999962</x:v>
      </x:c>
      <x:c r="Q209" s="29" t="n">
        <x:v>0</x:v>
      </x:c>
      <x:c r="R209" s="45" t="n">
        <x:v>1</x:v>
      </x:c>
      <x:c r="S209" s="45" t="n">
        <x:v>317.7170159999962</x:v>
      </x:c>
      <x:c r="T209" s="45" t="n">
        <x:v>38.48345699999959</x:v>
      </x:c>
      <x:c r="U209" s="45" t="n">
        <x:v>9.074999999999999</x:v>
      </x:c>
      <x:c r="V209" s="45" t="n">
        <x:v>160.8465</x:v>
      </x:c>
      <x:c r="W209" t="inlineStr">
        <x:is>
          <x:t xml:space="preserve">ÓPTIMO</x:t>
        </x:is>
      </x:c>
      <x:c r="X209" s="45" t="n">
        <x:v>0.0527732130003641</x:v>
      </x:c>
      <x:c r="Y209" t="n">
        <x:v>0</x:v>
      </x:c>
      <x:c r="Z209" s="45" t="n">
        <x:v>54</x:v>
      </x:c>
      <x:c r="AA209" s="45" t="n">
        <x:v>110</x:v>
      </x:c>
    </x:row>
    <x:row r="210">
      <x:c r="A210" t="inlineStr">
        <x:is>
          <x:t xml:space="preserve">S13B</x:t>
        </x:is>
      </x:c>
      <x:c r="B210" t="inlineStr">
        <x:is>
          <x:t xml:space="preserve">MILP (año sin fallas)</x:t>
        </x:is>
      </x:c>
      <x:c r="C210" t="inlineStr">
        <x:is>
          <x:t xml:space="preserve">Falla prolongada plegadora</x:t>
        </x:is>
      </x:c>
      <x:c r="D210" t="inlineStr">
        <x:is>
          <x:t xml:space="preserve">Plegadora hidráulica de chapa metálica</x:t>
        </x:is>
      </x:c>
      <x:c r="E210" t="inlineStr">
        <x:is>
          <x:t xml:space="preserve">B</x:t>
        </x:is>
      </x:c>
      <x:c r="F210" t="inlineStr">
        <x:is>
          <x:t xml:space="preserve">MILP-LEX</x:t>
        </x:is>
      </x:c>
      <x:c r="G210" t="inlineStr">
        <x:is>
          <x:t xml:space="preserve">2025-08-12 10:00:00.000</x:t>
        </x:is>
      </x:c>
      <x:c r="H210" t="n">
        <x:v>4</x:v>
      </x:c>
      <x:c r="I210" t="n">
        <x:v>26</x:v>
      </x:c>
      <x:c r="J210" t="n">
        <x:v>1</x:v>
      </x:c>
      <x:c r="K210" s="46" t="n">
        <x:v>2</x:v>
      </x:c>
      <x:c r="L210" s="45" t="n">
        <x:v>50</x:v>
      </x:c>
      <x:c r="M210" s="46" t="n">
        <x:v>2800.942</x:v>
      </x:c>
      <x:c r="N210" s="45" t="n">
        <x:v>32.72510869656533</x:v>
      </x:c>
      <x:c r="O210" s="45" t="n">
        <x:v>40.70409299999938</x:v>
      </x:c>
      <x:c r="P210" s="46" t="n">
        <x:v>316.2287759999956</x:v>
      </x:c>
      <x:c r="Q210" s="29" t="n">
        <x:v>0</x:v>
      </x:c>
      <x:c r="R210" s="45" t="n">
        <x:v>1</x:v>
      </x:c>
      <x:c r="S210" s="45" t="n">
        <x:v>316.2287759999956</x:v>
      </x:c>
      <x:c r="T210" s="45" t="n">
        <x:v>38.11139699999944</x:v>
      </x:c>
      <x:c r="U210" s="45" t="n">
        <x:v>9.074999999999999</x:v>
      </x:c>
      <x:c r="V210" s="45" t="n">
        <x:v>160.8465</x:v>
      </x:c>
      <x:c r="W210" t="inlineStr">
        <x:is>
          <x:t xml:space="preserve">ÓPTIMO</x:t>
        </x:is>
      </x:c>
      <x:c r="X210" s="45" t="n">
        <x:v>0.1029678290001356</x:v>
      </x:c>
      <x:c r="Y210" t="n">
        <x:v>0</x:v>
      </x:c>
      <x:c r="Z210" s="45" t="n">
        <x:v>54</x:v>
      </x:c>
      <x:c r="AA210" s="45" t="n">
        <x:v>135</x:v>
      </x:c>
    </x:row>
    <x:row r="211">
      <x:c r="A211" t="inlineStr">
        <x:is>
          <x:t xml:space="preserve">S15A</x:t>
        </x:is>
      </x:c>
      <x:c r="B211" t="inlineStr">
        <x:is>
          <x:t xml:space="preserve">FIFO (16_PROGRAMA_BASE)</x:t>
        </x:is>
      </x:c>
      <x:c r="C211" t="inlineStr">
        <x:is>
          <x:t xml:space="preserve">Falla taladro con alternativa</x:t>
        </x:is>
      </x:c>
      <x:c r="D211" t="inlineStr">
        <x:is>
          <x:t xml:space="preserve">Taladro de banco para perforación de acero</x:t>
        </x:is>
      </x:c>
      <x:c r="E211" t="inlineStr">
        <x:is>
          <x:t xml:space="preserve">A</x:t>
        </x:is>
      </x:c>
      <x:c r="F211" t="inlineStr">
        <x:is>
          <x:t xml:space="preserve">CONV</x:t>
        </x:is>
      </x:c>
      <x:c r="G211" t="inlineStr">
        <x:is>
          <x:t xml:space="preserve">2025-09-19 10:30:00.000</x:t>
        </x:is>
      </x:c>
      <x:c r="H211" t="n">
        <x:v>6</x:v>
      </x:c>
      <x:c r="I211" t="n">
        <x:v>47</x:v>
      </x:c>
      <x:c r="J211" t="n">
        <x:v>1</x:v>
      </x:c>
      <x:c r="K211" s="46" t="n">
        <x:v>5</x:v>
      </x:c>
      <x:c r="L211" s="45" t="n">
        <x:v>16.66666666666666</x:v>
      </x:c>
      <x:c r="M211" s="46" t="n">
        <x:v>8131.2296</x:v>
      </x:c>
      <x:c r="N211" s="45" t="n">
        <x:v>56.79296482083102</x:v>
      </x:c>
      <x:c r="O211" s="45" t="n">
        <x:v>70.52832100000023</x:v>
      </x:c>
      <x:c r="P211" s="46" t="n">
        <x:v>193.6976529999954</x:v>
      </x:c>
      <x:c r="Q211" s="29" t="n">
        <x:v>0</x:v>
      </x:c>
      <x:c r="R211" s="45" t="n">
        <x:v>0</x:v>
      </x:c>
      <x:c r="S211" s="45" t="n">
        <x:v>193.6976529999954</x:v>
      </x:c>
      <x:c r="T211" s="45" t="n">
        <x:v>18.89733199999955</x:v>
      </x:c>
      <x:c r="U211" s="45" t="n">
        <x:v>0.0458333333333326</x:v>
      </x:c>
      <x:c r="V211" s="45" t="n">
        <x:v>0</x:v>
      </x:c>
      <x:c r="W211" t="inlineStr">
        <x:is>
          <x:t xml:space="preserve">REGLA</x:t>
        </x:is>
      </x:c>
      <x:c r="X211" s="45" t="n">
        <x:v>9.365300002173171e-05</x:v>
      </x:c>
      <x:c r="Y211" t="n">
        <x:v>0</x:v>
      </x:c>
    </x:row>
    <x:row r="212">
      <x:c r="A212" t="inlineStr">
        <x:is>
          <x:t xml:space="preserve">S15A</x:t>
        </x:is>
      </x:c>
      <x:c r="B212" t="inlineStr">
        <x:is>
          <x:t xml:space="preserve">FIFO (16_PROGRAMA_BASE)</x:t>
        </x:is>
      </x:c>
      <x:c r="C212" t="inlineStr">
        <x:is>
          <x:t xml:space="preserve">Falla taladro con alternativa</x:t>
        </x:is>
      </x:c>
      <x:c r="D212" t="inlineStr">
        <x:is>
          <x:t xml:space="preserve">Taladro de banco para perforación de acero</x:t>
        </x:is>
      </x:c>
      <x:c r="E212" t="inlineStr">
        <x:is>
          <x:t xml:space="preserve">A</x:t>
        </x:is>
      </x:c>
      <x:c r="F212" t="inlineStr">
        <x:is>
          <x:t xml:space="preserve">EDD</x:t>
        </x:is>
      </x:c>
      <x:c r="G212" t="inlineStr">
        <x:is>
          <x:t xml:space="preserve">2025-09-19 10:30:00.000</x:t>
        </x:is>
      </x:c>
      <x:c r="H212" t="n">
        <x:v>6</x:v>
      </x:c>
      <x:c r="I212" t="n">
        <x:v>47</x:v>
      </x:c>
      <x:c r="J212" t="n">
        <x:v>1</x:v>
      </x:c>
      <x:c r="K212" s="46" t="n">
        <x:v>3</x:v>
      </x:c>
      <x:c r="L212" s="45" t="n">
        <x:v>50</x:v>
      </x:c>
      <x:c r="M212" s="46" t="n">
        <x:v>6403.4628</x:v>
      </x:c>
      <x:c r="N212" s="45" t="n">
        <x:v>58.46317512515649</x:v>
      </x:c>
      <x:c r="O212" s="45" t="n">
        <x:v>48.91838900000062</x:v>
      </x:c>
      <x:c r="P212" s="46" t="n">
        <x:v>1168.407167000007</x:v>
      </x:c>
      <x:c r="Q212" s="29" t="n">
        <x:v>2</x:v>
      </x:c>
      <x:c r="R212" s="45" t="n">
        <x:v>38</x:v>
      </x:c>
      <x:c r="S212" s="45" t="n">
        <x:v>1184.407167000007</x:v>
      </x:c>
      <x:c r="T212" s="45" t="n">
        <x:v>38.76599999999985</x:v>
      </x:c>
      <x:c r="U212" s="45" t="n">
        <x:v>0.0458333333333326</x:v>
      </x:c>
      <x:c r="V212" s="45" t="n">
        <x:v>0</x:v>
      </x:c>
      <x:c r="W212" t="inlineStr">
        <x:is>
          <x:t xml:space="preserve">REGLA</x:t>
        </x:is>
      </x:c>
      <x:c r="X212" s="45" t="n">
        <x:v>0.0003941039999517</x:v>
      </x:c>
      <x:c r="Y212" t="n">
        <x:v>0</x:v>
      </x:c>
    </x:row>
    <x:row r="213">
      <x:c r="A213" t="inlineStr">
        <x:is>
          <x:t xml:space="preserve">S15A</x:t>
        </x:is>
      </x:c>
      <x:c r="B213" t="inlineStr">
        <x:is>
          <x:t xml:space="preserve">FIFO (16_PROGRAMA_BASE)</x:t>
        </x:is>
      </x:c>
      <x:c r="C213" t="inlineStr">
        <x:is>
          <x:t xml:space="preserve">Falla taladro con alternativa</x:t>
        </x:is>
      </x:c>
      <x:c r="D213" t="inlineStr">
        <x:is>
          <x:t xml:space="preserve">Taladro de banco para perforación de acero</x:t>
        </x:is>
      </x:c>
      <x:c r="E213" t="inlineStr">
        <x:is>
          <x:t xml:space="preserve">A</x:t>
        </x:is>
      </x:c>
      <x:c r="F213" t="inlineStr">
        <x:is>
          <x:t xml:space="preserve">MILP-MONO</x:t>
        </x:is>
      </x:c>
      <x:c r="G213" t="inlineStr">
        <x:is>
          <x:t xml:space="preserve">2025-09-19 10:30:00.000</x:t>
        </x:is>
      </x:c>
      <x:c r="H213" t="n">
        <x:v>6</x:v>
      </x:c>
      <x:c r="I213" t="n">
        <x:v>47</x:v>
      </x:c>
      <x:c r="J213" t="n">
        <x:v>1</x:v>
      </x:c>
      <x:c r="K213" s="46" t="n">
        <x:v>3</x:v>
      </x:c>
      <x:c r="L213" s="45" t="n">
        <x:v>50</x:v>
      </x:c>
      <x:c r="M213" s="46" t="n">
        <x:v>5545.344599999999</x:v>
      </x:c>
      <x:c r="N213" s="45" t="n">
        <x:v>35.9410726033671</x:v>
      </x:c>
      <x:c r="O213" s="45" t="n">
        <x:v>39.17289600000049</x:v>
      </x:c>
      <x:c r="P213" s="46" t="n">
        <x:v>343.081246000002</x:v>
      </x:c>
      <x:c r="Q213" s="29" t="n">
        <x:v>4</x:v>
      </x:c>
      <x:c r="R213" s="45" t="n">
        <x:v>22</x:v>
      </x:c>
      <x:c r="S213" s="45" t="n">
        <x:v>375.081246000002</x:v>
      </x:c>
      <x:c r="T213" s="45" t="n">
        <x:v>17.91437299999984</x:v>
      </x:c>
      <x:c r="U213" s="45" t="n">
        <x:v>0.1375000999216538</x:v>
      </x:c>
      <x:c r="V213" s="45" t="n">
        <x:v>0</x:v>
      </x:c>
      <x:c r="W213" t="inlineStr">
        <x:is>
          <x:t xml:space="preserve">ÓPTIMO</x:t>
        </x:is>
      </x:c>
      <x:c r="X213" s="45" t="n">
        <x:v>0.6408062900000004</x:v>
      </x:c>
      <x:c r="Y213" t="n">
        <x:v>0</x:v>
      </x:c>
      <x:c r="Z213" s="45" t="n">
        <x:v>142</x:v>
      </x:c>
      <x:c r="AA213" s="45" t="n">
        <x:v>288</x:v>
      </x:c>
    </x:row>
    <x:row r="214">
      <x:c r="A214" t="inlineStr">
        <x:is>
          <x:t xml:space="preserve">S15A</x:t>
        </x:is>
      </x:c>
      <x:c r="B214" t="inlineStr">
        <x:is>
          <x:t xml:space="preserve">FIFO (16_PROGRAMA_BASE)</x:t>
        </x:is>
      </x:c>
      <x:c r="C214" t="inlineStr">
        <x:is>
          <x:t xml:space="preserve">Falla taladro con alternativa</x:t>
        </x:is>
      </x:c>
      <x:c r="D214" t="inlineStr">
        <x:is>
          <x:t xml:space="preserve">Taladro de banco para perforación de acero</x:t>
        </x:is>
      </x:c>
      <x:c r="E214" t="inlineStr">
        <x:is>
          <x:t xml:space="preserve">A</x:t>
        </x:is>
      </x:c>
      <x:c r="F214" t="inlineStr">
        <x:is>
          <x:t xml:space="preserve">MILP-LEX</x:t>
        </x:is>
      </x:c>
      <x:c r="G214" t="inlineStr">
        <x:is>
          <x:t xml:space="preserve">2025-09-19 10:30:00.000</x:t>
        </x:is>
      </x:c>
      <x:c r="H214" t="n">
        <x:v>6</x:v>
      </x:c>
      <x:c r="I214" t="n">
        <x:v>47</x:v>
      </x:c>
      <x:c r="J214" t="n">
        <x:v>1</x:v>
      </x:c>
      <x:c r="K214" s="46" t="n">
        <x:v>3</x:v>
      </x:c>
      <x:c r="L214" s="45" t="n">
        <x:v>50</x:v>
      </x:c>
      <x:c r="M214" s="46" t="n">
        <x:v>5545.344599999999</x:v>
      </x:c>
      <x:c r="N214" s="45" t="n">
        <x:v>35.94120854444034</x:v>
      </x:c>
      <x:c r="O214" s="45" t="n">
        <x:v>39.17301623464982</x:v>
      </x:c>
      <x:c r="P214" s="46" t="n">
        <x:v>240.9027648267581</x:v>
      </x:c>
      <x:c r="Q214" s="29" t="n">
        <x:v>1</x:v>
      </x:c>
      <x:c r="R214" s="45" t="n">
        <x:v>20</x:v>
      </x:c>
      <x:c r="S214" s="45" t="n">
        <x:v>248.9027648267581</x:v>
      </x:c>
      <x:c r="T214" s="45" t="n">
        <x:v>17.9012554692988</x:v>
      </x:c>
      <x:c r="U214" s="45" t="n">
        <x:v>0.1375000999216538</x:v>
      </x:c>
      <x:c r="V214" s="45" t="n">
        <x:v>0</x:v>
      </x:c>
      <x:c r="W214" t="inlineStr">
        <x:is>
          <x:t xml:space="preserve">ÓPTIMO</x:t>
        </x:is>
      </x:c>
      <x:c r="X214" s="45" t="n">
        <x:v>4.177411396000025</x:v>
      </x:c>
      <x:c r="Y214" t="n">
        <x:v>0</x:v>
      </x:c>
      <x:c r="Z214" s="45" t="n">
        <x:v>142</x:v>
      </x:c>
      <x:c r="AA214" s="45" t="n">
        <x:v>334</x:v>
      </x:c>
    </x:row>
    <x:row r="215">
      <x:c r="A215" t="inlineStr">
        <x:is>
          <x:t xml:space="preserve">S15A</x:t>
        </x:is>
      </x:c>
      <x:c r="B215" t="inlineStr">
        <x:is>
          <x:t xml:space="preserve">MILP (año sin fallas)</x:t>
        </x:is>
      </x:c>
      <x:c r="C215" t="inlineStr">
        <x:is>
          <x:t xml:space="preserve">Falla taladro con alternativa</x:t>
        </x:is>
      </x:c>
      <x:c r="D215" t="inlineStr">
        <x:is>
          <x:t xml:space="preserve">Taladro de banco para perforación de acero</x:t>
        </x:is>
      </x:c>
      <x:c r="E215" t="inlineStr">
        <x:is>
          <x:t xml:space="preserve">A</x:t>
        </x:is>
      </x:c>
      <x:c r="F215" t="inlineStr">
        <x:is>
          <x:t xml:space="preserve">CONV</x:t>
        </x:is>
      </x:c>
      <x:c r="G215" t="inlineStr">
        <x:is>
          <x:t xml:space="preserve">2025-09-19 10:30:00.000</x:t>
        </x:is>
      </x:c>
      <x:c r="H215" t="n">
        <x:v>5</x:v>
      </x:c>
      <x:c r="I215" t="n">
        <x:v>41</x:v>
      </x:c>
      <x:c r="J215" t="n">
        <x:v>1</x:v>
      </x:c>
      <x:c r="K215" s="46" t="n">
        <x:v>2</x:v>
      </x:c>
      <x:c r="L215" s="45" t="n">
        <x:v>60</x:v>
      </x:c>
      <x:c r="M215" s="46" t="n">
        <x:v>4261.074000000001</x:v>
      </x:c>
      <x:c r="N215" s="45" t="n">
        <x:v>15.72314475121511</x:v>
      </x:c>
      <x:c r="O215" s="45" t="n">
        <x:v>25.33993400000031</x:v>
      </x:c>
      <x:c r="P215" s="46" t="n">
        <x:v>118.2523140000039</x:v>
      </x:c>
      <x:c r="Q215" s="29" t="n">
        <x:v>0</x:v>
      </x:c>
      <x:c r="R215" s="45" t="n">
        <x:v>0</x:v>
      </x:c>
      <x:c r="S215" s="45" t="n">
        <x:v>118.2523140000039</x:v>
      </x:c>
      <x:c r="T215" s="45" t="n">
        <x:v>12.23299800000041</x:v>
      </x:c>
      <x:c r="U215" s="45" t="n">
        <x:v>0.0458332416666657</x:v>
      </x:c>
      <x:c r="V215" s="45" t="n">
        <x:v>0</x:v>
      </x:c>
      <x:c r="W215" t="inlineStr">
        <x:is>
          <x:t xml:space="preserve">REGLA</x:t>
        </x:is>
      </x:c>
      <x:c r="X215" s="45" t="n">
        <x:v>0.0001365149996672</x:v>
      </x:c>
      <x:c r="Y215" t="n">
        <x:v>0</x:v>
      </x:c>
    </x:row>
    <x:row r="216">
      <x:c r="A216" t="inlineStr">
        <x:is>
          <x:t xml:space="preserve">S15A</x:t>
        </x:is>
      </x:c>
      <x:c r="B216" t="inlineStr">
        <x:is>
          <x:t xml:space="preserve">MILP (año sin fallas)</x:t>
        </x:is>
      </x:c>
      <x:c r="C216" t="inlineStr">
        <x:is>
          <x:t xml:space="preserve">Falla taladro con alternativa</x:t>
        </x:is>
      </x:c>
      <x:c r="D216" t="inlineStr">
        <x:is>
          <x:t xml:space="preserve">Taladro de banco para perforación de acero</x:t>
        </x:is>
      </x:c>
      <x:c r="E216" t="inlineStr">
        <x:is>
          <x:t xml:space="preserve">A</x:t>
        </x:is>
      </x:c>
      <x:c r="F216" t="inlineStr">
        <x:is>
          <x:t xml:space="preserve">EDD</x:t>
        </x:is>
      </x:c>
      <x:c r="G216" t="inlineStr">
        <x:is>
          <x:t xml:space="preserve">2025-09-19 10:30:00.000</x:t>
        </x:is>
      </x:c>
      <x:c r="H216" t="n">
        <x:v>5</x:v>
      </x:c>
      <x:c r="I216" t="n">
        <x:v>41</x:v>
      </x:c>
      <x:c r="J216" t="n">
        <x:v>1</x:v>
      </x:c>
      <x:c r="K216" s="46" t="n">
        <x:v>1</x:v>
      </x:c>
      <x:c r="L216" s="45" t="n">
        <x:v>80</x:v>
      </x:c>
      <x:c r="M216" s="46" t="n">
        <x:v>3180.588000000001</x:v>
      </x:c>
      <x:c r="N216" s="45" t="n">
        <x:v>30.57561093407283</x:v>
      </x:c>
      <x:c r="O216" s="45" t="n">
        <x:v>19.74680100000023</x:v>
      </x:c>
      <x:c r="P216" s="46" t="n">
        <x:v>762.6335260000019</x:v>
      </x:c>
      <x:c r="Q216" s="29" t="n">
        <x:v>0</x:v>
      </x:c>
      <x:c r="R216" s="45" t="n">
        <x:v>27</x:v>
      </x:c>
      <x:c r="S216" s="45" t="n">
        <x:v>762.6335260000019</x:v>
      </x:c>
      <x:c r="T216" s="45" t="n">
        <x:v>39.18266599999993</x:v>
      </x:c>
      <x:c r="U216" s="45" t="n">
        <x:v>0.0458332416666657</x:v>
      </x:c>
      <x:c r="V216" s="45" t="n">
        <x:v>0</x:v>
      </x:c>
      <x:c r="W216" t="inlineStr">
        <x:is>
          <x:t xml:space="preserve">REGLA</x:t>
        </x:is>
      </x:c>
      <x:c r="X216" s="45" t="n">
        <x:v>0.0003013939999618</x:v>
      </x:c>
      <x:c r="Y216" t="n">
        <x:v>0</x:v>
      </x:c>
    </x:row>
    <x:row r="217">
      <x:c r="A217" t="inlineStr">
        <x:is>
          <x:t xml:space="preserve">S15A</x:t>
        </x:is>
      </x:c>
      <x:c r="B217" t="inlineStr">
        <x:is>
          <x:t xml:space="preserve">MILP (año sin fallas)</x:t>
        </x:is>
      </x:c>
      <x:c r="C217" t="inlineStr">
        <x:is>
          <x:t xml:space="preserve">Falla taladro con alternativa</x:t>
        </x:is>
      </x:c>
      <x:c r="D217" t="inlineStr">
        <x:is>
          <x:t xml:space="preserve">Taladro de banco para perforación de acero</x:t>
        </x:is>
      </x:c>
      <x:c r="E217" t="inlineStr">
        <x:is>
          <x:t xml:space="preserve">A</x:t>
        </x:is>
      </x:c>
      <x:c r="F217" t="inlineStr">
        <x:is>
          <x:t xml:space="preserve">MILP-MONO</x:t>
        </x:is>
      </x:c>
      <x:c r="G217" t="inlineStr">
        <x:is>
          <x:t xml:space="preserve">2025-09-19 10:30:00.000</x:t>
        </x:is>
      </x:c>
      <x:c r="H217" t="n">
        <x:v>5</x:v>
      </x:c>
      <x:c r="I217" t="n">
        <x:v>41</x:v>
      </x:c>
      <x:c r="J217" t="n">
        <x:v>1</x:v>
      </x:c>
      <x:c r="K217" s="46" t="n">
        <x:v>1</x:v>
      </x:c>
      <x:c r="L217" s="45" t="n">
        <x:v>80</x:v>
      </x:c>
      <x:c r="M217" s="46" t="n">
        <x:v>1505.399</x:v>
      </x:c>
      <x:c r="N217" s="45" t="n">
        <x:v>8.61893037814751</x:v>
      </x:c>
      <x:c r="O217" s="45" t="n">
        <x:v>11.76063500000032</x:v>
      </x:c>
      <x:c r="P217" s="46" t="n">
        <x:v>517.6437690000048</x:v>
      </x:c>
      <x:c r="Q217" s="29" t="n">
        <x:v>2</x:v>
      </x:c>
      <x:c r="R217" s="45" t="n">
        <x:v>27</x:v>
      </x:c>
      <x:c r="S217" s="45" t="n">
        <x:v>533.6437690000048</x:v>
      </x:c>
      <x:c r="T217" s="45" t="n">
        <x:v>72.21696000000065</x:v>
      </x:c>
      <x:c r="U217" s="45" t="n">
        <x:v>0.1375001391625989</x:v>
      </x:c>
      <x:c r="V217" s="45" t="n">
        <x:v>0</x:v>
      </x:c>
      <x:c r="W217" t="inlineStr">
        <x:is>
          <x:t xml:space="preserve">ÓPTIMO</x:t>
        </x:is>
      </x:c>
      <x:c r="X217" s="45" t="n">
        <x:v>0.102198946000044</x:v>
      </x:c>
      <x:c r="Y217" t="n">
        <x:v>0</x:v>
      </x:c>
      <x:c r="Z217" s="45" t="n">
        <x:v>111</x:v>
      </x:c>
      <x:c r="AA217" s="45" t="n">
        <x:v>222</x:v>
      </x:c>
    </x:row>
    <x:row r="218">
      <x:c r="A218" t="inlineStr">
        <x:is>
          <x:t xml:space="preserve">S15A</x:t>
        </x:is>
      </x:c>
      <x:c r="B218" t="inlineStr">
        <x:is>
          <x:t xml:space="preserve">MILP (año sin fallas)</x:t>
        </x:is>
      </x:c>
      <x:c r="C218" t="inlineStr">
        <x:is>
          <x:t xml:space="preserve">Falla taladro con alternativa</x:t>
        </x:is>
      </x:c>
      <x:c r="D218" t="inlineStr">
        <x:is>
          <x:t xml:space="preserve">Taladro de banco para perforación de acero</x:t>
        </x:is>
      </x:c>
      <x:c r="E218" t="inlineStr">
        <x:is>
          <x:t xml:space="preserve">A</x:t>
        </x:is>
      </x:c>
      <x:c r="F218" t="inlineStr">
        <x:is>
          <x:t xml:space="preserve">MILP-LEX</x:t>
        </x:is>
      </x:c>
      <x:c r="G218" t="inlineStr">
        <x:is>
          <x:t xml:space="preserve">2025-09-19 10:30:00.000</x:t>
        </x:is>
      </x:c>
      <x:c r="H218" t="n">
        <x:v>5</x:v>
      </x:c>
      <x:c r="I218" t="n">
        <x:v>41</x:v>
      </x:c>
      <x:c r="J218" t="n">
        <x:v>1</x:v>
      </x:c>
      <x:c r="K218" s="46" t="n">
        <x:v>1</x:v>
      </x:c>
      <x:c r="L218" s="45" t="n">
        <x:v>80</x:v>
      </x:c>
      <x:c r="M218" s="46" t="n">
        <x:v>1505.399</x:v>
      </x:c>
      <x:c r="N218" s="45" t="n">
        <x:v>8.618930378147343</x:v>
      </x:c>
      <x:c r="O218" s="45" t="n">
        <x:v>11.76063500000009</x:v>
      </x:c>
      <x:c r="P218" s="46" t="n">
        <x:v>334.687705000001</x:v>
      </x:c>
      <x:c r="Q218" s="29" t="n">
        <x:v>2</x:v>
      </x:c>
      <x:c r="R218" s="45" t="n">
        <x:v>25</x:v>
      </x:c>
      <x:c r="S218" s="45" t="n">
        <x:v>350.687705000001</x:v>
      </x:c>
      <x:c r="T218" s="45" t="n">
        <x:v>29.26949400000035</x:v>
      </x:c>
      <x:c r="U218" s="45" t="n">
        <x:v>0.1375001391625989</x:v>
      </x:c>
      <x:c r="V218" s="45" t="n">
        <x:v>0</x:v>
      </x:c>
      <x:c r="W218" t="inlineStr">
        <x:is>
          <x:t xml:space="preserve">ÓPTIMO</x:t>
        </x:is>
      </x:c>
      <x:c r="X218" s="45" t="n">
        <x:v>1.231074669000009</x:v>
      </x:c>
      <x:c r="Y218" t="n">
        <x:v>0</x:v>
      </x:c>
      <x:c r="Z218" s="45" t="n">
        <x:v>111</x:v>
      </x:c>
      <x:c r="AA218" s="45" t="n">
        <x:v>262</x:v>
      </x:c>
    </x:row>
    <x:row r="219">
      <x:c r="A219" t="inlineStr">
        <x:is>
          <x:t xml:space="preserve">S15B</x:t>
        </x:is>
      </x:c>
      <x:c r="B219" t="inlineStr">
        <x:is>
          <x:t xml:space="preserve">FIFO (16_PROGRAMA_BASE)</x:t>
        </x:is>
      </x:c>
      <x:c r="C219" t="inlineStr">
        <x:is>
          <x:t xml:space="preserve">Falla taladro con alternativa</x:t>
        </x:is>
      </x:c>
      <x:c r="D219" t="inlineStr">
        <x:is>
          <x:t xml:space="preserve">Taladro de banco para perforación de acero</x:t>
        </x:is>
      </x:c>
      <x:c r="E219" t="inlineStr">
        <x:is>
          <x:t xml:space="preserve">B</x:t>
        </x:is>
      </x:c>
      <x:c r="F219" t="inlineStr">
        <x:is>
          <x:t xml:space="preserve">CONV</x:t>
        </x:is>
      </x:c>
      <x:c r="G219" t="inlineStr">
        <x:is>
          <x:t xml:space="preserve">2025-09-19 10:30:00.000</x:t>
        </x:is>
      </x:c>
      <x:c r="H219" t="n">
        <x:v>6</x:v>
      </x:c>
      <x:c r="I219" t="n">
        <x:v>47</x:v>
      </x:c>
      <x:c r="J219" t="n">
        <x:v>1</x:v>
      </x:c>
      <x:c r="K219" s="46" t="n">
        <x:v>6</x:v>
      </x:c>
      <x:c r="L219" s="45" t="n">
        <x:v>0</x:v>
      </x:c>
      <x:c r="M219" s="46" t="n">
        <x:v>11311.8176</x:v>
      </x:c>
      <x:c r="N219" s="45" t="n">
        <x:v>74.31893206885906</x:v>
      </x:c>
      <x:c r="O219" s="45" t="n">
        <x:v>92.05678700000136</x:v>
      </x:c>
      <x:c r="P219" s="46" t="n">
        <x:v>481.0393060000045</x:v>
      </x:c>
      <x:c r="Q219" s="29" t="n">
        <x:v>0</x:v>
      </x:c>
      <x:c r="R219" s="45" t="n">
        <x:v>0</x:v>
      </x:c>
      <x:c r="S219" s="45" t="n">
        <x:v>481.0393060000045</x:v>
      </x:c>
      <x:c r="T219" s="45" t="n">
        <x:v>46.93066400000043</x:v>
      </x:c>
      <x:c r="U219" s="45" t="n">
        <x:v>1.973124908333333</x:v>
      </x:c>
      <x:c r="V219" s="45" t="n">
        <x:v>218.23</x:v>
      </x:c>
      <x:c r="W219" t="inlineStr">
        <x:is>
          <x:t xml:space="preserve">REGLA</x:t>
        </x:is>
      </x:c>
      <x:c r="X219" s="45" t="n">
        <x:v>9.433199966224493e-05</x:v>
      </x:c>
      <x:c r="Y219" t="n">
        <x:v>0</x:v>
      </x:c>
    </x:row>
    <x:row r="220">
      <x:c r="A220" t="inlineStr">
        <x:is>
          <x:t xml:space="preserve">S15B</x:t>
        </x:is>
      </x:c>
      <x:c r="B220" t="inlineStr">
        <x:is>
          <x:t xml:space="preserve">FIFO (16_PROGRAMA_BASE)</x:t>
        </x:is>
      </x:c>
      <x:c r="C220" t="inlineStr">
        <x:is>
          <x:t xml:space="preserve">Falla taladro con alternativa</x:t>
        </x:is>
      </x:c>
      <x:c r="D220" t="inlineStr">
        <x:is>
          <x:t xml:space="preserve">Taladro de banco para perforación de acero</x:t>
        </x:is>
      </x:c>
      <x:c r="E220" t="inlineStr">
        <x:is>
          <x:t xml:space="preserve">B</x:t>
        </x:is>
      </x:c>
      <x:c r="F220" t="inlineStr">
        <x:is>
          <x:t xml:space="preserve">EDD</x:t>
        </x:is>
      </x:c>
      <x:c r="G220" t="inlineStr">
        <x:is>
          <x:t xml:space="preserve">2025-09-19 10:30:00.000</x:t>
        </x:is>
      </x:c>
      <x:c r="H220" t="n">
        <x:v>6</x:v>
      </x:c>
      <x:c r="I220" t="n">
        <x:v>47</x:v>
      </x:c>
      <x:c r="J220" t="n">
        <x:v>1</x:v>
      </x:c>
      <x:c r="K220" s="46" t="n">
        <x:v>3</x:v>
      </x:c>
      <x:c r="L220" s="45" t="n">
        <x:v>50</x:v>
      </x:c>
      <x:c r="M220" s="46" t="n">
        <x:v>6403.4628</x:v>
      </x:c>
      <x:c r="N220" s="45" t="n">
        <x:v>58.46317512515649</x:v>
      </x:c>
      <x:c r="O220" s="45" t="n">
        <x:v>48.91838900000062</x:v>
      </x:c>
      <x:c r="P220" s="46" t="n">
        <x:v>1168.407167000007</x:v>
      </x:c>
      <x:c r="Q220" s="29" t="n">
        <x:v>2</x:v>
      </x:c>
      <x:c r="R220" s="45" t="n">
        <x:v>38</x:v>
      </x:c>
      <x:c r="S220" s="45" t="n">
        <x:v>1184.407167000007</x:v>
      </x:c>
      <x:c r="T220" s="45" t="n">
        <x:v>38.76599999999985</x:v>
      </x:c>
      <x:c r="U220" s="45" t="n">
        <x:v>1.973124908333333</x:v>
      </x:c>
      <x:c r="V220" s="45" t="n">
        <x:v>218.23</x:v>
      </x:c>
      <x:c r="W220" t="inlineStr">
        <x:is>
          <x:t xml:space="preserve">REGLA</x:t>
        </x:is>
      </x:c>
      <x:c r="X220" s="45" t="n">
        <x:v>0.0005215380001572999</x:v>
      </x:c>
      <x:c r="Y220" t="n">
        <x:v>0</x:v>
      </x:c>
    </x:row>
    <x:row r="221">
      <x:c r="A221" t="inlineStr">
        <x:is>
          <x:t xml:space="preserve">S15B</x:t>
        </x:is>
      </x:c>
      <x:c r="B221" t="inlineStr">
        <x:is>
          <x:t xml:space="preserve">FIFO (16_PROGRAMA_BASE)</x:t>
        </x:is>
      </x:c>
      <x:c r="C221" t="inlineStr">
        <x:is>
          <x:t xml:space="preserve">Falla taladro con alternativa</x:t>
        </x:is>
      </x:c>
      <x:c r="D221" t="inlineStr">
        <x:is>
          <x:t xml:space="preserve">Taladro de banco para perforación de acero</x:t>
        </x:is>
      </x:c>
      <x:c r="E221" t="inlineStr">
        <x:is>
          <x:t xml:space="preserve">B</x:t>
        </x:is>
      </x:c>
      <x:c r="F221" t="inlineStr">
        <x:is>
          <x:t xml:space="preserve">MILP-MONO</x:t>
        </x:is>
      </x:c>
      <x:c r="G221" t="inlineStr">
        <x:is>
          <x:t xml:space="preserve">2025-09-19 10:30:00.000</x:t>
        </x:is>
      </x:c>
      <x:c r="H221" t="n">
        <x:v>6</x:v>
      </x:c>
      <x:c r="I221" t="n">
        <x:v>47</x:v>
      </x:c>
      <x:c r="J221" t="n">
        <x:v>1</x:v>
      </x:c>
      <x:c r="K221" s="46" t="n">
        <x:v>3</x:v>
      </x:c>
      <x:c r="L221" s="45" t="n">
        <x:v>50</x:v>
      </x:c>
      <x:c r="M221" s="46" t="n">
        <x:v>6403.4628</x:v>
      </x:c>
      <x:c r="N221" s="45" t="n">
        <x:v>58.46317512515649</x:v>
      </x:c>
      <x:c r="O221" s="45" t="n">
        <x:v>48.91838900000062</x:v>
      </x:c>
      <x:c r="P221" s="46" t="n">
        <x:v>1168.407167000007</x:v>
      </x:c>
      <x:c r="Q221" s="29" t="n">
        <x:v>2</x:v>
      </x:c>
      <x:c r="R221" s="45" t="n">
        <x:v>38</x:v>
      </x:c>
      <x:c r="S221" s="45" t="n">
        <x:v>1184.407167000007</x:v>
      </x:c>
      <x:c r="T221" s="45" t="n">
        <x:v>27.65986599999997</x:v>
      </x:c>
      <x:c r="U221" s="45" t="n">
        <x:v>1.973124908333333</x:v>
      </x:c>
      <x:c r="V221" s="45" t="n">
        <x:v>218.23</x:v>
      </x:c>
      <x:c r="W221" t="inlineStr">
        <x:is>
          <x:t xml:space="preserve">ÓPTIMO</x:t>
        </x:is>
      </x:c>
      <x:c r="X221" s="45" t="n">
        <x:v>0.7538806120001027</x:v>
      </x:c>
      <x:c r="Y221" t="n">
        <x:v>0</x:v>
      </x:c>
      <x:c r="Z221" s="45" t="n">
        <x:v>142</x:v>
      </x:c>
      <x:c r="AA221" s="45" t="n">
        <x:v>288</x:v>
      </x:c>
    </x:row>
    <x:row r="222">
      <x:c r="A222" t="inlineStr">
        <x:is>
          <x:t xml:space="preserve">S15B</x:t>
        </x:is>
      </x:c>
      <x:c r="B222" t="inlineStr">
        <x:is>
          <x:t xml:space="preserve">FIFO (16_PROGRAMA_BASE)</x:t>
        </x:is>
      </x:c>
      <x:c r="C222" t="inlineStr">
        <x:is>
          <x:t xml:space="preserve">Falla taladro con alternativa</x:t>
        </x:is>
      </x:c>
      <x:c r="D222" t="inlineStr">
        <x:is>
          <x:t xml:space="preserve">Taladro de banco para perforación de acero</x:t>
        </x:is>
      </x:c>
      <x:c r="E222" t="inlineStr">
        <x:is>
          <x:t xml:space="preserve">B</x:t>
        </x:is>
      </x:c>
      <x:c r="F222" t="inlineStr">
        <x:is>
          <x:t xml:space="preserve">MILP-LEX</x:t>
        </x:is>
      </x:c>
      <x:c r="G222" t="inlineStr">
        <x:is>
          <x:t xml:space="preserve">2025-09-19 10:30:00.000</x:t>
        </x:is>
      </x:c>
      <x:c r="H222" t="n">
        <x:v>6</x:v>
      </x:c>
      <x:c r="I222" t="n">
        <x:v>47</x:v>
      </x:c>
      <x:c r="J222" t="n">
        <x:v>1</x:v>
      </x:c>
      <x:c r="K222" s="46" t="n">
        <x:v>3</x:v>
      </x:c>
      <x:c r="L222" s="45" t="n">
        <x:v>50</x:v>
      </x:c>
      <x:c r="M222" s="46" t="n">
        <x:v>6403.4628</x:v>
      </x:c>
      <x:c r="N222" s="45" t="n">
        <x:v>58.46317512515684</x:v>
      </x:c>
      <x:c r="O222" s="45" t="n">
        <x:v>48.91838900000084</x:v>
      </x:c>
      <x:c r="P222" s="46" t="n">
        <x:v>709.956776</x:v>
      </x:c>
      <x:c r="Q222" s="29" t="n">
        <x:v>1</x:v>
      </x:c>
      <x:c r="R222" s="45" t="n">
        <x:v>33</x:v>
      </x:c>
      <x:c r="S222" s="45" t="n">
        <x:v>717.956776</x:v>
      </x:c>
      <x:c r="T222" s="45" t="n">
        <x:v>27.6598660000002</x:v>
      </x:c>
      <x:c r="U222" s="45" t="n">
        <x:v>1.973124908333333</x:v>
      </x:c>
      <x:c r="V222" s="45" t="n">
        <x:v>218.23</x:v>
      </x:c>
      <x:c r="W222" t="inlineStr">
        <x:is>
          <x:t xml:space="preserve">ÓPTIMO</x:t>
        </x:is>
      </x:c>
      <x:c r="X222" s="45" t="n">
        <x:v>4.918051271999957</x:v>
      </x:c>
      <x:c r="Y222" t="n">
        <x:v>0</x:v>
      </x:c>
      <x:c r="Z222" s="45" t="n">
        <x:v>142</x:v>
      </x:c>
      <x:c r="AA222" s="45" t="n">
        <x:v>334</x:v>
      </x:c>
    </x:row>
    <x:row r="223">
      <x:c r="A223" t="inlineStr">
        <x:is>
          <x:t xml:space="preserve">S15B</x:t>
        </x:is>
      </x:c>
      <x:c r="B223" t="inlineStr">
        <x:is>
          <x:t xml:space="preserve">MILP (año sin fallas)</x:t>
        </x:is>
      </x:c>
      <x:c r="C223" t="inlineStr">
        <x:is>
          <x:t xml:space="preserve">Falla taladro con alternativa</x:t>
        </x:is>
      </x:c>
      <x:c r="D223" t="inlineStr">
        <x:is>
          <x:t xml:space="preserve">Taladro de banco para perforación de acero</x:t>
        </x:is>
      </x:c>
      <x:c r="E223" t="inlineStr">
        <x:is>
          <x:t xml:space="preserve">B</x:t>
        </x:is>
      </x:c>
      <x:c r="F223" t="inlineStr">
        <x:is>
          <x:t xml:space="preserve">CONV</x:t>
        </x:is>
      </x:c>
      <x:c r="G223" t="inlineStr">
        <x:is>
          <x:t xml:space="preserve">2025-09-19 10:30:00.000</x:t>
        </x:is>
      </x:c>
      <x:c r="H223" t="n">
        <x:v>5</x:v>
      </x:c>
      <x:c r="I223" t="n">
        <x:v>41</x:v>
      </x:c>
      <x:c r="J223" t="n">
        <x:v>1</x:v>
      </x:c>
      <x:c r="K223" s="46" t="n">
        <x:v>2</x:v>
      </x:c>
      <x:c r="L223" s="45" t="n">
        <x:v>60</x:v>
      </x:c>
      <x:c r="M223" s="46" t="n">
        <x:v>4261.074000000001</x:v>
      </x:c>
      <x:c r="N223" s="45" t="n">
        <x:v>18.90733079203787</x:v>
      </x:c>
      <x:c r="O223" s="45" t="n">
        <x:v>28.40993400000048</x:v>
      </x:c>
      <x:c r="P223" s="46" t="n">
        <x:v>162.7673140000063</x:v>
      </x:c>
      <x:c r="Q223" s="29" t="n">
        <x:v>0</x:v>
      </x:c>
      <x:c r="R223" s="45" t="n">
        <x:v>0</x:v>
      </x:c>
      <x:c r="S223" s="45" t="n">
        <x:v>162.7673140000063</x:v>
      </x:c>
      <x:c r="T223" s="45" t="n">
        <x:v>16.83799800000065</x:v>
      </x:c>
      <x:c r="U223" s="45" t="n">
        <x:v>0.4679582416666663</x:v>
      </x:c>
      <x:c r="V223" s="45" t="n">
        <x:v>43.646</x:v>
      </x:c>
      <x:c r="W223" t="inlineStr">
        <x:is>
          <x:t xml:space="preserve">REGLA</x:t>
        </x:is>
      </x:c>
      <x:c r="X223" s="45" t="n">
        <x:v>9.37530003284337e-05</x:v>
      </x:c>
      <x:c r="Y223" t="n">
        <x:v>0</x:v>
      </x:c>
    </x:row>
    <x:row r="224">
      <x:c r="A224" t="inlineStr">
        <x:is>
          <x:t xml:space="preserve">S15B</x:t>
        </x:is>
      </x:c>
      <x:c r="B224" t="inlineStr">
        <x:is>
          <x:t xml:space="preserve">MILP (año sin fallas)</x:t>
        </x:is>
      </x:c>
      <x:c r="C224" t="inlineStr">
        <x:is>
          <x:t xml:space="preserve">Falla taladro con alternativa</x:t>
        </x:is>
      </x:c>
      <x:c r="D224" t="inlineStr">
        <x:is>
          <x:t xml:space="preserve">Taladro de banco para perforación de acero</x:t>
        </x:is>
      </x:c>
      <x:c r="E224" t="inlineStr">
        <x:is>
          <x:t xml:space="preserve">B</x:t>
        </x:is>
      </x:c>
      <x:c r="F224" t="inlineStr">
        <x:is>
          <x:t xml:space="preserve">EDD</x:t>
        </x:is>
      </x:c>
      <x:c r="G224" t="inlineStr">
        <x:is>
          <x:t xml:space="preserve">2025-09-19 10:30:00.000</x:t>
        </x:is>
      </x:c>
      <x:c r="H224" t="n">
        <x:v>5</x:v>
      </x:c>
      <x:c r="I224" t="n">
        <x:v>41</x:v>
      </x:c>
      <x:c r="J224" t="n">
        <x:v>1</x:v>
      </x:c>
      <x:c r="K224" s="46" t="n">
        <x:v>1</x:v>
      </x:c>
      <x:c r="L224" s="45" t="n">
        <x:v>80</x:v>
      </x:c>
      <x:c r="M224" s="46" t="n">
        <x:v>3180.588000000001</x:v>
      </x:c>
      <x:c r="N224" s="45" t="n">
        <x:v>30.57561093407283</x:v>
      </x:c>
      <x:c r="O224" s="45" t="n">
        <x:v>19.74680100000023</x:v>
      </x:c>
      <x:c r="P224" s="46" t="n">
        <x:v>762.6335260000019</x:v>
      </x:c>
      <x:c r="Q224" s="29" t="n">
        <x:v>0</x:v>
      </x:c>
      <x:c r="R224" s="45" t="n">
        <x:v>27</x:v>
      </x:c>
      <x:c r="S224" s="45" t="n">
        <x:v>762.6335260000019</x:v>
      </x:c>
      <x:c r="T224" s="45" t="n">
        <x:v>39.18266599999993</x:v>
      </x:c>
      <x:c r="U224" s="45" t="n">
        <x:v>0.4679582416666663</x:v>
      </x:c>
      <x:c r="V224" s="45" t="n">
        <x:v>43.646</x:v>
      </x:c>
      <x:c r="W224" t="inlineStr">
        <x:is>
          <x:t xml:space="preserve">REGLA</x:t>
        </x:is>
      </x:c>
      <x:c r="X224" s="45" t="n">
        <x:v>0.0002857760000551</x:v>
      </x:c>
      <x:c r="Y224" t="n">
        <x:v>0</x:v>
      </x:c>
    </x:row>
    <x:row r="225">
      <x:c r="A225" t="inlineStr">
        <x:is>
          <x:t xml:space="preserve">S15B</x:t>
        </x:is>
      </x:c>
      <x:c r="B225" t="inlineStr">
        <x:is>
          <x:t xml:space="preserve">MILP (año sin fallas)</x:t>
        </x:is>
      </x:c>
      <x:c r="C225" t="inlineStr">
        <x:is>
          <x:t xml:space="preserve">Falla taladro con alternativa</x:t>
        </x:is>
      </x:c>
      <x:c r="D225" t="inlineStr">
        <x:is>
          <x:t xml:space="preserve">Taladro de banco para perforación de acero</x:t>
        </x:is>
      </x:c>
      <x:c r="E225" t="inlineStr">
        <x:is>
          <x:t xml:space="preserve">B</x:t>
        </x:is>
      </x:c>
      <x:c r="F225" t="inlineStr">
        <x:is>
          <x:t xml:space="preserve">MILP-MONO</x:t>
        </x:is>
      </x:c>
      <x:c r="G225" t="inlineStr">
        <x:is>
          <x:t xml:space="preserve">2025-09-19 10:30:00.000</x:t>
        </x:is>
      </x:c>
      <x:c r="H225" t="n">
        <x:v>5</x:v>
      </x:c>
      <x:c r="I225" t="n">
        <x:v>41</x:v>
      </x:c>
      <x:c r="J225" t="n">
        <x:v>1</x:v>
      </x:c>
      <x:c r="K225" s="46" t="n">
        <x:v>2</x:v>
      </x:c>
      <x:c r="L225" s="45" t="n">
        <x:v>60</x:v>
      </x:c>
      <x:c r="M225" s="46" t="n">
        <x:v>2585.885</x:v>
      </x:c>
      <x:c r="N225" s="45" t="n">
        <x:v>21.70055323299146</x:v>
      </x:c>
      <x:c r="O225" s="45" t="n">
        <x:v>36.70176700000047</x:v>
      </x:c>
      <x:c r="P225" s="46" t="n">
        <x:v>325.5331180000067</x:v>
      </x:c>
      <x:c r="Q225" s="29" t="n">
        <x:v>2</x:v>
      </x:c>
      <x:c r="R225" s="45" t="n">
        <x:v>8</x:v>
      </x:c>
      <x:c r="S225" s="45" t="n">
        <x:v>341.5331180000067</x:v>
      </x:c>
      <x:c r="T225" s="45" t="n">
        <x:v>79.37732300000062</x:v>
      </x:c>
      <x:c r="U225" s="45" t="n">
        <x:v>0.7019373891625986</x:v>
      </x:c>
      <x:c r="V225" s="45" t="n">
        <x:v>43.646</x:v>
      </x:c>
      <x:c r="W225" t="inlineStr">
        <x:is>
          <x:t xml:space="preserve">ÓPTIMO</x:t>
        </x:is>
      </x:c>
      <x:c r="X225" s="45" t="n">
        <x:v>0.1099146839997047</x:v>
      </x:c>
      <x:c r="Y225" t="n">
        <x:v>0</x:v>
      </x:c>
      <x:c r="Z225" s="45" t="n">
        <x:v>111</x:v>
      </x:c>
      <x:c r="AA225" s="45" t="n">
        <x:v>222</x:v>
      </x:c>
    </x:row>
    <x:row r="226">
      <x:c r="A226" t="inlineStr">
        <x:is>
          <x:t xml:space="preserve">S15B</x:t>
        </x:is>
      </x:c>
      <x:c r="B226" t="inlineStr">
        <x:is>
          <x:t xml:space="preserve">MILP (año sin fallas)</x:t>
        </x:is>
      </x:c>
      <x:c r="C226" t="inlineStr">
        <x:is>
          <x:t xml:space="preserve">Falla taladro con alternativa</x:t>
        </x:is>
      </x:c>
      <x:c r="D226" t="inlineStr">
        <x:is>
          <x:t xml:space="preserve">Taladro de banco para perforación de acero</x:t>
        </x:is>
      </x:c>
      <x:c r="E226" t="inlineStr">
        <x:is>
          <x:t xml:space="preserve">B</x:t>
        </x:is>
      </x:c>
      <x:c r="F226" t="inlineStr">
        <x:is>
          <x:t xml:space="preserve">MILP-LEX</x:t>
        </x:is>
      </x:c>
      <x:c r="G226" t="inlineStr">
        <x:is>
          <x:t xml:space="preserve">2025-09-19 10:30:00.000</x:t>
        </x:is>
      </x:c>
      <x:c r="H226" t="n">
        <x:v>5</x:v>
      </x:c>
      <x:c r="I226" t="n">
        <x:v>41</x:v>
      </x:c>
      <x:c r="J226" t="n">
        <x:v>1</x:v>
      </x:c>
      <x:c r="K226" s="46" t="n">
        <x:v>2</x:v>
      </x:c>
      <x:c r="L226" s="45" t="n">
        <x:v>60</x:v>
      </x:c>
      <x:c r="M226" s="46" t="n">
        <x:v>2585.885</x:v>
      </x:c>
      <x:c r="N226" s="45" t="n">
        <x:v>21.70055323299117</x:v>
      </x:c>
      <x:c r="O226" s="45" t="n">
        <x:v>36.70176700000002</x:v>
      </x:c>
      <x:c r="P226" s="46" t="n">
        <x:v>230.1759750005481</x:v>
      </x:c>
      <x:c r="Q226" s="29" t="n">
        <x:v>2</x:v>
      </x:c>
      <x:c r="R226" s="45" t="n">
        <x:v>8</x:v>
      </x:c>
      <x:c r="S226" s="45" t="n">
        <x:v>246.1759750005481</x:v>
      </x:c>
      <x:c r="T226" s="45" t="n">
        <x:v>35.10865800000033</x:v>
      </x:c>
      <x:c r="U226" s="45" t="n">
        <x:v>0.7019373891625986</x:v>
      </x:c>
      <x:c r="V226" s="45" t="n">
        <x:v>43.646</x:v>
      </x:c>
      <x:c r="W226" t="inlineStr">
        <x:is>
          <x:t xml:space="preserve">ÓPTIMO</x:t>
        </x:is>
      </x:c>
      <x:c r="X226" s="45" t="n">
        <x:v>1.692287807999946</x:v>
      </x:c>
      <x:c r="Y226" t="n">
        <x:v>0</x:v>
      </x:c>
      <x:c r="Z226" s="45" t="n">
        <x:v>111</x:v>
      </x:c>
      <x:c r="AA226" s="45" t="n">
        <x:v>262</x:v>
      </x:c>
    </x:row>
    <x:row r="227">
      <x:c r="A227" t="inlineStr">
        <x:is>
          <x:t xml:space="preserve">S16A</x:t>
        </x:is>
      </x:c>
      <x:c r="B227" t="inlineStr">
        <x:is>
          <x:t xml:space="preserve">FIFO (16_PROGRAMA_BASE)</x:t>
        </x:is>
      </x:c>
      <x:c r="C227" t="inlineStr">
        <x:is>
          <x:t xml:space="preserve">Falla soldadora con alternativa</x:t>
        </x:is>
      </x:c>
      <x:c r="D227" t="inlineStr">
        <x:is>
          <x:t xml:space="preserve">Máquina de soldadura por arco MIG/MAG</x:t>
        </x:is>
      </x:c>
      <x:c r="E227" t="inlineStr">
        <x:is>
          <x:t xml:space="preserve">A</x:t>
        </x:is>
      </x:c>
      <x:c r="F227" t="inlineStr">
        <x:is>
          <x:t xml:space="preserve">CONV</x:t>
        </x:is>
      </x:c>
      <x:c r="G227" t="inlineStr">
        <x:is>
          <x:t xml:space="preserve">2025-07-11 09:00:00.000</x:t>
        </x:is>
      </x:c>
      <x:c r="H227" t="n">
        <x:v>4</x:v>
      </x:c>
      <x:c r="I227" t="n">
        <x:v>35</x:v>
      </x:c>
      <x:c r="J227" t="n">
        <x:v>1</x:v>
      </x:c>
      <x:c r="K227" s="46" t="n">
        <x:v>4</x:v>
      </x:c>
      <x:c r="L227" s="45" t="n">
        <x:v>0</x:v>
      </x:c>
      <x:c r="M227" s="46" t="n">
        <x:v>8801.29578</x:v>
      </x:c>
      <x:c r="N227" s="45" t="n">
        <x:v>65.68362314664019</x:v>
      </x:c>
      <x:c r="O227" s="45" t="n">
        <x:v>70.59282499999949</x:v>
      </x:c>
      <x:c r="P227" s="46" t="n">
        <x:v>104.3916609999949</x:v>
      </x:c>
      <x:c r="Q227" s="29" t="n">
        <x:v>0</x:v>
      </x:c>
      <x:c r="R227" s="45" t="n">
        <x:v>0</x:v>
      </x:c>
      <x:c r="S227" s="45" t="n">
        <x:v>104.3916609999949</x:v>
      </x:c>
      <x:c r="T227" s="45" t="n">
        <x:v>15.87000299999932</x:v>
      </x:c>
      <x:c r="U227" s="45" t="n">
        <x:v>0.2916660833333369</x:v>
      </x:c>
      <x:c r="V227" s="45" t="n">
        <x:v>0</x:v>
      </x:c>
      <x:c r="W227" t="inlineStr">
        <x:is>
          <x:t xml:space="preserve">REGLA</x:t>
        </x:is>
      </x:c>
      <x:c r="X227" s="45" t="n">
        <x:v>0.0001286420001633</x:v>
      </x:c>
      <x:c r="Y227" t="n">
        <x:v>0</x:v>
      </x:c>
    </x:row>
    <x:row r="228">
      <x:c r="A228" t="inlineStr">
        <x:is>
          <x:t xml:space="preserve">S16A</x:t>
        </x:is>
      </x:c>
      <x:c r="B228" t="inlineStr">
        <x:is>
          <x:t xml:space="preserve">FIFO (16_PROGRAMA_BASE)</x:t>
        </x:is>
      </x:c>
      <x:c r="C228" t="inlineStr">
        <x:is>
          <x:t xml:space="preserve">Falla soldadora con alternativa</x:t>
        </x:is>
      </x:c>
      <x:c r="D228" t="inlineStr">
        <x:is>
          <x:t xml:space="preserve">Máquina de soldadura por arco MIG/MAG</x:t>
        </x:is>
      </x:c>
      <x:c r="E228" t="inlineStr">
        <x:is>
          <x:t xml:space="preserve">A</x:t>
        </x:is>
      </x:c>
      <x:c r="F228" t="inlineStr">
        <x:is>
          <x:t xml:space="preserve">EDD</x:t>
        </x:is>
      </x:c>
      <x:c r="G228" t="inlineStr">
        <x:is>
          <x:t xml:space="preserve">2025-07-11 09:00:00.000</x:t>
        </x:is>
      </x:c>
      <x:c r="H228" t="n">
        <x:v>4</x:v>
      </x:c>
      <x:c r="I228" t="n">
        <x:v>35</x:v>
      </x:c>
      <x:c r="J228" t="n">
        <x:v>1</x:v>
      </x:c>
      <x:c r="K228" s="46" t="n">
        <x:v>4</x:v>
      </x:c>
      <x:c r="L228" s="45" t="n">
        <x:v>0</x:v>
      </x:c>
      <x:c r="M228" s="46" t="n">
        <x:v>8801.29578</x:v>
      </x:c>
      <x:c r="N228" s="45" t="n">
        <x:v>115.0279870184021</x:v>
      </x:c>
      <x:c r="O228" s="45" t="n">
        <x:v>97.96735400000011</x:v>
      </x:c>
      <x:c r="P228" s="46" t="n">
        <x:v>463.7373189999989</x:v>
      </x:c>
      <x:c r="Q228" s="29" t="n">
        <x:v>1</x:v>
      </x:c>
      <x:c r="R228" s="45" t="n">
        <x:v>16</x:v>
      </x:c>
      <x:c r="S228" s="45" t="n">
        <x:v>471.7373189999989</x:v>
      </x:c>
      <x:c r="T228" s="45" t="n">
        <x:v>59.86800599999992</x:v>
      </x:c>
      <x:c r="U228" s="45" t="n">
        <x:v>0.5833333333333375</x:v>
      </x:c>
      <x:c r="V228" s="45" t="n">
        <x:v>0</x:v>
      </x:c>
      <x:c r="W228" t="inlineStr">
        <x:is>
          <x:t xml:space="preserve">REGLA</x:t>
        </x:is>
      </x:c>
      <x:c r="X228" s="45" t="n">
        <x:v>0.0003708330000335</x:v>
      </x:c>
      <x:c r="Y228" t="n">
        <x:v>0</x:v>
      </x:c>
    </x:row>
    <x:row r="229">
      <x:c r="A229" t="inlineStr">
        <x:is>
          <x:t xml:space="preserve">S16A</x:t>
        </x:is>
      </x:c>
      <x:c r="B229" t="inlineStr">
        <x:is>
          <x:t xml:space="preserve">FIFO (16_PROGRAMA_BASE)</x:t>
        </x:is>
      </x:c>
      <x:c r="C229" t="inlineStr">
        <x:is>
          <x:t xml:space="preserve">Falla soldadora con alternativa</x:t>
        </x:is>
      </x:c>
      <x:c r="D229" t="inlineStr">
        <x:is>
          <x:t xml:space="preserve">Máquina de soldadura por arco MIG/MAG</x:t>
        </x:is>
      </x:c>
      <x:c r="E229" t="inlineStr">
        <x:is>
          <x:t xml:space="preserve">A</x:t>
        </x:is>
      </x:c>
      <x:c r="F229" t="inlineStr">
        <x:is>
          <x:t xml:space="preserve">MILP-MONO</x:t>
        </x:is>
      </x:c>
      <x:c r="G229" t="inlineStr">
        <x:is>
          <x:t xml:space="preserve">2025-07-11 09:00:00.000</x:t>
        </x:is>
      </x:c>
      <x:c r="H229" t="n">
        <x:v>4</x:v>
      </x:c>
      <x:c r="I229" t="n">
        <x:v>35</x:v>
      </x:c>
      <x:c r="J229" t="n">
        <x:v>1</x:v>
      </x:c>
      <x:c r="K229" s="46" t="n">
        <x:v>4</x:v>
      </x:c>
      <x:c r="L229" s="45" t="n">
        <x:v>0</x:v>
      </x:c>
      <x:c r="M229" s="46" t="n">
        <x:v>8801.29578</x:v>
      </x:c>
      <x:c r="N229" s="45" t="n">
        <x:v>46.62008874612043</x:v>
      </x:c>
      <x:c r="O229" s="45" t="n">
        <x:v>56.10949300000516</x:v>
      </x:c>
      <x:c r="P229" s="46" t="n">
        <x:v>187.0499940000032</x:v>
      </x:c>
      <x:c r="Q229" s="29" t="n">
        <x:v>1</x:v>
      </x:c>
      <x:c r="R229" s="45" t="n">
        <x:v>9</x:v>
      </x:c>
      <x:c r="S229" s="45" t="n">
        <x:v>195.0499940000032</x:v>
      </x:c>
      <x:c r="T229" s="45" t="n">
        <x:v>0.7585467626738591</x:v>
      </x:c>
      <x:c r="U229" s="45" t="n">
        <x:v>0.5833333333333375</x:v>
      </x:c>
      <x:c r="V229" s="45" t="n">
        <x:v>0</x:v>
      </x:c>
      <x:c r="W229" t="inlineStr">
        <x:is>
          <x:t xml:space="preserve">ÓPTIMO</x:t>
        </x:is>
      </x:c>
      <x:c r="X229" s="45" t="n">
        <x:v>0.2353016140000363</x:v>
      </x:c>
      <x:c r="Y229" t="n">
        <x:v>0</x:v>
      </x:c>
      <x:c r="Z229" s="45" t="n">
        <x:v>89</x:v>
      </x:c>
      <x:c r="AA229" s="45" t="n">
        <x:v>175</x:v>
      </x:c>
    </x:row>
    <x:row r="230">
      <x:c r="A230" t="inlineStr">
        <x:is>
          <x:t xml:space="preserve">S16A</x:t>
        </x:is>
      </x:c>
      <x:c r="B230" t="inlineStr">
        <x:is>
          <x:t xml:space="preserve">FIFO (16_PROGRAMA_BASE)</x:t>
        </x:is>
      </x:c>
      <x:c r="C230" t="inlineStr">
        <x:is>
          <x:t xml:space="preserve">Falla soldadora con alternativa</x:t>
        </x:is>
      </x:c>
      <x:c r="D230" t="inlineStr">
        <x:is>
          <x:t xml:space="preserve">Máquina de soldadura por arco MIG/MAG</x:t>
        </x:is>
      </x:c>
      <x:c r="E230" t="inlineStr">
        <x:is>
          <x:t xml:space="preserve">A</x:t>
        </x:is>
      </x:c>
      <x:c r="F230" t="inlineStr">
        <x:is>
          <x:t xml:space="preserve">MILP-LEX</x:t>
        </x:is>
      </x:c>
      <x:c r="G230" t="inlineStr">
        <x:is>
          <x:t xml:space="preserve">2025-07-11 09:00:00.000</x:t>
        </x:is>
      </x:c>
      <x:c r="H230" t="n">
        <x:v>4</x:v>
      </x:c>
      <x:c r="I230" t="n">
        <x:v>35</x:v>
      </x:c>
      <x:c r="J230" t="n">
        <x:v>1</x:v>
      </x:c>
      <x:c r="K230" s="46" t="n">
        <x:v>4</x:v>
      </x:c>
      <x:c r="L230" s="45" t="n">
        <x:v>0</x:v>
      </x:c>
      <x:c r="M230" s="46" t="n">
        <x:v>8801.29578</x:v>
      </x:c>
      <x:c r="N230" s="45" t="n">
        <x:v>46.6202353662055</x:v>
      </x:c>
      <x:c r="O230" s="45" t="n">
        <x:v>56.10961089076227</x:v>
      </x:c>
      <x:c r="P230" s="46" t="n">
        <x:v>166.2652862185371</x:v>
      </x:c>
      <x:c r="Q230" s="29" t="n">
        <x:v>1</x:v>
      </x:c>
      <x:c r="R230" s="45" t="n">
        <x:v>9</x:v>
      </x:c>
      <x:c r="S230" s="45" t="n">
        <x:v>174.2652862185371</x:v>
      </x:c>
      <x:c r="T230" s="45" t="n">
        <x:v>0.7586646534309693</x:v>
      </x:c>
      <x:c r="U230" s="45" t="n">
        <x:v>0.5833333333333375</x:v>
      </x:c>
      <x:c r="V230" s="45" t="n">
        <x:v>0</x:v>
      </x:c>
      <x:c r="W230" t="inlineStr">
        <x:is>
          <x:t xml:space="preserve">ÓPTIMO</x:t>
        </x:is>
      </x:c>
      <x:c r="X230" s="45" t="n">
        <x:v>2.014095582000209</x:v>
      </x:c>
      <x:c r="Y230" t="n">
        <x:v>0</x:v>
      </x:c>
      <x:c r="Z230" s="45" t="n">
        <x:v>89</x:v>
      </x:c>
      <x:c r="AA230" s="45" t="n">
        <x:v>209</x:v>
      </x:c>
    </x:row>
    <x:row r="231">
      <x:c r="A231" t="inlineStr">
        <x:is>
          <x:t xml:space="preserve">S16A</x:t>
        </x:is>
      </x:c>
      <x:c r="B231" t="inlineStr">
        <x:is>
          <x:t xml:space="preserve">MILP (año sin fallas)</x:t>
        </x:is>
      </x:c>
      <x:c r="C231" t="inlineStr">
        <x:is>
          <x:t xml:space="preserve">Falla soldadora con alternativa</x:t>
        </x:is>
      </x:c>
      <x:c r="D231" t="inlineStr">
        <x:is>
          <x:t xml:space="preserve">Máquina de soldadura por arco MIG/MAG</x:t>
        </x:is>
      </x:c>
      <x:c r="E231" t="inlineStr">
        <x:is>
          <x:t xml:space="preserve">A</x:t>
        </x:is>
      </x:c>
      <x:c r="F231" t="inlineStr">
        <x:is>
          <x:t xml:space="preserve">CONV</x:t>
        </x:is>
      </x:c>
      <x:c r="G231" t="inlineStr">
        <x:is>
          <x:t xml:space="preserve">2025-07-11 09:00:00.000</x:t>
        </x:is>
      </x:c>
      <x:c r="H231" t="n">
        <x:v>2</x:v>
      </x:c>
      <x:c r="I231" t="n">
        <x:v>18</x:v>
      </x:c>
      <x:c r="J231" t="n">
        <x:v>0</x:v>
      </x:c>
      <x:c r="K231" s="46" t="n">
        <x:v>1</x:v>
      </x:c>
      <x:c r="L231" s="45" t="n">
        <x:v>50</x:v>
      </x:c>
      <x:c r="M231" s="46" t="n">
        <x:v>3445.637000000001</x:v>
      </x:c>
      <x:c r="N231" s="45" t="n">
        <x:v>53.8003542298994</x:v>
      </x:c>
      <x:c r="O231" s="45" t="n">
        <x:v>32.07337299999995</x:v>
      </x:c>
      <x:c r="P231" s="46" t="n">
        <x:v>0</x:v>
      </x:c>
      <x:c r="Q231" s="29" t="n">
        <x:v>0</x:v>
      </x:c>
      <x:c r="R231" s="45" t="n">
        <x:v>0</x:v>
      </x:c>
      <x:c r="S231" s="45" t="n">
        <x:v>0</x:v>
      </x:c>
      <x:c r="T231" s="45" t="n">
        <x:v>0</x:v>
      </x:c>
      <x:c r="U231" s="45" t="n">
        <x:v>0</x:v>
      </x:c>
      <x:c r="V231" s="45" t="n">
        <x:v>0</x:v>
      </x:c>
      <x:c r="W231" t="inlineStr">
        <x:is>
          <x:t xml:space="preserve">REGLA</x:t>
        </x:is>
      </x:c>
      <x:c r="X231" s="45" t="n">
        <x:v>5.695700019714423e-05</x:v>
      </x:c>
      <x:c r="Y231" t="n">
        <x:v>0</x:v>
      </x:c>
    </x:row>
    <x:row r="232">
      <x:c r="A232" t="inlineStr">
        <x:is>
          <x:t xml:space="preserve">S16A</x:t>
        </x:is>
      </x:c>
      <x:c r="B232" t="inlineStr">
        <x:is>
          <x:t xml:space="preserve">MILP (año sin fallas)</x:t>
        </x:is>
      </x:c>
      <x:c r="C232" t="inlineStr">
        <x:is>
          <x:t xml:space="preserve">Falla soldadora con alternativa</x:t>
        </x:is>
      </x:c>
      <x:c r="D232" t="inlineStr">
        <x:is>
          <x:t xml:space="preserve">Máquina de soldadura por arco MIG/MAG</x:t>
        </x:is>
      </x:c>
      <x:c r="E232" t="inlineStr">
        <x:is>
          <x:t xml:space="preserve">A</x:t>
        </x:is>
      </x:c>
      <x:c r="F232" t="inlineStr">
        <x:is>
          <x:t xml:space="preserve">EDD</x:t>
        </x:is>
      </x:c>
      <x:c r="G232" t="inlineStr">
        <x:is>
          <x:t xml:space="preserve">2025-07-11 09:00:00.000</x:t>
        </x:is>
      </x:c>
      <x:c r="H232" t="n">
        <x:v>2</x:v>
      </x:c>
      <x:c r="I232" t="n">
        <x:v>18</x:v>
      </x:c>
      <x:c r="J232" t="n">
        <x:v>0</x:v>
      </x:c>
      <x:c r="K232" s="46" t="n">
        <x:v>1</x:v>
      </x:c>
      <x:c r="L232" s="45" t="n">
        <x:v>50</x:v>
      </x:c>
      <x:c r="M232" s="46" t="n">
        <x:v>3445.637000000001</x:v>
      </x:c>
      <x:c r="N232" s="45" t="n">
        <x:v>53.8003542298994</x:v>
      </x:c>
      <x:c r="O232" s="45" t="n">
        <x:v>32.07337299999995</x:v>
      </x:c>
      <x:c r="P232" s="46" t="n">
        <x:v>0</x:v>
      </x:c>
      <x:c r="Q232" s="29" t="n">
        <x:v>0</x:v>
      </x:c>
      <x:c r="R232" s="45" t="n">
        <x:v>0</x:v>
      </x:c>
      <x:c r="S232" s="45" t="n">
        <x:v>0</x:v>
      </x:c>
      <x:c r="T232" s="45" t="n">
        <x:v>0</x:v>
      </x:c>
      <x:c r="U232" s="45" t="n">
        <x:v>0</x:v>
      </x:c>
      <x:c r="V232" s="45" t="n">
        <x:v>0</x:v>
      </x:c>
      <x:c r="W232" t="inlineStr">
        <x:is>
          <x:t xml:space="preserve">REGLA</x:t>
        </x:is>
      </x:c>
      <x:c r="X232" s="45" t="n">
        <x:v>0.0001003870002023</x:v>
      </x:c>
      <x:c r="Y232" t="n">
        <x:v>0</x:v>
      </x:c>
    </x:row>
    <x:row r="233">
      <x:c r="A233" t="inlineStr">
        <x:is>
          <x:t xml:space="preserve">S16A</x:t>
        </x:is>
      </x:c>
      <x:c r="B233" t="inlineStr">
        <x:is>
          <x:t xml:space="preserve">MILP (año sin fallas)</x:t>
        </x:is>
      </x:c>
      <x:c r="C233" t="inlineStr">
        <x:is>
          <x:t xml:space="preserve">Falla soldadora con alternativa</x:t>
        </x:is>
      </x:c>
      <x:c r="D233" t="inlineStr">
        <x:is>
          <x:t xml:space="preserve">Máquina de soldadura por arco MIG/MAG</x:t>
        </x:is>
      </x:c>
      <x:c r="E233" t="inlineStr">
        <x:is>
          <x:t xml:space="preserve">A</x:t>
        </x:is>
      </x:c>
      <x:c r="F233" t="inlineStr">
        <x:is>
          <x:t xml:space="preserve">MILP-MONO</x:t>
        </x:is>
      </x:c>
      <x:c r="G233" t="inlineStr">
        <x:is>
          <x:t xml:space="preserve">2025-07-11 09:00:00.000</x:t>
        </x:is>
      </x:c>
      <x:c r="H233" t="n">
        <x:v>2</x:v>
      </x:c>
      <x:c r="I233" t="n">
        <x:v>18</x:v>
      </x:c>
      <x:c r="J233" t="n">
        <x:v>0</x:v>
      </x:c>
      <x:c r="K233" s="46" t="n">
        <x:v>1</x:v>
      </x:c>
      <x:c r="L233" s="45" t="n">
        <x:v>50</x:v>
      </x:c>
      <x:c r="M233" s="46" t="n">
        <x:v>3445.637000000001</x:v>
      </x:c>
      <x:c r="N233" s="45" t="n">
        <x:v>53.8003542298994</x:v>
      </x:c>
      <x:c r="O233" s="45" t="n">
        <x:v>32.07337299999995</x:v>
      </x:c>
      <x:c r="P233" s="46" t="n">
        <x:v>0</x:v>
      </x:c>
      <x:c r="Q233" s="29" t="n">
        <x:v>0</x:v>
      </x:c>
      <x:c r="R233" s="45" t="n">
        <x:v>0</x:v>
      </x:c>
      <x:c r="S233" s="45" t="n">
        <x:v>0</x:v>
      </x:c>
      <x:c r="T233" s="45" t="n">
        <x:v>0</x:v>
      </x:c>
      <x:c r="U233" s="45" t="n">
        <x:v>0</x:v>
      </x:c>
      <x:c r="V233" s="45" t="n">
        <x:v>0</x:v>
      </x:c>
      <x:c r="W233" t="inlineStr">
        <x:is>
          <x:t xml:space="preserve">ÓPTIMO</x:t>
        </x:is>
      </x:c>
      <x:c r="X233" s="45" t="n">
        <x:v>0.0243484279999393</x:v>
      </x:c>
      <x:c r="Y233" t="n">
        <x:v>0</x:v>
      </x:c>
      <x:c r="Z233" s="45" t="n">
        <x:v>29</x:v>
      </x:c>
      <x:c r="AA233" s="45" t="n">
        <x:v>56</x:v>
      </x:c>
    </x:row>
    <x:row r="234">
      <x:c r="A234" t="inlineStr">
        <x:is>
          <x:t xml:space="preserve">S16A</x:t>
        </x:is>
      </x:c>
      <x:c r="B234" t="inlineStr">
        <x:is>
          <x:t xml:space="preserve">MILP (año sin fallas)</x:t>
        </x:is>
      </x:c>
      <x:c r="C234" t="inlineStr">
        <x:is>
          <x:t xml:space="preserve">Falla soldadora con alternativa</x:t>
        </x:is>
      </x:c>
      <x:c r="D234" t="inlineStr">
        <x:is>
          <x:t xml:space="preserve">Máquina de soldadura por arco MIG/MAG</x:t>
        </x:is>
      </x:c>
      <x:c r="E234" t="inlineStr">
        <x:is>
          <x:t xml:space="preserve">A</x:t>
        </x:is>
      </x:c>
      <x:c r="F234" t="inlineStr">
        <x:is>
          <x:t xml:space="preserve">MILP-LEX</x:t>
        </x:is>
      </x:c>
      <x:c r="G234" t="inlineStr">
        <x:is>
          <x:t xml:space="preserve">2025-07-11 09:00:00.000</x:t>
        </x:is>
      </x:c>
      <x:c r="H234" t="n">
        <x:v>2</x:v>
      </x:c>
      <x:c r="I234" t="n">
        <x:v>18</x:v>
      </x:c>
      <x:c r="J234" t="n">
        <x:v>0</x:v>
      </x:c>
      <x:c r="K234" s="46" t="n">
        <x:v>1</x:v>
      </x:c>
      <x:c r="L234" s="45" t="n">
        <x:v>50</x:v>
      </x:c>
      <x:c r="M234" s="46" t="n">
        <x:v>3445.637000000001</x:v>
      </x:c>
      <x:c r="N234" s="45" t="n">
        <x:v>53.8003542298994</x:v>
      </x:c>
      <x:c r="O234" s="45" t="n">
        <x:v>32.07337299999995</x:v>
      </x:c>
      <x:c r="P234" s="46" t="n">
        <x:v>0</x:v>
      </x:c>
      <x:c r="Q234" s="29" t="n">
        <x:v>0</x:v>
      </x:c>
      <x:c r="R234" s="45" t="n">
        <x:v>0</x:v>
      </x:c>
      <x:c r="S234" s="45" t="n">
        <x:v>0</x:v>
      </x:c>
      <x:c r="T234" s="45" t="n">
        <x:v>0</x:v>
      </x:c>
      <x:c r="U234" s="45" t="n">
        <x:v>0</x:v>
      </x:c>
      <x:c r="V234" s="45" t="n">
        <x:v>0</x:v>
      </x:c>
      <x:c r="W234" t="inlineStr">
        <x:is>
          <x:t xml:space="preserve">ÓPTIMO</x:t>
        </x:is>
      </x:c>
      <x:c r="X234" s="45" t="n">
        <x:v>0.0371133399999052</x:v>
      </x:c>
      <x:c r="Y234" t="n">
        <x:v>0</x:v>
      </x:c>
      <x:c r="Z234" s="45" t="n">
        <x:v>29</x:v>
      </x:c>
      <x:c r="AA234" s="45" t="n">
        <x:v>74</x:v>
      </x:c>
    </x:row>
    <x:row r="235">
      <x:c r="A235" t="inlineStr">
        <x:is>
          <x:t xml:space="preserve">S16B</x:t>
        </x:is>
      </x:c>
      <x:c r="B235" t="inlineStr">
        <x:is>
          <x:t xml:space="preserve">FIFO (16_PROGRAMA_BASE)</x:t>
        </x:is>
      </x:c>
      <x:c r="C235" t="inlineStr">
        <x:is>
          <x:t xml:space="preserve">Falla soldadora con alternativa</x:t>
        </x:is>
      </x:c>
      <x:c r="D235" t="inlineStr">
        <x:is>
          <x:t xml:space="preserve">Máquina de soldadura por arco MIG/MAG</x:t>
        </x:is>
      </x:c>
      <x:c r="E235" t="inlineStr">
        <x:is>
          <x:t xml:space="preserve">B</x:t>
        </x:is>
      </x:c>
      <x:c r="F235" t="inlineStr">
        <x:is>
          <x:t xml:space="preserve">CONV</x:t>
        </x:is>
      </x:c>
      <x:c r="G235" t="inlineStr">
        <x:is>
          <x:t xml:space="preserve">2025-07-11 09:00:00.000</x:t>
        </x:is>
      </x:c>
      <x:c r="H235" t="n">
        <x:v>4</x:v>
      </x:c>
      <x:c r="I235" t="n">
        <x:v>35</x:v>
      </x:c>
      <x:c r="J235" t="n">
        <x:v>1</x:v>
      </x:c>
      <x:c r="K235" s="46" t="n">
        <x:v>4</x:v>
      </x:c>
      <x:c r="L235" s="45" t="n">
        <x:v>0</x:v>
      </x:c>
      <x:c r="M235" s="46" t="n">
        <x:v>8801.29578</x:v>
      </x:c>
      <x:c r="N235" s="45" t="n">
        <x:v>83.19365132795994</x:v>
      </x:c>
      <x:c r="O235" s="45" t="n">
        <x:v>86.93949299999963</x:v>
      </x:c>
      <x:c r="P235" s="46" t="n">
        <x:v>214.7316699999958</x:v>
      </x:c>
      <x:c r="Q235" s="29" t="n">
        <x:v>0</x:v>
      </x:c>
      <x:c r="R235" s="45" t="n">
        <x:v>0</x:v>
      </x:c>
      <x:c r="S235" s="45" t="n">
        <x:v>214.7316699999958</x:v>
      </x:c>
      <x:c r="T235" s="45" t="n">
        <x:v>32.21667099999945</x:v>
      </x:c>
      <x:c r="U235" s="45" t="n">
        <x:v>7.443333333333338</x:v>
      </x:c>
      <x:c r="V235" s="45" t="n">
        <x:v>145.068</x:v>
      </x:c>
      <x:c r="W235" t="inlineStr">
        <x:is>
          <x:t xml:space="preserve">REGLA</x:t>
        </x:is>
      </x:c>
      <x:c r="X235" s="45" t="n">
        <x:v>7.359800019912655e-05</x:v>
      </x:c>
      <x:c r="Y235" t="n">
        <x:v>0</x:v>
      </x:c>
    </x:row>
    <x:row r="236">
      <x:c r="A236" t="inlineStr">
        <x:is>
          <x:t xml:space="preserve">S16B</x:t>
        </x:is>
      </x:c>
      <x:c r="B236" t="inlineStr">
        <x:is>
          <x:t xml:space="preserve">FIFO (16_PROGRAMA_BASE)</x:t>
        </x:is>
      </x:c>
      <x:c r="C236" t="inlineStr">
        <x:is>
          <x:t xml:space="preserve">Falla soldadora con alternativa</x:t>
        </x:is>
      </x:c>
      <x:c r="D236" t="inlineStr">
        <x:is>
          <x:t xml:space="preserve">Máquina de soldadura por arco MIG/MAG</x:t>
        </x:is>
      </x:c>
      <x:c r="E236" t="inlineStr">
        <x:is>
          <x:t xml:space="preserve">B</x:t>
        </x:is>
      </x:c>
      <x:c r="F236" t="inlineStr">
        <x:is>
          <x:t xml:space="preserve">EDD</x:t>
        </x:is>
      </x:c>
      <x:c r="G236" t="inlineStr">
        <x:is>
          <x:t xml:space="preserve">2025-07-11 09:00:00.000</x:t>
        </x:is>
      </x:c>
      <x:c r="H236" t="n">
        <x:v>4</x:v>
      </x:c>
      <x:c r="I236" t="n">
        <x:v>35</x:v>
      </x:c>
      <x:c r="J236" t="n">
        <x:v>1</x:v>
      </x:c>
      <x:c r="K236" s="46" t="n">
        <x:v>4</x:v>
      </x:c>
      <x:c r="L236" s="45" t="n">
        <x:v>0</x:v>
      </x:c>
      <x:c r="M236" s="46" t="n">
        <x:v>8801.29578</x:v>
      </x:c>
      <x:c r="N236" s="45" t="n">
        <x:v>115.0279870184021</x:v>
      </x:c>
      <x:c r="O236" s="45" t="n">
        <x:v>97.96735400000011</x:v>
      </x:c>
      <x:c r="P236" s="46" t="n">
        <x:v>463.7373189999989</x:v>
      </x:c>
      <x:c r="Q236" s="29" t="n">
        <x:v>1</x:v>
      </x:c>
      <x:c r="R236" s="45" t="n">
        <x:v>16</x:v>
      </x:c>
      <x:c r="S236" s="45" t="n">
        <x:v>471.7373189999989</x:v>
      </x:c>
      <x:c r="T236" s="45" t="n">
        <x:v>59.86800599999992</x:v>
      </x:c>
      <x:c r="U236" s="45" t="n">
        <x:v>7.443333333333338</x:v>
      </x:c>
      <x:c r="V236" s="45" t="n">
        <x:v>145.068</x:v>
      </x:c>
      <x:c r="W236" t="inlineStr">
        <x:is>
          <x:t xml:space="preserve">REGLA</x:t>
        </x:is>
      </x:c>
      <x:c r="X236" s="45" t="n">
        <x:v>0.0002297360001648</x:v>
      </x:c>
      <x:c r="Y236" t="n">
        <x:v>0</x:v>
      </x:c>
    </x:row>
    <x:row r="237">
      <x:c r="A237" t="inlineStr">
        <x:is>
          <x:t xml:space="preserve">S16B</x:t>
        </x:is>
      </x:c>
      <x:c r="B237" t="inlineStr">
        <x:is>
          <x:t xml:space="preserve">FIFO (16_PROGRAMA_BASE)</x:t>
        </x:is>
      </x:c>
      <x:c r="C237" t="inlineStr">
        <x:is>
          <x:t xml:space="preserve">Falla soldadora con alternativa</x:t>
        </x:is>
      </x:c>
      <x:c r="D237" t="inlineStr">
        <x:is>
          <x:t xml:space="preserve">Máquina de soldadura por arco MIG/MAG</x:t>
        </x:is>
      </x:c>
      <x:c r="E237" t="inlineStr">
        <x:is>
          <x:t xml:space="preserve">B</x:t>
        </x:is>
      </x:c>
      <x:c r="F237" t="inlineStr">
        <x:is>
          <x:t xml:space="preserve">MILP-MONO</x:t>
        </x:is>
      </x:c>
      <x:c r="G237" t="inlineStr">
        <x:is>
          <x:t xml:space="preserve">2025-07-11 09:00:00.000</x:t>
        </x:is>
      </x:c>
      <x:c r="H237" t="n">
        <x:v>4</x:v>
      </x:c>
      <x:c r="I237" t="n">
        <x:v>35</x:v>
      </x:c>
      <x:c r="J237" t="n">
        <x:v>1</x:v>
      </x:c>
      <x:c r="K237" s="46" t="n">
        <x:v>4</x:v>
      </x:c>
      <x:c r="L237" s="45" t="n">
        <x:v>0</x:v>
      </x:c>
      <x:c r="M237" s="46" t="n">
        <x:v>8801.29578</x:v>
      </x:c>
      <x:c r="N237" s="45" t="n">
        <x:v>54.87271150763493</x:v>
      </x:c>
      <x:c r="O237" s="45" t="n">
        <x:v>62.6394929999999</x:v>
      </x:c>
      <x:c r="P237" s="46" t="n">
        <x:v>332.4325809999993</x:v>
      </x:c>
      <x:c r="Q237" s="29" t="n">
        <x:v>1</x:v>
      </x:c>
      <x:c r="R237" s="45" t="n">
        <x:v>21</x:v>
      </x:c>
      <x:c r="S237" s="45" t="n">
        <x:v>340.4325809999993</x:v>
      </x:c>
      <x:c r="T237" s="45" t="n">
        <x:v>17.66933199999949</x:v>
      </x:c>
      <x:c r="U237" s="45" t="n">
        <x:v>7.443333333333338</x:v>
      </x:c>
      <x:c r="V237" s="45" t="n">
        <x:v>145.068</x:v>
      </x:c>
      <x:c r="W237" t="inlineStr">
        <x:is>
          <x:t xml:space="preserve">ÓPTIMO</x:t>
        </x:is>
      </x:c>
      <x:c r="X237" s="45" t="n">
        <x:v>0.4772312479999527</x:v>
      </x:c>
      <x:c r="Y237" t="n">
        <x:v>0</x:v>
      </x:c>
      <x:c r="Z237" s="45" t="n">
        <x:v>89</x:v>
      </x:c>
      <x:c r="AA237" s="45" t="n">
        <x:v>175</x:v>
      </x:c>
    </x:row>
    <x:row r="238">
      <x:c r="A238" t="inlineStr">
        <x:is>
          <x:t xml:space="preserve">S16B</x:t>
        </x:is>
      </x:c>
      <x:c r="B238" t="inlineStr">
        <x:is>
          <x:t xml:space="preserve">FIFO (16_PROGRAMA_BASE)</x:t>
        </x:is>
      </x:c>
      <x:c r="C238" t="inlineStr">
        <x:is>
          <x:t xml:space="preserve">Falla soldadora con alternativa</x:t>
        </x:is>
      </x:c>
      <x:c r="D238" t="inlineStr">
        <x:is>
          <x:t xml:space="preserve">Máquina de soldadura por arco MIG/MAG</x:t>
        </x:is>
      </x:c>
      <x:c r="E238" t="inlineStr">
        <x:is>
          <x:t xml:space="preserve">B</x:t>
        </x:is>
      </x:c>
      <x:c r="F238" t="inlineStr">
        <x:is>
          <x:t xml:space="preserve">MILP-LEX</x:t>
        </x:is>
      </x:c>
      <x:c r="G238" t="inlineStr">
        <x:is>
          <x:t xml:space="preserve">2025-07-11 09:00:00.000</x:t>
        </x:is>
      </x:c>
      <x:c r="H238" t="n">
        <x:v>4</x:v>
      </x:c>
      <x:c r="I238" t="n">
        <x:v>35</x:v>
      </x:c>
      <x:c r="J238" t="n">
        <x:v>1</x:v>
      </x:c>
      <x:c r="K238" s="46" t="n">
        <x:v>4</x:v>
      </x:c>
      <x:c r="L238" s="45" t="n">
        <x:v>0</x:v>
      </x:c>
      <x:c r="M238" s="46" t="n">
        <x:v>8801.29578</x:v>
      </x:c>
      <x:c r="N238" s="45" t="n">
        <x:v>54.87286638034633</x:v>
      </x:c>
      <x:c r="O238" s="45" t="n">
        <x:v>62.63978743184452</x:v>
      </x:c>
      <x:c r="P238" s="46" t="n">
        <x:v>279.168911136316</x:v>
      </x:c>
      <x:c r="Q238" s="29" t="n">
        <x:v>1</x:v>
      </x:c>
      <x:c r="R238" s="45" t="n">
        <x:v>15</x:v>
      </x:c>
      <x:c r="S238" s="45" t="n">
        <x:v>287.168911136316</x:v>
      </x:c>
      <x:c r="T238" s="45" t="n">
        <x:v>17.66933199999949</x:v>
      </x:c>
      <x:c r="U238" s="45" t="n">
        <x:v>7.443333333333338</x:v>
      </x:c>
      <x:c r="V238" s="45" t="n">
        <x:v>145.068</x:v>
      </x:c>
      <x:c r="W238" t="inlineStr">
        <x:is>
          <x:t xml:space="preserve">ÓPTIMO</x:t>
        </x:is>
      </x:c>
      <x:c r="X238" s="45" t="n">
        <x:v>2.392035728999872</x:v>
      </x:c>
      <x:c r="Y238" t="n">
        <x:v>0</x:v>
      </x:c>
      <x:c r="Z238" s="45" t="n">
        <x:v>89</x:v>
      </x:c>
      <x:c r="AA238" s="45" t="n">
        <x:v>209</x:v>
      </x:c>
    </x:row>
    <x:row r="239">
      <x:c r="A239" t="inlineStr">
        <x:is>
          <x:t xml:space="preserve">S16B</x:t>
        </x:is>
      </x:c>
      <x:c r="B239" t="inlineStr">
        <x:is>
          <x:t xml:space="preserve">MILP (año sin fallas)</x:t>
        </x:is>
      </x:c>
      <x:c r="C239" t="inlineStr">
        <x:is>
          <x:t xml:space="preserve">Falla soldadora con alternativa</x:t>
        </x:is>
      </x:c>
      <x:c r="D239" t="inlineStr">
        <x:is>
          <x:t xml:space="preserve">Máquina de soldadura por arco MIG/MAG</x:t>
        </x:is>
      </x:c>
      <x:c r="E239" t="inlineStr">
        <x:is>
          <x:t xml:space="preserve">B</x:t>
        </x:is>
      </x:c>
      <x:c r="F239" t="inlineStr">
        <x:is>
          <x:t xml:space="preserve">CONV</x:t>
        </x:is>
      </x:c>
      <x:c r="G239" t="inlineStr">
        <x:is>
          <x:t xml:space="preserve">2025-07-11 09:00:00.000</x:t>
        </x:is>
      </x:c>
      <x:c r="H239" t="n">
        <x:v>2</x:v>
      </x:c>
      <x:c r="I239" t="n">
        <x:v>18</x:v>
      </x:c>
      <x:c r="J239" t="n">
        <x:v>0</x:v>
      </x:c>
      <x:c r="K239" s="46" t="n">
        <x:v>1</x:v>
      </x:c>
      <x:c r="L239" s="45" t="n">
        <x:v>50</x:v>
      </x:c>
      <x:c r="M239" s="46" t="n">
        <x:v>3445.637000000001</x:v>
      </x:c>
      <x:c r="N239" s="45" t="n">
        <x:v>53.8003542298994</x:v>
      </x:c>
      <x:c r="O239" s="45" t="n">
        <x:v>32.07337299999995</x:v>
      </x:c>
      <x:c r="P239" s="46" t="n">
        <x:v>0</x:v>
      </x:c>
      <x:c r="Q239" s="29" t="n">
        <x:v>0</x:v>
      </x:c>
      <x:c r="R239" s="45" t="n">
        <x:v>0</x:v>
      </x:c>
      <x:c r="S239" s="45" t="n">
        <x:v>0</x:v>
      </x:c>
      <x:c r="T239" s="45" t="n">
        <x:v>0</x:v>
      </x:c>
      <x:c r="U239" s="45" t="n">
        <x:v>0</x:v>
      </x:c>
      <x:c r="V239" s="45" t="n">
        <x:v>0</x:v>
      </x:c>
      <x:c r="W239" t="inlineStr">
        <x:is>
          <x:t xml:space="preserve">REGLA</x:t>
        </x:is>
      </x:c>
      <x:c r="X239" s="45" t="n">
        <x:v>4.473399985727156e-05</x:v>
      </x:c>
      <x:c r="Y239" t="n">
        <x:v>0</x:v>
      </x:c>
    </x:row>
    <x:row r="240">
      <x:c r="A240" t="inlineStr">
        <x:is>
          <x:t xml:space="preserve">S16B</x:t>
        </x:is>
      </x:c>
      <x:c r="B240" t="inlineStr">
        <x:is>
          <x:t xml:space="preserve">MILP (año sin fallas)</x:t>
        </x:is>
      </x:c>
      <x:c r="C240" t="inlineStr">
        <x:is>
          <x:t xml:space="preserve">Falla soldadora con alternativa</x:t>
        </x:is>
      </x:c>
      <x:c r="D240" t="inlineStr">
        <x:is>
          <x:t xml:space="preserve">Máquina de soldadura por arco MIG/MAG</x:t>
        </x:is>
      </x:c>
      <x:c r="E240" t="inlineStr">
        <x:is>
          <x:t xml:space="preserve">B</x:t>
        </x:is>
      </x:c>
      <x:c r="F240" t="inlineStr">
        <x:is>
          <x:t xml:space="preserve">EDD</x:t>
        </x:is>
      </x:c>
      <x:c r="G240" t="inlineStr">
        <x:is>
          <x:t xml:space="preserve">2025-07-11 09:00:00.000</x:t>
        </x:is>
      </x:c>
      <x:c r="H240" t="n">
        <x:v>2</x:v>
      </x:c>
      <x:c r="I240" t="n">
        <x:v>18</x:v>
      </x:c>
      <x:c r="J240" t="n">
        <x:v>0</x:v>
      </x:c>
      <x:c r="K240" s="46" t="n">
        <x:v>1</x:v>
      </x:c>
      <x:c r="L240" s="45" t="n">
        <x:v>50</x:v>
      </x:c>
      <x:c r="M240" s="46" t="n">
        <x:v>3445.637000000001</x:v>
      </x:c>
      <x:c r="N240" s="45" t="n">
        <x:v>53.8003542298994</x:v>
      </x:c>
      <x:c r="O240" s="45" t="n">
        <x:v>32.07337299999995</x:v>
      </x:c>
      <x:c r="P240" s="46" t="n">
        <x:v>0</x:v>
      </x:c>
      <x:c r="Q240" s="29" t="n">
        <x:v>0</x:v>
      </x:c>
      <x:c r="R240" s="45" t="n">
        <x:v>0</x:v>
      </x:c>
      <x:c r="S240" s="45" t="n">
        <x:v>0</x:v>
      </x:c>
      <x:c r="T240" s="45" t="n">
        <x:v>0</x:v>
      </x:c>
      <x:c r="U240" s="45" t="n">
        <x:v>0</x:v>
      </x:c>
      <x:c r="V240" s="45" t="n">
        <x:v>0</x:v>
      </x:c>
      <x:c r="W240" t="inlineStr">
        <x:is>
          <x:t xml:space="preserve">REGLA</x:t>
        </x:is>
      </x:c>
      <x:c r="X240" s="45" t="n">
        <x:v>8.756600027481909e-05</x:v>
      </x:c>
      <x:c r="Y240" t="n">
        <x:v>0</x:v>
      </x:c>
    </x:row>
    <x:row r="241">
      <x:c r="A241" t="inlineStr">
        <x:is>
          <x:t xml:space="preserve">S16B</x:t>
        </x:is>
      </x:c>
      <x:c r="B241" t="inlineStr">
        <x:is>
          <x:t xml:space="preserve">MILP (año sin fallas)</x:t>
        </x:is>
      </x:c>
      <x:c r="C241" t="inlineStr">
        <x:is>
          <x:t xml:space="preserve">Falla soldadora con alternativa</x:t>
        </x:is>
      </x:c>
      <x:c r="D241" t="inlineStr">
        <x:is>
          <x:t xml:space="preserve">Máquina de soldadura por arco MIG/MAG</x:t>
        </x:is>
      </x:c>
      <x:c r="E241" t="inlineStr">
        <x:is>
          <x:t xml:space="preserve">B</x:t>
        </x:is>
      </x:c>
      <x:c r="F241" t="inlineStr">
        <x:is>
          <x:t xml:space="preserve">MILP-MONO</x:t>
        </x:is>
      </x:c>
      <x:c r="G241" t="inlineStr">
        <x:is>
          <x:t xml:space="preserve">2025-07-11 09:00:00.000</x:t>
        </x:is>
      </x:c>
      <x:c r="H241" t="n">
        <x:v>2</x:v>
      </x:c>
      <x:c r="I241" t="n">
        <x:v>18</x:v>
      </x:c>
      <x:c r="J241" t="n">
        <x:v>0</x:v>
      </x:c>
      <x:c r="K241" s="46" t="n">
        <x:v>1</x:v>
      </x:c>
      <x:c r="L241" s="45" t="n">
        <x:v>50</x:v>
      </x:c>
      <x:c r="M241" s="46" t="n">
        <x:v>3445.637000000001</x:v>
      </x:c>
      <x:c r="N241" s="45" t="n">
        <x:v>53.8003542298994</x:v>
      </x:c>
      <x:c r="O241" s="45" t="n">
        <x:v>32.07337299999995</x:v>
      </x:c>
      <x:c r="P241" s="46" t="n">
        <x:v>0</x:v>
      </x:c>
      <x:c r="Q241" s="29" t="n">
        <x:v>0</x:v>
      </x:c>
      <x:c r="R241" s="45" t="n">
        <x:v>0</x:v>
      </x:c>
      <x:c r="S241" s="45" t="n">
        <x:v>0</x:v>
      </x:c>
      <x:c r="T241" s="45" t="n">
        <x:v>0</x:v>
      </x:c>
      <x:c r="U241" s="45" t="n">
        <x:v>0</x:v>
      </x:c>
      <x:c r="V241" s="45" t="n">
        <x:v>0</x:v>
      </x:c>
      <x:c r="W241" t="inlineStr">
        <x:is>
          <x:t xml:space="preserve">ÓPTIMO</x:t>
        </x:is>
      </x:c>
      <x:c r="X241" s="45" t="n">
        <x:v>0.0358779220000542</x:v>
      </x:c>
      <x:c r="Y241" t="n">
        <x:v>0</x:v>
      </x:c>
      <x:c r="Z241" s="45" t="n">
        <x:v>29</x:v>
      </x:c>
      <x:c r="AA241" s="45" t="n">
        <x:v>56</x:v>
      </x:c>
    </x:row>
    <x:row r="242">
      <x:c r="A242" t="inlineStr">
        <x:is>
          <x:t xml:space="preserve">S16B</x:t>
        </x:is>
      </x:c>
      <x:c r="B242" t="inlineStr">
        <x:is>
          <x:t xml:space="preserve">MILP (año sin fallas)</x:t>
        </x:is>
      </x:c>
      <x:c r="C242" t="inlineStr">
        <x:is>
          <x:t xml:space="preserve">Falla soldadora con alternativa</x:t>
        </x:is>
      </x:c>
      <x:c r="D242" t="inlineStr">
        <x:is>
          <x:t xml:space="preserve">Máquina de soldadura por arco MIG/MAG</x:t>
        </x:is>
      </x:c>
      <x:c r="E242" t="inlineStr">
        <x:is>
          <x:t xml:space="preserve">B</x:t>
        </x:is>
      </x:c>
      <x:c r="F242" t="inlineStr">
        <x:is>
          <x:t xml:space="preserve">MILP-LEX</x:t>
        </x:is>
      </x:c>
      <x:c r="G242" t="inlineStr">
        <x:is>
          <x:t xml:space="preserve">2025-07-11 09:00:00.000</x:t>
        </x:is>
      </x:c>
      <x:c r="H242" t="n">
        <x:v>2</x:v>
      </x:c>
      <x:c r="I242" t="n">
        <x:v>18</x:v>
      </x:c>
      <x:c r="J242" t="n">
        <x:v>0</x:v>
      </x:c>
      <x:c r="K242" s="46" t="n">
        <x:v>1</x:v>
      </x:c>
      <x:c r="L242" s="45" t="n">
        <x:v>50</x:v>
      </x:c>
      <x:c r="M242" s="46" t="n">
        <x:v>3445.637000000001</x:v>
      </x:c>
      <x:c r="N242" s="45" t="n">
        <x:v>53.8003542298994</x:v>
      </x:c>
      <x:c r="O242" s="45" t="n">
        <x:v>32.07337299999995</x:v>
      </x:c>
      <x:c r="P242" s="46" t="n">
        <x:v>0</x:v>
      </x:c>
      <x:c r="Q242" s="29" t="n">
        <x:v>0</x:v>
      </x:c>
      <x:c r="R242" s="45" t="n">
        <x:v>0</x:v>
      </x:c>
      <x:c r="S242" s="45" t="n">
        <x:v>0</x:v>
      </x:c>
      <x:c r="T242" s="45" t="n">
        <x:v>0</x:v>
      </x:c>
      <x:c r="U242" s="45" t="n">
        <x:v>0</x:v>
      </x:c>
      <x:c r="V242" s="45" t="n">
        <x:v>0</x:v>
      </x:c>
      <x:c r="W242" t="inlineStr">
        <x:is>
          <x:t xml:space="preserve">ÓPTIMO</x:t>
        </x:is>
      </x:c>
      <x:c r="X242" s="45" t="n">
        <x:v>0.0489095269999779</x:v>
      </x:c>
      <x:c r="Y242" t="n">
        <x:v>0</x:v>
      </x:c>
      <x:c r="Z242" s="45" t="n">
        <x:v>29</x:v>
      </x:c>
      <x:c r="AA242" s="45" t="n">
        <x:v>74</x:v>
      </x:c>
    </x:row>
    <x:row r="243">
      <x:c r="A243" t="inlineStr">
        <x:is>
          <x:t xml:space="preserve">S17B</x:t>
        </x:is>
      </x:c>
      <x:c r="B243" t="inlineStr">
        <x:is>
          <x:t xml:space="preserve">FIFO (16_PROGRAMA_BASE)</x:t>
        </x:is>
      </x:c>
      <x:c r="C243" t="inlineStr">
        <x:is>
          <x:t xml:space="preserve">Falla horno de curado</x:t>
        </x:is>
      </x:c>
      <x:c r="D243" t="inlineStr">
        <x:is>
          <x:t xml:space="preserve">Horno de curado de pintura electrostática por lotes</x:t>
        </x:is>
      </x:c>
      <x:c r="E243" t="inlineStr">
        <x:is>
          <x:t xml:space="preserve">B</x:t>
        </x:is>
      </x:c>
      <x:c r="F243" t="inlineStr">
        <x:is>
          <x:t xml:space="preserve">CONV</x:t>
        </x:is>
      </x:c>
      <x:c r="G243" t="inlineStr">
        <x:is>
          <x:t xml:space="preserve">2025-07-02 09:45:00.000</x:t>
        </x:is>
      </x:c>
      <x:c r="H243" t="n">
        <x:v>4</x:v>
      </x:c>
      <x:c r="I243" t="n">
        <x:v>26</x:v>
      </x:c>
      <x:c r="J243" t="n">
        <x:v>1</x:v>
      </x:c>
      <x:c r="K243" s="46" t="n">
        <x:v>4</x:v>
      </x:c>
      <x:c r="L243" s="45" t="n">
        <x:v>0</x:v>
      </x:c>
      <x:c r="M243" s="46" t="n">
        <x:v>9478.672759999999</x:v>
      </x:c>
      <x:c r="N243" s="45" t="n">
        <x:v>84.29161573924472</x:v>
      </x:c>
      <x:c r="O243" s="45" t="n">
        <x:v>91.38799899999913</x:v>
      </x:c>
      <x:c r="P243" s="46" t="n">
        <x:v>78.80995900000221</x:v>
      </x:c>
      <x:c r="Q243" s="29" t="n">
        <x:v>0</x:v>
      </x:c>
      <x:c r="R243" s="45" t="n">
        <x:v>0</x:v>
      </x:c>
      <x:c r="S243" s="45" t="n">
        <x:v>78.80995900000221</x:v>
      </x:c>
      <x:c r="T243" s="45" t="n">
        <x:v>21.22960000000057</x:v>
      </x:c>
      <x:c r="U243" s="45" t="n">
        <x:v>21.6</x:v>
      </x:c>
      <x:c r="V243" s="45" t="n">
        <x:v>0</x:v>
      </x:c>
      <x:c r="W243" t="inlineStr">
        <x:is>
          <x:t xml:space="preserve">REGLA</x:t>
        </x:is>
      </x:c>
      <x:c r="X243" s="45" t="n">
        <x:v>6.721900035699946e-05</x:v>
      </x:c>
      <x:c r="Y243" t="n">
        <x:v>0</x:v>
      </x:c>
    </x:row>
    <x:row r="244">
      <x:c r="A244" t="inlineStr">
        <x:is>
          <x:t xml:space="preserve">S17B</x:t>
        </x:is>
      </x:c>
      <x:c r="B244" t="inlineStr">
        <x:is>
          <x:t xml:space="preserve">FIFO (16_PROGRAMA_BASE)</x:t>
        </x:is>
      </x:c>
      <x:c r="C244" t="inlineStr">
        <x:is>
          <x:t xml:space="preserve">Falla horno de curado</x:t>
        </x:is>
      </x:c>
      <x:c r="D244" t="inlineStr">
        <x:is>
          <x:t xml:space="preserve">Horno de curado de pintura electrostática por lotes</x:t>
        </x:is>
      </x:c>
      <x:c r="E244" t="inlineStr">
        <x:is>
          <x:t xml:space="preserve">B</x:t>
        </x:is>
      </x:c>
      <x:c r="F244" t="inlineStr">
        <x:is>
          <x:t xml:space="preserve">EDD</x:t>
        </x:is>
      </x:c>
      <x:c r="G244" t="inlineStr">
        <x:is>
          <x:t xml:space="preserve">2025-07-02 09:45:00.000</x:t>
        </x:is>
      </x:c>
      <x:c r="H244" t="n">
        <x:v>4</x:v>
      </x:c>
      <x:c r="I244" t="n">
        <x:v>26</x:v>
      </x:c>
      <x:c r="J244" t="n">
        <x:v>1</x:v>
      </x:c>
      <x:c r="K244" s="46" t="n">
        <x:v>4</x:v>
      </x:c>
      <x:c r="L244" s="45" t="n">
        <x:v>0</x:v>
      </x:c>
      <x:c r="M244" s="46" t="n">
        <x:v>9478.672759999999</x:v>
      </x:c>
      <x:c r="N244" s="45" t="n">
        <x:v>90.150774311803</x:v>
      </x:c>
      <x:c r="O244" s="45" t="n">
        <x:v>76.7717749999988</x:v>
      </x:c>
      <x:c r="P244" s="46" t="n">
        <x:v>153.2172269999985</x:v>
      </x:c>
      <x:c r="Q244" s="29" t="n">
        <x:v>0</x:v>
      </x:c>
      <x:c r="R244" s="45" t="n">
        <x:v>16</x:v>
      </x:c>
      <x:c r="S244" s="45" t="n">
        <x:v>153.2172269999985</x:v>
      </x:c>
      <x:c r="T244" s="45" t="n">
        <x:v>24.63168799999994</x:v>
      </x:c>
      <x:c r="U244" s="45" t="n">
        <x:v>21.6</x:v>
      </x:c>
      <x:c r="V244" s="45" t="n">
        <x:v>0</x:v>
      </x:c>
      <x:c r="W244" t="inlineStr">
        <x:is>
          <x:t xml:space="preserve">REGLA</x:t>
        </x:is>
      </x:c>
      <x:c r="X244" s="45" t="n">
        <x:v>0.0001469320000069</x:v>
      </x:c>
      <x:c r="Y244" t="n">
        <x:v>0</x:v>
      </x:c>
    </x:row>
    <x:row r="245">
      <x:c r="A245" t="inlineStr">
        <x:is>
          <x:t xml:space="preserve">S17B</x:t>
        </x:is>
      </x:c>
      <x:c r="B245" t="inlineStr">
        <x:is>
          <x:t xml:space="preserve">FIFO (16_PROGRAMA_BASE)</x:t>
        </x:is>
      </x:c>
      <x:c r="C245" t="inlineStr">
        <x:is>
          <x:t xml:space="preserve">Falla horno de curado</x:t>
        </x:is>
      </x:c>
      <x:c r="D245" t="inlineStr">
        <x:is>
          <x:t xml:space="preserve">Horno de curado de pintura electrostática por lotes</x:t>
        </x:is>
      </x:c>
      <x:c r="E245" t="inlineStr">
        <x:is>
          <x:t xml:space="preserve">B</x:t>
        </x:is>
      </x:c>
      <x:c r="F245" t="inlineStr">
        <x:is>
          <x:t xml:space="preserve">MILP-MONO</x:t>
        </x:is>
      </x:c>
      <x:c r="G245" t="inlineStr">
        <x:is>
          <x:t xml:space="preserve">2025-07-02 09:45:00.000</x:t>
        </x:is>
      </x:c>
      <x:c r="H245" t="n">
        <x:v>4</x:v>
      </x:c>
      <x:c r="I245" t="n">
        <x:v>26</x:v>
      </x:c>
      <x:c r="J245" t="n">
        <x:v>1</x:v>
      </x:c>
      <x:c r="K245" s="46" t="n">
        <x:v>4</x:v>
      </x:c>
      <x:c r="L245" s="45" t="n">
        <x:v>0</x:v>
      </x:c>
      <x:c r="M245" s="46" t="n">
        <x:v>9478.672759999999</x:v>
      </x:c>
      <x:c r="N245" s="45" t="n">
        <x:v>77.65938768368258</x:v>
      </x:c>
      <x:c r="O245" s="45" t="n">
        <x:v>84.97591299999954</x:v>
      </x:c>
      <x:c r="P245" s="46" t="n">
        <x:v>137.5787129999981</x:v>
      </x:c>
      <x:c r="Q245" s="29" t="n">
        <x:v>0</x:v>
      </x:c>
      <x:c r="R245" s="45" t="n">
        <x:v>10</x:v>
      </x:c>
      <x:c r="S245" s="45" t="n">
        <x:v>137.5787129999981</x:v>
      </x:c>
      <x:c r="T245" s="45" t="n">
        <x:v>27.65250700000024</x:v>
      </x:c>
      <x:c r="U245" s="45" t="n">
        <x:v>21.6</x:v>
      </x:c>
      <x:c r="V245" s="45" t="n">
        <x:v>0</x:v>
      </x:c>
      <x:c r="W245" t="inlineStr">
        <x:is>
          <x:t xml:space="preserve">ÓPTIMO</x:t>
        </x:is>
      </x:c>
      <x:c r="X245" s="45" t="n">
        <x:v>0.2729422479997083</x:v>
      </x:c>
      <x:c r="Y245" t="n">
        <x:v>0</x:v>
      </x:c>
      <x:c r="Z245" s="45" t="n">
        <x:v>64</x:v>
      </x:c>
      <x:c r="AA245" s="45" t="n">
        <x:v>130</x:v>
      </x:c>
    </x:row>
    <x:row r="246">
      <x:c r="A246" t="inlineStr">
        <x:is>
          <x:t xml:space="preserve">S17B</x:t>
        </x:is>
      </x:c>
      <x:c r="B246" t="inlineStr">
        <x:is>
          <x:t xml:space="preserve">FIFO (16_PROGRAMA_BASE)</x:t>
        </x:is>
      </x:c>
      <x:c r="C246" t="inlineStr">
        <x:is>
          <x:t xml:space="preserve">Falla horno de curado</x:t>
        </x:is>
      </x:c>
      <x:c r="D246" t="inlineStr">
        <x:is>
          <x:t xml:space="preserve">Horno de curado de pintura electrostática por lotes</x:t>
        </x:is>
      </x:c>
      <x:c r="E246" t="inlineStr">
        <x:is>
          <x:t xml:space="preserve">B</x:t>
        </x:is>
      </x:c>
      <x:c r="F246" t="inlineStr">
        <x:is>
          <x:t xml:space="preserve">MILP-LEX</x:t>
        </x:is>
      </x:c>
      <x:c r="G246" t="inlineStr">
        <x:is>
          <x:t xml:space="preserve">2025-07-02 09:45:00.000</x:t>
        </x:is>
      </x:c>
      <x:c r="H246" t="n">
        <x:v>4</x:v>
      </x:c>
      <x:c r="I246" t="n">
        <x:v>26</x:v>
      </x:c>
      <x:c r="J246" t="n">
        <x:v>1</x:v>
      </x:c>
      <x:c r="K246" s="46" t="n">
        <x:v>4</x:v>
      </x:c>
      <x:c r="L246" s="45" t="n">
        <x:v>0</x:v>
      </x:c>
      <x:c r="M246" s="46" t="n">
        <x:v>9478.672759999999</x:v>
      </x:c>
      <x:c r="N246" s="45" t="n">
        <x:v>77.65956534307</x:v>
      </x:c>
      <x:c r="O246" s="45" t="n">
        <x:v>84.97612511608918</x:v>
      </x:c>
      <x:c r="P246" s="46" t="n">
        <x:v>134.333234767824</x:v>
      </x:c>
      <x:c r="Q246" s="29" t="n">
        <x:v>0</x:v>
      </x:c>
      <x:c r="R246" s="45" t="n">
        <x:v>8</x:v>
      </x:c>
      <x:c r="S246" s="45" t="n">
        <x:v>134.333234767824</x:v>
      </x:c>
      <x:c r="T246" s="45" t="n">
        <x:v>27.65250700000024</x:v>
      </x:c>
      <x:c r="U246" s="45" t="n">
        <x:v>21.6</x:v>
      </x:c>
      <x:c r="V246" s="45" t="n">
        <x:v>0</x:v>
      </x:c>
      <x:c r="W246" t="inlineStr">
        <x:is>
          <x:t xml:space="preserve">ÓPTIMO</x:t>
        </x:is>
      </x:c>
      <x:c r="X246" s="45" t="n">
        <x:v>1.835928678999608</x:v>
      </x:c>
      <x:c r="Y246" t="n">
        <x:v>0</x:v>
      </x:c>
      <x:c r="Z246" s="45" t="n">
        <x:v>64</x:v>
      </x:c>
      <x:c r="AA246" s="45" t="n">
        <x:v>155</x:v>
      </x:c>
    </x:row>
    <x:row r="247">
      <x:c r="A247" t="inlineStr">
        <x:is>
          <x:t xml:space="preserve">S17B</x:t>
        </x:is>
      </x:c>
      <x:c r="B247" t="inlineStr">
        <x:is>
          <x:t xml:space="preserve">MILP (año sin fallas)</x:t>
        </x:is>
      </x:c>
      <x:c r="C247" t="inlineStr">
        <x:is>
          <x:t xml:space="preserve">Falla horno de curado</x:t>
        </x:is>
      </x:c>
      <x:c r="D247" t="inlineStr">
        <x:is>
          <x:t xml:space="preserve">Horno de curado de pintura electrostática por lotes</x:t>
        </x:is>
      </x:c>
      <x:c r="E247" t="inlineStr">
        <x:is>
          <x:t xml:space="preserve">B</x:t>
        </x:is>
      </x:c>
      <x:c r="F247" t="inlineStr">
        <x:is>
          <x:t xml:space="preserve">CONV</x:t>
        </x:is>
      </x:c>
      <x:c r="G247" t="inlineStr">
        <x:is>
          <x:t xml:space="preserve">2025-07-02 09:45:00.000</x:t>
        </x:is>
      </x:c>
      <x:c r="H247" t="n">
        <x:v>2</x:v>
      </x:c>
      <x:c r="I247" t="n">
        <x:v>13</x:v>
      </x:c>
      <x:c r="J247" t="n">
        <x:v>0</x:v>
      </x:c>
      <x:c r="K247" s="46" t="n">
        <x:v>1</x:v>
      </x:c>
      <x:c r="L247" s="45" t="n">
        <x:v>50</x:v>
      </x:c>
      <x:c r="M247" s="46" t="n">
        <x:v>3710.686</x:v>
      </x:c>
      <x:c r="N247" s="45" t="n">
        <x:v>26.3926669099962</x:v>
      </x:c>
      <x:c r="O247" s="45" t="n">
        <x:v>14.61026500000003</x:v>
      </x:c>
      <x:c r="P247" s="46" t="n">
        <x:v>11.60813500000018</x:v>
      </x:c>
      <x:c r="Q247" s="29" t="n">
        <x:v>0</x:v>
      </x:c>
      <x:c r="R247" s="45" t="n">
        <x:v>0</x:v>
      </x:c>
      <x:c r="S247" s="45" t="n">
        <x:v>11.60813500000018</x:v>
      </x:c>
      <x:c r="T247" s="45" t="n">
        <x:v>2.321627000000035</x:v>
      </x:c>
      <x:c r="U247" s="45" t="n">
        <x:v>0</x:v>
      </x:c>
      <x:c r="V247" s="45" t="n">
        <x:v>0</x:v>
      </x:c>
      <x:c r="W247" t="inlineStr">
        <x:is>
          <x:t xml:space="preserve">REGLA</x:t>
        </x:is>
      </x:c>
      <x:c r="X247" s="45" t="n">
        <x:v>3.697000011015916e-05</x:v>
      </x:c>
      <x:c r="Y247" t="n">
        <x:v>0</x:v>
      </x:c>
    </x:row>
    <x:row r="248">
      <x:c r="A248" t="inlineStr">
        <x:is>
          <x:t xml:space="preserve">S17B</x:t>
        </x:is>
      </x:c>
      <x:c r="B248" t="inlineStr">
        <x:is>
          <x:t xml:space="preserve">MILP (año sin fallas)</x:t>
        </x:is>
      </x:c>
      <x:c r="C248" t="inlineStr">
        <x:is>
          <x:t xml:space="preserve">Falla horno de curado</x:t>
        </x:is>
      </x:c>
      <x:c r="D248" t="inlineStr">
        <x:is>
          <x:t xml:space="preserve">Horno de curado de pintura electrostática por lotes</x:t>
        </x:is>
      </x:c>
      <x:c r="E248" t="inlineStr">
        <x:is>
          <x:t xml:space="preserve">B</x:t>
        </x:is>
      </x:c>
      <x:c r="F248" t="inlineStr">
        <x:is>
          <x:t xml:space="preserve">EDD</x:t>
        </x:is>
      </x:c>
      <x:c r="G248" t="inlineStr">
        <x:is>
          <x:t xml:space="preserve">2025-07-02 09:45:00.000</x:t>
        </x:is>
      </x:c>
      <x:c r="H248" t="n">
        <x:v>2</x:v>
      </x:c>
      <x:c r="I248" t="n">
        <x:v>13</x:v>
      </x:c>
      <x:c r="J248" t="n">
        <x:v>0</x:v>
      </x:c>
      <x:c r="K248" s="46" t="n">
        <x:v>1</x:v>
      </x:c>
      <x:c r="L248" s="45" t="n">
        <x:v>50</x:v>
      </x:c>
      <x:c r="M248" s="46" t="n">
        <x:v>3710.686</x:v>
      </x:c>
      <x:c r="N248" s="45" t="n">
        <x:v>26.3926669099962</x:v>
      </x:c>
      <x:c r="O248" s="45" t="n">
        <x:v>14.61026500000003</x:v>
      </x:c>
      <x:c r="P248" s="46" t="n">
        <x:v>11.60813500000018</x:v>
      </x:c>
      <x:c r="Q248" s="29" t="n">
        <x:v>0</x:v>
      </x:c>
      <x:c r="R248" s="45" t="n">
        <x:v>0</x:v>
      </x:c>
      <x:c r="S248" s="45" t="n">
        <x:v>11.60813500000018</x:v>
      </x:c>
      <x:c r="T248" s="45" t="n">
        <x:v>2.321627000000035</x:v>
      </x:c>
      <x:c r="U248" s="45" t="n">
        <x:v>0</x:v>
      </x:c>
      <x:c r="V248" s="45" t="n">
        <x:v>0</x:v>
      </x:c>
      <x:c r="W248" t="inlineStr">
        <x:is>
          <x:t xml:space="preserve">REGLA</x:t>
        </x:is>
      </x:c>
      <x:c r="X248" s="45" t="n">
        <x:v>6.563099987033638e-05</x:v>
      </x:c>
      <x:c r="Y248" t="n">
        <x:v>0</x:v>
      </x:c>
    </x:row>
    <x:row r="249">
      <x:c r="A249" t="inlineStr">
        <x:is>
          <x:t xml:space="preserve">S17B</x:t>
        </x:is>
      </x:c>
      <x:c r="B249" t="inlineStr">
        <x:is>
          <x:t xml:space="preserve">MILP (año sin fallas)</x:t>
        </x:is>
      </x:c>
      <x:c r="C249" t="inlineStr">
        <x:is>
          <x:t xml:space="preserve">Falla horno de curado</x:t>
        </x:is>
      </x:c>
      <x:c r="D249" t="inlineStr">
        <x:is>
          <x:t xml:space="preserve">Horno de curado de pintura electrostática por lotes</x:t>
        </x:is>
      </x:c>
      <x:c r="E249" t="inlineStr">
        <x:is>
          <x:t xml:space="preserve">B</x:t>
        </x:is>
      </x:c>
      <x:c r="F249" t="inlineStr">
        <x:is>
          <x:t xml:space="preserve">MILP-MONO</x:t>
        </x:is>
      </x:c>
      <x:c r="G249" t="inlineStr">
        <x:is>
          <x:t xml:space="preserve">2025-07-02 09:45:00.000</x:t>
        </x:is>
      </x:c>
      <x:c r="H249" t="n">
        <x:v>2</x:v>
      </x:c>
      <x:c r="I249" t="n">
        <x:v>13</x:v>
      </x:c>
      <x:c r="J249" t="n">
        <x:v>0</x:v>
      </x:c>
      <x:c r="K249" s="46" t="n">
        <x:v>1</x:v>
      </x:c>
      <x:c r="L249" s="45" t="n">
        <x:v>50</x:v>
      </x:c>
      <x:c r="M249" s="46" t="n">
        <x:v>3710.686</x:v>
      </x:c>
      <x:c r="N249" s="45" t="n">
        <x:v>26.3926669099962</x:v>
      </x:c>
      <x:c r="O249" s="45" t="n">
        <x:v>14.61026500000003</x:v>
      </x:c>
      <x:c r="P249" s="46" t="n">
        <x:v>11.60813500000018</x:v>
      </x:c>
      <x:c r="Q249" s="29" t="n">
        <x:v>0</x:v>
      </x:c>
      <x:c r="R249" s="45" t="n">
        <x:v>0</x:v>
      </x:c>
      <x:c r="S249" s="45" t="n">
        <x:v>11.60813500000018</x:v>
      </x:c>
      <x:c r="T249" s="45" t="n">
        <x:v>2.321627000000035</x:v>
      </x:c>
      <x:c r="U249" s="45" t="n">
        <x:v>0</x:v>
      </x:c>
      <x:c r="V249" s="45" t="n">
        <x:v>0</x:v>
      </x:c>
      <x:c r="W249" t="inlineStr">
        <x:is>
          <x:t xml:space="preserve">ÓPTIMO</x:t>
        </x:is>
      </x:c>
      <x:c r="X249" s="45" t="n">
        <x:v>0.0196841260003566</x:v>
      </x:c>
      <x:c r="Y249" t="n">
        <x:v>0</x:v>
      </x:c>
      <x:c r="Z249" s="45" t="n">
        <x:v>21</x:v>
      </x:c>
      <x:c r="AA249" s="45" t="n">
        <x:v>42</x:v>
      </x:c>
    </x:row>
    <x:row r="250">
      <x:c r="A250" t="inlineStr">
        <x:is>
          <x:t xml:space="preserve">S17B</x:t>
        </x:is>
      </x:c>
      <x:c r="B250" t="inlineStr">
        <x:is>
          <x:t xml:space="preserve">MILP (año sin fallas)</x:t>
        </x:is>
      </x:c>
      <x:c r="C250" t="inlineStr">
        <x:is>
          <x:t xml:space="preserve">Falla horno de curado</x:t>
        </x:is>
      </x:c>
      <x:c r="D250" t="inlineStr">
        <x:is>
          <x:t xml:space="preserve">Horno de curado de pintura electrostática por lotes</x:t>
        </x:is>
      </x:c>
      <x:c r="E250" t="inlineStr">
        <x:is>
          <x:t xml:space="preserve">B</x:t>
        </x:is>
      </x:c>
      <x:c r="F250" t="inlineStr">
        <x:is>
          <x:t xml:space="preserve">MILP-LEX</x:t>
        </x:is>
      </x:c>
      <x:c r="G250" t="inlineStr">
        <x:is>
          <x:t xml:space="preserve">2025-07-02 09:45:00.000</x:t>
        </x:is>
      </x:c>
      <x:c r="H250" t="n">
        <x:v>2</x:v>
      </x:c>
      <x:c r="I250" t="n">
        <x:v>13</x:v>
      </x:c>
      <x:c r="J250" t="n">
        <x:v>0</x:v>
      </x:c>
      <x:c r="K250" s="46" t="n">
        <x:v>1</x:v>
      </x:c>
      <x:c r="L250" s="45" t="n">
        <x:v>50</x:v>
      </x:c>
      <x:c r="M250" s="46" t="n">
        <x:v>3710.686</x:v>
      </x:c>
      <x:c r="N250" s="45" t="n">
        <x:v>26.3926669099962</x:v>
      </x:c>
      <x:c r="O250" s="45" t="n">
        <x:v>14.61026500000003</x:v>
      </x:c>
      <x:c r="P250" s="46" t="n">
        <x:v>11.60813500000018</x:v>
      </x:c>
      <x:c r="Q250" s="29" t="n">
        <x:v>0</x:v>
      </x:c>
      <x:c r="R250" s="45" t="n">
        <x:v>0</x:v>
      </x:c>
      <x:c r="S250" s="45" t="n">
        <x:v>11.60813500000018</x:v>
      </x:c>
      <x:c r="T250" s="45" t="n">
        <x:v>2.321627000000035</x:v>
      </x:c>
      <x:c r="U250" s="45" t="n">
        <x:v>0</x:v>
      </x:c>
      <x:c r="V250" s="45" t="n">
        <x:v>0</x:v>
      </x:c>
      <x:c r="W250" t="inlineStr">
        <x:is>
          <x:t xml:space="preserve">ÓPTIMO</x:t>
        </x:is>
      </x:c>
      <x:c r="X250" s="45" t="n">
        <x:v>0.0372629239996058</x:v>
      </x:c>
      <x:c r="Y250" t="n">
        <x:v>0</x:v>
      </x:c>
      <x:c r="Z250" s="45" t="n">
        <x:v>21</x:v>
      </x:c>
      <x:c r="AA250" s="45" t="n">
        <x:v>55</x:v>
      </x:c>
    </x:row>
    <x:row r="251">
      <x:c r="A251" t="inlineStr">
        <x:is>
          <x:t xml:space="preserve">S18A</x:t>
        </x:is>
      </x:c>
      <x:c r="B251" t="inlineStr">
        <x:is>
          <x:t xml:space="preserve">FIFO (16_PROGRAMA_BASE)</x:t>
        </x:is>
      </x:c>
      <x:c r="C251" t="inlineStr">
        <x:is>
          <x:t xml:space="preserve">Falla guillotina</x:t>
        </x:is>
      </x:c>
      <x:c r="D251" t="inlineStr">
        <x:is>
          <x:t xml:space="preserve">Guillotina hidráulica para corte de planchas de acero</x:t>
        </x:is>
      </x:c>
      <x:c r="E251" t="inlineStr">
        <x:is>
          <x:t xml:space="preserve">A</x:t>
        </x:is>
      </x:c>
      <x:c r="F251" t="inlineStr">
        <x:is>
          <x:t xml:space="preserve">CONV</x:t>
        </x:is>
      </x:c>
      <x:c r="G251" t="inlineStr">
        <x:is>
          <x:t xml:space="preserve">2025-05-07 09:00:00.000</x:t>
        </x:is>
      </x:c>
      <x:c r="H251" t="n">
        <x:v>5</x:v>
      </x:c>
      <x:c r="I251" t="n">
        <x:v>43</x:v>
      </x:c>
      <x:c r="J251" t="n">
        <x:v>1</x:v>
      </x:c>
      <x:c r="K251" s="46" t="n">
        <x:v>4</x:v>
      </x:c>
      <x:c r="L251" s="45" t="n">
        <x:v>20</x:v>
      </x:c>
      <x:c r="M251" s="46" t="n">
        <x:v>6835.6866</x:v>
      </x:c>
      <x:c r="N251" s="45" t="n">
        <x:v>68.3418932862582</x:v>
      </x:c>
      <x:c r="O251" s="45" t="n">
        <x:v>80.13484800000037</x:v>
      </x:c>
      <x:c r="P251" s="46" t="n">
        <x:v>3.50466700000004</x:v>
      </x:c>
      <x:c r="Q251" s="29" t="n">
        <x:v>0</x:v>
      </x:c>
      <x:c r="R251" s="45" t="n">
        <x:v>0</x:v>
      </x:c>
      <x:c r="S251" s="45" t="n">
        <x:v>3.50466700000004</x:v>
      </x:c>
      <x:c r="T251" s="45" t="n">
        <x:v>0</x:v>
      </x:c>
      <x:c r="U251" s="45" t="n">
        <x:v>0</x:v>
      </x:c>
      <x:c r="V251" s="45" t="n">
        <x:v>0</x:v>
      </x:c>
      <x:c r="W251" t="inlineStr">
        <x:is>
          <x:t xml:space="preserve">REGLA</x:t>
        </x:is>
      </x:c>
      <x:c r="X251" s="45" t="n">
        <x:v>9.9256999874342e-05</x:v>
      </x:c>
      <x:c r="Y251" t="n">
        <x:v>0</x:v>
      </x:c>
    </x:row>
    <x:row r="252">
      <x:c r="A252" t="inlineStr">
        <x:is>
          <x:t xml:space="preserve">S18A</x:t>
        </x:is>
      </x:c>
      <x:c r="B252" t="inlineStr">
        <x:is>
          <x:t xml:space="preserve">FIFO (16_PROGRAMA_BASE)</x:t>
        </x:is>
      </x:c>
      <x:c r="C252" t="inlineStr">
        <x:is>
          <x:t xml:space="preserve">Falla guillotina</x:t>
        </x:is>
      </x:c>
      <x:c r="D252" t="inlineStr">
        <x:is>
          <x:t xml:space="preserve">Guillotina hidráulica para corte de planchas de acero</x:t>
        </x:is>
      </x:c>
      <x:c r="E252" t="inlineStr">
        <x:is>
          <x:t xml:space="preserve">A</x:t>
        </x:is>
      </x:c>
      <x:c r="F252" t="inlineStr">
        <x:is>
          <x:t xml:space="preserve">EDD</x:t>
        </x:is>
      </x:c>
      <x:c r="G252" t="inlineStr">
        <x:is>
          <x:t xml:space="preserve">2025-05-07 09:00:00.000</x:t>
        </x:is>
      </x:c>
      <x:c r="H252" t="n">
        <x:v>5</x:v>
      </x:c>
      <x:c r="I252" t="n">
        <x:v>43</x:v>
      </x:c>
      <x:c r="J252" t="n">
        <x:v>1</x:v>
      </x:c>
      <x:c r="K252" s="46" t="n">
        <x:v>3</x:v>
      </x:c>
      <x:c r="L252" s="45" t="n">
        <x:v>40</x:v>
      </x:c>
      <x:c r="M252" s="46" t="n">
        <x:v>7825.5276</x:v>
      </x:c>
      <x:c r="N252" s="45" t="n">
        <x:v>84.79124328657139</x:v>
      </x:c>
      <x:c r="O252" s="45" t="n">
        <x:v>61.44225999999981</x:v>
      </x:c>
      <x:c r="P252" s="46" t="n">
        <x:v>982.3335460000022</x:v>
      </x:c>
      <x:c r="Q252" s="29" t="n">
        <x:v>2</x:v>
      </x:c>
      <x:c r="R252" s="45" t="n">
        <x:v>27</x:v>
      </x:c>
      <x:c r="S252" s="45" t="n">
        <x:v>998.3335460000022</x:v>
      </x:c>
      <x:c r="T252" s="45" t="n">
        <x:v>42.01199899999983</x:v>
      </x:c>
      <x:c r="U252" s="45" t="n">
        <x:v>0</x:v>
      </x:c>
      <x:c r="V252" s="45" t="n">
        <x:v>0</x:v>
      </x:c>
      <x:c r="W252" t="inlineStr">
        <x:is>
          <x:t xml:space="preserve">REGLA</x:t>
        </x:is>
      </x:c>
      <x:c r="X252" s="45" t="n">
        <x:v>0.0002925270000559</x:v>
      </x:c>
      <x:c r="Y252" t="n">
        <x:v>0</x:v>
      </x:c>
    </x:row>
    <x:row r="253">
      <x:c r="A253" t="inlineStr">
        <x:is>
          <x:t xml:space="preserve">S18A</x:t>
        </x:is>
      </x:c>
      <x:c r="B253" t="inlineStr">
        <x:is>
          <x:t xml:space="preserve">FIFO (16_PROGRAMA_BASE)</x:t>
        </x:is>
      </x:c>
      <x:c r="C253" t="inlineStr">
        <x:is>
          <x:t xml:space="preserve">Falla guillotina</x:t>
        </x:is>
      </x:c>
      <x:c r="D253" t="inlineStr">
        <x:is>
          <x:t xml:space="preserve">Guillotina hidráulica para corte de planchas de acero</x:t>
        </x:is>
      </x:c>
      <x:c r="E253" t="inlineStr">
        <x:is>
          <x:t xml:space="preserve">A</x:t>
        </x:is>
      </x:c>
      <x:c r="F253" t="inlineStr">
        <x:is>
          <x:t xml:space="preserve">MILP-MONO</x:t>
        </x:is>
      </x:c>
      <x:c r="G253" t="inlineStr">
        <x:is>
          <x:t xml:space="preserve">2025-05-07 09:00:00.000</x:t>
        </x:is>
      </x:c>
      <x:c r="H253" t="n">
        <x:v>5</x:v>
      </x:c>
      <x:c r="I253" t="n">
        <x:v>43</x:v>
      </x:c>
      <x:c r="J253" t="n">
        <x:v>1</x:v>
      </x:c>
      <x:c r="K253" s="46" t="n">
        <x:v>2</x:v>
      </x:c>
      <x:c r="L253" s="45" t="n">
        <x:v>60</x:v>
      </x:c>
      <x:c r="M253" s="46" t="n">
        <x:v>3612.8118</x:v>
      </x:c>
      <x:c r="N253" s="45" t="n">
        <x:v>35.60360937953567</x:v>
      </x:c>
      <x:c r="O253" s="45" t="n">
        <x:v>42.21015300000022</x:v>
      </x:c>
      <x:c r="P253" s="46" t="n">
        <x:v>568.8477689999996</x:v>
      </x:c>
      <x:c r="Q253" s="29" t="n">
        <x:v>3</x:v>
      </x:c>
      <x:c r="R253" s="45" t="n">
        <x:v>43</x:v>
      </x:c>
      <x:c r="S253" s="45" t="n">
        <x:v>592.8477689999996</x:v>
      </x:c>
      <x:c r="T253" s="45" t="n">
        <x:v>8.407344788492424</x:v>
      </x:c>
      <x:c r="U253" s="45" t="n">
        <x:v>0</x:v>
      </x:c>
      <x:c r="V253" s="45" t="n">
        <x:v>0</x:v>
      </x:c>
      <x:c r="W253" t="inlineStr">
        <x:is>
          <x:t xml:space="preserve">ÓPTIMO</x:t>
        </x:is>
      </x:c>
      <x:c r="X253" s="45" t="n">
        <x:v>0.1665491910002856</x:v>
      </x:c>
      <x:c r="Y253" t="n">
        <x:v>0</x:v>
      </x:c>
      <x:c r="Z253" s="45" t="n">
        <x:v>114</x:v>
      </x:c>
      <x:c r="AA253" s="45" t="n">
        <x:v>230</x:v>
      </x:c>
    </x:row>
    <x:row r="254">
      <x:c r="A254" t="inlineStr">
        <x:is>
          <x:t xml:space="preserve">S18A</x:t>
        </x:is>
      </x:c>
      <x:c r="B254" t="inlineStr">
        <x:is>
          <x:t xml:space="preserve">FIFO (16_PROGRAMA_BASE)</x:t>
        </x:is>
      </x:c>
      <x:c r="C254" t="inlineStr">
        <x:is>
          <x:t xml:space="preserve">Falla guillotina</x:t>
        </x:is>
      </x:c>
      <x:c r="D254" t="inlineStr">
        <x:is>
          <x:t xml:space="preserve">Guillotina hidráulica para corte de planchas de acero</x:t>
        </x:is>
      </x:c>
      <x:c r="E254" t="inlineStr">
        <x:is>
          <x:t xml:space="preserve">A</x:t>
        </x:is>
      </x:c>
      <x:c r="F254" t="inlineStr">
        <x:is>
          <x:t xml:space="preserve">MILP-LEX</x:t>
        </x:is>
      </x:c>
      <x:c r="G254" t="inlineStr">
        <x:is>
          <x:t xml:space="preserve">2025-05-07 09:00:00.000</x:t>
        </x:is>
      </x:c>
      <x:c r="H254" t="n">
        <x:v>5</x:v>
      </x:c>
      <x:c r="I254" t="n">
        <x:v>43</x:v>
      </x:c>
      <x:c r="J254" t="n">
        <x:v>1</x:v>
      </x:c>
      <x:c r="K254" s="46" t="n">
        <x:v>2</x:v>
      </x:c>
      <x:c r="L254" s="45" t="n">
        <x:v>60</x:v>
      </x:c>
      <x:c r="M254" s="46" t="n">
        <x:v>3612.8118</x:v>
      </x:c>
      <x:c r="N254" s="45" t="n">
        <x:v>35.60360937954064</x:v>
      </x:c>
      <x:c r="O254" s="45" t="n">
        <x:v>42.21015300000829</x:v>
      </x:c>
      <x:c r="P254" s="46" t="n">
        <x:v>492.5022890001536</x:v>
      </x:c>
      <x:c r="Q254" s="29" t="n">
        <x:v>0</x:v>
      </x:c>
      <x:c r="R254" s="45" t="n">
        <x:v>43</x:v>
      </x:c>
      <x:c r="S254" s="45" t="n">
        <x:v>492.5022890001536</x:v>
      </x:c>
      <x:c r="T254" s="45" t="n">
        <x:v>7.987972788508614</x:v>
      </x:c>
      <x:c r="U254" s="45" t="n">
        <x:v>0</x:v>
      </x:c>
      <x:c r="V254" s="45" t="n">
        <x:v>0</x:v>
      </x:c>
      <x:c r="W254" t="inlineStr">
        <x:is>
          <x:t xml:space="preserve">ÓPTIMO</x:t>
        </x:is>
      </x:c>
      <x:c r="X254" s="45" t="n">
        <x:v>1.961416965000353</x:v>
      </x:c>
      <x:c r="Y254" t="n">
        <x:v>0</x:v>
      </x:c>
      <x:c r="Z254" s="45" t="n">
        <x:v>114</x:v>
      </x:c>
      <x:c r="AA254" s="45" t="n">
        <x:v>272</x:v>
      </x:c>
    </x:row>
    <x:row r="255">
      <x:c r="A255" t="inlineStr">
        <x:is>
          <x:t xml:space="preserve">S18A</x:t>
        </x:is>
      </x:c>
      <x:c r="B255" t="inlineStr">
        <x:is>
          <x:t xml:space="preserve">MILP (año sin fallas)</x:t>
        </x:is>
      </x:c>
      <x:c r="C255" t="inlineStr">
        <x:is>
          <x:t xml:space="preserve">Falla guillotina</x:t>
        </x:is>
      </x:c>
      <x:c r="D255" t="inlineStr">
        <x:is>
          <x:t xml:space="preserve">Guillotina hidráulica para corte de planchas de acero</x:t>
        </x:is>
      </x:c>
      <x:c r="E255" t="inlineStr">
        <x:is>
          <x:t xml:space="preserve">A</x:t>
        </x:is>
      </x:c>
      <x:c r="F255" t="inlineStr">
        <x:is>
          <x:t xml:space="preserve">CONV</x:t>
        </x:is>
      </x:c>
      <x:c r="G255" t="inlineStr">
        <x:is>
          <x:t xml:space="preserve">2025-05-07 09:00:00.000</x:t>
        </x:is>
      </x:c>
      <x:c r="H255" t="n">
        <x:v>4</x:v>
      </x:c>
      <x:c r="I255" t="n">
        <x:v>39</x:v>
      </x:c>
      <x:c r="J255" t="n">
        <x:v>1</x:v>
      </x:c>
      <x:c r="K255" s="46" t="n">
        <x:v>1</x:v>
      </x:c>
      <x:c r="L255" s="45" t="n">
        <x:v>75</x:v>
      </x:c>
      <x:c r="M255" s="46" t="n">
        <x:v>1290.342</x:v>
      </x:c>
      <x:c r="N255" s="45" t="n">
        <x:v>10.46860383438421</x:v>
      </x:c>
      <x:c r="O255" s="45" t="n">
        <x:v>16.66529300000002</x:v>
      </x:c>
      <x:c r="P255" s="46" t="n">
        <x:v>6.25783400000023</x:v>
      </x:c>
      <x:c r="Q255" s="29" t="n">
        <x:v>0</x:v>
      </x:c>
      <x:c r="R255" s="45" t="n">
        <x:v>0</x:v>
      </x:c>
      <x:c r="S255" s="45" t="n">
        <x:v>6.25783400000023</x:v>
      </x:c>
      <x:c r="T255" s="45" t="n">
        <x:v>0</x:v>
      </x:c>
      <x:c r="U255" s="45" t="n">
        <x:v>0</x:v>
      </x:c>
      <x:c r="V255" s="45" t="n">
        <x:v>0</x:v>
      </x:c>
      <x:c r="W255" t="inlineStr">
        <x:is>
          <x:t xml:space="preserve">REGLA</x:t>
        </x:is>
      </x:c>
      <x:c r="X255" s="45" t="n">
        <x:v>8.022899964998942e-05</x:v>
      </x:c>
      <x:c r="Y255" t="n">
        <x:v>0</x:v>
      </x:c>
    </x:row>
    <x:row r="256">
      <x:c r="A256" t="inlineStr">
        <x:is>
          <x:t xml:space="preserve">S18A</x:t>
        </x:is>
      </x:c>
      <x:c r="B256" t="inlineStr">
        <x:is>
          <x:t xml:space="preserve">MILP (año sin fallas)</x:t>
        </x:is>
      </x:c>
      <x:c r="C256" t="inlineStr">
        <x:is>
          <x:t xml:space="preserve">Falla guillotina</x:t>
        </x:is>
      </x:c>
      <x:c r="D256" t="inlineStr">
        <x:is>
          <x:t xml:space="preserve">Guillotina hidráulica para corte de planchas de acero</x:t>
        </x:is>
      </x:c>
      <x:c r="E256" t="inlineStr">
        <x:is>
          <x:t xml:space="preserve">A</x:t>
        </x:is>
      </x:c>
      <x:c r="F256" t="inlineStr">
        <x:is>
          <x:t xml:space="preserve">EDD</x:t>
        </x:is>
      </x:c>
      <x:c r="G256" t="inlineStr">
        <x:is>
          <x:t xml:space="preserve">2025-05-07 09:00:00.000</x:t>
        </x:is>
      </x:c>
      <x:c r="H256" t="n">
        <x:v>4</x:v>
      </x:c>
      <x:c r="I256" t="n">
        <x:v>39</x:v>
      </x:c>
      <x:c r="J256" t="n">
        <x:v>1</x:v>
      </x:c>
      <x:c r="K256" s="46" t="n">
        <x:v>1</x:v>
      </x:c>
      <x:c r="L256" s="45" t="n">
        <x:v>75</x:v>
      </x:c>
      <x:c r="M256" s="46" t="n">
        <x:v>3180.588000000001</x:v>
      </x:c>
      <x:c r="N256" s="45" t="n">
        <x:v>38.6604819196554</x:v>
      </x:c>
      <x:c r="O256" s="45" t="n">
        <x:v>24.9682939999999</x:v>
      </x:c>
      <x:c r="P256" s="46" t="n">
        <x:v>540.944496000001</x:v>
      </x:c>
      <x:c r="Q256" s="29" t="n">
        <x:v>1</x:v>
      </x:c>
      <x:c r="R256" s="45" t="n">
        <x:v>10</x:v>
      </x:c>
      <x:c r="S256" s="45" t="n">
        <x:v>548.944496000001</x:v>
      </x:c>
      <x:c r="T256" s="45" t="n">
        <x:v>30.30133299999989</x:v>
      </x:c>
      <x:c r="U256" s="45" t="n">
        <x:v>0</x:v>
      </x:c>
      <x:c r="V256" s="45" t="n">
        <x:v>0</x:v>
      </x:c>
      <x:c r="W256" t="inlineStr">
        <x:is>
          <x:t xml:space="preserve">REGLA</x:t>
        </x:is>
      </x:c>
      <x:c r="X256" s="45" t="n">
        <x:v>0.0003466660000412</x:v>
      </x:c>
      <x:c r="Y256" t="n">
        <x:v>0</x:v>
      </x:c>
    </x:row>
    <x:row r="257">
      <x:c r="A257" t="inlineStr">
        <x:is>
          <x:t xml:space="preserve">S18A</x:t>
        </x:is>
      </x:c>
      <x:c r="B257" t="inlineStr">
        <x:is>
          <x:t xml:space="preserve">MILP (año sin fallas)</x:t>
        </x:is>
      </x:c>
      <x:c r="C257" t="inlineStr">
        <x:is>
          <x:t xml:space="preserve">Falla guillotina</x:t>
        </x:is>
      </x:c>
      <x:c r="D257" t="inlineStr">
        <x:is>
          <x:t xml:space="preserve">Guillotina hidráulica para corte de planchas de acero</x:t>
        </x:is>
      </x:c>
      <x:c r="E257" t="inlineStr">
        <x:is>
          <x:t xml:space="preserve">A</x:t>
        </x:is>
      </x:c>
      <x:c r="F257" t="inlineStr">
        <x:is>
          <x:t xml:space="preserve">MILP-MONO</x:t>
        </x:is>
      </x:c>
      <x:c r="G257" t="inlineStr">
        <x:is>
          <x:t xml:space="preserve">2025-05-07 09:00:00.000</x:t>
        </x:is>
      </x:c>
      <x:c r="H257" t="n">
        <x:v>4</x:v>
      </x:c>
      <x:c r="I257" t="n">
        <x:v>39</x:v>
      </x:c>
      <x:c r="J257" t="n">
        <x:v>1</x:v>
      </x:c>
      <x:c r="K257" s="46" t="n">
        <x:v>1</x:v>
      </x:c>
      <x:c r="L257" s="45" t="n">
        <x:v>75</x:v>
      </x:c>
      <x:c r="M257" s="46" t="n">
        <x:v>1290.342</x:v>
      </x:c>
      <x:c r="N257" s="45" t="n">
        <x:v>10.46860383438421</x:v>
      </x:c>
      <x:c r="O257" s="45" t="n">
        <x:v>16.66529300000002</x:v>
      </x:c>
      <x:c r="P257" s="46" t="n">
        <x:v>6.25783400000023</x:v>
      </x:c>
      <x:c r="Q257" s="29" t="n">
        <x:v>0</x:v>
      </x:c>
      <x:c r="R257" s="45" t="n">
        <x:v>0</x:v>
      </x:c>
      <x:c r="S257" s="45" t="n">
        <x:v>6.25783400000023</x:v>
      </x:c>
      <x:c r="T257" s="45" t="n">
        <x:v>0</x:v>
      </x:c>
      <x:c r="U257" s="45" t="n">
        <x:v>0</x:v>
      </x:c>
      <x:c r="V257" s="45" t="n">
        <x:v>0</x:v>
      </x:c>
      <x:c r="W257" t="inlineStr">
        <x:is>
          <x:t xml:space="preserve">ÓPTIMO</x:t>
        </x:is>
      </x:c>
      <x:c r="X257" s="45" t="n">
        <x:v>0.0572466769999664</x:v>
      </x:c>
      <x:c r="Y257" t="n">
        <x:v>0</x:v>
      </x:c>
      <x:c r="Z257" s="45" t="n">
        <x:v>96</x:v>
      </x:c>
      <x:c r="AA257" s="45" t="n">
        <x:v>189</x:v>
      </x:c>
    </x:row>
    <x:row r="258">
      <x:c r="A258" t="inlineStr">
        <x:is>
          <x:t xml:space="preserve">S18A</x:t>
        </x:is>
      </x:c>
      <x:c r="B258" t="inlineStr">
        <x:is>
          <x:t xml:space="preserve">MILP (año sin fallas)</x:t>
        </x:is>
      </x:c>
      <x:c r="C258" t="inlineStr">
        <x:is>
          <x:t xml:space="preserve">Falla guillotina</x:t>
        </x:is>
      </x:c>
      <x:c r="D258" t="inlineStr">
        <x:is>
          <x:t xml:space="preserve">Guillotina hidráulica para corte de planchas de acero</x:t>
        </x:is>
      </x:c>
      <x:c r="E258" t="inlineStr">
        <x:is>
          <x:t xml:space="preserve">A</x:t>
        </x:is>
      </x:c>
      <x:c r="F258" t="inlineStr">
        <x:is>
          <x:t xml:space="preserve">MILP-LEX</x:t>
        </x:is>
      </x:c>
      <x:c r="G258" t="inlineStr">
        <x:is>
          <x:t xml:space="preserve">2025-05-07 09:00:00.000</x:t>
        </x:is>
      </x:c>
      <x:c r="H258" t="n">
        <x:v>4</x:v>
      </x:c>
      <x:c r="I258" t="n">
        <x:v>39</x:v>
      </x:c>
      <x:c r="J258" t="n">
        <x:v>1</x:v>
      </x:c>
      <x:c r="K258" s="46" t="n">
        <x:v>1</x:v>
      </x:c>
      <x:c r="L258" s="45" t="n">
        <x:v>75</x:v>
      </x:c>
      <x:c r="M258" s="46" t="n">
        <x:v>1290.342</x:v>
      </x:c>
      <x:c r="N258" s="45" t="n">
        <x:v>10.46860383438421</x:v>
      </x:c>
      <x:c r="O258" s="45" t="n">
        <x:v>16.66529300000002</x:v>
      </x:c>
      <x:c r="P258" s="46" t="n">
        <x:v>6.25783400000023</x:v>
      </x:c>
      <x:c r="Q258" s="29" t="n">
        <x:v>0</x:v>
      </x:c>
      <x:c r="R258" s="45" t="n">
        <x:v>0</x:v>
      </x:c>
      <x:c r="S258" s="45" t="n">
        <x:v>6.25783400000023</x:v>
      </x:c>
      <x:c r="T258" s="45" t="n">
        <x:v>0</x:v>
      </x:c>
      <x:c r="U258" s="45" t="n">
        <x:v>0</x:v>
      </x:c>
      <x:c r="V258" s="45" t="n">
        <x:v>0</x:v>
      </x:c>
      <x:c r="W258" t="inlineStr">
        <x:is>
          <x:t xml:space="preserve">ÓPTIMO</x:t>
        </x:is>
      </x:c>
      <x:c r="X258" s="45" t="n">
        <x:v>0.1025055519999114</x:v>
      </x:c>
      <x:c r="Y258" t="n">
        <x:v>0</x:v>
      </x:c>
      <x:c r="Z258" s="45" t="n">
        <x:v>96</x:v>
      </x:c>
      <x:c r="AA258" s="45" t="n">
        <x:v>227</x:v>
      </x:c>
    </x:row>
    <x:row r="259">
      <x:c r="A259" t="inlineStr">
        <x:is>
          <x:t xml:space="preserve">S18B</x:t>
        </x:is>
      </x:c>
      <x:c r="B259" t="inlineStr">
        <x:is>
          <x:t xml:space="preserve">FIFO (16_PROGRAMA_BASE)</x:t>
        </x:is>
      </x:c>
      <x:c r="C259" t="inlineStr">
        <x:is>
          <x:t xml:space="preserve">Falla guillotina</x:t>
        </x:is>
      </x:c>
      <x:c r="D259" t="inlineStr">
        <x:is>
          <x:t xml:space="preserve">Guillotina hidráulica para corte de planchas de acero</x:t>
        </x:is>
      </x:c>
      <x:c r="E259" t="inlineStr">
        <x:is>
          <x:t xml:space="preserve">B</x:t>
        </x:is>
      </x:c>
      <x:c r="F259" t="inlineStr">
        <x:is>
          <x:t xml:space="preserve">CONV</x:t>
        </x:is>
      </x:c>
      <x:c r="G259" t="inlineStr">
        <x:is>
          <x:t xml:space="preserve">2025-05-07 09:00:00.000</x:t>
        </x:is>
      </x:c>
      <x:c r="H259" t="n">
        <x:v>5</x:v>
      </x:c>
      <x:c r="I259" t="n">
        <x:v>43</x:v>
      </x:c>
      <x:c r="J259" t="n">
        <x:v>1</x:v>
      </x:c>
      <x:c r="K259" s="46" t="n">
        <x:v>4</x:v>
      </x:c>
      <x:c r="L259" s="45" t="n">
        <x:v>20</x:v>
      </x:c>
      <x:c r="M259" s="46" t="n">
        <x:v>6835.6866</x:v>
      </x:c>
      <x:c r="N259" s="45" t="n">
        <x:v>68.3418932862582</x:v>
      </x:c>
      <x:c r="O259" s="45" t="n">
        <x:v>80.13484800000037</x:v>
      </x:c>
      <x:c r="P259" s="46" t="n">
        <x:v>3.638000000000034</x:v>
      </x:c>
      <x:c r="Q259" s="29" t="n">
        <x:v>0</x:v>
      </x:c>
      <x:c r="R259" s="45" t="n">
        <x:v>0</x:v>
      </x:c>
      <x:c r="S259" s="45" t="n">
        <x:v>3.638000000000034</x:v>
      </x:c>
      <x:c r="T259" s="45" t="n">
        <x:v>0</x:v>
      </x:c>
      <x:c r="U259" s="45" t="n">
        <x:v>0.366665750000001</x:v>
      </x:c>
      <x:c r="V259" s="45" t="n">
        <x:v>0</x:v>
      </x:c>
      <x:c r="W259" t="inlineStr">
        <x:is>
          <x:t xml:space="preserve">REGLA</x:t>
        </x:is>
      </x:c>
      <x:c r="X259" s="45" t="n">
        <x:v>9.542500038151049e-05</x:v>
      </x:c>
      <x:c r="Y259" t="n">
        <x:v>0</x:v>
      </x:c>
    </x:row>
    <x:row r="260">
      <x:c r="A260" t="inlineStr">
        <x:is>
          <x:t xml:space="preserve">S18B</x:t>
        </x:is>
      </x:c>
      <x:c r="B260" t="inlineStr">
        <x:is>
          <x:t xml:space="preserve">FIFO (16_PROGRAMA_BASE)</x:t>
        </x:is>
      </x:c>
      <x:c r="C260" t="inlineStr">
        <x:is>
          <x:t xml:space="preserve">Falla guillotina</x:t>
        </x:is>
      </x:c>
      <x:c r="D260" t="inlineStr">
        <x:is>
          <x:t xml:space="preserve">Guillotina hidráulica para corte de planchas de acero</x:t>
        </x:is>
      </x:c>
      <x:c r="E260" t="inlineStr">
        <x:is>
          <x:t xml:space="preserve">B</x:t>
        </x:is>
      </x:c>
      <x:c r="F260" t="inlineStr">
        <x:is>
          <x:t xml:space="preserve">EDD</x:t>
        </x:is>
      </x:c>
      <x:c r="G260" t="inlineStr">
        <x:is>
          <x:t xml:space="preserve">2025-05-07 09:00:00.000</x:t>
        </x:is>
      </x:c>
      <x:c r="H260" t="n">
        <x:v>5</x:v>
      </x:c>
      <x:c r="I260" t="n">
        <x:v>43</x:v>
      </x:c>
      <x:c r="J260" t="n">
        <x:v>1</x:v>
      </x:c>
      <x:c r="K260" s="46" t="n">
        <x:v>3</x:v>
      </x:c>
      <x:c r="L260" s="45" t="n">
        <x:v>40</x:v>
      </x:c>
      <x:c r="M260" s="46" t="n">
        <x:v>7825.5276</x:v>
      </x:c>
      <x:c r="N260" s="45" t="n">
        <x:v>84.79124328657139</x:v>
      </x:c>
      <x:c r="O260" s="45" t="n">
        <x:v>61.44225999999981</x:v>
      </x:c>
      <x:c r="P260" s="46" t="n">
        <x:v>982.3335460000022</x:v>
      </x:c>
      <x:c r="Q260" s="29" t="n">
        <x:v>2</x:v>
      </x:c>
      <x:c r="R260" s="45" t="n">
        <x:v>27</x:v>
      </x:c>
      <x:c r="S260" s="45" t="n">
        <x:v>998.3335460000022</x:v>
      </x:c>
      <x:c r="T260" s="45" t="n">
        <x:v>42.01199899999983</x:v>
      </x:c>
      <x:c r="U260" s="45" t="n">
        <x:v>0.366665750000001</x:v>
      </x:c>
      <x:c r="V260" s="45" t="n">
        <x:v>0</x:v>
      </x:c>
      <x:c r="W260" t="inlineStr">
        <x:is>
          <x:t xml:space="preserve">REGLA</x:t>
        </x:is>
      </x:c>
      <x:c r="X260" s="45" t="n">
        <x:v>0.0003425599998081</x:v>
      </x:c>
      <x:c r="Y260" t="n">
        <x:v>0</x:v>
      </x:c>
    </x:row>
    <x:row r="261">
      <x:c r="A261" t="inlineStr">
        <x:is>
          <x:t xml:space="preserve">S18B</x:t>
        </x:is>
      </x:c>
      <x:c r="B261" t="inlineStr">
        <x:is>
          <x:t xml:space="preserve">FIFO (16_PROGRAMA_BASE)</x:t>
        </x:is>
      </x:c>
      <x:c r="C261" t="inlineStr">
        <x:is>
          <x:t xml:space="preserve">Falla guillotina</x:t>
        </x:is>
      </x:c>
      <x:c r="D261" t="inlineStr">
        <x:is>
          <x:t xml:space="preserve">Guillotina hidráulica para corte de planchas de acero</x:t>
        </x:is>
      </x:c>
      <x:c r="E261" t="inlineStr">
        <x:is>
          <x:t xml:space="preserve">B</x:t>
        </x:is>
      </x:c>
      <x:c r="F261" t="inlineStr">
        <x:is>
          <x:t xml:space="preserve">MILP-MONO</x:t>
        </x:is>
      </x:c>
      <x:c r="G261" t="inlineStr">
        <x:is>
          <x:t xml:space="preserve">2025-05-07 09:00:00.000</x:t>
        </x:is>
      </x:c>
      <x:c r="H261" t="n">
        <x:v>5</x:v>
      </x:c>
      <x:c r="I261" t="n">
        <x:v>43</x:v>
      </x:c>
      <x:c r="J261" t="n">
        <x:v>1</x:v>
      </x:c>
      <x:c r="K261" s="46" t="n">
        <x:v>2</x:v>
      </x:c>
      <x:c r="L261" s="45" t="n">
        <x:v>60</x:v>
      </x:c>
      <x:c r="M261" s="46" t="n">
        <x:v>3612.8118</x:v>
      </x:c>
      <x:c r="N261" s="45" t="n">
        <x:v>35.60360937953549</x:v>
      </x:c>
      <x:c r="O261" s="45" t="n">
        <x:v>42.2101530000001</x:v>
      </x:c>
      <x:c r="P261" s="46" t="n">
        <x:v>591.3256089999994</x:v>
      </x:c>
      <x:c r="Q261" s="29" t="n">
        <x:v>3</x:v>
      </x:c>
      <x:c r="R261" s="45" t="n">
        <x:v>43</x:v>
      </x:c>
      <x:c r="S261" s="45" t="n">
        <x:v>615.3256089999994</x:v>
      </x:c>
      <x:c r="T261" s="45" t="n">
        <x:v>7.987972788492357</x:v>
      </x:c>
      <x:c r="U261" s="45" t="n">
        <x:v>0.366665750000001</x:v>
      </x:c>
      <x:c r="V261" s="45" t="n">
        <x:v>0</x:v>
      </x:c>
      <x:c r="W261" t="inlineStr">
        <x:is>
          <x:t xml:space="preserve">ÓPTIMO</x:t>
        </x:is>
      </x:c>
      <x:c r="X261" s="45" t="n">
        <x:v>0.2128439840003011</x:v>
      </x:c>
      <x:c r="Y261" t="n">
        <x:v>0</x:v>
      </x:c>
      <x:c r="Z261" s="45" t="n">
        <x:v>114</x:v>
      </x:c>
      <x:c r="AA261" s="45" t="n">
        <x:v>230</x:v>
      </x:c>
    </x:row>
    <x:row r="262">
      <x:c r="A262" t="inlineStr">
        <x:is>
          <x:t xml:space="preserve">S18B</x:t>
        </x:is>
      </x:c>
      <x:c r="B262" t="inlineStr">
        <x:is>
          <x:t xml:space="preserve">FIFO (16_PROGRAMA_BASE)</x:t>
        </x:is>
      </x:c>
      <x:c r="C262" t="inlineStr">
        <x:is>
          <x:t xml:space="preserve">Falla guillotina</x:t>
        </x:is>
      </x:c>
      <x:c r="D262" t="inlineStr">
        <x:is>
          <x:t xml:space="preserve">Guillotina hidráulica para corte de planchas de acero</x:t>
        </x:is>
      </x:c>
      <x:c r="E262" t="inlineStr">
        <x:is>
          <x:t xml:space="preserve">B</x:t>
        </x:is>
      </x:c>
      <x:c r="F262" t="inlineStr">
        <x:is>
          <x:t xml:space="preserve">MILP-LEX</x:t>
        </x:is>
      </x:c>
      <x:c r="G262" t="inlineStr">
        <x:is>
          <x:t xml:space="preserve">2025-05-07 09:00:00.000</x:t>
        </x:is>
      </x:c>
      <x:c r="H262" t="n">
        <x:v>5</x:v>
      </x:c>
      <x:c r="I262" t="n">
        <x:v>43</x:v>
      </x:c>
      <x:c r="J262" t="n">
        <x:v>1</x:v>
      </x:c>
      <x:c r="K262" s="46" t="n">
        <x:v>2</x:v>
      </x:c>
      <x:c r="L262" s="45" t="n">
        <x:v>60</x:v>
      </x:c>
      <x:c r="M262" s="46" t="n">
        <x:v>3612.8118</x:v>
      </x:c>
      <x:c r="N262" s="45" t="n">
        <x:v>35.60360937953554</x:v>
      </x:c>
      <x:c r="O262" s="45" t="n">
        <x:v>42.21015300000022</x:v>
      </x:c>
      <x:c r="P262" s="46" t="n">
        <x:v>492.5022889999985</x:v>
      </x:c>
      <x:c r="Q262" s="29" t="n">
        <x:v>0</x:v>
      </x:c>
      <x:c r="R262" s="45" t="n">
        <x:v>43</x:v>
      </x:c>
      <x:c r="S262" s="45" t="n">
        <x:v>492.5022889999985</x:v>
      </x:c>
      <x:c r="T262" s="45" t="n">
        <x:v>7.987972788492243</x:v>
      </x:c>
      <x:c r="U262" s="45" t="n">
        <x:v>0.366665750000001</x:v>
      </x:c>
      <x:c r="V262" s="45" t="n">
        <x:v>0</x:v>
      </x:c>
      <x:c r="W262" t="inlineStr">
        <x:is>
          <x:t xml:space="preserve">ÓPTIMO</x:t>
        </x:is>
      </x:c>
      <x:c r="X262" s="45" t="n">
        <x:v>1.526726123000117</x:v>
      </x:c>
      <x:c r="Y262" t="n">
        <x:v>0</x:v>
      </x:c>
      <x:c r="Z262" s="45" t="n">
        <x:v>114</x:v>
      </x:c>
      <x:c r="AA262" s="45" t="n">
        <x:v>272</x:v>
      </x:c>
    </x:row>
    <x:row r="263">
      <x:c r="A263" t="inlineStr">
        <x:is>
          <x:t xml:space="preserve">S18B</x:t>
        </x:is>
      </x:c>
      <x:c r="B263" t="inlineStr">
        <x:is>
          <x:t xml:space="preserve">MILP (año sin fallas)</x:t>
        </x:is>
      </x:c>
      <x:c r="C263" t="inlineStr">
        <x:is>
          <x:t xml:space="preserve">Falla guillotina</x:t>
        </x:is>
      </x:c>
      <x:c r="D263" t="inlineStr">
        <x:is>
          <x:t xml:space="preserve">Guillotina hidráulica para corte de planchas de acero</x:t>
        </x:is>
      </x:c>
      <x:c r="E263" t="inlineStr">
        <x:is>
          <x:t xml:space="preserve">B</x:t>
        </x:is>
      </x:c>
      <x:c r="F263" t="inlineStr">
        <x:is>
          <x:t xml:space="preserve">CONV</x:t>
        </x:is>
      </x:c>
      <x:c r="G263" t="inlineStr">
        <x:is>
          <x:t xml:space="preserve">2025-05-07 09:00:00.000</x:t>
        </x:is>
      </x:c>
      <x:c r="H263" t="n">
        <x:v>4</x:v>
      </x:c>
      <x:c r="I263" t="n">
        <x:v>39</x:v>
      </x:c>
      <x:c r="J263" t="n">
        <x:v>1</x:v>
      </x:c>
      <x:c r="K263" s="46" t="n">
        <x:v>1</x:v>
      </x:c>
      <x:c r="L263" s="45" t="n">
        <x:v>75</x:v>
      </x:c>
      <x:c r="M263" s="46" t="n">
        <x:v>1290.342</x:v>
      </x:c>
      <x:c r="N263" s="45" t="n">
        <x:v>10.46860383438421</x:v>
      </x:c>
      <x:c r="O263" s="45" t="n">
        <x:v>16.66529300000002</x:v>
      </x:c>
      <x:c r="P263" s="46" t="n">
        <x:v>6.524500000000216</x:v>
      </x:c>
      <x:c r="Q263" s="29" t="n">
        <x:v>0</x:v>
      </x:c>
      <x:c r="R263" s="45" t="n">
        <x:v>0</x:v>
      </x:c>
      <x:c r="S263" s="45" t="n">
        <x:v>6.524500000000216</x:v>
      </x:c>
      <x:c r="T263" s="45" t="n">
        <x:v>0</x:v>
      </x:c>
      <x:c r="U263" s="45" t="n">
        <x:v>0.366665750000001</x:v>
      </x:c>
      <x:c r="V263" s="45" t="n">
        <x:v>0</x:v>
      </x:c>
      <x:c r="W263" t="inlineStr">
        <x:is>
          <x:t xml:space="preserve">REGLA</x:t>
        </x:is>
      </x:c>
      <x:c r="X263" s="45" t="n">
        <x:v>7.822499992471421e-05</x:v>
      </x:c>
      <x:c r="Y263" t="n">
        <x:v>0</x:v>
      </x:c>
    </x:row>
    <x:row r="264">
      <x:c r="A264" t="inlineStr">
        <x:is>
          <x:t xml:space="preserve">S18B</x:t>
        </x:is>
      </x:c>
      <x:c r="B264" t="inlineStr">
        <x:is>
          <x:t xml:space="preserve">MILP (año sin fallas)</x:t>
        </x:is>
      </x:c>
      <x:c r="C264" t="inlineStr">
        <x:is>
          <x:t xml:space="preserve">Falla guillotina</x:t>
        </x:is>
      </x:c>
      <x:c r="D264" t="inlineStr">
        <x:is>
          <x:t xml:space="preserve">Guillotina hidráulica para corte de planchas de acero</x:t>
        </x:is>
      </x:c>
      <x:c r="E264" t="inlineStr">
        <x:is>
          <x:t xml:space="preserve">B</x:t>
        </x:is>
      </x:c>
      <x:c r="F264" t="inlineStr">
        <x:is>
          <x:t xml:space="preserve">EDD</x:t>
        </x:is>
      </x:c>
      <x:c r="G264" t="inlineStr">
        <x:is>
          <x:t xml:space="preserve">2025-05-07 09:00:00.000</x:t>
        </x:is>
      </x:c>
      <x:c r="H264" t="n">
        <x:v>4</x:v>
      </x:c>
      <x:c r="I264" t="n">
        <x:v>39</x:v>
      </x:c>
      <x:c r="J264" t="n">
        <x:v>1</x:v>
      </x:c>
      <x:c r="K264" s="46" t="n">
        <x:v>1</x:v>
      </x:c>
      <x:c r="L264" s="45" t="n">
        <x:v>75</x:v>
      </x:c>
      <x:c r="M264" s="46" t="n">
        <x:v>3180.588000000001</x:v>
      </x:c>
      <x:c r="N264" s="45" t="n">
        <x:v>38.866932469933</x:v>
      </x:c>
      <x:c r="O264" s="45" t="n">
        <x:v>25.10162699999989</x:v>
      </x:c>
      <x:c r="P264" s="46" t="n">
        <x:v>541.344495000001</x:v>
      </x:c>
      <x:c r="Q264" s="29" t="n">
        <x:v>1</x:v>
      </x:c>
      <x:c r="R264" s="45" t="n">
        <x:v>10</x:v>
      </x:c>
      <x:c r="S264" s="45" t="n">
        <x:v>549.344495000001</x:v>
      </x:c>
      <x:c r="T264" s="45" t="n">
        <x:v>30.43466599999988</x:v>
      </x:c>
      <x:c r="U264" s="45" t="n">
        <x:v>0.366665750000001</x:v>
      </x:c>
      <x:c r="V264" s="45" t="n">
        <x:v>0</x:v>
      </x:c>
      <x:c r="W264" t="inlineStr">
        <x:is>
          <x:t xml:space="preserve">REGLA</x:t>
        </x:is>
      </x:c>
      <x:c r="X264" s="45" t="n">
        <x:v>0.0003037600004063</x:v>
      </x:c>
      <x:c r="Y264" t="n">
        <x:v>0</x:v>
      </x:c>
    </x:row>
    <x:row r="265">
      <x:c r="A265" t="inlineStr">
        <x:is>
          <x:t xml:space="preserve">S18B</x:t>
        </x:is>
      </x:c>
      <x:c r="B265" t="inlineStr">
        <x:is>
          <x:t xml:space="preserve">MILP (año sin fallas)</x:t>
        </x:is>
      </x:c>
      <x:c r="C265" t="inlineStr">
        <x:is>
          <x:t xml:space="preserve">Falla guillotina</x:t>
        </x:is>
      </x:c>
      <x:c r="D265" t="inlineStr">
        <x:is>
          <x:t xml:space="preserve">Guillotina hidráulica para corte de planchas de acero</x:t>
        </x:is>
      </x:c>
      <x:c r="E265" t="inlineStr">
        <x:is>
          <x:t xml:space="preserve">B</x:t>
        </x:is>
      </x:c>
      <x:c r="F265" t="inlineStr">
        <x:is>
          <x:t xml:space="preserve">MILP-MONO</x:t>
        </x:is>
      </x:c>
      <x:c r="G265" t="inlineStr">
        <x:is>
          <x:t xml:space="preserve">2025-05-07 09:00:00.000</x:t>
        </x:is>
      </x:c>
      <x:c r="H265" t="n">
        <x:v>4</x:v>
      </x:c>
      <x:c r="I265" t="n">
        <x:v>39</x:v>
      </x:c>
      <x:c r="J265" t="n">
        <x:v>1</x:v>
      </x:c>
      <x:c r="K265" s="46" t="n">
        <x:v>1</x:v>
      </x:c>
      <x:c r="L265" s="45" t="n">
        <x:v>75</x:v>
      </x:c>
      <x:c r="M265" s="46" t="n">
        <x:v>1290.342</x:v>
      </x:c>
      <x:c r="N265" s="45" t="n">
        <x:v>10.46860383438421</x:v>
      </x:c>
      <x:c r="O265" s="45" t="n">
        <x:v>16.66529300000002</x:v>
      </x:c>
      <x:c r="P265" s="46" t="n">
        <x:v>6.524500000000216</x:v>
      </x:c>
      <x:c r="Q265" s="29" t="n">
        <x:v>0</x:v>
      </x:c>
      <x:c r="R265" s="45" t="n">
        <x:v>0</x:v>
      </x:c>
      <x:c r="S265" s="45" t="n">
        <x:v>6.524500000000216</x:v>
      </x:c>
      <x:c r="T265" s="45" t="n">
        <x:v>0</x:v>
      </x:c>
      <x:c r="U265" s="45" t="n">
        <x:v>0.366665750000001</x:v>
      </x:c>
      <x:c r="V265" s="45" t="n">
        <x:v>0</x:v>
      </x:c>
      <x:c r="W265" t="inlineStr">
        <x:is>
          <x:t xml:space="preserve">ÓPTIMO</x:t>
        </x:is>
      </x:c>
      <x:c r="X265" s="45" t="n">
        <x:v>0.0666968270002144</x:v>
      </x:c>
      <x:c r="Y265" t="n">
        <x:v>0</x:v>
      </x:c>
      <x:c r="Z265" s="45" t="n">
        <x:v>96</x:v>
      </x:c>
      <x:c r="AA265" s="45" t="n">
        <x:v>189</x:v>
      </x:c>
    </x:row>
    <x:row r="266">
      <x:c r="A266" t="inlineStr">
        <x:is>
          <x:t xml:space="preserve">S18B</x:t>
        </x:is>
      </x:c>
      <x:c r="B266" t="inlineStr">
        <x:is>
          <x:t xml:space="preserve">MILP (año sin fallas)</x:t>
        </x:is>
      </x:c>
      <x:c r="C266" t="inlineStr">
        <x:is>
          <x:t xml:space="preserve">Falla guillotina</x:t>
        </x:is>
      </x:c>
      <x:c r="D266" t="inlineStr">
        <x:is>
          <x:t xml:space="preserve">Guillotina hidráulica para corte de planchas de acero</x:t>
        </x:is>
      </x:c>
      <x:c r="E266" t="inlineStr">
        <x:is>
          <x:t xml:space="preserve">B</x:t>
        </x:is>
      </x:c>
      <x:c r="F266" t="inlineStr">
        <x:is>
          <x:t xml:space="preserve">MILP-LEX</x:t>
        </x:is>
      </x:c>
      <x:c r="G266" t="inlineStr">
        <x:is>
          <x:t xml:space="preserve">2025-05-07 09:00:00.000</x:t>
        </x:is>
      </x:c>
      <x:c r="H266" t="n">
        <x:v>4</x:v>
      </x:c>
      <x:c r="I266" t="n">
        <x:v>39</x:v>
      </x:c>
      <x:c r="J266" t="n">
        <x:v>1</x:v>
      </x:c>
      <x:c r="K266" s="46" t="n">
        <x:v>1</x:v>
      </x:c>
      <x:c r="L266" s="45" t="n">
        <x:v>75</x:v>
      </x:c>
      <x:c r="M266" s="46" t="n">
        <x:v>1290.342</x:v>
      </x:c>
      <x:c r="N266" s="45" t="n">
        <x:v>10.46860383438421</x:v>
      </x:c>
      <x:c r="O266" s="45" t="n">
        <x:v>16.66529300000002</x:v>
      </x:c>
      <x:c r="P266" s="46" t="n">
        <x:v>6.524500000000216</x:v>
      </x:c>
      <x:c r="Q266" s="29" t="n">
        <x:v>0</x:v>
      </x:c>
      <x:c r="R266" s="45" t="n">
        <x:v>0</x:v>
      </x:c>
      <x:c r="S266" s="45" t="n">
        <x:v>6.524500000000216</x:v>
      </x:c>
      <x:c r="T266" s="45" t="n">
        <x:v>0</x:v>
      </x:c>
      <x:c r="U266" s="45" t="n">
        <x:v>0.366665750000001</x:v>
      </x:c>
      <x:c r="V266" s="45" t="n">
        <x:v>0</x:v>
      </x:c>
      <x:c r="W266" t="inlineStr">
        <x:is>
          <x:t xml:space="preserve">ÓPTIMO</x:t>
        </x:is>
      </x:c>
      <x:c r="X266" s="45" t="n">
        <x:v>0.0909205120001388</x:v>
      </x:c>
      <x:c r="Y266" t="n">
        <x:v>0</x:v>
      </x:c>
      <x:c r="Z266" s="45" t="n">
        <x:v>96</x:v>
      </x:c>
      <x:c r="AA266" s="45" t="n">
        <x:v>227</x:v>
      </x:c>
    </x:row>
    <x:row r="267">
      <x:c r="A267" t="inlineStr">
        <x:is>
          <x:t xml:space="preserve">S19A</x:t>
        </x:is>
      </x:c>
      <x:c r="B267" t="inlineStr">
        <x:is>
          <x:t xml:space="preserve">FIFO (16_PROGRAMA_BASE)</x:t>
        </x:is>
      </x:c>
      <x:c r="C267" t="inlineStr">
        <x:is>
          <x:t xml:space="preserve">Fallas simultáneas plegadora y guillotina</x:t>
        </x:is>
      </x:c>
      <x:c r="D267" t="inlineStr">
        <x:is>
          <x:t xml:space="preserve">Guillotina hidráulica para corte de planchas de acero;Plegadora hidráulica de chapa metálica</x:t>
        </x:is>
      </x:c>
      <x:c r="E267" t="inlineStr">
        <x:is>
          <x:t xml:space="preserve">A</x:t>
        </x:is>
      </x:c>
      <x:c r="F267" t="inlineStr">
        <x:is>
          <x:t xml:space="preserve">CONV</x:t>
        </x:is>
      </x:c>
      <x:c r="G267" t="inlineStr">
        <x:is>
          <x:t xml:space="preserve">2025-07-17 09:00:00.000</x:t>
        </x:is>
      </x:c>
      <x:c r="H267" t="n">
        <x:v>8</x:v>
      </x:c>
      <x:c r="I267" t="n">
        <x:v>75</x:v>
      </x:c>
      <x:c r="J267" t="n">
        <x:v>2</x:v>
      </x:c>
      <x:c r="K267" s="46" t="n">
        <x:v>8</x:v>
      </x:c>
      <x:c r="L267" s="45" t="n">
        <x:v>0</x:v>
      </x:c>
      <x:c r="M267" s="46" t="n">
        <x:v>18279.96854</x:v>
      </x:c>
      <x:c r="N267" s="45" t="n">
        <x:v>164.2044337158597</x:v>
      </x:c>
      <x:c r="O267" s="45" t="n">
        <x:v>160.9575539999996</x:v>
      </x:c>
      <x:c r="P267" s="46" t="n">
        <x:v>65.84488699999929</x:v>
      </x:c>
      <x:c r="Q267" s="29" t="n">
        <x:v>0</x:v>
      </x:c>
      <x:c r="R267" s="45" t="n">
        <x:v>0</x:v>
      </x:c>
      <x:c r="S267" s="45" t="n">
        <x:v>65.84488699999929</x:v>
      </x:c>
      <x:c r="T267" s="45" t="n">
        <x:v>4.076332999999977</x:v>
      </x:c>
      <x:c r="U267" s="45" t="n">
        <x:v>0.4125009166666664</x:v>
      </x:c>
      <x:c r="V267" s="45" t="n">
        <x:v>80.42324999999998</x:v>
      </x:c>
      <x:c r="W267" t="inlineStr">
        <x:is>
          <x:t xml:space="preserve">REGLA</x:t>
        </x:is>
      </x:c>
      <x:c r="X267" s="45" t="n">
        <x:v>0.0001521059998594</x:v>
      </x:c>
      <x:c r="Y267" t="n">
        <x:v>0</x:v>
      </x:c>
    </x:row>
    <x:row r="268">
      <x:c r="A268" t="inlineStr">
        <x:is>
          <x:t xml:space="preserve">S19A</x:t>
        </x:is>
      </x:c>
      <x:c r="B268" t="inlineStr">
        <x:is>
          <x:t xml:space="preserve">FIFO (16_PROGRAMA_BASE)</x:t>
        </x:is>
      </x:c>
      <x:c r="C268" t="inlineStr">
        <x:is>
          <x:t xml:space="preserve">Fallas simultáneas plegadora y guillotina</x:t>
        </x:is>
      </x:c>
      <x:c r="D268" t="inlineStr">
        <x:is>
          <x:t xml:space="preserve">Guillotina hidráulica para corte de planchas de acero;Plegadora hidráulica de chapa metálica</x:t>
        </x:is>
      </x:c>
      <x:c r="E268" t="inlineStr">
        <x:is>
          <x:t xml:space="preserve">A</x:t>
        </x:is>
      </x:c>
      <x:c r="F268" t="inlineStr">
        <x:is>
          <x:t xml:space="preserve">EDD</x:t>
        </x:is>
      </x:c>
      <x:c r="G268" t="inlineStr">
        <x:is>
          <x:t xml:space="preserve">2025-07-17 09:00:00.000</x:t>
        </x:is>
      </x:c>
      <x:c r="H268" t="n">
        <x:v>8</x:v>
      </x:c>
      <x:c r="I268" t="n">
        <x:v>75</x:v>
      </x:c>
      <x:c r="J268" t="n">
        <x:v>2</x:v>
      </x:c>
      <x:c r="K268" s="46" t="n">
        <x:v>6</x:v>
      </x:c>
      <x:c r="L268" s="45" t="n">
        <x:v>25</x:v>
      </x:c>
      <x:c r="M268" s="46" t="n">
        <x:v>15298.94554</x:v>
      </x:c>
      <x:c r="N268" s="45" t="n">
        <x:v>201.7013176493435</x:v>
      </x:c>
      <x:c r="O268" s="45" t="n">
        <x:v>148.4789040000001</x:v>
      </x:c>
      <x:c r="P268" s="46" t="n">
        <x:v>1426.836307</x:v>
      </x:c>
      <x:c r="Q268" s="29" t="n">
        <x:v>1</x:v>
      </x:c>
      <x:c r="R268" s="45" t="n">
        <x:v>48</x:v>
      </x:c>
      <x:c r="S268" s="45" t="n">
        <x:v>1434.836307</x:v>
      </x:c>
      <x:c r="T268" s="45" t="n">
        <x:v>68.2802499999998</x:v>
      </x:c>
      <x:c r="U268" s="45" t="n">
        <x:v>0.4125009166666664</x:v>
      </x:c>
      <x:c r="V268" s="45" t="n">
        <x:v>80.42324999999998</x:v>
      </x:c>
      <x:c r="W268" t="inlineStr">
        <x:is>
          <x:t xml:space="preserve">REGLA</x:t>
        </x:is>
      </x:c>
      <x:c r="X268" s="45" t="n">
        <x:v>0.0008121830001073</x:v>
      </x:c>
      <x:c r="Y268" t="n">
        <x:v>0</x:v>
      </x:c>
    </x:row>
    <x:row r="269">
      <x:c r="A269" t="inlineStr">
        <x:is>
          <x:t xml:space="preserve">S19A</x:t>
        </x:is>
      </x:c>
      <x:c r="B269" t="inlineStr">
        <x:is>
          <x:t xml:space="preserve">FIFO (16_PROGRAMA_BASE)</x:t>
        </x:is>
      </x:c>
      <x:c r="C269" t="inlineStr">
        <x:is>
          <x:t xml:space="preserve">Fallas simultáneas plegadora y guillotina</x:t>
        </x:is>
      </x:c>
      <x:c r="D269" t="inlineStr">
        <x:is>
          <x:t xml:space="preserve">Guillotina hidráulica para corte de planchas de acero;Plegadora hidráulica de chapa metálica</x:t>
        </x:is>
      </x:c>
      <x:c r="E269" t="inlineStr">
        <x:is>
          <x:t xml:space="preserve">A</x:t>
        </x:is>
      </x:c>
      <x:c r="F269" t="inlineStr">
        <x:is>
          <x:t xml:space="preserve">MILP-MONO</x:t>
        </x:is>
      </x:c>
      <x:c r="G269" t="inlineStr">
        <x:is>
          <x:t xml:space="preserve">2025-07-17 09:00:00.000</x:t>
        </x:is>
      </x:c>
      <x:c r="H269" t="n">
        <x:v>8</x:v>
      </x:c>
      <x:c r="I269" t="n">
        <x:v>75</x:v>
      </x:c>
      <x:c r="J269" t="n">
        <x:v>2</x:v>
      </x:c>
      <x:c r="K269" s="46" t="n">
        <x:v>5</x:v>
      </x:c>
      <x:c r="L269" s="45" t="n">
        <x:v>37.5</x:v>
      </x:c>
      <x:c r="M269" s="46" t="n">
        <x:v>12511.98178</x:v>
      </x:c>
      <x:c r="N269" s="45" t="n">
        <x:v>149.8746241188289</x:v>
      </x:c>
      <x:c r="O269" s="45" t="n">
        <x:v>107.7020870000004</x:v>
      </x:c>
      <x:c r="P269" s="46" t="n">
        <x:v>1547.359732999997</x:v>
      </x:c>
      <x:c r="Q269" s="29" t="n">
        <x:v>3</x:v>
      </x:c>
      <x:c r="R269" s="45" t="n">
        <x:v>57</x:v>
      </x:c>
      <x:c r="S269" s="45" t="n">
        <x:v>1571.359732999997</x:v>
      </x:c>
      <x:c r="T269" s="45" t="n">
        <x:v>4.076332999999977</x:v>
      </x:c>
      <x:c r="U269" s="45" t="n">
        <x:v>0.4125009166666664</x:v>
      </x:c>
      <x:c r="V269" s="45" t="n">
        <x:v>80.42324999999998</x:v>
      </x:c>
      <x:c r="W269" t="inlineStr">
        <x:is>
          <x:t xml:space="preserve">ÓPTIMO</x:t>
        </x:is>
      </x:c>
      <x:c r="X269" s="45" t="n">
        <x:v>1.978058800999861</x:v>
      </x:c>
      <x:c r="Y269" t="n">
        <x:v>0</x:v>
      </x:c>
      <x:c r="Z269" s="45" t="n">
        <x:v>299</x:v>
      </x:c>
      <x:c r="AA269" s="45" t="n">
        <x:v>616</x:v>
      </x:c>
    </x:row>
    <x:row r="270">
      <x:c r="A270" t="inlineStr">
        <x:is>
          <x:t xml:space="preserve">S19A</x:t>
        </x:is>
      </x:c>
      <x:c r="B270" t="inlineStr">
        <x:is>
          <x:t xml:space="preserve">FIFO (16_PROGRAMA_BASE)</x:t>
        </x:is>
      </x:c>
      <x:c r="C270" t="inlineStr">
        <x:is>
          <x:t xml:space="preserve">Fallas simultáneas plegadora y guillotina</x:t>
        </x:is>
      </x:c>
      <x:c r="D270" t="inlineStr">
        <x:is>
          <x:t xml:space="preserve">Guillotina hidráulica para corte de planchas de acero;Plegadora hidráulica de chapa metálica</x:t>
        </x:is>
      </x:c>
      <x:c r="E270" t="inlineStr">
        <x:is>
          <x:t xml:space="preserve">A</x:t>
        </x:is>
      </x:c>
      <x:c r="F270" t="inlineStr">
        <x:is>
          <x:t xml:space="preserve">MILP-LEX</x:t>
        </x:is>
      </x:c>
      <x:c r="G270" t="inlineStr">
        <x:is>
          <x:t xml:space="preserve">2025-07-17 09:00:00.000</x:t>
        </x:is>
      </x:c>
      <x:c r="H270" t="n">
        <x:v>8</x:v>
      </x:c>
      <x:c r="I270" t="n">
        <x:v>75</x:v>
      </x:c>
      <x:c r="J270" t="n">
        <x:v>2</x:v>
      </x:c>
      <x:c r="K270" s="46" t="n">
        <x:v>5</x:v>
      </x:c>
      <x:c r="L270" s="45" t="n">
        <x:v>37.5</x:v>
      </x:c>
      <x:c r="M270" s="46" t="n">
        <x:v>12511.98178</x:v>
      </x:c>
      <x:c r="N270" s="45" t="n">
        <x:v>149.8748739934618</x:v>
      </x:c>
      <x:c r="O270" s="45" t="n">
        <x:v>107.7025620420366</x:v>
      </x:c>
      <x:c r="P270" s="46" t="n">
        <x:v>1336.762926915868</x:v>
      </x:c>
      <x:c r="Q270" s="29" t="n">
        <x:v>1</x:v>
      </x:c>
      <x:c r="R270" s="45" t="n">
        <x:v>54</x:v>
      </x:c>
      <x:c r="S270" s="45" t="n">
        <x:v>1344.762926915868</x:v>
      </x:c>
      <x:c r="T270" s="45" t="n">
        <x:v>4.076338622338426</x:v>
      </x:c>
      <x:c r="U270" s="45" t="n">
        <x:v>0.4125009166666664</x:v>
      </x:c>
      <x:c r="V270" s="45" t="n">
        <x:v>80.42324999999998</x:v>
      </x:c>
      <x:c r="W270" t="inlineStr">
        <x:is>
          <x:t xml:space="preserve">ÓPTIMO</x:t>
        </x:is>
      </x:c>
      <x:c r="X270" s="45" t="n">
        <x:v>12.9651486329999</x:v>
      </x:c>
      <x:c r="Y270" t="n">
        <x:v>0</x:v>
      </x:c>
      <x:c r="Z270" s="45" t="n">
        <x:v>299</x:v>
      </x:c>
      <x:c r="AA270" s="45" t="n">
        <x:v>689</x:v>
      </x:c>
    </x:row>
    <x:row r="271">
      <x:c r="A271" t="inlineStr">
        <x:is>
          <x:t xml:space="preserve">S19A</x:t>
        </x:is>
      </x:c>
      <x:c r="B271" t="inlineStr">
        <x:is>
          <x:t xml:space="preserve">MILP (año sin fallas)</x:t>
        </x:is>
      </x:c>
      <x:c r="C271" t="inlineStr">
        <x:is>
          <x:t xml:space="preserve">Fallas simultáneas plegadora y guillotina</x:t>
        </x:is>
      </x:c>
      <x:c r="D271" t="inlineStr">
        <x:is>
          <x:t xml:space="preserve">Guillotina hidráulica para corte de planchas de acero;Plegadora hidráulica de chapa metálica</x:t>
        </x:is>
      </x:c>
      <x:c r="E271" t="inlineStr">
        <x:is>
          <x:t xml:space="preserve">A</x:t>
        </x:is>
      </x:c>
      <x:c r="F271" t="inlineStr">
        <x:is>
          <x:t xml:space="preserve">CONV</x:t>
        </x:is>
      </x:c>
      <x:c r="G271" t="inlineStr">
        <x:is>
          <x:t xml:space="preserve">2025-07-17 09:00:00.000</x:t>
        </x:is>
      </x:c>
      <x:c r="H271" t="n">
        <x:v>6</x:v>
      </x:c>
      <x:c r="I271" t="n">
        <x:v>57</x:v>
      </x:c>
      <x:c r="J271" t="n">
        <x:v>1</x:v>
      </x:c>
      <x:c r="K271" s="46" t="n">
        <x:v>3</x:v>
      </x:c>
      <x:c r="L271" s="45" t="n">
        <x:v>50</x:v>
      </x:c>
      <x:c r="M271" s="46" t="n">
        <x:v>8876.779</x:v>
      </x:c>
      <x:c r="N271" s="45" t="n">
        <x:v>122.9736842727003</x:v>
      </x:c>
      <x:c r="O271" s="45" t="n">
        <x:v>70.7264459999999</x:v>
      </x:c>
      <x:c r="P271" s="46" t="n">
        <x:v>109.7636419999981</x:v>
      </x:c>
      <x:c r="Q271" s="29" t="n">
        <x:v>0</x:v>
      </x:c>
      <x:c r="R271" s="45" t="n">
        <x:v>0</x:v>
      </x:c>
      <x:c r="S271" s="45" t="n">
        <x:v>109.7636419999981</x:v>
      </x:c>
      <x:c r="T271" s="45" t="n">
        <x:v>8.818830999999818</x:v>
      </x:c>
      <x:c r="U271" s="45" t="n">
        <x:v>0</x:v>
      </x:c>
      <x:c r="V271" s="45" t="n">
        <x:v>0</x:v>
      </x:c>
      <x:c r="W271" t="inlineStr">
        <x:is>
          <x:t xml:space="preserve">REGLA</x:t>
        </x:is>
      </x:c>
      <x:c r="X271" s="45" t="n">
        <x:v>0.0001559669999551</x:v>
      </x:c>
      <x:c r="Y271" t="n">
        <x:v>0</x:v>
      </x:c>
    </x:row>
    <x:row r="272">
      <x:c r="A272" t="inlineStr">
        <x:is>
          <x:t xml:space="preserve">S19A</x:t>
        </x:is>
      </x:c>
      <x:c r="B272" t="inlineStr">
        <x:is>
          <x:t xml:space="preserve">MILP (año sin fallas)</x:t>
        </x:is>
      </x:c>
      <x:c r="C272" t="inlineStr">
        <x:is>
          <x:t xml:space="preserve">Fallas simultáneas plegadora y guillotina</x:t>
        </x:is>
      </x:c>
      <x:c r="D272" t="inlineStr">
        <x:is>
          <x:t xml:space="preserve">Guillotina hidráulica para corte de planchas de acero;Plegadora hidráulica de chapa metálica</x:t>
        </x:is>
      </x:c>
      <x:c r="E272" t="inlineStr">
        <x:is>
          <x:t xml:space="preserve">A</x:t>
        </x:is>
      </x:c>
      <x:c r="F272" t="inlineStr">
        <x:is>
          <x:t xml:space="preserve">EDD</x:t>
        </x:is>
      </x:c>
      <x:c r="G272" t="inlineStr">
        <x:is>
          <x:t xml:space="preserve">2025-07-17 09:00:00.000</x:t>
        </x:is>
      </x:c>
      <x:c r="H272" t="n">
        <x:v>6</x:v>
      </x:c>
      <x:c r="I272" t="n">
        <x:v>57</x:v>
      </x:c>
      <x:c r="J272" t="n">
        <x:v>1</x:v>
      </x:c>
      <x:c r="K272" s="46" t="n">
        <x:v>3</x:v>
      </x:c>
      <x:c r="L272" s="45" t="n">
        <x:v>50</x:v>
      </x:c>
      <x:c r="M272" s="46" t="n">
        <x:v>9943.286760000001</x:v>
      </x:c>
      <x:c r="N272" s="45" t="n">
        <x:v>154.5298252868313</x:v>
      </x:c>
      <x:c r="O272" s="45" t="n">
        <x:v>93.24734600000011</x:v>
      </x:c>
      <x:c r="P272" s="46" t="n">
        <x:v>869.5047930000017</x:v>
      </x:c>
      <x:c r="Q272" s="29" t="n">
        <x:v>1</x:v>
      </x:c>
      <x:c r="R272" s="45" t="n">
        <x:v>18</x:v>
      </x:c>
      <x:c r="S272" s="45" t="n">
        <x:v>877.5047930000017</x:v>
      </x:c>
      <x:c r="T272" s="45" t="n">
        <x:v>28.27239900000018</x:v>
      </x:c>
      <x:c r="U272" s="45" t="n">
        <x:v>0</x:v>
      </x:c>
      <x:c r="V272" s="45" t="n">
        <x:v>0</x:v>
      </x:c>
      <x:c r="W272" t="inlineStr">
        <x:is>
          <x:t xml:space="preserve">REGLA</x:t>
        </x:is>
      </x:c>
      <x:c r="X272" s="45" t="n">
        <x:v>0.0006232330001694</x:v>
      </x:c>
      <x:c r="Y272" t="n">
        <x:v>0</x:v>
      </x:c>
    </x:row>
    <x:row r="273">
      <x:c r="A273" t="inlineStr">
        <x:is>
          <x:t xml:space="preserve">S19A</x:t>
        </x:is>
      </x:c>
      <x:c r="B273" t="inlineStr">
        <x:is>
          <x:t xml:space="preserve">MILP (año sin fallas)</x:t>
        </x:is>
      </x:c>
      <x:c r="C273" t="inlineStr">
        <x:is>
          <x:t xml:space="preserve">Fallas simultáneas plegadora y guillotina</x:t>
        </x:is>
      </x:c>
      <x:c r="D273" t="inlineStr">
        <x:is>
          <x:t xml:space="preserve">Guillotina hidráulica para corte de planchas de acero;Plegadora hidráulica de chapa metálica</x:t>
        </x:is>
      </x:c>
      <x:c r="E273" t="inlineStr">
        <x:is>
          <x:t xml:space="preserve">A</x:t>
        </x:is>
      </x:c>
      <x:c r="F273" t="inlineStr">
        <x:is>
          <x:t xml:space="preserve">MILP-MONO</x:t>
        </x:is>
      </x:c>
      <x:c r="G273" t="inlineStr">
        <x:is>
          <x:t xml:space="preserve">2025-07-17 09:00:00.000</x:t>
        </x:is>
      </x:c>
      <x:c r="H273" t="n">
        <x:v>6</x:v>
      </x:c>
      <x:c r="I273" t="n">
        <x:v>57</x:v>
      </x:c>
      <x:c r="J273" t="n">
        <x:v>1</x:v>
      </x:c>
      <x:c r="K273" s="46" t="n">
        <x:v>2</x:v>
      </x:c>
      <x:c r="L273" s="45" t="n">
        <x:v>66.66666666666667</x:v>
      </x:c>
      <x:c r="M273" s="46" t="n">
        <x:v>7156.323</x:v>
      </x:c>
      <x:c r="N273" s="45" t="n">
        <x:v>122.41058861131</x:v>
      </x:c>
      <x:c r="O273" s="45" t="n">
        <x:v>70.05413900000053</x:v>
      </x:c>
      <x:c r="P273" s="46" t="n">
        <x:v>204.1201670000046</x:v>
      </x:c>
      <x:c r="Q273" s="29" t="n">
        <x:v>3</x:v>
      </x:c>
      <x:c r="R273" s="45" t="n">
        <x:v>7</x:v>
      </x:c>
      <x:c r="S273" s="45" t="n">
        <x:v>228.1201670000046</x:v>
      </x:c>
      <x:c r="T273" s="45" t="n">
        <x:v>21.33238300000176</x:v>
      </x:c>
      <x:c r="U273" s="45" t="n">
        <x:v>0</x:v>
      </x:c>
      <x:c r="V273" s="45" t="n">
        <x:v>0</x:v>
      </x:c>
      <x:c r="W273" t="inlineStr">
        <x:is>
          <x:t xml:space="preserve">ÓPTIMO</x:t>
        </x:is>
      </x:c>
      <x:c r="X273" s="45" t="n">
        <x:v>0.4290607699999782</x:v>
      </x:c>
      <x:c r="Y273" t="n">
        <x:v>0</x:v>
      </x:c>
      <x:c r="Z273" s="45" t="n">
        <x:v>174</x:v>
      </x:c>
      <x:c r="AA273" s="45" t="n">
        <x:v>357</x:v>
      </x:c>
    </x:row>
    <x:row r="274">
      <x:c r="A274" t="inlineStr">
        <x:is>
          <x:t xml:space="preserve">S19A</x:t>
        </x:is>
      </x:c>
      <x:c r="B274" t="inlineStr">
        <x:is>
          <x:t xml:space="preserve">MILP (año sin fallas)</x:t>
        </x:is>
      </x:c>
      <x:c r="C274" t="inlineStr">
        <x:is>
          <x:t xml:space="preserve">Fallas simultáneas plegadora y guillotina</x:t>
        </x:is>
      </x:c>
      <x:c r="D274" t="inlineStr">
        <x:is>
          <x:t xml:space="preserve">Guillotina hidráulica para corte de planchas de acero;Plegadora hidráulica de chapa metálica</x:t>
        </x:is>
      </x:c>
      <x:c r="E274" t="inlineStr">
        <x:is>
          <x:t xml:space="preserve">A</x:t>
        </x:is>
      </x:c>
      <x:c r="F274" t="inlineStr">
        <x:is>
          <x:t xml:space="preserve">MILP-LEX</x:t>
        </x:is>
      </x:c>
      <x:c r="G274" t="inlineStr">
        <x:is>
          <x:t xml:space="preserve">2025-07-17 09:00:00.000</x:t>
        </x:is>
      </x:c>
      <x:c r="H274" t="n">
        <x:v>6</x:v>
      </x:c>
      <x:c r="I274" t="n">
        <x:v>57</x:v>
      </x:c>
      <x:c r="J274" t="n">
        <x:v>1</x:v>
      </x:c>
      <x:c r="K274" s="46" t="n">
        <x:v>2</x:v>
      </x:c>
      <x:c r="L274" s="45" t="n">
        <x:v>66.66666666666667</x:v>
      </x:c>
      <x:c r="M274" s="46" t="n">
        <x:v>7156.323</x:v>
      </x:c>
      <x:c r="N274" s="45" t="n">
        <x:v>122.4105886113094</x:v>
      </x:c>
      <x:c r="O274" s="45" t="n">
        <x:v>70.05413900000008</x:v>
      </x:c>
      <x:c r="P274" s="46" t="n">
        <x:v>101.7069590006663</x:v>
      </x:c>
      <x:c r="Q274" s="29" t="n">
        <x:v>0</x:v>
      </x:c>
      <x:c r="R274" s="45" t="n">
        <x:v>2</x:v>
      </x:c>
      <x:c r="S274" s="45" t="n">
        <x:v>101.7069590006663</x:v>
      </x:c>
      <x:c r="T274" s="45" t="n">
        <x:v>3.167833000000656</x:v>
      </x:c>
      <x:c r="U274" s="45" t="n">
        <x:v>0</x:v>
      </x:c>
      <x:c r="V274" s="45" t="n">
        <x:v>0</x:v>
      </x:c>
      <x:c r="W274" t="inlineStr">
        <x:is>
          <x:t xml:space="preserve">ÓPTIMO</x:t>
        </x:is>
      </x:c>
      <x:c r="X274" s="45" t="n">
        <x:v>2.264690795999741</x:v>
      </x:c>
      <x:c r="Y274" t="n">
        <x:v>0</x:v>
      </x:c>
      <x:c r="Z274" s="45" t="n">
        <x:v>174</x:v>
      </x:c>
      <x:c r="AA274" s="45" t="n">
        <x:v>413</x:v>
      </x:c>
    </x:row>
    <x:row r="275">
      <x:c r="A275" t="inlineStr">
        <x:is>
          <x:t xml:space="preserve">S19B</x:t>
        </x:is>
      </x:c>
      <x:c r="B275" t="inlineStr">
        <x:is>
          <x:t xml:space="preserve">FIFO (16_PROGRAMA_BASE)</x:t>
        </x:is>
      </x:c>
      <x:c r="C275" t="inlineStr">
        <x:is>
          <x:t xml:space="preserve">Fallas simultáneas plegadora y guillotina</x:t>
        </x:is>
      </x:c>
      <x:c r="D275" t="inlineStr">
        <x:is>
          <x:t xml:space="preserve">Guillotina hidráulica para corte de planchas de acero;Plegadora hidráulica de chapa metálica</x:t>
        </x:is>
      </x:c>
      <x:c r="E275" t="inlineStr">
        <x:is>
          <x:t xml:space="preserve">B</x:t>
        </x:is>
      </x:c>
      <x:c r="F275" t="inlineStr">
        <x:is>
          <x:t xml:space="preserve">CONV</x:t>
        </x:is>
      </x:c>
      <x:c r="G275" t="inlineStr">
        <x:is>
          <x:t xml:space="preserve">2025-07-17 09:00:00.000</x:t>
        </x:is>
      </x:c>
      <x:c r="H275" t="n">
        <x:v>8</x:v>
      </x:c>
      <x:c r="I275" t="n">
        <x:v>75</x:v>
      </x:c>
      <x:c r="J275" t="n">
        <x:v>2</x:v>
      </x:c>
      <x:c r="K275" s="46" t="n">
        <x:v>8</x:v>
      </x:c>
      <x:c r="L275" s="45" t="n">
        <x:v>0</x:v>
      </x:c>
      <x:c r="M275" s="46" t="n">
        <x:v>18279.96854</x:v>
      </x:c>
      <x:c r="N275" s="45" t="n">
        <x:v>175.0245764801974</x:v>
      </x:c>
      <x:c r="O275" s="45" t="n">
        <x:v>169.6575539999994</x:v>
      </x:c>
      <x:c r="P275" s="46" t="n">
        <x:v>188.0448859999967</x:v>
      </x:c>
      <x:c r="Q275" s="29" t="n">
        <x:v>0</x:v>
      </x:c>
      <x:c r="R275" s="45" t="n">
        <x:v>0</x:v>
      </x:c>
      <x:c r="S275" s="45" t="n">
        <x:v>188.0448859999967</x:v>
      </x:c>
      <x:c r="T275" s="45" t="n">
        <x:v>12.7763329999998</x:v>
      </x:c>
      <x:c r="U275" s="45" t="n">
        <x:v>22.31166666666667</x:v>
      </x:c>
      <x:c r="V275" s="45" t="n">
        <x:v>402.1162499999999</x:v>
      </x:c>
      <x:c r="W275" t="inlineStr">
        <x:is>
          <x:t xml:space="preserve">REGLA</x:t>
        </x:is>
      </x:c>
      <x:c r="X275" s="45" t="n">
        <x:v>0.0001439140000911</x:v>
      </x:c>
      <x:c r="Y275" t="n">
        <x:v>0</x:v>
      </x:c>
    </x:row>
    <x:row r="276">
      <x:c r="A276" t="inlineStr">
        <x:is>
          <x:t xml:space="preserve">S19B</x:t>
        </x:is>
      </x:c>
      <x:c r="B276" t="inlineStr">
        <x:is>
          <x:t xml:space="preserve">FIFO (16_PROGRAMA_BASE)</x:t>
        </x:is>
      </x:c>
      <x:c r="C276" t="inlineStr">
        <x:is>
          <x:t xml:space="preserve">Fallas simultáneas plegadora y guillotina</x:t>
        </x:is>
      </x:c>
      <x:c r="D276" t="inlineStr">
        <x:is>
          <x:t xml:space="preserve">Guillotina hidráulica para corte de planchas de acero;Plegadora hidráulica de chapa metálica</x:t>
        </x:is>
      </x:c>
      <x:c r="E276" t="inlineStr">
        <x:is>
          <x:t xml:space="preserve">B</x:t>
        </x:is>
      </x:c>
      <x:c r="F276" t="inlineStr">
        <x:is>
          <x:t xml:space="preserve">EDD</x:t>
        </x:is>
      </x:c>
      <x:c r="G276" t="inlineStr">
        <x:is>
          <x:t xml:space="preserve">2025-07-17 09:00:00.000</x:t>
        </x:is>
      </x:c>
      <x:c r="H276" t="n">
        <x:v>8</x:v>
      </x:c>
      <x:c r="I276" t="n">
        <x:v>75</x:v>
      </x:c>
      <x:c r="J276" t="n">
        <x:v>2</x:v>
      </x:c>
      <x:c r="K276" s="46" t="n">
        <x:v>6</x:v>
      </x:c>
      <x:c r="L276" s="45" t="n">
        <x:v>25</x:v>
      </x:c>
      <x:c r="M276" s="46" t="n">
        <x:v>15298.94554</x:v>
      </x:c>
      <x:c r="N276" s="45" t="n">
        <x:v>266.4978446783111</x:v>
      </x:c>
      <x:c r="O276" s="45" t="n">
        <x:v>200.678903999999</x:v>
      </x:c>
      <x:c r="P276" s="46" t="n">
        <x:v>1453.202972999999</x:v>
      </x:c>
      <x:c r="Q276" s="29" t="n">
        <x:v>1</x:v>
      </x:c>
      <x:c r="R276" s="45" t="n">
        <x:v>48</x:v>
      </x:c>
      <x:c r="S276" s="45" t="n">
        <x:v>1461.202972999999</x:v>
      </x:c>
      <x:c r="T276" s="45" t="n">
        <x:v>103.0802499999991</x:v>
      </x:c>
      <x:c r="U276" s="45" t="n">
        <x:v>22.31166666666667</x:v>
      </x:c>
      <x:c r="V276" s="45" t="n">
        <x:v>402.1162499999999</x:v>
      </x:c>
      <x:c r="W276" t="inlineStr">
        <x:is>
          <x:t xml:space="preserve">REGLA</x:t>
        </x:is>
      </x:c>
      <x:c r="X276" s="45" t="n">
        <x:v>0.0007626840001648</x:v>
      </x:c>
      <x:c r="Y276" t="n">
        <x:v>0</x:v>
      </x:c>
    </x:row>
    <x:row r="277">
      <x:c r="A277" t="inlineStr">
        <x:is>
          <x:t xml:space="preserve">S19B</x:t>
        </x:is>
      </x:c>
      <x:c r="B277" t="inlineStr">
        <x:is>
          <x:t xml:space="preserve">FIFO (16_PROGRAMA_BASE)</x:t>
        </x:is>
      </x:c>
      <x:c r="C277" t="inlineStr">
        <x:is>
          <x:t xml:space="preserve">Fallas simultáneas plegadora y guillotina</x:t>
        </x:is>
      </x:c>
      <x:c r="D277" t="inlineStr">
        <x:is>
          <x:t xml:space="preserve">Guillotina hidráulica para corte de planchas de acero;Plegadora hidráulica de chapa metálica</x:t>
        </x:is>
      </x:c>
      <x:c r="E277" t="inlineStr">
        <x:is>
          <x:t xml:space="preserve">B</x:t>
        </x:is>
      </x:c>
      <x:c r="F277" t="inlineStr">
        <x:is>
          <x:t xml:space="preserve">MILP-MONO</x:t>
        </x:is>
      </x:c>
      <x:c r="G277" t="inlineStr">
        <x:is>
          <x:t xml:space="preserve">2025-07-17 09:00:00.000</x:t>
        </x:is>
      </x:c>
      <x:c r="H277" t="n">
        <x:v>8</x:v>
      </x:c>
      <x:c r="I277" t="n">
        <x:v>75</x:v>
      </x:c>
      <x:c r="J277" t="n">
        <x:v>2</x:v>
      </x:c>
      <x:c r="K277" s="46" t="n">
        <x:v>5</x:v>
      </x:c>
      <x:c r="L277" s="45" t="n">
        <x:v>37.5</x:v>
      </x:c>
      <x:c r="M277" s="46" t="n">
        <x:v>12511.98178</x:v>
      </x:c>
      <x:c r="N277" s="45" t="n">
        <x:v>187.7321722201087</x:v>
      </x:c>
      <x:c r="O277" s="45" t="n">
        <x:v>189.4382790000004</x:v>
      </x:c>
      <x:c r="P277" s="46" t="n">
        <x:v>2292.402915999997</x:v>
      </x:c>
      <x:c r="Q277" s="29" t="n">
        <x:v>2</x:v>
      </x:c>
      <x:c r="R277" s="45" t="n">
        <x:v>88</x:v>
      </x:c>
      <x:c r="S277" s="45" t="n">
        <x:v>2308.402915999997</x:v>
      </x:c>
      <x:c r="T277" s="45" t="n">
        <x:v>92.0120555803021</x:v>
      </x:c>
      <x:c r="U277" s="45" t="n">
        <x:v>22.31166666666667</x:v>
      </x:c>
      <x:c r="V277" s="45" t="n">
        <x:v>402.1162499999999</x:v>
      </x:c>
      <x:c r="W277" t="inlineStr">
        <x:is>
          <x:t xml:space="preserve">ÓPTIMO</x:t>
        </x:is>
      </x:c>
      <x:c r="X277" s="45" t="n">
        <x:v>3.235370836000129</x:v>
      </x:c>
      <x:c r="Y277" t="n">
        <x:v>0</x:v>
      </x:c>
      <x:c r="Z277" s="45" t="n">
        <x:v>299</x:v>
      </x:c>
      <x:c r="AA277" s="45" t="n">
        <x:v>616</x:v>
      </x:c>
    </x:row>
    <x:row r="278">
      <x:c r="A278" t="inlineStr">
        <x:is>
          <x:t xml:space="preserve">S19B</x:t>
        </x:is>
      </x:c>
      <x:c r="B278" t="inlineStr">
        <x:is>
          <x:t xml:space="preserve">FIFO (16_PROGRAMA_BASE)</x:t>
        </x:is>
      </x:c>
      <x:c r="C278" t="inlineStr">
        <x:is>
          <x:t xml:space="preserve">Fallas simultáneas plegadora y guillotina</x:t>
        </x:is>
      </x:c>
      <x:c r="D278" t="inlineStr">
        <x:is>
          <x:t xml:space="preserve">Guillotina hidráulica para corte de planchas de acero;Plegadora hidráulica de chapa metálica</x:t>
        </x:is>
      </x:c>
      <x:c r="E278" t="inlineStr">
        <x:is>
          <x:t xml:space="preserve">B</x:t>
        </x:is>
      </x:c>
      <x:c r="F278" t="inlineStr">
        <x:is>
          <x:t xml:space="preserve">MILP-LEX</x:t>
        </x:is>
      </x:c>
      <x:c r="G278" t="inlineStr">
        <x:is>
          <x:t xml:space="preserve">2025-07-17 09:00:00.000</x:t>
        </x:is>
      </x:c>
      <x:c r="H278" t="n">
        <x:v>8</x:v>
      </x:c>
      <x:c r="I278" t="n">
        <x:v>75</x:v>
      </x:c>
      <x:c r="J278" t="n">
        <x:v>2</x:v>
      </x:c>
      <x:c r="K278" s="46" t="n">
        <x:v>5</x:v>
      </x:c>
      <x:c r="L278" s="45" t="n">
        <x:v>37.5</x:v>
      </x:c>
      <x:c r="M278" s="46" t="n">
        <x:v>12511.98178</x:v>
      </x:c>
      <x:c r="N278" s="45" t="n">
        <x:v>187.7321722201148</x:v>
      </x:c>
      <x:c r="O278" s="45" t="n">
        <x:v>189.4382790000079</x:v>
      </x:c>
      <x:c r="P278" s="46" t="n">
        <x:v>1972.722450999914</x:v>
      </x:c>
      <x:c r="Q278" s="29" t="n">
        <x:v>1</x:v>
      </x:c>
      <x:c r="R278" s="45" t="n">
        <x:v>88</x:v>
      </x:c>
      <x:c r="S278" s="45" t="n">
        <x:v>1980.722450999914</x:v>
      </x:c>
      <x:c r="T278" s="45" t="n">
        <x:v>92.01205558030983</x:v>
      </x:c>
      <x:c r="U278" s="45" t="n">
        <x:v>22.31166666666667</x:v>
      </x:c>
      <x:c r="V278" s="45" t="n">
        <x:v>402.1162499999999</x:v>
      </x:c>
      <x:c r="W278" t="inlineStr">
        <x:is>
          <x:t xml:space="preserve">ÓPTIMO</x:t>
        </x:is>
      </x:c>
      <x:c r="X278" s="45" t="n">
        <x:v>12.59621503900007</x:v>
      </x:c>
      <x:c r="Y278" t="n">
        <x:v>0</x:v>
      </x:c>
      <x:c r="Z278" s="45" t="n">
        <x:v>299</x:v>
      </x:c>
      <x:c r="AA278" s="45" t="n">
        <x:v>689</x:v>
      </x:c>
    </x:row>
    <x:row r="279">
      <x:c r="A279" t="inlineStr">
        <x:is>
          <x:t xml:space="preserve">S19B</x:t>
        </x:is>
      </x:c>
      <x:c r="B279" t="inlineStr">
        <x:is>
          <x:t xml:space="preserve">MILP (año sin fallas)</x:t>
        </x:is>
      </x:c>
      <x:c r="C279" t="inlineStr">
        <x:is>
          <x:t xml:space="preserve">Fallas simultáneas plegadora y guillotina</x:t>
        </x:is>
      </x:c>
      <x:c r="D279" t="inlineStr">
        <x:is>
          <x:t xml:space="preserve">Guillotina hidráulica para corte de planchas de acero;Plegadora hidráulica de chapa metálica</x:t>
        </x:is>
      </x:c>
      <x:c r="E279" t="inlineStr">
        <x:is>
          <x:t xml:space="preserve">B</x:t>
        </x:is>
      </x:c>
      <x:c r="F279" t="inlineStr">
        <x:is>
          <x:t xml:space="preserve">CONV</x:t>
        </x:is>
      </x:c>
      <x:c r="G279" t="inlineStr">
        <x:is>
          <x:t xml:space="preserve">2025-07-17 09:00:00.000</x:t>
        </x:is>
      </x:c>
      <x:c r="H279" t="n">
        <x:v>6</x:v>
      </x:c>
      <x:c r="I279" t="n">
        <x:v>57</x:v>
      </x:c>
      <x:c r="J279" t="n">
        <x:v>1</x:v>
      </x:c>
      <x:c r="K279" s="46" t="n">
        <x:v>4</x:v>
      </x:c>
      <x:c r="L279" s="45" t="n">
        <x:v>33.33333333333334</x:v>
      </x:c>
      <x:c r="M279" s="46" t="n">
        <x:v>11663.74276</x:v>
      </x:c>
      <x:c r="N279" s="45" t="n">
        <x:v>127.0846140328738</x:v>
      </x:c>
      <x:c r="O279" s="45" t="n">
        <x:v>73.16592099999957</x:v>
      </x:c>
      <x:c r="P279" s="46" t="n">
        <x:v>152.2166599999969</x:v>
      </x:c>
      <x:c r="Q279" s="29" t="n">
        <x:v>0</x:v>
      </x:c>
      <x:c r="R279" s="45" t="n">
        <x:v>0</x:v>
      </x:c>
      <x:c r="S279" s="45" t="n">
        <x:v>152.2166599999969</x:v>
      </x:c>
      <x:c r="T279" s="45" t="n">
        <x:v>11.50333299999966</x:v>
      </x:c>
      <x:c r="U279" s="45" t="n">
        <x:v>5.589375</x:v>
      </x:c>
      <x:c r="V279" s="45" t="n">
        <x:v>73.005</x:v>
      </x:c>
      <x:c r="W279" t="inlineStr">
        <x:is>
          <x:t xml:space="preserve">REGLA</x:t>
        </x:is>
      </x:c>
      <x:c r="X279" s="45" t="n">
        <x:v>0.0001111179999497</x:v>
      </x:c>
      <x:c r="Y279" t="n">
        <x:v>0</x:v>
      </x:c>
    </x:row>
    <x:row r="280">
      <x:c r="A280" t="inlineStr">
        <x:is>
          <x:t xml:space="preserve">S19B</x:t>
        </x:is>
      </x:c>
      <x:c r="B280" t="inlineStr">
        <x:is>
          <x:t xml:space="preserve">MILP (año sin fallas)</x:t>
        </x:is>
      </x:c>
      <x:c r="C280" t="inlineStr">
        <x:is>
          <x:t xml:space="preserve">Fallas simultáneas plegadora y guillotina</x:t>
        </x:is>
      </x:c>
      <x:c r="D280" t="inlineStr">
        <x:is>
          <x:t xml:space="preserve">Guillotina hidráulica para corte de planchas de acero;Plegadora hidráulica de chapa metálica</x:t>
        </x:is>
      </x:c>
      <x:c r="E280" t="inlineStr">
        <x:is>
          <x:t xml:space="preserve">B</x:t>
        </x:is>
      </x:c>
      <x:c r="F280" t="inlineStr">
        <x:is>
          <x:t xml:space="preserve">EDD</x:t>
        </x:is>
      </x:c>
      <x:c r="G280" t="inlineStr">
        <x:is>
          <x:t xml:space="preserve">2025-07-17 09:00:00.000</x:t>
        </x:is>
      </x:c>
      <x:c r="H280" t="n">
        <x:v>6</x:v>
      </x:c>
      <x:c r="I280" t="n">
        <x:v>57</x:v>
      </x:c>
      <x:c r="J280" t="n">
        <x:v>1</x:v>
      </x:c>
      <x:c r="K280" s="46" t="n">
        <x:v>3</x:v>
      </x:c>
      <x:c r="L280" s="45" t="n">
        <x:v>50</x:v>
      </x:c>
      <x:c r="M280" s="46" t="n">
        <x:v>9943.286760000001</x:v>
      </x:c>
      <x:c r="N280" s="45" t="n">
        <x:v>154.5298252868313</x:v>
      </x:c>
      <x:c r="O280" s="45" t="n">
        <x:v>93.24734600000011</x:v>
      </x:c>
      <x:c r="P280" s="46" t="n">
        <x:v>873.3472930000016</x:v>
      </x:c>
      <x:c r="Q280" s="29" t="n">
        <x:v>1</x:v>
      </x:c>
      <x:c r="R280" s="45" t="n">
        <x:v>18</x:v>
      </x:c>
      <x:c r="S280" s="45" t="n">
        <x:v>881.3472930000016</x:v>
      </x:c>
      <x:c r="T280" s="45" t="n">
        <x:v>28.27239900000018</x:v>
      </x:c>
      <x:c r="U280" s="45" t="n">
        <x:v>5.589375</x:v>
      </x:c>
      <x:c r="V280" s="45" t="n">
        <x:v>73.005</x:v>
      </x:c>
      <x:c r="W280" t="inlineStr">
        <x:is>
          <x:t xml:space="preserve">REGLA</x:t>
        </x:is>
      </x:c>
      <x:c r="X280" s="45" t="n">
        <x:v>0.0005267090000415</x:v>
      </x:c>
      <x:c r="Y280" t="n">
        <x:v>0</x:v>
      </x:c>
    </x:row>
    <x:row r="281">
      <x:c r="A281" t="inlineStr">
        <x:is>
          <x:t xml:space="preserve">S19B</x:t>
        </x:is>
      </x:c>
      <x:c r="B281" t="inlineStr">
        <x:is>
          <x:t xml:space="preserve">MILP (año sin fallas)</x:t>
        </x:is>
      </x:c>
      <x:c r="C281" t="inlineStr">
        <x:is>
          <x:t xml:space="preserve">Fallas simultáneas plegadora y guillotina</x:t>
        </x:is>
      </x:c>
      <x:c r="D281" t="inlineStr">
        <x:is>
          <x:t xml:space="preserve">Guillotina hidráulica para corte de planchas de acero;Plegadora hidráulica de chapa metálica</x:t>
        </x:is>
      </x:c>
      <x:c r="E281" t="inlineStr">
        <x:is>
          <x:t xml:space="preserve">B</x:t>
        </x:is>
      </x:c>
      <x:c r="F281" t="inlineStr">
        <x:is>
          <x:t xml:space="preserve">MILP-MONO</x:t>
        </x:is>
      </x:c>
      <x:c r="G281" t="inlineStr">
        <x:is>
          <x:t xml:space="preserve">2025-07-17 09:00:00.000</x:t>
        </x:is>
      </x:c>
      <x:c r="H281" t="n">
        <x:v>6</x:v>
      </x:c>
      <x:c r="I281" t="n">
        <x:v>57</x:v>
      </x:c>
      <x:c r="J281" t="n">
        <x:v>1</x:v>
      </x:c>
      <x:c r="K281" s="46" t="n">
        <x:v>2</x:v>
      </x:c>
      <x:c r="L281" s="45" t="n">
        <x:v>66.66666666666667</x:v>
      </x:c>
      <x:c r="M281" s="46" t="n">
        <x:v>7156.323</x:v>
      </x:c>
      <x:c r="N281" s="45" t="n">
        <x:v>126.0821917954113</x:v>
      </x:c>
      <x:c r="O281" s="45" t="n">
        <x:v>72.08663900000033</x:v>
      </x:c>
      <x:c r="P281" s="46" t="n">
        <x:v>397.6127030000007</x:v>
      </x:c>
      <x:c r="Q281" s="29" t="n">
        <x:v>0</x:v>
      </x:c>
      <x:c r="R281" s="45" t="n">
        <x:v>13</x:v>
      </x:c>
      <x:c r="S281" s="45" t="n">
        <x:v>397.6127030000007</x:v>
      </x:c>
      <x:c r="T281" s="45" t="n">
        <x:v>23.36488300000133</x:v>
      </x:c>
      <x:c r="U281" s="45" t="n">
        <x:v>5.589375</x:v>
      </x:c>
      <x:c r="V281" s="45" t="n">
        <x:v>73.005</x:v>
      </x:c>
      <x:c r="W281" t="inlineStr">
        <x:is>
          <x:t xml:space="preserve">ÓPTIMO</x:t>
        </x:is>
      </x:c>
      <x:c r="X281" s="45" t="n">
        <x:v>0.3501789480001207</x:v>
      </x:c>
      <x:c r="Y281" t="n">
        <x:v>0</x:v>
      </x:c>
      <x:c r="Z281" s="45" t="n">
        <x:v>174</x:v>
      </x:c>
      <x:c r="AA281" s="45" t="n">
        <x:v>357</x:v>
      </x:c>
    </x:row>
    <x:row r="282">
      <x:c r="A282" t="inlineStr">
        <x:is>
          <x:t xml:space="preserve">S19B</x:t>
        </x:is>
      </x:c>
      <x:c r="B282" t="inlineStr">
        <x:is>
          <x:t xml:space="preserve">MILP (año sin fallas)</x:t>
        </x:is>
      </x:c>
      <x:c r="C282" t="inlineStr">
        <x:is>
          <x:t xml:space="preserve">Fallas simultáneas plegadora y guillotina</x:t>
        </x:is>
      </x:c>
      <x:c r="D282" t="inlineStr">
        <x:is>
          <x:t xml:space="preserve">Guillotina hidráulica para corte de planchas de acero;Plegadora hidráulica de chapa metálica</x:t>
        </x:is>
      </x:c>
      <x:c r="E282" t="inlineStr">
        <x:is>
          <x:t xml:space="preserve">B</x:t>
        </x:is>
      </x:c>
      <x:c r="F282" t="inlineStr">
        <x:is>
          <x:t xml:space="preserve">MILP-LEX</x:t>
        </x:is>
      </x:c>
      <x:c r="G282" t="inlineStr">
        <x:is>
          <x:t xml:space="preserve">2025-07-17 09:00:00.000</x:t>
        </x:is>
      </x:c>
      <x:c r="H282" t="n">
        <x:v>6</x:v>
      </x:c>
      <x:c r="I282" t="n">
        <x:v>57</x:v>
      </x:c>
      <x:c r="J282" t="n">
        <x:v>1</x:v>
      </x:c>
      <x:c r="K282" s="46" t="n">
        <x:v>2</x:v>
      </x:c>
      <x:c r="L282" s="45" t="n">
        <x:v>66.66666666666667</x:v>
      </x:c>
      <x:c r="M282" s="46" t="n">
        <x:v>7156.323</x:v>
      </x:c>
      <x:c r="N282" s="45" t="n">
        <x:v>126.0821917954109</x:v>
      </x:c>
      <x:c r="O282" s="45" t="n">
        <x:v>72.0866390000001</x:v>
      </x:c>
      <x:c r="P282" s="46" t="n">
        <x:v>140.8999670000144</x:v>
      </x:c>
      <x:c r="Q282" s="29" t="n">
        <x:v>0</x:v>
      </x:c>
      <x:c r="R282" s="45" t="n">
        <x:v>2</x:v>
      </x:c>
      <x:c r="S282" s="45" t="n">
        <x:v>140.8999670000144</x:v>
      </x:c>
      <x:c r="T282" s="45" t="n">
        <x:v>5.200333000002729</x:v>
      </x:c>
      <x:c r="U282" s="45" t="n">
        <x:v>5.589375</x:v>
      </x:c>
      <x:c r="V282" s="45" t="n">
        <x:v>73.005</x:v>
      </x:c>
      <x:c r="W282" t="inlineStr">
        <x:is>
          <x:t xml:space="preserve">ÓPTIMO</x:t>
        </x:is>
      </x:c>
      <x:c r="X282" s="45" t="n">
        <x:v>3.072817799999939</x:v>
      </x:c>
      <x:c r="Y282" t="n">
        <x:v>0</x:v>
      </x:c>
      <x:c r="Z282" s="45" t="n">
        <x:v>174</x:v>
      </x:c>
      <x:c r="AA282" s="45" t="n">
        <x:v>413</x:v>
      </x:c>
    </x:row>
    <x:row r="283">
      <x:c r="A283" t="inlineStr">
        <x:is>
          <x:t xml:space="preserve">S21A</x:t>
        </x:is>
      </x:c>
      <x:c r="B283" t="inlineStr">
        <x:is>
          <x:t xml:space="preserve">FIFO (16_PROGRAMA_BASE)</x:t>
        </x:is>
      </x:c>
      <x:c r="C283" t="inlineStr">
        <x:is>
          <x:t xml:space="preserve">Falla soldadora con mantenimiento anunciado de plegadora</x:t>
        </x:is>
      </x:c>
      <x:c r="D283" t="inlineStr">
        <x:is>
          <x:t xml:space="preserve">Máquina de soldadura por arco MIG/MAG;Plegadora hidráulica de chapa metálica</x:t>
        </x:is>
      </x:c>
      <x:c r="E283" t="inlineStr">
        <x:is>
          <x:t xml:space="preserve">A</x:t>
        </x:is>
      </x:c>
      <x:c r="F283" t="inlineStr">
        <x:is>
          <x:t xml:space="preserve">CONV</x:t>
        </x:is>
      </x:c>
      <x:c r="G283" t="inlineStr">
        <x:is>
          <x:t xml:space="preserve">2025-07-11 09:00:00.000</x:t>
        </x:is>
      </x:c>
      <x:c r="H283" t="n">
        <x:v>4</x:v>
      </x:c>
      <x:c r="I283" t="n">
        <x:v>35</x:v>
      </x:c>
      <x:c r="J283" t="n">
        <x:v>1</x:v>
      </x:c>
      <x:c r="K283" s="46" t="n">
        <x:v>4</x:v>
      </x:c>
      <x:c r="L283" s="45" t="n">
        <x:v>0</x:v>
      </x:c>
      <x:c r="M283" s="46" t="n">
        <x:v>8801.29578</x:v>
      </x:c>
      <x:c r="N283" s="45" t="n">
        <x:v>66.89663204111284</x:v>
      </x:c>
      <x:c r="O283" s="45" t="n">
        <x:v>71.56815199999937</x:v>
      </x:c>
      <x:c r="P283" s="46" t="n">
        <x:v>147.727199999993</x:v>
      </x:c>
      <x:c r="Q283" s="29" t="n">
        <x:v>0</x:v>
      </x:c>
      <x:c r="R283" s="45" t="n">
        <x:v>0</x:v>
      </x:c>
      <x:c r="S283" s="45" t="n">
        <x:v>147.727199999993</x:v>
      </x:c>
      <x:c r="T283" s="45" t="n">
        <x:v>16.84532999999919</x:v>
      </x:c>
      <x:c r="U283" s="45" t="n">
        <x:v>0.2916660833333369</x:v>
      </x:c>
      <x:c r="V283" s="45" t="n">
        <x:v>0</x:v>
      </x:c>
      <x:c r="W283" t="inlineStr">
        <x:is>
          <x:t xml:space="preserve">REGLA</x:t>
        </x:is>
      </x:c>
      <x:c r="X283" s="45" t="n">
        <x:v>0.0001274740002372</x:v>
      </x:c>
      <x:c r="Y283" t="n">
        <x:v>0</x:v>
      </x:c>
    </x:row>
    <x:row r="284">
      <x:c r="A284" t="inlineStr">
        <x:is>
          <x:t xml:space="preserve">S21A</x:t>
        </x:is>
      </x:c>
      <x:c r="B284" t="inlineStr">
        <x:is>
          <x:t xml:space="preserve">FIFO (16_PROGRAMA_BASE)</x:t>
        </x:is>
      </x:c>
      <x:c r="C284" t="inlineStr">
        <x:is>
          <x:t xml:space="preserve">Falla soldadora con mantenimiento anunciado de plegadora</x:t>
        </x:is>
      </x:c>
      <x:c r="D284" t="inlineStr">
        <x:is>
          <x:t xml:space="preserve">Máquina de soldadura por arco MIG/MAG;Plegadora hidráulica de chapa metálica</x:t>
        </x:is>
      </x:c>
      <x:c r="E284" t="inlineStr">
        <x:is>
          <x:t xml:space="preserve">A</x:t>
        </x:is>
      </x:c>
      <x:c r="F284" t="inlineStr">
        <x:is>
          <x:t xml:space="preserve">EDD</x:t>
        </x:is>
      </x:c>
      <x:c r="G284" t="inlineStr">
        <x:is>
          <x:t xml:space="preserve">2025-07-11 09:00:00.000</x:t>
        </x:is>
      </x:c>
      <x:c r="H284" t="n">
        <x:v>4</x:v>
      </x:c>
      <x:c r="I284" t="n">
        <x:v>35</x:v>
      </x:c>
      <x:c r="J284" t="n">
        <x:v>1</x:v>
      </x:c>
      <x:c r="K284" s="46" t="n">
        <x:v>4</x:v>
      </x:c>
      <x:c r="L284" s="45" t="n">
        <x:v>0</x:v>
      </x:c>
      <x:c r="M284" s="46" t="n">
        <x:v>8801.29578</x:v>
      </x:c>
      <x:c r="N284" s="45" t="n">
        <x:v>135.4930078858628</x:v>
      </x:c>
      <x:c r="O284" s="45" t="n">
        <x:v>117.0726859999993</x:v>
      </x:c>
      <x:c r="P284" s="46" t="n">
        <x:v>596.7650909999929</x:v>
      </x:c>
      <x:c r="Q284" s="29" t="n">
        <x:v>1</x:v>
      </x:c>
      <x:c r="R284" s="45" t="n">
        <x:v>16</x:v>
      </x:c>
      <x:c r="S284" s="45" t="n">
        <x:v>604.7650909999929</x:v>
      </x:c>
      <x:c r="T284" s="45" t="n">
        <x:v>74.19700499999931</x:v>
      </x:c>
      <x:c r="U284" s="45" t="n">
        <x:v>0.5833333333333375</x:v>
      </x:c>
      <x:c r="V284" s="45" t="n">
        <x:v>0</x:v>
      </x:c>
      <x:c r="W284" t="inlineStr">
        <x:is>
          <x:t xml:space="preserve">REGLA</x:t>
        </x:is>
      </x:c>
      <x:c r="X284" s="45" t="n">
        <x:v>0.0004366260000097</x:v>
      </x:c>
      <x:c r="Y284" t="n">
        <x:v>0</x:v>
      </x:c>
    </x:row>
    <x:row r="285">
      <x:c r="A285" t="inlineStr">
        <x:is>
          <x:t xml:space="preserve">S21A</x:t>
        </x:is>
      </x:c>
      <x:c r="B285" t="inlineStr">
        <x:is>
          <x:t xml:space="preserve">FIFO (16_PROGRAMA_BASE)</x:t>
        </x:is>
      </x:c>
      <x:c r="C285" t="inlineStr">
        <x:is>
          <x:t xml:space="preserve">Falla soldadora con mantenimiento anunciado de plegadora</x:t>
        </x:is>
      </x:c>
      <x:c r="D285" t="inlineStr">
        <x:is>
          <x:t xml:space="preserve">Máquina de soldadura por arco MIG/MAG;Plegadora hidráulica de chapa metálica</x:t>
        </x:is>
      </x:c>
      <x:c r="E285" t="inlineStr">
        <x:is>
          <x:t xml:space="preserve">A</x:t>
        </x:is>
      </x:c>
      <x:c r="F285" t="inlineStr">
        <x:is>
          <x:t xml:space="preserve">MILP-MONO</x:t>
        </x:is>
      </x:c>
      <x:c r="G285" t="inlineStr">
        <x:is>
          <x:t xml:space="preserve">2025-07-11 09:00:00.000</x:t>
        </x:is>
      </x:c>
      <x:c r="H285" t="n">
        <x:v>4</x:v>
      </x:c>
      <x:c r="I285" t="n">
        <x:v>35</x:v>
      </x:c>
      <x:c r="J285" t="n">
        <x:v>1</x:v>
      </x:c>
      <x:c r="K285" s="46" t="n">
        <x:v>4</x:v>
      </x:c>
      <x:c r="L285" s="45" t="n">
        <x:v>0</x:v>
      </x:c>
      <x:c r="M285" s="46" t="n">
        <x:v>8801.29578</x:v>
      </x:c>
      <x:c r="N285" s="45" t="n">
        <x:v>46.62008874611687</x:v>
      </x:c>
      <x:c r="O285" s="45" t="n">
        <x:v>56.10949300000107</x:v>
      </x:c>
      <x:c r="P285" s="46" t="n">
        <x:v>192.2958609999993</x:v>
      </x:c>
      <x:c r="Q285" s="29" t="n">
        <x:v>1</x:v>
      </x:c>
      <x:c r="R285" s="45" t="n">
        <x:v>9</x:v>
      </x:c>
      <x:c r="S285" s="45" t="n">
        <x:v>200.2958609999993</x:v>
      </x:c>
      <x:c r="T285" s="45" t="n">
        <x:v>0.7585467626697664</x:v>
      </x:c>
      <x:c r="U285" s="45" t="n">
        <x:v>0.5833333333333375</x:v>
      </x:c>
      <x:c r="V285" s="45" t="n">
        <x:v>0</x:v>
      </x:c>
      <x:c r="W285" t="inlineStr">
        <x:is>
          <x:t xml:space="preserve">ÓPTIMO</x:t>
        </x:is>
      </x:c>
      <x:c r="X285" s="45" t="n">
        <x:v>0.205441915999927</x:v>
      </x:c>
      <x:c r="Y285" t="n">
        <x:v>0</x:v>
      </x:c>
      <x:c r="Z285" s="45" t="n">
        <x:v>91</x:v>
      </x:c>
      <x:c r="AA285" s="45" t="n">
        <x:v>179</x:v>
      </x:c>
    </x:row>
    <x:row r="286">
      <x:c r="A286" t="inlineStr">
        <x:is>
          <x:t xml:space="preserve">S21A</x:t>
        </x:is>
      </x:c>
      <x:c r="B286" t="inlineStr">
        <x:is>
          <x:t xml:space="preserve">FIFO (16_PROGRAMA_BASE)</x:t>
        </x:is>
      </x:c>
      <x:c r="C286" t="inlineStr">
        <x:is>
          <x:t xml:space="preserve">Falla soldadora con mantenimiento anunciado de plegadora</x:t>
        </x:is>
      </x:c>
      <x:c r="D286" t="inlineStr">
        <x:is>
          <x:t xml:space="preserve">Máquina de soldadura por arco MIG/MAG;Plegadora hidráulica de chapa metálica</x:t>
        </x:is>
      </x:c>
      <x:c r="E286" t="inlineStr">
        <x:is>
          <x:t xml:space="preserve">A</x:t>
        </x:is>
      </x:c>
      <x:c r="F286" t="inlineStr">
        <x:is>
          <x:t xml:space="preserve">MILP-LEX</x:t>
        </x:is>
      </x:c>
      <x:c r="G286" t="inlineStr">
        <x:is>
          <x:t xml:space="preserve">2025-07-11 09:00:00.000</x:t>
        </x:is>
      </x:c>
      <x:c r="H286" t="n">
        <x:v>4</x:v>
      </x:c>
      <x:c r="I286" t="n">
        <x:v>35</x:v>
      </x:c>
      <x:c r="J286" t="n">
        <x:v>1</x:v>
      </x:c>
      <x:c r="K286" s="46" t="n">
        <x:v>4</x:v>
      </x:c>
      <x:c r="L286" s="45" t="n">
        <x:v>0</x:v>
      </x:c>
      <x:c r="M286" s="46" t="n">
        <x:v>8801.29578</x:v>
      </x:c>
      <x:c r="N286" s="45" t="n">
        <x:v>46.62023536621025</x:v>
      </x:c>
      <x:c r="O286" s="45" t="n">
        <x:v>56.1096587005195</x:v>
      </x:c>
      <x:c r="P286" s="46" t="n">
        <x:v>184.8387467487023</x:v>
      </x:c>
      <x:c r="Q286" s="29" t="n">
        <x:v>1</x:v>
      </x:c>
      <x:c r="R286" s="45" t="n">
        <x:v>9</x:v>
      </x:c>
      <x:c r="S286" s="45" t="n">
        <x:v>192.8387467487023</x:v>
      </x:c>
      <x:c r="T286" s="45" t="n">
        <x:v>0.7587124631882034</x:v>
      </x:c>
      <x:c r="U286" s="45" t="n">
        <x:v>0.5833333333333375</x:v>
      </x:c>
      <x:c r="V286" s="45" t="n">
        <x:v>0</x:v>
      </x:c>
      <x:c r="W286" t="inlineStr">
        <x:is>
          <x:t xml:space="preserve">ÓPTIMO</x:t>
        </x:is>
      </x:c>
      <x:c r="X286" s="45" t="n">
        <x:v>1.802334028000132</x:v>
      </x:c>
      <x:c r="Y286" t="n">
        <x:v>0</x:v>
      </x:c>
      <x:c r="Z286" s="45" t="n">
        <x:v>91</x:v>
      </x:c>
      <x:c r="AA286" s="45" t="n">
        <x:v>213</x:v>
      </x:c>
    </x:row>
    <x:row r="287">
      <x:c r="A287" t="inlineStr">
        <x:is>
          <x:t xml:space="preserve">S21A</x:t>
        </x:is>
      </x:c>
      <x:c r="B287" t="inlineStr">
        <x:is>
          <x:t xml:space="preserve">MILP (año sin fallas)</x:t>
        </x:is>
      </x:c>
      <x:c r="C287" t="inlineStr">
        <x:is>
          <x:t xml:space="preserve">Falla soldadora con mantenimiento anunciado de plegadora</x:t>
        </x:is>
      </x:c>
      <x:c r="D287" t="inlineStr">
        <x:is>
          <x:t xml:space="preserve">Máquina de soldadura por arco MIG/MAG;Plegadora hidráulica de chapa metálica</x:t>
        </x:is>
      </x:c>
      <x:c r="E287" t="inlineStr">
        <x:is>
          <x:t xml:space="preserve">A</x:t>
        </x:is>
      </x:c>
      <x:c r="F287" t="inlineStr">
        <x:is>
          <x:t xml:space="preserve">CONV</x:t>
        </x:is>
      </x:c>
      <x:c r="G287" t="inlineStr">
        <x:is>
          <x:t xml:space="preserve">2025-07-11 09:00:00.000</x:t>
        </x:is>
      </x:c>
      <x:c r="H287" t="n">
        <x:v>2</x:v>
      </x:c>
      <x:c r="I287" t="n">
        <x:v>18</x:v>
      </x:c>
      <x:c r="J287" t="n">
        <x:v>0</x:v>
      </x:c>
      <x:c r="K287" s="46" t="n">
        <x:v>1</x:v>
      </x:c>
      <x:c r="L287" s="45" t="n">
        <x:v>50</x:v>
      </x:c>
      <x:c r="M287" s="46" t="n">
        <x:v>3445.637000000001</x:v>
      </x:c>
      <x:c r="N287" s="45" t="n">
        <x:v>77.77424831683823</x:v>
      </x:c>
      <x:c r="O287" s="45" t="n">
        <x:v>46.36554000000001</x:v>
      </x:c>
      <x:c r="P287" s="46" t="n">
        <x:v>142.9216700000006</x:v>
      </x:c>
      <x:c r="Q287" s="29" t="n">
        <x:v>0</x:v>
      </x:c>
      <x:c r="R287" s="45" t="n">
        <x:v>0</x:v>
      </x:c>
      <x:c r="S287" s="45" t="n">
        <x:v>142.9216700000006</x:v>
      </x:c>
      <x:c r="T287" s="45" t="n">
        <x:v>14.29216700000006</x:v>
      </x:c>
      <x:c r="U287" s="45" t="n">
        <x:v>0</x:v>
      </x:c>
      <x:c r="V287" s="45" t="n">
        <x:v>0</x:v>
      </x:c>
      <x:c r="W287" t="inlineStr">
        <x:is>
          <x:t xml:space="preserve">REGLA</x:t>
        </x:is>
      </x:c>
      <x:c r="X287" s="45" t="n">
        <x:v>4.888300009042723e-05</x:v>
      </x:c>
      <x:c r="Y287" t="n">
        <x:v>0</x:v>
      </x:c>
    </x:row>
    <x:row r="288">
      <x:c r="A288" t="inlineStr">
        <x:is>
          <x:t xml:space="preserve">S21A</x:t>
        </x:is>
      </x:c>
      <x:c r="B288" t="inlineStr">
        <x:is>
          <x:t xml:space="preserve">MILP (año sin fallas)</x:t>
        </x:is>
      </x:c>
      <x:c r="C288" t="inlineStr">
        <x:is>
          <x:t xml:space="preserve">Falla soldadora con mantenimiento anunciado de plegadora</x:t>
        </x:is>
      </x:c>
      <x:c r="D288" t="inlineStr">
        <x:is>
          <x:t xml:space="preserve">Máquina de soldadura por arco MIG/MAG;Plegadora hidráulica de chapa metálica</x:t>
        </x:is>
      </x:c>
      <x:c r="E288" t="inlineStr">
        <x:is>
          <x:t xml:space="preserve">A</x:t>
        </x:is>
      </x:c>
      <x:c r="F288" t="inlineStr">
        <x:is>
          <x:t xml:space="preserve">EDD</x:t>
        </x:is>
      </x:c>
      <x:c r="G288" t="inlineStr">
        <x:is>
          <x:t xml:space="preserve">2025-07-11 09:00:00.000</x:t>
        </x:is>
      </x:c>
      <x:c r="H288" t="n">
        <x:v>2</x:v>
      </x:c>
      <x:c r="I288" t="n">
        <x:v>18</x:v>
      </x:c>
      <x:c r="J288" t="n">
        <x:v>0</x:v>
      </x:c>
      <x:c r="K288" s="46" t="n">
        <x:v>1</x:v>
      </x:c>
      <x:c r="L288" s="45" t="n">
        <x:v>50</x:v>
      </x:c>
      <x:c r="M288" s="46" t="n">
        <x:v>3445.637000000001</x:v>
      </x:c>
      <x:c r="N288" s="45" t="n">
        <x:v>77.77424831683823</x:v>
      </x:c>
      <x:c r="O288" s="45" t="n">
        <x:v>46.36554000000001</x:v>
      </x:c>
      <x:c r="P288" s="46" t="n">
        <x:v>142.9216700000006</x:v>
      </x:c>
      <x:c r="Q288" s="29" t="n">
        <x:v>0</x:v>
      </x:c>
      <x:c r="R288" s="45" t="n">
        <x:v>0</x:v>
      </x:c>
      <x:c r="S288" s="45" t="n">
        <x:v>142.9216700000006</x:v>
      </x:c>
      <x:c r="T288" s="45" t="n">
        <x:v>14.29216700000006</x:v>
      </x:c>
      <x:c r="U288" s="45" t="n">
        <x:v>0</x:v>
      </x:c>
      <x:c r="V288" s="45" t="n">
        <x:v>0</x:v>
      </x:c>
      <x:c r="W288" t="inlineStr">
        <x:is>
          <x:t xml:space="preserve">REGLA</x:t>
        </x:is>
      </x:c>
      <x:c r="X288" s="45" t="n">
        <x:v>9.354699977848212e-05</x:v>
      </x:c>
      <x:c r="Y288" t="n">
        <x:v>0</x:v>
      </x:c>
    </x:row>
    <x:row r="289">
      <x:c r="A289" t="inlineStr">
        <x:is>
          <x:t xml:space="preserve">S21A</x:t>
        </x:is>
      </x:c>
      <x:c r="B289" t="inlineStr">
        <x:is>
          <x:t xml:space="preserve">MILP (año sin fallas)</x:t>
        </x:is>
      </x:c>
      <x:c r="C289" t="inlineStr">
        <x:is>
          <x:t xml:space="preserve">Falla soldadora con mantenimiento anunciado de plegadora</x:t>
        </x:is>
      </x:c>
      <x:c r="D289" t="inlineStr">
        <x:is>
          <x:t xml:space="preserve">Máquina de soldadura por arco MIG/MAG;Plegadora hidráulica de chapa metálica</x:t>
        </x:is>
      </x:c>
      <x:c r="E289" t="inlineStr">
        <x:is>
          <x:t xml:space="preserve">A</x:t>
        </x:is>
      </x:c>
      <x:c r="F289" t="inlineStr">
        <x:is>
          <x:t xml:space="preserve">MILP-MONO</x:t>
        </x:is>
      </x:c>
      <x:c r="G289" t="inlineStr">
        <x:is>
          <x:t xml:space="preserve">2025-07-11 09:00:00.000</x:t>
        </x:is>
      </x:c>
      <x:c r="H289" t="n">
        <x:v>2</x:v>
      </x:c>
      <x:c r="I289" t="n">
        <x:v>18</x:v>
      </x:c>
      <x:c r="J289" t="n">
        <x:v>0</x:v>
      </x:c>
      <x:c r="K289" s="46" t="n">
        <x:v>1</x:v>
      </x:c>
      <x:c r="L289" s="45" t="n">
        <x:v>50</x:v>
      </x:c>
      <x:c r="M289" s="46" t="n">
        <x:v>3445.637000000001</x:v>
      </x:c>
      <x:c r="N289" s="45" t="n">
        <x:v>77.77424831683823</x:v>
      </x:c>
      <x:c r="O289" s="45" t="n">
        <x:v>46.36554000000001</x:v>
      </x:c>
      <x:c r="P289" s="46" t="n">
        <x:v>142.9216700000006</x:v>
      </x:c>
      <x:c r="Q289" s="29" t="n">
        <x:v>0</x:v>
      </x:c>
      <x:c r="R289" s="45" t="n">
        <x:v>0</x:v>
      </x:c>
      <x:c r="S289" s="45" t="n">
        <x:v>142.9216700000006</x:v>
      </x:c>
      <x:c r="T289" s="45" t="n">
        <x:v>14.29216700000006</x:v>
      </x:c>
      <x:c r="U289" s="45" t="n">
        <x:v>0</x:v>
      </x:c>
      <x:c r="V289" s="45" t="n">
        <x:v>0</x:v>
      </x:c>
      <x:c r="W289" t="inlineStr">
        <x:is>
          <x:t xml:space="preserve">ÓPTIMO</x:t>
        </x:is>
      </x:c>
      <x:c r="X289" s="45" t="n">
        <x:v>0.0237148989999695</x:v>
      </x:c>
      <x:c r="Y289" t="n">
        <x:v>0</x:v>
      </x:c>
      <x:c r="Z289" s="45" t="n">
        <x:v>30</x:v>
      </x:c>
      <x:c r="AA289" s="45" t="n">
        <x:v>58</x:v>
      </x:c>
    </x:row>
    <x:row r="290">
      <x:c r="A290" t="inlineStr">
        <x:is>
          <x:t xml:space="preserve">S21A</x:t>
        </x:is>
      </x:c>
      <x:c r="B290" t="inlineStr">
        <x:is>
          <x:t xml:space="preserve">MILP (año sin fallas)</x:t>
        </x:is>
      </x:c>
      <x:c r="C290" t="inlineStr">
        <x:is>
          <x:t xml:space="preserve">Falla soldadora con mantenimiento anunciado de plegadora</x:t>
        </x:is>
      </x:c>
      <x:c r="D290" t="inlineStr">
        <x:is>
          <x:t xml:space="preserve">Máquina de soldadura por arco MIG/MAG;Plegadora hidráulica de chapa metálica</x:t>
        </x:is>
      </x:c>
      <x:c r="E290" t="inlineStr">
        <x:is>
          <x:t xml:space="preserve">A</x:t>
        </x:is>
      </x:c>
      <x:c r="F290" t="inlineStr">
        <x:is>
          <x:t xml:space="preserve">MILP-LEX</x:t>
        </x:is>
      </x:c>
      <x:c r="G290" t="inlineStr">
        <x:is>
          <x:t xml:space="preserve">2025-07-11 09:00:00.000</x:t>
        </x:is>
      </x:c>
      <x:c r="H290" t="n">
        <x:v>2</x:v>
      </x:c>
      <x:c r="I290" t="n">
        <x:v>18</x:v>
      </x:c>
      <x:c r="J290" t="n">
        <x:v>0</x:v>
      </x:c>
      <x:c r="K290" s="46" t="n">
        <x:v>1</x:v>
      </x:c>
      <x:c r="L290" s="45" t="n">
        <x:v>50</x:v>
      </x:c>
      <x:c r="M290" s="46" t="n">
        <x:v>3445.637000000001</x:v>
      </x:c>
      <x:c r="N290" s="45" t="n">
        <x:v>77.77424831683823</x:v>
      </x:c>
      <x:c r="O290" s="45" t="n">
        <x:v>46.36554000000001</x:v>
      </x:c>
      <x:c r="P290" s="46" t="n">
        <x:v>142.9216700000006</x:v>
      </x:c>
      <x:c r="Q290" s="29" t="n">
        <x:v>0</x:v>
      </x:c>
      <x:c r="R290" s="45" t="n">
        <x:v>0</x:v>
      </x:c>
      <x:c r="S290" s="45" t="n">
        <x:v>142.9216700000006</x:v>
      </x:c>
      <x:c r="T290" s="45" t="n">
        <x:v>14.29216700000006</x:v>
      </x:c>
      <x:c r="U290" s="45" t="n">
        <x:v>0</x:v>
      </x:c>
      <x:c r="V290" s="45" t="n">
        <x:v>0</x:v>
      </x:c>
      <x:c r="W290" t="inlineStr">
        <x:is>
          <x:t xml:space="preserve">ÓPTIMO</x:t>
        </x:is>
      </x:c>
      <x:c r="X290" s="45" t="n">
        <x:v>0.0529451350003</x:v>
      </x:c>
      <x:c r="Y290" t="n">
        <x:v>0</x:v>
      </x:c>
      <x:c r="Z290" s="45" t="n">
        <x:v>30</x:v>
      </x:c>
      <x:c r="AA290" s="45" t="n">
        <x:v>76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Pr>
    <x:tabColor rgb="FFFFD966"/>
  </x:sheetPr>
  <x:sheetViews>
    <x:sheetView workbookViewId="0">
      <x:pane ySplit="2" topLeftCell="A3" activePane="bottomLeft" state="frozen"/>
    </x:sheetView>
  </x:sheetViews>
  <x:sheetFormatPr baseColWidth="8" defaultRowHeight="15"/>
  <x:cols>
    <x:col min="1" max="1" width="11" customWidth="1"/>
    <x:col min="2" max="2" width="11" customWidth="1"/>
    <x:col min="3" max="3" width="11" customWidth="1"/>
    <x:col min="4" max="4" width="11" customWidth="1"/>
    <x:col min="5" max="5" width="11" customWidth="1"/>
    <x:col min="6" max="6" width="11" customWidth="1"/>
    <x:col min="7" max="7" width="13" customWidth="1"/>
    <x:col min="8" max="8" width="11" customWidth="1"/>
    <x:col min="9" max="9" width="11" customWidth="1"/>
    <x:col min="10" max="10" width="11" customWidth="1"/>
    <x:col min="11" max="11" width="11" customWidth="1"/>
    <x:col min="12" max="12" width="11" customWidth="1"/>
    <x:col min="13" max="13" width="11" customWidth="1"/>
    <x:col min="14" max="14" width="11" customWidth="1"/>
  </x:cols>
  <x:sheetData>
    <x:row r="1">
      <x:c r="A1" s="39" t="inlineStr">
        <x:is>
          <x:t xml:space="preserve">RESULTADO CALCULADO — ε-restricción (penalidad fija en su óptimo)</x:t>
        </x:is>
      </x:c>
    </x:row>
    <x:row r="2">
      <x:c r="A2" s="44" t="inlineStr">
        <x:is>
          <x:t xml:space="preserve">escenario</x:t>
        </x:is>
      </x:c>
      <x:c r="B2" s="44" t="inlineStr">
        <x:is>
          <x:t xml:space="preserve">k</x:t>
        </x:is>
      </x:c>
      <x:c r="C2" s="44" t="inlineStr">
        <x:is>
          <x:t xml:space="preserve">eps</x:t>
        </x:is>
      </x:c>
      <x:c r="D2" s="44" t="inlineStr">
        <x:is>
          <x:t xml:space="preserve">estado</x:t>
        </x:is>
      </x:c>
      <x:c r="E2" s="44" t="inlineStr">
        <x:is>
          <x:t xml:space="preserve">brecha</x:t>
        </x:is>
      </x:c>
      <x:c r="F2" s="44" t="inlineStr">
        <x:is>
          <x:t xml:space="preserve">tiempo_s</x:t>
        </x:is>
      </x:c>
      <x:c r="G2" s="44" t="inlineStr">
        <x:is>
          <x:t xml:space="preserve">violaciones</x:t>
        </x:is>
      </x:c>
      <x:c r="H2" s="44" t="inlineStr">
        <x:is>
          <x:t xml:space="preserve">penalidad</x:t>
        </x:is>
      </x:c>
      <x:c r="I2" s="44" t="inlineStr">
        <x:is>
          <x:t xml:space="preserve">atrasados</x:t>
        </x:is>
      </x:c>
      <x:c r="J2" s="44" t="inlineStr">
        <x:is>
          <x:t xml:space="preserve">tard_pond</x:t>
        </x:is>
      </x:c>
      <x:c r="K2" s="44" t="inlineStr">
        <x:is>
          <x:t xml:space="preserve">D</x:t>
        </x:is>
      </x:c>
      <x:c r="L2" s="44" t="inlineStr">
        <x:is>
          <x:t xml:space="preserve">R</x:t>
        </x:is>
      </x:c>
      <x:c r="M2" s="44" t="inlineStr">
        <x:is>
          <x:t xml:space="preserve">SEQ</x:t>
        </x:is>
      </x:c>
      <x:c r="N2" s="44" t="inlineStr">
        <x:is>
          <x:t xml:space="preserve">f2</x:t>
        </x:is>
      </x:c>
    </x:row>
    <x:row r="3">
      <x:c r="A3" t="inlineStr">
        <x:is>
          <x:t xml:space="preserve">S06A</x:t>
        </x:is>
      </x:c>
      <x:c r="B3" t="inlineStr">
        <x:is>
          <x:t xml:space="preserve">0</x:t>
        </x:is>
      </x:c>
      <x:c r="C3" s="45" t="n">
        <x:v>249.1795117035167</x:v>
      </x:c>
      <x:c r="D3" t="inlineStr">
        <x:is>
          <x:t xml:space="preserve">Optimal</x:t>
        </x:is>
      </x:c>
      <x:c r="E3" s="45" t="n">
        <x:v>0</x:v>
      </x:c>
      <x:c r="F3" s="45" t="n">
        <x:v>4.37882752600035</x:v>
      </x:c>
      <x:c r="G3" s="45" t="n">
        <x:v>0</x:v>
      </x:c>
      <x:c r="H3" s="45" t="n">
        <x:v>9066.344779999999</x:v>
      </x:c>
      <x:c r="I3" s="45" t="n">
        <x:v>4</x:v>
      </x:c>
      <x:c r="J3" s="46" t="n">
        <x:v>249.1796117035512</x:v>
      </x:c>
      <x:c r="K3" s="45" t="n">
        <x:v>2031.464712111535</x:v>
      </x:c>
      <x:c r="L3" t="n">
        <x:v>1</x:v>
      </x:c>
      <x:c r="M3" s="45" t="n">
        <x:v>70</x:v>
      </x:c>
      <x:c r="N3" s="46" t="n">
        <x:v>2039.464712111535</x:v>
      </x:c>
    </x:row>
    <x:row r="4">
      <x:c r="A4" t="inlineStr">
        <x:is>
          <x:t xml:space="preserve">S06A</x:t>
        </x:is>
      </x:c>
      <x:c r="B4" t="inlineStr">
        <x:is>
          <x:t xml:space="preserve">1</x:t>
        </x:is>
      </x:c>
      <x:c r="C4" s="45" t="n">
        <x:v>249.3945122996249</x:v>
      </x:c>
      <x:c r="D4" t="inlineStr">
        <x:is>
          <x:t xml:space="preserve">Optimal</x:t>
        </x:is>
      </x:c>
      <x:c r="E4" s="45" t="n">
        <x:v>0</x:v>
      </x:c>
      <x:c r="F4" s="45" t="n">
        <x:v>3.613222814999062</x:v>
      </x:c>
      <x:c r="G4" s="45" t="n">
        <x:v>0</x:v>
      </x:c>
      <x:c r="H4" s="45" t="n">
        <x:v>9066.344779999999</x:v>
      </x:c>
      <x:c r="I4" s="45" t="n">
        <x:v>4</x:v>
      </x:c>
      <x:c r="J4" s="46" t="n">
        <x:v>249.3946122996414</x:v>
      </x:c>
      <x:c r="K4" s="45" t="n">
        <x:v>2030.64722759112</x:v>
      </x:c>
      <x:c r="L4" t="n">
        <x:v>1</x:v>
      </x:c>
      <x:c r="M4" s="45" t="n">
        <x:v>70</x:v>
      </x:c>
      <x:c r="N4" s="46" t="n">
        <x:v>2038.64722759112</x:v>
      </x:c>
    </x:row>
    <x:row r="5">
      <x:c r="A5" t="inlineStr">
        <x:is>
          <x:t xml:space="preserve">S06A</x:t>
        </x:is>
      </x:c>
      <x:c r="B5" t="inlineStr">
        <x:is>
          <x:t xml:space="preserve">2</x:t>
        </x:is>
      </x:c>
      <x:c r="C5" s="45" t="n">
        <x:v>249.6095128957331</x:v>
      </x:c>
      <x:c r="D5" t="inlineStr">
        <x:is>
          <x:t xml:space="preserve">Optimal</x:t>
        </x:is>
      </x:c>
      <x:c r="E5" s="45" t="n">
        <x:v>0</x:v>
      </x:c>
      <x:c r="F5" s="45" t="n">
        <x:v>3.523681151999881</x:v>
      </x:c>
      <x:c r="G5" s="45" t="n">
        <x:v>0</x:v>
      </x:c>
      <x:c r="H5" s="45" t="n">
        <x:v>9066.344779999999</x:v>
      </x:c>
      <x:c r="I5" s="45" t="n">
        <x:v>4</x:v>
      </x:c>
      <x:c r="J5" s="46" t="n">
        <x:v>249.60961289575</x:v>
      </x:c>
      <x:c r="K5" s="45" t="n">
        <x:v>2029.829743070638</x:v>
      </x:c>
      <x:c r="L5" t="n">
        <x:v>1</x:v>
      </x:c>
      <x:c r="M5" s="45" t="n">
        <x:v>70</x:v>
      </x:c>
      <x:c r="N5" s="46" t="n">
        <x:v>2037.829743070638</x:v>
      </x:c>
    </x:row>
    <x:row r="6">
      <x:c r="A6" t="inlineStr">
        <x:is>
          <x:t xml:space="preserve">S06A</x:t>
        </x:is>
      </x:c>
      <x:c r="B6" t="inlineStr">
        <x:is>
          <x:t xml:space="preserve">3</x:t>
        </x:is>
      </x:c>
      <x:c r="C6" s="45" t="n">
        <x:v>249.8245134918413</x:v>
      </x:c>
      <x:c r="D6" t="inlineStr">
        <x:is>
          <x:t xml:space="preserve">Optimal</x:t>
        </x:is>
      </x:c>
      <x:c r="E6" s="45" t="n">
        <x:v>0</x:v>
      </x:c>
      <x:c r="F6" s="45" t="n">
        <x:v>2.460775489999833</x:v>
      </x:c>
      <x:c r="G6" s="45" t="n">
        <x:v>0</x:v>
      </x:c>
      <x:c r="H6" s="45" t="n">
        <x:v>9066.344779999999</x:v>
      </x:c>
      <x:c r="I6" s="45" t="n">
        <x:v>4</x:v>
      </x:c>
      <x:c r="J6" s="46" t="n">
        <x:v>249.8246134918578</x:v>
      </x:c>
      <x:c r="K6" s="45" t="n">
        <x:v>2029.012258550153</x:v>
      </x:c>
      <x:c r="L6" t="n">
        <x:v>1</x:v>
      </x:c>
      <x:c r="M6" s="45" t="n">
        <x:v>70</x:v>
      </x:c>
      <x:c r="N6" s="46" t="n">
        <x:v>2037.012258550153</x:v>
      </x:c>
    </x:row>
    <x:row r="7">
      <x:c r="A7" t="inlineStr">
        <x:is>
          <x:t xml:space="preserve">S06A</x:t>
        </x:is>
      </x:c>
      <x:c r="B7" t="inlineStr">
        <x:is>
          <x:t xml:space="preserve">4</x:t>
        </x:is>
      </x:c>
      <x:c r="C7" s="45" t="n">
        <x:v>250.0395140879496</x:v>
      </x:c>
      <x:c r="D7" t="inlineStr">
        <x:is>
          <x:t xml:space="preserve">Optimal</x:t>
        </x:is>
      </x:c>
      <x:c r="E7" s="45" t="n">
        <x:v>0</x:v>
      </x:c>
      <x:c r="F7" s="45" t="n">
        <x:v>3.352962441001182</x:v>
      </x:c>
      <x:c r="G7" s="45" t="n">
        <x:v>0</x:v>
      </x:c>
      <x:c r="H7" s="45" t="n">
        <x:v>9066.344779999999</x:v>
      </x:c>
      <x:c r="I7" s="45" t="n">
        <x:v>4</x:v>
      </x:c>
      <x:c r="J7" s="46" t="n">
        <x:v>250.0396140879666</x:v>
      </x:c>
      <x:c r="K7" s="45" t="n">
        <x:v>2028.194774029669</x:v>
      </x:c>
      <x:c r="L7" t="n">
        <x:v>1</x:v>
      </x:c>
      <x:c r="M7" s="45" t="n">
        <x:v>70</x:v>
      </x:c>
      <x:c r="N7" s="46" t="n">
        <x:v>2036.194774029669</x:v>
      </x:c>
    </x:row>
    <x:row r="8">
      <x:c r="A8" t="inlineStr">
        <x:is>
          <x:t xml:space="preserve">S06A</x:t>
        </x:is>
      </x:c>
      <x:c r="B8" t="inlineStr">
        <x:is>
          <x:t xml:space="preserve">5</x:t>
        </x:is>
      </x:c>
      <x:c r="C8" s="45" t="n">
        <x:v>250.2545146840578</x:v>
      </x:c>
      <x:c r="D8" t="inlineStr">
        <x:is>
          <x:t xml:space="preserve">Optimal</x:t>
        </x:is>
      </x:c>
      <x:c r="E8" s="45" t="n">
        <x:v>0</x:v>
      </x:c>
      <x:c r="F8" s="45" t="n">
        <x:v>3.425401329000124</x:v>
      </x:c>
      <x:c r="G8" s="45" t="n">
        <x:v>0</x:v>
      </x:c>
      <x:c r="H8" s="45" t="n">
        <x:v>9066.344779999999</x:v>
      </x:c>
      <x:c r="I8" s="45" t="n">
        <x:v>4</x:v>
      </x:c>
      <x:c r="J8" s="46" t="n">
        <x:v>250.2546146840746</x:v>
      </x:c>
      <x:c r="K8" s="45" t="n">
        <x:v>2027.377289509187</x:v>
      </x:c>
      <x:c r="L8" t="n">
        <x:v>1</x:v>
      </x:c>
      <x:c r="M8" s="45" t="n">
        <x:v>70</x:v>
      </x:c>
      <x:c r="N8" s="46" t="n">
        <x:v>2035.377289509187</x:v>
      </x:c>
    </x:row>
    <x:row r="9">
      <x:c r="A9" t="inlineStr">
        <x:is>
          <x:t xml:space="preserve">S06A</x:t>
        </x:is>
      </x:c>
      <x:c r="B9" t="inlineStr">
        <x:is>
          <x:t xml:space="preserve">6</x:t>
        </x:is>
      </x:c>
      <x:c r="C9" s="45" t="n">
        <x:v>250.469515280166</x:v>
      </x:c>
      <x:c r="D9" t="inlineStr">
        <x:is>
          <x:t xml:space="preserve">Optimal</x:t>
        </x:is>
      </x:c>
      <x:c r="E9" s="45" t="n">
        <x:v>0</x:v>
      </x:c>
      <x:c r="F9" s="45" t="n">
        <x:v>2.979302647000623</x:v>
      </x:c>
      <x:c r="G9" s="45" t="n">
        <x:v>0</x:v>
      </x:c>
      <x:c r="H9" s="45" t="n">
        <x:v>9066.344779999999</x:v>
      </x:c>
      <x:c r="I9" s="45" t="n">
        <x:v>4</x:v>
      </x:c>
      <x:c r="J9" s="46" t="n">
        <x:v>250.469515280166</x:v>
      </x:c>
      <x:c r="K9" s="45" t="n">
        <x:v>1990.66642000001</x:v>
      </x:c>
      <x:c r="L9" t="n">
        <x:v>1</x:v>
      </x:c>
      <x:c r="M9" s="45" t="n">
        <x:v>67</x:v>
      </x:c>
      <x:c r="N9" s="46" t="n">
        <x:v>1998.66642000001</x:v>
      </x:c>
    </x:row>
    <x:row r="10">
      <x:c r="A10" t="inlineStr">
        <x:is>
          <x:t xml:space="preserve">S06A</x:t>
        </x:is>
      </x:c>
      <x:c r="B10" t="inlineStr">
        <x:is>
          <x:t xml:space="preserve">CONV</x:t>
        </x:is>
      </x:c>
      <x:c r="H10" s="45" t="n">
        <x:v>14834.33154</x:v>
      </x:c>
      <x:c r="I10" s="45" t="n">
        <x:v>7</x:v>
      </x:c>
      <x:c r="J10" s="46" t="n">
        <x:v>205.5509171330214</x:v>
      </x:c>
      <x:c r="K10" s="45" t="n">
        <x:v>35.06665866666663</x:v>
      </x:c>
      <x:c r="L10" t="n">
        <x:v>0</x:v>
      </x:c>
      <x:c r="M10" s="45" t="n">
        <x:v>0</x:v>
      </x:c>
      <x:c r="N10" s="46" t="n">
        <x:v>35.06665866666663</x:v>
      </x:c>
    </x:row>
    <x:row r="11">
      <x:c r="A11" t="inlineStr">
        <x:is>
          <x:t xml:space="preserve">S08A</x:t>
        </x:is>
      </x:c>
      <x:c r="B11" t="inlineStr">
        <x:is>
          <x:t xml:space="preserve">0</x:t>
        </x:is>
      </x:c>
      <x:c r="C11" s="45" t="n">
        <x:v>18.19634103757605</x:v>
      </x:c>
      <x:c r="D11" t="inlineStr">
        <x:is>
          <x:t xml:space="preserve">Optimal</x:t>
        </x:is>
      </x:c>
      <x:c r="E11" s="45" t="n">
        <x:v>3.082300888201178e-06</x:v>
      </x:c>
      <x:c r="F11" s="45" t="n">
        <x:v>8.600499254999704</x:v>
      </x:c>
      <x:c r="G11" s="45" t="n">
        <x:v>0</x:v>
      </x:c>
      <x:c r="H11" s="45" t="n">
        <x:v>4728.2738</x:v>
      </x:c>
      <x:c r="I11" s="45" t="n">
        <x:v>3</x:v>
      </x:c>
      <x:c r="J11" s="46" t="n">
        <x:v>18.19644103759801</x:v>
      </x:c>
      <x:c r="K11" s="45" t="n">
        <x:v>676.6928360743927</x:v>
      </x:c>
      <x:c r="L11" t="n">
        <x:v>1</x:v>
      </x:c>
      <x:c r="M11" s="45" t="n">
        <x:v>45</x:v>
      </x:c>
      <x:c r="N11" s="46" t="n">
        <x:v>684.6928360743927</x:v>
      </x:c>
    </x:row>
    <x:row r="12">
      <x:c r="A12" t="inlineStr">
        <x:is>
          <x:t xml:space="preserve">S08A</x:t>
        </x:is>
      </x:c>
      <x:c r="B12" t="inlineStr">
        <x:is>
          <x:t xml:space="preserve">1</x:t>
        </x:is>
      </x:c>
      <x:c r="C12" s="45" t="n">
        <x:v>19.56078906738454</x:v>
      </x:c>
      <x:c r="D12" t="inlineStr">
        <x:is>
          <x:t xml:space="preserve">Optimal</x:t>
        </x:is>
      </x:c>
      <x:c r="E12" s="45" t="n">
        <x:v>0</x:v>
      </x:c>
      <x:c r="F12" s="45" t="n">
        <x:v>7.279427610000312</x:v>
      </x:c>
      <x:c r="G12" s="45" t="n">
        <x:v>0</x:v>
      </x:c>
      <x:c r="H12" s="45" t="n">
        <x:v>4728.2738</x:v>
      </x:c>
      <x:c r="I12" s="45" t="n">
        <x:v>3</x:v>
      </x:c>
      <x:c r="J12" s="46" t="n">
        <x:v>19.56088906738464</x:v>
      </x:c>
      <x:c r="K12" s="45" t="n">
        <x:v>669.2456125555984</x:v>
      </x:c>
      <x:c r="L12" t="n">
        <x:v>1</x:v>
      </x:c>
      <x:c r="M12" s="45" t="n">
        <x:v>45</x:v>
      </x:c>
      <x:c r="N12" s="46" t="n">
        <x:v>677.2456125555984</x:v>
      </x:c>
    </x:row>
    <x:row r="13">
      <x:c r="A13" t="inlineStr">
        <x:is>
          <x:t xml:space="preserve">S08A</x:t>
        </x:is>
      </x:c>
      <x:c r="B13" t="inlineStr">
        <x:is>
          <x:t xml:space="preserve">2</x:t>
        </x:is>
      </x:c>
      <x:c r="C13" s="45" t="n">
        <x:v>20.92523709719302</x:v>
      </x:c>
      <x:c r="D13" t="inlineStr">
        <x:is>
          <x:t xml:space="preserve">Optimal</x:t>
        </x:is>
      </x:c>
      <x:c r="E13" s="45" t="n">
        <x:v>0</x:v>
      </x:c>
      <x:c r="F13" s="45" t="n">
        <x:v>8.543337135000002</x:v>
      </x:c>
      <x:c r="G13" s="45" t="n">
        <x:v>0</x:v>
      </x:c>
      <x:c r="H13" s="45" t="n">
        <x:v>4728.2738</x:v>
      </x:c>
      <x:c r="I13" s="45" t="n">
        <x:v>3</x:v>
      </x:c>
      <x:c r="J13" s="46" t="n">
        <x:v>20.92533709720049</x:v>
      </x:c>
      <x:c r="K13" s="45" t="n">
        <x:v>644.9604103076883</x:v>
      </x:c>
      <x:c r="L13" t="n">
        <x:v>1</x:v>
      </x:c>
      <x:c r="M13" s="45" t="n">
        <x:v>50</x:v>
      </x:c>
      <x:c r="N13" s="46" t="n">
        <x:v>652.9604103076883</x:v>
      </x:c>
    </x:row>
    <x:row r="14">
      <x:c r="A14" t="inlineStr">
        <x:is>
          <x:t xml:space="preserve">S08A</x:t>
        </x:is>
      </x:c>
      <x:c r="B14" t="inlineStr">
        <x:is>
          <x:t xml:space="preserve">3</x:t>
        </x:is>
      </x:c>
      <x:c r="C14" s="45" t="n">
        <x:v>22.2896851270015</x:v>
      </x:c>
      <x:c r="D14" t="inlineStr">
        <x:is>
          <x:t xml:space="preserve">Optimal</x:t>
        </x:is>
      </x:c>
      <x:c r="E14" s="45" t="n">
        <x:v>0</x:v>
      </x:c>
      <x:c r="F14" s="45" t="n">
        <x:v>9.423973527999806</x:v>
      </x:c>
      <x:c r="G14" s="45" t="n">
        <x:v>0</x:v>
      </x:c>
      <x:c r="H14" s="45" t="n">
        <x:v>4728.2738</x:v>
      </x:c>
      <x:c r="I14" s="45" t="n">
        <x:v>3</x:v>
      </x:c>
      <x:c r="J14" s="46" t="n">
        <x:v>22.28978512700355</x:v>
      </x:c>
      <x:c r="K14" s="45" t="n">
        <x:v>638.8435466082774</x:v>
      </x:c>
      <x:c r="L14" t="n">
        <x:v>1</x:v>
      </x:c>
      <x:c r="M14" s="45" t="n">
        <x:v>50</x:v>
      </x:c>
      <x:c r="N14" s="46" t="n">
        <x:v>646.8435466082774</x:v>
      </x:c>
    </x:row>
    <x:row r="15">
      <x:c r="A15" t="inlineStr">
        <x:is>
          <x:t xml:space="preserve">S08A</x:t>
        </x:is>
      </x:c>
      <x:c r="B15" t="inlineStr">
        <x:is>
          <x:t xml:space="preserve">4</x:t>
        </x:is>
      </x:c>
      <x:c r="C15" s="45" t="n">
        <x:v>23.65413315680998</x:v>
      </x:c>
      <x:c r="D15" t="inlineStr">
        <x:is>
          <x:t xml:space="preserve">Optimal</x:t>
        </x:is>
      </x:c>
      <x:c r="E15" s="45" t="n">
        <x:v>0</x:v>
      </x:c>
      <x:c r="F15" s="45" t="n">
        <x:v>8.858857910999177</x:v>
      </x:c>
      <x:c r="G15" s="45" t="n">
        <x:v>0</x:v>
      </x:c>
      <x:c r="H15" s="45" t="n">
        <x:v>4728.2738</x:v>
      </x:c>
      <x:c r="I15" s="45" t="n">
        <x:v>3</x:v>
      </x:c>
      <x:c r="J15" s="46" t="n">
        <x:v>23.65423315684688</x:v>
      </x:c>
      <x:c r="K15" s="45" t="n">
        <x:v>632.5092990435028</x:v>
      </x:c>
      <x:c r="L15" t="n">
        <x:v>1</x:v>
      </x:c>
      <x:c r="M15" s="45" t="n">
        <x:v>48</x:v>
      </x:c>
      <x:c r="N15" s="46" t="n">
        <x:v>640.5092990435028</x:v>
      </x:c>
    </x:row>
    <x:row r="16">
      <x:c r="A16" t="inlineStr">
        <x:is>
          <x:t xml:space="preserve">S08A</x:t>
        </x:is>
      </x:c>
      <x:c r="B16" t="inlineStr">
        <x:is>
          <x:t xml:space="preserve">5</x:t>
        </x:is>
      </x:c>
      <x:c r="C16" s="45" t="n">
        <x:v>25.01858118661847</x:v>
      </x:c>
      <x:c r="D16" t="inlineStr">
        <x:is>
          <x:t xml:space="preserve">Optimal</x:t>
        </x:is>
      </x:c>
      <x:c r="E16" s="45" t="n">
        <x:v>0</x:v>
      </x:c>
      <x:c r="F16" s="45" t="n">
        <x:v>9.985287269000764</x:v>
      </x:c>
      <x:c r="G16" s="45" t="n">
        <x:v>0</x:v>
      </x:c>
      <x:c r="H16" s="45" t="n">
        <x:v>4728.2738</x:v>
      </x:c>
      <x:c r="I16" s="45" t="n">
        <x:v>3</x:v>
      </x:c>
      <x:c r="J16" s="46" t="n">
        <x:v>25.01868118661849</x:v>
      </x:c>
      <x:c r="K16" s="45" t="n">
        <x:v>615.111384284651</x:v>
      </x:c>
      <x:c r="L16" t="n">
        <x:v>1</x:v>
      </x:c>
      <x:c r="M16" s="45" t="n">
        <x:v>45</x:v>
      </x:c>
      <x:c r="N16" s="46" t="n">
        <x:v>623.111384284651</x:v>
      </x:c>
    </x:row>
    <x:row r="17">
      <x:c r="A17" t="inlineStr">
        <x:is>
          <x:t xml:space="preserve">S08A</x:t>
        </x:is>
      </x:c>
      <x:c r="B17" t="inlineStr">
        <x:is>
          <x:t xml:space="preserve">6</x:t>
        </x:is>
      </x:c>
      <x:c r="C17" s="45" t="n">
        <x:v>26.38302921642694</x:v>
      </x:c>
      <x:c r="D17" t="inlineStr">
        <x:is>
          <x:t xml:space="preserve">Optimal (sin acuerdo)</x:t>
        </x:is>
      </x:c>
      <x:c r="E17" s="45" t="n">
        <x:v>0</x:v>
      </x:c>
      <x:c r="F17" s="45" t="n">
        <x:v>14.3423862339996</x:v>
      </x:c>
      <x:c r="G17" s="45" t="n">
        <x:v>0</x:v>
      </x:c>
      <x:c r="H17" s="45" t="n">
        <x:v>4728.2738</x:v>
      </x:c>
      <x:c r="I17" s="45" t="n">
        <x:v>3</x:v>
      </x:c>
      <x:c r="J17" s="46" t="n">
        <x:v>26.38312921642725</x:v>
      </x:c>
      <x:c r="K17" s="45" t="n">
        <x:v>610.937096709089</x:v>
      </x:c>
      <x:c r="L17" t="n">
        <x:v>1</x:v>
      </x:c>
      <x:c r="M17" s="45" t="n">
        <x:v>45</x:v>
      </x:c>
      <x:c r="N17" s="46" t="n">
        <x:v>618.937096709089</x:v>
      </x:c>
    </x:row>
    <x:row r="18">
      <x:c r="A18" t="inlineStr">
        <x:is>
          <x:t xml:space="preserve">S08A</x:t>
        </x:is>
      </x:c>
      <x:c r="B18" t="inlineStr">
        <x:is>
          <x:t xml:space="preserve">CONV</x:t>
        </x:is>
      </x:c>
      <x:c r="H18" s="45" t="n">
        <x:v>9421.571599999999</x:v>
      </x:c>
      <x:c r="I18" s="45" t="n">
        <x:v>6</x:v>
      </x:c>
      <x:c r="J18" s="46" t="n">
        <x:v>45.92208972311244</x:v>
      </x:c>
      <x:c r="K18" s="45" t="n">
        <x:v>24.1599999999994</x:v>
      </x:c>
      <x:c r="L18" t="n">
        <x:v>0</x:v>
      </x:c>
      <x:c r="M18" s="45" t="n">
        <x:v>0</x:v>
      </x:c>
      <x:c r="N18" s="46" t="n">
        <x:v>24.1599999999994</x:v>
      </x:c>
    </x:row>
    <x:row r="19">
      <x:c r="A19" t="inlineStr">
        <x:is>
          <x:t xml:space="preserve">S13A</x:t>
        </x:is>
      </x:c>
      <x:c r="B19" t="inlineStr">
        <x:is>
          <x:t xml:space="preserve">0</x:t>
        </x:is>
      </x:c>
      <x:c r="C19" s="45" t="n">
        <x:v>68.72638744646721</x:v>
      </x:c>
      <x:c r="D19" t="inlineStr">
        <x:is>
          <x:t xml:space="preserve">Optimal</x:t>
        </x:is>
      </x:c>
      <x:c r="E19" s="45" t="n">
        <x:v>0</x:v>
      </x:c>
      <x:c r="F19" s="45" t="n">
        <x:v>1.284079007999935</x:v>
      </x:c>
      <x:c r="G19" s="45" t="n">
        <x:v>0</x:v>
      </x:c>
      <x:c r="H19" s="45" t="n">
        <x:v>5355.65878</x:v>
      </x:c>
      <x:c r="I19" s="45" t="n">
        <x:v>3</x:v>
      </x:c>
      <x:c r="J19" s="46" t="n">
        <x:v>68.72648744646756</x:v>
      </x:c>
      <x:c r="K19" s="45" t="n">
        <x:v>541.8594707150251</x:v>
      </x:c>
      <x:c r="L19" t="n">
        <x:v>0</x:v>
      </x:c>
      <x:c r="M19" s="45" t="n">
        <x:v>25</x:v>
      </x:c>
      <x:c r="N19" s="46" t="n">
        <x:v>541.8594707150251</x:v>
      </x:c>
    </x:row>
    <x:row r="20">
      <x:c r="A20" t="inlineStr">
        <x:is>
          <x:t xml:space="preserve">S13A</x:t>
        </x:is>
      </x:c>
      <x:c r="B20" t="inlineStr">
        <x:is>
          <x:t xml:space="preserve">1</x:t>
        </x:is>
      </x:c>
      <x:c r="C20" s="45" t="n">
        <x:v>73.26666969677113</x:v>
      </x:c>
      <x:c r="D20" t="inlineStr">
        <x:is>
          <x:t xml:space="preserve">Optimal</x:t>
        </x:is>
      </x:c>
      <x:c r="E20" s="45" t="n">
        <x:v>0</x:v>
      </x:c>
      <x:c r="F20" s="45" t="n">
        <x:v>2.130832566998833</x:v>
      </x:c>
      <x:c r="G20" s="45" t="n">
        <x:v>0</x:v>
      </x:c>
      <x:c r="H20" s="45" t="n">
        <x:v>5355.65878</x:v>
      </x:c>
      <x:c r="I20" s="45" t="n">
        <x:v>3</x:v>
      </x:c>
      <x:c r="J20" s="46" t="n">
        <x:v>73.26676969677229</x:v>
      </x:c>
      <x:c r="K20" s="45" t="n">
        <x:v>466.7181199038766</x:v>
      </x:c>
      <x:c r="L20" t="n">
        <x:v>0</x:v>
      </x:c>
      <x:c r="M20" s="45" t="n">
        <x:v>21</x:v>
      </x:c>
      <x:c r="N20" s="46" t="n">
        <x:v>466.7181199038766</x:v>
      </x:c>
    </x:row>
    <x:row r="21">
      <x:c r="A21" t="inlineStr">
        <x:is>
          <x:t xml:space="preserve">S13A</x:t>
        </x:is>
      </x:c>
      <x:c r="B21" t="inlineStr">
        <x:is>
          <x:t xml:space="preserve">2</x:t>
        </x:is>
      </x:c>
      <x:c r="C21" s="45" t="n">
        <x:v>77.80695194707505</x:v>
      </x:c>
      <x:c r="D21" t="inlineStr">
        <x:is>
          <x:t xml:space="preserve">Optimal</x:t>
        </x:is>
      </x:c>
      <x:c r="E21" s="45" t="n">
        <x:v>0</x:v>
      </x:c>
      <x:c r="F21" s="45" t="n">
        <x:v>1.761737676999474</x:v>
      </x:c>
      <x:c r="G21" s="45" t="n">
        <x:v>0</x:v>
      </x:c>
      <x:c r="H21" s="45" t="n">
        <x:v>5355.65878</x:v>
      </x:c>
      <x:c r="I21" s="45" t="n">
        <x:v>3</x:v>
      </x:c>
      <x:c r="J21" s="46" t="n">
        <x:v>77.80705194707562</x:v>
      </x:c>
      <x:c r="K21" s="45" t="n">
        <x:v>402.9188332671877</x:v>
      </x:c>
      <x:c r="L21" t="n">
        <x:v>0</x:v>
      </x:c>
      <x:c r="M21" s="45" t="n">
        <x:v>18</x:v>
      </x:c>
      <x:c r="N21" s="46" t="n">
        <x:v>402.9188332671877</x:v>
      </x:c>
    </x:row>
    <x:row r="22">
      <x:c r="A22" t="inlineStr">
        <x:is>
          <x:t xml:space="preserve">S13A</x:t>
        </x:is>
      </x:c>
      <x:c r="B22" t="inlineStr">
        <x:is>
          <x:t xml:space="preserve">3</x:t>
        </x:is>
      </x:c>
      <x:c r="C22" s="45" t="n">
        <x:v>82.34723419737897</x:v>
      </x:c>
      <x:c r="D22" t="inlineStr">
        <x:is>
          <x:t xml:space="preserve">Optimal</x:t>
        </x:is>
      </x:c>
      <x:c r="E22" s="45" t="n">
        <x:v>0</x:v>
      </x:c>
      <x:c r="F22" s="45" t="n">
        <x:v>1.340717821000908</x:v>
      </x:c>
      <x:c r="G22" s="45" t="n">
        <x:v>0</x:v>
      </x:c>
      <x:c r="H22" s="45" t="n">
        <x:v>5355.65878</x:v>
      </x:c>
      <x:c r="I22" s="45" t="n">
        <x:v>3</x:v>
      </x:c>
      <x:c r="J22" s="46" t="n">
        <x:v>80.93050288122836</x:v>
      </x:c>
      <x:c r="K22" s="45" t="n">
        <x:v>328.912246999997</x:v>
      </x:c>
      <x:c r="L22" t="n">
        <x:v>0</x:v>
      </x:c>
      <x:c r="M22" s="45" t="n">
        <x:v>9</x:v>
      </x:c>
      <x:c r="N22" s="46" t="n">
        <x:v>328.912246999997</x:v>
      </x:c>
    </x:row>
    <x:row r="23">
      <x:c r="A23" t="inlineStr">
        <x:is>
          <x:t xml:space="preserve">S13A</x:t>
        </x:is>
      </x:c>
      <x:c r="B23" t="inlineStr">
        <x:is>
          <x:t xml:space="preserve">4</x:t>
        </x:is>
      </x:c>
      <x:c r="C23" s="45" t="n">
        <x:v>86.88751644768288</x:v>
      </x:c>
      <x:c r="D23" t="inlineStr">
        <x:is>
          <x:t xml:space="preserve">Optimal</x:t>
        </x:is>
      </x:c>
      <x:c r="E23" s="45" t="n">
        <x:v>0</x:v>
      </x:c>
      <x:c r="F23" s="45" t="n">
        <x:v>1.735315488999731</x:v>
      </x:c>
      <x:c r="G23" s="45" t="n">
        <x:v>0</x:v>
      </x:c>
      <x:c r="H23" s="45" t="n">
        <x:v>5355.65878</x:v>
      </x:c>
      <x:c r="I23" s="45" t="n">
        <x:v>3</x:v>
      </x:c>
      <x:c r="J23" s="46" t="n">
        <x:v>80.93050288122836</x:v>
      </x:c>
      <x:c r="K23" s="45" t="n">
        <x:v>328.912246999997</x:v>
      </x:c>
      <x:c r="L23" t="n">
        <x:v>0</x:v>
      </x:c>
      <x:c r="M23" s="45" t="n">
        <x:v>9</x:v>
      </x:c>
      <x:c r="N23" s="46" t="n">
        <x:v>328.912246999997</x:v>
      </x:c>
    </x:row>
    <x:row r="24">
      <x:c r="A24" t="inlineStr">
        <x:is>
          <x:t xml:space="preserve">S13A</x:t>
        </x:is>
      </x:c>
      <x:c r="B24" t="inlineStr">
        <x:is>
          <x:t xml:space="preserve">5</x:t>
        </x:is>
      </x:c>
      <x:c r="C24" s="45" t="n">
        <x:v>91.4277986979868</x:v>
      </x:c>
      <x:c r="D24" t="inlineStr">
        <x:is>
          <x:t xml:space="preserve">Optimal</x:t>
        </x:is>
      </x:c>
      <x:c r="E24" s="45" t="n">
        <x:v>0</x:v>
      </x:c>
      <x:c r="F24" s="45" t="n">
        <x:v>1.478868941999281</x:v>
      </x:c>
      <x:c r="G24" s="45" t="n">
        <x:v>0</x:v>
      </x:c>
      <x:c r="H24" s="45" t="n">
        <x:v>5355.65878</x:v>
      </x:c>
      <x:c r="I24" s="45" t="n">
        <x:v>3</x:v>
      </x:c>
      <x:c r="J24" s="46" t="n">
        <x:v>89.25510899914173</x:v>
      </x:c>
      <x:c r="K24" s="45" t="n">
        <x:v>299.602126999996</x:v>
      </x:c>
      <x:c r="L24" t="n">
        <x:v>0</x:v>
      </x:c>
      <x:c r="M24" s="45" t="n">
        <x:v>0</x:v>
      </x:c>
      <x:c r="N24" s="46" t="n">
        <x:v>299.602126999996</x:v>
      </x:c>
    </x:row>
    <x:row r="25">
      <x:c r="A25" t="inlineStr">
        <x:is>
          <x:t xml:space="preserve">S13A</x:t>
        </x:is>
      </x:c>
      <x:c r="B25" t="inlineStr">
        <x:is>
          <x:t xml:space="preserve">6</x:t>
        </x:is>
      </x:c>
      <x:c r="C25" s="45" t="n">
        <x:v>95.96808094829072</x:v>
      </x:c>
      <x:c r="D25" t="inlineStr">
        <x:is>
          <x:t xml:space="preserve">Optimal</x:t>
        </x:is>
      </x:c>
      <x:c r="E25" s="45" t="n">
        <x:v>0</x:v>
      </x:c>
      <x:c r="F25" s="45" t="n">
        <x:v>1.873573904000296</x:v>
      </x:c>
      <x:c r="G25" s="45" t="n">
        <x:v>0</x:v>
      </x:c>
      <x:c r="H25" s="45" t="n">
        <x:v>5355.65878</x:v>
      </x:c>
      <x:c r="I25" s="45" t="n">
        <x:v>3</x:v>
      </x:c>
      <x:c r="J25" s="46" t="n">
        <x:v>95.96809848179822</x:v>
      </x:c>
      <x:c r="K25" s="45" t="n">
        <x:v>298.7741149999972</x:v>
      </x:c>
      <x:c r="L25" t="n">
        <x:v>0</x:v>
      </x:c>
      <x:c r="M25" s="45" t="n">
        <x:v>9</x:v>
      </x:c>
      <x:c r="N25" s="46" t="n">
        <x:v>298.7741149999972</x:v>
      </x:c>
    </x:row>
    <x:row r="26">
      <x:c r="A26" t="inlineStr">
        <x:is>
          <x:t xml:space="preserve">S13A</x:t>
        </x:is>
      </x:c>
      <x:c r="B26" t="inlineStr">
        <x:is>
          <x:t xml:space="preserve">CONV</x:t>
        </x:is>
      </x:c>
      <x:c r="H26" s="45" t="n">
        <x:v>5355.65878</x:v>
      </x:c>
      <x:c r="I26" s="45" t="n">
        <x:v>3</x:v>
      </x:c>
      <x:c r="J26" s="46" t="n">
        <x:v>89.25510899914173</x:v>
      </x:c>
      <x:c r="K26" s="45" t="n">
        <x:v>299.602126999996</x:v>
      </x:c>
      <x:c r="L26" t="n">
        <x:v>0</x:v>
      </x:c>
      <x:c r="M26" s="45" t="n">
        <x:v>0</x:v>
      </x:c>
      <x:c r="N26" s="46" t="n">
        <x:v>299.602126999996</x:v>
      </x:c>
    </x:row>
    <x:row r="27">
      <x:c r="A27" t="inlineStr">
        <x:is>
          <x:t xml:space="preserve">S19A</x:t>
        </x:is>
      </x:c>
      <x:c r="B27" t="inlineStr">
        <x:is>
          <x:t xml:space="preserve">0</x:t>
        </x:is>
      </x:c>
      <x:c r="C27" s="45" t="n">
        <x:v>149.8748739934618</x:v>
      </x:c>
      <x:c r="D27" t="inlineStr">
        <x:is>
          <x:t xml:space="preserve">Optimal</x:t>
        </x:is>
      </x:c>
      <x:c r="E27" s="45" t="n">
        <x:v>0</x:v>
      </x:c>
      <x:c r="F27" s="45" t="n">
        <x:v>8.997903809000491</x:v>
      </x:c>
      <x:c r="G27" s="45" t="n">
        <x:v>0</x:v>
      </x:c>
      <x:c r="H27" s="45" t="n">
        <x:v>12511.98178</x:v>
      </x:c>
      <x:c r="I27" s="45" t="n">
        <x:v>5</x:v>
      </x:c>
      <x:c r="J27" s="46" t="n">
        <x:v>149.8749739934627</x:v>
      </x:c>
      <x:c r="K27" s="45" t="n">
        <x:v>1336.762546691616</x:v>
      </x:c>
      <x:c r="L27" t="n">
        <x:v>1</x:v>
      </x:c>
      <x:c r="M27" s="45" t="n">
        <x:v>54</x:v>
      </x:c>
      <x:c r="N27" s="46" t="n">
        <x:v>1344.762546691616</x:v>
      </x:c>
    </x:row>
    <x:row r="28">
      <x:c r="A28" t="inlineStr">
        <x:is>
          <x:t xml:space="preserve">S19A</x:t>
        </x:is>
      </x:c>
      <x:c r="B28" t="inlineStr">
        <x:is>
          <x:t xml:space="preserve">1</x:t>
        </x:is>
      </x:c>
      <x:c r="C28" s="45" t="n">
        <x:v>150.0898911403249</x:v>
      </x:c>
      <x:c r="D28" t="inlineStr">
        <x:is>
          <x:t xml:space="preserve">Optimal</x:t>
        </x:is>
      </x:c>
      <x:c r="E28" s="45" t="n">
        <x:v>0</x:v>
      </x:c>
      <x:c r="F28" s="45" t="n">
        <x:v>7.44799826399958</x:v>
      </x:c>
      <x:c r="G28" s="45" t="n">
        <x:v>0</x:v>
      </x:c>
      <x:c r="H28" s="45" t="n">
        <x:v>12511.98178</x:v>
      </x:c>
      <x:c r="I28" s="45" t="n">
        <x:v>5</x:v>
      </x:c>
      <x:c r="J28" s="46" t="n">
        <x:v>150.0899911403241</x:v>
      </x:c>
      <x:c r="K28" s="45" t="n">
        <x:v>1335.944999241135</x:v>
      </x:c>
      <x:c r="L28" t="n">
        <x:v>1</x:v>
      </x:c>
      <x:c r="M28" s="45" t="n">
        <x:v>54</x:v>
      </x:c>
      <x:c r="N28" s="46" t="n">
        <x:v>1343.944999241135</x:v>
      </x:c>
    </x:row>
    <x:row r="29">
      <x:c r="A29" t="inlineStr">
        <x:is>
          <x:t xml:space="preserve">S19A</x:t>
        </x:is>
      </x:c>
      <x:c r="B29" t="inlineStr">
        <x:is>
          <x:t xml:space="preserve">2</x:t>
        </x:is>
      </x:c>
      <x:c r="C29" s="45" t="n">
        <x:v>150.304908287188</x:v>
      </x:c>
      <x:c r="D29" t="inlineStr">
        <x:is>
          <x:t xml:space="preserve">Optimal</x:t>
        </x:is>
      </x:c>
      <x:c r="E29" s="45" t="n">
        <x:v>5.455816125795967e-06</x:v>
      </x:c>
      <x:c r="F29" s="45" t="n">
        <x:v>6.793745854000917</x:v>
      </x:c>
      <x:c r="G29" s="45" t="n">
        <x:v>0</x:v>
      </x:c>
      <x:c r="H29" s="45" t="n">
        <x:v>12511.98178</x:v>
      </x:c>
      <x:c r="I29" s="45" t="n">
        <x:v>5</x:v>
      </x:c>
      <x:c r="J29" s="46" t="n">
        <x:v>150.305008287197</x:v>
      </x:c>
      <x:c r="K29" s="45" t="n">
        <x:v>1335.127451790665</x:v>
      </x:c>
      <x:c r="L29" t="n">
        <x:v>1</x:v>
      </x:c>
      <x:c r="M29" s="45" t="n">
        <x:v>54</x:v>
      </x:c>
      <x:c r="N29" s="46" t="n">
        <x:v>1343.127451790665</x:v>
      </x:c>
    </x:row>
    <x:row r="30">
      <x:c r="A30" t="inlineStr">
        <x:is>
          <x:t xml:space="preserve">S19A</x:t>
        </x:is>
      </x:c>
      <x:c r="B30" t="inlineStr">
        <x:is>
          <x:t xml:space="preserve">3</x:t>
        </x:is>
      </x:c>
      <x:c r="C30" s="45" t="n">
        <x:v>150.5199254340511</x:v>
      </x:c>
      <x:c r="D30" t="inlineStr">
        <x:is>
          <x:t xml:space="preserve">Optimal</x:t>
        </x:is>
      </x:c>
      <x:c r="E30" s="45" t="n">
        <x:v>0</x:v>
      </x:c>
      <x:c r="F30" s="45" t="n">
        <x:v>7.087385011000151</x:v>
      </x:c>
      <x:c r="G30" s="45" t="n">
        <x:v>0</x:v>
      </x:c>
      <x:c r="H30" s="45" t="n">
        <x:v>12511.98178</x:v>
      </x:c>
      <x:c r="I30" s="45" t="n">
        <x:v>5</x:v>
      </x:c>
      <x:c r="J30" s="46" t="n">
        <x:v>150.5200254341886</x:v>
      </x:c>
      <x:c r="K30" s="45" t="n">
        <x:v>1334.309904340458</x:v>
      </x:c>
      <x:c r="L30" t="n">
        <x:v>1</x:v>
      </x:c>
      <x:c r="M30" s="45" t="n">
        <x:v>54</x:v>
      </x:c>
      <x:c r="N30" s="46" t="n">
        <x:v>1342.309904340458</x:v>
      </x:c>
    </x:row>
    <x:row r="31">
      <x:c r="A31" t="inlineStr">
        <x:is>
          <x:t xml:space="preserve">S19A</x:t>
        </x:is>
      </x:c>
      <x:c r="B31" t="inlineStr">
        <x:is>
          <x:t xml:space="preserve">4</x:t>
        </x:is>
      </x:c>
      <x:c r="C31" s="45" t="n">
        <x:v>150.7349425809142</x:v>
      </x:c>
      <x:c r="D31" t="inlineStr">
        <x:is>
          <x:t xml:space="preserve">Optimal</x:t>
        </x:is>
      </x:c>
      <x:c r="E31" s="45" t="n">
        <x:v>0</x:v>
      </x:c>
      <x:c r="F31" s="45" t="n">
        <x:v>6.504936817000271</x:v>
      </x:c>
      <x:c r="G31" s="45" t="n">
        <x:v>0</x:v>
      </x:c>
      <x:c r="H31" s="45" t="n">
        <x:v>12511.98178</x:v>
      </x:c>
      <x:c r="I31" s="45" t="n">
        <x:v>5</x:v>
      </x:c>
      <x:c r="J31" s="46" t="n">
        <x:v>150.7350425811767</x:v>
      </x:c>
      <x:c r="K31" s="45" t="n">
        <x:v>1333.492356891004</x:v>
      </x:c>
      <x:c r="L31" t="n">
        <x:v>1</x:v>
      </x:c>
      <x:c r="M31" s="45" t="n">
        <x:v>54</x:v>
      </x:c>
      <x:c r="N31" s="46" t="n">
        <x:v>1341.492356891004</x:v>
      </x:c>
    </x:row>
    <x:row r="32">
      <x:c r="A32" t="inlineStr">
        <x:is>
          <x:t xml:space="preserve">S19A</x:t>
        </x:is>
      </x:c>
      <x:c r="B32" t="inlineStr">
        <x:is>
          <x:t xml:space="preserve">5</x:t>
        </x:is>
      </x:c>
      <x:c r="C32" s="45" t="n">
        <x:v>150.9499597277772</x:v>
      </x:c>
      <x:c r="D32" t="inlineStr">
        <x:is>
          <x:t xml:space="preserve">Optimal</x:t>
        </x:is>
      </x:c>
      <x:c r="E32" s="45" t="n">
        <x:v>0</x:v>
      </x:c>
      <x:c r="F32" s="45" t="n">
        <x:v>6.109273320001193</x:v>
      </x:c>
      <x:c r="G32" s="45" t="n">
        <x:v>0</x:v>
      </x:c>
      <x:c r="H32" s="45" t="n">
        <x:v>12511.98178</x:v>
      </x:c>
      <x:c r="I32" s="45" t="n">
        <x:v>5</x:v>
      </x:c>
      <x:c r="J32" s="46" t="n">
        <x:v>150.9500597277785</x:v>
      </x:c>
      <x:c r="K32" s="45" t="n">
        <x:v>1332.674809439268</x:v>
      </x:c>
      <x:c r="L32" t="n">
        <x:v>1</x:v>
      </x:c>
      <x:c r="M32" s="45" t="n">
        <x:v>54</x:v>
      </x:c>
      <x:c r="N32" s="46" t="n">
        <x:v>1340.674809439268</x:v>
      </x:c>
    </x:row>
    <x:row r="33">
      <x:c r="A33" t="inlineStr">
        <x:is>
          <x:t xml:space="preserve">S19A</x:t>
        </x:is>
      </x:c>
      <x:c r="B33" t="inlineStr">
        <x:is>
          <x:t xml:space="preserve">6</x:t>
        </x:is>
      </x:c>
      <x:c r="C33" s="45" t="n">
        <x:v>151.1649768746403</x:v>
      </x:c>
      <x:c r="D33" t="inlineStr">
        <x:is>
          <x:t xml:space="preserve">Optimal</x:t>
        </x:is>
      </x:c>
      <x:c r="E33" s="45" t="n">
        <x:v>0</x:v>
      </x:c>
      <x:c r="F33" s="45" t="n">
        <x:v>4.506452278999859</x:v>
      </x:c>
      <x:c r="G33" s="45" t="n">
        <x:v>0</x:v>
      </x:c>
      <x:c r="H33" s="45" t="n">
        <x:v>12511.98178</x:v>
      </x:c>
      <x:c r="I33" s="45" t="n">
        <x:v>5</x:v>
      </x:c>
      <x:c r="J33" s="46" t="n">
        <x:v>151.1649768746935</x:v>
      </x:c>
      <x:c r="K33" s="45" t="n">
        <x:v>1295.963877000268</x:v>
      </x:c>
      <x:c r="L33" t="n">
        <x:v>1</x:v>
      </x:c>
      <x:c r="M33" s="45" t="n">
        <x:v>51</x:v>
      </x:c>
      <x:c r="N33" s="46" t="n">
        <x:v>1303.963877000268</x:v>
      </x:c>
    </x:row>
    <x:row r="34">
      <x:c r="A34" t="inlineStr">
        <x:is>
          <x:t xml:space="preserve">S19A</x:t>
        </x:is>
      </x:c>
      <x:c r="B34" t="inlineStr">
        <x:is>
          <x:t xml:space="preserve">CONV</x:t>
        </x:is>
      </x:c>
      <x:c r="H34" s="45" t="n">
        <x:v>18279.96854</x:v>
      </x:c>
      <x:c r="I34" s="45" t="n">
        <x:v>8</x:v>
      </x:c>
      <x:c r="J34" s="46" t="n">
        <x:v>164.2044337158597</x:v>
      </x:c>
      <x:c r="K34" s="45" t="n">
        <x:v>65.84488699999929</x:v>
      </x:c>
      <x:c r="L34" t="n">
        <x:v>0</x:v>
      </x:c>
      <x:c r="M34" s="45" t="n">
        <x:v>0</x:v>
      </x:c>
      <x:c r="N34" s="46" t="n">
        <x:v>65.84488699999929</x:v>
      </x:c>
    </x:row>
  </x:sheetData>
  <x:pageMargins left="0.7" right="0.7" top="0.75" bottom="0.75" header="0.3" footer="0.3"/>
  <x:drawing xmlns:r="http://schemas.openxmlformats.org/officeDocument/2006/relationships" r:id="Rab15b3f42e104b63"/>
</x:worksheet>
</file>

<file path=xl/worksheets/sheet35.xml><?xml version="1.0" encoding="utf-8"?>
<x:worksheet xmlns:x="http://schemas.openxmlformats.org/spreadsheetml/2006/main">
  <x:sheetPr>
    <x:tabColor rgb="FFFFD966"/>
  </x:sheetPr>
  <x:sheetViews>
    <x:sheetView workbookViewId="0">
      <x:pane ySplit="2" topLeftCell="A3" activePane="bottomLeft" state="frozen"/>
    </x:sheetView>
  </x:sheetViews>
  <x:sheetFormatPr baseColWidth="8" defaultRowHeight="15"/>
  <x:cols>
    <x:col min="1" max="1" width="11" customWidth="1"/>
    <x:col min="2" max="2" width="11" customWidth="1"/>
    <x:col min="3" max="3" width="11" customWidth="1"/>
    <x:col min="4" max="4" width="11" customWidth="1"/>
    <x:col min="5" max="5" width="13" customWidth="1"/>
    <x:col min="6" max="6" width="11" customWidth="1"/>
    <x:col min="7" max="7" width="11" customWidth="1"/>
    <x:col min="8" max="8" width="11" customWidth="1"/>
    <x:col min="9" max="9" width="17" customWidth="1"/>
    <x:col min="10" max="10" width="11" customWidth="1"/>
    <x:col min="11" max="11" width="11" customWidth="1"/>
    <x:col min="12" max="12" width="11" customWidth="1"/>
    <x:col min="13" max="13" width="11" customWidth="1"/>
    <x:col min="14" max="14" width="11" customWidth="1"/>
    <x:col min="15" max="15" width="13" customWidth="1"/>
  </x:cols>
  <x:sheetData>
    <x:row r="1">
      <x:c r="A1" s="39" t="inlineStr">
        <x:is>
          <x:t xml:space="preserve">RESULTADO CALCULADO — análisis de sensibilidad (27_SENSIBILIDAD)</x:t>
        </x:is>
      </x:c>
    </x:row>
    <x:row r="2">
      <x:c r="A2" s="44" t="inlineStr">
        <x:is>
          <x:t xml:space="preserve">factor</x:t>
        </x:is>
      </x:c>
      <x:c r="B2" s="44" t="inlineStr">
        <x:is>
          <x:t xml:space="preserve">nivel</x:t>
        </x:is>
      </x:c>
      <x:c r="C2" s="44" t="inlineStr">
        <x:is>
          <x:t xml:space="preserve">evento</x:t>
        </x:is>
      </x:c>
      <x:c r="D2" s="44" t="inlineStr">
        <x:is>
          <x:t xml:space="preserve">escenario</x:t>
        </x:is>
      </x:c>
      <x:c r="E2" s="44" t="inlineStr">
        <x:is>
          <x:t xml:space="preserve">combinacion</x:t>
        </x:is>
      </x:c>
      <x:c r="F2" s="44" t="inlineStr">
        <x:is>
          <x:t xml:space="preserve">metodo</x:t>
        </x:is>
      </x:c>
      <x:c r="G2" s="44" t="inlineStr">
        <x:is>
          <x:t xml:space="preserve">atrasados</x:t>
        </x:is>
      </x:c>
      <x:c r="H2" s="44" t="inlineStr">
        <x:is>
          <x:t xml:space="preserve">penalidad</x:t>
        </x:is>
      </x:c>
      <x:c r="I2" s="44" t="inlineStr">
        <x:is>
          <x:t xml:space="preserve">pen_diaria_tope</x:t>
        </x:is>
      </x:c>
      <x:c r="J2" s="44" t="inlineStr">
        <x:is>
          <x:t xml:space="preserve">tard_pond</x:t>
        </x:is>
      </x:c>
      <x:c r="K2" s="44" t="inlineStr">
        <x:is>
          <x:t xml:space="preserve">D</x:t>
        </x:is>
      </x:c>
      <x:c r="L2" s="44" t="inlineStr">
        <x:is>
          <x:t xml:space="preserve">R</x:t>
        </x:is>
      </x:c>
      <x:c r="M2" s="44" t="inlineStr">
        <x:is>
          <x:t xml:space="preserve">estado</x:t>
        </x:is>
      </x:c>
      <x:c r="N2" s="44" t="inlineStr">
        <x:is>
          <x:t xml:space="preserve">tiempo_s</x:t>
        </x:is>
      </x:c>
      <x:c r="O2" s="44" t="inlineStr">
        <x:is>
          <x:t xml:space="preserve">violaciones</x:t>
        </x:is>
      </x:c>
    </x:row>
    <x:row r="3">
      <x:c r="A3" t="inlineStr">
        <x:is>
          <x:t xml:space="preserve">Multiplicador de duración</x:t>
        </x:is>
      </x:c>
      <x:c r="B3" t="inlineStr">
        <x:is>
          <x:t xml:space="preserve">0.5</x:t>
        </x:is>
      </x:c>
      <x:c r="C3" t="inlineStr">
        <x:is>
          <x:t xml:space="preserve">F01</x:t>
        </x:is>
      </x:c>
      <x:c r="F3" t="inlineStr">
        <x:is>
          <x:t xml:space="preserve">CONV</x:t>
        </x:is>
      </x:c>
      <x:c r="G3" s="46" t="n">
        <x:v>3</x:v>
      </x:c>
      <x:c r="H3" s="46" t="n">
        <x:v>5587.90576</x:v>
      </x:c>
      <x:c r="I3" s="45" t="n">
        <x:v>1437.348352917465</x:v>
      </x:c>
      <x:c r="J3" s="45" t="n">
        <x:v>34.07777746873845</x:v>
      </x:c>
      <x:c r="K3" s="45" t="n">
        <x:v>53.14798800000244</x:v>
      </x:c>
      <x:c r="L3" s="45" t="n">
        <x:v>0</x:v>
      </x:c>
      <x:c r="M3" t="inlineStr">
        <x:is>
          <x:t xml:space="preserve">REGLA</x:t>
        </x:is>
      </x:c>
      <x:c r="N3" s="45" t="n">
        <x:v>8.700499984115595e-05</x:v>
      </x:c>
      <x:c r="O3" s="45" t="n">
        <x:v>0</x:v>
      </x:c>
    </x:row>
    <x:row r="4">
      <x:c r="A4" t="inlineStr">
        <x:is>
          <x:t xml:space="preserve">Multiplicador de duración</x:t>
        </x:is>
      </x:c>
      <x:c r="B4" t="inlineStr">
        <x:is>
          <x:t xml:space="preserve">0.5</x:t>
        </x:is>
      </x:c>
      <x:c r="C4" t="inlineStr">
        <x:is>
          <x:t xml:space="preserve">F01</x:t>
        </x:is>
      </x:c>
      <x:c r="F4" t="inlineStr">
        <x:is>
          <x:t xml:space="preserve">MILP-LEX</x:t>
        </x:is>
      </x:c>
      <x:c r="G4" s="46" t="n">
        <x:v>1</x:v>
      </x:c>
      <x:c r="H4" s="46" t="n">
        <x:v>1720.456</x:v>
      </x:c>
      <x:c r="I4" s="45" t="n">
        <x:v>1085.441461096172</x:v>
      </x:c>
      <x:c r="J4" s="45" t="n">
        <x:v>25.36405123171389</x:v>
      </x:c>
      <x:c r="K4" s="45" t="n">
        <x:v>486.3150000000022</x:v>
      </x:c>
      <x:c r="L4" s="45" t="n">
        <x:v>0</x:v>
      </x:c>
      <x:c r="M4" t="inlineStr">
        <x:is>
          <x:t xml:space="preserve">ÓPTIMO</x:t>
        </x:is>
      </x:c>
      <x:c r="N4" s="45" t="n">
        <x:v>1.70380588199987</x:v>
      </x:c>
      <x:c r="O4" s="45" t="n">
        <x:v>0</x:v>
      </x:c>
    </x:row>
    <x:row r="5">
      <x:c r="A5" t="inlineStr">
        <x:is>
          <x:t xml:space="preserve">Multiplicador de duración</x:t>
        </x:is>
      </x:c>
      <x:c r="B5" t="inlineStr">
        <x:is>
          <x:t xml:space="preserve">0.5</x:t>
        </x:is>
      </x:c>
      <x:c r="C5" t="inlineStr">
        <x:is>
          <x:t xml:space="preserve">F02</x:t>
        </x:is>
      </x:c>
      <x:c r="F5" t="inlineStr">
        <x:is>
          <x:t xml:space="preserve">CONV</x:t>
        </x:is>
      </x:c>
      <x:c r="G5" s="46" t="n">
        <x:v>6</x:v>
      </x:c>
      <x:c r="H5" s="46" t="n">
        <x:v>11355.89252</x:v>
      </x:c>
      <x:c r="I5" s="45" t="n">
        <x:v>3893.203014047251</x:v>
      </x:c>
      <x:c r="J5" s="45" t="n">
        <x:v>97.46123325479741</x:v>
      </x:c>
      <x:c r="K5" s="45" t="n">
        <x:v>11.06666666666661</x:v>
      </x:c>
      <x:c r="L5" s="45" t="n">
        <x:v>0</x:v>
      </x:c>
      <x:c r="M5" t="inlineStr">
        <x:is>
          <x:t xml:space="preserve">REGLA</x:t>
        </x:is>
      </x:c>
      <x:c r="N5" s="45" t="n">
        <x:v>0.0001606609994269</x:v>
      </x:c>
      <x:c r="O5" s="45" t="n">
        <x:v>0</x:v>
      </x:c>
    </x:row>
    <x:row r="6">
      <x:c r="A6" t="inlineStr">
        <x:is>
          <x:t xml:space="preserve">Multiplicador de duración</x:t>
        </x:is>
      </x:c>
      <x:c r="B6" t="inlineStr">
        <x:is>
          <x:t xml:space="preserve">0.5</x:t>
        </x:is>
      </x:c>
      <x:c r="C6" t="inlineStr">
        <x:is>
          <x:t xml:space="preserve">F02</x:t>
        </x:is>
      </x:c>
      <x:c r="F6" t="inlineStr">
        <x:is>
          <x:t xml:space="preserve">MILP-LEX</x:t>
        </x:is>
      </x:c>
      <x:c r="G6" s="46" t="n">
        <x:v>4</x:v>
      </x:c>
      <x:c r="H6" s="46" t="n">
        <x:v>9298.591759999999</x:v>
      </x:c>
      <x:c r="I6" s="45" t="n">
        <x:v>3453.00808013695</x:v>
      </x:c>
      <x:c r="J6" s="45" t="n">
        <x:v>92.11291953841707</x:v>
      </x:c>
      <x:c r="K6" s="45" t="n">
        <x:v>1025.768060254742</x:v>
      </x:c>
      <x:c r="L6" s="45" t="n">
        <x:v>1</x:v>
      </x:c>
      <x:c r="M6" t="inlineStr">
        <x:is>
          <x:t xml:space="preserve">ÓPTIMO</x:t>
        </x:is>
      </x:c>
      <x:c r="N6" s="45" t="n">
        <x:v>14.46995547999995</x:v>
      </x:c>
      <x:c r="O6" s="45" t="n">
        <x:v>0</x:v>
      </x:c>
    </x:row>
    <x:row r="7">
      <x:c r="A7" t="inlineStr">
        <x:is>
          <x:t xml:space="preserve">Multiplicador de duración</x:t>
        </x:is>
      </x:c>
      <x:c r="B7" t="inlineStr">
        <x:is>
          <x:t xml:space="preserve">0.5</x:t>
        </x:is>
      </x:c>
      <x:c r="C7" t="inlineStr">
        <x:is>
          <x:t xml:space="preserve">F03</x:t>
        </x:is>
      </x:c>
      <x:c r="F7" t="inlineStr">
        <x:is>
          <x:t xml:space="preserve">CONV</x:t>
        </x:is>
      </x:c>
      <x:c r="G7" s="46" t="n">
        <x:v>3</x:v>
      </x:c>
      <x:c r="H7" s="46" t="n">
        <x:v>5767.98676</x:v>
      </x:c>
      <x:c r="I7" s="45" t="n">
        <x:v>2549.141266315532</x:v>
      </x:c>
      <x:c r="J7" s="45" t="n">
        <x:v>65.52270632473775</x:v>
      </x:c>
      <x:c r="K7" s="45" t="n">
        <x:v>9.416671666666616</x:v>
      </x:c>
      <x:c r="L7" s="45" t="n">
        <x:v>0</x:v>
      </x:c>
      <x:c r="M7" t="inlineStr">
        <x:is>
          <x:t xml:space="preserve">REGLA</x:t>
        </x:is>
      </x:c>
      <x:c r="N7" s="45" t="n">
        <x:v>6.219700026122155e-05</x:v>
      </x:c>
      <x:c r="O7" s="45" t="n">
        <x:v>0</x:v>
      </x:c>
    </x:row>
    <x:row r="8">
      <x:c r="A8" t="inlineStr">
        <x:is>
          <x:t xml:space="preserve">Multiplicador de duración</x:t>
        </x:is>
      </x:c>
      <x:c r="B8" t="inlineStr">
        <x:is>
          <x:t xml:space="preserve">0.5</x:t>
        </x:is>
      </x:c>
      <x:c r="C8" t="inlineStr">
        <x:is>
          <x:t xml:space="preserve">F03</x:t>
        </x:is>
      </x:c>
      <x:c r="F8" t="inlineStr">
        <x:is>
          <x:t xml:space="preserve">MILP-LEX</x:t>
        </x:is>
      </x:c>
      <x:c r="G8" s="46" t="n">
        <x:v>3</x:v>
      </x:c>
      <x:c r="H8" s="46" t="n">
        <x:v>5767.98676</x:v>
      </x:c>
      <x:c r="I8" s="45" t="n">
        <x:v>2549.141266315532</x:v>
      </x:c>
      <x:c r="J8" s="45" t="n">
        <x:v>65.52270632473775</x:v>
      </x:c>
      <x:c r="K8" s="45" t="n">
        <x:v>9.416671666666616</x:v>
      </x:c>
      <x:c r="L8" s="45" t="n">
        <x:v>0</x:v>
      </x:c>
      <x:c r="M8" t="inlineStr">
        <x:is>
          <x:t xml:space="preserve">ÓPTIMO</x:t>
        </x:is>
      </x:c>
      <x:c r="N8" s="45" t="n">
        <x:v>0.1622428250002485</x:v>
      </x:c>
      <x:c r="O8" s="45" t="n">
        <x:v>0</x:v>
      </x:c>
    </x:row>
    <x:row r="9">
      <x:c r="A9" t="inlineStr">
        <x:is>
          <x:t xml:space="preserve">Multiplicador de duración</x:t>
        </x:is>
      </x:c>
      <x:c r="B9" t="inlineStr">
        <x:is>
          <x:t xml:space="preserve">0.5</x:t>
        </x:is>
      </x:c>
      <x:c r="C9" t="inlineStr">
        <x:is>
          <x:t xml:space="preserve">F04</x:t>
        </x:is>
      </x:c>
      <x:c r="F9" t="inlineStr">
        <x:is>
          <x:t xml:space="preserve">CONV</x:t>
        </x:is>
      </x:c>
      <x:c r="G9" s="46" t="n">
        <x:v>8</x:v>
      </x:c>
      <x:c r="H9" s="46" t="n">
        <x:v>18279.96854</x:v>
      </x:c>
      <x:c r="I9" s="45" t="n">
        <x:v>6408.585629008006</x:v>
      </x:c>
      <x:c r="J9" s="45" t="n">
        <x:v>162.720705263988</x:v>
      </x:c>
      <x:c r="K9" s="45" t="n">
        <x:v>23.06665866666662</x:v>
      </x:c>
      <x:c r="L9" s="45" t="n">
        <x:v>0</x:v>
      </x:c>
      <x:c r="M9" t="inlineStr">
        <x:is>
          <x:t xml:space="preserve">REGLA</x:t>
        </x:is>
      </x:c>
      <x:c r="N9" s="45" t="n">
        <x:v>0.0001358200006507</x:v>
      </x:c>
      <x:c r="O9" s="45" t="n">
        <x:v>0</x:v>
      </x:c>
    </x:row>
    <x:row r="10">
      <x:c r="A10" t="inlineStr">
        <x:is>
          <x:t xml:space="preserve">Multiplicador de duración</x:t>
        </x:is>
      </x:c>
      <x:c r="B10" t="inlineStr">
        <x:is>
          <x:t xml:space="preserve">0.5</x:t>
        </x:is>
      </x:c>
      <x:c r="C10" t="inlineStr">
        <x:is>
          <x:t xml:space="preserve">F04</x:t>
        </x:is>
      </x:c>
      <x:c r="F10" t="inlineStr">
        <x:is>
          <x:t xml:space="preserve">MILP-LEX</x:t>
        </x:is>
      </x:c>
      <x:c r="G10" s="46" t="n">
        <x:v>5</x:v>
      </x:c>
      <x:c r="H10" s="46" t="n">
        <x:v>12511.98178</x:v>
      </x:c>
      <x:c r="I10" s="45" t="n">
        <x:v>5736.274395873314</x:v>
      </x:c>
      <x:c r="J10" s="45" t="n">
        <x:v>150.5034858689272</x:v>
      </x:c>
      <x:c r="K10" s="45" t="n">
        <x:v>1294.124034192483</x:v>
      </x:c>
      <x:c r="L10" s="45" t="n">
        <x:v>1</x:v>
      </x:c>
      <x:c r="M10" t="inlineStr">
        <x:is>
          <x:t xml:space="preserve">ÓPTIMO</x:t>
        </x:is>
      </x:c>
      <x:c r="N10" s="45" t="n">
        <x:v>8.786455547000514</x:v>
      </x:c>
      <x:c r="O10" s="45" t="n">
        <x:v>0</x:v>
      </x:c>
    </x:row>
    <x:row r="11">
      <x:c r="A11" t="inlineStr">
        <x:is>
          <x:t xml:space="preserve">Multiplicador de duración</x:t>
        </x:is>
      </x:c>
      <x:c r="B11" t="inlineStr">
        <x:is>
          <x:t xml:space="preserve">0.5</x:t>
        </x:is>
      </x:c>
      <x:c r="C11" t="inlineStr">
        <x:is>
          <x:t xml:space="preserve">F05</x:t>
        </x:is>
      </x:c>
      <x:c r="F11" t="inlineStr">
        <x:is>
          <x:t xml:space="preserve">CONV</x:t>
        </x:is>
      </x:c>
      <x:c r="G11" s="46" t="n">
        <x:v>4</x:v>
      </x:c>
      <x:c r="H11" s="46" t="n">
        <x:v>8142.62254</x:v>
      </x:c>
      <x:c r="I11" s="45" t="n">
        <x:v>4931.025742133976</x:v>
      </x:c>
      <x:c r="J11" s="45" t="n">
        <x:v>122.6361951998746</x:v>
      </x:c>
      <x:c r="K11" s="45" t="n">
        <x:v>62.14798799999426</x:v>
      </x:c>
      <x:c r="L11" s="45" t="n">
        <x:v>0</x:v>
      </x:c>
      <x:c r="M11" t="inlineStr">
        <x:is>
          <x:t xml:space="preserve">REGLA</x:t>
        </x:is>
      </x:c>
      <x:c r="N11" s="45" t="n">
        <x:v>8.316000003105728e-05</x:v>
      </x:c>
      <x:c r="O11" s="45" t="n">
        <x:v>0</x:v>
      </x:c>
    </x:row>
    <x:row r="12">
      <x:c r="A12" t="inlineStr">
        <x:is>
          <x:t xml:space="preserve">Multiplicador de duración</x:t>
        </x:is>
      </x:c>
      <x:c r="B12" t="inlineStr">
        <x:is>
          <x:t xml:space="preserve">0.5</x:t>
        </x:is>
      </x:c>
      <x:c r="C12" t="inlineStr">
        <x:is>
          <x:t xml:space="preserve">F05</x:t>
        </x:is>
      </x:c>
      <x:c r="F12" t="inlineStr">
        <x:is>
          <x:t xml:space="preserve">MILP-LEX</x:t>
        </x:is>
      </x:c>
      <x:c r="G12" s="46" t="n">
        <x:v>3</x:v>
      </x:c>
      <x:c r="H12" s="46" t="n">
        <x:v>5587.905760000001</x:v>
      </x:c>
      <x:c r="I12" s="45" t="n">
        <x:v>3719.365810877203</x:v>
      </x:c>
      <x:c r="J12" s="45" t="n">
        <x:v>94.07952601739504</x:v>
      </x:c>
      <x:c r="K12" s="45" t="n">
        <x:v>567.3559249999962</x:v>
      </x:c>
      <x:c r="L12" s="45" t="n">
        <x:v>0</x:v>
      </x:c>
      <x:c r="M12" t="inlineStr">
        <x:is>
          <x:t xml:space="preserve">ÓPTIMO</x:t>
        </x:is>
      </x:c>
      <x:c r="N12" s="45" t="n">
        <x:v>3.198525144000087</x:v>
      </x:c>
      <x:c r="O12" s="45" t="n">
        <x:v>0</x:v>
      </x:c>
    </x:row>
    <x:row r="13">
      <x:c r="A13" t="inlineStr">
        <x:is>
          <x:t xml:space="preserve">Multiplicador de duración</x:t>
        </x:is>
      </x:c>
      <x:c r="B13" t="inlineStr">
        <x:is>
          <x:t xml:space="preserve">0.5</x:t>
        </x:is>
      </x:c>
      <x:c r="C13" t="inlineStr">
        <x:is>
          <x:t xml:space="preserve">F06</x:t>
        </x:is>
      </x:c>
      <x:c r="F13" t="inlineStr">
        <x:is>
          <x:t xml:space="preserve">CONV</x:t>
        </x:is>
      </x:c>
      <x:c r="G13" s="46" t="n">
        <x:v>7</x:v>
      </x:c>
      <x:c r="H13" s="46" t="n">
        <x:v>14834.33154</x:v>
      </x:c>
      <x:c r="I13" s="45" t="n">
        <x:v>8105.158906463315</x:v>
      </x:c>
      <x:c r="J13" s="45" t="n">
        <x:v>203.0635279917944</x:v>
      </x:c>
      <x:c r="K13" s="45" t="n">
        <x:v>19.06665866666662</x:v>
      </x:c>
      <x:c r="L13" s="45" t="n">
        <x:v>0</x:v>
      </x:c>
      <x:c r="M13" t="inlineStr">
        <x:is>
          <x:t xml:space="preserve">REGLA</x:t>
        </x:is>
      </x:c>
      <x:c r="N13" s="45" t="n">
        <x:v>0.0001378020006086</x:v>
      </x:c>
      <x:c r="O13" s="45" t="n">
        <x:v>0</x:v>
      </x:c>
    </x:row>
    <x:row r="14">
      <x:c r="A14" t="inlineStr">
        <x:is>
          <x:t xml:space="preserve">Multiplicador de duración</x:t>
        </x:is>
      </x:c>
      <x:c r="B14" t="inlineStr">
        <x:is>
          <x:t xml:space="preserve">0.5</x:t>
        </x:is>
      </x:c>
      <x:c r="C14" t="inlineStr">
        <x:is>
          <x:t xml:space="preserve">F06</x:t>
        </x:is>
      </x:c>
      <x:c r="F14" t="inlineStr">
        <x:is>
          <x:t xml:space="preserve">MILP-LEX</x:t>
        </x:is>
      </x:c>
      <x:c r="G14" s="46" t="n">
        <x:v>4</x:v>
      </x:c>
      <x:c r="H14" s="46" t="n">
        <x:v>9066.344779999999</x:v>
      </x:c>
      <x:c r="I14" s="45" t="n">
        <x:v>5797.817001091181</x:v>
      </x:c>
      <x:c r="J14" s="45" t="n">
        <x:v>148.0043930091384</x:v>
      </x:c>
      <x:c r="K14" s="45" t="n">
        <x:v>1371.024145027974</x:v>
      </x:c>
      <x:c r="L14" s="45" t="n">
        <x:v>1</x:v>
      </x:c>
      <x:c r="M14" t="inlineStr">
        <x:is>
          <x:t xml:space="preserve">ÓPTIMO</x:t>
        </x:is>
      </x:c>
      <x:c r="N14" s="45" t="n">
        <x:v>7.59460541199951</x:v>
      </x:c>
      <x:c r="O14" s="45" t="n">
        <x:v>0</x:v>
      </x:c>
    </x:row>
    <x:row r="15">
      <x:c r="A15" t="inlineStr">
        <x:is>
          <x:t xml:space="preserve">Multiplicador de duración</x:t>
        </x:is>
      </x:c>
      <x:c r="B15" t="inlineStr">
        <x:is>
          <x:t xml:space="preserve">0.5</x:t>
        </x:is>
      </x:c>
      <x:c r="C15" t="inlineStr">
        <x:is>
          <x:t xml:space="preserve">F07</x:t>
        </x:is>
      </x:c>
      <x:c r="F15" t="inlineStr">
        <x:is>
          <x:t xml:space="preserve">CONV</x:t>
        </x:is>
      </x:c>
      <x:c r="G15" s="46" t="n">
        <x:v>4</x:v>
      </x:c>
      <x:c r="H15" s="46" t="n">
        <x:v>9478.672759999999</x:v>
      </x:c>
      <x:c r="I15" s="45" t="n">
        <x:v>5085.256067681904</x:v>
      </x:c>
      <x:c r="J15" s="45" t="n">
        <x:v>133.6319205888625</x:v>
      </x:c>
      <x:c r="K15" s="45" t="n">
        <x:v>8.166671666665479</x:v>
      </x:c>
      <x:c r="L15" s="45" t="n">
        <x:v>0</x:v>
      </x:c>
      <x:c r="M15" t="inlineStr">
        <x:is>
          <x:t xml:space="preserve">REGLA</x:t>
        </x:is>
      </x:c>
      <x:c r="N15" s="45" t="n">
        <x:v>7.694000032643089e-05</x:v>
      </x:c>
      <x:c r="O15" s="45" t="n">
        <x:v>0</x:v>
      </x:c>
    </x:row>
    <x:row r="16">
      <x:c r="A16" t="inlineStr">
        <x:is>
          <x:t xml:space="preserve">Multiplicador de duración</x:t>
        </x:is>
      </x:c>
      <x:c r="B16" t="inlineStr">
        <x:is>
          <x:t xml:space="preserve">0.5</x:t>
        </x:is>
      </x:c>
      <x:c r="C16" t="inlineStr">
        <x:is>
          <x:t xml:space="preserve">F07</x:t>
        </x:is>
      </x:c>
      <x:c r="F16" t="inlineStr">
        <x:is>
          <x:t xml:space="preserve">MILP-LEX</x:t>
        </x:is>
      </x:c>
      <x:c r="G16" s="46" t="n">
        <x:v>4</x:v>
      </x:c>
      <x:c r="H16" s="46" t="n">
        <x:v>9478.672759999999</x:v>
      </x:c>
      <x:c r="I16" s="45" t="n">
        <x:v>5085.256067681904</x:v>
      </x:c>
      <x:c r="J16" s="45" t="n">
        <x:v>133.6319205888625</x:v>
      </x:c>
      <x:c r="K16" s="45" t="n">
        <x:v>8.166671666665479</x:v>
      </x:c>
      <x:c r="L16" s="45" t="n">
        <x:v>0</x:v>
      </x:c>
      <x:c r="M16" t="inlineStr">
        <x:is>
          <x:t xml:space="preserve">ÓPTIMO</x:t>
        </x:is>
      </x:c>
      <x:c r="N16" s="45" t="n">
        <x:v>0.3196778830006224</x:v>
      </x:c>
      <x:c r="O16" s="45" t="n">
        <x:v>0</x:v>
      </x:c>
    </x:row>
    <x:row r="17">
      <x:c r="A17" t="inlineStr">
        <x:is>
          <x:t xml:space="preserve">Multiplicador de duración</x:t>
        </x:is>
      </x:c>
      <x:c r="B17" t="inlineStr">
        <x:is>
          <x:t xml:space="preserve">0.5</x:t>
        </x:is>
      </x:c>
      <x:c r="C17" t="inlineStr">
        <x:is>
          <x:t xml:space="preserve">F08</x:t>
        </x:is>
      </x:c>
      <x:c r="F17" t="inlineStr">
        <x:is>
          <x:t xml:space="preserve">CONV</x:t>
        </x:is>
      </x:c>
      <x:c r="G17" s="46" t="n">
        <x:v>6</x:v>
      </x:c>
      <x:c r="H17" s="46" t="n">
        <x:v>9421.571599999999</x:v>
      </x:c>
      <x:c r="I17" s="45" t="n">
        <x:v>1923.396509037048</x:v>
      </x:c>
      <x:c r="J17" s="45" t="n">
        <x:v>45.92208972311244</x:v>
      </x:c>
      <x:c r="K17" s="45" t="n">
        <x:v>15.4099999999994</x:v>
      </x:c>
      <x:c r="L17" s="45" t="n">
        <x:v>0</x:v>
      </x:c>
      <x:c r="M17" t="inlineStr">
        <x:is>
          <x:t xml:space="preserve">REGLA</x:t>
        </x:is>
      </x:c>
      <x:c r="N17" s="45" t="n">
        <x:v>0.0001542219997645</x:v>
      </x:c>
      <x:c r="O17" s="45" t="n">
        <x:v>0</x:v>
      </x:c>
    </x:row>
    <x:row r="18">
      <x:c r="A18" t="inlineStr">
        <x:is>
          <x:t xml:space="preserve">Multiplicador de duración</x:t>
        </x:is>
      </x:c>
      <x:c r="B18" t="inlineStr">
        <x:is>
          <x:t xml:space="preserve">0.5</x:t>
        </x:is>
      </x:c>
      <x:c r="C18" t="inlineStr">
        <x:is>
          <x:t xml:space="preserve">F08</x:t>
        </x:is>
      </x:c>
      <x:c r="F18" t="inlineStr">
        <x:is>
          <x:t xml:space="preserve">MILP-LEX</x:t>
        </x:is>
      </x:c>
      <x:c r="G18" s="46" t="n">
        <x:v>3</x:v>
      </x:c>
      <x:c r="H18" s="46" t="n">
        <x:v>4728.2738</x:v>
      </x:c>
      <x:c r="I18" s="45" t="n">
        <x:v>768.7512484248402</x:v>
      </x:c>
      <x:c r="J18" s="45" t="n">
        <x:v>18.19634103757596</x:v>
      </x:c>
      <x:c r="K18" s="45" t="n">
        <x:v>667.9433818792857</x:v>
      </x:c>
      <x:c r="L18" s="45" t="n">
        <x:v>1</x:v>
      </x:c>
      <x:c r="M18" t="inlineStr">
        <x:is>
          <x:t xml:space="preserve">ÓPTIMO</x:t>
        </x:is>
      </x:c>
      <x:c r="N18" s="45" t="n">
        <x:v>13.36638504999974</x:v>
      </x:c>
      <x:c r="O18" s="45" t="n">
        <x:v>0</x:v>
      </x:c>
    </x:row>
    <x:row r="19">
      <x:c r="A19" t="inlineStr">
        <x:is>
          <x:t xml:space="preserve">Multiplicador de duración</x:t>
        </x:is>
      </x:c>
      <x:c r="B19" t="inlineStr">
        <x:is>
          <x:t xml:space="preserve">0.5</x:t>
        </x:is>
      </x:c>
      <x:c r="C19" t="inlineStr">
        <x:is>
          <x:t xml:space="preserve">F09</x:t>
        </x:is>
      </x:c>
      <x:c r="F19" t="inlineStr">
        <x:is>
          <x:t xml:space="preserve">CONV</x:t>
        </x:is>
      </x:c>
      <x:c r="G19" s="46" t="n">
        <x:v>3</x:v>
      </x:c>
      <x:c r="H19" s="46" t="n">
        <x:v>4513.2168</x:v>
      </x:c>
      <x:c r="I19" s="45" t="n">
        <x:v>1488.13887430576</x:v>
      </x:c>
      <x:c r="J19" s="45" t="n">
        <x:v>34.33912718384612</x:v>
      </x:c>
      <x:c r="K19" s="45" t="n">
        <x:v>65.95199999999568</x:v>
      </x:c>
      <x:c r="L19" s="45" t="n">
        <x:v>0</x:v>
      </x:c>
      <x:c r="M19" t="inlineStr">
        <x:is>
          <x:t xml:space="preserve">REGLA</x:t>
        </x:is>
      </x:c>
      <x:c r="N19" s="45" t="n">
        <x:v>7.443100003001746e-05</x:v>
      </x:c>
      <x:c r="O19" s="45" t="n">
        <x:v>0</x:v>
      </x:c>
    </x:row>
    <x:row r="20">
      <x:c r="A20" t="inlineStr">
        <x:is>
          <x:t xml:space="preserve">Multiplicador de duración</x:t>
        </x:is>
      </x:c>
      <x:c r="B20" t="inlineStr">
        <x:is>
          <x:t xml:space="preserve">0.5</x:t>
        </x:is>
      </x:c>
      <x:c r="C20" t="inlineStr">
        <x:is>
          <x:t xml:space="preserve">F09</x:t>
        </x:is>
      </x:c>
      <x:c r="F20" t="inlineStr">
        <x:is>
          <x:t xml:space="preserve">MILP-LEX</x:t>
        </x:is>
      </x:c>
      <x:c r="G20" s="46" t="n">
        <x:v>2</x:v>
      </x:c>
      <x:c r="H20" s="46" t="n">
        <x:v>2190.747</x:v>
      </x:c>
      <x:c r="I20" s="45" t="n">
        <x:v>598.80452608019</x:v>
      </x:c>
      <x:c r="J20" s="45" t="n">
        <x:v>13.72257589672402</x:v>
      </x:c>
      <x:c r="K20" s="45" t="n">
        <x:v>399.5045571194762</x:v>
      </x:c>
      <x:c r="L20" s="45" t="n">
        <x:v>0</x:v>
      </x:c>
      <x:c r="M20" t="inlineStr">
        <x:is>
          <x:t xml:space="preserve">ÓPTIMO</x:t>
        </x:is>
      </x:c>
      <x:c r="N20" s="45" t="n">
        <x:v>1.890118170000278</x:v>
      </x:c>
      <x:c r="O20" s="45" t="n">
        <x:v>0</x:v>
      </x:c>
    </x:row>
    <x:row r="21">
      <x:c r="A21" t="inlineStr">
        <x:is>
          <x:t xml:space="preserve">Multiplicador de duración</x:t>
        </x:is>
      </x:c>
      <x:c r="B21" t="inlineStr">
        <x:is>
          <x:t xml:space="preserve">0.5</x:t>
        </x:is>
      </x:c>
      <x:c r="C21" t="inlineStr">
        <x:is>
          <x:t xml:space="preserve">F10</x:t>
        </x:is>
      </x:c>
      <x:c r="F21" t="inlineStr">
        <x:is>
          <x:t xml:space="preserve">CONV</x:t>
        </x:is>
      </x:c>
      <x:c r="G21" s="46" t="n">
        <x:v>3</x:v>
      </x:c>
      <x:c r="H21" s="46" t="n">
        <x:v>4908.3548</x:v>
      </x:c>
      <x:c r="I21" s="45" t="n">
        <x:v>2069.407171758648</x:v>
      </x:c>
      <x:c r="J21" s="45" t="n">
        <x:v>50.95368550505081</x:v>
      </x:c>
      <x:c r="K21" s="45" t="n">
        <x:v>98.59266666666279</x:v>
      </x:c>
      <x:c r="L21" s="45" t="n">
        <x:v>0</x:v>
      </x:c>
      <x:c r="M21" t="inlineStr">
        <x:is>
          <x:t xml:space="preserve">REGLA</x:t>
        </x:is>
      </x:c>
      <x:c r="N21" s="45" t="n">
        <x:v>8.110099952318706e-05</x:v>
      </x:c>
      <x:c r="O21" s="45" t="n">
        <x:v>0</x:v>
      </x:c>
    </x:row>
    <x:row r="22">
      <x:c r="A22" t="inlineStr">
        <x:is>
          <x:t xml:space="preserve">Multiplicador de duración</x:t>
        </x:is>
      </x:c>
      <x:c r="B22" t="inlineStr">
        <x:is>
          <x:t xml:space="preserve">0.5</x:t>
        </x:is>
      </x:c>
      <x:c r="C22" t="inlineStr">
        <x:is>
          <x:t xml:space="preserve">F10</x:t>
        </x:is>
      </x:c>
      <x:c r="F22" t="inlineStr">
        <x:is>
          <x:t xml:space="preserve">MILP-LEX</x:t>
        </x:is>
      </x:c>
      <x:c r="G22" s="46" t="n">
        <x:v>2</x:v>
      </x:c>
      <x:c r="H22" s="46" t="n">
        <x:v>4261.074000000001</x:v>
      </x:c>
      <x:c r="I22" s="45" t="n">
        <x:v>2622.916167175974</x:v>
      </x:c>
      <x:c r="J22" s="45" t="n">
        <x:v>71.12428765420592</x:v>
      </x:c>
      <x:c r="K22" s="45" t="n">
        <x:v>845.8694033333261</x:v>
      </x:c>
      <x:c r="L22" s="45" t="n">
        <x:v>1</x:v>
      </x:c>
      <x:c r="M22" t="inlineStr">
        <x:is>
          <x:t xml:space="preserve">ÓPTIMO</x:t>
        </x:is>
      </x:c>
      <x:c r="N22" s="45" t="n">
        <x:v>2.325962650999827</x:v>
      </x:c>
      <x:c r="O22" s="45" t="n">
        <x:v>0</x:v>
      </x:c>
    </x:row>
    <x:row r="23">
      <x:c r="A23" t="inlineStr">
        <x:is>
          <x:t xml:space="preserve">Multiplicador de duración</x:t>
        </x:is>
      </x:c>
      <x:c r="B23" t="inlineStr">
        <x:is>
          <x:t xml:space="preserve">0.5</x:t>
        </x:is>
      </x:c>
      <x:c r="C23" t="inlineStr">
        <x:is>
          <x:t xml:space="preserve">F11</x:t>
        </x:is>
      </x:c>
      <x:c r="F23" t="inlineStr">
        <x:is>
          <x:t xml:space="preserve">CONV</x:t>
        </x:is>
      </x:c>
      <x:c r="G23" s="46" t="n">
        <x:v>2</x:v>
      </x:c>
      <x:c r="H23" s="46" t="n">
        <x:v>3222.8748</x:v>
      </x:c>
      <x:c r="I23" s="45" t="n">
        <x:v>306.2808631757422</x:v>
      </x:c>
      <x:c r="J23" s="45" t="n">
        <x:v>6.95641384118262</x:v>
      </x:c>
      <x:c r="K23" s="45" t="n">
        <x:v>49.80001199999151</x:v>
      </x:c>
      <x:c r="L23" s="45" t="n">
        <x:v>0</x:v>
      </x:c>
      <x:c r="M23" t="inlineStr">
        <x:is>
          <x:t xml:space="preserve">REGLA</x:t>
        </x:is>
      </x:c>
      <x:c r="N23" s="45" t="n">
        <x:v>8.736000017961487e-05</x:v>
      </x:c>
      <x:c r="O23" s="45" t="n">
        <x:v>0</x:v>
      </x:c>
    </x:row>
    <x:row r="24">
      <x:c r="A24" t="inlineStr">
        <x:is>
          <x:t xml:space="preserve">Multiplicador de duración</x:t>
        </x:is>
      </x:c>
      <x:c r="B24" t="inlineStr">
        <x:is>
          <x:t xml:space="preserve">0.5</x:t>
        </x:is>
      </x:c>
      <x:c r="C24" t="inlineStr">
        <x:is>
          <x:t xml:space="preserve">F11</x:t>
        </x:is>
      </x:c>
      <x:c r="F24" t="inlineStr">
        <x:is>
          <x:t xml:space="preserve">MILP-LEX</x:t>
        </x:is>
      </x:c>
      <x:c r="G24" s="46" t="n">
        <x:v>1</x:v>
      </x:c>
      <x:c r="H24" s="46" t="n">
        <x:v>900.405</x:v>
      </x:c>
      <x:c r="I24" s="45" t="n">
        <x:v>176.537939822215</x:v>
      </x:c>
      <x:c r="J24" s="45" t="n">
        <x:v>3.850233301178593</x:v>
      </x:c>
      <x:c r="K24" s="45" t="n">
        <x:v>390.5604933333327</x:v>
      </x:c>
      <x:c r="L24" s="45" t="n">
        <x:v>0</x:v>
      </x:c>
      <x:c r="M24" t="inlineStr">
        <x:is>
          <x:t xml:space="preserve">ÓPTIMO</x:t>
        </x:is>
      </x:c>
      <x:c r="N24" s="45" t="n">
        <x:v>2.523482954000428</x:v>
      </x:c>
      <x:c r="O24" s="45" t="n">
        <x:v>0</x:v>
      </x:c>
    </x:row>
    <x:row r="25">
      <x:c r="A25" t="inlineStr">
        <x:is>
          <x:t xml:space="preserve">Multiplicador de duración</x:t>
        </x:is>
      </x:c>
      <x:c r="B25" t="inlineStr">
        <x:is>
          <x:t xml:space="preserve">0.5</x:t>
        </x:is>
      </x:c>
      <x:c r="C25" t="inlineStr">
        <x:is>
          <x:t xml:space="preserve">F12</x:t>
        </x:is>
      </x:c>
      <x:c r="F25" t="inlineStr">
        <x:is>
          <x:t xml:space="preserve">CONV</x:t>
        </x:is>
      </x:c>
      <x:c r="G25" s="46" t="n">
        <x:v>3</x:v>
      </x:c>
      <x:c r="H25" s="46" t="n">
        <x:v>4908.3548</x:v>
      </x:c>
      <x:c r="I25" s="45" t="n">
        <x:v>2173.485387925313</x:v>
      </x:c>
      <x:c r="J25" s="45" t="n">
        <x:v>53.29473239047312</x:v>
      </x:c>
      <x:c r="K25" s="45" t="n">
        <x:v>69.68333333332885</x:v>
      </x:c>
      <x:c r="L25" s="45" t="n">
        <x:v>0</x:v>
      </x:c>
      <x:c r="M25" t="inlineStr">
        <x:is>
          <x:t xml:space="preserve">REGLA</x:t>
        </x:is>
      </x:c>
      <x:c r="N25" s="45" t="n">
        <x:v>0.0001088580002033</x:v>
      </x:c>
      <x:c r="O25" s="45" t="n">
        <x:v>0</x:v>
      </x:c>
    </x:row>
    <x:row r="26">
      <x:c r="A26" t="inlineStr">
        <x:is>
          <x:t xml:space="preserve">Multiplicador de duración</x:t>
        </x:is>
      </x:c>
      <x:c r="B26" t="inlineStr">
        <x:is>
          <x:t xml:space="preserve">0.5</x:t>
        </x:is>
      </x:c>
      <x:c r="C26" t="inlineStr">
        <x:is>
          <x:t xml:space="preserve">F12</x:t>
        </x:is>
      </x:c>
      <x:c r="F26" t="inlineStr">
        <x:is>
          <x:t xml:space="preserve">MILP-LEX</x:t>
        </x:is>
      </x:c>
      <x:c r="G26" s="46" t="n">
        <x:v>2</x:v>
      </x:c>
      <x:c r="H26" s="46" t="n">
        <x:v>2585.885</x:v>
      </x:c>
      <x:c r="I26" s="45" t="n">
        <x:v>1146.252519091623</x:v>
      </x:c>
      <x:c r="J26" s="45" t="n">
        <x:v>27.52743429714521</x:v>
      </x:c>
      <x:c r="K26" s="45" t="n">
        <x:v>477.6882946666592</x:v>
      </x:c>
      <x:c r="L26" s="45" t="n">
        <x:v>1</x:v>
      </x:c>
      <x:c r="M26" t="inlineStr">
        <x:is>
          <x:t xml:space="preserve">ÓPTIMO</x:t>
        </x:is>
      </x:c>
      <x:c r="N26" s="45" t="n">
        <x:v>2.463562377999551</x:v>
      </x:c>
      <x:c r="O26" s="45" t="n">
        <x:v>0</x:v>
      </x:c>
    </x:row>
    <x:row r="27">
      <x:c r="A27" t="inlineStr">
        <x:is>
          <x:t xml:space="preserve">Multiplicador de duración</x:t>
        </x:is>
      </x:c>
      <x:c r="B27" t="inlineStr">
        <x:is>
          <x:t xml:space="preserve">1.0</x:t>
        </x:is>
      </x:c>
      <x:c r="C27" t="inlineStr">
        <x:is>
          <x:t xml:space="preserve">F01</x:t>
        </x:is>
      </x:c>
      <x:c r="F27" t="inlineStr">
        <x:is>
          <x:t xml:space="preserve">CONV</x:t>
        </x:is>
      </x:c>
      <x:c r="G27" s="46" t="n">
        <x:v>3</x:v>
      </x:c>
      <x:c r="H27" s="46" t="n">
        <x:v>5587.90576</x:v>
      </x:c>
      <x:c r="I27" s="45" t="n">
        <x:v>1548.540128792815</x:v>
      </x:c>
      <x:c r="J27" s="45" t="n">
        <x:v>36.7980978225321</x:v>
      </x:c>
      <x:c r="K27" s="45" t="n">
        <x:v>89.14798800000244</x:v>
      </x:c>
      <x:c r="L27" s="45" t="n">
        <x:v>0</x:v>
      </x:c>
      <x:c r="M27" t="inlineStr">
        <x:is>
          <x:t xml:space="preserve">REGLA</x:t>
        </x:is>
      </x:c>
      <x:c r="N27" s="45" t="n">
        <x:v>8.136099950206699e-05</x:v>
      </x:c>
      <x:c r="O27" s="45" t="n">
        <x:v>0</x:v>
      </x:c>
    </x:row>
    <x:row r="28">
      <x:c r="A28" t="inlineStr">
        <x:is>
          <x:t xml:space="preserve">Multiplicador de duración</x:t>
        </x:is>
      </x:c>
      <x:c r="B28" t="inlineStr">
        <x:is>
          <x:t xml:space="preserve">1.0</x:t>
        </x:is>
      </x:c>
      <x:c r="C28" t="inlineStr">
        <x:is>
          <x:t xml:space="preserve">F01</x:t>
        </x:is>
      </x:c>
      <x:c r="F28" t="inlineStr">
        <x:is>
          <x:t xml:space="preserve">MILP-LEX</x:t>
        </x:is>
      </x:c>
      <x:c r="G28" s="46" t="n">
        <x:v>1</x:v>
      </x:c>
      <x:c r="H28" s="46" t="n">
        <x:v>1720.456</x:v>
      </x:c>
      <x:c r="I28" s="45" t="n">
        <x:v>1121.284294429826</x:v>
      </x:c>
      <x:c r="J28" s="45" t="n">
        <x:v>26.20160856994752</x:v>
      </x:c>
      <x:c r="K28" s="45" t="n">
        <x:v>496.3150000005355</x:v>
      </x:c>
      <x:c r="L28" s="45" t="n">
        <x:v>0</x:v>
      </x:c>
      <x:c r="M28" t="inlineStr">
        <x:is>
          <x:t xml:space="preserve">ÓPTIMO</x:t>
        </x:is>
      </x:c>
      <x:c r="N28" s="45" t="n">
        <x:v>1.439394369999718</x:v>
      </x:c>
      <x:c r="O28" s="45" t="n">
        <x:v>0</x:v>
      </x:c>
    </x:row>
    <x:row r="29">
      <x:c r="A29" t="inlineStr">
        <x:is>
          <x:t xml:space="preserve">Multiplicador de duración</x:t>
        </x:is>
      </x:c>
      <x:c r="B29" t="inlineStr">
        <x:is>
          <x:t xml:space="preserve">1.0</x:t>
        </x:is>
      </x:c>
      <x:c r="C29" t="inlineStr">
        <x:is>
          <x:t xml:space="preserve">F02</x:t>
        </x:is>
      </x:c>
      <x:c r="F29" t="inlineStr">
        <x:is>
          <x:t xml:space="preserve">CONV</x:t>
        </x:is>
      </x:c>
      <x:c r="G29" s="46" t="n">
        <x:v>6</x:v>
      </x:c>
      <x:c r="H29" s="46" t="n">
        <x:v>11355.89252</x:v>
      </x:c>
      <x:c r="I29" s="45" t="n">
        <x:v>3944.43396551784</x:v>
      </x:c>
      <x:c r="J29" s="45" t="n">
        <x:v>98.81799096819398</x:v>
      </x:c>
      <x:c r="K29" s="45" t="n">
        <x:v>19.06666666666661</x:v>
      </x:c>
      <x:c r="L29" s="45" t="n">
        <x:v>0</x:v>
      </x:c>
      <x:c r="M29" t="inlineStr">
        <x:is>
          <x:t xml:space="preserve">REGLA</x:t>
        </x:is>
      </x:c>
      <x:c r="N29" s="45" t="n">
        <x:v>0.0001319240000157</x:v>
      </x:c>
      <x:c r="O29" s="45" t="n">
        <x:v>0</x:v>
      </x:c>
    </x:row>
    <x:row r="30">
      <x:c r="A30" t="inlineStr">
        <x:is>
          <x:t xml:space="preserve">Multiplicador de duración</x:t>
        </x:is>
      </x:c>
      <x:c r="B30" t="inlineStr">
        <x:is>
          <x:t xml:space="preserve">1.0</x:t>
        </x:is>
      </x:c>
      <x:c r="C30" t="inlineStr">
        <x:is>
          <x:t xml:space="preserve">F02</x:t>
        </x:is>
      </x:c>
      <x:c r="F30" t="inlineStr">
        <x:is>
          <x:t xml:space="preserve">MILP-LEX</x:t>
        </x:is>
      </x:c>
      <x:c r="G30" s="46" t="n">
        <x:v>4</x:v>
      </x:c>
      <x:c r="H30" s="46" t="n">
        <x:v>9298.591759999999</x:v>
      </x:c>
      <x:c r="I30" s="45" t="n">
        <x:v>3568.660798919702</x:v>
      </x:c>
      <x:c r="J30" s="45" t="n">
        <x:v>95.2761272460649</x:v>
      </x:c>
      <x:c r="K30" s="45" t="n">
        <x:v>1037.768052701334</x:v>
      </x:c>
      <x:c r="L30" s="45" t="n">
        <x:v>1</x:v>
      </x:c>
      <x:c r="M30" t="inlineStr">
        <x:is>
          <x:t xml:space="preserve">ÓPTIMO</x:t>
        </x:is>
      </x:c>
      <x:c r="N30" s="45" t="n">
        <x:v>13.93155417100024</x:v>
      </x:c>
      <x:c r="O30" s="45" t="n">
        <x:v>0</x:v>
      </x:c>
    </x:row>
    <x:row r="31">
      <x:c r="A31" t="inlineStr">
        <x:is>
          <x:t xml:space="preserve">Multiplicador de duración</x:t>
        </x:is>
      </x:c>
      <x:c r="B31" t="inlineStr">
        <x:is>
          <x:t xml:space="preserve">1.0</x:t>
        </x:is>
      </x:c>
      <x:c r="C31" t="inlineStr">
        <x:is>
          <x:t xml:space="preserve">F03</x:t>
        </x:is>
      </x:c>
      <x:c r="F31" t="inlineStr">
        <x:is>
          <x:t xml:space="preserve">CONV</x:t>
        </x:is>
      </x:c>
      <x:c r="G31" s="46" t="n">
        <x:v>3</x:v>
      </x:c>
      <x:c r="H31" s="46" t="n">
        <x:v>5767.98676</x:v>
      </x:c>
      <x:c r="I31" s="45" t="n">
        <x:v>2604.216428050581</x:v>
      </x:c>
      <x:c r="J31" s="45" t="n">
        <x:v>67.06706880644947</x:v>
      </x:c>
      <x:c r="K31" s="45" t="n">
        <x:v>20.33149466666737</x:v>
      </x:c>
      <x:c r="L31" s="45" t="n">
        <x:v>0</x:v>
      </x:c>
      <x:c r="M31" t="inlineStr">
        <x:is>
          <x:t xml:space="preserve">REGLA</x:t>
        </x:is>
      </x:c>
      <x:c r="N31" s="45" t="n">
        <x:v>6.282499998633284e-05</x:v>
      </x:c>
      <x:c r="O31" s="45" t="n">
        <x:v>0</x:v>
      </x:c>
    </x:row>
    <x:row r="32">
      <x:c r="A32" t="inlineStr">
        <x:is>
          <x:t xml:space="preserve">Multiplicador de duración</x:t>
        </x:is>
      </x:c>
      <x:c r="B32" t="inlineStr">
        <x:is>
          <x:t xml:space="preserve">1.0</x:t>
        </x:is>
      </x:c>
      <x:c r="C32" t="inlineStr">
        <x:is>
          <x:t xml:space="preserve">F03</x:t>
        </x:is>
      </x:c>
      <x:c r="F32" t="inlineStr">
        <x:is>
          <x:t xml:space="preserve">MILP-LEX</x:t>
        </x:is>
      </x:c>
      <x:c r="G32" s="46" t="n">
        <x:v>3</x:v>
      </x:c>
      <x:c r="H32" s="46" t="n">
        <x:v>5767.98676</x:v>
      </x:c>
      <x:c r="I32" s="45" t="n">
        <x:v>2604.216428050581</x:v>
      </x:c>
      <x:c r="J32" s="45" t="n">
        <x:v>67.06706880644947</x:v>
      </x:c>
      <x:c r="K32" s="45" t="n">
        <x:v>20.33149466666737</x:v>
      </x:c>
      <x:c r="L32" s="45" t="n">
        <x:v>0</x:v>
      </x:c>
      <x:c r="M32" t="inlineStr">
        <x:is>
          <x:t xml:space="preserve">ÓPTIMO</x:t>
        </x:is>
      </x:c>
      <x:c r="N32" s="45" t="n">
        <x:v>0.1626295799997024</x:v>
      </x:c>
      <x:c r="O32" s="45" t="n">
        <x:v>0</x:v>
      </x:c>
    </x:row>
    <x:row r="33">
      <x:c r="A33" t="inlineStr">
        <x:is>
          <x:t xml:space="preserve">Multiplicador de duración</x:t>
        </x:is>
      </x:c>
      <x:c r="B33" t="inlineStr">
        <x:is>
          <x:t xml:space="preserve">1.0</x:t>
        </x:is>
      </x:c>
      <x:c r="C33" t="inlineStr">
        <x:is>
          <x:t xml:space="preserve">F04</x:t>
        </x:is>
      </x:c>
      <x:c r="F33" t="inlineStr">
        <x:is>
          <x:t xml:space="preserve">CONV</x:t>
        </x:is>
      </x:c>
      <x:c r="G33" s="46" t="n">
        <x:v>8</x:v>
      </x:c>
      <x:c r="H33" s="46" t="n">
        <x:v>18279.96854</x:v>
      </x:c>
      <x:c r="I33" s="45" t="n">
        <x:v>6541.643794633006</x:v>
      </x:c>
      <x:c r="J33" s="45" t="n">
        <x:v>165.8299416905219</x:v>
      </x:c>
      <x:c r="K33" s="45" t="n">
        <x:v>43.06665866666663</x:v>
      </x:c>
      <x:c r="L33" s="45" t="n">
        <x:v>0</x:v>
      </x:c>
      <x:c r="M33" t="inlineStr">
        <x:is>
          <x:t xml:space="preserve">REGLA</x:t>
        </x:is>
      </x:c>
      <x:c r="N33" s="45" t="n">
        <x:v>0.0001251309995495</x:v>
      </x:c>
      <x:c r="O33" s="45" t="n">
        <x:v>0</x:v>
      </x:c>
    </x:row>
    <x:row r="34">
      <x:c r="A34" t="inlineStr">
        <x:is>
          <x:t xml:space="preserve">Multiplicador de duración</x:t>
        </x:is>
      </x:c>
      <x:c r="B34" t="inlineStr">
        <x:is>
          <x:t xml:space="preserve">1.0</x:t>
        </x:is>
      </x:c>
      <x:c r="C34" t="inlineStr">
        <x:is>
          <x:t xml:space="preserve">F04</x:t>
        </x:is>
      </x:c>
      <x:c r="F34" t="inlineStr">
        <x:is>
          <x:t xml:space="preserve">MILP-LEX</x:t>
        </x:is>
      </x:c>
      <x:c r="G34" s="46" t="n">
        <x:v>5</x:v>
      </x:c>
      <x:c r="H34" s="46" t="n">
        <x:v>12511.98178</x:v>
      </x:c>
      <x:c r="I34" s="45" t="n">
        <x:v>5878.201340898641</x:v>
      </x:c>
      <x:c r="J34" s="45" t="n">
        <x:v>153.8614107585271</x:v>
      </x:c>
      <x:c r="K34" s="45" t="n">
        <x:v>1315.363009424851</x:v>
      </x:c>
      <x:c r="L34" s="45" t="n">
        <x:v>1</x:v>
      </x:c>
      <x:c r="M34" t="inlineStr">
        <x:is>
          <x:t xml:space="preserve">ÓPTIMO</x:t>
        </x:is>
      </x:c>
      <x:c r="N34" s="45" t="n">
        <x:v>7.952215645999786</x:v>
      </x:c>
      <x:c r="O34" s="45" t="n">
        <x:v>0</x:v>
      </x:c>
    </x:row>
    <x:row r="35">
      <x:c r="A35" t="inlineStr">
        <x:is>
          <x:t xml:space="preserve">Multiplicador de duración</x:t>
        </x:is>
      </x:c>
      <x:c r="B35" t="inlineStr">
        <x:is>
          <x:t xml:space="preserve">1.0</x:t>
        </x:is>
      </x:c>
      <x:c r="C35" t="inlineStr">
        <x:is>
          <x:t xml:space="preserve">F05</x:t>
        </x:is>
      </x:c>
      <x:c r="F35" t="inlineStr">
        <x:is>
          <x:t xml:space="preserve">CONV</x:t>
        </x:is>
      </x:c>
      <x:c r="G35" s="46" t="n">
        <x:v>4</x:v>
      </x:c>
      <x:c r="H35" s="46" t="n">
        <x:v>8142.62254</x:v>
      </x:c>
      <x:c r="I35" s="45" t="n">
        <x:v>5072.505855452428</x:v>
      </x:c>
      <x:c r="J35" s="45" t="n">
        <x:v>125.8952667136379</x:v>
      </x:c>
      <x:c r="K35" s="45" t="n">
        <x:v>107.1479879999943</x:v>
      </x:c>
      <x:c r="L35" s="45" t="n">
        <x:v>0</x:v>
      </x:c>
      <x:c r="M35" t="inlineStr">
        <x:is>
          <x:t xml:space="preserve">REGLA</x:t>
        </x:is>
      </x:c>
      <x:c r="N35" s="45" t="n">
        <x:v>8.666400026413612e-05</x:v>
      </x:c>
      <x:c r="O35" s="45" t="n">
        <x:v>0</x:v>
      </x:c>
    </x:row>
    <x:row r="36">
      <x:c r="A36" t="inlineStr">
        <x:is>
          <x:t xml:space="preserve">Multiplicador de duración</x:t>
        </x:is>
      </x:c>
      <x:c r="B36" t="inlineStr">
        <x:is>
          <x:t xml:space="preserve">1.0</x:t>
        </x:is>
      </x:c>
      <x:c r="C36" t="inlineStr">
        <x:is>
          <x:t xml:space="preserve">F05</x:t>
        </x:is>
      </x:c>
      <x:c r="F36" t="inlineStr">
        <x:is>
          <x:t xml:space="preserve">MILP-LEX</x:t>
        </x:is>
      </x:c>
      <x:c r="G36" s="46" t="n">
        <x:v>3</x:v>
      </x:c>
      <x:c r="H36" s="46" t="n">
        <x:v>5587.905760000001</x:v>
      </x:c>
      <x:c r="I36" s="45" t="n">
        <x:v>3794.316841383176</x:v>
      </x:c>
      <x:c r="J36" s="45" t="n">
        <x:v>95.78397931789183</x:v>
      </x:c>
      <x:c r="K36" s="45" t="n">
        <x:v>593.0612129999993</x:v>
      </x:c>
      <x:c r="L36" s="45" t="n">
        <x:v>0</x:v>
      </x:c>
      <x:c r="M36" t="inlineStr">
        <x:is>
          <x:t xml:space="preserve">ÓPTIMO</x:t>
        </x:is>
      </x:c>
      <x:c r="N36" s="45" t="n">
        <x:v>1.9618750919999</x:v>
      </x:c>
      <x:c r="O36" s="45" t="n">
        <x:v>0</x:v>
      </x:c>
    </x:row>
    <x:row r="37">
      <x:c r="A37" t="inlineStr">
        <x:is>
          <x:t xml:space="preserve">Multiplicador de duración</x:t>
        </x:is>
      </x:c>
      <x:c r="B37" t="inlineStr">
        <x:is>
          <x:t xml:space="preserve">1.0</x:t>
        </x:is>
      </x:c>
      <x:c r="C37" t="inlineStr">
        <x:is>
          <x:t xml:space="preserve">F06</x:t>
        </x:is>
      </x:c>
      <x:c r="F37" t="inlineStr">
        <x:is>
          <x:t xml:space="preserve">CONV</x:t>
        </x:is>
      </x:c>
      <x:c r="G37" s="46" t="n">
        <x:v>7</x:v>
      </x:c>
      <x:c r="H37" s="46" t="n">
        <x:v>14834.33154</x:v>
      </x:c>
      <x:c r="I37" s="45" t="n">
        <x:v>8211.605438963315</x:v>
      </x:c>
      <x:c r="J37" s="45" t="n">
        <x:v>205.5509171330214</x:v>
      </x:c>
      <x:c r="K37" s="45" t="n">
        <x:v>35.06665866666663</x:v>
      </x:c>
      <x:c r="L37" s="45" t="n">
        <x:v>0</x:v>
      </x:c>
      <x:c r="M37" t="inlineStr">
        <x:is>
          <x:t xml:space="preserve">REGLA</x:t>
        </x:is>
      </x:c>
      <x:c r="N37" s="45" t="n">
        <x:v>0.0001638629992157</x:v>
      </x:c>
      <x:c r="O37" s="45" t="n">
        <x:v>0</x:v>
      </x:c>
    </x:row>
    <x:row r="38">
      <x:c r="A38" t="inlineStr">
        <x:is>
          <x:t xml:space="preserve">Multiplicador de duración</x:t>
        </x:is>
      </x:c>
      <x:c r="B38" t="inlineStr">
        <x:is>
          <x:t xml:space="preserve">1.0</x:t>
        </x:is>
      </x:c>
      <x:c r="C38" t="inlineStr">
        <x:is>
          <x:t xml:space="preserve">F06</x:t>
        </x:is>
      </x:c>
      <x:c r="F38" t="inlineStr">
        <x:is>
          <x:t xml:space="preserve">MILP-LEX</x:t>
        </x:is>
      </x:c>
      <x:c r="G38" s="46" t="n">
        <x:v>4</x:v>
      </x:c>
      <x:c r="H38" s="46" t="n">
        <x:v>9066.344779999999</x:v>
      </x:c>
      <x:c r="I38" s="45" t="n">
        <x:v>6648.3501641656</x:v>
      </x:c>
      <x:c r="J38" s="45" t="n">
        <x:v>249.1795117035167</x:v>
      </x:c>
      <x:c r="K38" s="45" t="n">
        <x:v>2031.465092335959</x:v>
      </x:c>
      <x:c r="L38" s="45" t="n">
        <x:v>1</x:v>
      </x:c>
      <x:c r="M38" t="inlineStr">
        <x:is>
          <x:t xml:space="preserve">ÓPTIMO</x:t>
        </x:is>
      </x:c>
      <x:c r="N38" s="45" t="n">
        <x:v>8.144236324000303</x:v>
      </x:c>
      <x:c r="O38" s="45" t="n">
        <x:v>0</x:v>
      </x:c>
    </x:row>
    <x:row r="39">
      <x:c r="A39" t="inlineStr">
        <x:is>
          <x:t xml:space="preserve">Multiplicador de duración</x:t>
        </x:is>
      </x:c>
      <x:c r="B39" t="inlineStr">
        <x:is>
          <x:t xml:space="preserve">1.0</x:t>
        </x:is>
      </x:c>
      <x:c r="C39" t="inlineStr">
        <x:is>
          <x:t xml:space="preserve">F07</x:t>
        </x:is>
      </x:c>
      <x:c r="F39" t="inlineStr">
        <x:is>
          <x:t xml:space="preserve">CONV</x:t>
        </x:is>
      </x:c>
      <x:c r="G39" s="46" t="n">
        <x:v>4</x:v>
      </x:c>
      <x:c r="H39" s="46" t="n">
        <x:v>9478.672759999999</x:v>
      </x:c>
      <x:c r="I39" s="45" t="n">
        <x:v>5116.138835666942</x:v>
      </x:c>
      <x:c r="J39" s="45" t="n">
        <x:v>134.4979042138756</x:v>
      </x:c>
      <x:c r="K39" s="45" t="n">
        <x:v>16.33149466666555</x:v>
      </x:c>
      <x:c r="L39" s="45" t="n">
        <x:v>0</x:v>
      </x:c>
      <x:c r="M39" t="inlineStr">
        <x:is>
          <x:t xml:space="preserve">REGLA</x:t>
        </x:is>
      </x:c>
      <x:c r="N39" s="45" t="n">
        <x:v>6.621300053666346e-05</x:v>
      </x:c>
      <x:c r="O39" s="45" t="n">
        <x:v>0</x:v>
      </x:c>
    </x:row>
    <x:row r="40">
      <x:c r="A40" t="inlineStr">
        <x:is>
          <x:t xml:space="preserve">Multiplicador de duración</x:t>
        </x:is>
      </x:c>
      <x:c r="B40" t="inlineStr">
        <x:is>
          <x:t xml:space="preserve">1.0</x:t>
        </x:is>
      </x:c>
      <x:c r="C40" t="inlineStr">
        <x:is>
          <x:t xml:space="preserve">F07</x:t>
        </x:is>
      </x:c>
      <x:c r="F40" t="inlineStr">
        <x:is>
          <x:t xml:space="preserve">MILP-LEX</x:t>
        </x:is>
      </x:c>
      <x:c r="G40" s="46" t="n">
        <x:v>4</x:v>
      </x:c>
      <x:c r="H40" s="46" t="n">
        <x:v>9478.672759999999</x:v>
      </x:c>
      <x:c r="I40" s="45" t="n">
        <x:v>5116.138835666942</x:v>
      </x:c>
      <x:c r="J40" s="45" t="n">
        <x:v>134.4979042138756</x:v>
      </x:c>
      <x:c r="K40" s="45" t="n">
        <x:v>16.33149466666555</x:v>
      </x:c>
      <x:c r="L40" s="45" t="n">
        <x:v>0</x:v>
      </x:c>
      <x:c r="M40" t="inlineStr">
        <x:is>
          <x:t xml:space="preserve">ÓPTIMO</x:t>
        </x:is>
      </x:c>
      <x:c r="N40" s="45" t="n">
        <x:v>0.303891886999736</x:v>
      </x:c>
      <x:c r="O40" s="45" t="n">
        <x:v>0</x:v>
      </x:c>
    </x:row>
    <x:row r="41">
      <x:c r="A41" t="inlineStr">
        <x:is>
          <x:t xml:space="preserve">Multiplicador de duración</x:t>
        </x:is>
      </x:c>
      <x:c r="B41" t="inlineStr">
        <x:is>
          <x:t xml:space="preserve">1.0</x:t>
        </x:is>
      </x:c>
      <x:c r="C41" t="inlineStr">
        <x:is>
          <x:t xml:space="preserve">F08</x:t>
        </x:is>
      </x:c>
      <x:c r="F41" t="inlineStr">
        <x:is>
          <x:t xml:space="preserve">CONV</x:t>
        </x:is>
      </x:c>
      <x:c r="G41" s="46" t="n">
        <x:v>6</x:v>
      </x:c>
      <x:c r="H41" s="46" t="n">
        <x:v>9421.571599999999</x:v>
      </x:c>
      <x:c r="I41" s="45" t="n">
        <x:v>1923.396509037048</x:v>
      </x:c>
      <x:c r="J41" s="45" t="n">
        <x:v>45.92208972311244</x:v>
      </x:c>
      <x:c r="K41" s="45" t="n">
        <x:v>24.1599999999994</x:v>
      </x:c>
      <x:c r="L41" s="45" t="n">
        <x:v>0</x:v>
      </x:c>
      <x:c r="M41" t="inlineStr">
        <x:is>
          <x:t xml:space="preserve">REGLA</x:t>
        </x:is>
      </x:c>
      <x:c r="N41" s="45" t="n">
        <x:v>0.0001361550002911</x:v>
      </x:c>
      <x:c r="O41" s="45" t="n">
        <x:v>0</x:v>
      </x:c>
    </x:row>
    <x:row r="42">
      <x:c r="A42" t="inlineStr">
        <x:is>
          <x:t xml:space="preserve">Multiplicador de duración</x:t>
        </x:is>
      </x:c>
      <x:c r="B42" t="inlineStr">
        <x:is>
          <x:t xml:space="preserve">1.0</x:t>
        </x:is>
      </x:c>
      <x:c r="C42" t="inlineStr">
        <x:is>
          <x:t xml:space="preserve">F08</x:t>
        </x:is>
      </x:c>
      <x:c r="F42" t="inlineStr">
        <x:is>
          <x:t xml:space="preserve">MILP-LEX</x:t>
        </x:is>
      </x:c>
      <x:c r="G42" s="46" t="n">
        <x:v>3</x:v>
      </x:c>
      <x:c r="H42" s="46" t="n">
        <x:v>4728.2738</x:v>
      </x:c>
      <x:c r="I42" s="45" t="n">
        <x:v>768.7512484248448</x:v>
      </x:c>
      <x:c r="J42" s="45" t="n">
        <x:v>18.19634103757605</x:v>
      </x:c>
      <x:c r="K42" s="45" t="n">
        <x:v>676.6933818792832</x:v>
      </x:c>
      <x:c r="L42" s="45" t="n">
        <x:v>1</x:v>
      </x:c>
      <x:c r="M42" t="inlineStr">
        <x:is>
          <x:t xml:space="preserve">ÓPTIMO</x:t>
        </x:is>
      </x:c>
      <x:c r="N42" s="45" t="n">
        <x:v>15.52604438899925</x:v>
      </x:c>
      <x:c r="O42" s="45" t="n">
        <x:v>0</x:v>
      </x:c>
    </x:row>
    <x:row r="43">
      <x:c r="A43" t="inlineStr">
        <x:is>
          <x:t xml:space="preserve">Multiplicador de duración</x:t>
        </x:is>
      </x:c>
      <x:c r="B43" t="inlineStr">
        <x:is>
          <x:t xml:space="preserve">1.0</x:t>
        </x:is>
      </x:c>
      <x:c r="C43" t="inlineStr">
        <x:is>
          <x:t xml:space="preserve">F09</x:t>
        </x:is>
      </x:c>
      <x:c r="F43" t="inlineStr">
        <x:is>
          <x:t xml:space="preserve">CONV</x:t>
        </x:is>
      </x:c>
      <x:c r="G43" s="46" t="n">
        <x:v>3</x:v>
      </x:c>
      <x:c r="H43" s="46" t="n">
        <x:v>4513.2168</x:v>
      </x:c>
      <x:c r="I43" s="45" t="n">
        <x:v>1583.504112698617</x:v>
      </x:c>
      <x:c r="J43" s="45" t="n">
        <x:v>36.53626436715528</x:v>
      </x:c>
      <x:c r="K43" s="45" t="n">
        <x:v>101.9519999999957</x:v>
      </x:c>
      <x:c r="L43" s="45" t="n">
        <x:v>0</x:v>
      </x:c>
      <x:c r="M43" t="inlineStr">
        <x:is>
          <x:t xml:space="preserve">REGLA</x:t>
        </x:is>
      </x:c>
      <x:c r="N43" s="45" t="n">
        <x:v>7.544999971287325e-05</x:v>
      </x:c>
      <x:c r="O43" s="45" t="n">
        <x:v>0</x:v>
      </x:c>
    </x:row>
    <x:row r="44">
      <x:c r="A44" t="inlineStr">
        <x:is>
          <x:t xml:space="preserve">Multiplicador de duración</x:t>
        </x:is>
      </x:c>
      <x:c r="B44" t="inlineStr">
        <x:is>
          <x:t xml:space="preserve">1.0</x:t>
        </x:is>
      </x:c>
      <x:c r="C44" t="inlineStr">
        <x:is>
          <x:t xml:space="preserve">F09</x:t>
        </x:is>
      </x:c>
      <x:c r="F44" t="inlineStr">
        <x:is>
          <x:t xml:space="preserve">MILP-LEX</x:t>
        </x:is>
      </x:c>
      <x:c r="G44" s="46" t="n">
        <x:v>2</x:v>
      </x:c>
      <x:c r="H44" s="46" t="n">
        <x:v>2190.747</x:v>
      </x:c>
      <x:c r="I44" s="45" t="n">
        <x:v>645.7850258738499</x:v>
      </x:c>
      <x:c r="J44" s="45" t="n">
        <x:v>14.78908271871277</x:v>
      </x:c>
      <x:c r="K44" s="45" t="n">
        <x:v>413.504552253313</x:v>
      </x:c>
      <x:c r="L44" s="45" t="n">
        <x:v>0</x:v>
      </x:c>
      <x:c r="M44" t="inlineStr">
        <x:is>
          <x:t xml:space="preserve">ÓPTIMO</x:t>
        </x:is>
      </x:c>
      <x:c r="N44" s="45" t="n">
        <x:v>2.16441821799981</x:v>
      </x:c>
      <x:c r="O44" s="45" t="n">
        <x:v>0</x:v>
      </x:c>
    </x:row>
    <x:row r="45">
      <x:c r="A45" t="inlineStr">
        <x:is>
          <x:t xml:space="preserve">Multiplicador de duración</x:t>
        </x:is>
      </x:c>
      <x:c r="B45" t="inlineStr">
        <x:is>
          <x:t xml:space="preserve">1.0</x:t>
        </x:is>
      </x:c>
      <x:c r="C45" t="inlineStr">
        <x:is>
          <x:t xml:space="preserve">F10</x:t>
        </x:is>
      </x:c>
      <x:c r="F45" t="inlineStr">
        <x:is>
          <x:t xml:space="preserve">CONV</x:t>
        </x:is>
      </x:c>
      <x:c r="G45" s="46" t="n">
        <x:v>4</x:v>
      </x:c>
      <x:c r="H45" s="46" t="n">
        <x:v>8088.942800000001</x:v>
      </x:c>
      <x:c r="I45" s="45" t="n">
        <x:v>2386.118984393872</x:v>
      </x:c>
      <x:c r="J45" s="45" t="n">
        <x:v>59.06319561783425</x:v>
      </x:c>
      <x:c r="K45" s="45" t="n">
        <x:v>183.0019999999968</x:v>
      </x:c>
      <x:c r="L45" s="45" t="n">
        <x:v>0</x:v>
      </x:c>
      <x:c r="M45" t="inlineStr">
        <x:is>
          <x:t xml:space="preserve">REGLA</x:t>
        </x:is>
      </x:c>
      <x:c r="N45" s="45" t="n">
        <x:v>7.468500007234979e-05</x:v>
      </x:c>
      <x:c r="O45" s="45" t="n">
        <x:v>0</x:v>
      </x:c>
    </x:row>
    <x:row r="46">
      <x:c r="A46" t="inlineStr">
        <x:is>
          <x:t xml:space="preserve">Multiplicador de duración</x:t>
        </x:is>
      </x:c>
      <x:c r="B46" t="inlineStr">
        <x:is>
          <x:t xml:space="preserve">1.0</x:t>
        </x:is>
      </x:c>
      <x:c r="C46" t="inlineStr">
        <x:is>
          <x:t xml:space="preserve">F10</x:t>
        </x:is>
      </x:c>
      <x:c r="F46" t="inlineStr">
        <x:is>
          <x:t xml:space="preserve">MILP-LEX</x:t>
        </x:is>
      </x:c>
      <x:c r="G46" s="46" t="n">
        <x:v>2</x:v>
      </x:c>
      <x:c r="H46" s="46" t="n">
        <x:v>4261.074000000001</x:v>
      </x:c>
      <x:c r="I46" s="45" t="n">
        <x:v>2622.91616717598</x:v>
      </x:c>
      <x:c r="J46" s="45" t="n">
        <x:v>71.12428765420603</x:v>
      </x:c>
      <x:c r="K46" s="45" t="n">
        <x:v>845.869403333325</x:v>
      </x:c>
      <x:c r="L46" s="45" t="n">
        <x:v>1</x:v>
      </x:c>
      <x:c r="M46" t="inlineStr">
        <x:is>
          <x:t xml:space="preserve">ÓPTIMO</x:t>
        </x:is>
      </x:c>
      <x:c r="N46" s="45" t="n">
        <x:v>1.4139646980002</x:v>
      </x:c>
      <x:c r="O46" s="45" t="n">
        <x:v>0</x:v>
      </x:c>
    </x:row>
    <x:row r="47">
      <x:c r="A47" t="inlineStr">
        <x:is>
          <x:t xml:space="preserve">Multiplicador de duración</x:t>
        </x:is>
      </x:c>
      <x:c r="B47" t="inlineStr">
        <x:is>
          <x:t xml:space="preserve">1.0</x:t>
        </x:is>
      </x:c>
      <x:c r="C47" t="inlineStr">
        <x:is>
          <x:t xml:space="preserve">F11</x:t>
        </x:is>
      </x:c>
      <x:c r="F47" t="inlineStr">
        <x:is>
          <x:t xml:space="preserve">CONV</x:t>
        </x:is>
      </x:c>
      <x:c r="G47" s="46" t="n">
        <x:v>2</x:v>
      </x:c>
      <x:c r="H47" s="46" t="n">
        <x:v>3222.8748</x:v>
      </x:c>
      <x:c r="I47" s="45" t="n">
        <x:v>374.7639765685993</x:v>
      </x:c>
      <x:c r="J47" s="45" t="n">
        <x:v>8.525383020821874</x:v>
      </x:c>
      <x:c r="K47" s="45" t="n">
        <x:v>85.80001199999151</x:v>
      </x:c>
      <x:c r="L47" s="45" t="n">
        <x:v>0</x:v>
      </x:c>
      <x:c r="M47" t="inlineStr">
        <x:is>
          <x:t xml:space="preserve">REGLA</x:t>
        </x:is>
      </x:c>
      <x:c r="N47" s="45" t="n">
        <x:v>7.876900053815916e-05</x:v>
      </x:c>
      <x:c r="O47" s="45" t="n">
        <x:v>0</x:v>
      </x:c>
    </x:row>
    <x:row r="48">
      <x:c r="A48" t="inlineStr">
        <x:is>
          <x:t xml:space="preserve">Multiplicador de duración</x:t>
        </x:is>
      </x:c>
      <x:c r="B48" t="inlineStr">
        <x:is>
          <x:t xml:space="preserve">1.0</x:t>
        </x:is>
      </x:c>
      <x:c r="C48" t="inlineStr">
        <x:is>
          <x:t xml:space="preserve">F11</x:t>
        </x:is>
      </x:c>
      <x:c r="F48" t="inlineStr">
        <x:is>
          <x:t xml:space="preserve">MILP-LEX</x:t>
        </x:is>
      </x:c>
      <x:c r="G48" s="46" t="n">
        <x:v>1</x:v>
      </x:c>
      <x:c r="H48" s="46" t="n">
        <x:v>900.405</x:v>
      </x:c>
      <x:c r="I48" s="45" t="n">
        <x:v>196.6362657150722</x:v>
      </x:c>
      <x:c r="J48" s="45" t="n">
        <x:v>4.288571052987345</x:v>
      </x:c>
      <x:c r="K48" s="45" t="n">
        <x:v>410.560493333332</x:v>
      </x:c>
      <x:c r="L48" s="45" t="n">
        <x:v>0</x:v>
      </x:c>
      <x:c r="M48" t="inlineStr">
        <x:is>
          <x:t xml:space="preserve">ÓPTIMO</x:t>
        </x:is>
      </x:c>
      <x:c r="N48" s="45" t="n">
        <x:v>1.513940221999292</x:v>
      </x:c>
      <x:c r="O48" s="45" t="n">
        <x:v>0</x:v>
      </x:c>
    </x:row>
    <x:row r="49">
      <x:c r="A49" t="inlineStr">
        <x:is>
          <x:t xml:space="preserve">Multiplicador de duración</x:t>
        </x:is>
      </x:c>
      <x:c r="B49" t="inlineStr">
        <x:is>
          <x:t xml:space="preserve">1.0</x:t>
        </x:is>
      </x:c>
      <x:c r="C49" t="inlineStr">
        <x:is>
          <x:t xml:space="preserve">F12</x:t>
        </x:is>
      </x:c>
      <x:c r="F49" t="inlineStr">
        <x:is>
          <x:t xml:space="preserve">CONV</x:t>
        </x:is>
      </x:c>
      <x:c r="G49" s="46" t="n">
        <x:v>3</x:v>
      </x:c>
      <x:c r="H49" s="46" t="n">
        <x:v>4908.3548</x:v>
      </x:c>
      <x:c r="I49" s="45" t="n">
        <x:v>2319.395169175313</x:v>
      </x:c>
      <x:c r="J49" s="45" t="n">
        <x:v>56.87898149189697</x:v>
      </x:c>
      <x:c r="K49" s="45" t="n">
        <x:v>125.1833333333288</x:v>
      </x:c>
      <x:c r="L49" s="45" t="n">
        <x:v>0</x:v>
      </x:c>
      <x:c r="M49" t="inlineStr">
        <x:is>
          <x:t xml:space="preserve">REGLA</x:t>
        </x:is>
      </x:c>
      <x:c r="N49" s="45" t="n">
        <x:v>9.099499948206358e-05</x:v>
      </x:c>
      <x:c r="O49" s="45" t="n">
        <x:v>0</x:v>
      </x:c>
    </x:row>
    <x:row r="50">
      <x:c r="A50" t="inlineStr">
        <x:is>
          <x:t xml:space="preserve">Multiplicador de duración</x:t>
        </x:is>
      </x:c>
      <x:c r="B50" t="inlineStr">
        <x:is>
          <x:t xml:space="preserve">1.0</x:t>
        </x:is>
      </x:c>
      <x:c r="C50" t="inlineStr">
        <x:is>
          <x:t xml:space="preserve">F12</x:t>
        </x:is>
      </x:c>
      <x:c r="F50" t="inlineStr">
        <x:is>
          <x:t xml:space="preserve">MILP-LEX</x:t>
        </x:is>
      </x:c>
      <x:c r="G50" s="46" t="n">
        <x:v>2</x:v>
      </x:c>
      <x:c r="H50" s="46" t="n">
        <x:v>2585.885</x:v>
      </x:c>
      <x:c r="I50" s="45" t="n">
        <x:v>1224.121192919748</x:v>
      </x:c>
      <x:c r="J50" s="45" t="n">
        <x:v>29.41573625682331</x:v>
      </x:c>
      <x:c r="K50" s="45" t="n">
        <x:v>506.7582946666592</x:v>
      </x:c>
      <x:c r="L50" s="45" t="n">
        <x:v>1</x:v>
      </x:c>
      <x:c r="M50" t="inlineStr">
        <x:is>
          <x:t xml:space="preserve">ÓPTIMO</x:t>
        </x:is>
      </x:c>
      <x:c r="N50" s="45" t="n">
        <x:v>1.491178264999689</x:v>
      </x:c>
      <x:c r="O50" s="45" t="n">
        <x:v>0</x:v>
      </x:c>
    </x:row>
    <x:row r="51">
      <x:c r="A51" t="inlineStr">
        <x:is>
          <x:t xml:space="preserve">Multiplicador de duración</x:t>
        </x:is>
      </x:c>
      <x:c r="B51" t="inlineStr">
        <x:is>
          <x:t xml:space="preserve">2.0</x:t>
        </x:is>
      </x:c>
      <x:c r="C51" t="inlineStr">
        <x:is>
          <x:t xml:space="preserve">F01</x:t>
        </x:is>
      </x:c>
      <x:c r="F51" t="inlineStr">
        <x:is>
          <x:t xml:space="preserve">CONV</x:t>
        </x:is>
      </x:c>
      <x:c r="G51" s="46" t="n">
        <x:v>3</x:v>
      </x:c>
      <x:c r="H51" s="46" t="n">
        <x:v>5587.90576</x:v>
      </x:c>
      <x:c r="I51" s="45" t="n">
        <x:v>1770.923680543515</x:v>
      </x:c>
      <x:c r="J51" s="45" t="n">
        <x:v>42.23873853011942</x:v>
      </x:c>
      <x:c r="K51" s="45" t="n">
        <x:v>161.1479880000024</x:v>
      </x:c>
      <x:c r="L51" s="45" t="n">
        <x:v>0</x:v>
      </x:c>
      <x:c r="M51" t="inlineStr">
        <x:is>
          <x:t xml:space="preserve">REGLA</x:t>
        </x:is>
      </x:c>
      <x:c r="N51" s="45" t="n">
        <x:v>8.961100047599757e-05</x:v>
      </x:c>
      <x:c r="O51" s="45" t="n">
        <x:v>0</x:v>
      </x:c>
    </x:row>
    <x:row r="52">
      <x:c r="A52" t="inlineStr">
        <x:is>
          <x:t xml:space="preserve">Multiplicador de duración</x:t>
        </x:is>
      </x:c>
      <x:c r="B52" t="inlineStr">
        <x:is>
          <x:t xml:space="preserve">2.0</x:t>
        </x:is>
      </x:c>
      <x:c r="C52" t="inlineStr">
        <x:is>
          <x:t xml:space="preserve">F01</x:t>
        </x:is>
      </x:c>
      <x:c r="F52" t="inlineStr">
        <x:is>
          <x:t xml:space="preserve">MILP-LEX</x:t>
        </x:is>
      </x:c>
      <x:c r="G52" s="46" t="n">
        <x:v>1</x:v>
      </x:c>
      <x:c r="H52" s="46" t="n">
        <x:v>1720.456</x:v>
      </x:c>
      <x:c r="I52" s="45" t="n">
        <x:v>1192.969961096171</x:v>
      </x:c>
      <x:c r="J52" s="45" t="n">
        <x:v>27.87672324639355</x:v>
      </x:c>
      <x:c r="K52" s="45" t="n">
        <x:v>517.1640390000014</x:v>
      </x:c>
      <x:c r="L52" s="45" t="n">
        <x:v>0</x:v>
      </x:c>
      <x:c r="M52" t="inlineStr">
        <x:is>
          <x:t xml:space="preserve">ÓPTIMO</x:t>
        </x:is>
      </x:c>
      <x:c r="N52" s="45" t="n">
        <x:v>0.8982874939993053</x:v>
      </x:c>
      <x:c r="O52" s="45" t="n">
        <x:v>0</x:v>
      </x:c>
    </x:row>
    <x:row r="53">
      <x:c r="A53" t="inlineStr">
        <x:is>
          <x:t xml:space="preserve">Multiplicador de duración</x:t>
        </x:is>
      </x:c>
      <x:c r="B53" t="inlineStr">
        <x:is>
          <x:t xml:space="preserve">2.0</x:t>
        </x:is>
      </x:c>
      <x:c r="C53" t="inlineStr">
        <x:is>
          <x:t xml:space="preserve">F02</x:t>
        </x:is>
      </x:c>
      <x:c r="F53" t="inlineStr">
        <x:is>
          <x:t xml:space="preserve">CONV</x:t>
        </x:is>
      </x:c>
      <x:c r="G53" s="46" t="n">
        <x:v>6</x:v>
      </x:c>
      <x:c r="H53" s="46" t="n">
        <x:v>11355.89252</x:v>
      </x:c>
      <x:c r="I53" s="45" t="n">
        <x:v>4046.895868459016</x:v>
      </x:c>
      <x:c r="J53" s="45" t="n">
        <x:v>101.5315063949872</x:v>
      </x:c>
      <x:c r="K53" s="45" t="n">
        <x:v>35.06666666666661</x:v>
      </x:c>
      <x:c r="L53" s="45" t="n">
        <x:v>0</x:v>
      </x:c>
      <x:c r="M53" t="inlineStr">
        <x:is>
          <x:t xml:space="preserve">REGLA</x:t>
        </x:is>
      </x:c>
      <x:c r="N53" s="45" t="n">
        <x:v>0.0001285369999095</x:v>
      </x:c>
      <x:c r="O53" s="45" t="n">
        <x:v>0</x:v>
      </x:c>
    </x:row>
    <x:row r="54">
      <x:c r="A54" t="inlineStr">
        <x:is>
          <x:t xml:space="preserve">Multiplicador de duración</x:t>
        </x:is>
      </x:c>
      <x:c r="B54" t="inlineStr">
        <x:is>
          <x:t xml:space="preserve">2.0</x:t>
        </x:is>
      </x:c>
      <x:c r="C54" t="inlineStr">
        <x:is>
          <x:t xml:space="preserve">F02</x:t>
        </x:is>
      </x:c>
      <x:c r="F54" t="inlineStr">
        <x:is>
          <x:t xml:space="preserve">MILP-LEX</x:t>
        </x:is>
      </x:c>
      <x:c r="G54" s="46" t="n">
        <x:v>4</x:v>
      </x:c>
      <x:c r="H54" s="46" t="n">
        <x:v>9298.591759999999</x:v>
      </x:c>
      <x:c r="I54" s="45" t="n">
        <x:v>3799.966193690646</x:v>
      </x:c>
      <x:c r="J54" s="45" t="n">
        <x:v>101.6025416613587</x:v>
      </x:c>
      <x:c r="K54" s="45" t="n">
        <x:v>1063.468706315757</x:v>
      </x:c>
      <x:c r="L54" s="45" t="n">
        <x:v>1</x:v>
      </x:c>
      <x:c r="M54" t="inlineStr">
        <x:is>
          <x:t xml:space="preserve">ÓPTIMO</x:t>
        </x:is>
      </x:c>
      <x:c r="N54" s="45" t="n">
        <x:v>14.98776950399952</x:v>
      </x:c>
      <x:c r="O54" s="45" t="n">
        <x:v>0</x:v>
      </x:c>
    </x:row>
    <x:row r="55">
      <x:c r="A55" t="inlineStr">
        <x:is>
          <x:t xml:space="preserve">Multiplicador de duración</x:t>
        </x:is>
      </x:c>
      <x:c r="B55" t="inlineStr">
        <x:is>
          <x:t xml:space="preserve">2.0</x:t>
        </x:is>
      </x:c>
      <x:c r="C55" t="inlineStr">
        <x:is>
          <x:t xml:space="preserve">F03</x:t>
        </x:is>
      </x:c>
      <x:c r="F55" t="inlineStr">
        <x:is>
          <x:t xml:space="preserve">CONV</x:t>
        </x:is>
      </x:c>
      <x:c r="G55" s="46" t="n">
        <x:v>3</x:v>
      </x:c>
      <x:c r="H55" s="46" t="n">
        <x:v>5767.98676</x:v>
      </x:c>
      <x:c r="I55" s="45" t="n">
        <x:v>2749.370790550581</x:v>
      </x:c>
      <x:c r="J55" s="45" t="n">
        <x:v>71.13734194663928</x:v>
      </x:c>
      <x:c r="K55" s="45" t="n">
        <x:v>44.33149466666737</x:v>
      </x:c>
      <x:c r="L55" s="45" t="n">
        <x:v>0</x:v>
      </x:c>
      <x:c r="M55" t="inlineStr">
        <x:is>
          <x:t xml:space="preserve">REGLA</x:t>
        </x:is>
      </x:c>
      <x:c r="N55" s="45" t="n">
        <x:v>6.308200045168633e-05</x:v>
      </x:c>
      <x:c r="O55" s="45" t="n">
        <x:v>0</x:v>
      </x:c>
    </x:row>
    <x:row r="56">
      <x:c r="A56" t="inlineStr">
        <x:is>
          <x:t xml:space="preserve">Multiplicador de duración</x:t>
        </x:is>
      </x:c>
      <x:c r="B56" t="inlineStr">
        <x:is>
          <x:t xml:space="preserve">2.0</x:t>
        </x:is>
      </x:c>
      <x:c r="C56" t="inlineStr">
        <x:is>
          <x:t xml:space="preserve">F03</x:t>
        </x:is>
      </x:c>
      <x:c r="F56" t="inlineStr">
        <x:is>
          <x:t xml:space="preserve">MILP-LEX</x:t>
        </x:is>
      </x:c>
      <x:c r="G56" s="46" t="n">
        <x:v>3</x:v>
      </x:c>
      <x:c r="H56" s="46" t="n">
        <x:v>5767.98676</x:v>
      </x:c>
      <x:c r="I56" s="45" t="n">
        <x:v>2749.370790550581</x:v>
      </x:c>
      <x:c r="J56" s="45" t="n">
        <x:v>71.13734194663928</x:v>
      </x:c>
      <x:c r="K56" s="45" t="n">
        <x:v>44.33149466666737</x:v>
      </x:c>
      <x:c r="L56" s="45" t="n">
        <x:v>0</x:v>
      </x:c>
      <x:c r="M56" t="inlineStr">
        <x:is>
          <x:t xml:space="preserve">ÓPTIMO</x:t>
        </x:is>
      </x:c>
      <x:c r="N56" s="45" t="n">
        <x:v>0.1786735949999638</x:v>
      </x:c>
      <x:c r="O56" s="45" t="n">
        <x:v>0</x:v>
      </x:c>
    </x:row>
    <x:row r="57">
      <x:c r="A57" t="inlineStr">
        <x:is>
          <x:t xml:space="preserve">Multiplicador de duración</x:t>
        </x:is>
      </x:c>
      <x:c r="B57" t="inlineStr">
        <x:is>
          <x:t xml:space="preserve">2.0</x:t>
        </x:is>
      </x:c>
      <x:c r="C57" t="inlineStr">
        <x:is>
          <x:t xml:space="preserve">F04</x:t>
        </x:is>
      </x:c>
      <x:c r="F57" t="inlineStr">
        <x:is>
          <x:t xml:space="preserve">CONV</x:t>
        </x:is>
      </x:c>
      <x:c r="G57" s="46" t="n">
        <x:v>8</x:v>
      </x:c>
      <x:c r="H57" s="46" t="n">
        <x:v>18279.96854</x:v>
      </x:c>
      <x:c r="I57" s="45" t="n">
        <x:v>6807.760125883007</x:v>
      </x:c>
      <x:c r="J57" s="45" t="n">
        <x:v>172.0484145435897</x:v>
      </x:c>
      <x:c r="K57" s="45" t="n">
        <x:v>83.06665866666663</x:v>
      </x:c>
      <x:c r="L57" s="45" t="n">
        <x:v>0</x:v>
      </x:c>
      <x:c r="M57" t="inlineStr">
        <x:is>
          <x:t xml:space="preserve">REGLA</x:t>
        </x:is>
      </x:c>
      <x:c r="N57" s="45" t="n">
        <x:v>0.0002149370002371</x:v>
      </x:c>
      <x:c r="O57" s="45" t="n">
        <x:v>0</x:v>
      </x:c>
    </x:row>
    <x:row r="58">
      <x:c r="A58" t="inlineStr">
        <x:is>
          <x:t xml:space="preserve">Multiplicador de duración</x:t>
        </x:is>
      </x:c>
      <x:c r="B58" t="inlineStr">
        <x:is>
          <x:t xml:space="preserve">2.0</x:t>
        </x:is>
      </x:c>
      <x:c r="C58" t="inlineStr">
        <x:is>
          <x:t xml:space="preserve">F04</x:t>
        </x:is>
      </x:c>
      <x:c r="F58" t="inlineStr">
        <x:is>
          <x:t xml:space="preserve">MILP-LEX</x:t>
        </x:is>
      </x:c>
      <x:c r="G58" s="46" t="n">
        <x:v>5</x:v>
      </x:c>
      <x:c r="H58" s="46" t="n">
        <x:v>12511.98178</x:v>
      </x:c>
      <x:c r="I58" s="45" t="n">
        <x:v>7078.384420794018</x:v>
      </x:c>
      <x:c r="J58" s="45" t="n">
        <x:v>258.9915511087896</x:v>
      </x:c>
      <x:c r="K58" s="45" t="n">
        <x:v>1990.675619028244</x:v>
      </x:c>
      <x:c r="L58" s="45" t="n">
        <x:v>1</x:v>
      </x:c>
      <x:c r="M58" t="inlineStr">
        <x:is>
          <x:t xml:space="preserve">ÓPTIMO</x:t>
        </x:is>
      </x:c>
      <x:c r="N58" s="45" t="n">
        <x:v>8.565263198999673</x:v>
      </x:c>
      <x:c r="O58" s="45" t="n">
        <x:v>0</x:v>
      </x:c>
    </x:row>
    <x:row r="59">
      <x:c r="A59" t="inlineStr">
        <x:is>
          <x:t xml:space="preserve">Multiplicador de duración</x:t>
        </x:is>
      </x:c>
      <x:c r="B59" t="inlineStr">
        <x:is>
          <x:t xml:space="preserve">2.0</x:t>
        </x:is>
      </x:c>
      <x:c r="C59" t="inlineStr">
        <x:is>
          <x:t xml:space="preserve">F05</x:t>
        </x:is>
      </x:c>
      <x:c r="F59" t="inlineStr">
        <x:is>
          <x:t xml:space="preserve">CONV</x:t>
        </x:is>
      </x:c>
      <x:c r="G59" s="46" t="n">
        <x:v>4</x:v>
      </x:c>
      <x:c r="H59" s="46" t="n">
        <x:v>8142.62254</x:v>
      </x:c>
      <x:c r="I59" s="45" t="n">
        <x:v>5355.466082089332</x:v>
      </x:c>
      <x:c r="J59" s="45" t="n">
        <x:v>132.4134097411644</x:v>
      </x:c>
      <x:c r="K59" s="45" t="n">
        <x:v>197.1479879999942</x:v>
      </x:c>
      <x:c r="L59" s="45" t="n">
        <x:v>0</x:v>
      </x:c>
      <x:c r="M59" t="inlineStr">
        <x:is>
          <x:t xml:space="preserve">REGLA</x:t>
        </x:is>
      </x:c>
      <x:c r="N59" s="45" t="n">
        <x:v>0.00011130600069</x:v>
      </x:c>
      <x:c r="O59" s="45" t="n">
        <x:v>0</x:v>
      </x:c>
    </x:row>
    <x:row r="60">
      <x:c r="A60" t="inlineStr">
        <x:is>
          <x:t xml:space="preserve">Multiplicador de duración</x:t>
        </x:is>
      </x:c>
      <x:c r="B60" t="inlineStr">
        <x:is>
          <x:t xml:space="preserve">2.0</x:t>
        </x:is>
      </x:c>
      <x:c r="C60" t="inlineStr">
        <x:is>
          <x:t xml:space="preserve">F05</x:t>
        </x:is>
      </x:c>
      <x:c r="F60" t="inlineStr">
        <x:is>
          <x:t xml:space="preserve">MILP-LEX</x:t>
        </x:is>
      </x:c>
      <x:c r="G60" s="46" t="n">
        <x:v>3</x:v>
      </x:c>
      <x:c r="H60" s="46" t="n">
        <x:v>7062.136540000001</x:v>
      </x:c>
      <x:c r="I60" s="45" t="n">
        <x:v>4370.499184128258</x:v>
      </x:c>
      <x:c r="J60" s="45" t="n">
        <x:v>110.7389197069502</x:v>
      </x:c>
      <x:c r="K60" s="45" t="n">
        <x:v>579.4277074343158</x:v>
      </x:c>
      <x:c r="L60" s="45" t="n">
        <x:v>0</x:v>
      </x:c>
      <x:c r="M60" t="inlineStr">
        <x:is>
          <x:t xml:space="preserve">ÓPTIMO</x:t>
        </x:is>
      </x:c>
      <x:c r="N60" s="45" t="n">
        <x:v>1.831726669999625</x:v>
      </x:c>
      <x:c r="O60" s="45" t="n">
        <x:v>0</x:v>
      </x:c>
    </x:row>
    <x:row r="61">
      <x:c r="A61" t="inlineStr">
        <x:is>
          <x:t xml:space="preserve">Multiplicador de duración</x:t>
        </x:is>
      </x:c>
      <x:c r="B61" t="inlineStr">
        <x:is>
          <x:t xml:space="preserve">2.0</x:t>
        </x:is>
      </x:c>
      <x:c r="C61" t="inlineStr">
        <x:is>
          <x:t xml:space="preserve">F06</x:t>
        </x:is>
      </x:c>
      <x:c r="F61" t="inlineStr">
        <x:is>
          <x:t xml:space="preserve">CONV</x:t>
        </x:is>
      </x:c>
      <x:c r="G61" s="46" t="n">
        <x:v>7</x:v>
      </x:c>
      <x:c r="H61" s="46" t="n">
        <x:v>14834.33154</x:v>
      </x:c>
      <x:c r="I61" s="45" t="n">
        <x:v>8424.498503963316</x:v>
      </x:c>
      <x:c r="J61" s="45" t="n">
        <x:v>210.5256954154756</x:v>
      </x:c>
      <x:c r="K61" s="45" t="n">
        <x:v>67.06665866666663</x:v>
      </x:c>
      <x:c r="L61" s="45" t="n">
        <x:v>0</x:v>
      </x:c>
      <x:c r="M61" t="inlineStr">
        <x:is>
          <x:t xml:space="preserve">REGLA</x:t>
        </x:is>
      </x:c>
      <x:c r="N61" s="45" t="n">
        <x:v>0.0001310899997406</x:v>
      </x:c>
      <x:c r="O61" s="45" t="n">
        <x:v>0</x:v>
      </x:c>
    </x:row>
    <x:row r="62">
      <x:c r="A62" t="inlineStr">
        <x:is>
          <x:t xml:space="preserve">Multiplicador de duración</x:t>
        </x:is>
      </x:c>
      <x:c r="B62" t="inlineStr">
        <x:is>
          <x:t xml:space="preserve">2.0</x:t>
        </x:is>
      </x:c>
      <x:c r="C62" t="inlineStr">
        <x:is>
          <x:t xml:space="preserve">F06</x:t>
        </x:is>
      </x:c>
      <x:c r="F62" t="inlineStr">
        <x:is>
          <x:t xml:space="preserve">MILP-LEX</x:t>
        </x:is>
      </x:c>
      <x:c r="G62" s="46" t="n">
        <x:v>4</x:v>
      </x:c>
      <x:c r="H62" s="46" t="n">
        <x:v>9066.344779999999</x:v>
      </x:c>
      <x:c r="I62" s="45" t="n">
        <x:v>6648.350164165649</x:v>
      </x:c>
      <x:c r="J62" s="45" t="n">
        <x:v>249.1795117035178</x:v>
      </x:c>
      <x:c r="K62" s="45" t="n">
        <x:v>2031.465092335955</x:v>
      </x:c>
      <x:c r="L62" s="45" t="n">
        <x:v>1</x:v>
      </x:c>
      <x:c r="M62" t="inlineStr">
        <x:is>
          <x:t xml:space="preserve">ÓPTIMO</x:t>
        </x:is>
      </x:c>
      <x:c r="N62" s="45" t="n">
        <x:v>7.100095346000671</x:v>
      </x:c>
      <x:c r="O62" s="45" t="n">
        <x:v>0</x:v>
      </x:c>
    </x:row>
    <x:row r="63">
      <x:c r="A63" t="inlineStr">
        <x:is>
          <x:t xml:space="preserve">Multiplicador de duración</x:t>
        </x:is>
      </x:c>
      <x:c r="B63" t="inlineStr">
        <x:is>
          <x:t xml:space="preserve">2.0</x:t>
        </x:is>
      </x:c>
      <x:c r="C63" t="inlineStr">
        <x:is>
          <x:t xml:space="preserve">F07</x:t>
        </x:is>
      </x:c>
      <x:c r="F63" t="inlineStr">
        <x:is>
          <x:t xml:space="preserve">CONV</x:t>
        </x:is>
      </x:c>
      <x:c r="G63" s="46" t="n">
        <x:v>4</x:v>
      </x:c>
      <x:c r="H63" s="46" t="n">
        <x:v>9478.672759999999</x:v>
      </x:c>
      <x:c r="I63" s="45" t="n">
        <x:v>5237.100804416943</x:v>
      </x:c>
      <x:c r="J63" s="45" t="n">
        <x:v>137.8897984973671</x:v>
      </x:c>
      <x:c r="K63" s="45" t="n">
        <x:v>36.33149466666555</x:v>
      </x:c>
      <x:c r="L63" s="45" t="n">
        <x:v>0</x:v>
      </x:c>
      <x:c r="M63" t="inlineStr">
        <x:is>
          <x:t xml:space="preserve">REGLA</x:t>
        </x:is>
      </x:c>
      <x:c r="N63" s="45" t="n">
        <x:v>0.0001484450003772</x:v>
      </x:c>
      <x:c r="O63" s="45" t="n">
        <x:v>0</x:v>
      </x:c>
    </x:row>
    <x:row r="64">
      <x:c r="A64" t="inlineStr">
        <x:is>
          <x:t xml:space="preserve">Multiplicador de duración</x:t>
        </x:is>
      </x:c>
      <x:c r="B64" t="inlineStr">
        <x:is>
          <x:t xml:space="preserve">2.0</x:t>
        </x:is>
      </x:c>
      <x:c r="C64" t="inlineStr">
        <x:is>
          <x:t xml:space="preserve">F07</x:t>
        </x:is>
      </x:c>
      <x:c r="F64" t="inlineStr">
        <x:is>
          <x:t xml:space="preserve">MILP-LEX</x:t>
        </x:is>
      </x:c>
      <x:c r="G64" s="46" t="n">
        <x:v>4</x:v>
      </x:c>
      <x:c r="H64" s="46" t="n">
        <x:v>9478.672759999999</x:v>
      </x:c>
      <x:c r="I64" s="45" t="n">
        <x:v>5237.100804416943</x:v>
      </x:c>
      <x:c r="J64" s="45" t="n">
        <x:v>137.8897984973671</x:v>
      </x:c>
      <x:c r="K64" s="45" t="n">
        <x:v>36.33149466666555</x:v>
      </x:c>
      <x:c r="L64" s="45" t="n">
        <x:v>0</x:v>
      </x:c>
      <x:c r="M64" t="inlineStr">
        <x:is>
          <x:t xml:space="preserve">ÓPTIMO</x:t>
        </x:is>
      </x:c>
      <x:c r="N64" s="45" t="n">
        <x:v>0.3121517050003604</x:v>
      </x:c>
      <x:c r="O64" s="45" t="n">
        <x:v>0</x:v>
      </x:c>
    </x:row>
    <x:row r="65">
      <x:c r="A65" t="inlineStr">
        <x:is>
          <x:t xml:space="preserve">Multiplicador de duración</x:t>
        </x:is>
      </x:c>
      <x:c r="B65" t="inlineStr">
        <x:is>
          <x:t xml:space="preserve">2.0</x:t>
        </x:is>
      </x:c>
      <x:c r="C65" t="inlineStr">
        <x:is>
          <x:t xml:space="preserve">F08</x:t>
        </x:is>
      </x:c>
      <x:c r="F65" t="inlineStr">
        <x:is>
          <x:t xml:space="preserve">CONV</x:t>
        </x:is>
      </x:c>
      <x:c r="G65" s="46" t="n">
        <x:v>6</x:v>
      </x:c>
      <x:c r="H65" s="46" t="n">
        <x:v>9421.571599999999</x:v>
      </x:c>
      <x:c r="I65" s="45" t="n">
        <x:v>2081.794126569303</x:v>
      </x:c>
      <x:c r="J65" s="45" t="n">
        <x:v>49.62344574282095</x:v>
      </x:c>
      <x:c r="K65" s="45" t="n">
        <x:v>51.48112099999889</x:v>
      </x:c>
      <x:c r="L65" s="45" t="n">
        <x:v>0</x:v>
      </x:c>
      <x:c r="M65" t="inlineStr">
        <x:is>
          <x:t xml:space="preserve">REGLA</x:t>
        </x:is>
      </x:c>
      <x:c r="N65" s="45" t="n">
        <x:v>0.0001475029994253</x:v>
      </x:c>
      <x:c r="O65" s="45" t="n">
        <x:v>0</x:v>
      </x:c>
    </x:row>
    <x:row r="66">
      <x:c r="A66" t="inlineStr">
        <x:is>
          <x:t xml:space="preserve">Multiplicador de duración</x:t>
        </x:is>
      </x:c>
      <x:c r="B66" t="inlineStr">
        <x:is>
          <x:t xml:space="preserve">2.0</x:t>
        </x:is>
      </x:c>
      <x:c r="C66" t="inlineStr">
        <x:is>
          <x:t xml:space="preserve">F08</x:t>
        </x:is>
      </x:c>
      <x:c r="F66" t="inlineStr">
        <x:is>
          <x:t xml:space="preserve">MILP-LEX</x:t>
        </x:is>
      </x:c>
      <x:c r="G66" s="46" t="n">
        <x:v>3</x:v>
      </x:c>
      <x:c r="H66" s="46" t="n">
        <x:v>4728.2738</x:v>
      </x:c>
      <x:c r="I66" s="45" t="n">
        <x:v>865.7589155543592</x:v>
      </x:c>
      <x:c r="J66" s="45" t="n">
        <x:v>20.51565894437448</x:v>
      </x:c>
      <x:c r="K66" s="45" t="n">
        <x:v>703.8489322203422</x:v>
      </x:c>
      <x:c r="L66" s="45" t="n">
        <x:v>1</x:v>
      </x:c>
      <x:c r="M66" t="inlineStr">
        <x:is>
          <x:t xml:space="preserve">ÓPTIMO</x:t>
        </x:is>
      </x:c>
      <x:c r="N66" s="45" t="n">
        <x:v>16.83927976999985</x:v>
      </x:c>
      <x:c r="O66" s="45" t="n">
        <x:v>0</x:v>
      </x:c>
    </x:row>
    <x:row r="67">
      <x:c r="A67" t="inlineStr">
        <x:is>
          <x:t xml:space="preserve">Multiplicador de duración</x:t>
        </x:is>
      </x:c>
      <x:c r="B67" t="inlineStr">
        <x:is>
          <x:t xml:space="preserve">2.0</x:t>
        </x:is>
      </x:c>
      <x:c r="C67" t="inlineStr">
        <x:is>
          <x:t xml:space="preserve">F09</x:t>
        </x:is>
      </x:c>
      <x:c r="F67" t="inlineStr">
        <x:is>
          <x:t xml:space="preserve">CONV</x:t>
        </x:is>
      </x:c>
      <x:c r="G67" s="46" t="n">
        <x:v>3</x:v>
      </x:c>
      <x:c r="H67" s="46" t="n">
        <x:v>4513.2168</x:v>
      </x:c>
      <x:c r="I67" s="45" t="n">
        <x:v>1774.234589484331</x:v>
      </x:c>
      <x:c r="J67" s="45" t="n">
        <x:v>40.93053873377362</x:v>
      </x:c>
      <x:c r="K67" s="45" t="n">
        <x:v>173.9519999999957</x:v>
      </x:c>
      <x:c r="L67" s="45" t="n">
        <x:v>0</x:v>
      </x:c>
      <x:c r="M67" t="inlineStr">
        <x:is>
          <x:t xml:space="preserve">REGLA</x:t>
        </x:is>
      </x:c>
      <x:c r="N67" s="45" t="n">
        <x:v>7.486800041078823e-05</x:v>
      </x:c>
      <x:c r="O67" s="45" t="n">
        <x:v>0</x:v>
      </x:c>
    </x:row>
    <x:row r="68">
      <x:c r="A68" t="inlineStr">
        <x:is>
          <x:t xml:space="preserve">Multiplicador de duración</x:t>
        </x:is>
      </x:c>
      <x:c r="B68" t="inlineStr">
        <x:is>
          <x:t xml:space="preserve">2.0</x:t>
        </x:is>
      </x:c>
      <x:c r="C68" t="inlineStr">
        <x:is>
          <x:t xml:space="preserve">F09</x:t>
        </x:is>
      </x:c>
      <x:c r="F68" t="inlineStr">
        <x:is>
          <x:t xml:space="preserve">MILP-LEX</x:t>
        </x:is>
      </x:c>
      <x:c r="G68" s="46" t="n">
        <x:v>2</x:v>
      </x:c>
      <x:c r="H68" s="46" t="n">
        <x:v>3612.8118</x:v>
      </x:c>
      <x:c r="I68" s="45" t="n">
        <x:v>1122.318236335689</x:v>
      </x:c>
      <x:c r="J68" s="45" t="n">
        <x:v>26.22576920542289</x:v>
      </x:c>
      <x:c r="K68" s="45" t="n">
        <x:v>341.4778342244736</x:v>
      </x:c>
      <x:c r="L68" s="45" t="n">
        <x:v>0</x:v>
      </x:c>
      <x:c r="M68" t="inlineStr">
        <x:is>
          <x:t xml:space="preserve">ÓPTIMO</x:t>
        </x:is>
      </x:c>
      <x:c r="N68" s="45" t="n">
        <x:v>2.449566434999724</x:v>
      </x:c>
      <x:c r="O68" s="45" t="n">
        <x:v>0</x:v>
      </x:c>
    </x:row>
    <x:row r="69">
      <x:c r="A69" t="inlineStr">
        <x:is>
          <x:t xml:space="preserve">Multiplicador de duración</x:t>
        </x:is>
      </x:c>
      <x:c r="B69" t="inlineStr">
        <x:is>
          <x:t xml:space="preserve">2.0</x:t>
        </x:is>
      </x:c>
      <x:c r="C69" t="inlineStr">
        <x:is>
          <x:t xml:space="preserve">F10</x:t>
        </x:is>
      </x:c>
      <x:c r="F69" t="inlineStr">
        <x:is>
          <x:t xml:space="preserve">CONV</x:t>
        </x:is>
      </x:c>
      <x:c r="G69" s="46" t="n">
        <x:v>4</x:v>
      </x:c>
      <x:c r="H69" s="46" t="n">
        <x:v>8088.942800000001</x:v>
      </x:c>
      <x:c r="I69" s="45" t="n">
        <x:v>3081.887914004988</x:v>
      </x:c>
      <x:c r="J69" s="45" t="n">
        <x:v>77.03044037695437</x:v>
      </x:c>
      <x:c r="K69" s="45" t="n">
        <x:v>351.8206666666647</x:v>
      </x:c>
      <x:c r="L69" s="45" t="n">
        <x:v>0</x:v>
      </x:c>
      <x:c r="M69" t="inlineStr">
        <x:is>
          <x:t xml:space="preserve">REGLA</x:t>
        </x:is>
      </x:c>
      <x:c r="N69" s="45" t="n">
        <x:v>8.55229991429951e-05</x:v>
      </x:c>
      <x:c r="O69" s="45" t="n">
        <x:v>0</x:v>
      </x:c>
    </x:row>
    <x:row r="70">
      <x:c r="A70" t="inlineStr">
        <x:is>
          <x:t xml:space="preserve">Multiplicador de duración</x:t>
        </x:is>
      </x:c>
      <x:c r="B70" t="inlineStr">
        <x:is>
          <x:t xml:space="preserve">2.0</x:t>
        </x:is>
      </x:c>
      <x:c r="C70" t="inlineStr">
        <x:is>
          <x:t xml:space="preserve">F10</x:t>
        </x:is>
      </x:c>
      <x:c r="F70" t="inlineStr">
        <x:is>
          <x:t xml:space="preserve">MILP-LEX</x:t>
        </x:is>
      </x:c>
      <x:c r="G70" s="46" t="n">
        <x:v>2</x:v>
      </x:c>
      <x:c r="H70" s="46" t="n">
        <x:v>4261.074000000001</x:v>
      </x:c>
      <x:c r="I70" s="45" t="n">
        <x:v>2622.916167175968</x:v>
      </x:c>
      <x:c r="J70" s="45" t="n">
        <x:v>71.12428765420574</x:v>
      </x:c>
      <x:c r="K70" s="45" t="n">
        <x:v>845.8694033333268</x:v>
      </x:c>
      <x:c r="L70" s="45" t="n">
        <x:v>1</x:v>
      </x:c>
      <x:c r="M70" t="inlineStr">
        <x:is>
          <x:t xml:space="preserve">ÓPTIMO</x:t>
        </x:is>
      </x:c>
      <x:c r="N70" s="45" t="n">
        <x:v>0.6427800580004259</x:v>
      </x:c>
      <x:c r="O70" s="45" t="n">
        <x:v>0</x:v>
      </x:c>
    </x:row>
    <x:row r="71">
      <x:c r="A71" t="inlineStr">
        <x:is>
          <x:t xml:space="preserve">Multiplicador de duración</x:t>
        </x:is>
      </x:c>
      <x:c r="B71" t="inlineStr">
        <x:is>
          <x:t xml:space="preserve">2.0</x:t>
        </x:is>
      </x:c>
      <x:c r="C71" t="inlineStr">
        <x:is>
          <x:t xml:space="preserve">F11</x:t>
        </x:is>
      </x:c>
      <x:c r="F71" t="inlineStr">
        <x:is>
          <x:t xml:space="preserve">CONV</x:t>
        </x:is>
      </x:c>
      <x:c r="G71" s="46" t="n">
        <x:v>2</x:v>
      </x:c>
      <x:c r="H71" s="46" t="n">
        <x:v>3222.8748</x:v>
      </x:c>
      <x:c r="I71" s="45" t="n">
        <x:v>511.7302033543136</x:v>
      </x:c>
      <x:c r="J71" s="45" t="n">
        <x:v>11.66332138010038</x:v>
      </x:c>
      <x:c r="K71" s="45" t="n">
        <x:v>157.8000119999915</x:v>
      </x:c>
      <x:c r="L71" s="45" t="n">
        <x:v>0</x:v>
      </x:c>
      <x:c r="M71" t="inlineStr">
        <x:is>
          <x:t xml:space="preserve">REGLA</x:t>
        </x:is>
      </x:c>
      <x:c r="N71" s="45" t="n">
        <x:v>0.0001552880003146</x:v>
      </x:c>
      <x:c r="O71" s="45" t="n">
        <x:v>0</x:v>
      </x:c>
    </x:row>
    <x:row r="72">
      <x:c r="A72" t="inlineStr">
        <x:is>
          <x:t xml:space="preserve">Multiplicador de duración</x:t>
        </x:is>
      </x:c>
      <x:c r="B72" t="inlineStr">
        <x:is>
          <x:t xml:space="preserve">2.0</x:t>
        </x:is>
      </x:c>
      <x:c r="C72" t="inlineStr">
        <x:is>
          <x:t xml:space="preserve">F11</x:t>
        </x:is>
      </x:c>
      <x:c r="F72" t="inlineStr">
        <x:is>
          <x:t xml:space="preserve">MILP-LEX</x:t>
        </x:is>
      </x:c>
      <x:c r="G72" s="46" t="n">
        <x:v>1</x:v>
      </x:c>
      <x:c r="H72" s="46" t="n">
        <x:v>1290.342</x:v>
      </x:c>
      <x:c r="I72" s="45" t="n">
        <x:v>245.967483116923</x:v>
      </x:c>
      <x:c r="J72" s="45" t="n">
        <x:v>5.74764468349399</x:v>
      </x:c>
      <x:c r="K72" s="45" t="n">
        <x:v>311.683724666668</x:v>
      </x:c>
      <x:c r="L72" s="45" t="n">
        <x:v>0</x:v>
      </x:c>
      <x:c r="M72" t="inlineStr">
        <x:is>
          <x:t xml:space="preserve">ÓPTIMO</x:t>
        </x:is>
      </x:c>
      <x:c r="N72" s="45" t="n">
        <x:v>1.973307905000184</x:v>
      </x:c>
      <x:c r="O72" s="45" t="n">
        <x:v>0</x:v>
      </x:c>
    </x:row>
    <x:row r="73">
      <x:c r="A73" t="inlineStr">
        <x:is>
          <x:t xml:space="preserve">Multiplicador de duración</x:t>
        </x:is>
      </x:c>
      <x:c r="B73" t="inlineStr">
        <x:is>
          <x:t xml:space="preserve">2.0</x:t>
        </x:is>
      </x:c>
      <x:c r="C73" t="inlineStr">
        <x:is>
          <x:t xml:space="preserve">F12</x:t>
        </x:is>
      </x:c>
      <x:c r="F73" t="inlineStr">
        <x:is>
          <x:t xml:space="preserve">CONV</x:t>
        </x:is>
      </x:c>
      <x:c r="G73" s="46" t="n">
        <x:v>3</x:v>
      </x:c>
      <x:c r="H73" s="46" t="n">
        <x:v>4908.3548</x:v>
      </x:c>
      <x:c r="I73" s="45" t="n">
        <x:v>2611.214731675313</x:v>
      </x:c>
      <x:c r="J73" s="45" t="n">
        <x:v>64.04747969474468</x:v>
      </x:c>
      <x:c r="K73" s="45" t="n">
        <x:v>236.1833333333288</x:v>
      </x:c>
      <x:c r="L73" s="45" t="n">
        <x:v>0</x:v>
      </x:c>
      <x:c r="M73" t="inlineStr">
        <x:is>
          <x:t xml:space="preserve">REGLA</x:t>
        </x:is>
      </x:c>
      <x:c r="N73" s="45" t="n">
        <x:v>9.483399935561464e-05</x:v>
      </x:c>
      <x:c r="O73" s="45" t="n">
        <x:v>0</x:v>
      </x:c>
    </x:row>
    <x:row r="74">
      <x:c r="A74" t="inlineStr">
        <x:is>
          <x:t xml:space="preserve">Multiplicador de duración</x:t>
        </x:is>
      </x:c>
      <x:c r="B74" t="inlineStr">
        <x:is>
          <x:t xml:space="preserve">2.0</x:t>
        </x:is>
      </x:c>
      <x:c r="C74" t="inlineStr">
        <x:is>
          <x:t xml:space="preserve">F12</x:t>
        </x:is>
      </x:c>
      <x:c r="F74" t="inlineStr">
        <x:is>
          <x:t xml:space="preserve">MILP-LEX</x:t>
        </x:is>
      </x:c>
      <x:c r="G74" s="46" t="n">
        <x:v>2</x:v>
      </x:c>
      <x:c r="H74" s="46" t="n">
        <x:v>2585.885</x:v>
      </x:c>
      <x:c r="I74" s="45" t="n">
        <x:v>1379.858540576639</x:v>
      </x:c>
      <x:c r="J74" s="45" t="n">
        <x:v>33.19234017619451</x:v>
      </x:c>
      <x:c r="K74" s="45" t="n">
        <x:v>580.2522996667456</x:v>
      </x:c>
      <x:c r="L74" s="45" t="n">
        <x:v>0</x:v>
      </x:c>
      <x:c r="M74" t="inlineStr">
        <x:is>
          <x:t xml:space="preserve">ÓPTIMO</x:t>
        </x:is>
      </x:c>
      <x:c r="N74" s="45" t="n">
        <x:v>1.159868955999627</x:v>
      </x:c>
      <x:c r="O74" s="45" t="n">
        <x:v>0</x:v>
      </x:c>
    </x:row>
    <x:row r="75">
      <x:c r="A75" t="inlineStr">
        <x:is>
          <x:t xml:space="preserve">Multiplicador de duración</x:t>
        </x:is>
      </x:c>
      <x:c r="B75" t="inlineStr">
        <x:is>
          <x:t xml:space="preserve">4.0</x:t>
        </x:is>
      </x:c>
      <x:c r="C75" t="inlineStr">
        <x:is>
          <x:t xml:space="preserve">F01</x:t>
        </x:is>
      </x:c>
      <x:c r="F75" t="inlineStr">
        <x:is>
          <x:t xml:space="preserve">CONV</x:t>
        </x:is>
      </x:c>
      <x:c r="G75" s="46" t="n">
        <x:v>3</x:v>
      </x:c>
      <x:c r="H75" s="46" t="n">
        <x:v>5587.90576</x:v>
      </x:c>
      <x:c r="I75" s="45" t="n">
        <x:v>2215.690784044916</x:v>
      </x:c>
      <x:c r="J75" s="45" t="n">
        <x:v>53.12001994529405</x:v>
      </x:c>
      <x:c r="K75" s="45" t="n">
        <x:v>305.1479880000024</x:v>
      </x:c>
      <x:c r="L75" s="45" t="n">
        <x:v>0</x:v>
      </x:c>
      <x:c r="M75" t="inlineStr">
        <x:is>
          <x:t xml:space="preserve">REGLA</x:t>
        </x:is>
      </x:c>
      <x:c r="N75" s="45" t="n">
        <x:v>7.039400043140631e-05</x:v>
      </x:c>
      <x:c r="O75" s="45" t="n">
        <x:v>0</x:v>
      </x:c>
    </x:row>
    <x:row r="76">
      <x:c r="A76" t="inlineStr">
        <x:is>
          <x:t xml:space="preserve">Multiplicador de duración</x:t>
        </x:is>
      </x:c>
      <x:c r="B76" t="inlineStr">
        <x:is>
          <x:t xml:space="preserve">4.0</x:t>
        </x:is>
      </x:c>
      <x:c r="C76" t="inlineStr">
        <x:is>
          <x:t xml:space="preserve">F01</x:t>
        </x:is>
      </x:c>
      <x:c r="F76" t="inlineStr">
        <x:is>
          <x:t xml:space="preserve">MILP-LEX</x:t>
        </x:is>
      </x:c>
      <x:c r="G76" s="46" t="n">
        <x:v>1</x:v>
      </x:c>
      <x:c r="H76" s="46" t="n">
        <x:v>1720.456</x:v>
      </x:c>
      <x:c r="I76" s="45" t="n">
        <x:v>1336.341294429509</x:v>
      </x:c>
      <x:c r="J76" s="45" t="n">
        <x:v>31.22695259929986</x:v>
      </x:c>
      <x:c r="K76" s="45" t="n">
        <x:v>572.8966580000026</x:v>
      </x:c>
      <x:c r="L76" s="45" t="n">
        <x:v>0</x:v>
      </x:c>
      <x:c r="M76" t="inlineStr">
        <x:is>
          <x:t xml:space="preserve">ÓPTIMO</x:t>
        </x:is>
      </x:c>
      <x:c r="N76" s="45" t="n">
        <x:v>0.3895977190004487</x:v>
      </x:c>
      <x:c r="O76" s="45" t="n">
        <x:v>0</x:v>
      </x:c>
    </x:row>
    <x:row r="77">
      <x:c r="A77" t="inlineStr">
        <x:is>
          <x:t xml:space="preserve">Multiplicador de duración</x:t>
        </x:is>
      </x:c>
      <x:c r="B77" t="inlineStr">
        <x:is>
          <x:t xml:space="preserve">4.0</x:t>
        </x:is>
      </x:c>
      <x:c r="C77" t="inlineStr">
        <x:is>
          <x:t xml:space="preserve">F02</x:t>
        </x:is>
      </x:c>
      <x:c r="F77" t="inlineStr">
        <x:is>
          <x:t xml:space="preserve">CONV</x:t>
        </x:is>
      </x:c>
      <x:c r="G77" s="46" t="n">
        <x:v>6</x:v>
      </x:c>
      <x:c r="H77" s="46" t="n">
        <x:v>11355.89252</x:v>
      </x:c>
      <x:c r="I77" s="45" t="n">
        <x:v>4251.819674341369</x:v>
      </x:c>
      <x:c r="J77" s="45" t="n">
        <x:v>106.9585372485736</x:v>
      </x:c>
      <x:c r="K77" s="45" t="n">
        <x:v>67.06666666666661</x:v>
      </x:c>
      <x:c r="L77" s="45" t="n">
        <x:v>0</x:v>
      </x:c>
      <x:c r="M77" t="inlineStr">
        <x:is>
          <x:t xml:space="preserve">REGLA</x:t>
        </x:is>
      </x:c>
      <x:c r="N77" s="45" t="n">
        <x:v>0.0001273179996132</x:v>
      </x:c>
      <x:c r="O77" s="45" t="n">
        <x:v>0</x:v>
      </x:c>
    </x:row>
    <x:row r="78">
      <x:c r="A78" t="inlineStr">
        <x:is>
          <x:t xml:space="preserve">Multiplicador de duración</x:t>
        </x:is>
      </x:c>
      <x:c r="B78" t="inlineStr">
        <x:is>
          <x:t xml:space="preserve">4.0</x:t>
        </x:is>
      </x:c>
      <x:c r="C78" t="inlineStr">
        <x:is>
          <x:t xml:space="preserve">F02</x:t>
        </x:is>
      </x:c>
      <x:c r="F78" t="inlineStr">
        <x:is>
          <x:t xml:space="preserve">MILP-LEX</x:t>
        </x:is>
      </x:c>
      <x:c r="G78" s="46" t="n">
        <x:v>4</x:v>
      </x:c>
      <x:c r="H78" s="46" t="n">
        <x:v>9298.591759999999</x:v>
      </x:c>
      <x:c r="I78" s="45" t="n">
        <x:v>4262.577068821633</x:v>
      </x:c>
      <x:c r="J78" s="45" t="n">
        <x:v>114.2553724919493</x:v>
      </x:c>
      <x:c r="K78" s="45" t="n">
        <x:v>1117.168676102141</x:v>
      </x:c>
      <x:c r="L78" s="45" t="n">
        <x:v>1</x:v>
      </x:c>
      <x:c r="M78" t="inlineStr">
        <x:is>
          <x:t xml:space="preserve">ÓPTIMO</x:t>
        </x:is>
      </x:c>
      <x:c r="N78" s="45" t="n">
        <x:v>15.00009331199999</x:v>
      </x:c>
      <x:c r="O78" s="45" t="n">
        <x:v>0</x:v>
      </x:c>
    </x:row>
    <x:row r="79">
      <x:c r="A79" t="inlineStr">
        <x:is>
          <x:t xml:space="preserve">Multiplicador de duración</x:t>
        </x:is>
      </x:c>
      <x:c r="B79" t="inlineStr">
        <x:is>
          <x:t xml:space="preserve">4.0</x:t>
        </x:is>
      </x:c>
      <x:c r="C79" t="inlineStr">
        <x:is>
          <x:t xml:space="preserve">F03</x:t>
        </x:is>
      </x:c>
      <x:c r="F79" t="inlineStr">
        <x:is>
          <x:t xml:space="preserve">CONV</x:t>
        </x:is>
      </x:c>
      <x:c r="G79" s="46" t="n">
        <x:v>3</x:v>
      </x:c>
      <x:c r="H79" s="46" t="n">
        <x:v>5767.98676</x:v>
      </x:c>
      <x:c r="I79" s="45" t="n">
        <x:v>3039.679515550581</x:v>
      </x:c>
      <x:c r="J79" s="45" t="n">
        <x:v>79.27788822701888</x:v>
      </x:c>
      <x:c r="K79" s="45" t="n">
        <x:v>92.33149466666735</x:v>
      </x:c>
      <x:c r="L79" s="45" t="n">
        <x:v>0</x:v>
      </x:c>
      <x:c r="M79" t="inlineStr">
        <x:is>
          <x:t xml:space="preserve">REGLA</x:t>
        </x:is>
      </x:c>
      <x:c r="N79" s="45" t="n">
        <x:v>6.603499969060067e-05</x:v>
      </x:c>
      <x:c r="O79" s="45" t="n">
        <x:v>0</x:v>
      </x:c>
    </x:row>
    <x:row r="80">
      <x:c r="A80" t="inlineStr">
        <x:is>
          <x:t xml:space="preserve">Multiplicador de duración</x:t>
        </x:is>
      </x:c>
      <x:c r="B80" t="inlineStr">
        <x:is>
          <x:t xml:space="preserve">4.0</x:t>
        </x:is>
      </x:c>
      <x:c r="C80" t="inlineStr">
        <x:is>
          <x:t xml:space="preserve">F03</x:t>
        </x:is>
      </x:c>
      <x:c r="F80" t="inlineStr">
        <x:is>
          <x:t xml:space="preserve">MILP-LEX</x:t>
        </x:is>
      </x:c>
      <x:c r="G80" s="46" t="n">
        <x:v>3</x:v>
      </x:c>
      <x:c r="H80" s="46" t="n">
        <x:v>5767.98676</x:v>
      </x:c>
      <x:c r="I80" s="45" t="n">
        <x:v>3039.679515550581</x:v>
      </x:c>
      <x:c r="J80" s="45" t="n">
        <x:v>79.27788822701888</x:v>
      </x:c>
      <x:c r="K80" s="45" t="n">
        <x:v>92.33149466666735</x:v>
      </x:c>
      <x:c r="L80" s="45" t="n">
        <x:v>0</x:v>
      </x:c>
      <x:c r="M80" t="inlineStr">
        <x:is>
          <x:t xml:space="preserve">ÓPTIMO</x:t>
        </x:is>
      </x:c>
      <x:c r="N80" s="45" t="n">
        <x:v>0.1511090280000644</x:v>
      </x:c>
      <x:c r="O80" s="45" t="n">
        <x:v>0</x:v>
      </x:c>
    </x:row>
    <x:row r="81">
      <x:c r="A81" t="inlineStr">
        <x:is>
          <x:t xml:space="preserve">Multiplicador de duración</x:t>
        </x:is>
      </x:c>
      <x:c r="B81" t="inlineStr">
        <x:is>
          <x:t xml:space="preserve">4.0</x:t>
        </x:is>
      </x:c>
      <x:c r="C81" t="inlineStr">
        <x:is>
          <x:t xml:space="preserve">F04</x:t>
        </x:is>
      </x:c>
      <x:c r="F81" t="inlineStr">
        <x:is>
          <x:t xml:space="preserve">CONV</x:t>
        </x:is>
      </x:c>
      <x:c r="G81" s="46" t="n">
        <x:v>8</x:v>
      </x:c>
      <x:c r="H81" s="46" t="n">
        <x:v>18279.96854</x:v>
      </x:c>
      <x:c r="I81" s="45" t="n">
        <x:v>8317.425071932041</x:v>
      </x:c>
      <x:c r="J81" s="45" t="n">
        <x:v>210.6061356026446</x:v>
      </x:c>
      <x:c r="K81" s="45" t="n">
        <x:v>378.1719793333286</x:v>
      </x:c>
      <x:c r="L81" s="45" t="n">
        <x:v>0</x:v>
      </x:c>
      <x:c r="M81" t="inlineStr">
        <x:is>
          <x:t xml:space="preserve">REGLA</x:t>
        </x:is>
      </x:c>
      <x:c r="N81" s="45" t="n">
        <x:v>0.0001333709997197</x:v>
      </x:c>
      <x:c r="O81" s="45" t="n">
        <x:v>0</x:v>
      </x:c>
    </x:row>
    <x:row r="82">
      <x:c r="A82" t="inlineStr">
        <x:is>
          <x:t xml:space="preserve">Multiplicador de duración</x:t>
        </x:is>
      </x:c>
      <x:c r="B82" t="inlineStr">
        <x:is>
          <x:t xml:space="preserve">4.0</x:t>
        </x:is>
      </x:c>
      <x:c r="C82" t="inlineStr">
        <x:is>
          <x:t xml:space="preserve">F04</x:t>
        </x:is>
      </x:c>
      <x:c r="F82" t="inlineStr">
        <x:is>
          <x:t xml:space="preserve">MILP-LEX</x:t>
        </x:is>
      </x:c>
      <x:c r="G82" s="46" t="n">
        <x:v>5</x:v>
      </x:c>
      <x:c r="H82" s="46" t="n">
        <x:v>12511.98178</x:v>
      </x:c>
      <x:c r="I82" s="45" t="n">
        <x:v>7078.38442079995</x:v>
      </x:c>
      <x:c r="J82" s="45" t="n">
        <x:v>258.9915511089193</x:v>
      </x:c>
      <x:c r="K82" s="45" t="n">
        <x:v>1990.675619027788</x:v>
      </x:c>
      <x:c r="L82" s="45" t="n">
        <x:v>1</x:v>
      </x:c>
      <x:c r="M82" t="inlineStr">
        <x:is>
          <x:t xml:space="preserve">ÓPTIMO</x:t>
        </x:is>
      </x:c>
      <x:c r="N82" s="45" t="n">
        <x:v>6.028910631999679</x:v>
      </x:c>
      <x:c r="O82" s="45" t="n">
        <x:v>0</x:v>
      </x:c>
    </x:row>
    <x:row r="83">
      <x:c r="A83" t="inlineStr">
        <x:is>
          <x:t xml:space="preserve">Multiplicador de duración</x:t>
        </x:is>
      </x:c>
      <x:c r="B83" t="inlineStr">
        <x:is>
          <x:t xml:space="preserve">4.0</x:t>
        </x:is>
      </x:c>
      <x:c r="C83" t="inlineStr">
        <x:is>
          <x:t xml:space="preserve">F05</x:t>
        </x:is>
      </x:c>
      <x:c r="F83" t="inlineStr">
        <x:is>
          <x:t xml:space="preserve">CONV</x:t>
        </x:is>
      </x:c>
      <x:c r="G83" s="46" t="n">
        <x:v>5</x:v>
      </x:c>
      <x:c r="H83" s="46" t="n">
        <x:v>11588.25954</x:v>
      </x:c>
      <x:c r="I83" s="45" t="n">
        <x:v>6195.783828209811</x:v>
      </x:c>
      <x:c r="J83" s="45" t="n">
        <x:v>152.7166044309047</x:v>
      </x:c>
      <x:c r="K83" s="45" t="n">
        <x:v>377.1479879999943</x:v>
      </x:c>
      <x:c r="L83" s="45" t="n">
        <x:v>0</x:v>
      </x:c>
      <x:c r="M83" t="inlineStr">
        <x:is>
          <x:t xml:space="preserve">REGLA</x:t>
        </x:is>
      </x:c>
      <x:c r="N83" s="45" t="n">
        <x:v>8.013400019990513e-05</x:v>
      </x:c>
      <x:c r="O83" s="45" t="n">
        <x:v>0</x:v>
      </x:c>
    </x:row>
    <x:row r="84">
      <x:c r="A84" t="inlineStr">
        <x:is>
          <x:t xml:space="preserve">Multiplicador de duración</x:t>
        </x:is>
      </x:c>
      <x:c r="B84" t="inlineStr">
        <x:is>
          <x:t xml:space="preserve">4.0</x:t>
        </x:is>
      </x:c>
      <x:c r="C84" t="inlineStr">
        <x:is>
          <x:t xml:space="preserve">F05</x:t>
        </x:is>
      </x:c>
      <x:c r="F84" t="inlineStr">
        <x:is>
          <x:t xml:space="preserve">MILP-LEX</x:t>
        </x:is>
      </x:c>
      <x:c r="G84" s="46" t="n">
        <x:v>4</x:v>
      </x:c>
      <x:c r="H84" s="46" t="n">
        <x:v>9033.542760000002</x:v>
      </x:c>
      <x:c r="I84" s="45" t="n">
        <x:v>5120.100304251868</x:v>
      </x:c>
      <x:c r="J84" s="45" t="n">
        <x:v>131.7774866506059</x:v>
      </x:c>
      <x:c r="K84" s="45" t="n">
        <x:v>865.6553880898209</x:v>
      </x:c>
      <x:c r="L84" s="45" t="n">
        <x:v>1</x:v>
      </x:c>
      <x:c r="M84" t="inlineStr">
        <x:is>
          <x:t xml:space="preserve">ÓPTIMO</x:t>
        </x:is>
      </x:c>
      <x:c r="N84" s="45" t="n">
        <x:v>1.681198962999588</x:v>
      </x:c>
      <x:c r="O84" s="45" t="n">
        <x:v>0</x:v>
      </x:c>
    </x:row>
    <x:row r="85">
      <x:c r="A85" t="inlineStr">
        <x:is>
          <x:t xml:space="preserve">Multiplicador de duración</x:t>
        </x:is>
      </x:c>
      <x:c r="B85" t="inlineStr">
        <x:is>
          <x:t xml:space="preserve">4.0</x:t>
        </x:is>
      </x:c>
      <x:c r="C85" t="inlineStr">
        <x:is>
          <x:t xml:space="preserve">F06</x:t>
        </x:is>
      </x:c>
      <x:c r="F85" t="inlineStr">
        <x:is>
          <x:t xml:space="preserve">CONV</x:t>
        </x:is>
      </x:c>
      <x:c r="G85" s="46" t="n">
        <x:v>7</x:v>
      </x:c>
      <x:c r="H85" s="46" t="n">
        <x:v>14834.33154</x:v>
      </x:c>
      <x:c r="I85" s="45" t="n">
        <x:v>8850.284633963316</x:v>
      </x:c>
      <x:c r="J85" s="45" t="n">
        <x:v>220.475251980384</x:v>
      </x:c>
      <x:c r="K85" s="45" t="n">
        <x:v>131.0666586666666</x:v>
      </x:c>
      <x:c r="L85" s="45" t="n">
        <x:v>0</x:v>
      </x:c>
      <x:c r="M85" t="inlineStr">
        <x:is>
          <x:t xml:space="preserve">REGLA</x:t>
        </x:is>
      </x:c>
      <x:c r="N85" s="45" t="n">
        <x:v>0.000163964999956</x:v>
      </x:c>
      <x:c r="O85" s="45" t="n">
        <x:v>0</x:v>
      </x:c>
    </x:row>
    <x:row r="86">
      <x:c r="A86" t="inlineStr">
        <x:is>
          <x:t xml:space="preserve">Multiplicador de duración</x:t>
        </x:is>
      </x:c>
      <x:c r="B86" t="inlineStr">
        <x:is>
          <x:t xml:space="preserve">4.0</x:t>
        </x:is>
      </x:c>
      <x:c r="C86" t="inlineStr">
        <x:is>
          <x:t xml:space="preserve">F06</x:t>
        </x:is>
      </x:c>
      <x:c r="F86" t="inlineStr">
        <x:is>
          <x:t xml:space="preserve">MILP-LEX</x:t>
        </x:is>
      </x:c>
      <x:c r="G86" s="46" t="n">
        <x:v>4</x:v>
      </x:c>
      <x:c r="H86" s="46" t="n">
        <x:v>9066.344779999999</x:v>
      </x:c>
      <x:c r="I86" s="45" t="n">
        <x:v>6648.35011831454</x:v>
      </x:c>
      <x:c r="J86" s="45" t="n">
        <x:v>249.1795107035204</x:v>
      </x:c>
      <x:c r="K86" s="45" t="n">
        <x:v>2031.465096138189</x:v>
      </x:c>
      <x:c r="L86" s="45" t="n">
        <x:v>1</x:v>
      </x:c>
      <x:c r="M86" t="inlineStr">
        <x:is>
          <x:t xml:space="preserve">ÓPTIMO</x:t>
        </x:is>
      </x:c>
      <x:c r="N86" s="45" t="n">
        <x:v>7.546825287000502</x:v>
      </x:c>
      <x:c r="O86" s="45" t="n">
        <x:v>0</x:v>
      </x:c>
    </x:row>
    <x:row r="87">
      <x:c r="A87" t="inlineStr">
        <x:is>
          <x:t xml:space="preserve">Multiplicador de duración</x:t>
        </x:is>
      </x:c>
      <x:c r="B87" t="inlineStr">
        <x:is>
          <x:t xml:space="preserve">4.0</x:t>
        </x:is>
      </x:c>
      <x:c r="C87" t="inlineStr">
        <x:is>
          <x:t xml:space="preserve">F07</x:t>
        </x:is>
      </x:c>
      <x:c r="F87" t="inlineStr">
        <x:is>
          <x:t xml:space="preserve">CONV</x:t>
        </x:is>
      </x:c>
      <x:c r="G87" s="46" t="n">
        <x:v>4</x:v>
      </x:c>
      <x:c r="H87" s="46" t="n">
        <x:v>9478.672759999999</x:v>
      </x:c>
      <x:c r="I87" s="45" t="n">
        <x:v>5479.024741916943</x:v>
      </x:c>
      <x:c r="J87" s="45" t="n">
        <x:v>144.6735870643501</x:v>
      </x:c>
      <x:c r="K87" s="45" t="n">
        <x:v>76.33149466666555</x:v>
      </x:c>
      <x:c r="L87" s="45" t="n">
        <x:v>0</x:v>
      </x:c>
      <x:c r="M87" t="inlineStr">
        <x:is>
          <x:t xml:space="preserve">REGLA</x:t>
        </x:is>
      </x:c>
      <x:c r="N87" s="45" t="n">
        <x:v>9.253799998987232e-05</x:v>
      </x:c>
      <x:c r="O87" s="45" t="n">
        <x:v>0</x:v>
      </x:c>
    </x:row>
    <x:row r="88">
      <x:c r="A88" t="inlineStr">
        <x:is>
          <x:t xml:space="preserve">Multiplicador de duración</x:t>
        </x:is>
      </x:c>
      <x:c r="B88" t="inlineStr">
        <x:is>
          <x:t xml:space="preserve">4.0</x:t>
        </x:is>
      </x:c>
      <x:c r="C88" t="inlineStr">
        <x:is>
          <x:t xml:space="preserve">F07</x:t>
        </x:is>
      </x:c>
      <x:c r="F88" t="inlineStr">
        <x:is>
          <x:t xml:space="preserve">MILP-LEX</x:t>
        </x:is>
      </x:c>
      <x:c r="G88" s="46" t="n">
        <x:v>4</x:v>
      </x:c>
      <x:c r="H88" s="46" t="n">
        <x:v>9478.672759999999</x:v>
      </x:c>
      <x:c r="I88" s="45" t="n">
        <x:v>5479.024741916943</x:v>
      </x:c>
      <x:c r="J88" s="45" t="n">
        <x:v>144.6735870643501</x:v>
      </x:c>
      <x:c r="K88" s="45" t="n">
        <x:v>76.33149466666555</x:v>
      </x:c>
      <x:c r="L88" s="45" t="n">
        <x:v>0</x:v>
      </x:c>
      <x:c r="M88" t="inlineStr">
        <x:is>
          <x:t xml:space="preserve">ÓPTIMO</x:t>
        </x:is>
      </x:c>
      <x:c r="N88" s="45" t="n">
        <x:v>0.2227162819999648</x:v>
      </x:c>
      <x:c r="O88" s="45" t="n">
        <x:v>0</x:v>
      </x:c>
    </x:row>
    <x:row r="89">
      <x:c r="A89" t="inlineStr">
        <x:is>
          <x:t xml:space="preserve">Multiplicador de duración</x:t>
        </x:is>
      </x:c>
      <x:c r="B89" t="inlineStr">
        <x:is>
          <x:t xml:space="preserve">4.0</x:t>
        </x:is>
      </x:c>
      <x:c r="C89" t="inlineStr">
        <x:is>
          <x:t xml:space="preserve">F08</x:t>
        </x:is>
      </x:c>
      <x:c r="F89" t="inlineStr">
        <x:is>
          <x:t xml:space="preserve">CONV</x:t>
        </x:is>
      </x:c>
      <x:c r="G89" s="46" t="n">
        <x:v>6</x:v>
      </x:c>
      <x:c r="H89" s="46" t="n">
        <x:v>9421.571599999999</x:v>
      </x:c>
      <x:c r="I89" s="45" t="n">
        <x:v>2420.487639069303</x:v>
      </x:c>
      <x:c r="J89" s="45" t="n">
        <x:v>57.53786573763446</x:v>
      </x:c>
      <x:c r="K89" s="45" t="n">
        <x:v>107.4811209999989</x:v>
      </x:c>
      <x:c r="L89" s="45" t="n">
        <x:v>0</x:v>
      </x:c>
      <x:c r="M89" t="inlineStr">
        <x:is>
          <x:t xml:space="preserve">REGLA</x:t>
        </x:is>
      </x:c>
      <x:c r="N89" s="45" t="n">
        <x:v>0.0001303710005231</x:v>
      </x:c>
      <x:c r="O89" s="45" t="n">
        <x:v>0</x:v>
      </x:c>
    </x:row>
    <x:row r="90">
      <x:c r="A90" t="inlineStr">
        <x:is>
          <x:t xml:space="preserve">Multiplicador de duración</x:t>
        </x:is>
      </x:c>
      <x:c r="B90" t="inlineStr">
        <x:is>
          <x:t xml:space="preserve">4.0</x:t>
        </x:is>
      </x:c>
      <x:c r="C90" t="inlineStr">
        <x:is>
          <x:t xml:space="preserve">F08</x:t>
        </x:is>
      </x:c>
      <x:c r="F90" t="inlineStr">
        <x:is>
          <x:t xml:space="preserve">MILP-LEX</x:t>
        </x:is>
      </x:c>
      <x:c r="G90" s="46" t="n">
        <x:v>3</x:v>
      </x:c>
      <x:c r="H90" s="46" t="n">
        <x:v>4728.2738</x:v>
      </x:c>
      <x:c r="I90" s="45" t="n">
        <x:v>1360.48591415013</x:v>
      </x:c>
      <x:c r="J90" s="45" t="n">
        <x:v>32.31924636495142</x:v>
      </x:c>
      <x:c r="K90" s="45" t="n">
        <x:v>742.0664932686886</x:v>
      </x:c>
      <x:c r="L90" s="45" t="n">
        <x:v>1</x:v>
      </x:c>
      <x:c r="M90" t="inlineStr">
        <x:is>
          <x:t xml:space="preserve">ÓPTIMO</x:t>
        </x:is>
      </x:c>
      <x:c r="N90" s="45" t="n">
        <x:v>15.43896908699935</x:v>
      </x:c>
      <x:c r="O90" s="45" t="n">
        <x:v>0</x:v>
      </x:c>
    </x:row>
    <x:row r="91">
      <x:c r="A91" t="inlineStr">
        <x:is>
          <x:t xml:space="preserve">Multiplicador de duración</x:t>
        </x:is>
      </x:c>
      <x:c r="B91" t="inlineStr">
        <x:is>
          <x:t xml:space="preserve">4.0</x:t>
        </x:is>
      </x:c>
      <x:c r="C91" t="inlineStr">
        <x:is>
          <x:t xml:space="preserve">F09</x:t>
        </x:is>
      </x:c>
      <x:c r="F91" t="inlineStr">
        <x:is>
          <x:t xml:space="preserve">CONV</x:t>
        </x:is>
      </x:c>
      <x:c r="G91" s="46" t="n">
        <x:v>4</x:v>
      </x:c>
      <x:c r="H91" s="46" t="n">
        <x:v>7693.804800000001</x:v>
      </x:c>
      <x:c r="I91" s="45" t="n">
        <x:v>2360.268215281289</x:v>
      </x:c>
      <x:c r="J91" s="45" t="n">
        <x:v>55.13681919021449</x:v>
      </x:c>
      <x:c r="K91" s="45" t="n">
        <x:v>317.9519999999957</x:v>
      </x:c>
      <x:c r="L91" s="45" t="n">
        <x:v>0</x:v>
      </x:c>
      <x:c r="M91" t="inlineStr">
        <x:is>
          <x:t xml:space="preserve">REGLA</x:t>
        </x:is>
      </x:c>
      <x:c r="N91" s="45" t="n">
        <x:v>7.740799992461689e-05</x:v>
      </x:c>
      <x:c r="O91" s="45" t="n">
        <x:v>0</x:v>
      </x:c>
    </x:row>
    <x:row r="92">
      <x:c r="A92" t="inlineStr">
        <x:is>
          <x:t xml:space="preserve">Multiplicador de duración</x:t>
        </x:is>
      </x:c>
      <x:c r="B92" t="inlineStr">
        <x:is>
          <x:t xml:space="preserve">4.0</x:t>
        </x:is>
      </x:c>
      <x:c r="C92" t="inlineStr">
        <x:is>
          <x:t xml:space="preserve">F09</x:t>
        </x:is>
      </x:c>
      <x:c r="F92" t="inlineStr">
        <x:is>
          <x:t xml:space="preserve">MILP-LEX</x:t>
        </x:is>
      </x:c>
      <x:c r="G92" s="46" t="n">
        <x:v>2</x:v>
      </x:c>
      <x:c r="H92" s="46" t="n">
        <x:v>4470.930000000001</x:v>
      </x:c>
      <x:c r="I92" s="45" t="n">
        <x:v>1162.68007058384</x:v>
      </x:c>
      <x:c r="J92" s="45" t="n">
        <x:v>28.70139136686165</x:v>
      </x:c>
      <x:c r="K92" s="45" t="n">
        <x:v>535.0276940000078</x:v>
      </x:c>
      <x:c r="L92" s="45" t="n">
        <x:v>0</x:v>
      </x:c>
      <x:c r="M92" t="inlineStr">
        <x:is>
          <x:t xml:space="preserve">ÓPTIMO</x:t>
        </x:is>
      </x:c>
      <x:c r="N92" s="45" t="n">
        <x:v>2.434786712999994</x:v>
      </x:c>
      <x:c r="O92" s="45" t="n">
        <x:v>0</x:v>
      </x:c>
    </x:row>
    <x:row r="93">
      <x:c r="A93" t="inlineStr">
        <x:is>
          <x:t xml:space="preserve">Multiplicador de duración</x:t>
        </x:is>
      </x:c>
      <x:c r="B93" t="inlineStr">
        <x:is>
          <x:t xml:space="preserve">4.0</x:t>
        </x:is>
      </x:c>
      <x:c r="C93" t="inlineStr">
        <x:is>
          <x:t xml:space="preserve">F10</x:t>
        </x:is>
      </x:c>
      <x:c r="F93" t="inlineStr">
        <x:is>
          <x:t xml:space="preserve">CONV</x:t>
        </x:is>
      </x:c>
      <x:c r="G93" s="46" t="n">
        <x:v>4</x:v>
      </x:c>
      <x:c r="H93" s="46" t="n">
        <x:v>8088.942800000001</x:v>
      </x:c>
      <x:c r="I93" s="45" t="n">
        <x:v>4473.425773227222</x:v>
      </x:c>
      <x:c r="J93" s="45" t="n">
        <x:v>112.9649298951946</x:v>
      </x:c>
      <x:c r="K93" s="45" t="n">
        <x:v>689.4580000000005</x:v>
      </x:c>
      <x:c r="L93" s="45" t="n">
        <x:v>0</x:v>
      </x:c>
      <x:c r="M93" t="inlineStr">
        <x:is>
          <x:t xml:space="preserve">REGLA</x:t>
        </x:is>
      </x:c>
      <x:c r="N93" s="45" t="n">
        <x:v>8.050299948081374e-05</x:v>
      </x:c>
      <x:c r="O93" s="45" t="n">
        <x:v>0</x:v>
      </x:c>
    </x:row>
    <x:row r="94">
      <x:c r="A94" t="inlineStr">
        <x:is>
          <x:t xml:space="preserve">Multiplicador de duración</x:t>
        </x:is>
      </x:c>
      <x:c r="B94" t="inlineStr">
        <x:is>
          <x:t xml:space="preserve">4.0</x:t>
        </x:is>
      </x:c>
      <x:c r="C94" t="inlineStr">
        <x:is>
          <x:t xml:space="preserve">F10</x:t>
        </x:is>
      </x:c>
      <x:c r="F94" t="inlineStr">
        <x:is>
          <x:t xml:space="preserve">MILP-LEX</x:t>
        </x:is>
      </x:c>
      <x:c r="G94" s="46" t="n">
        <x:v>3</x:v>
      </x:c>
      <x:c r="H94" s="46" t="n">
        <x:v>5766.473000000001</x:v>
      </x:c>
      <x:c r="I94" s="45" t="n">
        <x:v>3389.497108256666</x:v>
      </x:c>
      <x:c r="J94" s="45" t="n">
        <x:v>88.58054536964636</x:v>
      </x:c>
      <x:c r="K94" s="45" t="n">
        <x:v>1021.062195000002</x:v>
      </x:c>
      <x:c r="L94" s="45" t="n">
        <x:v>2</x:v>
      </x:c>
      <x:c r="M94" t="inlineStr">
        <x:is>
          <x:t xml:space="preserve">ÓPTIMO</x:t>
        </x:is>
      </x:c>
      <x:c r="N94" s="45" t="n">
        <x:v>2.383421845999692</x:v>
      </x:c>
      <x:c r="O94" s="45" t="n">
        <x:v>0</x:v>
      </x:c>
    </x:row>
    <x:row r="95">
      <x:c r="A95" t="inlineStr">
        <x:is>
          <x:t xml:space="preserve">Multiplicador de duración</x:t>
        </x:is>
      </x:c>
      <x:c r="B95" t="inlineStr">
        <x:is>
          <x:t xml:space="preserve">4.0</x:t>
        </x:is>
      </x:c>
      <x:c r="C95" t="inlineStr">
        <x:is>
          <x:t xml:space="preserve">F11</x:t>
        </x:is>
      </x:c>
      <x:c r="F95" t="inlineStr">
        <x:is>
          <x:t xml:space="preserve">CONV</x:t>
        </x:is>
      </x:c>
      <x:c r="G95" s="46" t="n">
        <x:v>3</x:v>
      </x:c>
      <x:c r="H95" s="46" t="n">
        <x:v>4513.2168</x:v>
      </x:c>
      <x:c r="I95" s="45" t="n">
        <x:v>839.75969867254</x:v>
      </x:c>
      <x:c r="J95" s="45" t="n">
        <x:v>19.20331061649348</x:v>
      </x:c>
      <x:c r="K95" s="45" t="n">
        <x:v>301.8000119999915</x:v>
      </x:c>
      <x:c r="L95" s="45" t="n">
        <x:v>0</x:v>
      </x:c>
      <x:c r="M95" t="inlineStr">
        <x:is>
          <x:t xml:space="preserve">REGLA</x:t>
        </x:is>
      </x:c>
      <x:c r="N95" s="45" t="n">
        <x:v>7.697399996686727e-05</x:v>
      </x:c>
      <x:c r="O95" s="45" t="n">
        <x:v>0</x:v>
      </x:c>
    </x:row>
    <x:row r="96">
      <x:c r="A96" t="inlineStr">
        <x:is>
          <x:t xml:space="preserve">Multiplicador de duración</x:t>
        </x:is>
      </x:c>
      <x:c r="B96" t="inlineStr">
        <x:is>
          <x:t xml:space="preserve">4.0</x:t>
        </x:is>
      </x:c>
      <x:c r="C96" t="inlineStr">
        <x:is>
          <x:t xml:space="preserve">F11</x:t>
        </x:is>
      </x:c>
      <x:c r="F96" t="inlineStr">
        <x:is>
          <x:t xml:space="preserve">MILP-LEX</x:t>
        </x:is>
      </x:c>
      <x:c r="G96" s="46" t="n">
        <x:v>2</x:v>
      </x:c>
      <x:c r="H96" s="46" t="n">
        <x:v>2190.747</x:v>
      </x:c>
      <x:c r="I96" s="45" t="n">
        <x:v>435.2130953142661</x:v>
      </x:c>
      <x:c r="J96" s="45" t="n">
        <x:v>9.675655618286168</x:v>
      </x:c>
      <x:c r="K96" s="45" t="n">
        <x:v>530.560493333332</x:v>
      </x:c>
      <x:c r="L96" s="45" t="n">
        <x:v>0</x:v>
      </x:c>
      <x:c r="M96" t="inlineStr">
        <x:is>
          <x:t xml:space="preserve">ÓPTIMO</x:t>
        </x:is>
      </x:c>
      <x:c r="N96" s="45" t="n">
        <x:v>1.915405643999293</x:v>
      </x:c>
      <x:c r="O96" s="45" t="n">
        <x:v>0</x:v>
      </x:c>
    </x:row>
    <x:row r="97">
      <x:c r="A97" t="inlineStr">
        <x:is>
          <x:t xml:space="preserve">Multiplicador de duración</x:t>
        </x:is>
      </x:c>
      <x:c r="B97" t="inlineStr">
        <x:is>
          <x:t xml:space="preserve">4.0</x:t>
        </x:is>
      </x:c>
      <x:c r="C97" t="inlineStr">
        <x:is>
          <x:t xml:space="preserve">F12</x:t>
        </x:is>
      </x:c>
      <x:c r="F97" t="inlineStr">
        <x:is>
          <x:t xml:space="preserve">CONV</x:t>
        </x:is>
      </x:c>
      <x:c r="G97" s="46" t="n">
        <x:v>4</x:v>
      </x:c>
      <x:c r="H97" s="46" t="n">
        <x:v>8088.942800000001</x:v>
      </x:c>
      <x:c r="I97" s="45" t="n">
        <x:v>3258.583471449422</x:v>
      </x:c>
      <x:c r="J97" s="45" t="n">
        <x:v>80.17151807962762</x:v>
      </x:c>
      <x:c r="K97" s="45" t="n">
        <x:v>458.1833333333289</x:v>
      </x:c>
      <x:c r="L97" s="45" t="n">
        <x:v>0</x:v>
      </x:c>
      <x:c r="M97" t="inlineStr">
        <x:is>
          <x:t xml:space="preserve">REGLA</x:t>
        </x:is>
      </x:c>
      <x:c r="N97" s="45" t="n">
        <x:v>7.554600051662419e-05</x:v>
      </x:c>
      <x:c r="O97" s="45" t="n">
        <x:v>0</x:v>
      </x:c>
    </x:row>
    <x:row r="98">
      <x:c r="A98" t="inlineStr">
        <x:is>
          <x:t xml:space="preserve">Multiplicador de duración</x:t>
        </x:is>
      </x:c>
      <x:c r="B98" t="inlineStr">
        <x:is>
          <x:t xml:space="preserve">4.0</x:t>
        </x:is>
      </x:c>
      <x:c r="C98" t="inlineStr">
        <x:is>
          <x:t xml:space="preserve">F12</x:t>
        </x:is>
      </x:c>
      <x:c r="F98" t="inlineStr">
        <x:is>
          <x:t xml:space="preserve">MILP-LEX</x:t>
        </x:is>
      </x:c>
      <x:c r="G98" s="46" t="n">
        <x:v>2</x:v>
      </x:c>
      <x:c r="H98" s="46" t="n">
        <x:v>4261.074000000001</x:v>
      </x:c>
      <x:c r="I98" s="45" t="n">
        <x:v>2498.828573842633</x:v>
      </x:c>
      <x:c r="J98" s="45" t="n">
        <x:v>66.61693337862447</x:v>
      </x:c>
      <x:c r="K98" s="45" t="n">
        <x:v>879.4994033333267</x:v>
      </x:c>
      <x:c r="L98" s="45" t="n">
        <x:v>1</x:v>
      </x:c>
      <x:c r="M98" t="inlineStr">
        <x:is>
          <x:t xml:space="preserve">ÓPTIMO</x:t>
        </x:is>
      </x:c>
      <x:c r="N98" s="45" t="n">
        <x:v>0.7664569879998453</x:v>
      </x:c>
      <x:c r="O98" s="45" t="n">
        <x:v>0</x:v>
      </x:c>
    </x:row>
    <x:row r="99">
      <x:c r="A99" t="inlineStr">
        <x:is>
          <x:t xml:space="preserve">Peso de reasignación β</x:t>
        </x:is>
      </x:c>
      <x:c r="B99" t="inlineStr">
        <x:is>
          <x:t xml:space="preserve">0.0</x:t>
        </x:is>
      </x:c>
      <x:c r="C99" t="inlineStr">
        <x:is>
          <x:t xml:space="preserve">F01</x:t>
        </x:is>
      </x:c>
      <x:c r="F99" t="inlineStr">
        <x:is>
          <x:t xml:space="preserve">MILP-LEX</x:t>
        </x:is>
      </x:c>
      <x:c r="G99" s="46" t="n">
        <x:v>1</x:v>
      </x:c>
      <x:c r="H99" s="46" t="n">
        <x:v>1720.456</x:v>
      </x:c>
      <x:c r="I99" s="45" t="n">
        <x:v>1121.284294429535</x:v>
      </x:c>
      <x:c r="J99" s="45" t="n">
        <x:v>26.20160856994121</x:v>
      </x:c>
      <x:c r="K99" s="45" t="n">
        <x:v>496.3150000000002</x:v>
      </x:c>
      <x:c r="L99" s="45" t="n">
        <x:v>1</x:v>
      </x:c>
      <x:c r="M99" t="inlineStr">
        <x:is>
          <x:t xml:space="preserve">ÓPTIMO</x:t>
        </x:is>
      </x:c>
      <x:c r="N99" s="45" t="n">
        <x:v>1.021086882999953</x:v>
      </x:c>
      <x:c r="O99" s="45" t="n">
        <x:v>0</x:v>
      </x:c>
    </x:row>
    <x:row r="100">
      <x:c r="A100" t="inlineStr">
        <x:is>
          <x:t xml:space="preserve">Peso de reasignación β</x:t>
        </x:is>
      </x:c>
      <x:c r="B100" t="inlineStr">
        <x:is>
          <x:t xml:space="preserve">0.0</x:t>
        </x:is>
      </x:c>
      <x:c r="C100" t="inlineStr">
        <x:is>
          <x:t xml:space="preserve">F02</x:t>
        </x:is>
      </x:c>
      <x:c r="F100" t="inlineStr">
        <x:is>
          <x:t xml:space="preserve">MILP-LEX</x:t>
        </x:is>
      </x:c>
      <x:c r="G100" s="46" t="n">
        <x:v>4</x:v>
      </x:c>
      <x:c r="H100" s="46" t="n">
        <x:v>9298.591759999999</x:v>
      </x:c>
      <x:c r="I100" s="45" t="n">
        <x:v>3568.6607989197</x:v>
      </x:c>
      <x:c r="J100" s="45" t="n">
        <x:v>95.27612724606476</x:v>
      </x:c>
      <x:c r="K100" s="45" t="n">
        <x:v>1037.768052701335</x:v>
      </x:c>
      <x:c r="L100" s="45" t="n">
        <x:v>1</x:v>
      </x:c>
      <x:c r="M100" t="inlineStr">
        <x:is>
          <x:t xml:space="preserve">ÓPTIMO</x:t>
        </x:is>
      </x:c>
      <x:c r="N100" s="45" t="n">
        <x:v>17.07908953500009</x:v>
      </x:c>
      <x:c r="O100" s="45" t="n">
        <x:v>0</x:v>
      </x:c>
    </x:row>
    <x:row r="101">
      <x:c r="A101" t="inlineStr">
        <x:is>
          <x:t xml:space="preserve">Peso de reasignación β</x:t>
        </x:is>
      </x:c>
      <x:c r="B101" t="inlineStr">
        <x:is>
          <x:t xml:space="preserve">0.0</x:t>
        </x:is>
      </x:c>
      <x:c r="C101" t="inlineStr">
        <x:is>
          <x:t xml:space="preserve">F03</x:t>
        </x:is>
      </x:c>
      <x:c r="F101" t="inlineStr">
        <x:is>
          <x:t xml:space="preserve">MILP-LEX</x:t>
        </x:is>
      </x:c>
      <x:c r="G101" s="46" t="n">
        <x:v>3</x:v>
      </x:c>
      <x:c r="H101" s="46" t="n">
        <x:v>5767.98676</x:v>
      </x:c>
      <x:c r="I101" s="45" t="n">
        <x:v>2604.216428050581</x:v>
      </x:c>
      <x:c r="J101" s="45" t="n">
        <x:v>67.06706880644947</x:v>
      </x:c>
      <x:c r="K101" s="45" t="n">
        <x:v>20.33149466666737</x:v>
      </x:c>
      <x:c r="L101" s="45" t="n">
        <x:v>0</x:v>
      </x:c>
      <x:c r="M101" t="inlineStr">
        <x:is>
          <x:t xml:space="preserve">ÓPTIMO</x:t>
        </x:is>
      </x:c>
      <x:c r="N101" s="45" t="n">
        <x:v>0.1574820559999352</x:v>
      </x:c>
      <x:c r="O101" s="45" t="n">
        <x:v>0</x:v>
      </x:c>
    </x:row>
    <x:row r="102">
      <x:c r="A102" t="inlineStr">
        <x:is>
          <x:t xml:space="preserve">Peso de reasignación β</x:t>
        </x:is>
      </x:c>
      <x:c r="B102" t="inlineStr">
        <x:is>
          <x:t xml:space="preserve">0.0</x:t>
        </x:is>
      </x:c>
      <x:c r="C102" t="inlineStr">
        <x:is>
          <x:t xml:space="preserve">F04</x:t>
        </x:is>
      </x:c>
      <x:c r="F102" t="inlineStr">
        <x:is>
          <x:t xml:space="preserve">MILP-LEX</x:t>
        </x:is>
      </x:c>
      <x:c r="G102" s="46" t="n">
        <x:v>5</x:v>
      </x:c>
      <x:c r="H102" s="46" t="n">
        <x:v>12511.98178</x:v>
      </x:c>
      <x:c r="I102" s="45" t="n">
        <x:v>5878.201340898641</x:v>
      </x:c>
      <x:c r="J102" s="45" t="n">
        <x:v>153.8614107585271</x:v>
      </x:c>
      <x:c r="K102" s="45" t="n">
        <x:v>1309.068010091535</x:v>
      </x:c>
      <x:c r="L102" s="45" t="n">
        <x:v>2</x:v>
      </x:c>
      <x:c r="M102" t="inlineStr">
        <x:is>
          <x:t xml:space="preserve">ÓPTIMO</x:t>
        </x:is>
      </x:c>
      <x:c r="N102" s="45" t="n">
        <x:v>5.521067982999739</x:v>
      </x:c>
      <x:c r="O102" s="45" t="n">
        <x:v>0</x:v>
      </x:c>
    </x:row>
    <x:row r="103">
      <x:c r="A103" t="inlineStr">
        <x:is>
          <x:t xml:space="preserve">Peso de reasignación β</x:t>
        </x:is>
      </x:c>
      <x:c r="B103" t="inlineStr">
        <x:is>
          <x:t xml:space="preserve">0.0</x:t>
        </x:is>
      </x:c>
      <x:c r="C103" t="inlineStr">
        <x:is>
          <x:t xml:space="preserve">F05</x:t>
        </x:is>
      </x:c>
      <x:c r="F103" t="inlineStr">
        <x:is>
          <x:t xml:space="preserve">MILP-LEX</x:t>
        </x:is>
      </x:c>
      <x:c r="G103" s="46" t="n">
        <x:v>3</x:v>
      </x:c>
      <x:c r="H103" s="46" t="n">
        <x:v>5587.905760000001</x:v>
      </x:c>
      <x:c r="I103" s="45" t="n">
        <x:v>3794.316841383164</x:v>
      </x:c>
      <x:c r="J103" s="45" t="n">
        <x:v>95.78397931789156</x:v>
      </x:c>
      <x:c r="K103" s="45" t="n">
        <x:v>593.0612130000002</x:v>
      </x:c>
      <x:c r="L103" s="45" t="n">
        <x:v>1</x:v>
      </x:c>
      <x:c r="M103" t="inlineStr">
        <x:is>
          <x:t xml:space="preserve">ÓPTIMO</x:t>
        </x:is>
      </x:c>
      <x:c r="N103" s="45" t="n">
        <x:v>1.736976481000056</x:v>
      </x:c>
      <x:c r="O103" s="45" t="n">
        <x:v>0</x:v>
      </x:c>
    </x:row>
    <x:row r="104">
      <x:c r="A104" t="inlineStr">
        <x:is>
          <x:t xml:space="preserve">Peso de reasignación β</x:t>
        </x:is>
      </x:c>
      <x:c r="B104" t="inlineStr">
        <x:is>
          <x:t xml:space="preserve">0.0</x:t>
        </x:is>
      </x:c>
      <x:c r="C104" t="inlineStr">
        <x:is>
          <x:t xml:space="preserve">F06</x:t>
        </x:is>
      </x:c>
      <x:c r="F104" t="inlineStr">
        <x:is>
          <x:t xml:space="preserve">MILP-LEX</x:t>
        </x:is>
      </x:c>
      <x:c r="G104" s="46" t="n">
        <x:v>4</x:v>
      </x:c>
      <x:c r="H104" s="46" t="n">
        <x:v>9066.344779999999</x:v>
      </x:c>
      <x:c r="I104" s="45" t="n">
        <x:v>6648.350164165799</x:v>
      </x:c>
      <x:c r="J104" s="45" t="n">
        <x:v>249.1795117035223</x:v>
      </x:c>
      <x:c r="K104" s="45" t="n">
        <x:v>2031.465092335922</x:v>
      </x:c>
      <x:c r="L104" s="45" t="n">
        <x:v>1</x:v>
      </x:c>
      <x:c r="M104" t="inlineStr">
        <x:is>
          <x:t xml:space="preserve">ÓPTIMO</x:t>
        </x:is>
      </x:c>
      <x:c r="N104" s="45" t="n">
        <x:v>10.2406775089994</x:v>
      </x:c>
      <x:c r="O104" s="45" t="n">
        <x:v>0</x:v>
      </x:c>
    </x:row>
    <x:row r="105">
      <x:c r="A105" t="inlineStr">
        <x:is>
          <x:t xml:space="preserve">Peso de reasignación β</x:t>
        </x:is>
      </x:c>
      <x:c r="B105" t="inlineStr">
        <x:is>
          <x:t xml:space="preserve">0.0</x:t>
        </x:is>
      </x:c>
      <x:c r="C105" t="inlineStr">
        <x:is>
          <x:t xml:space="preserve">F07</x:t>
        </x:is>
      </x:c>
      <x:c r="F105" t="inlineStr">
        <x:is>
          <x:t xml:space="preserve">MILP-LEX</x:t>
        </x:is>
      </x:c>
      <x:c r="G105" s="46" t="n">
        <x:v>4</x:v>
      </x:c>
      <x:c r="H105" s="46" t="n">
        <x:v>9478.672759999999</x:v>
      </x:c>
      <x:c r="I105" s="45" t="n">
        <x:v>5116.138835666942</x:v>
      </x:c>
      <x:c r="J105" s="45" t="n">
        <x:v>134.4979042138756</x:v>
      </x:c>
      <x:c r="K105" s="45" t="n">
        <x:v>16.33149466666555</x:v>
      </x:c>
      <x:c r="L105" s="45" t="n">
        <x:v>0</x:v>
      </x:c>
      <x:c r="M105" t="inlineStr">
        <x:is>
          <x:t xml:space="preserve">ÓPTIMO</x:t>
        </x:is>
      </x:c>
      <x:c r="N105" s="45" t="n">
        <x:v>0.3061592369995196</x:v>
      </x:c>
      <x:c r="O105" s="45" t="n">
        <x:v>0</x:v>
      </x:c>
    </x:row>
    <x:row r="106">
      <x:c r="A106" t="inlineStr">
        <x:is>
          <x:t xml:space="preserve">Peso de reasignación β</x:t>
        </x:is>
      </x:c>
      <x:c r="B106" t="inlineStr">
        <x:is>
          <x:t xml:space="preserve">0.0</x:t>
        </x:is>
      </x:c>
      <x:c r="C106" t="inlineStr">
        <x:is>
          <x:t xml:space="preserve">F08</x:t>
        </x:is>
      </x:c>
      <x:c r="F106" t="inlineStr">
        <x:is>
          <x:t xml:space="preserve">MILP-LEX</x:t>
        </x:is>
      </x:c>
      <x:c r="G106" s="46" t="n">
        <x:v>3</x:v>
      </x:c>
      <x:c r="H106" s="46" t="n">
        <x:v>4728.2738</x:v>
      </x:c>
      <x:c r="I106" s="45" t="n">
        <x:v>768.7512484248537</x:v>
      </x:c>
      <x:c r="J106" s="45" t="n">
        <x:v>18.19634103757629</x:v>
      </x:c>
      <x:c r="K106" s="45" t="n">
        <x:v>675.3267148792809</x:v>
      </x:c>
      <x:c r="L106" s="45" t="n">
        <x:v>3</x:v>
      </x:c>
      <x:c r="M106" t="inlineStr">
        <x:is>
          <x:t xml:space="preserve">ÓPTIMO</x:t>
        </x:is>
      </x:c>
      <x:c r="N106" s="45" t="n">
        <x:v>16.62005560199941</x:v>
      </x:c>
      <x:c r="O106" s="45" t="n">
        <x:v>0</x:v>
      </x:c>
    </x:row>
    <x:row r="107">
      <x:c r="A107" t="inlineStr">
        <x:is>
          <x:t xml:space="preserve">Peso de reasignación β</x:t>
        </x:is>
      </x:c>
      <x:c r="B107" t="inlineStr">
        <x:is>
          <x:t xml:space="preserve">0.0</x:t>
        </x:is>
      </x:c>
      <x:c r="C107" t="inlineStr">
        <x:is>
          <x:t xml:space="preserve">F09</x:t>
        </x:is>
      </x:c>
      <x:c r="F107" t="inlineStr">
        <x:is>
          <x:t xml:space="preserve">MILP-LEX</x:t>
        </x:is>
      </x:c>
      <x:c r="G107" s="46" t="n">
        <x:v>2</x:v>
      </x:c>
      <x:c r="H107" s="46" t="n">
        <x:v>2190.747</x:v>
      </x:c>
      <x:c r="I107" s="45" t="n">
        <x:v>645.7850258736687</x:v>
      </x:c>
      <x:c r="J107" s="45" t="n">
        <x:v>14.78908271870886</x:v>
      </x:c>
      <x:c r="K107" s="45" t="n">
        <x:v>413.5045522533474</x:v>
      </x:c>
      <x:c r="L107" s="45" t="n">
        <x:v>1</x:v>
      </x:c>
      <x:c r="M107" t="inlineStr">
        <x:is>
          <x:t xml:space="preserve">ÓPTIMO</x:t>
        </x:is>
      </x:c>
      <x:c r="N107" s="45" t="n">
        <x:v>1.801738549999754</x:v>
      </x:c>
      <x:c r="O107" s="45" t="n">
        <x:v>0</x:v>
      </x:c>
    </x:row>
    <x:row r="108">
      <x:c r="A108" t="inlineStr">
        <x:is>
          <x:t xml:space="preserve">Peso de reasignación β</x:t>
        </x:is>
      </x:c>
      <x:c r="B108" t="inlineStr">
        <x:is>
          <x:t xml:space="preserve">0.0</x:t>
        </x:is>
      </x:c>
      <x:c r="C108" t="inlineStr">
        <x:is>
          <x:t xml:space="preserve">F10</x:t>
        </x:is>
      </x:c>
      <x:c r="F108" t="inlineStr">
        <x:is>
          <x:t xml:space="preserve">MILP-LEX</x:t>
        </x:is>
      </x:c>
      <x:c r="G108" s="46" t="n">
        <x:v>2</x:v>
      </x:c>
      <x:c r="H108" s="46" t="n">
        <x:v>4261.074000000001</x:v>
      </x:c>
      <x:c r="I108" s="45" t="n">
        <x:v>2622.916167175968</x:v>
      </x:c>
      <x:c r="J108" s="45" t="n">
        <x:v>71.12428765420574</x:v>
      </x:c>
      <x:c r="K108" s="45" t="n">
        <x:v>845.869403333345</x:v>
      </x:c>
      <x:c r="L108" s="45" t="n">
        <x:v>1</x:v>
      </x:c>
      <x:c r="M108" t="inlineStr">
        <x:is>
          <x:t xml:space="preserve">ÓPTIMO</x:t>
        </x:is>
      </x:c>
      <x:c r="N108" s="45" t="n">
        <x:v>1.60426690300028</x:v>
      </x:c>
      <x:c r="O108" s="45" t="n">
        <x:v>0</x:v>
      </x:c>
    </x:row>
    <x:row r="109">
      <x:c r="A109" t="inlineStr">
        <x:is>
          <x:t xml:space="preserve">Peso de reasignación β</x:t>
        </x:is>
      </x:c>
      <x:c r="B109" t="inlineStr">
        <x:is>
          <x:t xml:space="preserve">0.0</x:t>
        </x:is>
      </x:c>
      <x:c r="C109" t="inlineStr">
        <x:is>
          <x:t xml:space="preserve">F11</x:t>
        </x:is>
      </x:c>
      <x:c r="F109" t="inlineStr">
        <x:is>
          <x:t xml:space="preserve">MILP-LEX</x:t>
        </x:is>
      </x:c>
      <x:c r="G109" s="46" t="n">
        <x:v>1</x:v>
      </x:c>
      <x:c r="H109" s="46" t="n">
        <x:v>900.405</x:v>
      </x:c>
      <x:c r="I109" s="45" t="n">
        <x:v>196.6362657150722</x:v>
      </x:c>
      <x:c r="J109" s="45" t="n">
        <x:v>4.288571052987345</x:v>
      </x:c>
      <x:c r="K109" s="45" t="n">
        <x:v>410.560493333332</x:v>
      </x:c>
      <x:c r="L109" s="45" t="n">
        <x:v>1</x:v>
      </x:c>
      <x:c r="M109" t="inlineStr">
        <x:is>
          <x:t xml:space="preserve">ÓPTIMO</x:t>
        </x:is>
      </x:c>
      <x:c r="N109" s="45" t="n">
        <x:v>1.640553101000478</x:v>
      </x:c>
      <x:c r="O109" s="45" t="n">
        <x:v>0</x:v>
      </x:c>
    </x:row>
    <x:row r="110">
      <x:c r="A110" t="inlineStr">
        <x:is>
          <x:t xml:space="preserve">Peso de reasignación β</x:t>
        </x:is>
      </x:c>
      <x:c r="B110" t="inlineStr">
        <x:is>
          <x:t xml:space="preserve">0.0</x:t>
        </x:is>
      </x:c>
      <x:c r="C110" t="inlineStr">
        <x:is>
          <x:t xml:space="preserve">F12</x:t>
        </x:is>
      </x:c>
      <x:c r="F110" t="inlineStr">
        <x:is>
          <x:t xml:space="preserve">MILP-LEX</x:t>
        </x:is>
      </x:c>
      <x:c r="G110" s="46" t="n">
        <x:v>2</x:v>
      </x:c>
      <x:c r="H110" s="46" t="n">
        <x:v>2585.885</x:v>
      </x:c>
      <x:c r="I110" s="45" t="n">
        <x:v>1224.12119291978</x:v>
      </x:c>
      <x:c r="J110" s="45" t="n">
        <x:v>29.41573625682408</x:v>
      </x:c>
      <x:c r="K110" s="45" t="n">
        <x:v>506.7582946666648</x:v>
      </x:c>
      <x:c r="L110" s="45" t="n">
        <x:v>2</x:v>
      </x:c>
      <x:c r="M110" t="inlineStr">
        <x:is>
          <x:t xml:space="preserve">ÓPTIMO</x:t>
        </x:is>
      </x:c>
      <x:c r="N110" s="45" t="n">
        <x:v>2.215306781000436</x:v>
      </x:c>
      <x:c r="O110" s="45" t="n">
        <x:v>0</x:v>
      </x:c>
    </x:row>
    <x:row r="111">
      <x:c r="A111" t="inlineStr">
        <x:is>
          <x:t xml:space="preserve">Peso de reasignación β</x:t>
        </x:is>
      </x:c>
      <x:c r="B111" t="inlineStr">
        <x:is>
          <x:t xml:space="preserve">8.0</x:t>
        </x:is>
      </x:c>
      <x:c r="C111" t="inlineStr">
        <x:is>
          <x:t xml:space="preserve">F01</x:t>
        </x:is>
      </x:c>
      <x:c r="F111" t="inlineStr">
        <x:is>
          <x:t xml:space="preserve">MILP-LEX</x:t>
        </x:is>
      </x:c>
      <x:c r="G111" s="46" t="n">
        <x:v>1</x:v>
      </x:c>
      <x:c r="H111" s="46" t="n">
        <x:v>1720.456</x:v>
      </x:c>
      <x:c r="I111" s="45" t="n">
        <x:v>1121.284294429826</x:v>
      </x:c>
      <x:c r="J111" s="45" t="n">
        <x:v>26.20160856994752</x:v>
      </x:c>
      <x:c r="K111" s="45" t="n">
        <x:v>496.3150000005355</x:v>
      </x:c>
      <x:c r="L111" s="45" t="n">
        <x:v>0</x:v>
      </x:c>
      <x:c r="M111" t="inlineStr">
        <x:is>
          <x:t xml:space="preserve">ÓPTIMO</x:t>
        </x:is>
      </x:c>
      <x:c r="N111" s="45" t="n">
        <x:v>1.423061176999909</x:v>
      </x:c>
      <x:c r="O111" s="45" t="n">
        <x:v>0</x:v>
      </x:c>
    </x:row>
    <x:row r="112">
      <x:c r="A112" t="inlineStr">
        <x:is>
          <x:t xml:space="preserve">Peso de reasignación β</x:t>
        </x:is>
      </x:c>
      <x:c r="B112" t="inlineStr">
        <x:is>
          <x:t xml:space="preserve">8.0</x:t>
        </x:is>
      </x:c>
      <x:c r="C112" t="inlineStr">
        <x:is>
          <x:t xml:space="preserve">F02</x:t>
        </x:is>
      </x:c>
      <x:c r="F112" t="inlineStr">
        <x:is>
          <x:t xml:space="preserve">MILP-LEX</x:t>
        </x:is>
      </x:c>
      <x:c r="G112" s="46" t="n">
        <x:v>4</x:v>
      </x:c>
      <x:c r="H112" s="46" t="n">
        <x:v>9298.591759999999</x:v>
      </x:c>
      <x:c r="I112" s="45" t="n">
        <x:v>3568.660798919702</x:v>
      </x:c>
      <x:c r="J112" s="45" t="n">
        <x:v>95.2761272460649</x:v>
      </x:c>
      <x:c r="K112" s="45" t="n">
        <x:v>1037.768052701334</x:v>
      </x:c>
      <x:c r="L112" s="45" t="n">
        <x:v>1</x:v>
      </x:c>
      <x:c r="M112" t="inlineStr">
        <x:is>
          <x:t xml:space="preserve">ÓPTIMO</x:t>
        </x:is>
      </x:c>
      <x:c r="N112" s="45" t="n">
        <x:v>14.56197496499954</x:v>
      </x:c>
      <x:c r="O112" s="45" t="n">
        <x:v>0</x:v>
      </x:c>
    </x:row>
    <x:row r="113">
      <x:c r="A113" t="inlineStr">
        <x:is>
          <x:t xml:space="preserve">Peso de reasignación β</x:t>
        </x:is>
      </x:c>
      <x:c r="B113" t="inlineStr">
        <x:is>
          <x:t xml:space="preserve">8.0</x:t>
        </x:is>
      </x:c>
      <x:c r="C113" t="inlineStr">
        <x:is>
          <x:t xml:space="preserve">F03</x:t>
        </x:is>
      </x:c>
      <x:c r="F113" t="inlineStr">
        <x:is>
          <x:t xml:space="preserve">MILP-LEX</x:t>
        </x:is>
      </x:c>
      <x:c r="G113" s="46" t="n">
        <x:v>3</x:v>
      </x:c>
      <x:c r="H113" s="46" t="n">
        <x:v>5767.98676</x:v>
      </x:c>
      <x:c r="I113" s="45" t="n">
        <x:v>2604.216428050581</x:v>
      </x:c>
      <x:c r="J113" s="45" t="n">
        <x:v>67.06706880644947</x:v>
      </x:c>
      <x:c r="K113" s="45" t="n">
        <x:v>20.33149466666737</x:v>
      </x:c>
      <x:c r="L113" s="45" t="n">
        <x:v>0</x:v>
      </x:c>
      <x:c r="M113" t="inlineStr">
        <x:is>
          <x:t xml:space="preserve">ÓPTIMO</x:t>
        </x:is>
      </x:c>
      <x:c r="N113" s="45" t="n">
        <x:v>0.1618821399997614</x:v>
      </x:c>
      <x:c r="O113" s="45" t="n">
        <x:v>0</x:v>
      </x:c>
    </x:row>
    <x:row r="114">
      <x:c r="A114" t="inlineStr">
        <x:is>
          <x:t xml:space="preserve">Peso de reasignación β</x:t>
        </x:is>
      </x:c>
      <x:c r="B114" t="inlineStr">
        <x:is>
          <x:t xml:space="preserve">8.0</x:t>
        </x:is>
      </x:c>
      <x:c r="C114" t="inlineStr">
        <x:is>
          <x:t xml:space="preserve">F04</x:t>
        </x:is>
      </x:c>
      <x:c r="F114" t="inlineStr">
        <x:is>
          <x:t xml:space="preserve">MILP-LEX</x:t>
        </x:is>
      </x:c>
      <x:c r="G114" s="46" t="n">
        <x:v>5</x:v>
      </x:c>
      <x:c r="H114" s="46" t="n">
        <x:v>12511.98178</x:v>
      </x:c>
      <x:c r="I114" s="45" t="n">
        <x:v>5878.201340898641</x:v>
      </x:c>
      <x:c r="J114" s="45" t="n">
        <x:v>153.8614107585271</x:v>
      </x:c>
      <x:c r="K114" s="45" t="n">
        <x:v>1315.363009424851</x:v>
      </x:c>
      <x:c r="L114" s="45" t="n">
        <x:v>1</x:v>
      </x:c>
      <x:c r="M114" t="inlineStr">
        <x:is>
          <x:t xml:space="preserve">ÓPTIMO</x:t>
        </x:is>
      </x:c>
      <x:c r="N114" s="45" t="n">
        <x:v>8.342790247999801</x:v>
      </x:c>
      <x:c r="O114" s="45" t="n">
        <x:v>0</x:v>
      </x:c>
    </x:row>
    <x:row r="115">
      <x:c r="A115" t="inlineStr">
        <x:is>
          <x:t xml:space="preserve">Peso de reasignación β</x:t>
        </x:is>
      </x:c>
      <x:c r="B115" t="inlineStr">
        <x:is>
          <x:t xml:space="preserve">8.0</x:t>
        </x:is>
      </x:c>
      <x:c r="C115" t="inlineStr">
        <x:is>
          <x:t xml:space="preserve">F05</x:t>
        </x:is>
      </x:c>
      <x:c r="F115" t="inlineStr">
        <x:is>
          <x:t xml:space="preserve">MILP-LEX</x:t>
        </x:is>
      </x:c>
      <x:c r="G115" s="46" t="n">
        <x:v>3</x:v>
      </x:c>
      <x:c r="H115" s="46" t="n">
        <x:v>5587.905760000001</x:v>
      </x:c>
      <x:c r="I115" s="45" t="n">
        <x:v>3794.316841383176</x:v>
      </x:c>
      <x:c r="J115" s="45" t="n">
        <x:v>95.78397931789183</x:v>
      </x:c>
      <x:c r="K115" s="45" t="n">
        <x:v>593.0612129999993</x:v>
      </x:c>
      <x:c r="L115" s="45" t="n">
        <x:v>0</x:v>
      </x:c>
      <x:c r="M115" t="inlineStr">
        <x:is>
          <x:t xml:space="preserve">ÓPTIMO</x:t>
        </x:is>
      </x:c>
      <x:c r="N115" s="45" t="n">
        <x:v>1.855330668000533</x:v>
      </x:c>
      <x:c r="O115" s="45" t="n">
        <x:v>0</x:v>
      </x:c>
    </x:row>
    <x:row r="116">
      <x:c r="A116" t="inlineStr">
        <x:is>
          <x:t xml:space="preserve">Peso de reasignación β</x:t>
        </x:is>
      </x:c>
      <x:c r="B116" t="inlineStr">
        <x:is>
          <x:t xml:space="preserve">8.0</x:t>
        </x:is>
      </x:c>
      <x:c r="C116" t="inlineStr">
        <x:is>
          <x:t xml:space="preserve">F06</x:t>
        </x:is>
      </x:c>
      <x:c r="F116" t="inlineStr">
        <x:is>
          <x:t xml:space="preserve">MILP-LEX</x:t>
        </x:is>
      </x:c>
      <x:c r="G116" s="46" t="n">
        <x:v>4</x:v>
      </x:c>
      <x:c r="H116" s="46" t="n">
        <x:v>9066.344779999999</x:v>
      </x:c>
      <x:c r="I116" s="45" t="n">
        <x:v>6648.3501641656</x:v>
      </x:c>
      <x:c r="J116" s="45" t="n">
        <x:v>249.1795117035167</x:v>
      </x:c>
      <x:c r="K116" s="45" t="n">
        <x:v>2031.465092335959</x:v>
      </x:c>
      <x:c r="L116" s="45" t="n">
        <x:v>1</x:v>
      </x:c>
      <x:c r="M116" t="inlineStr">
        <x:is>
          <x:t xml:space="preserve">ÓPTIMO</x:t>
        </x:is>
      </x:c>
      <x:c r="N116" s="45" t="n">
        <x:v>7.947773957999743</x:v>
      </x:c>
      <x:c r="O116" s="45" t="n">
        <x:v>0</x:v>
      </x:c>
    </x:row>
    <x:row r="117">
      <x:c r="A117" t="inlineStr">
        <x:is>
          <x:t xml:space="preserve">Peso de reasignación β</x:t>
        </x:is>
      </x:c>
      <x:c r="B117" t="inlineStr">
        <x:is>
          <x:t xml:space="preserve">8.0</x:t>
        </x:is>
      </x:c>
      <x:c r="C117" t="inlineStr">
        <x:is>
          <x:t xml:space="preserve">F07</x:t>
        </x:is>
      </x:c>
      <x:c r="F117" t="inlineStr">
        <x:is>
          <x:t xml:space="preserve">MILP-LEX</x:t>
        </x:is>
      </x:c>
      <x:c r="G117" s="46" t="n">
        <x:v>4</x:v>
      </x:c>
      <x:c r="H117" s="46" t="n">
        <x:v>9478.672759999999</x:v>
      </x:c>
      <x:c r="I117" s="45" t="n">
        <x:v>5116.138835666942</x:v>
      </x:c>
      <x:c r="J117" s="45" t="n">
        <x:v>134.4979042138756</x:v>
      </x:c>
      <x:c r="K117" s="45" t="n">
        <x:v>16.33149466666555</x:v>
      </x:c>
      <x:c r="L117" s="45" t="n">
        <x:v>0</x:v>
      </x:c>
      <x:c r="M117" t="inlineStr">
        <x:is>
          <x:t xml:space="preserve">ÓPTIMO</x:t>
        </x:is>
      </x:c>
      <x:c r="N117" s="45" t="n">
        <x:v>0.3014111990005403</x:v>
      </x:c>
      <x:c r="O117" s="45" t="n">
        <x:v>0</x:v>
      </x:c>
    </x:row>
    <x:row r="118">
      <x:c r="A118" t="inlineStr">
        <x:is>
          <x:t xml:space="preserve">Peso de reasignación β</x:t>
        </x:is>
      </x:c>
      <x:c r="B118" t="inlineStr">
        <x:is>
          <x:t xml:space="preserve">8.0</x:t>
        </x:is>
      </x:c>
      <x:c r="C118" t="inlineStr">
        <x:is>
          <x:t xml:space="preserve">F08</x:t>
        </x:is>
      </x:c>
      <x:c r="F118" t="inlineStr">
        <x:is>
          <x:t xml:space="preserve">MILP-LEX</x:t>
        </x:is>
      </x:c>
      <x:c r="G118" s="46" t="n">
        <x:v>3</x:v>
      </x:c>
      <x:c r="H118" s="46" t="n">
        <x:v>4728.2738</x:v>
      </x:c>
      <x:c r="I118" s="45" t="n">
        <x:v>768.7512484248448</x:v>
      </x:c>
      <x:c r="J118" s="45" t="n">
        <x:v>18.19634103757605</x:v>
      </x:c>
      <x:c r="K118" s="45" t="n">
        <x:v>676.6933818792832</x:v>
      </x:c>
      <x:c r="L118" s="45" t="n">
        <x:v>1</x:v>
      </x:c>
      <x:c r="M118" t="inlineStr">
        <x:is>
          <x:t xml:space="preserve">ÓPTIMO</x:t>
        </x:is>
      </x:c>
      <x:c r="N118" s="45" t="n">
        <x:v>15.98860780399991</x:v>
      </x:c>
      <x:c r="O118" s="45" t="n">
        <x:v>0</x:v>
      </x:c>
    </x:row>
    <x:row r="119">
      <x:c r="A119" t="inlineStr">
        <x:is>
          <x:t xml:space="preserve">Peso de reasignación β</x:t>
        </x:is>
      </x:c>
      <x:c r="B119" t="inlineStr">
        <x:is>
          <x:t xml:space="preserve">8.0</x:t>
        </x:is>
      </x:c>
      <x:c r="C119" t="inlineStr">
        <x:is>
          <x:t xml:space="preserve">F09</x:t>
        </x:is>
      </x:c>
      <x:c r="F119" t="inlineStr">
        <x:is>
          <x:t xml:space="preserve">MILP-LEX</x:t>
        </x:is>
      </x:c>
      <x:c r="G119" s="46" t="n">
        <x:v>2</x:v>
      </x:c>
      <x:c r="H119" s="46" t="n">
        <x:v>2190.747</x:v>
      </x:c>
      <x:c r="I119" s="45" t="n">
        <x:v>645.7850258738499</x:v>
      </x:c>
      <x:c r="J119" s="45" t="n">
        <x:v>14.78908271871277</x:v>
      </x:c>
      <x:c r="K119" s="45" t="n">
        <x:v>413.504552253313</x:v>
      </x:c>
      <x:c r="L119" s="45" t="n">
        <x:v>0</x:v>
      </x:c>
      <x:c r="M119" t="inlineStr">
        <x:is>
          <x:t xml:space="preserve">ÓPTIMO</x:t>
        </x:is>
      </x:c>
      <x:c r="N119" s="45" t="n">
        <x:v>2.277612070000032</x:v>
      </x:c>
      <x:c r="O119" s="45" t="n">
        <x:v>0</x:v>
      </x:c>
    </x:row>
    <x:row r="120">
      <x:c r="A120" t="inlineStr">
        <x:is>
          <x:t xml:space="preserve">Peso de reasignación β</x:t>
        </x:is>
      </x:c>
      <x:c r="B120" t="inlineStr">
        <x:is>
          <x:t xml:space="preserve">8.0</x:t>
        </x:is>
      </x:c>
      <x:c r="C120" t="inlineStr">
        <x:is>
          <x:t xml:space="preserve">F10</x:t>
        </x:is>
      </x:c>
      <x:c r="F120" t="inlineStr">
        <x:is>
          <x:t xml:space="preserve">MILP-LEX</x:t>
        </x:is>
      </x:c>
      <x:c r="G120" s="46" t="n">
        <x:v>2</x:v>
      </x:c>
      <x:c r="H120" s="46" t="n">
        <x:v>4261.074000000001</x:v>
      </x:c>
      <x:c r="I120" s="45" t="n">
        <x:v>2622.91616717598</x:v>
      </x:c>
      <x:c r="J120" s="45" t="n">
        <x:v>71.12428765420603</x:v>
      </x:c>
      <x:c r="K120" s="45" t="n">
        <x:v>845.869403333325</x:v>
      </x:c>
      <x:c r="L120" s="45" t="n">
        <x:v>1</x:v>
      </x:c>
      <x:c r="M120" t="inlineStr">
        <x:is>
          <x:t xml:space="preserve">ÓPTIMO</x:t>
        </x:is>
      </x:c>
      <x:c r="N120" s="45" t="n">
        <x:v>1.516886118999537</x:v>
      </x:c>
      <x:c r="O120" s="45" t="n">
        <x:v>0</x:v>
      </x:c>
    </x:row>
    <x:row r="121">
      <x:c r="A121" t="inlineStr">
        <x:is>
          <x:t xml:space="preserve">Peso de reasignación β</x:t>
        </x:is>
      </x:c>
      <x:c r="B121" t="inlineStr">
        <x:is>
          <x:t xml:space="preserve">8.0</x:t>
        </x:is>
      </x:c>
      <x:c r="C121" t="inlineStr">
        <x:is>
          <x:t xml:space="preserve">F11</x:t>
        </x:is>
      </x:c>
      <x:c r="F121" t="inlineStr">
        <x:is>
          <x:t xml:space="preserve">MILP-LEX</x:t>
        </x:is>
      </x:c>
      <x:c r="G121" s="46" t="n">
        <x:v>1</x:v>
      </x:c>
      <x:c r="H121" s="46" t="n">
        <x:v>900.405</x:v>
      </x:c>
      <x:c r="I121" s="45" t="n">
        <x:v>196.6362657150722</x:v>
      </x:c>
      <x:c r="J121" s="45" t="n">
        <x:v>4.288571052987345</x:v>
      </x:c>
      <x:c r="K121" s="45" t="n">
        <x:v>410.560493333332</x:v>
      </x:c>
      <x:c r="L121" s="45" t="n">
        <x:v>0</x:v>
      </x:c>
      <x:c r="M121" t="inlineStr">
        <x:is>
          <x:t xml:space="preserve">ÓPTIMO</x:t>
        </x:is>
      </x:c>
      <x:c r="N121" s="45" t="n">
        <x:v>1.545316559000639</x:v>
      </x:c>
      <x:c r="O121" s="45" t="n">
        <x:v>0</x:v>
      </x:c>
    </x:row>
    <x:row r="122">
      <x:c r="A122" t="inlineStr">
        <x:is>
          <x:t xml:space="preserve">Peso de reasignación β</x:t>
        </x:is>
      </x:c>
      <x:c r="B122" t="inlineStr">
        <x:is>
          <x:t xml:space="preserve">8.0</x:t>
        </x:is>
      </x:c>
      <x:c r="C122" t="inlineStr">
        <x:is>
          <x:t xml:space="preserve">F12</x:t>
        </x:is>
      </x:c>
      <x:c r="F122" t="inlineStr">
        <x:is>
          <x:t xml:space="preserve">MILP-LEX</x:t>
        </x:is>
      </x:c>
      <x:c r="G122" s="46" t="n">
        <x:v>2</x:v>
      </x:c>
      <x:c r="H122" s="46" t="n">
        <x:v>2585.885</x:v>
      </x:c>
      <x:c r="I122" s="45" t="n">
        <x:v>1224.121192919748</x:v>
      </x:c>
      <x:c r="J122" s="45" t="n">
        <x:v>29.41573625682331</x:v>
      </x:c>
      <x:c r="K122" s="45" t="n">
        <x:v>506.7582946666592</x:v>
      </x:c>
      <x:c r="L122" s="45" t="n">
        <x:v>1</x:v>
      </x:c>
      <x:c r="M122" t="inlineStr">
        <x:is>
          <x:t xml:space="preserve">ÓPTIMO</x:t>
        </x:is>
      </x:c>
      <x:c r="N122" s="45" t="n">
        <x:v>1.44884824500059</x:v>
      </x:c>
      <x:c r="O122" s="45" t="n">
        <x:v>0</x:v>
      </x:c>
    </x:row>
    <x:row r="123">
      <x:c r="A123" t="inlineStr">
        <x:is>
          <x:t xml:space="preserve">Peso de reasignación β</x:t>
        </x:is>
      </x:c>
      <x:c r="B123" t="inlineStr">
        <x:is>
          <x:t xml:space="preserve">24.0</x:t>
        </x:is>
      </x:c>
      <x:c r="C123" t="inlineStr">
        <x:is>
          <x:t xml:space="preserve">F01</x:t>
        </x:is>
      </x:c>
      <x:c r="F123" t="inlineStr">
        <x:is>
          <x:t xml:space="preserve">MILP-LEX</x:t>
        </x:is>
      </x:c>
      <x:c r="G123" s="46" t="n">
        <x:v>1</x:v>
      </x:c>
      <x:c r="H123" s="46" t="n">
        <x:v>1720.456</x:v>
      </x:c>
      <x:c r="I123" s="45" t="n">
        <x:v>1121.28429443075</x:v>
      </x:c>
      <x:c r="J123" s="45" t="n">
        <x:v>26.20160856996871</x:v>
      </x:c>
      <x:c r="K123" s="45" t="n">
        <x:v>496.3150000000337</x:v>
      </x:c>
      <x:c r="L123" s="45" t="n">
        <x:v>0</x:v>
      </x:c>
      <x:c r="M123" t="inlineStr">
        <x:is>
          <x:t xml:space="preserve">ÓPTIMO</x:t>
        </x:is>
      </x:c>
      <x:c r="N123" s="45" t="n">
        <x:v>1.462506767999912</x:v>
      </x:c>
      <x:c r="O123" s="45" t="n">
        <x:v>0</x:v>
      </x:c>
    </x:row>
    <x:row r="124">
      <x:c r="A124" t="inlineStr">
        <x:is>
          <x:t xml:space="preserve">Peso de reasignación β</x:t>
        </x:is>
      </x:c>
      <x:c r="B124" t="inlineStr">
        <x:is>
          <x:t xml:space="preserve">24.0</x:t>
        </x:is>
      </x:c>
      <x:c r="C124" t="inlineStr">
        <x:is>
          <x:t xml:space="preserve">F02</x:t>
        </x:is>
      </x:c>
      <x:c r="F124" t="inlineStr">
        <x:is>
          <x:t xml:space="preserve">MILP-LEX</x:t>
        </x:is>
      </x:c>
      <x:c r="G124" s="46" t="n">
        <x:v>4</x:v>
      </x:c>
      <x:c r="H124" s="46" t="n">
        <x:v>9298.591759999999</x:v>
      </x:c>
      <x:c r="I124" s="45" t="n">
        <x:v>3568.660798919691</x:v>
      </x:c>
      <x:c r="J124" s="45" t="n">
        <x:v>95.2761272460646</x:v>
      </x:c>
      <x:c r="K124" s="45" t="n">
        <x:v>1037.768052701338</x:v>
      </x:c>
      <x:c r="L124" s="45" t="n">
        <x:v>1</x:v>
      </x:c>
      <x:c r="M124" t="inlineStr">
        <x:is>
          <x:t xml:space="preserve">ÓPTIMO</x:t>
        </x:is>
      </x:c>
      <x:c r="N124" s="45" t="n">
        <x:v>16.68215135999981</x:v>
      </x:c>
      <x:c r="O124" s="45" t="n">
        <x:v>0</x:v>
      </x:c>
    </x:row>
    <x:row r="125">
      <x:c r="A125" t="inlineStr">
        <x:is>
          <x:t xml:space="preserve">Peso de reasignación β</x:t>
        </x:is>
      </x:c>
      <x:c r="B125" t="inlineStr">
        <x:is>
          <x:t xml:space="preserve">24.0</x:t>
        </x:is>
      </x:c>
      <x:c r="C125" t="inlineStr">
        <x:is>
          <x:t xml:space="preserve">F03</x:t>
        </x:is>
      </x:c>
      <x:c r="F125" t="inlineStr">
        <x:is>
          <x:t xml:space="preserve">MILP-LEX</x:t>
        </x:is>
      </x:c>
      <x:c r="G125" s="46" t="n">
        <x:v>3</x:v>
      </x:c>
      <x:c r="H125" s="46" t="n">
        <x:v>5767.98676</x:v>
      </x:c>
      <x:c r="I125" s="45" t="n">
        <x:v>2604.216428050581</x:v>
      </x:c>
      <x:c r="J125" s="45" t="n">
        <x:v>67.06706880644947</x:v>
      </x:c>
      <x:c r="K125" s="45" t="n">
        <x:v>20.33149466666737</x:v>
      </x:c>
      <x:c r="L125" s="45" t="n">
        <x:v>0</x:v>
      </x:c>
      <x:c r="M125" t="inlineStr">
        <x:is>
          <x:t xml:space="preserve">ÓPTIMO</x:t>
        </x:is>
      </x:c>
      <x:c r="N125" s="45" t="n">
        <x:v>0.1614374490000045</x:v>
      </x:c>
      <x:c r="O125" s="45" t="n">
        <x:v>0</x:v>
      </x:c>
    </x:row>
    <x:row r="126">
      <x:c r="A126" t="inlineStr">
        <x:is>
          <x:t xml:space="preserve">Peso de reasignación β</x:t>
        </x:is>
      </x:c>
      <x:c r="B126" t="inlineStr">
        <x:is>
          <x:t xml:space="preserve">24.0</x:t>
        </x:is>
      </x:c>
      <x:c r="C126" t="inlineStr">
        <x:is>
          <x:t xml:space="preserve">F04</x:t>
        </x:is>
      </x:c>
      <x:c r="F126" t="inlineStr">
        <x:is>
          <x:t xml:space="preserve">MILP-LEX</x:t>
        </x:is>
      </x:c>
      <x:c r="G126" s="46" t="n">
        <x:v>5</x:v>
      </x:c>
      <x:c r="H126" s="46" t="n">
        <x:v>12511.98178</x:v>
      </x:c>
      <x:c r="I126" s="45" t="n">
        <x:v>5878.201340899163</x:v>
      </x:c>
      <x:c r="J126" s="45" t="n">
        <x:v>153.86141075854</x:v>
      </x:c>
      <x:c r="K126" s="45" t="n">
        <x:v>1315.3630094247</x:v>
      </x:c>
      <x:c r="L126" s="45" t="n">
        <x:v>1</x:v>
      </x:c>
      <x:c r="M126" t="inlineStr">
        <x:is>
          <x:t xml:space="preserve">ÓPTIMO</x:t>
        </x:is>
      </x:c>
      <x:c r="N126" s="45" t="n">
        <x:v>6.304811290000544</x:v>
      </x:c>
      <x:c r="O126" s="45" t="n">
        <x:v>0</x:v>
      </x:c>
    </x:row>
    <x:row r="127">
      <x:c r="A127" t="inlineStr">
        <x:is>
          <x:t xml:space="preserve">Peso de reasignación β</x:t>
        </x:is>
      </x:c>
      <x:c r="B127" t="inlineStr">
        <x:is>
          <x:t xml:space="preserve">24.0</x:t>
        </x:is>
      </x:c>
      <x:c r="C127" t="inlineStr">
        <x:is>
          <x:t xml:space="preserve">F05</x:t>
        </x:is>
      </x:c>
      <x:c r="F127" t="inlineStr">
        <x:is>
          <x:t xml:space="preserve">MILP-LEX</x:t>
        </x:is>
      </x:c>
      <x:c r="G127" s="46" t="n">
        <x:v>3</x:v>
      </x:c>
      <x:c r="H127" s="46" t="n">
        <x:v>5587.905760000001</x:v>
      </x:c>
      <x:c r="I127" s="45" t="n">
        <x:v>3794.316841383176</x:v>
      </x:c>
      <x:c r="J127" s="45" t="n">
        <x:v>95.78397931789183</x:v>
      </x:c>
      <x:c r="K127" s="45" t="n">
        <x:v>593.0612129999993</x:v>
      </x:c>
      <x:c r="L127" s="45" t="n">
        <x:v>0</x:v>
      </x:c>
      <x:c r="M127" t="inlineStr">
        <x:is>
          <x:t xml:space="preserve">ÓPTIMO</x:t>
        </x:is>
      </x:c>
      <x:c r="N127" s="45" t="n">
        <x:v>1.889538957999321</x:v>
      </x:c>
      <x:c r="O127" s="45" t="n">
        <x:v>0</x:v>
      </x:c>
    </x:row>
    <x:row r="128">
      <x:c r="A128" t="inlineStr">
        <x:is>
          <x:t xml:space="preserve">Peso de reasignación β</x:t>
        </x:is>
      </x:c>
      <x:c r="B128" t="inlineStr">
        <x:is>
          <x:t xml:space="preserve">24.0</x:t>
        </x:is>
      </x:c>
      <x:c r="C128" t="inlineStr">
        <x:is>
          <x:t xml:space="preserve">F06</x:t>
        </x:is>
      </x:c>
      <x:c r="F128" t="inlineStr">
        <x:is>
          <x:t xml:space="preserve">MILP-LEX</x:t>
        </x:is>
      </x:c>
      <x:c r="G128" s="46" t="n">
        <x:v>4</x:v>
      </x:c>
      <x:c r="H128" s="46" t="n">
        <x:v>9066.344779999999</x:v>
      </x:c>
      <x:c r="I128" s="45" t="n">
        <x:v>6648.350164165557</x:v>
      </x:c>
      <x:c r="J128" s="45" t="n">
        <x:v>249.1795117035162</x:v>
      </x:c>
      <x:c r="K128" s="45" t="n">
        <x:v>2031.465092335974</x:v>
      </x:c>
      <x:c r="L128" s="45" t="n">
        <x:v>1</x:v>
      </x:c>
      <x:c r="M128" t="inlineStr">
        <x:is>
          <x:t xml:space="preserve">ÓPTIMO</x:t>
        </x:is>
      </x:c>
      <x:c r="N128" s="45" t="n">
        <x:v>7.050006849000056</x:v>
      </x:c>
      <x:c r="O128" s="45" t="n">
        <x:v>0</x:v>
      </x:c>
    </x:row>
    <x:row r="129">
      <x:c r="A129" t="inlineStr">
        <x:is>
          <x:t xml:space="preserve">Peso de reasignación β</x:t>
        </x:is>
      </x:c>
      <x:c r="B129" t="inlineStr">
        <x:is>
          <x:t xml:space="preserve">24.0</x:t>
        </x:is>
      </x:c>
      <x:c r="C129" t="inlineStr">
        <x:is>
          <x:t xml:space="preserve">F07</x:t>
        </x:is>
      </x:c>
      <x:c r="F129" t="inlineStr">
        <x:is>
          <x:t xml:space="preserve">MILP-LEX</x:t>
        </x:is>
      </x:c>
      <x:c r="G129" s="46" t="n">
        <x:v>4</x:v>
      </x:c>
      <x:c r="H129" s="46" t="n">
        <x:v>9478.672759999999</x:v>
      </x:c>
      <x:c r="I129" s="45" t="n">
        <x:v>5116.138835666942</x:v>
      </x:c>
      <x:c r="J129" s="45" t="n">
        <x:v>134.4979042138756</x:v>
      </x:c>
      <x:c r="K129" s="45" t="n">
        <x:v>16.33149466666555</x:v>
      </x:c>
      <x:c r="L129" s="45" t="n">
        <x:v>0</x:v>
      </x:c>
      <x:c r="M129" t="inlineStr">
        <x:is>
          <x:t xml:space="preserve">ÓPTIMO</x:t>
        </x:is>
      </x:c>
      <x:c r="N129" s="45" t="n">
        <x:v>0.3041078749993176</x:v>
      </x:c>
      <x:c r="O129" s="45" t="n">
        <x:v>0</x:v>
      </x:c>
    </x:row>
    <x:row r="130">
      <x:c r="A130" t="inlineStr">
        <x:is>
          <x:t xml:space="preserve">Peso de reasignación β</x:t>
        </x:is>
      </x:c>
      <x:c r="B130" t="inlineStr">
        <x:is>
          <x:t xml:space="preserve">24.0</x:t>
        </x:is>
      </x:c>
      <x:c r="C130" t="inlineStr">
        <x:is>
          <x:t xml:space="preserve">F08</x:t>
        </x:is>
      </x:c>
      <x:c r="F130" t="inlineStr">
        <x:is>
          <x:t xml:space="preserve">MILP-LEX</x:t>
        </x:is>
      </x:c>
      <x:c r="G130" s="46" t="n">
        <x:v>3</x:v>
      </x:c>
      <x:c r="H130" s="46" t="n">
        <x:v>4728.2738</x:v>
      </x:c>
      <x:c r="I130" s="45" t="n">
        <x:v>768.7512484248625</x:v>
      </x:c>
      <x:c r="J130" s="45" t="n">
        <x:v>18.19634103757648</x:v>
      </x:c>
      <x:c r="K130" s="45" t="n">
        <x:v>690.8933818792832</x:v>
      </x:c>
      <x:c r="L130" s="45" t="n">
        <x:v>0</x:v>
      </x:c>
      <x:c r="M130" t="inlineStr">
        <x:is>
          <x:t xml:space="preserve">ÓPTIMO</x:t>
        </x:is>
      </x:c>
      <x:c r="N130" s="45" t="n">
        <x:v>16.99471946999984</x:v>
      </x:c>
      <x:c r="O130" s="45" t="n">
        <x:v>0</x:v>
      </x:c>
    </x:row>
    <x:row r="131">
      <x:c r="A131" t="inlineStr">
        <x:is>
          <x:t xml:space="preserve">Peso de reasignación β</x:t>
        </x:is>
      </x:c>
      <x:c r="B131" t="inlineStr">
        <x:is>
          <x:t xml:space="preserve">24.0</x:t>
        </x:is>
      </x:c>
      <x:c r="C131" t="inlineStr">
        <x:is>
          <x:t xml:space="preserve">F09</x:t>
        </x:is>
      </x:c>
      <x:c r="F131" t="inlineStr">
        <x:is>
          <x:t xml:space="preserve">MILP-LEX</x:t>
        </x:is>
      </x:c>
      <x:c r="G131" s="46" t="n">
        <x:v>2</x:v>
      </x:c>
      <x:c r="H131" s="46" t="n">
        <x:v>2190.747</x:v>
      </x:c>
      <x:c r="I131" s="45" t="n">
        <x:v>645.7850258736671</x:v>
      </x:c>
      <x:c r="J131" s="45" t="n">
        <x:v>14.78908271870878</x:v>
      </x:c>
      <x:c r="K131" s="45" t="n">
        <x:v>413.504552253331</x:v>
      </x:c>
      <x:c r="L131" s="45" t="n">
        <x:v>0</x:v>
      </x:c>
      <x:c r="M131" t="inlineStr">
        <x:is>
          <x:t xml:space="preserve">ÓPTIMO</x:t>
        </x:is>
      </x:c>
      <x:c r="N131" s="45" t="n">
        <x:v>1.27580861899969</x:v>
      </x:c>
      <x:c r="O131" s="45" t="n">
        <x:v>0</x:v>
      </x:c>
    </x:row>
    <x:row r="132">
      <x:c r="A132" t="inlineStr">
        <x:is>
          <x:t xml:space="preserve">Peso de reasignación β</x:t>
        </x:is>
      </x:c>
      <x:c r="B132" t="inlineStr">
        <x:is>
          <x:t xml:space="preserve">24.0</x:t>
        </x:is>
      </x:c>
      <x:c r="C132" t="inlineStr">
        <x:is>
          <x:t xml:space="preserve">F10</x:t>
        </x:is>
      </x:c>
      <x:c r="F132" t="inlineStr">
        <x:is>
          <x:t xml:space="preserve">MILP-LEX</x:t>
        </x:is>
      </x:c>
      <x:c r="G132" s="46" t="n">
        <x:v>2</x:v>
      </x:c>
      <x:c r="H132" s="46" t="n">
        <x:v>4261.074000000001</x:v>
      </x:c>
      <x:c r="I132" s="45" t="n">
        <x:v>2622.916167176219</x:v>
      </x:c>
      <x:c r="J132" s="45" t="n">
        <x:v>71.12428765421247</x:v>
      </x:c>
      <x:c r="K132" s="45" t="n">
        <x:v>845.8694033334111</x:v>
      </x:c>
      <x:c r="L132" s="45" t="n">
        <x:v>1</x:v>
      </x:c>
      <x:c r="M132" t="inlineStr">
        <x:is>
          <x:t xml:space="preserve">ÓPTIMO</x:t>
        </x:is>
      </x:c>
      <x:c r="N132" s="45" t="n">
        <x:v>1.112334823999845</x:v>
      </x:c>
      <x:c r="O132" s="45" t="n">
        <x:v>0</x:v>
      </x:c>
    </x:row>
    <x:row r="133">
      <x:c r="A133" t="inlineStr">
        <x:is>
          <x:t xml:space="preserve">Peso de reasignación β</x:t>
        </x:is>
      </x:c>
      <x:c r="B133" t="inlineStr">
        <x:is>
          <x:t xml:space="preserve">24.0</x:t>
        </x:is>
      </x:c>
      <x:c r="C133" t="inlineStr">
        <x:is>
          <x:t xml:space="preserve">F11</x:t>
        </x:is>
      </x:c>
      <x:c r="F133" t="inlineStr">
        <x:is>
          <x:t xml:space="preserve">MILP-LEX</x:t>
        </x:is>
      </x:c>
      <x:c r="G133" s="46" t="n">
        <x:v>1</x:v>
      </x:c>
      <x:c r="H133" s="46" t="n">
        <x:v>900.405</x:v>
      </x:c>
      <x:c r="I133" s="45" t="n">
        <x:v>196.6362657150722</x:v>
      </x:c>
      <x:c r="J133" s="45" t="n">
        <x:v>4.288571052987345</x:v>
      </x:c>
      <x:c r="K133" s="45" t="n">
        <x:v>410.560493333332</x:v>
      </x:c>
      <x:c r="L133" s="45" t="n">
        <x:v>0</x:v>
      </x:c>
      <x:c r="M133" t="inlineStr">
        <x:is>
          <x:t xml:space="preserve">ÓPTIMO</x:t>
        </x:is>
      </x:c>
      <x:c r="N133" s="45" t="n">
        <x:v>1.544081047999498</x:v>
      </x:c>
      <x:c r="O133" s="45" t="n">
        <x:v>0</x:v>
      </x:c>
    </x:row>
    <x:row r="134">
      <x:c r="A134" t="inlineStr">
        <x:is>
          <x:t xml:space="preserve">Peso de reasignación β</x:t>
        </x:is>
      </x:c>
      <x:c r="B134" t="inlineStr">
        <x:is>
          <x:t xml:space="preserve">24.0</x:t>
        </x:is>
      </x:c>
      <x:c r="C134" t="inlineStr">
        <x:is>
          <x:t xml:space="preserve">F12</x:t>
        </x:is>
      </x:c>
      <x:c r="F134" t="inlineStr">
        <x:is>
          <x:t xml:space="preserve">MILP-LEX</x:t>
        </x:is>
      </x:c>
      <x:c r="G134" s="46" t="n">
        <x:v>2</x:v>
      </x:c>
      <x:c r="H134" s="46" t="n">
        <x:v>2585.885</x:v>
      </x:c>
      <x:c r="I134" s="45" t="n">
        <x:v>1224.121192919842</x:v>
      </x:c>
      <x:c r="J134" s="45" t="n">
        <x:v>29.4157362568256</x:v>
      </x:c>
      <x:c r="K134" s="45" t="n">
        <x:v>516.3582950000202</x:v>
      </x:c>
      <x:c r="L134" s="45" t="n">
        <x:v>0</x:v>
      </x:c>
      <x:c r="M134" t="inlineStr">
        <x:is>
          <x:t xml:space="preserve">ÓPTIMO</x:t>
        </x:is>
      </x:c>
      <x:c r="N134" s="45" t="n">
        <x:v>1.616016875999776</x:v>
      </x:c>
      <x:c r="O134" s="45" t="n">
        <x:v>0</x:v>
      </x:c>
    </x:row>
    <x:row r="135">
      <x:c r="A135" t="inlineStr">
        <x:is>
          <x:t xml:space="preserve">Regla de penalidad</x:t>
        </x:is>
      </x:c>
      <x:c r="B135" t="inlineStr">
        <x:is>
          <x:t xml:space="preserve">DIARIA_CON_TOPE</x:t>
        </x:is>
      </x:c>
      <x:c r="C135" t="inlineStr">
        <x:is>
          <x:t xml:space="preserve">F01</x:t>
        </x:is>
      </x:c>
      <x:c r="F135" t="inlineStr">
        <x:is>
          <x:t xml:space="preserve">CONV</x:t>
        </x:is>
      </x:c>
      <x:c r="G135" s="46" t="n">
        <x:v>3</x:v>
      </x:c>
      <x:c r="H135" s="46" t="n">
        <x:v>5587.90576</x:v>
      </x:c>
      <x:c r="I135" s="45" t="n">
        <x:v>1548.540128792815</x:v>
      </x:c>
      <x:c r="J135" s="45" t="n">
        <x:v>36.7980978225321</x:v>
      </x:c>
      <x:c r="K135" s="45" t="n">
        <x:v>89.14798800000244</x:v>
      </x:c>
      <x:c r="L135" s="45" t="n">
        <x:v>0</x:v>
      </x:c>
      <x:c r="M135" t="inlineStr">
        <x:is>
          <x:t xml:space="preserve">REGLA</x:t>
        </x:is>
      </x:c>
      <x:c r="N135" s="45" t="n">
        <x:v>0.0001401150002493</x:v>
      </x:c>
      <x:c r="O135" s="45" t="n">
        <x:v>0</x:v>
      </x:c>
    </x:row>
    <x:row r="136">
      <x:c r="A136" t="inlineStr">
        <x:is>
          <x:t xml:space="preserve">Regla de penalidad</x:t>
        </x:is>
      </x:c>
      <x:c r="B136" t="inlineStr">
        <x:is>
          <x:t xml:space="preserve">DIARIA_CON_TOPE</x:t>
        </x:is>
      </x:c>
      <x:c r="C136" t="inlineStr">
        <x:is>
          <x:t xml:space="preserve">F01</x:t>
        </x:is>
      </x:c>
      <x:c r="F136" t="inlineStr">
        <x:is>
          <x:t xml:space="preserve">MILP-LEX</x:t>
        </x:is>
      </x:c>
      <x:c r="G136" s="46" t="n">
        <x:v>3</x:v>
      </x:c>
      <x:c r="H136" s="46" t="n">
        <x:v>5587.90576</x:v>
      </x:c>
      <x:c r="I136" s="45" t="n">
        <x:v>985.0546768714649</x:v>
      </x:c>
      <x:c r="J136" s="45" t="n">
        <x:v>24.55928462309546</x:v>
      </x:c>
      <x:c r="K136" s="45" t="n">
        <x:v>278.9521237075479</x:v>
      </x:c>
      <x:c r="L136" s="45" t="n">
        <x:v>0</x:v>
      </x:c>
      <x:c r="M136" t="inlineStr">
        <x:is>
          <x:t xml:space="preserve">ÓPTIMO</x:t>
        </x:is>
      </x:c>
      <x:c r="N136" s="45" t="n">
        <x:v>5.890211299999464</x:v>
      </x:c>
      <x:c r="O136" s="45" t="n">
        <x:v>0</x:v>
      </x:c>
    </x:row>
    <x:row r="137">
      <x:c r="A137" t="inlineStr">
        <x:is>
          <x:t xml:space="preserve">Regla de penalidad</x:t>
        </x:is>
      </x:c>
      <x:c r="B137" t="inlineStr">
        <x:is>
          <x:t xml:space="preserve">DIARIA_CON_TOPE</x:t>
        </x:is>
      </x:c>
      <x:c r="C137" t="inlineStr">
        <x:is>
          <x:t xml:space="preserve">F02</x:t>
        </x:is>
      </x:c>
      <x:c r="F137" t="inlineStr">
        <x:is>
          <x:t xml:space="preserve">CONV</x:t>
        </x:is>
      </x:c>
      <x:c r="G137" s="46" t="n">
        <x:v>6</x:v>
      </x:c>
      <x:c r="H137" s="46" t="n">
        <x:v>11355.89252</x:v>
      </x:c>
      <x:c r="I137" s="45" t="n">
        <x:v>3944.43396551784</x:v>
      </x:c>
      <x:c r="J137" s="45" t="n">
        <x:v>98.81799096819398</x:v>
      </x:c>
      <x:c r="K137" s="45" t="n">
        <x:v>19.06666666666661</x:v>
      </x:c>
      <x:c r="L137" s="45" t="n">
        <x:v>0</x:v>
      </x:c>
      <x:c r="M137" t="inlineStr">
        <x:is>
          <x:t xml:space="preserve">REGLA</x:t>
        </x:is>
      </x:c>
      <x:c r="N137" s="45" t="n">
        <x:v>0.0001326010005868</x:v>
      </x:c>
      <x:c r="O137" s="45" t="n">
        <x:v>0</x:v>
      </x:c>
    </x:row>
    <x:row r="138">
      <x:c r="A138" t="inlineStr">
        <x:is>
          <x:t xml:space="preserve">Regla de penalidad</x:t>
        </x:is>
      </x:c>
      <x:c r="B138" t="inlineStr">
        <x:is>
          <x:t xml:space="preserve">DIARIA_CON_TOPE</x:t>
        </x:is>
      </x:c>
      <x:c r="C138" t="inlineStr">
        <x:is>
          <x:t xml:space="preserve">F02</x:t>
        </x:is>
      </x:c>
      <x:c r="F138" t="inlineStr">
        <x:is>
          <x:t xml:space="preserve">MILP-LEX</x:t>
        </x:is>
      </x:c>
      <x:c r="G138" s="46" t="n">
        <x:v>7</x:v>
      </x:c>
      <x:c r="H138" s="46" t="n">
        <x:v>16791.75952</x:v>
      </x:c>
      <x:c r="I138" s="45" t="n">
        <x:v>2387.213680458267</x:v>
      </x:c>
      <x:c r="J138" s="45" t="n">
        <x:v>63.39395070671412</x:v>
      </x:c>
      <x:c r="K138" s="45" t="n">
        <x:v>591.6252194058472</x:v>
      </x:c>
      <x:c r="L138" s="45" t="n">
        <x:v>2</x:v>
      </x:c>
      <x:c r="M138" t="inlineStr">
        <x:is>
          <x:t xml:space="preserve">ÓPTIMO</x:t>
        </x:is>
      </x:c>
      <x:c r="N138" s="45" t="n">
        <x:v>54.04108300799999</x:v>
      </x:c>
      <x:c r="O138" s="45" t="n">
        <x:v>0</x:v>
      </x:c>
    </x:row>
    <x:row r="139">
      <x:c r="A139" t="inlineStr">
        <x:is>
          <x:t xml:space="preserve">Regla de penalidad</x:t>
        </x:is>
      </x:c>
      <x:c r="B139" t="inlineStr">
        <x:is>
          <x:t xml:space="preserve">DIARIA_CON_TOPE</x:t>
        </x:is>
      </x:c>
      <x:c r="C139" t="inlineStr">
        <x:is>
          <x:t xml:space="preserve">F03</x:t>
        </x:is>
      </x:c>
      <x:c r="F139" t="inlineStr">
        <x:is>
          <x:t xml:space="preserve">CONV</x:t>
        </x:is>
      </x:c>
      <x:c r="G139" s="46" t="n">
        <x:v>3</x:v>
      </x:c>
      <x:c r="H139" s="46" t="n">
        <x:v>5767.98676</x:v>
      </x:c>
      <x:c r="I139" s="45" t="n">
        <x:v>2604.216428050581</x:v>
      </x:c>
      <x:c r="J139" s="45" t="n">
        <x:v>67.06706880644947</x:v>
      </x:c>
      <x:c r="K139" s="45" t="n">
        <x:v>20.33149466666737</x:v>
      </x:c>
      <x:c r="L139" s="45" t="n">
        <x:v>0</x:v>
      </x:c>
      <x:c r="M139" t="inlineStr">
        <x:is>
          <x:t xml:space="preserve">REGLA</x:t>
        </x:is>
      </x:c>
      <x:c r="N139" s="45" t="n">
        <x:v>6.128299992269604e-05</x:v>
      </x:c>
      <x:c r="O139" s="45" t="n">
        <x:v>0</x:v>
      </x:c>
    </x:row>
    <x:row r="140">
      <x:c r="A140" t="inlineStr">
        <x:is>
          <x:t xml:space="preserve">Regla de penalidad</x:t>
        </x:is>
      </x:c>
      <x:c r="B140" t="inlineStr">
        <x:is>
          <x:t xml:space="preserve">DIARIA_CON_TOPE</x:t>
        </x:is>
      </x:c>
      <x:c r="C140" t="inlineStr">
        <x:is>
          <x:t xml:space="preserve">F03</x:t>
        </x:is>
      </x:c>
      <x:c r="F140" t="inlineStr">
        <x:is>
          <x:t xml:space="preserve">MILP-LEX</x:t>
        </x:is>
      </x:c>
      <x:c r="G140" s="46" t="n">
        <x:v>4</x:v>
      </x:c>
      <x:c r="H140" s="46" t="n">
        <x:v>9478.672759999999</x:v>
      </x:c>
      <x:c r="I140" s="45" t="n">
        <x:v>2524.898096887349</x:v>
      </x:c>
      <x:c r="J140" s="45" t="n">
        <x:v>66.05601168695792</x:v>
      </x:c>
      <x:c r="K140" s="45" t="n">
        <x:v>89.55862063864902</x:v>
      </x:c>
      <x:c r="L140" s="45" t="n">
        <x:v>0</x:v>
      </x:c>
      <x:c r="M140" t="inlineStr">
        <x:is>
          <x:t xml:space="preserve">ÓPTIMO</x:t>
        </x:is>
      </x:c>
      <x:c r="N140" s="45" t="n">
        <x:v>1.940728452999792</x:v>
      </x:c>
      <x:c r="O140" s="45" t="n">
        <x:v>0</x:v>
      </x:c>
    </x:row>
    <x:row r="141">
      <x:c r="A141" t="inlineStr">
        <x:is>
          <x:t xml:space="preserve">Regla de penalidad</x:t>
        </x:is>
      </x:c>
      <x:c r="B141" t="inlineStr">
        <x:is>
          <x:t xml:space="preserve">DIARIA_CON_TOPE</x:t>
        </x:is>
      </x:c>
      <x:c r="C141" t="inlineStr">
        <x:is>
          <x:t xml:space="preserve">F04</x:t>
        </x:is>
      </x:c>
      <x:c r="F141" t="inlineStr">
        <x:is>
          <x:t xml:space="preserve">CONV</x:t>
        </x:is>
      </x:c>
      <x:c r="G141" s="46" t="n">
        <x:v>8</x:v>
      </x:c>
      <x:c r="H141" s="46" t="n">
        <x:v>18279.96854</x:v>
      </x:c>
      <x:c r="I141" s="45" t="n">
        <x:v>6541.643794633006</x:v>
      </x:c>
      <x:c r="J141" s="45" t="n">
        <x:v>165.8299416905219</x:v>
      </x:c>
      <x:c r="K141" s="45" t="n">
        <x:v>43.06665866666663</x:v>
      </x:c>
      <x:c r="L141" s="45" t="n">
        <x:v>0</x:v>
      </x:c>
      <x:c r="M141" t="inlineStr">
        <x:is>
          <x:t xml:space="preserve">REGLA</x:t>
        </x:is>
      </x:c>
      <x:c r="N141" s="45" t="n">
        <x:v>0.000158310000188</x:v>
      </x:c>
      <x:c r="O141" s="45" t="n">
        <x:v>0</x:v>
      </x:c>
    </x:row>
    <x:row r="142">
      <x:c r="A142" t="inlineStr">
        <x:is>
          <x:t xml:space="preserve">Regla de penalidad</x:t>
        </x:is>
      </x:c>
      <x:c r="B142" t="inlineStr">
        <x:is>
          <x:t xml:space="preserve">DIARIA_CON_TOPE</x:t>
        </x:is>
      </x:c>
      <x:c r="C142" t="inlineStr">
        <x:is>
          <x:t xml:space="preserve">F04</x:t>
        </x:is>
      </x:c>
      <x:c r="F142" t="inlineStr">
        <x:is>
          <x:t xml:space="preserve">MILP-LEX</x:t>
        </x:is>
      </x:c>
      <x:c r="G142" s="46" t="n">
        <x:v>7</x:v>
      </x:c>
      <x:c r="H142" s="46" t="n">
        <x:v>15493.00478</x:v>
      </x:c>
      <x:c r="I142" s="45" t="n">
        <x:v>5423.384890088728</x:v>
      </x:c>
      <x:c r="J142" s="45" t="n">
        <x:v>138.5362435529274</x:v>
      </x:c>
      <x:c r="K142" s="45" t="n">
        <x:v>941.6703515734988</x:v>
      </x:c>
      <x:c r="L142" s="45" t="n">
        <x:v>1</x:v>
      </x:c>
      <x:c r="M142" t="inlineStr">
        <x:is>
          <x:t xml:space="preserve">ÓPTIMO</x:t>
        </x:is>
      </x:c>
      <x:c r="N142" s="45" t="n">
        <x:v>82.75522509700022</x:v>
      </x:c>
      <x:c r="O142" s="45" t="n">
        <x:v>0</x:v>
      </x:c>
    </x:row>
    <x:row r="143">
      <x:c r="A143" t="inlineStr">
        <x:is>
          <x:t xml:space="preserve">Regla de penalidad</x:t>
        </x:is>
      </x:c>
      <x:c r="B143" t="inlineStr">
        <x:is>
          <x:t xml:space="preserve">DIARIA_CON_TOPE</x:t>
        </x:is>
      </x:c>
      <x:c r="C143" t="inlineStr">
        <x:is>
          <x:t xml:space="preserve">F05</x:t>
        </x:is>
      </x:c>
      <x:c r="F143" t="inlineStr">
        <x:is>
          <x:t xml:space="preserve">CONV</x:t>
        </x:is>
      </x:c>
      <x:c r="G143" s="46" t="n">
        <x:v>4</x:v>
      </x:c>
      <x:c r="H143" s="46" t="n">
        <x:v>8142.62254</x:v>
      </x:c>
      <x:c r="I143" s="45" t="n">
        <x:v>5072.505855452428</x:v>
      </x:c>
      <x:c r="J143" s="45" t="n">
        <x:v>125.8952667136379</x:v>
      </x:c>
      <x:c r="K143" s="45" t="n">
        <x:v>107.1479879999943</x:v>
      </x:c>
      <x:c r="L143" s="45" t="n">
        <x:v>0</x:v>
      </x:c>
      <x:c r="M143" t="inlineStr">
        <x:is>
          <x:t xml:space="preserve">REGLA</x:t>
        </x:is>
      </x:c>
      <x:c r="N143" s="45" t="n">
        <x:v>7.911499960755464e-05</x:v>
      </x:c>
      <x:c r="O143" s="45" t="n">
        <x:v>0</x:v>
      </x:c>
    </x:row>
    <x:row r="144">
      <x:c r="A144" t="inlineStr">
        <x:is>
          <x:t xml:space="preserve">Regla de penalidad</x:t>
        </x:is>
      </x:c>
      <x:c r="B144" t="inlineStr">
        <x:is>
          <x:t xml:space="preserve">DIARIA_CON_TOPE</x:t>
        </x:is>
      </x:c>
      <x:c r="C144" t="inlineStr">
        <x:is>
          <x:t xml:space="preserve">F05</x:t>
        </x:is>
      </x:c>
      <x:c r="F144" t="inlineStr">
        <x:is>
          <x:t xml:space="preserve">MILP-LEX</x:t>
        </x:is>
      </x:c>
      <x:c r="G144" s="46" t="n">
        <x:v>4</x:v>
      </x:c>
      <x:c r="H144" s="46" t="n">
        <x:v>9033.542760000002</x:v>
      </x:c>
      <x:c r="I144" s="45" t="n">
        <x:v>3604.043214278406</x:v>
      </x:c>
      <x:c r="J144" s="45" t="n">
        <x:v>93.14703102894542</x:v>
      </x:c>
      <x:c r="K144" s="45" t="n">
        <x:v>699.4861942741554</x:v>
      </x:c>
      <x:c r="L144" s="45" t="n">
        <x:v>0</x:v>
      </x:c>
      <x:c r="M144" t="inlineStr">
        <x:is>
          <x:t xml:space="preserve">ÓPTIMO</x:t>
        </x:is>
      </x:c>
      <x:c r="N144" s="45" t="n">
        <x:v>3.539147880000201</x:v>
      </x:c>
      <x:c r="O144" s="45" t="n">
        <x:v>0</x:v>
      </x:c>
    </x:row>
    <x:row r="145">
      <x:c r="A145" t="inlineStr">
        <x:is>
          <x:t xml:space="preserve">Regla de penalidad</x:t>
        </x:is>
      </x:c>
      <x:c r="B145" t="inlineStr">
        <x:is>
          <x:t xml:space="preserve">DIARIA_CON_TOPE</x:t>
        </x:is>
      </x:c>
      <x:c r="C145" t="inlineStr">
        <x:is>
          <x:t xml:space="preserve">F06</x:t>
        </x:is>
      </x:c>
      <x:c r="F145" t="inlineStr">
        <x:is>
          <x:t xml:space="preserve">CONV</x:t>
        </x:is>
      </x:c>
      <x:c r="G145" s="46" t="n">
        <x:v>7</x:v>
      </x:c>
      <x:c r="H145" s="46" t="n">
        <x:v>14834.33154</x:v>
      </x:c>
      <x:c r="I145" s="45" t="n">
        <x:v>8211.605438963315</x:v>
      </x:c>
      <x:c r="J145" s="45" t="n">
        <x:v>205.5509171330214</x:v>
      </x:c>
      <x:c r="K145" s="45" t="n">
        <x:v>35.06665866666663</x:v>
      </x:c>
      <x:c r="L145" s="45" t="n">
        <x:v>0</x:v>
      </x:c>
      <x:c r="M145" t="inlineStr">
        <x:is>
          <x:t xml:space="preserve">REGLA</x:t>
        </x:is>
      </x:c>
      <x:c r="N145" s="45" t="n">
        <x:v>0.0001381120000587</x:v>
      </x:c>
      <x:c r="O145" s="45" t="n">
        <x:v>0</x:v>
      </x:c>
    </x:row>
    <x:row r="146">
      <x:c r="A146" t="inlineStr">
        <x:is>
          <x:t xml:space="preserve">Regla de penalidad</x:t>
        </x:is>
      </x:c>
      <x:c r="B146" t="inlineStr">
        <x:is>
          <x:t xml:space="preserve">DIARIA_CON_TOPE</x:t>
        </x:is>
      </x:c>
      <x:c r="C146" t="inlineStr">
        <x:is>
          <x:t xml:space="preserve">F06</x:t>
        </x:is>
      </x:c>
      <x:c r="F146" t="inlineStr">
        <x:is>
          <x:t xml:space="preserve">MILP-LEX</x:t>
        </x:is>
      </x:c>
      <x:c r="G146" s="46" t="n">
        <x:v>7</x:v>
      </x:c>
      <x:c r="H146" s="46" t="n">
        <x:v>14834.33154</x:v>
      </x:c>
      <x:c r="I146" s="45" t="n">
        <x:v>5651.348584855778</x:v>
      </x:c>
      <x:c r="J146" s="45" t="n">
        <x:v>142.8510018204398</x:v>
      </x:c>
      <x:c r="K146" s="45" t="n">
        <x:v>751.8246955542352</x:v>
      </x:c>
      <x:c r="L146" s="45" t="n">
        <x:v>1</x:v>
      </x:c>
      <x:c r="M146" t="inlineStr">
        <x:is>
          <x:t xml:space="preserve">ÓPTIMO</x:t>
        </x:is>
      </x:c>
      <x:c r="N146" s="45" t="n">
        <x:v>43.07739088300059</x:v>
      </x:c>
      <x:c r="O146" s="45" t="n">
        <x:v>0</x:v>
      </x:c>
    </x:row>
    <x:row r="147">
      <x:c r="A147" t="inlineStr">
        <x:is>
          <x:t xml:space="preserve">Regla de penalidad</x:t>
        </x:is>
      </x:c>
      <x:c r="B147" t="inlineStr">
        <x:is>
          <x:t xml:space="preserve">DIARIA_CON_TOPE</x:t>
        </x:is>
      </x:c>
      <x:c r="C147" t="inlineStr">
        <x:is>
          <x:t xml:space="preserve">F07</x:t>
        </x:is>
      </x:c>
      <x:c r="F147" t="inlineStr">
        <x:is>
          <x:t xml:space="preserve">CONV</x:t>
        </x:is>
      </x:c>
      <x:c r="G147" s="46" t="n">
        <x:v>4</x:v>
      </x:c>
      <x:c r="H147" s="46" t="n">
        <x:v>9478.672759999999</x:v>
      </x:c>
      <x:c r="I147" s="45" t="n">
        <x:v>5116.138835666942</x:v>
      </x:c>
      <x:c r="J147" s="45" t="n">
        <x:v>134.4979042138756</x:v>
      </x:c>
      <x:c r="K147" s="45" t="n">
        <x:v>16.33149466666555</x:v>
      </x:c>
      <x:c r="L147" s="45" t="n">
        <x:v>0</x:v>
      </x:c>
      <x:c r="M147" t="inlineStr">
        <x:is>
          <x:t xml:space="preserve">REGLA</x:t>
        </x:is>
      </x:c>
      <x:c r="N147" s="45" t="n">
        <x:v>6.308600040938472e-05</x:v>
      </x:c>
      <x:c r="O147" s="45" t="n">
        <x:v>0</x:v>
      </x:c>
    </x:row>
    <x:row r="148">
      <x:c r="A148" t="inlineStr">
        <x:is>
          <x:t xml:space="preserve">Regla de penalidad</x:t>
        </x:is>
      </x:c>
      <x:c r="B148" t="inlineStr">
        <x:is>
          <x:t xml:space="preserve">DIARIA_CON_TOPE</x:t>
        </x:is>
      </x:c>
      <x:c r="C148" t="inlineStr">
        <x:is>
          <x:t xml:space="preserve">F07</x:t>
        </x:is>
      </x:c>
      <x:c r="F148" t="inlineStr">
        <x:is>
          <x:t xml:space="preserve">MILP-LEX</x:t>
        </x:is>
      </x:c>
      <x:c r="G148" s="46" t="n">
        <x:v>4</x:v>
      </x:c>
      <x:c r="H148" s="46" t="n">
        <x:v>9478.672759999999</x:v>
      </x:c>
      <x:c r="I148" s="45" t="n">
        <x:v>5116.138835666942</x:v>
      </x:c>
      <x:c r="J148" s="45" t="n">
        <x:v>134.4979042138756</x:v>
      </x:c>
      <x:c r="K148" s="45" t="n">
        <x:v>16.33149466666555</x:v>
      </x:c>
      <x:c r="L148" s="45" t="n">
        <x:v>0</x:v>
      </x:c>
      <x:c r="M148" t="inlineStr">
        <x:is>
          <x:t xml:space="preserve">ÓPTIMO</x:t>
        </x:is>
      </x:c>
      <x:c r="N148" s="45" t="n">
        <x:v>0.685017510999387</x:v>
      </x:c>
      <x:c r="O148" s="45" t="n">
        <x:v>0</x:v>
      </x:c>
    </x:row>
    <x:row r="149">
      <x:c r="A149" t="inlineStr">
        <x:is>
          <x:t xml:space="preserve">Regla de penalidad</x:t>
        </x:is>
      </x:c>
      <x:c r="B149" t="inlineStr">
        <x:is>
          <x:t xml:space="preserve">DIARIA_CON_TOPE</x:t>
        </x:is>
      </x:c>
      <x:c r="C149" t="inlineStr">
        <x:is>
          <x:t xml:space="preserve">F08</x:t>
        </x:is>
      </x:c>
      <x:c r="F149" t="inlineStr">
        <x:is>
          <x:t xml:space="preserve">CONV</x:t>
        </x:is>
      </x:c>
      <x:c r="G149" s="46" t="n">
        <x:v>6</x:v>
      </x:c>
      <x:c r="H149" s="46" t="n">
        <x:v>9421.571599999999</x:v>
      </x:c>
      <x:c r="I149" s="45" t="n">
        <x:v>1923.396509037048</x:v>
      </x:c>
      <x:c r="J149" s="45" t="n">
        <x:v>45.92208972311244</x:v>
      </x:c>
      <x:c r="K149" s="45" t="n">
        <x:v>24.1599999999994</x:v>
      </x:c>
      <x:c r="L149" s="45" t="n">
        <x:v>0</x:v>
      </x:c>
      <x:c r="M149" t="inlineStr">
        <x:is>
          <x:t xml:space="preserve">REGLA</x:t>
        </x:is>
      </x:c>
      <x:c r="N149" s="45" t="n">
        <x:v>0.0001382760001433</x:v>
      </x:c>
      <x:c r="O149" s="45" t="n">
        <x:v>0</x:v>
      </x:c>
    </x:row>
    <x:row r="150">
      <x:c r="A150" t="inlineStr">
        <x:is>
          <x:t xml:space="preserve">Regla de penalidad</x:t>
        </x:is>
      </x:c>
      <x:c r="B150" t="inlineStr">
        <x:is>
          <x:t xml:space="preserve">DIARIA_CON_TOPE</x:t>
        </x:is>
      </x:c>
      <x:c r="C150" t="inlineStr">
        <x:is>
          <x:t xml:space="preserve">F08</x:t>
        </x:is>
      </x:c>
      <x:c r="F150" t="inlineStr">
        <x:is>
          <x:t xml:space="preserve">MILP-LEX</x:t>
        </x:is>
      </x:c>
      <x:c r="G150" s="46" t="n">
        <x:v>3</x:v>
      </x:c>
      <x:c r="H150" s="46" t="n">
        <x:v>6403.4628</x:v>
      </x:c>
      <x:c r="I150" s="45" t="n">
        <x:v>604.729493906253</x:v>
      </x:c>
      <x:c r="J150" s="45" t="n">
        <x:v>14.17639299019276</x:v>
      </x:c>
      <x:c r="K150" s="45" t="n">
        <x:v>683.1836585217234</x:v>
      </x:c>
      <x:c r="L150" s="45" t="n">
        <x:v>1</x:v>
      </x:c>
      <x:c r="M150" t="inlineStr">
        <x:is>
          <x:t xml:space="preserve">ÓPTIMO</x:t>
        </x:is>
      </x:c>
      <x:c r="N150" s="45" t="n">
        <x:v>15.33925429700048</x:v>
      </x:c>
      <x:c r="O150" s="45" t="n">
        <x:v>0</x:v>
      </x:c>
    </x:row>
    <x:row r="151">
      <x:c r="A151" t="inlineStr">
        <x:is>
          <x:t xml:space="preserve">Regla de penalidad</x:t>
        </x:is>
      </x:c>
      <x:c r="B151" t="inlineStr">
        <x:is>
          <x:t xml:space="preserve">DIARIA_CON_TOPE</x:t>
        </x:is>
      </x:c>
      <x:c r="C151" t="inlineStr">
        <x:is>
          <x:t xml:space="preserve">F09</x:t>
        </x:is>
      </x:c>
      <x:c r="F151" t="inlineStr">
        <x:is>
          <x:t xml:space="preserve">CONV</x:t>
        </x:is>
      </x:c>
      <x:c r="G151" s="46" t="n">
        <x:v>3</x:v>
      </x:c>
      <x:c r="H151" s="46" t="n">
        <x:v>4513.2168</x:v>
      </x:c>
      <x:c r="I151" s="45" t="n">
        <x:v>1583.504112698617</x:v>
      </x:c>
      <x:c r="J151" s="45" t="n">
        <x:v>36.53626436715528</x:v>
      </x:c>
      <x:c r="K151" s="45" t="n">
        <x:v>101.9519999999957</x:v>
      </x:c>
      <x:c r="L151" s="45" t="n">
        <x:v>0</x:v>
      </x:c>
      <x:c r="M151" t="inlineStr">
        <x:is>
          <x:t xml:space="preserve">REGLA</x:t>
        </x:is>
      </x:c>
      <x:c r="N151" s="45" t="n">
        <x:v>7.830199956515571e-05</x:v>
      </x:c>
      <x:c r="O151" s="45" t="n">
        <x:v>0</x:v>
      </x:c>
    </x:row>
    <x:row r="152">
      <x:c r="A152" t="inlineStr">
        <x:is>
          <x:t xml:space="preserve">Regla de penalidad</x:t>
        </x:is>
      </x:c>
      <x:c r="B152" t="inlineStr">
        <x:is>
          <x:t xml:space="preserve">DIARIA_CON_TOPE</x:t>
        </x:is>
      </x:c>
      <x:c r="C152" t="inlineStr">
        <x:is>
          <x:t xml:space="preserve">F09</x:t>
        </x:is>
      </x:c>
      <x:c r="F152" t="inlineStr">
        <x:is>
          <x:t xml:space="preserve">MILP-LEX</x:t>
        </x:is>
      </x:c>
      <x:c r="G152" s="46" t="n">
        <x:v>3</x:v>
      </x:c>
      <x:c r="H152" s="46" t="n">
        <x:v>5371.335000000001</x:v>
      </x:c>
      <x:c r="I152" s="45" t="n">
        <x:v>626.9374959441133</x:v>
      </x:c>
      <x:c r="J152" s="45" t="n">
        <x:v>15.01576659305335</x:v>
      </x:c>
      <x:c r="K152" s="45" t="n">
        <x:v>440.0632002968614</x:v>
      </x:c>
      <x:c r="L152" s="45" t="n">
        <x:v>0</x:v>
      </x:c>
      <x:c r="M152" t="inlineStr">
        <x:is>
          <x:t xml:space="preserve">ÓPTIMO</x:t>
        </x:is>
      </x:c>
      <x:c r="N152" s="45" t="n">
        <x:v>2.938820737999777</x:v>
      </x:c>
      <x:c r="O152" s="45" t="n">
        <x:v>0</x:v>
      </x:c>
    </x:row>
    <x:row r="153">
      <x:c r="A153" t="inlineStr">
        <x:is>
          <x:t xml:space="preserve">Regla de penalidad</x:t>
        </x:is>
      </x:c>
      <x:c r="B153" t="inlineStr">
        <x:is>
          <x:t xml:space="preserve">DIARIA_CON_TOPE</x:t>
        </x:is>
      </x:c>
      <x:c r="C153" t="inlineStr">
        <x:is>
          <x:t xml:space="preserve">F10</x:t>
        </x:is>
      </x:c>
      <x:c r="F153" t="inlineStr">
        <x:is>
          <x:t xml:space="preserve">CONV</x:t>
        </x:is>
      </x:c>
      <x:c r="G153" s="46" t="n">
        <x:v>4</x:v>
      </x:c>
      <x:c r="H153" s="46" t="n">
        <x:v>8088.942800000001</x:v>
      </x:c>
      <x:c r="I153" s="45" t="n">
        <x:v>2386.118984393872</x:v>
      </x:c>
      <x:c r="J153" s="45" t="n">
        <x:v>59.06319561783425</x:v>
      </x:c>
      <x:c r="K153" s="45" t="n">
        <x:v>183.0019999999968</x:v>
      </x:c>
      <x:c r="L153" s="45" t="n">
        <x:v>0</x:v>
      </x:c>
      <x:c r="M153" t="inlineStr">
        <x:is>
          <x:t xml:space="preserve">REGLA</x:t>
        </x:is>
      </x:c>
      <x:c r="N153" s="45" t="n">
        <x:v>0.0001341219995083</x:v>
      </x:c>
      <x:c r="O153" s="45" t="n">
        <x:v>0</x:v>
      </x:c>
    </x:row>
    <x:row r="154">
      <x:c r="A154" t="inlineStr">
        <x:is>
          <x:t xml:space="preserve">Regla de penalidad</x:t>
        </x:is>
      </x:c>
      <x:c r="B154" t="inlineStr">
        <x:is>
          <x:t xml:space="preserve">DIARIA_CON_TOPE</x:t>
        </x:is>
      </x:c>
      <x:c r="C154" t="inlineStr">
        <x:is>
          <x:t xml:space="preserve">F10</x:t>
        </x:is>
      </x:c>
      <x:c r="F154" t="inlineStr">
        <x:is>
          <x:t xml:space="preserve">MILP-LEX</x:t>
        </x:is>
      </x:c>
      <x:c r="G154" s="46" t="n">
        <x:v>4</x:v>
      </x:c>
      <x:c r="H154" s="46" t="n">
        <x:v>8088.942800000001</x:v>
      </x:c>
      <x:c r="I154" s="45" t="n">
        <x:v>1476.911759509953</x:v>
      </x:c>
      <x:c r="J154" s="45" t="n">
        <x:v>37.03829726925677</x:v>
      </x:c>
      <x:c r="K154" s="45" t="n">
        <x:v>543.885610208506</x:v>
      </x:c>
      <x:c r="L154" s="45" t="n">
        <x:v>1</x:v>
      </x:c>
      <x:c r="M154" t="inlineStr">
        <x:is>
          <x:t xml:space="preserve">ÓPTIMO</x:t>
        </x:is>
      </x:c>
      <x:c r="N154" s="45" t="n">
        <x:v>6.847481245999916</x:v>
      </x:c>
      <x:c r="O154" s="45" t="n">
        <x:v>0</x:v>
      </x:c>
    </x:row>
    <x:row r="155">
      <x:c r="A155" t="inlineStr">
        <x:is>
          <x:t xml:space="preserve">Regla de penalidad</x:t>
        </x:is>
      </x:c>
      <x:c r="B155" t="inlineStr">
        <x:is>
          <x:t xml:space="preserve">DIARIA_CON_TOPE</x:t>
        </x:is>
      </x:c>
      <x:c r="C155" t="inlineStr">
        <x:is>
          <x:t xml:space="preserve">F11</x:t>
        </x:is>
      </x:c>
      <x:c r="F155" t="inlineStr">
        <x:is>
          <x:t xml:space="preserve">CONV</x:t>
        </x:is>
      </x:c>
      <x:c r="G155" s="46" t="n">
        <x:v>2</x:v>
      </x:c>
      <x:c r="H155" s="46" t="n">
        <x:v>3222.8748</x:v>
      </x:c>
      <x:c r="I155" s="45" t="n">
        <x:v>374.7639765685993</x:v>
      </x:c>
      <x:c r="J155" s="45" t="n">
        <x:v>8.525383020821874</x:v>
      </x:c>
      <x:c r="K155" s="45" t="n">
        <x:v>85.80001199999151</x:v>
      </x:c>
      <x:c r="L155" s="45" t="n">
        <x:v>0</x:v>
      </x:c>
      <x:c r="M155" t="inlineStr">
        <x:is>
          <x:t xml:space="preserve">REGLA</x:t>
        </x:is>
      </x:c>
      <x:c r="N155" s="45" t="n">
        <x:v>7.962600011524046e-05</x:v>
      </x:c>
      <x:c r="O155" s="45" t="n">
        <x:v>0</x:v>
      </x:c>
    </x:row>
    <x:row r="156">
      <x:c r="A156" t="inlineStr">
        <x:is>
          <x:t xml:space="preserve">Regla de penalidad</x:t>
        </x:is>
      </x:c>
      <x:c r="B156" t="inlineStr">
        <x:is>
          <x:t xml:space="preserve">DIARIA_CON_TOPE</x:t>
        </x:is>
      </x:c>
      <x:c r="C156" t="inlineStr">
        <x:is>
          <x:t xml:space="preserve">F11</x:t>
        </x:is>
      </x:c>
      <x:c r="F156" t="inlineStr">
        <x:is>
          <x:t xml:space="preserve">MILP-LEX</x:t>
        </x:is>
      </x:c>
      <x:c r="G156" s="46" t="n">
        <x:v>2</x:v>
      </x:c>
      <x:c r="H156" s="46" t="n">
        <x:v>3222.8748</x:v>
      </x:c>
      <x:c r="I156" s="45" t="n">
        <x:v>159.234467919022</x:v>
      </x:c>
      <x:c r="J156" s="45" t="n">
        <x:v>3.720910963710881</x:v>
      </x:c>
      <x:c r="K156" s="45" t="n">
        <x:v>183.7617293822514</x:v>
      </x:c>
      <x:c r="L156" s="45" t="n">
        <x:v>0</x:v>
      </x:c>
      <x:c r="M156" t="inlineStr">
        <x:is>
          <x:t xml:space="preserve">ÓPTIMO</x:t>
        </x:is>
      </x:c>
      <x:c r="N156" s="45" t="n">
        <x:v>4.035948319999989</x:v>
      </x:c>
      <x:c r="O156" s="45" t="n">
        <x:v>0</x:v>
      </x:c>
    </x:row>
    <x:row r="157">
      <x:c r="A157" t="inlineStr">
        <x:is>
          <x:t xml:space="preserve">Regla de penalidad</x:t>
        </x:is>
      </x:c>
      <x:c r="B157" t="inlineStr">
        <x:is>
          <x:t xml:space="preserve">DIARIA_CON_TOPE</x:t>
        </x:is>
      </x:c>
      <x:c r="C157" t="inlineStr">
        <x:is>
          <x:t xml:space="preserve">F12</x:t>
        </x:is>
      </x:c>
      <x:c r="F157" t="inlineStr">
        <x:is>
          <x:t xml:space="preserve">CONV</x:t>
        </x:is>
      </x:c>
      <x:c r="G157" s="46" t="n">
        <x:v>3</x:v>
      </x:c>
      <x:c r="H157" s="46" t="n">
        <x:v>4908.3548</x:v>
      </x:c>
      <x:c r="I157" s="45" t="n">
        <x:v>2319.395169175313</x:v>
      </x:c>
      <x:c r="J157" s="45" t="n">
        <x:v>56.87898149189697</x:v>
      </x:c>
      <x:c r="K157" s="45" t="n">
        <x:v>125.1833333333288</x:v>
      </x:c>
      <x:c r="L157" s="45" t="n">
        <x:v>0</x:v>
      </x:c>
      <x:c r="M157" t="inlineStr">
        <x:is>
          <x:t xml:space="preserve">REGLA</x:t>
        </x:is>
      </x:c>
      <x:c r="N157" s="45" t="n">
        <x:v>8.196199996746145e-05</x:v>
      </x:c>
      <x:c r="O157" s="45" t="n">
        <x:v>0</x:v>
      </x:c>
    </x:row>
    <x:row r="158">
      <x:c r="A158" t="inlineStr">
        <x:is>
          <x:t xml:space="preserve">Regla de penalidad</x:t>
        </x:is>
      </x:c>
      <x:c r="B158" t="inlineStr">
        <x:is>
          <x:t xml:space="preserve">DIARIA_CON_TOPE</x:t>
        </x:is>
      </x:c>
      <x:c r="C158" t="inlineStr">
        <x:is>
          <x:t xml:space="preserve">F12</x:t>
        </x:is>
      </x:c>
      <x:c r="F158" t="inlineStr">
        <x:is>
          <x:t xml:space="preserve">MILP-LEX</x:t>
        </x:is>
      </x:c>
      <x:c r="G158" s="46" t="n">
        <x:v>3</x:v>
      </x:c>
      <x:c r="H158" s="46" t="n">
        <x:v>5766.473000000001</x:v>
      </x:c>
      <x:c r="I158" s="45" t="n">
        <x:v>1057.121211215226</x:v>
      </x:c>
      <x:c r="J158" s="45" t="n">
        <x:v>25.88741839808517</x:v>
      </x:c>
      <x:c r="K158" s="45" t="n">
        <x:v>552.074911903941</x:v>
      </x:c>
      <x:c r="L158" s="45" t="n">
        <x:v>1</x:v>
      </x:c>
      <x:c r="M158" t="inlineStr">
        <x:is>
          <x:t xml:space="preserve">ÓPTIMO</x:t>
        </x:is>
      </x:c>
      <x:c r="N158" s="45" t="n">
        <x:v>4.274232137000581</x:v>
      </x:c>
      <x:c r="O158" s="45" t="n">
        <x:v>0</x:v>
      </x:c>
    </x:row>
    <x:row r="159">
      <x:c r="A159" t="inlineStr">
        <x:is>
          <x:t xml:space="preserve">Factor de tiempo en alternativa</x:t>
        </x:is>
      </x:c>
      <x:c r="B159" t="inlineStr">
        <x:is>
          <x:t xml:space="preserve">1.0</x:t>
        </x:is>
      </x:c>
      <x:c r="C159" t="inlineStr">
        <x:is>
          <x:t xml:space="preserve">F15</x:t>
        </x:is>
      </x:c>
      <x:c r="F159" t="inlineStr">
        <x:is>
          <x:t xml:space="preserve">CONV</x:t>
        </x:is>
      </x:c>
      <x:c r="G159" s="46" t="n">
        <x:v>5</x:v>
      </x:c>
      <x:c r="H159" s="46" t="n">
        <x:v>8131.2296</x:v>
      </x:c>
      <x:c r="I159" s="45" t="n">
        <x:v>2365.062949170837</x:v>
      </x:c>
      <x:c r="J159" s="45" t="n">
        <x:v>56.79296482083102</x:v>
      </x:c>
      <x:c r="K159" s="45" t="n">
        <x:v>193.6976529999954</x:v>
      </x:c>
      <x:c r="L159" s="45" t="n">
        <x:v>0</x:v>
      </x:c>
      <x:c r="M159" t="inlineStr">
        <x:is>
          <x:t xml:space="preserve">REGLA</x:t>
        </x:is>
      </x:c>
      <x:c r="N159" s="45" t="n">
        <x:v>0.0001306880003539</x:v>
      </x:c>
      <x:c r="O159" s="45" t="n">
        <x:v>0</x:v>
      </x:c>
    </x:row>
    <x:row r="160">
      <x:c r="A160" t="inlineStr">
        <x:is>
          <x:t xml:space="preserve">Factor de tiempo en alternativa</x:t>
        </x:is>
      </x:c>
      <x:c r="B160" t="inlineStr">
        <x:is>
          <x:t xml:space="preserve">1.0</x:t>
        </x:is>
      </x:c>
      <x:c r="C160" t="inlineStr">
        <x:is>
          <x:t xml:space="preserve">F15</x:t>
        </x:is>
      </x:c>
      <x:c r="F160" t="inlineStr">
        <x:is>
          <x:t xml:space="preserve">MILP-LEX</x:t>
        </x:is>
      </x:c>
      <x:c r="G160" s="46" t="n">
        <x:v>3</x:v>
      </x:c>
      <x:c r="H160" s="46" t="n">
        <x:v>5545.344599999999</x:v>
      </x:c>
      <x:c r="I160" s="45" t="n">
        <x:v>1455.482175943889</x:v>
      </x:c>
      <x:c r="J160" s="45" t="n">
        <x:v>34.8205628633667</x:v>
      </x:c>
      <x:c r="K160" s="45" t="n">
        <x:v>229.0087657825912</x:v>
      </x:c>
      <x:c r="L160" s="45" t="n">
        <x:v>1</x:v>
      </x:c>
      <x:c r="M160" t="inlineStr">
        <x:is>
          <x:t xml:space="preserve">ÓPTIMO</x:t>
        </x:is>
      </x:c>
      <x:c r="N160" s="45" t="n">
        <x:v>5.795971563999956</x:v>
      </x:c>
      <x:c r="O160" s="45" t="n">
        <x:v>0</x:v>
      </x:c>
    </x:row>
    <x:row r="161">
      <x:c r="A161" t="inlineStr">
        <x:is>
          <x:t xml:space="preserve">Factor de tiempo en alternativa</x:t>
        </x:is>
      </x:c>
      <x:c r="B161" t="inlineStr">
        <x:is>
          <x:t xml:space="preserve">1.0</x:t>
        </x:is>
      </x:c>
      <x:c r="C161" t="inlineStr">
        <x:is>
          <x:t xml:space="preserve">F16</x:t>
        </x:is>
      </x:c>
      <x:c r="F161" t="inlineStr">
        <x:is>
          <x:t xml:space="preserve">CONV</x:t>
        </x:is>
      </x:c>
      <x:c r="G161" s="46" t="n">
        <x:v>4</x:v>
      </x:c>
      <x:c r="H161" s="46" t="n">
        <x:v>8801.29578</x:v>
      </x:c>
      <x:c r="I161" s="45" t="n">
        <x:v>2803.467113015855</x:v>
      </x:c>
      <x:c r="J161" s="45" t="n">
        <x:v>65.68362314664019</x:v>
      </x:c>
      <x:c r="K161" s="45" t="n">
        <x:v>104.3916609999949</x:v>
      </x:c>
      <x:c r="L161" s="45" t="n">
        <x:v>0</x:v>
      </x:c>
      <x:c r="M161" t="inlineStr">
        <x:is>
          <x:t xml:space="preserve">REGLA</x:t>
        </x:is>
      </x:c>
      <x:c r="N161" s="45" t="n">
        <x:v>7.175300015660468e-05</x:v>
      </x:c>
      <x:c r="O161" s="45" t="n">
        <x:v>0</x:v>
      </x:c>
    </x:row>
    <x:row r="162">
      <x:c r="A162" t="inlineStr">
        <x:is>
          <x:t xml:space="preserve">Factor de tiempo en alternativa</x:t>
        </x:is>
      </x:c>
      <x:c r="B162" t="inlineStr">
        <x:is>
          <x:t xml:space="preserve">1.0</x:t>
        </x:is>
      </x:c>
      <x:c r="C162" t="inlineStr">
        <x:is>
          <x:t xml:space="preserve">F16</x:t>
        </x:is>
      </x:c>
      <x:c r="F162" t="inlineStr">
        <x:is>
          <x:t xml:space="preserve">MILP-LEX</x:t>
        </x:is>
      </x:c>
      <x:c r="G162" s="46" t="n">
        <x:v>4</x:v>
      </x:c>
      <x:c r="H162" s="46" t="n">
        <x:v>8801.29578</x:v>
      </x:c>
      <x:c r="I162" s="45" t="n">
        <x:v>2022.14953216294</x:v>
      </x:c>
      <x:c r="J162" s="45" t="n">
        <x:v>46.6202353662055</x:v>
      </x:c>
      <x:c r="K162" s="45" t="n">
        <x:v>166.2652862185371</x:v>
      </x:c>
      <x:c r="L162" s="45" t="n">
        <x:v>1</x:v>
      </x:c>
      <x:c r="M162" t="inlineStr">
        <x:is>
          <x:t xml:space="preserve">ÓPTIMO</x:t>
        </x:is>
      </x:c>
      <x:c r="N162" s="45" t="n">
        <x:v>2.098512376999679</x:v>
      </x:c>
      <x:c r="O162" s="45" t="n">
        <x:v>0</x:v>
      </x:c>
    </x:row>
    <x:row r="163">
      <x:c r="A163" t="inlineStr">
        <x:is>
          <x:t xml:space="preserve">Factor de tiempo en alternativa</x:t>
        </x:is>
      </x:c>
      <x:c r="B163" t="inlineStr">
        <x:is>
          <x:t xml:space="preserve">1.1</x:t>
        </x:is>
      </x:c>
      <x:c r="C163" t="inlineStr">
        <x:is>
          <x:t xml:space="preserve">F15</x:t>
        </x:is>
      </x:c>
      <x:c r="F163" t="inlineStr">
        <x:is>
          <x:t xml:space="preserve">CONV</x:t>
        </x:is>
      </x:c>
      <x:c r="G163" s="46" t="n">
        <x:v>5</x:v>
      </x:c>
      <x:c r="H163" s="46" t="n">
        <x:v>8131.2296</x:v>
      </x:c>
      <x:c r="I163" s="45" t="n">
        <x:v>2365.062949170837</x:v>
      </x:c>
      <x:c r="J163" s="45" t="n">
        <x:v>56.79296482083102</x:v>
      </x:c>
      <x:c r="K163" s="45" t="n">
        <x:v>193.6976529999954</x:v>
      </x:c>
      <x:c r="L163" s="45" t="n">
        <x:v>0</x:v>
      </x:c>
      <x:c r="M163" t="inlineStr">
        <x:is>
          <x:t xml:space="preserve">REGLA</x:t>
        </x:is>
      </x:c>
      <x:c r="N163" s="45" t="n">
        <x:v>9.883300026558572e-05</x:v>
      </x:c>
      <x:c r="O163" s="45" t="n">
        <x:v>0</x:v>
      </x:c>
    </x:row>
    <x:row r="164">
      <x:c r="A164" t="inlineStr">
        <x:is>
          <x:t xml:space="preserve">Factor de tiempo en alternativa</x:t>
        </x:is>
      </x:c>
      <x:c r="B164" t="inlineStr">
        <x:is>
          <x:t xml:space="preserve">1.1</x:t>
        </x:is>
      </x:c>
      <x:c r="C164" t="inlineStr">
        <x:is>
          <x:t xml:space="preserve">F15</x:t>
        </x:is>
      </x:c>
      <x:c r="F164" t="inlineStr">
        <x:is>
          <x:t xml:space="preserve">MILP-LEX</x:t>
        </x:is>
      </x:c>
      <x:c r="G164" s="46" t="n">
        <x:v>3</x:v>
      </x:c>
      <x:c r="H164" s="46" t="n">
        <x:v>5545.344599999999</x:v>
      </x:c>
      <x:c r="I164" s="45" t="n">
        <x:v>1500.442287783992</x:v>
      </x:c>
      <x:c r="J164" s="45" t="n">
        <x:v>35.94120854444034</x:v>
      </x:c>
      <x:c r="K164" s="45" t="n">
        <x:v>240.9027648267581</x:v>
      </x:c>
      <x:c r="L164" s="45" t="n">
        <x:v>1</x:v>
      </x:c>
      <x:c r="M164" t="inlineStr">
        <x:is>
          <x:t xml:space="preserve">ÓPTIMO</x:t>
        </x:is>
      </x:c>
      <x:c r="N164" s="45" t="n">
        <x:v>4.284811296999578</x:v>
      </x:c>
      <x:c r="O164" s="45" t="n">
        <x:v>0</x:v>
      </x:c>
    </x:row>
    <x:row r="165">
      <x:c r="A165" t="inlineStr">
        <x:is>
          <x:t xml:space="preserve">Factor de tiempo en alternativa</x:t>
        </x:is>
      </x:c>
      <x:c r="B165" t="inlineStr">
        <x:is>
          <x:t xml:space="preserve">1.1</x:t>
        </x:is>
      </x:c>
      <x:c r="C165" t="inlineStr">
        <x:is>
          <x:t xml:space="preserve">F16</x:t>
        </x:is>
      </x:c>
      <x:c r="F165" t="inlineStr">
        <x:is>
          <x:t xml:space="preserve">CONV</x:t>
        </x:is>
      </x:c>
      <x:c r="G165" s="46" t="n">
        <x:v>4</x:v>
      </x:c>
      <x:c r="H165" s="46" t="n">
        <x:v>8801.29578</x:v>
      </x:c>
      <x:c r="I165" s="45" t="n">
        <x:v>2803.467113015855</x:v>
      </x:c>
      <x:c r="J165" s="45" t="n">
        <x:v>65.68362314664019</x:v>
      </x:c>
      <x:c r="K165" s="45" t="n">
        <x:v>104.3916609999949</x:v>
      </x:c>
      <x:c r="L165" s="45" t="n">
        <x:v>0</x:v>
      </x:c>
      <x:c r="M165" t="inlineStr">
        <x:is>
          <x:t xml:space="preserve">REGLA</x:t>
        </x:is>
      </x:c>
      <x:c r="N165" s="45" t="n">
        <x:v>7.887299943831749e-05</x:v>
      </x:c>
      <x:c r="O165" s="45" t="n">
        <x:v>0</x:v>
      </x:c>
    </x:row>
    <x:row r="166">
      <x:c r="A166" t="inlineStr">
        <x:is>
          <x:t xml:space="preserve">Factor de tiempo en alternativa</x:t>
        </x:is>
      </x:c>
      <x:c r="B166" t="inlineStr">
        <x:is>
          <x:t xml:space="preserve">1.1</x:t>
        </x:is>
      </x:c>
      <x:c r="C166" t="inlineStr">
        <x:is>
          <x:t xml:space="preserve">F16</x:t>
        </x:is>
      </x:c>
      <x:c r="F166" t="inlineStr">
        <x:is>
          <x:t xml:space="preserve">MILP-LEX</x:t>
        </x:is>
      </x:c>
      <x:c r="G166" s="46" t="n">
        <x:v>4</x:v>
      </x:c>
      <x:c r="H166" s="46" t="n">
        <x:v>8801.29578</x:v>
      </x:c>
      <x:c r="I166" s="45" t="n">
        <x:v>2022.14953216294</x:v>
      </x:c>
      <x:c r="J166" s="45" t="n">
        <x:v>46.6202353662055</x:v>
      </x:c>
      <x:c r="K166" s="45" t="n">
        <x:v>166.2652862185371</x:v>
      </x:c>
      <x:c r="L166" s="45" t="n">
        <x:v>1</x:v>
      </x:c>
      <x:c r="M166" t="inlineStr">
        <x:is>
          <x:t xml:space="preserve">ÓPTIMO</x:t>
        </x:is>
      </x:c>
      <x:c r="N166" s="45" t="n">
        <x:v>2.098511913000038</x:v>
      </x:c>
      <x:c r="O166" s="45" t="n">
        <x:v>0</x:v>
      </x:c>
    </x:row>
    <x:row r="167">
      <x:c r="A167" t="inlineStr">
        <x:is>
          <x:t xml:space="preserve">Factor de tiempo en alternativa</x:t>
        </x:is>
      </x:c>
      <x:c r="B167" t="inlineStr">
        <x:is>
          <x:t xml:space="preserve">1.25</x:t>
        </x:is>
      </x:c>
      <x:c r="C167" t="inlineStr">
        <x:is>
          <x:t xml:space="preserve">F15</x:t>
        </x:is>
      </x:c>
      <x:c r="F167" t="inlineStr">
        <x:is>
          <x:t xml:space="preserve">CONV</x:t>
        </x:is>
      </x:c>
      <x:c r="G167" s="46" t="n">
        <x:v>5</x:v>
      </x:c>
      <x:c r="H167" s="46" t="n">
        <x:v>8131.2296</x:v>
      </x:c>
      <x:c r="I167" s="45" t="n">
        <x:v>2365.062949170837</x:v>
      </x:c>
      <x:c r="J167" s="45" t="n">
        <x:v>56.79296482083102</x:v>
      </x:c>
      <x:c r="K167" s="45" t="n">
        <x:v>193.6976529999954</x:v>
      </x:c>
      <x:c r="L167" s="45" t="n">
        <x:v>0</x:v>
      </x:c>
      <x:c r="M167" t="inlineStr">
        <x:is>
          <x:t xml:space="preserve">REGLA</x:t>
        </x:is>
      </x:c>
      <x:c r="N167" s="45" t="n">
        <x:v>9.464499999012332e-05</x:v>
      </x:c>
      <x:c r="O167" s="45" t="n">
        <x:v>0</x:v>
      </x:c>
    </x:row>
    <x:row r="168">
      <x:c r="A168" t="inlineStr">
        <x:is>
          <x:t xml:space="preserve">Factor de tiempo en alternativa</x:t>
        </x:is>
      </x:c>
      <x:c r="B168" t="inlineStr">
        <x:is>
          <x:t xml:space="preserve">1.25</x:t>
        </x:is>
      </x:c>
      <x:c r="C168" t="inlineStr">
        <x:is>
          <x:t xml:space="preserve">F15</x:t>
        </x:is>
      </x:c>
      <x:c r="F168" t="inlineStr">
        <x:is>
          <x:t xml:space="preserve">MILP-LEX</x:t>
        </x:is>
      </x:c>
      <x:c r="G168" s="46" t="n">
        <x:v>4</x:v>
      </x:c>
      <x:c r="H168" s="46" t="n">
        <x:v>5808.7598</x:v>
      </x:c>
      <x:c r="I168" s="45" t="n">
        <x:v>1527.439404589472</x:v>
      </x:c>
      <x:c r="J168" s="45" t="n">
        <x:v>35.78173883446487</x:v>
      </x:c>
      <x:c r="K168" s="45" t="n">
        <x:v>508.5010509999963</x:v>
      </x:c>
      <x:c r="L168" s="45" t="n">
        <x:v>1</x:v>
      </x:c>
      <x:c r="M168" t="inlineStr">
        <x:is>
          <x:t xml:space="preserve">ÓPTIMO</x:t>
        </x:is>
      </x:c>
      <x:c r="N168" s="45" t="n">
        <x:v>4.112784873999772</x:v>
      </x:c>
      <x:c r="O168" s="45" t="n">
        <x:v>0</x:v>
      </x:c>
    </x:row>
    <x:row r="169">
      <x:c r="A169" t="inlineStr">
        <x:is>
          <x:t xml:space="preserve">Factor de tiempo en alternativa</x:t>
        </x:is>
      </x:c>
      <x:c r="B169" t="inlineStr">
        <x:is>
          <x:t xml:space="preserve">1.25</x:t>
        </x:is>
      </x:c>
      <x:c r="C169" t="inlineStr">
        <x:is>
          <x:t xml:space="preserve">F16</x:t>
        </x:is>
      </x:c>
      <x:c r="F169" t="inlineStr">
        <x:is>
          <x:t xml:space="preserve">CONV</x:t>
        </x:is>
      </x:c>
      <x:c r="G169" s="46" t="n">
        <x:v>4</x:v>
      </x:c>
      <x:c r="H169" s="46" t="n">
        <x:v>8801.29578</x:v>
      </x:c>
      <x:c r="I169" s="45" t="n">
        <x:v>2803.467113015855</x:v>
      </x:c>
      <x:c r="J169" s="45" t="n">
        <x:v>65.68362314664019</x:v>
      </x:c>
      <x:c r="K169" s="45" t="n">
        <x:v>104.3916609999949</x:v>
      </x:c>
      <x:c r="L169" s="45" t="n">
        <x:v>0</x:v>
      </x:c>
      <x:c r="M169" t="inlineStr">
        <x:is>
          <x:t xml:space="preserve">REGLA</x:t>
        </x:is>
      </x:c>
      <x:c r="N169" s="45" t="n">
        <x:v>7.469799948012223e-05</x:v>
      </x:c>
      <x:c r="O169" s="45" t="n">
        <x:v>0</x:v>
      </x:c>
    </x:row>
    <x:row r="170">
      <x:c r="A170" t="inlineStr">
        <x:is>
          <x:t xml:space="preserve">Factor de tiempo en alternativa</x:t>
        </x:is>
      </x:c>
      <x:c r="B170" t="inlineStr">
        <x:is>
          <x:t xml:space="preserve">1.25</x:t>
        </x:is>
      </x:c>
      <x:c r="C170" t="inlineStr">
        <x:is>
          <x:t xml:space="preserve">F16</x:t>
        </x:is>
      </x:c>
      <x:c r="F170" t="inlineStr">
        <x:is>
          <x:t xml:space="preserve">MILP-LEX</x:t>
        </x:is>
      </x:c>
      <x:c r="G170" s="46" t="n">
        <x:v>4</x:v>
      </x:c>
      <x:c r="H170" s="46" t="n">
        <x:v>8801.29578</x:v>
      </x:c>
      <x:c r="I170" s="45" t="n">
        <x:v>2022.14953216294</x:v>
      </x:c>
      <x:c r="J170" s="45" t="n">
        <x:v>46.6202353662055</x:v>
      </x:c>
      <x:c r="K170" s="45" t="n">
        <x:v>166.2652862185371</x:v>
      </x:c>
      <x:c r="L170" s="45" t="n">
        <x:v>1</x:v>
      </x:c>
      <x:c r="M170" t="inlineStr">
        <x:is>
          <x:t xml:space="preserve">ÓPTIMO</x:t>
        </x:is>
      </x:c>
      <x:c r="N170" s="45" t="n">
        <x:v>2.082405211999685</x:v>
      </x:c>
      <x:c r="O170" s="45" t="n">
        <x:v>0</x:v>
      </x:c>
    </x:row>
    <x:row r="171">
      <x:c r="A171" t="inlineStr">
        <x:is>
          <x:t xml:space="preserve">Regla de penalidad</x:t>
        </x:is>
      </x:c>
      <x:c r="B171" t="inlineStr">
        <x:is>
          <x:t xml:space="preserve">DIARIA_CON_TOPE</x:t>
        </x:is>
      </x:c>
      <x:c r="D171" t="inlineStr">
        <x:is>
          <x:t xml:space="preserve">S00</x:t>
        </x:is>
      </x:c>
      <x:c r="E171" t="inlineStr">
        <x:is>
          <x:t xml:space="preserve">FIFO+CONV</x:t>
        </x:is>
      </x:c>
      <x:c r="G171" s="46" t="n">
        <x:v>73</x:v>
      </x:c>
      <x:c r="H171" s="46" t="n">
        <x:v>127293.8480000001</x:v>
      </x:c>
      <x:c r="I171" s="45" t="n">
        <x:v>42231.23816975417</x:v>
      </x:c>
      <x:c r="J171" s="45" t="n">
        <x:v>1035.058982957949</x:v>
      </x:c>
    </x:row>
    <x:row r="172">
      <x:c r="A172" t="inlineStr">
        <x:is>
          <x:t xml:space="preserve">Regla de penalidad</x:t>
        </x:is>
      </x:c>
      <x:c r="B172" t="inlineStr">
        <x:is>
          <x:t xml:space="preserve">DIARIA_CON_TOPE</x:t>
        </x:is>
      </x:c>
      <x:c r="D172" t="inlineStr">
        <x:is>
          <x:t xml:space="preserve">S20A</x:t>
        </x:is>
      </x:c>
      <x:c r="E172" t="inlineStr">
        <x:is>
          <x:t xml:space="preserve">FIFO+CONV</x:t>
        </x:is>
      </x:c>
      <x:c r="G172" s="46" t="n">
        <x:v>74</x:v>
      </x:c>
      <x:c r="H172" s="46" t="n">
        <x:v>130474.4360000001</x:v>
      </x:c>
      <x:c r="I172" s="45" t="n">
        <x:v>45007.36797371181</x:v>
      </x:c>
      <x:c r="J172" s="45" t="n">
        <x:v>1102.342597694117</x:v>
      </x:c>
    </x:row>
    <x:row r="173">
      <x:c r="A173" t="inlineStr">
        <x:is>
          <x:t xml:space="preserve">Regla de penalidad</x:t>
        </x:is>
      </x:c>
      <x:c r="B173" t="inlineStr">
        <x:is>
          <x:t xml:space="preserve">DIARIA_CON_TOPE</x:t>
        </x:is>
      </x:c>
      <x:c r="D173" t="inlineStr">
        <x:is>
          <x:t xml:space="preserve">S20A</x:t>
        </x:is>
      </x:c>
      <x:c r="E173" t="inlineStr">
        <x:is>
          <x:t xml:space="preserve">MILP+MILP</x:t>
        </x:is>
      </x:c>
      <x:c r="G173" s="46" t="n">
        <x:v>31</x:v>
      </x:c>
      <x:c r="H173" s="46" t="n">
        <x:v>74593.68052000002</x:v>
      </x:c>
      <x:c r="I173" s="45" t="n">
        <x:v>11460.23743320804</x:v>
      </x:c>
      <x:c r="J173" s="45" t="n">
        <x:v>304.1590758765091</x:v>
      </x:c>
    </x:row>
    <x:row r="174">
      <x:c r="A174" t="inlineStr">
        <x:is>
          <x:t xml:space="preserve">Calendario con feriados</x:t>
        </x:is>
      </x:c>
      <x:c r="B174" t="inlineStr">
        <x:is>
          <x:t xml:space="preserve">1</x:t>
        </x:is>
      </x:c>
      <x:c r="D174" t="inlineStr">
        <x:is>
          <x:t xml:space="preserve">S00</x:t>
        </x:is>
      </x:c>
      <x:c r="E174" t="inlineStr">
        <x:is>
          <x:t xml:space="preserve">FIFO+CONV</x:t>
        </x:is>
      </x:c>
      <x:c r="G174" s="46" t="n">
        <x:v>80</x:v>
      </x:c>
      <x:c r="H174" s="46" t="n">
        <x:v>147667.7180000001</x:v>
      </x:c>
      <x:c r="I174" s="45" t="n">
        <x:v>56543.46999734906</x:v>
      </x:c>
      <x:c r="J174" s="45" t="n">
        <x:v>1406.656003254056</x:v>
      </x:c>
    </x:row>
    <x:row r="175">
      <x:c r="A175" t="inlineStr">
        <x:is>
          <x:t xml:space="preserve">Calendario con feriados</x:t>
        </x:is>
      </x:c>
      <x:c r="B175" t="inlineStr">
        <x:is>
          <x:t xml:space="preserve">1</x:t>
        </x:is>
      </x:c>
      <x:c r="D175" t="inlineStr">
        <x:is>
          <x:t xml:space="preserve">S20A</x:t>
        </x:is>
      </x:c>
      <x:c r="E175" t="inlineStr">
        <x:is>
          <x:t xml:space="preserve">FIFO+CONV</x:t>
        </x:is>
      </x:c>
      <x:c r="G175" s="46" t="n">
        <x:v>81</x:v>
      </x:c>
      <x:c r="H175" s="46" t="n">
        <x:v>150848.306</x:v>
      </x:c>
      <x:c r="I175" s="45" t="n">
        <x:v>58799.26361625196</x:v>
      </x:c>
      <x:c r="J175" s="45" t="n">
        <x:v>1463.359214517426</x:v>
      </x:c>
    </x:row>
    <x:row r="176">
      <x:c r="A176" t="inlineStr">
        <x:is>
          <x:t xml:space="preserve">Calendario con feriados</x:t>
        </x:is>
      </x:c>
      <x:c r="B176" t="inlineStr">
        <x:is>
          <x:t xml:space="preserve">1</x:t>
        </x:is>
      </x:c>
      <x:c r="D176" t="inlineStr">
        <x:is>
          <x:t xml:space="preserve">S00</x:t>
        </x:is>
      </x:c>
      <x:c r="E176" t="inlineStr">
        <x:is>
          <x:t xml:space="preserve">MILP+MILP</x:t>
        </x:is>
      </x:c>
      <x:c r="G176" s="46" t="n">
        <x:v>22</x:v>
      </x:c>
      <x:c r="H176" s="46" t="n">
        <x:v>55022.15100000001</x:v>
      </x:c>
      <x:c r="I176" s="45" t="n">
        <x:v>24479.49118577511</x:v>
      </x:c>
      <x:c r="J176" s="45" t="n">
        <x:v>645.8215715714806</x:v>
      </x:c>
    </x:row>
    <x:row r="177">
      <x:c r="A177" t="inlineStr">
        <x:is>
          <x:t xml:space="preserve">Calendario con feriados</x:t>
        </x:is>
      </x:c>
      <x:c r="B177" t="inlineStr">
        <x:is>
          <x:t xml:space="preserve">1</x:t>
        </x:is>
      </x:c>
      <x:c r="D177" t="inlineStr">
        <x:is>
          <x:t xml:space="preserve">S20A</x:t>
        </x:is>
      </x:c>
      <x:c r="E177" t="inlineStr">
        <x:is>
          <x:t xml:space="preserve">MILP+MILP</x:t>
        </x:is>
      </x:c>
      <x:c r="G177" s="46" t="n">
        <x:v>22</x:v>
      </x:c>
      <x:c r="H177" s="46" t="n">
        <x:v>55022.15100000001</x:v>
      </x:c>
      <x:c r="I177" s="45" t="n">
        <x:v>26024.50448288862</x:v>
      </x:c>
      <x:c r="J177" s="45" t="n">
        <x:v>686.1727881505974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Pr>
    <x:tabColor rgb="FFFFD966"/>
  </x:sheetPr>
  <x:sheetFormatPr baseColWidth="8" defaultRowHeight="15"/>
  <x:sheetData>
    <x:row r="1">
      <x:c r="A1" s="39" t="inlineStr">
        <x:is>
          <x:t xml:space="preserve">Gráficos generados por Optimizacion_MILP_SAGAPI.py (copias de la carpeta resultados/figuras)</x:t>
        </x:is>
      </x:c>
    </x:row>
  </x:sheetData>
  <x:pageMargins left="0.7" right="0.7" top="0.75" bottom="0.75" header="0.3" footer="0.3"/>
  <x:drawing xmlns:r="http://schemas.openxmlformats.org/officeDocument/2006/relationships" r:id="R52a4ee7082ce479f"/>
</x:worksheet>
</file>

<file path=xl/worksheets/sheet37.xml><?xml version="1.0" encoding="utf-8"?>
<x:worksheet xmlns:x="http://schemas.openxmlformats.org/spreadsheetml/2006/main">
  <x:sheetPr>
    <x:tabColor rgb="FFFFD966"/>
  </x:sheetPr>
  <x:sheetViews>
    <x:sheetView workbookViewId="0">
      <x:pane ySplit="2" topLeftCell="A3" activePane="bottomLeft" state="frozen"/>
    </x:sheetView>
  </x:sheetViews>
  <x:sheetFormatPr baseColWidth="8" defaultRowHeight="15"/>
  <x:cols>
    <x:col min="1" max="1" width="11" customWidth="1"/>
    <x:col min="2" max="2" width="11" customWidth="1"/>
    <x:col min="3" max="3" width="11" customWidth="1"/>
    <x:col min="4" max="4" width="13" customWidth="1"/>
    <x:col min="5" max="5" width="12" customWidth="1"/>
    <x:col min="6" max="6" width="11" customWidth="1"/>
    <x:col min="7" max="7" width="19" customWidth="1"/>
    <x:col min="8" max="8" width="12" customWidth="1"/>
    <x:col min="9" max="9" width="11" customWidth="1"/>
    <x:col min="10" max="10" width="11" customWidth="1"/>
    <x:col min="11" max="11" width="11" customWidth="1"/>
    <x:col min="12" max="12" width="11" customWidth="1"/>
    <x:col min="13" max="13" width="11" customWidth="1"/>
    <x:col min="14" max="14" width="11" customWidth="1"/>
    <x:col min="15" max="15" width="11" customWidth="1"/>
    <x:col min="16" max="16" width="13" customWidth="1"/>
  </x:cols>
  <x:sheetData>
    <x:row r="1">
      <x:c r="A1" s="39" t="inlineStr">
        <x:is>
          <x:t xml:space="preserve">RESULTADO CALCULADO — réplicas Monte Carlo de fallas de la plegadora (semilla en 19_PARAMETROS)</x:t>
        </x:is>
      </x:c>
    </x:row>
    <x:row r="2">
      <x:c r="A2" s="44" t="inlineStr">
        <x:is>
          <x:t xml:space="preserve">replica</x:t>
        </x:is>
      </x:c>
      <x:c r="B2" s="44" t="inlineStr">
        <x:is>
          <x:t xml:space="preserve">politica</x:t>
        </x:is>
      </x:c>
      <x:c r="C2" s="44" t="inlineStr">
        <x:is>
          <x:t xml:space="preserve">operacion</x:t>
        </x:is>
      </x:c>
      <x:c r="D2" s="44" t="inlineStr">
        <x:is>
          <x:t xml:space="preserve">fecha_falla</x:t>
        </x:is>
      </x:c>
      <x:c r="E2" s="44" t="inlineStr">
        <x:is>
          <x:t xml:space="preserve">duracion_h</x:t>
        </x:is>
      </x:c>
      <x:c r="F2" s="44" t="inlineStr">
        <x:is>
          <x:t xml:space="preserve">metodo</x:t>
        </x:is>
      </x:c>
      <x:c r="G2" s="44" t="inlineStr">
        <x:is>
          <x:t xml:space="preserve">pedidos_instancia</x:t>
        </x:is>
      </x:c>
      <x:c r="H2" s="44" t="inlineStr">
        <x:is>
          <x:t xml:space="preserve">ops_libres</x:t>
        </x:is>
      </x:c>
      <x:c r="I2" s="44" t="inlineStr">
        <x:is>
          <x:t xml:space="preserve">atrasados</x:t>
        </x:is>
      </x:c>
      <x:c r="J2" s="44" t="inlineStr">
        <x:is>
          <x:t xml:space="preserve">penalidad</x:t>
        </x:is>
      </x:c>
      <x:c r="K2" s="44" t="inlineStr">
        <x:is>
          <x:t xml:space="preserve">tard_pond</x:t>
        </x:is>
      </x:c>
      <x:c r="L2" s="44" t="inlineStr">
        <x:is>
          <x:t xml:space="preserve">D</x:t>
        </x:is>
      </x:c>
      <x:c r="M2" s="44" t="inlineStr">
        <x:is>
          <x:t xml:space="preserve">R</x:t>
        </x:is>
      </x:c>
      <x:c r="N2" s="44" t="inlineStr">
        <x:is>
          <x:t xml:space="preserve">estado</x:t>
        </x:is>
      </x:c>
      <x:c r="O2" s="44" t="inlineStr">
        <x:is>
          <x:t xml:space="preserve">tiempo_s</x:t>
        </x:is>
      </x:c>
      <x:c r="P2" s="44" t="inlineStr">
        <x:is>
          <x:t xml:space="preserve">violaciones</x:t>
        </x:is>
      </x:c>
    </x:row>
    <x:row r="3">
      <x:c r="A3" t="n">
        <x:v>0</x:v>
      </x:c>
      <x:c r="B3" t="inlineStr">
        <x:is>
          <x:t xml:space="preserve">A</x:t>
        </x:is>
      </x:c>
      <x:c r="C3" t="inlineStr">
        <x:is>
          <x:t xml:space="preserve">P074-04</x:t>
        </x:is>
      </x:c>
      <x:c r="D3" t="inlineStr">
        <x:is>
          <x:t xml:space="preserve">2025-10-23 14:13:39.720</x:t>
        </x:is>
      </x:c>
      <x:c r="E3" s="45" t="n">
        <x:v>3</x:v>
      </x:c>
      <x:c r="F3" t="inlineStr">
        <x:is>
          <x:t xml:space="preserve">CONV</x:t>
        </x:is>
      </x:c>
      <x:c r="G3" t="n">
        <x:v>4</x:v>
      </x:c>
      <x:c r="H3" t="n">
        <x:v>39</x:v>
      </x:c>
      <x:c r="I3" s="46" t="n">
        <x:v>4</x:v>
      </x:c>
      <x:c r="J3" s="46" t="n">
        <x:v>8088.942800000001</x:v>
      </x:c>
      <x:c r="K3" s="45" t="n">
        <x:v>55.23439256129683</x:v>
      </x:c>
      <x:c r="L3" s="45" t="n">
        <x:v>147.0268999999919</x:v>
      </x:c>
      <x:c r="M3" t="n">
        <x:v>0</x:v>
      </x:c>
      <x:c r="N3" t="inlineStr">
        <x:is>
          <x:t xml:space="preserve">REGLA</x:t>
        </x:is>
      </x:c>
      <x:c r="O3" s="45" t="n">
        <x:v>8.340000022144523e-05</x:v>
      </x:c>
      <x:c r="P3" t="n">
        <x:v>0</x:v>
      </x:c>
    </x:row>
    <x:row r="4">
      <x:c r="A4" t="n">
        <x:v>0</x:v>
      </x:c>
      <x:c r="B4" t="inlineStr">
        <x:is>
          <x:t xml:space="preserve">A</x:t>
        </x:is>
      </x:c>
      <x:c r="C4" t="inlineStr">
        <x:is>
          <x:t xml:space="preserve">P074-04</x:t>
        </x:is>
      </x:c>
      <x:c r="D4" t="inlineStr">
        <x:is>
          <x:t xml:space="preserve">2025-10-23 14:13:39.720</x:t>
        </x:is>
      </x:c>
      <x:c r="E4" s="45" t="n">
        <x:v>3</x:v>
      </x:c>
      <x:c r="F4" t="inlineStr">
        <x:is>
          <x:t xml:space="preserve">EDD</x:t>
        </x:is>
      </x:c>
      <x:c r="G4" t="n">
        <x:v>4</x:v>
      </x:c>
      <x:c r="H4" t="n">
        <x:v>39</x:v>
      </x:c>
      <x:c r="I4" s="46" t="n">
        <x:v>2</x:v>
      </x:c>
      <x:c r="J4" s="46" t="n">
        <x:v>5503.0578</x:v>
      </x:c>
      <x:c r="K4" s="45" t="n">
        <x:v>93.43888443721318</x:v>
      </x:c>
      <x:c r="L4" s="45" t="n">
        <x:v>677.0946100000067</x:v>
      </x:c>
      <x:c r="M4" t="n">
        <x:v>0</x:v>
      </x:c>
      <x:c r="N4" t="inlineStr">
        <x:is>
          <x:t xml:space="preserve">REGLA</x:t>
        </x:is>
      </x:c>
      <x:c r="O4" s="45" t="n">
        <x:v>0.000264662000518</x:v>
      </x:c>
      <x:c r="P4" t="n">
        <x:v>0</x:v>
      </x:c>
    </x:row>
    <x:row r="5">
      <x:c r="A5" t="n">
        <x:v>0</x:v>
      </x:c>
      <x:c r="B5" t="inlineStr">
        <x:is>
          <x:t xml:space="preserve">A</x:t>
        </x:is>
      </x:c>
      <x:c r="C5" t="inlineStr">
        <x:is>
          <x:t xml:space="preserve">P074-04</x:t>
        </x:is>
      </x:c>
      <x:c r="D5" t="inlineStr">
        <x:is>
          <x:t xml:space="preserve">2025-10-23 14:13:39.720</x:t>
        </x:is>
      </x:c>
      <x:c r="E5" s="45" t="n">
        <x:v>3</x:v>
      </x:c>
      <x:c r="F5" t="inlineStr">
        <x:is>
          <x:t xml:space="preserve">MILP-LEX</x:t>
        </x:is>
      </x:c>
      <x:c r="G5" t="n">
        <x:v>4</x:v>
      </x:c>
      <x:c r="H5" t="n">
        <x:v>39</x:v>
      </x:c>
      <x:c r="I5" s="46" t="n">
        <x:v>2</x:v>
      </x:c>
      <x:c r="J5" s="46" t="n">
        <x:v>5503.0578</x:v>
      </x:c>
      <x:c r="K5" s="45" t="n">
        <x:v>84.01439499288728</x:v>
      </x:c>
      <x:c r="L5" s="45" t="n">
        <x:v>470.5185653574622</x:v>
      </x:c>
      <x:c r="M5" t="n">
        <x:v>0</x:v>
      </x:c>
      <x:c r="N5" t="inlineStr">
        <x:is>
          <x:t xml:space="preserve">ÓPTIMO</x:t>
        </x:is>
      </x:c>
      <x:c r="O5" s="45" t="n">
        <x:v>3.352274886000487</x:v>
      </x:c>
      <x:c r="P5" t="n">
        <x:v>0</x:v>
      </x:c>
    </x:row>
    <x:row r="6">
      <x:c r="A6" t="n">
        <x:v>0</x:v>
      </x:c>
      <x:c r="B6" t="inlineStr">
        <x:is>
          <x:t xml:space="preserve">B</x:t>
        </x:is>
      </x:c>
      <x:c r="C6" t="inlineStr">
        <x:is>
          <x:t xml:space="preserve">P074-04</x:t>
        </x:is>
      </x:c>
      <x:c r="D6" t="inlineStr">
        <x:is>
          <x:t xml:space="preserve">2025-10-23 14:13:39.720</x:t>
        </x:is>
      </x:c>
      <x:c r="E6" s="45" t="n">
        <x:v>3</x:v>
      </x:c>
      <x:c r="F6" t="inlineStr">
        <x:is>
          <x:t xml:space="preserve">CONV</x:t>
        </x:is>
      </x:c>
      <x:c r="G6" t="n">
        <x:v>4</x:v>
      </x:c>
      <x:c r="H6" t="n">
        <x:v>39</x:v>
      </x:c>
      <x:c r="I6" s="46" t="n">
        <x:v>4</x:v>
      </x:c>
      <x:c r="J6" s="46" t="n">
        <x:v>8088.942800000001</x:v>
      </x:c>
      <x:c r="K6" s="45" t="n">
        <x:v>91.59417206600064</x:v>
      </x:c>
      <x:c r="L6" s="45" t="n">
        <x:v>488.6602209999967</x:v>
      </x:c>
      <x:c r="M6" t="n">
        <x:v>0</x:v>
      </x:c>
      <x:c r="N6" t="inlineStr">
        <x:is>
          <x:t xml:space="preserve">REGLA</x:t>
        </x:is>
      </x:c>
      <x:c r="O6" s="45" t="n">
        <x:v>7.491999986086739e-05</x:v>
      </x:c>
      <x:c r="P6" t="n">
        <x:v>0</x:v>
      </x:c>
    </x:row>
    <x:row r="7">
      <x:c r="A7" t="n">
        <x:v>0</x:v>
      </x:c>
      <x:c r="B7" t="inlineStr">
        <x:is>
          <x:t xml:space="preserve">B</x:t>
        </x:is>
      </x:c>
      <x:c r="C7" t="inlineStr">
        <x:is>
          <x:t xml:space="preserve">P074-04</x:t>
        </x:is>
      </x:c>
      <x:c r="D7" t="inlineStr">
        <x:is>
          <x:t xml:space="preserve">2025-10-23 14:13:39.720</x:t>
        </x:is>
      </x:c>
      <x:c r="E7" s="45" t="n">
        <x:v>3</x:v>
      </x:c>
      <x:c r="F7" t="inlineStr">
        <x:is>
          <x:t xml:space="preserve">EDD</x:t>
        </x:is>
      </x:c>
      <x:c r="G7" t="n">
        <x:v>4</x:v>
      </x:c>
      <x:c r="H7" t="n">
        <x:v>39</x:v>
      </x:c>
      <x:c r="I7" s="46" t="n">
        <x:v>2</x:v>
      </x:c>
      <x:c r="J7" s="46" t="n">
        <x:v>5503.0578</x:v>
      </x:c>
      <x:c r="K7" s="45" t="n">
        <x:v>107.7356202696519</x:v>
      </x:c>
      <x:c r="L7" s="45" t="n">
        <x:v>760.1946070000079</x:v>
      </x:c>
      <x:c r="M7" t="n">
        <x:v>0</x:v>
      </x:c>
      <x:c r="N7" t="inlineStr">
        <x:is>
          <x:t xml:space="preserve">REGLA</x:t>
        </x:is>
      </x:c>
      <x:c r="O7" s="45" t="n">
        <x:v>0.0003014980002262</x:v>
      </x:c>
      <x:c r="P7" t="n">
        <x:v>0</x:v>
      </x:c>
    </x:row>
    <x:row r="8">
      <x:c r="A8" t="n">
        <x:v>0</x:v>
      </x:c>
      <x:c r="B8" t="inlineStr">
        <x:is>
          <x:t xml:space="preserve">B</x:t>
        </x:is>
      </x:c>
      <x:c r="C8" t="inlineStr">
        <x:is>
          <x:t xml:space="preserve">P074-04</x:t>
        </x:is>
      </x:c>
      <x:c r="D8" t="inlineStr">
        <x:is>
          <x:t xml:space="preserve">2025-10-23 14:13:39.720</x:t>
        </x:is>
      </x:c>
      <x:c r="E8" s="45" t="n">
        <x:v>3</x:v>
      </x:c>
      <x:c r="F8" t="inlineStr">
        <x:is>
          <x:t xml:space="preserve">MILP-LEX</x:t>
        </x:is>
      </x:c>
      <x:c r="G8" t="n">
        <x:v>4</x:v>
      </x:c>
      <x:c r="H8" t="n">
        <x:v>39</x:v>
      </x:c>
      <x:c r="I8" s="46" t="n">
        <x:v>2</x:v>
      </x:c>
      <x:c r="J8" s="46" t="n">
        <x:v>5503.0578</x:v>
      </x:c>
      <x:c r="K8" s="45" t="n">
        <x:v>107.73582800527</x:v>
      </x:c>
      <x:c r="L8" s="45" t="n">
        <x:v>642.3324211267031</x:v>
      </x:c>
      <x:c r="M8" t="n">
        <x:v>0</x:v>
      </x:c>
      <x:c r="N8" t="inlineStr">
        <x:is>
          <x:t xml:space="preserve">ÓPTIMO</x:t>
        </x:is>
      </x:c>
      <x:c r="O8" s="45" t="n">
        <x:v>3.005800711999655</x:v>
      </x:c>
      <x:c r="P8" t="n">
        <x:v>0</x:v>
      </x:c>
    </x:row>
    <x:row r="9">
      <x:c r="A9" t="n">
        <x:v>1</x:v>
      </x:c>
      <x:c r="B9" t="inlineStr">
        <x:is>
          <x:t xml:space="preserve">A</x:t>
        </x:is>
      </x:c>
      <x:c r="C9" t="inlineStr">
        <x:is>
          <x:t xml:space="preserve">P037-03</x:t>
        </x:is>
      </x:c>
      <x:c r="D9" t="inlineStr">
        <x:is>
          <x:t xml:space="preserve">2025-05-15 09:42:10.800</x:t>
        </x:is>
      </x:c>
      <x:c r="E9" s="45" t="n">
        <x:v>3</x:v>
      </x:c>
      <x:c r="F9" t="inlineStr">
        <x:is>
          <x:t xml:space="preserve">CONV</x:t>
        </x:is>
      </x:c>
      <x:c r="G9" t="n">
        <x:v>4</x:v>
      </x:c>
      <x:c r="H9" t="n">
        <x:v>33</x:v>
      </x:c>
      <x:c r="I9" s="46" t="n">
        <x:v>3</x:v>
      </x:c>
      <x:c r="J9" s="46" t="n">
        <x:v>4513.2168</x:v>
      </x:c>
      <x:c r="K9" s="45" t="n">
        <x:v>47.89106933049703</x:v>
      </x:c>
      <x:c r="L9" s="45" t="n">
        <x:v>26.08166500000004</x:v>
      </x:c>
      <x:c r="M9" t="n">
        <x:v>0</x:v>
      </x:c>
      <x:c r="N9" t="inlineStr">
        <x:is>
          <x:t xml:space="preserve">REGLA</x:t>
        </x:is>
      </x:c>
      <x:c r="O9" s="45" t="n">
        <x:v>6.266299988055835e-05</x:v>
      </x:c>
      <x:c r="P9" t="n">
        <x:v>0</x:v>
      </x:c>
    </x:row>
    <x:row r="10">
      <x:c r="A10" t="n">
        <x:v>1</x:v>
      </x:c>
      <x:c r="B10" t="inlineStr">
        <x:is>
          <x:t xml:space="preserve">A</x:t>
        </x:is>
      </x:c>
      <x:c r="C10" t="inlineStr">
        <x:is>
          <x:t xml:space="preserve">P037-03</x:t>
        </x:is>
      </x:c>
      <x:c r="D10" t="inlineStr">
        <x:is>
          <x:t xml:space="preserve">2025-05-15 09:42:10.800</x:t>
        </x:is>
      </x:c>
      <x:c r="E10" s="45" t="n">
        <x:v>3</x:v>
      </x:c>
      <x:c r="F10" t="inlineStr">
        <x:is>
          <x:t xml:space="preserve">EDD</x:t>
        </x:is>
      </x:c>
      <x:c r="G10" t="n">
        <x:v>4</x:v>
      </x:c>
      <x:c r="H10" t="n">
        <x:v>33</x:v>
      </x:c>
      <x:c r="I10" s="46" t="n">
        <x:v>4</x:v>
      </x:c>
      <x:c r="J10" s="46" t="n">
        <x:v>7693.804800000001</x:v>
      </x:c>
      <x:c r="K10" s="45" t="n">
        <x:v>71.973787861156</x:v>
      </x:c>
      <x:c r="L10" s="45" t="n">
        <x:v>310.3416120000001</x:v>
      </x:c>
      <x:c r="M10" t="n">
        <x:v>0</x:v>
      </x:c>
      <x:c r="N10" t="inlineStr">
        <x:is>
          <x:t xml:space="preserve">REGLA</x:t>
        </x:is>
      </x:c>
      <x:c r="O10" s="45" t="n">
        <x:v>0.0002049609993264</x:v>
      </x:c>
      <x:c r="P10" t="n">
        <x:v>0</x:v>
      </x:c>
    </x:row>
    <x:row r="11">
      <x:c r="A11" t="n">
        <x:v>1</x:v>
      </x:c>
      <x:c r="B11" t="inlineStr">
        <x:is>
          <x:t xml:space="preserve">A</x:t>
        </x:is>
      </x:c>
      <x:c r="C11" t="inlineStr">
        <x:is>
          <x:t xml:space="preserve">P037-03</x:t>
        </x:is>
      </x:c>
      <x:c r="D11" t="inlineStr">
        <x:is>
          <x:t xml:space="preserve">2025-05-15 09:42:10.800</x:t>
        </x:is>
      </x:c>
      <x:c r="E11" s="45" t="n">
        <x:v>3</x:v>
      </x:c>
      <x:c r="F11" t="inlineStr">
        <x:is>
          <x:t xml:space="preserve">MILP-LEX</x:t>
        </x:is>
      </x:c>
      <x:c r="G11" t="n">
        <x:v>4</x:v>
      </x:c>
      <x:c r="H11" t="n">
        <x:v>33</x:v>
      </x:c>
      <x:c r="I11" s="46" t="n">
        <x:v>3</x:v>
      </x:c>
      <x:c r="J11" s="46" t="n">
        <x:v>4513.2168</x:v>
      </x:c>
      <x:c r="K11" s="45" t="n">
        <x:v>45.8372956857808</x:v>
      </x:c>
      <x:c r="L11" s="45" t="n">
        <x:v>102.7919890252973</x:v>
      </x:c>
      <x:c r="M11" t="n">
        <x:v>0</x:v>
      </x:c>
      <x:c r="N11" t="inlineStr">
        <x:is>
          <x:t xml:space="preserve">ÓPTIMO</x:t>
        </x:is>
      </x:c>
      <x:c r="O11" s="45" t="n">
        <x:v>1.763671265999619</x:v>
      </x:c>
      <x:c r="P11" t="n">
        <x:v>0</x:v>
      </x:c>
    </x:row>
    <x:row r="12">
      <x:c r="A12" t="n">
        <x:v>1</x:v>
      </x:c>
      <x:c r="B12" t="inlineStr">
        <x:is>
          <x:t xml:space="preserve">B</x:t>
        </x:is>
      </x:c>
      <x:c r="C12" t="inlineStr">
        <x:is>
          <x:t xml:space="preserve">P037-03</x:t>
        </x:is>
      </x:c>
      <x:c r="D12" t="inlineStr">
        <x:is>
          <x:t xml:space="preserve">2025-05-15 09:42:10.800</x:t>
        </x:is>
      </x:c>
      <x:c r="E12" s="45" t="n">
        <x:v>3</x:v>
      </x:c>
      <x:c r="F12" t="inlineStr">
        <x:is>
          <x:t xml:space="preserve">CONV</x:t>
        </x:is>
      </x:c>
      <x:c r="G12" t="n">
        <x:v>4</x:v>
      </x:c>
      <x:c r="H12" t="n">
        <x:v>33</x:v>
      </x:c>
      <x:c r="I12" s="46" t="n">
        <x:v>3</x:v>
      </x:c>
      <x:c r="J12" s="46" t="n">
        <x:v>4513.2168</x:v>
      </x:c>
      <x:c r="K12" s="45" t="n">
        <x:v>50.50287315404229</x:v>
      </x:c>
      <x:c r="L12" s="45" t="n">
        <x:v>68.61253299999908</x:v>
      </x:c>
      <x:c r="M12" t="n">
        <x:v>0</x:v>
      </x:c>
      <x:c r="N12" t="inlineStr">
        <x:is>
          <x:t xml:space="preserve">REGLA</x:t>
        </x:is>
      </x:c>
      <x:c r="O12" s="45" t="n">
        <x:v>6.260099962673848e-05</x:v>
      </x:c>
      <x:c r="P12" t="n">
        <x:v>0</x:v>
      </x:c>
    </x:row>
    <x:row r="13">
      <x:c r="A13" t="n">
        <x:v>1</x:v>
      </x:c>
      <x:c r="B13" t="inlineStr">
        <x:is>
          <x:t xml:space="preserve">B</x:t>
        </x:is>
      </x:c>
      <x:c r="C13" t="inlineStr">
        <x:is>
          <x:t xml:space="preserve">P037-03</x:t>
        </x:is>
      </x:c>
      <x:c r="D13" t="inlineStr">
        <x:is>
          <x:t xml:space="preserve">2025-05-15 09:42:10.800</x:t>
        </x:is>
      </x:c>
      <x:c r="E13" s="45" t="n">
        <x:v>3</x:v>
      </x:c>
      <x:c r="F13" t="inlineStr">
        <x:is>
          <x:t xml:space="preserve">EDD</x:t>
        </x:is>
      </x:c>
      <x:c r="G13" t="n">
        <x:v>4</x:v>
      </x:c>
      <x:c r="H13" t="n">
        <x:v>33</x:v>
      </x:c>
      <x:c r="I13" s="46" t="n">
        <x:v>4</x:v>
      </x:c>
      <x:c r="J13" s="46" t="n">
        <x:v>7693.804800000001</x:v>
      </x:c>
      <x:c r="K13" s="45" t="n">
        <x:v>81.35033835170154</x:v>
      </x:c>
      <x:c r="L13" s="45" t="n">
        <x:v>370.9033479999981</x:v>
      </x:c>
      <x:c r="M13" t="n">
        <x:v>0</x:v>
      </x:c>
      <x:c r="N13" t="inlineStr">
        <x:is>
          <x:t xml:space="preserve">REGLA</x:t>
        </x:is>
      </x:c>
      <x:c r="O13" s="45" t="n">
        <x:v>0.0002018740005951</x:v>
      </x:c>
      <x:c r="P13" t="n">
        <x:v>0</x:v>
      </x:c>
    </x:row>
    <x:row r="14">
      <x:c r="A14" t="n">
        <x:v>1</x:v>
      </x:c>
      <x:c r="B14" t="inlineStr">
        <x:is>
          <x:t xml:space="preserve">B</x:t>
        </x:is>
      </x:c>
      <x:c r="C14" t="inlineStr">
        <x:is>
          <x:t xml:space="preserve">P037-03</x:t>
        </x:is>
      </x:c>
      <x:c r="D14" t="inlineStr">
        <x:is>
          <x:t xml:space="preserve">2025-05-15 09:42:10.800</x:t>
        </x:is>
      </x:c>
      <x:c r="E14" s="45" t="n">
        <x:v>3</x:v>
      </x:c>
      <x:c r="F14" t="inlineStr">
        <x:is>
          <x:t xml:space="preserve">MILP-LEX</x:t>
        </x:is>
      </x:c>
      <x:c r="G14" t="n">
        <x:v>4</x:v>
      </x:c>
      <x:c r="H14" t="n">
        <x:v>33</x:v>
      </x:c>
      <x:c r="I14" s="46" t="n">
        <x:v>3</x:v>
      </x:c>
      <x:c r="J14" s="46" t="n">
        <x:v>4513.2168</x:v>
      </x:c>
      <x:c r="K14" s="45" t="n">
        <x:v>45.83729568577746</x:v>
      </x:c>
      <x:c r="L14" s="45" t="n">
        <x:v>116.2371560253068</x:v>
      </x:c>
      <x:c r="M14" t="n">
        <x:v>0</x:v>
      </x:c>
      <x:c r="N14" t="inlineStr">
        <x:is>
          <x:t xml:space="preserve">ÓPTIMO</x:t>
        </x:is>
      </x:c>
      <x:c r="O14" s="45" t="n">
        <x:v>1.387169789000836</x:v>
      </x:c>
      <x:c r="P14" t="n">
        <x:v>0</x:v>
      </x:c>
    </x:row>
    <x:row r="15">
      <x:c r="A15" t="n">
        <x:v>2</x:v>
      </x:c>
      <x:c r="B15" t="inlineStr">
        <x:is>
          <x:t xml:space="preserve">A</x:t>
        </x:is>
      </x:c>
      <x:c r="C15" t="inlineStr">
        <x:is>
          <x:t xml:space="preserve">P036-04</x:t>
        </x:is>
      </x:c>
      <x:c r="D15" t="inlineStr">
        <x:is>
          <x:t xml:space="preserve">2025-05-26 13:09:43.560</x:t>
        </x:is>
      </x:c>
      <x:c r="E15" s="45" t="n">
        <x:v>2</x:v>
      </x:c>
      <x:c r="F15" t="inlineStr">
        <x:is>
          <x:t xml:space="preserve">CONV</x:t>
        </x:is>
      </x:c>
      <x:c r="G15" t="n">
        <x:v>4</x:v>
      </x:c>
      <x:c r="H15" t="n">
        <x:v>36</x:v>
      </x:c>
      <x:c r="I15" s="46" t="n">
        <x:v>3</x:v>
      </x:c>
      <x:c r="J15" s="46" t="n">
        <x:v>4908.3548</x:v>
      </x:c>
      <x:c r="K15" s="45" t="n">
        <x:v>63.70246130891572</x:v>
      </x:c>
      <x:c r="L15" s="45" t="n">
        <x:v>24.07956500000046</x:v>
      </x:c>
      <x:c r="M15" t="n">
        <x:v>0</x:v>
      </x:c>
      <x:c r="N15" t="inlineStr">
        <x:is>
          <x:t xml:space="preserve">REGLA</x:t>
        </x:is>
      </x:c>
      <x:c r="O15" s="45" t="n">
        <x:v>8.302799960802076e-05</x:v>
      </x:c>
      <x:c r="P15" t="n">
        <x:v>0</x:v>
      </x:c>
    </x:row>
    <x:row r="16">
      <x:c r="A16" t="n">
        <x:v>2</x:v>
      </x:c>
      <x:c r="B16" t="inlineStr">
        <x:is>
          <x:t xml:space="preserve">A</x:t>
        </x:is>
      </x:c>
      <x:c r="C16" t="inlineStr">
        <x:is>
          <x:t xml:space="preserve">P036-04</x:t>
        </x:is>
      </x:c>
      <x:c r="D16" t="inlineStr">
        <x:is>
          <x:t xml:space="preserve">2025-05-26 13:09:43.560</x:t>
        </x:is>
      </x:c>
      <x:c r="E16" s="45" t="n">
        <x:v>2</x:v>
      </x:c>
      <x:c r="F16" t="inlineStr">
        <x:is>
          <x:t xml:space="preserve">EDD</x:t>
        </x:is>
      </x:c>
      <x:c r="G16" t="n">
        <x:v>4</x:v>
      </x:c>
      <x:c r="H16" t="n">
        <x:v>36</x:v>
      </x:c>
      <x:c r="I16" s="46" t="n">
        <x:v>3</x:v>
      </x:c>
      <x:c r="J16" s="46" t="n">
        <x:v>6583.5438</x:v>
      </x:c>
      <x:c r="K16" s="45" t="n">
        <x:v>94.71361732983448</x:v>
      </x:c>
      <x:c r="L16" s="45" t="n">
        <x:v>485.8601389999997</x:v>
      </x:c>
      <x:c r="M16" t="n">
        <x:v>0</x:v>
      </x:c>
      <x:c r="N16" t="inlineStr">
        <x:is>
          <x:t xml:space="preserve">REGLA</x:t>
        </x:is>
      </x:c>
      <x:c r="O16" s="45" t="n">
        <x:v>0.0002389020000919</x:v>
      </x:c>
      <x:c r="P16" t="n">
        <x:v>0</x:v>
      </x:c>
    </x:row>
    <x:row r="17">
      <x:c r="A17" t="n">
        <x:v>2</x:v>
      </x:c>
      <x:c r="B17" t="inlineStr">
        <x:is>
          <x:t xml:space="preserve">A</x:t>
        </x:is>
      </x:c>
      <x:c r="C17" t="inlineStr">
        <x:is>
          <x:t xml:space="preserve">P036-04</x:t>
        </x:is>
      </x:c>
      <x:c r="D17" t="inlineStr">
        <x:is>
          <x:t xml:space="preserve">2025-05-26 13:09:43.560</x:t>
        </x:is>
      </x:c>
      <x:c r="E17" s="45" t="n">
        <x:v>2</x:v>
      </x:c>
      <x:c r="F17" t="inlineStr">
        <x:is>
          <x:t xml:space="preserve">MILP-LEX</x:t>
        </x:is>
      </x:c>
      <x:c r="G17" t="n">
        <x:v>4</x:v>
      </x:c>
      <x:c r="H17" t="n">
        <x:v>36</x:v>
      </x:c>
      <x:c r="I17" s="46" t="n">
        <x:v>3</x:v>
      </x:c>
      <x:c r="J17" s="46" t="n">
        <x:v>4908.3548</x:v>
      </x:c>
      <x:c r="K17" s="45" t="n">
        <x:v>62.67391393580201</x:v>
      </x:c>
      <x:c r="L17" s="45" t="n">
        <x:v>167.7282582426736</x:v>
      </x:c>
      <x:c r="M17" t="n">
        <x:v>0</x:v>
      </x:c>
      <x:c r="N17" t="inlineStr">
        <x:is>
          <x:t xml:space="preserve">ÓPTIMO</x:t>
        </x:is>
      </x:c>
      <x:c r="O17" s="45" t="n">
        <x:v>1.924629482000455</x:v>
      </x:c>
      <x:c r="P17" t="n">
        <x:v>0</x:v>
      </x:c>
    </x:row>
    <x:row r="18">
      <x:c r="A18" t="n">
        <x:v>2</x:v>
      </x:c>
      <x:c r="B18" t="inlineStr">
        <x:is>
          <x:t xml:space="preserve">B</x:t>
        </x:is>
      </x:c>
      <x:c r="C18" t="inlineStr">
        <x:is>
          <x:t xml:space="preserve">P036-04</x:t>
        </x:is>
      </x:c>
      <x:c r="D18" t="inlineStr">
        <x:is>
          <x:t xml:space="preserve">2025-05-26 13:09:43.560</x:t>
        </x:is>
      </x:c>
      <x:c r="E18" s="45" t="n">
        <x:v>2</x:v>
      </x:c>
      <x:c r="F18" t="inlineStr">
        <x:is>
          <x:t xml:space="preserve">CONV</x:t>
        </x:is>
      </x:c>
      <x:c r="G18" t="n">
        <x:v>4</x:v>
      </x:c>
      <x:c r="H18" t="n">
        <x:v>36</x:v>
      </x:c>
      <x:c r="I18" s="46" t="n">
        <x:v>3</x:v>
      </x:c>
      <x:c r="J18" s="46" t="n">
        <x:v>4908.3548</x:v>
      </x:c>
      <x:c r="K18" s="45" t="n">
        <x:v>64.8670128102124</x:v>
      </x:c>
      <x:c r="L18" s="45" t="n">
        <x:v>51.76420799999937</x:v>
      </x:c>
      <x:c r="M18" t="n">
        <x:v>0</x:v>
      </x:c>
      <x:c r="N18" t="inlineStr">
        <x:is>
          <x:t xml:space="preserve">REGLA</x:t>
        </x:is>
      </x:c>
      <x:c r="O18" s="45" t="n">
        <x:v>8.297099975607125e-05</x:v>
      </x:c>
      <x:c r="P18" t="n">
        <x:v>0</x:v>
      </x:c>
    </x:row>
    <x:row r="19">
      <x:c r="A19" t="n">
        <x:v>2</x:v>
      </x:c>
      <x:c r="B19" t="inlineStr">
        <x:is>
          <x:t xml:space="preserve">B</x:t>
        </x:is>
      </x:c>
      <x:c r="C19" t="inlineStr">
        <x:is>
          <x:t xml:space="preserve">P036-04</x:t>
        </x:is>
      </x:c>
      <x:c r="D19" t="inlineStr">
        <x:is>
          <x:t xml:space="preserve">2025-05-26 13:09:43.560</x:t>
        </x:is>
      </x:c>
      <x:c r="E19" s="45" t="n">
        <x:v>2</x:v>
      </x:c>
      <x:c r="F19" t="inlineStr">
        <x:is>
          <x:t xml:space="preserve">EDD</x:t>
        </x:is>
      </x:c>
      <x:c r="G19" t="n">
        <x:v>4</x:v>
      </x:c>
      <x:c r="H19" t="n">
        <x:v>36</x:v>
      </x:c>
      <x:c r="I19" s="46" t="n">
        <x:v>3</x:v>
      </x:c>
      <x:c r="J19" s="46" t="n">
        <x:v>6583.5438</x:v>
      </x:c>
      <x:c r="K19" s="45" t="n">
        <x:v>101.4441587587196</x:v>
      </x:c>
      <x:c r="L19" s="45" t="n">
        <x:v>501.3294249999992</x:v>
      </x:c>
      <x:c r="M19" t="n">
        <x:v>0</x:v>
      </x:c>
      <x:c r="N19" t="inlineStr">
        <x:is>
          <x:t xml:space="preserve">REGLA</x:t>
        </x:is>
      </x:c>
      <x:c r="O19" s="45" t="n">
        <x:v>0.0002293490006195</x:v>
      </x:c>
      <x:c r="P19" t="n">
        <x:v>0</x:v>
      </x:c>
    </x:row>
    <x:row r="20">
      <x:c r="A20" t="n">
        <x:v>2</x:v>
      </x:c>
      <x:c r="B20" t="inlineStr">
        <x:is>
          <x:t xml:space="preserve">B</x:t>
        </x:is>
      </x:c>
      <x:c r="C20" t="inlineStr">
        <x:is>
          <x:t xml:space="preserve">P036-04</x:t>
        </x:is>
      </x:c>
      <x:c r="D20" t="inlineStr">
        <x:is>
          <x:t xml:space="preserve">2025-05-26 13:09:43.560</x:t>
        </x:is>
      </x:c>
      <x:c r="E20" s="45" t="n">
        <x:v>2</x:v>
      </x:c>
      <x:c r="F20" t="inlineStr">
        <x:is>
          <x:t xml:space="preserve">MILP-LEX</x:t>
        </x:is>
      </x:c>
      <x:c r="G20" t="n">
        <x:v>4</x:v>
      </x:c>
      <x:c r="H20" t="n">
        <x:v>36</x:v>
      </x:c>
      <x:c r="I20" s="46" t="n">
        <x:v>3</x:v>
      </x:c>
      <x:c r="J20" s="46" t="n">
        <x:v>4908.3548</x:v>
      </x:c>
      <x:c r="K20" s="45" t="n">
        <x:v>62.67391393580256</x:v>
      </x:c>
      <x:c r="L20" s="45" t="n">
        <x:v>174.9251194144429</x:v>
      </x:c>
      <x:c r="M20" t="n">
        <x:v>0</x:v>
      </x:c>
      <x:c r="N20" t="inlineStr">
        <x:is>
          <x:t xml:space="preserve">ÓPTIMO</x:t>
        </x:is>
      </x:c>
      <x:c r="O20" s="45" t="n">
        <x:v>2.290253025000311</x:v>
      </x:c>
      <x:c r="P20" t="n">
        <x:v>0</x:v>
      </x:c>
    </x:row>
    <x:row r="21">
      <x:c r="A21" t="n">
        <x:v>3</x:v>
      </x:c>
      <x:c r="B21" t="inlineStr">
        <x:is>
          <x:t xml:space="preserve">A</x:t>
        </x:is>
      </x:c>
      <x:c r="C21" t="inlineStr">
        <x:is>
          <x:t xml:space="preserve">P027-04</x:t>
        </x:is>
      </x:c>
      <x:c r="D21" t="inlineStr">
        <x:is>
          <x:t xml:space="preserve">2025-04-10 16:43:27.120</x:t>
        </x:is>
      </x:c>
      <x:c r="E21" s="45" t="n">
        <x:v>2</x:v>
      </x:c>
      <x:c r="F21" t="inlineStr">
        <x:is>
          <x:t xml:space="preserve">CONV</x:t>
        </x:is>
      </x:c>
      <x:c r="G21" t="n">
        <x:v>4</x:v>
      </x:c>
      <x:c r="H21" t="n">
        <x:v>35</x:v>
      </x:c>
      <x:c r="I21" s="46" t="n">
        <x:v>3</x:v>
      </x:c>
      <x:c r="J21" s="46" t="n">
        <x:v>4513.2168</x:v>
      </x:c>
      <x:c r="K21" s="45" t="n">
        <x:v>16.24357641202035</x:v>
      </x:c>
      <x:c r="L21" s="45" t="n">
        <x:v>39.48134600000014</x:v>
      </x:c>
      <x:c r="M21" t="n">
        <x:v>0</x:v>
      </x:c>
      <x:c r="N21" t="inlineStr">
        <x:is>
          <x:t xml:space="preserve">REGLA</x:t>
        </x:is>
      </x:c>
      <x:c r="O21" s="45" t="n">
        <x:v>0.0001192449999507</x:v>
      </x:c>
      <x:c r="P21" t="n">
        <x:v>0</x:v>
      </x:c>
    </x:row>
    <x:row r="22">
      <x:c r="A22" t="n">
        <x:v>3</x:v>
      </x:c>
      <x:c r="B22" t="inlineStr">
        <x:is>
          <x:t xml:space="preserve">A</x:t>
        </x:is>
      </x:c>
      <x:c r="C22" t="inlineStr">
        <x:is>
          <x:t xml:space="preserve">P027-04</x:t>
        </x:is>
      </x:c>
      <x:c r="D22" t="inlineStr">
        <x:is>
          <x:t xml:space="preserve">2025-04-10 16:43:27.120</x:t>
        </x:is>
      </x:c>
      <x:c r="E22" s="45" t="n">
        <x:v>2</x:v>
      </x:c>
      <x:c r="F22" t="inlineStr">
        <x:is>
          <x:t xml:space="preserve">EDD</x:t>
        </x:is>
      </x:c>
      <x:c r="G22" t="n">
        <x:v>4</x:v>
      </x:c>
      <x:c r="H22" t="n">
        <x:v>35</x:v>
      </x:c>
      <x:c r="I22" s="46" t="n">
        <x:v>2</x:v>
      </x:c>
      <x:c r="J22" s="46" t="n">
        <x:v>3612.8118</x:v>
      </x:c>
      <x:c r="K22" s="45" t="n">
        <x:v>12.39519094778972</x:v>
      </x:c>
      <x:c r="L22" s="45" t="n">
        <x:v>282.8703400000004</x:v>
      </x:c>
      <x:c r="M22" t="n">
        <x:v>0</x:v>
      </x:c>
      <x:c r="N22" t="inlineStr">
        <x:is>
          <x:t xml:space="preserve">REGLA</x:t>
        </x:is>
      </x:c>
      <x:c r="O22" s="45" t="n">
        <x:v>0.0002223459996457</x:v>
      </x:c>
      <x:c r="P22" t="n">
        <x:v>0</x:v>
      </x:c>
    </x:row>
    <x:row r="23">
      <x:c r="A23" t="n">
        <x:v>3</x:v>
      </x:c>
      <x:c r="B23" t="inlineStr">
        <x:is>
          <x:t xml:space="preserve">A</x:t>
        </x:is>
      </x:c>
      <x:c r="C23" t="inlineStr">
        <x:is>
          <x:t xml:space="preserve">P027-04</x:t>
        </x:is>
      </x:c>
      <x:c r="D23" t="inlineStr">
        <x:is>
          <x:t xml:space="preserve">2025-04-10 16:43:27.120</x:t>
        </x:is>
      </x:c>
      <x:c r="E23" s="45" t="n">
        <x:v>2</x:v>
      </x:c>
      <x:c r="F23" t="inlineStr">
        <x:is>
          <x:t xml:space="preserve">MILP-LEX</x:t>
        </x:is>
      </x:c>
      <x:c r="G23" t="n">
        <x:v>4</x:v>
      </x:c>
      <x:c r="H23" t="n">
        <x:v>35</x:v>
      </x:c>
      <x:c r="I23" s="46" t="n">
        <x:v>2</x:v>
      </x:c>
      <x:c r="J23" s="46" t="n">
        <x:v>2190.747</x:v>
      </x:c>
      <x:c r="K23" s="45" t="n">
        <x:v>10.61017844250872</x:v>
      </x:c>
      <x:c r="L23" s="45" t="n">
        <x:v>272.9708809999997</x:v>
      </x:c>
      <x:c r="M23" t="n">
        <x:v>0</x:v>
      </x:c>
      <x:c r="N23" t="inlineStr">
        <x:is>
          <x:t xml:space="preserve">ÓPTIMO</x:t>
        </x:is>
      </x:c>
      <x:c r="O23" s="45" t="n">
        <x:v>1.602719987000455</x:v>
      </x:c>
      <x:c r="P23" t="n">
        <x:v>0</x:v>
      </x:c>
    </x:row>
    <x:row r="24">
      <x:c r="A24" t="n">
        <x:v>3</x:v>
      </x:c>
      <x:c r="B24" t="inlineStr">
        <x:is>
          <x:t xml:space="preserve">B</x:t>
        </x:is>
      </x:c>
      <x:c r="C24" t="inlineStr">
        <x:is>
          <x:t xml:space="preserve">P027-04</x:t>
        </x:is>
      </x:c>
      <x:c r="D24" t="inlineStr">
        <x:is>
          <x:t xml:space="preserve">2025-04-10 16:43:27.120</x:t>
        </x:is>
      </x:c>
      <x:c r="E24" s="45" t="n">
        <x:v>2</x:v>
      </x:c>
      <x:c r="F24" t="inlineStr">
        <x:is>
          <x:t xml:space="preserve">CONV</x:t>
        </x:is>
      </x:c>
      <x:c r="G24" t="n">
        <x:v>4</x:v>
      </x:c>
      <x:c r="H24" t="n">
        <x:v>35</x:v>
      </x:c>
      <x:c r="I24" s="46" t="n">
        <x:v>3</x:v>
      </x:c>
      <x:c r="J24" s="46" t="n">
        <x:v>4513.2168</x:v>
      </x:c>
      <x:c r="K24" s="45" t="n">
        <x:v>19.7838547641</x:v>
      </x:c>
      <x:c r="L24" s="45" t="n">
        <x:v>101.7000259999985</x:v>
      </x:c>
      <x:c r="M24" t="n">
        <x:v>0</x:v>
      </x:c>
      <x:c r="N24" t="inlineStr">
        <x:is>
          <x:t xml:space="preserve">REGLA</x:t>
        </x:is>
      </x:c>
      <x:c r="O24" s="45" t="n">
        <x:v>7.425600051647052e-05</x:v>
      </x:c>
      <x:c r="P24" t="n">
        <x:v>0</x:v>
      </x:c>
    </x:row>
    <x:row r="25">
      <x:c r="A25" t="n">
        <x:v>3</x:v>
      </x:c>
      <x:c r="B25" t="inlineStr">
        <x:is>
          <x:t xml:space="preserve">B</x:t>
        </x:is>
      </x:c>
      <x:c r="C25" t="inlineStr">
        <x:is>
          <x:t xml:space="preserve">P027-04</x:t>
        </x:is>
      </x:c>
      <x:c r="D25" t="inlineStr">
        <x:is>
          <x:t xml:space="preserve">2025-04-10 16:43:27.120</x:t>
        </x:is>
      </x:c>
      <x:c r="E25" s="45" t="n">
        <x:v>2</x:v>
      </x:c>
      <x:c r="F25" t="inlineStr">
        <x:is>
          <x:t xml:space="preserve">EDD</x:t>
        </x:is>
      </x:c>
      <x:c r="G25" t="n">
        <x:v>4</x:v>
      </x:c>
      <x:c r="H25" t="n">
        <x:v>35</x:v>
      </x:c>
      <x:c r="I25" s="46" t="n">
        <x:v>2</x:v>
      </x:c>
      <x:c r="J25" s="46" t="n">
        <x:v>3612.8118</x:v>
      </x:c>
      <x:c r="K25" s="45" t="n">
        <x:v>16.12627465963032</x:v>
      </x:c>
      <x:c r="L25" s="45" t="n">
        <x:v>328.0577799999983</x:v>
      </x:c>
      <x:c r="M25" t="n">
        <x:v>0</x:v>
      </x:c>
      <x:c r="N25" t="inlineStr">
        <x:is>
          <x:t xml:space="preserve">REGLA</x:t>
        </x:is>
      </x:c>
      <x:c r="O25" s="45" t="n">
        <x:v>0.0002218460003859</x:v>
      </x:c>
      <x:c r="P25" t="n">
        <x:v>0</x:v>
      </x:c>
    </x:row>
    <x:row r="26">
      <x:c r="A26" t="n">
        <x:v>3</x:v>
      </x:c>
      <x:c r="B26" t="inlineStr">
        <x:is>
          <x:t xml:space="preserve">B</x:t>
        </x:is>
      </x:c>
      <x:c r="C26" t="inlineStr">
        <x:is>
          <x:t xml:space="preserve">P027-04</x:t>
        </x:is>
      </x:c>
      <x:c r="D26" t="inlineStr">
        <x:is>
          <x:t xml:space="preserve">2025-04-10 16:43:27.120</x:t>
        </x:is>
      </x:c>
      <x:c r="E26" s="45" t="n">
        <x:v>2</x:v>
      </x:c>
      <x:c r="F26" t="inlineStr">
        <x:is>
          <x:t xml:space="preserve">MILP-LEX</x:t>
        </x:is>
      </x:c>
      <x:c r="G26" t="n">
        <x:v>4</x:v>
      </x:c>
      <x:c r="H26" t="n">
        <x:v>35</x:v>
      </x:c>
      <x:c r="I26" s="46" t="n">
        <x:v>2</x:v>
      </x:c>
      <x:c r="J26" s="46" t="n">
        <x:v>2190.747</x:v>
      </x:c>
      <x:c r="K26" s="45" t="n">
        <x:v>12.93490396156506</x:v>
      </x:c>
      <x:c r="L26" s="45" t="n">
        <x:v>313.4730099999986</x:v>
      </x:c>
      <x:c r="M26" t="n">
        <x:v>0</x:v>
      </x:c>
      <x:c r="N26" t="inlineStr">
        <x:is>
          <x:t xml:space="preserve">ÓPTIMO</x:t>
        </x:is>
      </x:c>
      <x:c r="O26" s="45" t="n">
        <x:v>1.13291502500033</x:v>
      </x:c>
      <x:c r="P26" t="n">
        <x:v>0</x:v>
      </x:c>
    </x:row>
    <x:row r="27">
      <x:c r="A27" t="n">
        <x:v>4</x:v>
      </x:c>
      <x:c r="B27" t="inlineStr">
        <x:is>
          <x:t xml:space="preserve">A</x:t>
        </x:is>
      </x:c>
      <x:c r="C27" t="inlineStr">
        <x:is>
          <x:t xml:space="preserve">P086-03</x:t>
        </x:is>
      </x:c>
      <x:c r="D27" t="inlineStr">
        <x:is>
          <x:t xml:space="preserve">2025-11-28 11:39:41.400</x:t>
        </x:is>
      </x:c>
      <x:c r="E27" s="45" t="n">
        <x:v>2</x:v>
      </x:c>
      <x:c r="F27" t="inlineStr">
        <x:is>
          <x:t xml:space="preserve">CONV</x:t>
        </x:is>
      </x:c>
      <x:c r="G27" t="n">
        <x:v>4</x:v>
      </x:c>
      <x:c r="H27" t="n">
        <x:v>31</x:v>
      </x:c>
      <x:c r="I27" s="46" t="n">
        <x:v>3</x:v>
      </x:c>
      <x:c r="J27" s="46" t="n">
        <x:v>4908.3548</x:v>
      </x:c>
      <x:c r="K27" s="45" t="n">
        <x:v>48.79450851868568</x:v>
      </x:c>
      <x:c r="L27" s="45" t="n">
        <x:v>27.6647309999978</x:v>
      </x:c>
      <x:c r="M27" t="n">
        <x:v>0</x:v>
      </x:c>
      <x:c r="N27" t="inlineStr">
        <x:is>
          <x:t xml:space="preserve">REGLA</x:t>
        </x:is>
      </x:c>
      <x:c r="O27" s="45" t="n">
        <x:v>6.674300038866932e-05</x:v>
      </x:c>
      <x:c r="P27" t="n">
        <x:v>0</x:v>
      </x:c>
    </x:row>
    <x:row r="28">
      <x:c r="A28" t="n">
        <x:v>4</x:v>
      </x:c>
      <x:c r="B28" t="inlineStr">
        <x:is>
          <x:t xml:space="preserve">A</x:t>
        </x:is>
      </x:c>
      <x:c r="C28" t="inlineStr">
        <x:is>
          <x:t xml:space="preserve">P086-03</x:t>
        </x:is>
      </x:c>
      <x:c r="D28" t="inlineStr">
        <x:is>
          <x:t xml:space="preserve">2025-11-28 11:39:41.400</x:t>
        </x:is>
      </x:c>
      <x:c r="E28" s="45" t="n">
        <x:v>2</x:v>
      </x:c>
      <x:c r="F28" t="inlineStr">
        <x:is>
          <x:t xml:space="preserve">EDD</x:t>
        </x:is>
      </x:c>
      <x:c r="G28" t="n">
        <x:v>4</x:v>
      </x:c>
      <x:c r="H28" t="n">
        <x:v>31</x:v>
      </x:c>
      <x:c r="I28" s="46" t="n">
        <x:v>4</x:v>
      </x:c>
      <x:c r="J28" s="46" t="n">
        <x:v>8088.942800000001</x:v>
      </x:c>
      <x:c r="K28" s="45" t="n">
        <x:v>76.21509600193957</x:v>
      </x:c>
      <x:c r="L28" s="45" t="n">
        <x:v>287.5617699999982</x:v>
      </x:c>
      <x:c r="M28" t="n">
        <x:v>0</x:v>
      </x:c>
      <x:c r="N28" t="inlineStr">
        <x:is>
          <x:t xml:space="preserve">REGLA</x:t>
        </x:is>
      </x:c>
      <x:c r="O28" s="45" t="n">
        <x:v>0.0001945670001077</x:v>
      </x:c>
      <x:c r="P28" t="n">
        <x:v>0</x:v>
      </x:c>
    </x:row>
    <x:row r="29">
      <x:c r="A29" t="n">
        <x:v>4</x:v>
      </x:c>
      <x:c r="B29" t="inlineStr">
        <x:is>
          <x:t xml:space="preserve">A</x:t>
        </x:is>
      </x:c>
      <x:c r="C29" t="inlineStr">
        <x:is>
          <x:t xml:space="preserve">P086-03</x:t>
        </x:is>
      </x:c>
      <x:c r="D29" t="inlineStr">
        <x:is>
          <x:t xml:space="preserve">2025-11-28 11:39:41.400</x:t>
        </x:is>
      </x:c>
      <x:c r="E29" s="45" t="n">
        <x:v>2</x:v>
      </x:c>
      <x:c r="F29" t="inlineStr">
        <x:is>
          <x:t xml:space="preserve">MILP-LEX</x:t>
        </x:is>
      </x:c>
      <x:c r="G29" t="n">
        <x:v>4</x:v>
      </x:c>
      <x:c r="H29" t="n">
        <x:v>31</x:v>
      </x:c>
      <x:c r="I29" s="46" t="n">
        <x:v>2</x:v>
      </x:c>
      <x:c r="J29" s="46" t="n">
        <x:v>3402.9558</x:v>
      </x:c>
      <x:c r="K29" s="45" t="n">
        <x:v>42.6425027924012</x:v>
      </x:c>
      <x:c r="L29" s="45" t="n">
        <x:v>194.6152826892444</x:v>
      </x:c>
      <x:c r="M29" t="n">
        <x:v>0</x:v>
      </x:c>
      <x:c r="N29" t="inlineStr">
        <x:is>
          <x:t xml:space="preserve">ÓPTIMO</x:t>
        </x:is>
      </x:c>
      <x:c r="O29" s="45" t="n">
        <x:v>0.9109185330007676</x:v>
      </x:c>
      <x:c r="P29" t="n">
        <x:v>0</x:v>
      </x:c>
    </x:row>
    <x:row r="30">
      <x:c r="A30" t="n">
        <x:v>4</x:v>
      </x:c>
      <x:c r="B30" t="inlineStr">
        <x:is>
          <x:t xml:space="preserve">B</x:t>
        </x:is>
      </x:c>
      <x:c r="C30" t="inlineStr">
        <x:is>
          <x:t xml:space="preserve">P086-03</x:t>
        </x:is>
      </x:c>
      <x:c r="D30" t="inlineStr">
        <x:is>
          <x:t xml:space="preserve">2025-11-28 11:39:41.400</x:t>
        </x:is>
      </x:c>
      <x:c r="E30" s="45" t="n">
        <x:v>2</x:v>
      </x:c>
      <x:c r="F30" t="inlineStr">
        <x:is>
          <x:t xml:space="preserve">CONV</x:t>
        </x:is>
      </x:c>
      <x:c r="G30" t="n">
        <x:v>4</x:v>
      </x:c>
      <x:c r="H30" t="n">
        <x:v>31</x:v>
      </x:c>
      <x:c r="I30" s="46" t="n">
        <x:v>3</x:v>
      </x:c>
      <x:c r="J30" s="46" t="n">
        <x:v>4908.3548</x:v>
      </x:c>
      <x:c r="K30" s="45" t="n">
        <x:v>59.9456255434179</x:v>
      </x:c>
      <x:c r="L30" s="45" t="n">
        <x:v>166.8862699999963</x:v>
      </x:c>
      <x:c r="M30" t="n">
        <x:v>0</x:v>
      </x:c>
      <x:c r="N30" t="inlineStr">
        <x:is>
          <x:t xml:space="preserve">REGLA</x:t>
        </x:is>
      </x:c>
      <x:c r="O30" s="45" t="n">
        <x:v>7.16600006853696e-05</x:v>
      </x:c>
      <x:c r="P30" t="n">
        <x:v>0</x:v>
      </x:c>
    </x:row>
    <x:row r="31">
      <x:c r="A31" t="n">
        <x:v>4</x:v>
      </x:c>
      <x:c r="B31" t="inlineStr">
        <x:is>
          <x:t xml:space="preserve">B</x:t>
        </x:is>
      </x:c>
      <x:c r="C31" t="inlineStr">
        <x:is>
          <x:t xml:space="preserve">P086-03</x:t>
        </x:is>
      </x:c>
      <x:c r="D31" t="inlineStr">
        <x:is>
          <x:t xml:space="preserve">2025-11-28 11:39:41.400</x:t>
        </x:is>
      </x:c>
      <x:c r="E31" s="45" t="n">
        <x:v>2</x:v>
      </x:c>
      <x:c r="F31" t="inlineStr">
        <x:is>
          <x:t xml:space="preserve">EDD</x:t>
        </x:is>
      </x:c>
      <x:c r="G31" t="n">
        <x:v>4</x:v>
      </x:c>
      <x:c r="H31" t="n">
        <x:v>31</x:v>
      </x:c>
      <x:c r="I31" s="46" t="n">
        <x:v>4</x:v>
      </x:c>
      <x:c r="J31" s="46" t="n">
        <x:v>8088.942800000001</x:v>
      </x:c>
      <x:c r="K31" s="45" t="n">
        <x:v>115.4626585578227</x:v>
      </x:c>
      <x:c r="L31" s="45" t="n">
        <x:v>515.1911739999912</x:v>
      </x:c>
      <x:c r="M31" t="n">
        <x:v>0</x:v>
      </x:c>
      <x:c r="N31" t="inlineStr">
        <x:is>
          <x:t xml:space="preserve">REGLA</x:t>
        </x:is>
      </x:c>
      <x:c r="O31" s="45" t="n">
        <x:v>0.000186936999853</x:v>
      </x:c>
      <x:c r="P31" t="n">
        <x:v>0</x:v>
      </x:c>
    </x:row>
    <x:row r="32">
      <x:c r="A32" t="n">
        <x:v>4</x:v>
      </x:c>
      <x:c r="B32" t="inlineStr">
        <x:is>
          <x:t xml:space="preserve">B</x:t>
        </x:is>
      </x:c>
      <x:c r="C32" t="inlineStr">
        <x:is>
          <x:t xml:space="preserve">P086-03</x:t>
        </x:is>
      </x:c>
      <x:c r="D32" t="inlineStr">
        <x:is>
          <x:t xml:space="preserve">2025-11-28 11:39:41.400</x:t>
        </x:is>
      </x:c>
      <x:c r="E32" s="45" t="n">
        <x:v>2</x:v>
      </x:c>
      <x:c r="F32" t="inlineStr">
        <x:is>
          <x:t xml:space="preserve">MILP-LEX</x:t>
        </x:is>
      </x:c>
      <x:c r="G32" t="n">
        <x:v>4</x:v>
      </x:c>
      <x:c r="H32" t="n">
        <x:v>31</x:v>
      </x:c>
      <x:c r="I32" s="46" t="n">
        <x:v>2</x:v>
      </x:c>
      <x:c r="J32" s="46" t="n">
        <x:v>3402.9558</x:v>
      </x:c>
      <x:c r="K32" s="45" t="n">
        <x:v>42.64250279240233</x:v>
      </x:c>
      <x:c r="L32" s="45" t="n">
        <x:v>230.902498482074</x:v>
      </x:c>
      <x:c r="M32" t="n">
        <x:v>0</x:v>
      </x:c>
      <x:c r="N32" t="inlineStr">
        <x:is>
          <x:t xml:space="preserve">ÓPTIMO</x:t>
        </x:is>
      </x:c>
      <x:c r="O32" s="45" t="n">
        <x:v>0.5104688110004645</x:v>
      </x:c>
      <x:c r="P32" t="n">
        <x:v>0</x:v>
      </x:c>
    </x:row>
    <x:row r="33">
      <x:c r="A33" t="n">
        <x:v>5</x:v>
      </x:c>
      <x:c r="B33" t="inlineStr">
        <x:is>
          <x:t xml:space="preserve">A</x:t>
        </x:is>
      </x:c>
      <x:c r="C33" t="inlineStr">
        <x:is>
          <x:t xml:space="preserve">P010-04</x:t>
        </x:is>
      </x:c>
      <x:c r="D33" t="inlineStr">
        <x:is>
          <x:t xml:space="preserve">2025-02-24 15:10:55.200</x:t>
        </x:is>
      </x:c>
      <x:c r="E33" s="45" t="n">
        <x:v>4</x:v>
      </x:c>
      <x:c r="F33" t="inlineStr">
        <x:is>
          <x:t xml:space="preserve">CONV</x:t>
        </x:is>
      </x:c>
      <x:c r="G33" t="n">
        <x:v>4</x:v>
      </x:c>
      <x:c r="H33" t="n">
        <x:v>38</x:v>
      </x:c>
      <x:c r="I33" s="46" t="n">
        <x:v>3</x:v>
      </x:c>
      <x:c r="J33" s="46" t="n">
        <x:v>4908.3548</x:v>
      </x:c>
      <x:c r="K33" s="45" t="n">
        <x:v>60.21153665642115</x:v>
      </x:c>
      <x:c r="L33" s="45" t="n">
        <x:v>176.7860000000007</x:v>
      </x:c>
      <x:c r="M33" t="n">
        <x:v>0</x:v>
      </x:c>
      <x:c r="N33" t="inlineStr">
        <x:is>
          <x:t xml:space="preserve">REGLA</x:t>
        </x:is>
      </x:c>
      <x:c r="O33" s="45" t="n">
        <x:v>7.509800070693018e-05</x:v>
      </x:c>
      <x:c r="P33" t="n">
        <x:v>0</x:v>
      </x:c>
    </x:row>
    <x:row r="34">
      <x:c r="A34" t="n">
        <x:v>5</x:v>
      </x:c>
      <x:c r="B34" t="inlineStr">
        <x:is>
          <x:t xml:space="preserve">A</x:t>
        </x:is>
      </x:c>
      <x:c r="C34" t="inlineStr">
        <x:is>
          <x:t xml:space="preserve">P010-04</x:t>
        </x:is>
      </x:c>
      <x:c r="D34" t="inlineStr">
        <x:is>
          <x:t xml:space="preserve">2025-02-24 15:10:55.200</x:t>
        </x:is>
      </x:c>
      <x:c r="E34" s="45" t="n">
        <x:v>4</x:v>
      </x:c>
      <x:c r="F34" t="inlineStr">
        <x:is>
          <x:t xml:space="preserve">EDD</x:t>
        </x:is>
      </x:c>
      <x:c r="G34" t="n">
        <x:v>4</x:v>
      </x:c>
      <x:c r="H34" t="n">
        <x:v>38</x:v>
      </x:c>
      <x:c r="I34" s="46" t="n">
        <x:v>3</x:v>
      </x:c>
      <x:c r="J34" s="46" t="n">
        <x:v>7008.456800000001</x:v>
      </x:c>
      <x:c r="K34" s="45" t="n">
        <x:v>85.26063048833572</x:v>
      </x:c>
      <x:c r="L34" s="45" t="n">
        <x:v>717.3451789999995</x:v>
      </x:c>
      <x:c r="M34" t="n">
        <x:v>0</x:v>
      </x:c>
      <x:c r="N34" t="inlineStr">
        <x:is>
          <x:t xml:space="preserve">REGLA</x:t>
        </x:is>
      </x:c>
      <x:c r="O34" s="45" t="n">
        <x:v>0.0002686050002012</x:v>
      </x:c>
      <x:c r="P34" t="n">
        <x:v>0</x:v>
      </x:c>
    </x:row>
    <x:row r="35">
      <x:c r="A35" t="n">
        <x:v>5</x:v>
      </x:c>
      <x:c r="B35" t="inlineStr">
        <x:is>
          <x:t xml:space="preserve">A</x:t>
        </x:is>
      </x:c>
      <x:c r="C35" t="inlineStr">
        <x:is>
          <x:t xml:space="preserve">P010-04</x:t>
        </x:is>
      </x:c>
      <x:c r="D35" t="inlineStr">
        <x:is>
          <x:t xml:space="preserve">2025-02-24 15:10:55.200</x:t>
        </x:is>
      </x:c>
      <x:c r="E35" s="45" t="n">
        <x:v>4</x:v>
      </x:c>
      <x:c r="F35" t="inlineStr">
        <x:is>
          <x:t xml:space="preserve">MILP-LEX</x:t>
        </x:is>
      </x:c>
      <x:c r="G35" t="n">
        <x:v>4</x:v>
      </x:c>
      <x:c r="H35" t="n">
        <x:v>38</x:v>
      </x:c>
      <x:c r="I35" s="46" t="n">
        <x:v>2</x:v>
      </x:c>
      <x:c r="J35" s="46" t="n">
        <x:v>2585.885</x:v>
      </x:c>
      <x:c r="K35" s="45" t="n">
        <x:v>32.64683072116166</x:v>
      </x:c>
      <x:c r="L35" s="45" t="n">
        <x:v>567.8136330000027</x:v>
      </x:c>
      <x:c r="M35" t="n">
        <x:v>0</x:v>
      </x:c>
      <x:c r="N35" t="inlineStr">
        <x:is>
          <x:t xml:space="preserve">ÓPTIMO</x:t>
        </x:is>
      </x:c>
      <x:c r="O35" s="45" t="n">
        <x:v>0.7919949630004339</x:v>
      </x:c>
      <x:c r="P35" t="n">
        <x:v>0</x:v>
      </x:c>
    </x:row>
    <x:row r="36">
      <x:c r="A36" t="n">
        <x:v>5</x:v>
      </x:c>
      <x:c r="B36" t="inlineStr">
        <x:is>
          <x:t xml:space="preserve">B</x:t>
        </x:is>
      </x:c>
      <x:c r="C36" t="inlineStr">
        <x:is>
          <x:t xml:space="preserve">P010-04</x:t>
        </x:is>
      </x:c>
      <x:c r="D36" t="inlineStr">
        <x:is>
          <x:t xml:space="preserve">2025-02-24 15:10:55.200</x:t>
        </x:is>
      </x:c>
      <x:c r="E36" s="45" t="n">
        <x:v>4</x:v>
      </x:c>
      <x:c r="F36" t="inlineStr">
        <x:is>
          <x:t xml:space="preserve">CONV</x:t>
        </x:is>
      </x:c>
      <x:c r="G36" t="n">
        <x:v>4</x:v>
      </x:c>
      <x:c r="H36" t="n">
        <x:v>38</x:v>
      </x:c>
      <x:c r="I36" s="46" t="n">
        <x:v>4</x:v>
      </x:c>
      <x:c r="J36" s="46" t="n">
        <x:v>8088.942800000001</x:v>
      </x:c>
      <x:c r="K36" s="45" t="n">
        <x:v>91.11095407139121</x:v>
      </x:c>
      <x:c r="L36" s="45" t="n">
        <x:v>560.9693210000005</x:v>
      </x:c>
      <x:c r="M36" t="n">
        <x:v>0</x:v>
      </x:c>
      <x:c r="N36" t="inlineStr">
        <x:is>
          <x:t xml:space="preserve">REGLA</x:t>
        </x:is>
      </x:c>
      <x:c r="O36" s="45" t="n">
        <x:v>0.0001828530002967</x:v>
      </x:c>
      <x:c r="P36" t="n">
        <x:v>0</x:v>
      </x:c>
    </x:row>
    <x:row r="37">
      <x:c r="A37" t="n">
        <x:v>5</x:v>
      </x:c>
      <x:c r="B37" t="inlineStr">
        <x:is>
          <x:t xml:space="preserve">B</x:t>
        </x:is>
      </x:c>
      <x:c r="C37" t="inlineStr">
        <x:is>
          <x:t xml:space="preserve">P010-04</x:t>
        </x:is>
      </x:c>
      <x:c r="D37" t="inlineStr">
        <x:is>
          <x:t xml:space="preserve">2025-02-24 15:10:55.200</x:t>
        </x:is>
      </x:c>
      <x:c r="E37" s="45" t="n">
        <x:v>4</x:v>
      </x:c>
      <x:c r="F37" t="inlineStr">
        <x:is>
          <x:t xml:space="preserve">EDD</x:t>
        </x:is>
      </x:c>
      <x:c r="G37" t="n">
        <x:v>4</x:v>
      </x:c>
      <x:c r="H37" t="n">
        <x:v>38</x:v>
      </x:c>
      <x:c r="I37" s="46" t="n">
        <x:v>3</x:v>
      </x:c>
      <x:c r="J37" s="46" t="n">
        <x:v>7008.456800000001</x:v>
      </x:c>
      <x:c r="K37" s="45" t="n">
        <x:v>101.3380067685198</x:v>
      </x:c>
      <x:c r="L37" s="45" t="n">
        <x:v>810.7951759999999</x:v>
      </x:c>
      <x:c r="M37" t="n">
        <x:v>0</x:v>
      </x:c>
      <x:c r="N37" t="inlineStr">
        <x:is>
          <x:t xml:space="preserve">REGLA</x:t>
        </x:is>
      </x:c>
      <x:c r="O37" s="45" t="n">
        <x:v>0.0003515160005918</x:v>
      </x:c>
      <x:c r="P37" t="n">
        <x:v>0</x:v>
      </x:c>
    </x:row>
    <x:row r="38">
      <x:c r="A38" t="n">
        <x:v>5</x:v>
      </x:c>
      <x:c r="B38" t="inlineStr">
        <x:is>
          <x:t xml:space="preserve">B</x:t>
        </x:is>
      </x:c>
      <x:c r="C38" t="inlineStr">
        <x:is>
          <x:t xml:space="preserve">P010-04</x:t>
        </x:is>
      </x:c>
      <x:c r="D38" t="inlineStr">
        <x:is>
          <x:t xml:space="preserve">2025-02-24 15:10:55.200</x:t>
        </x:is>
      </x:c>
      <x:c r="E38" s="45" t="n">
        <x:v>4</x:v>
      </x:c>
      <x:c r="F38" t="inlineStr">
        <x:is>
          <x:t xml:space="preserve">MILP-LEX</x:t>
        </x:is>
      </x:c>
      <x:c r="G38" t="n">
        <x:v>4</x:v>
      </x:c>
      <x:c r="H38" t="n">
        <x:v>38</x:v>
      </x:c>
      <x:c r="I38" s="46" t="n">
        <x:v>3</x:v>
      </x:c>
      <x:c r="J38" s="46" t="n">
        <x:v>5766.473000000001</x:v>
      </x:c>
      <x:c r="K38" s="45" t="n">
        <x:v>84.65731627496692</x:v>
      </x:c>
      <x:c r="L38" s="45" t="n">
        <x:v>1060.544861000005</x:v>
      </x:c>
      <x:c r="M38" t="n">
        <x:v>1</x:v>
      </x:c>
      <x:c r="N38" t="inlineStr">
        <x:is>
          <x:t xml:space="preserve">ÓPTIMO</x:t>
        </x:is>
      </x:c>
      <x:c r="O38" s="45" t="n">
        <x:v>2.681446184000379</x:v>
      </x:c>
      <x:c r="P38" t="n">
        <x:v>0</x:v>
      </x:c>
    </x:row>
    <x:row r="39">
      <x:c r="A39" t="n">
        <x:v>6</x:v>
      </x:c>
      <x:c r="B39" t="inlineStr">
        <x:is>
          <x:t xml:space="preserve">A</x:t>
        </x:is>
      </x:c>
      <x:c r="C39" t="inlineStr">
        <x:is>
          <x:t xml:space="preserve">P082-04</x:t>
        </x:is>
      </x:c>
      <x:c r="D39" t="inlineStr">
        <x:is>
          <x:t xml:space="preserve">2025-11-24 13:54:07.920</x:t>
        </x:is>
      </x:c>
      <x:c r="E39" s="45" t="n">
        <x:v>2.5</x:v>
      </x:c>
      <x:c r="F39" t="inlineStr">
        <x:is>
          <x:t xml:space="preserve">CONV</x:t>
        </x:is>
      </x:c>
      <x:c r="G39" t="n">
        <x:v>4</x:v>
      </x:c>
      <x:c r="H39" t="n">
        <x:v>39</x:v>
      </x:c>
      <x:c r="I39" s="46" t="n">
        <x:v>3</x:v>
      </x:c>
      <x:c r="J39" s="46" t="n">
        <x:v>4908.3548</x:v>
      </x:c>
      <x:c r="K39" s="45" t="n">
        <x:v>56.31713053275374</x:v>
      </x:c>
      <x:c r="L39" s="45" t="n">
        <x:v>116.4833999999948</x:v>
      </x:c>
      <x:c r="M39" t="n">
        <x:v>0</x:v>
      </x:c>
      <x:c r="N39" t="inlineStr">
        <x:is>
          <x:t xml:space="preserve">REGLA</x:t>
        </x:is>
      </x:c>
      <x:c r="O39" s="45" t="n">
        <x:v>9.355499969387893e-05</x:v>
      </x:c>
      <x:c r="P39" t="n">
        <x:v>0</x:v>
      </x:c>
    </x:row>
    <x:row r="40">
      <x:c r="A40" t="n">
        <x:v>6</x:v>
      </x:c>
      <x:c r="B40" t="inlineStr">
        <x:is>
          <x:t xml:space="preserve">A</x:t>
        </x:is>
      </x:c>
      <x:c r="C40" t="inlineStr">
        <x:is>
          <x:t xml:space="preserve">P082-04</x:t>
        </x:is>
      </x:c>
      <x:c r="D40" t="inlineStr">
        <x:is>
          <x:t xml:space="preserve">2025-11-24 13:54:07.920</x:t>
        </x:is>
      </x:c>
      <x:c r="E40" s="45" t="n">
        <x:v>2.5</x:v>
      </x:c>
      <x:c r="F40" t="inlineStr">
        <x:is>
          <x:t xml:space="preserve">EDD</x:t>
        </x:is>
      </x:c>
      <x:c r="G40" t="n">
        <x:v>4</x:v>
      </x:c>
      <x:c r="H40" t="n">
        <x:v>39</x:v>
      </x:c>
      <x:c r="I40" s="46" t="n">
        <x:v>2</x:v>
      </x:c>
      <x:c r="J40" s="46" t="n">
        <x:v>5503.0578</x:v>
      </x:c>
      <x:c r="K40" s="45" t="n">
        <x:v>78.84029404434033</x:v>
      </x:c>
      <x:c r="L40" s="45" t="n">
        <x:v>731.0266500000012</x:v>
      </x:c>
      <x:c r="M40" t="n">
        <x:v>1</x:v>
      </x:c>
      <x:c r="N40" t="inlineStr">
        <x:is>
          <x:t xml:space="preserve">REGLA</x:t>
        </x:is>
      </x:c>
      <x:c r="O40" s="45" t="n">
        <x:v>0.0003375739997864</x:v>
      </x:c>
      <x:c r="P40" t="n">
        <x:v>0</x:v>
      </x:c>
    </x:row>
    <x:row r="41">
      <x:c r="A41" t="n">
        <x:v>6</x:v>
      </x:c>
      <x:c r="B41" t="inlineStr">
        <x:is>
          <x:t xml:space="preserve">A</x:t>
        </x:is>
      </x:c>
      <x:c r="C41" t="inlineStr">
        <x:is>
          <x:t xml:space="preserve">P082-04</x:t>
        </x:is>
      </x:c>
      <x:c r="D41" t="inlineStr">
        <x:is>
          <x:t xml:space="preserve">2025-11-24 13:54:07.920</x:t>
        </x:is>
      </x:c>
      <x:c r="E41" s="45" t="n">
        <x:v>2.5</x:v>
      </x:c>
      <x:c r="F41" t="inlineStr">
        <x:is>
          <x:t xml:space="preserve">MILP-LEX</x:t>
        </x:is>
      </x:c>
      <x:c r="G41" t="n">
        <x:v>4</x:v>
      </x:c>
      <x:c r="H41" t="n">
        <x:v>39</x:v>
      </x:c>
      <x:c r="I41" s="46" t="n">
        <x:v>2</x:v>
      </x:c>
      <x:c r="J41" s="46" t="n">
        <x:v>2585.885</x:v>
      </x:c>
      <x:c r="K41" s="45" t="n">
        <x:v>32.59840584683955</x:v>
      </x:c>
      <x:c r="L41" s="45" t="n">
        <x:v>566.1906249999927</x:v>
      </x:c>
      <x:c r="M41" t="n">
        <x:v>1</x:v>
      </x:c>
      <x:c r="N41" t="inlineStr">
        <x:is>
          <x:t xml:space="preserve">ÓPTIMO</x:t>
        </x:is>
      </x:c>
      <x:c r="O41" s="45" t="n">
        <x:v>1.139274375999776</x:v>
      </x:c>
      <x:c r="P41" t="n">
        <x:v>0</x:v>
      </x:c>
    </x:row>
    <x:row r="42">
      <x:c r="A42" t="n">
        <x:v>6</x:v>
      </x:c>
      <x:c r="B42" t="inlineStr">
        <x:is>
          <x:t xml:space="preserve">B</x:t>
        </x:is>
      </x:c>
      <x:c r="C42" t="inlineStr">
        <x:is>
          <x:t xml:space="preserve">P082-04</x:t>
        </x:is>
      </x:c>
      <x:c r="D42" t="inlineStr">
        <x:is>
          <x:t xml:space="preserve">2025-11-24 13:54:07.920</x:t>
        </x:is>
      </x:c>
      <x:c r="E42" s="45" t="n">
        <x:v>2.5</x:v>
      </x:c>
      <x:c r="F42" t="inlineStr">
        <x:is>
          <x:t xml:space="preserve">CONV</x:t>
        </x:is>
      </x:c>
      <x:c r="G42" t="n">
        <x:v>4</x:v>
      </x:c>
      <x:c r="H42" t="n">
        <x:v>39</x:v>
      </x:c>
      <x:c r="I42" s="46" t="n">
        <x:v>4</x:v>
      </x:c>
      <x:c r="J42" s="46" t="n">
        <x:v>8088.942800000001</x:v>
      </x:c>
      <x:c r="K42" s="45" t="n">
        <x:v>80.16442857868242</x:v>
      </x:c>
      <x:c r="L42" s="45" t="n">
        <x:v>458.1167209999997</x:v>
      </x:c>
      <x:c r="M42" t="n">
        <x:v>0</x:v>
      </x:c>
      <x:c r="N42" t="inlineStr">
        <x:is>
          <x:t xml:space="preserve">REGLA</x:t>
        </x:is>
      </x:c>
      <x:c r="O42" s="45" t="n">
        <x:v>0.0001156819998868</x:v>
      </x:c>
      <x:c r="P42" t="n">
        <x:v>0</x:v>
      </x:c>
    </x:row>
    <x:row r="43">
      <x:c r="A43" t="n">
        <x:v>6</x:v>
      </x:c>
      <x:c r="B43" t="inlineStr">
        <x:is>
          <x:t xml:space="preserve">B</x:t>
        </x:is>
      </x:c>
      <x:c r="C43" t="inlineStr">
        <x:is>
          <x:t xml:space="preserve">P082-04</x:t>
        </x:is>
      </x:c>
      <x:c r="D43" t="inlineStr">
        <x:is>
          <x:t xml:space="preserve">2025-11-24 13:54:07.920</x:t>
        </x:is>
      </x:c>
      <x:c r="E43" s="45" t="n">
        <x:v>2.5</x:v>
      </x:c>
      <x:c r="F43" t="inlineStr">
        <x:is>
          <x:t xml:space="preserve">EDD</x:t>
        </x:is>
      </x:c>
      <x:c r="G43" t="n">
        <x:v>4</x:v>
      </x:c>
      <x:c r="H43" t="n">
        <x:v>39</x:v>
      </x:c>
      <x:c r="I43" s="46" t="n">
        <x:v>2</x:v>
      </x:c>
      <x:c r="J43" s="46" t="n">
        <x:v>5503.0578</x:v>
      </x:c>
      <x:c r="K43" s="45" t="n">
        <x:v>93.13702987677902</x:v>
      </x:c>
      <x:c r="L43" s="45" t="n">
        <x:v>814.1266470000023</x:v>
      </x:c>
      <x:c r="M43" t="n">
        <x:v>1</x:v>
      </x:c>
      <x:c r="N43" t="inlineStr">
        <x:is>
          <x:t xml:space="preserve">REGLA</x:t>
        </x:is>
      </x:c>
      <x:c r="O43" s="45" t="n">
        <x:v>0.0002679819999684</x:v>
      </x:c>
      <x:c r="P43" t="n">
        <x:v>0</x:v>
      </x:c>
    </x:row>
    <x:row r="44">
      <x:c r="A44" t="n">
        <x:v>6</x:v>
      </x:c>
      <x:c r="B44" t="inlineStr">
        <x:is>
          <x:t xml:space="preserve">B</x:t>
        </x:is>
      </x:c>
      <x:c r="C44" t="inlineStr">
        <x:is>
          <x:t xml:space="preserve">P082-04</x:t>
        </x:is>
      </x:c>
      <x:c r="D44" t="inlineStr">
        <x:is>
          <x:t xml:space="preserve">2025-11-24 13:54:07.920</x:t>
        </x:is>
      </x:c>
      <x:c r="E44" s="45" t="n">
        <x:v>2.5</x:v>
      </x:c>
      <x:c r="F44" t="inlineStr">
        <x:is>
          <x:t xml:space="preserve">MILP-LEX</x:t>
        </x:is>
      </x:c>
      <x:c r="G44" t="n">
        <x:v>4</x:v>
      </x:c>
      <x:c r="H44" t="n">
        <x:v>39</x:v>
      </x:c>
      <x:c r="I44" s="46" t="n">
        <x:v>2</x:v>
      </x:c>
      <x:c r="J44" s="46" t="n">
        <x:v>5503.0578</x:v>
      </x:c>
      <x:c r="K44" s="45" t="n">
        <x:v>93.13722301380903</x:v>
      </x:c>
      <x:c r="L44" s="45" t="n">
        <x:v>724.5833284219316</x:v>
      </x:c>
      <x:c r="M44" t="n">
        <x:v>0</x:v>
      </x:c>
      <x:c r="N44" t="inlineStr">
        <x:is>
          <x:t xml:space="preserve">ÓPTIMO</x:t>
        </x:is>
      </x:c>
      <x:c r="O44" s="45" t="n">
        <x:v>1.620182377999299</x:v>
      </x:c>
      <x:c r="P44" t="n">
        <x:v>0</x:v>
      </x:c>
    </x:row>
    <x:row r="45">
      <x:c r="A45" t="n">
        <x:v>7</x:v>
      </x:c>
      <x:c r="B45" t="inlineStr">
        <x:is>
          <x:t xml:space="preserve">A</x:t>
        </x:is>
      </x:c>
      <x:c r="C45" t="inlineStr">
        <x:is>
          <x:t xml:space="preserve">P093-03</x:t>
        </x:is>
      </x:c>
      <x:c r="D45" t="inlineStr">
        <x:is>
          <x:t xml:space="preserve">2025-12-15 10:19:05.160</x:t>
        </x:is>
      </x:c>
      <x:c r="E45" s="45" t="n">
        <x:v>4.56269999999995</x:v>
      </x:c>
      <x:c r="F45" t="inlineStr">
        <x:is>
          <x:t xml:space="preserve">CONV</x:t>
        </x:is>
      </x:c>
      <x:c r="G45" t="n">
        <x:v>4</x:v>
      </x:c>
      <x:c r="H45" t="n">
        <x:v>31</x:v>
      </x:c>
      <x:c r="I45" s="46" t="n">
        <x:v>2</x:v>
      </x:c>
      <x:c r="J45" s="46" t="n">
        <x:v>3222.8748</x:v>
      </x:c>
      <x:c r="K45" s="45" t="n">
        <x:v>9.938768234848762</x:v>
      </x:c>
      <x:c r="L45" s="45" t="n">
        <x:v>70.5944549999972</x:v>
      </x:c>
      <x:c r="M45" t="n">
        <x:v>0</x:v>
      </x:c>
      <x:c r="N45" t="inlineStr">
        <x:is>
          <x:t xml:space="preserve">REGLA</x:t>
        </x:is>
      </x:c>
      <x:c r="O45" s="45" t="n">
        <x:v>7.712399929005187e-05</x:v>
      </x:c>
      <x:c r="P45" t="n">
        <x:v>0</x:v>
      </x:c>
    </x:row>
    <x:row r="46">
      <x:c r="A46" t="n">
        <x:v>7</x:v>
      </x:c>
      <x:c r="B46" t="inlineStr">
        <x:is>
          <x:t xml:space="preserve">A</x:t>
        </x:is>
      </x:c>
      <x:c r="C46" t="inlineStr">
        <x:is>
          <x:t xml:space="preserve">P093-03</x:t>
        </x:is>
      </x:c>
      <x:c r="D46" t="inlineStr">
        <x:is>
          <x:t xml:space="preserve">2025-12-15 10:19:05.160</x:t>
        </x:is>
      </x:c>
      <x:c r="E46" s="45" t="n">
        <x:v>4.56269999999995</x:v>
      </x:c>
      <x:c r="F46" t="inlineStr">
        <x:is>
          <x:t xml:space="preserve">EDD</x:t>
        </x:is>
      </x:c>
      <x:c r="G46" t="n">
        <x:v>4</x:v>
      </x:c>
      <x:c r="H46" t="n">
        <x:v>31</x:v>
      </x:c>
      <x:c r="I46" s="46" t="n">
        <x:v>2</x:v>
      </x:c>
      <x:c r="J46" s="46" t="n">
        <x:v>3612.8118</x:v>
      </x:c>
      <x:c r="K46" s="45" t="n">
        <x:v>14.93700438976194</x:v>
      </x:c>
      <x:c r="L46" s="45" t="n">
        <x:v>255.5339909999918</x:v>
      </x:c>
      <x:c r="M46" t="n">
        <x:v>0</x:v>
      </x:c>
      <x:c r="N46" t="inlineStr">
        <x:is>
          <x:t xml:space="preserve">REGLA</x:t>
        </x:is>
      </x:c>
      <x:c r="O46" s="45" t="n">
        <x:v>0.0001907179994304</x:v>
      </x:c>
      <x:c r="P46" t="n">
        <x:v>0</x:v>
      </x:c>
    </x:row>
    <x:row r="47">
      <x:c r="A47" t="n">
        <x:v>7</x:v>
      </x:c>
      <x:c r="B47" t="inlineStr">
        <x:is>
          <x:t xml:space="preserve">A</x:t>
        </x:is>
      </x:c>
      <x:c r="C47" t="inlineStr">
        <x:is>
          <x:t xml:space="preserve">P093-03</x:t>
        </x:is>
      </x:c>
      <x:c r="D47" t="inlineStr">
        <x:is>
          <x:t xml:space="preserve">2025-12-15 10:19:05.160</x:t>
        </x:is>
      </x:c>
      <x:c r="E47" s="45" t="n">
        <x:v>4.56269999999995</x:v>
      </x:c>
      <x:c r="F47" t="inlineStr">
        <x:is>
          <x:t xml:space="preserve">MILP-LEX</x:t>
        </x:is>
      </x:c>
      <x:c r="G47" t="n">
        <x:v>4</x:v>
      </x:c>
      <x:c r="H47" t="n">
        <x:v>31</x:v>
      </x:c>
      <x:c r="I47" s="46" t="n">
        <x:v>1</x:v>
      </x:c>
      <x:c r="J47" s="46" t="n">
        <x:v>2322.4698</x:v>
      </x:c>
      <x:c r="K47" s="45" t="n">
        <x:v>7.736684734358439</x:v>
      </x:c>
      <x:c r="L47" s="45" t="n">
        <x:v>98.44188299999767</x:v>
      </x:c>
      <x:c r="M47" t="n">
        <x:v>0</x:v>
      </x:c>
      <x:c r="N47" t="inlineStr">
        <x:is>
          <x:t xml:space="preserve">ÓPTIMO</x:t>
        </x:is>
      </x:c>
      <x:c r="O47" s="45" t="n">
        <x:v>0.2174672710007144</x:v>
      </x:c>
      <x:c r="P47" t="n">
        <x:v>0</x:v>
      </x:c>
    </x:row>
    <x:row r="48">
      <x:c r="A48" t="n">
        <x:v>7</x:v>
      </x:c>
      <x:c r="B48" t="inlineStr">
        <x:is>
          <x:t xml:space="preserve">B</x:t>
        </x:is>
      </x:c>
      <x:c r="C48" t="inlineStr">
        <x:is>
          <x:t xml:space="preserve">P093-03</x:t>
        </x:is>
      </x:c>
      <x:c r="D48" t="inlineStr">
        <x:is>
          <x:t xml:space="preserve">2025-12-15 10:19:05.160</x:t>
        </x:is>
      </x:c>
      <x:c r="E48" s="45" t="n">
        <x:v>4.56269999999995</x:v>
      </x:c>
      <x:c r="F48" t="inlineStr">
        <x:is>
          <x:t xml:space="preserve">CONV</x:t>
        </x:is>
      </x:c>
      <x:c r="G48" t="n">
        <x:v>4</x:v>
      </x:c>
      <x:c r="H48" t="n">
        <x:v>31</x:v>
      </x:c>
      <x:c r="I48" s="46" t="n">
        <x:v>2</x:v>
      </x:c>
      <x:c r="J48" s="46" t="n">
        <x:v>3222.8748</x:v>
      </x:c>
      <x:c r="K48" s="45" t="n">
        <x:v>17.8155008922783</x:v>
      </x:c>
      <x:c r="L48" s="45" t="n">
        <x:v>168.127792999996</x:v>
      </x:c>
      <x:c r="M48" t="n">
        <x:v>0</x:v>
      </x:c>
      <x:c r="N48" t="inlineStr">
        <x:is>
          <x:t xml:space="preserve">REGLA</x:t>
        </x:is>
      </x:c>
      <x:c r="O48" s="45" t="n">
        <x:v>7.461700079147704e-05</x:v>
      </x:c>
      <x:c r="P48" t="n">
        <x:v>0</x:v>
      </x:c>
    </x:row>
    <x:row r="49">
      <x:c r="A49" t="n">
        <x:v>7</x:v>
      </x:c>
      <x:c r="B49" t="inlineStr">
        <x:is>
          <x:t xml:space="preserve">B</x:t>
        </x:is>
      </x:c>
      <x:c r="C49" t="inlineStr">
        <x:is>
          <x:t xml:space="preserve">P093-03</x:t>
        </x:is>
      </x:c>
      <x:c r="D49" t="inlineStr">
        <x:is>
          <x:t xml:space="preserve">2025-12-15 10:19:05.160</x:t>
        </x:is>
      </x:c>
      <x:c r="E49" s="45" t="n">
        <x:v>4.56269999999995</x:v>
      </x:c>
      <x:c r="F49" t="inlineStr">
        <x:is>
          <x:t xml:space="preserve">EDD</x:t>
        </x:is>
      </x:c>
      <x:c r="G49" t="n">
        <x:v>4</x:v>
      </x:c>
      <x:c r="H49" t="n">
        <x:v>31</x:v>
      </x:c>
      <x:c r="I49" s="46" t="n">
        <x:v>4</x:v>
      </x:c>
      <x:c r="J49" s="46" t="n">
        <x:v>7428.755800000001</x:v>
      </x:c>
      <x:c r="K49" s="45" t="n">
        <x:v>36.57895767315912</x:v>
      </x:c>
      <x:c r="L49" s="45" t="n">
        <x:v>422.7339989999898</x:v>
      </x:c>
      <x:c r="M49" t="n">
        <x:v>0</x:v>
      </x:c>
      <x:c r="N49" t="inlineStr">
        <x:is>
          <x:t xml:space="preserve">REGLA</x:t>
        </x:is>
      </x:c>
      <x:c r="O49" s="45" t="n">
        <x:v>0.0002307929999005</x:v>
      </x:c>
      <x:c r="P49" t="n">
        <x:v>0</x:v>
      </x:c>
    </x:row>
    <x:row r="50">
      <x:c r="A50" t="n">
        <x:v>7</x:v>
      </x:c>
      <x:c r="B50" t="inlineStr">
        <x:is>
          <x:t xml:space="preserve">B</x:t>
        </x:is>
      </x:c>
      <x:c r="C50" t="inlineStr">
        <x:is>
          <x:t xml:space="preserve">P093-03</x:t>
        </x:is>
      </x:c>
      <x:c r="D50" t="inlineStr">
        <x:is>
          <x:t xml:space="preserve">2025-12-15 10:19:05.160</x:t>
        </x:is>
      </x:c>
      <x:c r="E50" s="45" t="n">
        <x:v>4.56269999999995</x:v>
      </x:c>
      <x:c r="F50" t="inlineStr">
        <x:is>
          <x:t xml:space="preserve">MILP-LEX</x:t>
        </x:is>
      </x:c>
      <x:c r="G50" t="n">
        <x:v>4</x:v>
      </x:c>
      <x:c r="H50" t="n">
        <x:v>31</x:v>
      </x:c>
      <x:c r="I50" s="46" t="n">
        <x:v>2</x:v>
      </x:c>
      <x:c r="J50" s="46" t="n">
        <x:v>3222.8748</x:v>
      </x:c>
      <x:c r="K50" s="45" t="n">
        <x:v>12.74959484597184</x:v>
      </x:c>
      <x:c r="L50" s="45" t="n">
        <x:v>194.9342169999948</x:v>
      </x:c>
      <x:c r="M50" t="n">
        <x:v>0</x:v>
      </x:c>
      <x:c r="N50" t="inlineStr">
        <x:is>
          <x:t xml:space="preserve">ÓPTIMO</x:t>
        </x:is>
      </x:c>
      <x:c r="O50" s="45" t="n">
        <x:v>0.2820741509995059</x:v>
      </x:c>
      <x:c r="P50" t="n">
        <x:v>0</x:v>
      </x:c>
    </x:row>
    <x:row r="51">
      <x:c r="A51" t="n">
        <x:v>8</x:v>
      </x:c>
      <x:c r="B51" t="inlineStr">
        <x:is>
          <x:t xml:space="preserve">A</x:t>
        </x:is>
      </x:c>
      <x:c r="C51" t="inlineStr">
        <x:is>
          <x:t xml:space="preserve">P083-04</x:t>
        </x:is>
      </x:c>
      <x:c r="D51" t="inlineStr">
        <x:is>
          <x:t xml:space="preserve">2025-11-10 08:22:20.640</x:t>
        </x:is>
      </x:c>
      <x:c r="E51" s="45" t="n">
        <x:v>2</x:v>
      </x:c>
      <x:c r="F51" t="inlineStr">
        <x:is>
          <x:t xml:space="preserve">CONV</x:t>
        </x:is>
      </x:c>
      <x:c r="G51" t="n">
        <x:v>4</x:v>
      </x:c>
      <x:c r="H51" t="n">
        <x:v>35</x:v>
      </x:c>
      <x:c r="I51" s="46" t="n">
        <x:v>2</x:v>
      </x:c>
      <x:c r="J51" s="46" t="n">
        <x:v>3222.8748</x:v>
      </x:c>
      <x:c r="K51" s="45" t="n">
        <x:v>7.93182282877547</x:v>
      </x:c>
      <x:c r="L51" s="45" t="n">
        <x:v>55.17240999999785</x:v>
      </x:c>
      <x:c r="M51" t="n">
        <x:v>0</x:v>
      </x:c>
      <x:c r="N51" t="inlineStr">
        <x:is>
          <x:t xml:space="preserve">REGLA</x:t>
        </x:is>
      </x:c>
      <x:c r="O51" s="45" t="n">
        <x:v>8.465999962936621e-05</x:v>
      </x:c>
      <x:c r="P51" t="n">
        <x:v>0</x:v>
      </x:c>
    </x:row>
    <x:row r="52">
      <x:c r="A52" t="n">
        <x:v>8</x:v>
      </x:c>
      <x:c r="B52" t="inlineStr">
        <x:is>
          <x:t xml:space="preserve">A</x:t>
        </x:is>
      </x:c>
      <x:c r="C52" t="inlineStr">
        <x:is>
          <x:t xml:space="preserve">P083-04</x:t>
        </x:is>
      </x:c>
      <x:c r="D52" t="inlineStr">
        <x:is>
          <x:t xml:space="preserve">2025-11-10 08:22:20.640</x:t>
        </x:is>
      </x:c>
      <x:c r="E52" s="45" t="n">
        <x:v>2</x:v>
      </x:c>
      <x:c r="F52" t="inlineStr">
        <x:is>
          <x:t xml:space="preserve">EDD</x:t>
        </x:is>
      </x:c>
      <x:c r="G52" t="n">
        <x:v>4</x:v>
      </x:c>
      <x:c r="H52" t="n">
        <x:v>35</x:v>
      </x:c>
      <x:c r="I52" s="46" t="n">
        <x:v>1</x:v>
      </x:c>
      <x:c r="J52" s="46" t="n">
        <x:v>2322.4698</x:v>
      </x:c>
      <x:c r="K52" s="45" t="n">
        <x:v>5.729739328285148</x:v>
      </x:c>
      <x:c r="L52" s="45" t="n">
        <x:v>282.3915370000004</x:v>
      </x:c>
      <x:c r="M52" t="n">
        <x:v>0</x:v>
      </x:c>
      <x:c r="N52" t="inlineStr">
        <x:is>
          <x:t xml:space="preserve">REGLA</x:t>
        </x:is>
      </x:c>
      <x:c r="O52" s="45" t="n">
        <x:v>0.0003252340002291</x:v>
      </x:c>
      <x:c r="P52" t="n">
        <x:v>0</x:v>
      </x:c>
    </x:row>
    <x:row r="53">
      <x:c r="A53" t="n">
        <x:v>8</x:v>
      </x:c>
      <x:c r="B53" t="inlineStr">
        <x:is>
          <x:t xml:space="preserve">A</x:t>
        </x:is>
      </x:c>
      <x:c r="C53" t="inlineStr">
        <x:is>
          <x:t xml:space="preserve">P083-04</x:t>
        </x:is>
      </x:c>
      <x:c r="D53" t="inlineStr">
        <x:is>
          <x:t xml:space="preserve">2025-11-10 08:22:20.640</x:t>
        </x:is>
      </x:c>
      <x:c r="E53" s="45" t="n">
        <x:v>2</x:v>
      </x:c>
      <x:c r="F53" t="inlineStr">
        <x:is>
          <x:t xml:space="preserve">MILP-LEX</x:t>
        </x:is>
      </x:c>
      <x:c r="G53" t="n">
        <x:v>4</x:v>
      </x:c>
      <x:c r="H53" t="n">
        <x:v>35</x:v>
      </x:c>
      <x:c r="I53" s="46" t="n">
        <x:v>1</x:v>
      </x:c>
      <x:c r="J53" s="46" t="n">
        <x:v>900.405</x:v>
      </x:c>
      <x:c r="K53" s="45" t="n">
        <x:v>4.218541377255255</x:v>
      </x:c>
      <x:c r="L53" s="45" t="n">
        <x:v>146.8530257251186</x:v>
      </x:c>
      <x:c r="M53" t="n">
        <x:v>0</x:v>
      </x:c>
      <x:c r="N53" t="inlineStr">
        <x:is>
          <x:t xml:space="preserve">ÓPTIMO</x:t>
        </x:is>
      </x:c>
      <x:c r="O53" s="45" t="n">
        <x:v>0.8245095040001615</x:v>
      </x:c>
      <x:c r="P53" t="n">
        <x:v>0</x:v>
      </x:c>
    </x:row>
    <x:row r="54">
      <x:c r="A54" t="n">
        <x:v>8</x:v>
      </x:c>
      <x:c r="B54" t="inlineStr">
        <x:is>
          <x:t xml:space="preserve">B</x:t>
        </x:is>
      </x:c>
      <x:c r="C54" t="inlineStr">
        <x:is>
          <x:t xml:space="preserve">P083-04</x:t>
        </x:is>
      </x:c>
      <x:c r="D54" t="inlineStr">
        <x:is>
          <x:t xml:space="preserve">2025-11-10 08:22:20.640</x:t>
        </x:is>
      </x:c>
      <x:c r="E54" s="45" t="n">
        <x:v>2</x:v>
      </x:c>
      <x:c r="F54" t="inlineStr">
        <x:is>
          <x:t xml:space="preserve">CONV</x:t>
        </x:is>
      </x:c>
      <x:c r="G54" t="n">
        <x:v>4</x:v>
      </x:c>
      <x:c r="H54" t="n">
        <x:v>35</x:v>
      </x:c>
      <x:c r="I54" s="46" t="n">
        <x:v>2</x:v>
      </x:c>
      <x:c r="J54" s="46" t="n">
        <x:v>3222.8748</x:v>
      </x:c>
      <x:c r="K54" s="45" t="n">
        <x:v>7.969510166159182</x:v>
      </x:c>
      <x:c r="L54" s="45" t="n">
        <x:v>55.83906999999499</x:v>
      </x:c>
      <x:c r="M54" t="n">
        <x:v>0</x:v>
      </x:c>
      <x:c r="N54" t="inlineStr">
        <x:is>
          <x:t xml:space="preserve">REGLA</x:t>
        </x:is>
      </x:c>
      <x:c r="O54" s="45" t="n">
        <x:v>7.359000028372975e-05</x:v>
      </x:c>
      <x:c r="P54" t="n">
        <x:v>0</x:v>
      </x:c>
    </x:row>
    <x:row r="55">
      <x:c r="A55" t="n">
        <x:v>8</x:v>
      </x:c>
      <x:c r="B55" t="inlineStr">
        <x:is>
          <x:t xml:space="preserve">B</x:t>
        </x:is>
      </x:c>
      <x:c r="C55" t="inlineStr">
        <x:is>
          <x:t xml:space="preserve">P083-04</x:t>
        </x:is>
      </x:c>
      <x:c r="D55" t="inlineStr">
        <x:is>
          <x:t xml:space="preserve">2025-11-10 08:22:20.640</x:t>
        </x:is>
      </x:c>
      <x:c r="E55" s="45" t="n">
        <x:v>2</x:v>
      </x:c>
      <x:c r="F55" t="inlineStr">
        <x:is>
          <x:t xml:space="preserve">EDD</x:t>
        </x:is>
      </x:c>
      <x:c r="G55" t="n">
        <x:v>4</x:v>
      </x:c>
      <x:c r="H55" t="n">
        <x:v>35</x:v>
      </x:c>
      <x:c r="I55" s="46" t="n">
        <x:v>1</x:v>
      </x:c>
      <x:c r="J55" s="46" t="n">
        <x:v>2322.4698</x:v>
      </x:c>
      <x:c r="K55" s="45" t="n">
        <x:v>5.76742666566886</x:v>
      </x:c>
      <x:c r="L55" s="45" t="n">
        <x:v>282.958197999998</x:v>
      </x:c>
      <x:c r="M55" t="n">
        <x:v>0</x:v>
      </x:c>
      <x:c r="N55" t="inlineStr">
        <x:is>
          <x:t xml:space="preserve">REGLA</x:t>
        </x:is>
      </x:c>
      <x:c r="O55" s="45" t="n">
        <x:v>0.000291350000225</x:v>
      </x:c>
      <x:c r="P55" t="n">
        <x:v>0</x:v>
      </x:c>
    </x:row>
    <x:row r="56">
      <x:c r="A56" t="n">
        <x:v>8</x:v>
      </x:c>
      <x:c r="B56" t="inlineStr">
        <x:is>
          <x:t xml:space="preserve">B</x:t>
        </x:is>
      </x:c>
      <x:c r="C56" t="inlineStr">
        <x:is>
          <x:t xml:space="preserve">P083-04</x:t>
        </x:is>
      </x:c>
      <x:c r="D56" t="inlineStr">
        <x:is>
          <x:t xml:space="preserve">2025-11-10 08:22:20.640</x:t>
        </x:is>
      </x:c>
      <x:c r="E56" s="45" t="n">
        <x:v>2</x:v>
      </x:c>
      <x:c r="F56" t="inlineStr">
        <x:is>
          <x:t xml:space="preserve">MILP-LEX</x:t>
        </x:is>
      </x:c>
      <x:c r="G56" t="n">
        <x:v>4</x:v>
      </x:c>
      <x:c r="H56" t="n">
        <x:v>35</x:v>
      </x:c>
      <x:c r="I56" s="46" t="n">
        <x:v>1</x:v>
      </x:c>
      <x:c r="J56" s="46" t="n">
        <x:v>900.405</x:v>
      </x:c>
      <x:c r="K56" s="45" t="n">
        <x:v>4.218541377250654</x:v>
      </x:c>
      <x:c r="L56" s="45" t="n">
        <x:v>147.186355725149</x:v>
      </x:c>
      <x:c r="M56" t="n">
        <x:v>0</x:v>
      </x:c>
      <x:c r="N56" t="inlineStr">
        <x:is>
          <x:t xml:space="preserve">ÓPTIMO</x:t>
        </x:is>
      </x:c>
      <x:c r="O56" s="45" t="n">
        <x:v>1.926852485000381</x:v>
      </x:c>
      <x:c r="P56" t="n">
        <x:v>0</x:v>
      </x:c>
    </x:row>
    <x:row r="57">
      <x:c r="A57" t="n">
        <x:v>9</x:v>
      </x:c>
      <x:c r="B57" t="inlineStr">
        <x:is>
          <x:t xml:space="preserve">A</x:t>
        </x:is>
      </x:c>
      <x:c r="C57" t="inlineStr">
        <x:is>
          <x:t xml:space="preserve">P076-04</x:t>
        </x:is>
      </x:c>
      <x:c r="D57" t="inlineStr">
        <x:is>
          <x:t xml:space="preserve">2025-10-27 08:42:16.920</x:t>
        </x:is>
      </x:c>
      <x:c r="E57" s="45" t="n">
        <x:v>3</x:v>
      </x:c>
      <x:c r="F57" t="inlineStr">
        <x:is>
          <x:t xml:space="preserve">CONV</x:t>
        </x:is>
      </x:c>
      <x:c r="G57" t="n">
        <x:v>4</x:v>
      </x:c>
      <x:c r="H57" t="n">
        <x:v>36</x:v>
      </x:c>
      <x:c r="I57" s="46" t="n">
        <x:v>3</x:v>
      </x:c>
      <x:c r="J57" s="46" t="n">
        <x:v>4908.3548</x:v>
      </x:c>
      <x:c r="K57" s="45" t="n">
        <x:v>44.97005203394724</x:v>
      </x:c>
      <x:c r="L57" s="45" t="n">
        <x:v>40.71246399999632</x:v>
      </x:c>
      <x:c r="M57" t="n">
        <x:v>0</x:v>
      </x:c>
      <x:c r="N57" t="inlineStr">
        <x:is>
          <x:t xml:space="preserve">REGLA</x:t>
        </x:is>
      </x:c>
      <x:c r="O57" s="45" t="n">
        <x:v>7.059100062178914e-05</x:v>
      </x:c>
      <x:c r="P57" t="n">
        <x:v>0</x:v>
      </x:c>
    </x:row>
    <x:row r="58">
      <x:c r="A58" t="n">
        <x:v>9</x:v>
      </x:c>
      <x:c r="B58" t="inlineStr">
        <x:is>
          <x:t xml:space="preserve">A</x:t>
        </x:is>
      </x:c>
      <x:c r="C58" t="inlineStr">
        <x:is>
          <x:t xml:space="preserve">P076-04</x:t>
        </x:is>
      </x:c>
      <x:c r="D58" t="inlineStr">
        <x:is>
          <x:t xml:space="preserve">2025-10-27 08:42:16.920</x:t>
        </x:is>
      </x:c>
      <x:c r="E58" s="45" t="n">
        <x:v>3</x:v>
      </x:c>
      <x:c r="F58" t="inlineStr">
        <x:is>
          <x:t xml:space="preserve">EDD</x:t>
        </x:is>
      </x:c>
      <x:c r="G58" t="n">
        <x:v>4</x:v>
      </x:c>
      <x:c r="H58" t="n">
        <x:v>36</x:v>
      </x:c>
      <x:c r="I58" s="46" t="n">
        <x:v>3</x:v>
      </x:c>
      <x:c r="J58" s="46" t="n">
        <x:v>6583.5438</x:v>
      </x:c>
      <x:c r="K58" s="45" t="n">
        <x:v>85.97724882188267</x:v>
      </x:c>
      <x:c r="L58" s="45" t="n">
        <x:v>492.3498829999976</x:v>
      </x:c>
      <x:c r="M58" t="n">
        <x:v>0</x:v>
      </x:c>
      <x:c r="N58" t="inlineStr">
        <x:is>
          <x:t xml:space="preserve">REGLA</x:t>
        </x:is>
      </x:c>
      <x:c r="O58" s="45" t="n">
        <x:v>0.0002689560005819</x:v>
      </x:c>
      <x:c r="P58" t="n">
        <x:v>0</x:v>
      </x:c>
    </x:row>
    <x:row r="59">
      <x:c r="A59" t="n">
        <x:v>9</x:v>
      </x:c>
      <x:c r="B59" t="inlineStr">
        <x:is>
          <x:t xml:space="preserve">A</x:t>
        </x:is>
      </x:c>
      <x:c r="C59" t="inlineStr">
        <x:is>
          <x:t xml:space="preserve">P076-04</x:t>
        </x:is>
      </x:c>
      <x:c r="D59" t="inlineStr">
        <x:is>
          <x:t xml:space="preserve">2025-10-27 08:42:16.920</x:t>
        </x:is>
      </x:c>
      <x:c r="E59" s="45" t="n">
        <x:v>3</x:v>
      </x:c>
      <x:c r="F59" t="inlineStr">
        <x:is>
          <x:t xml:space="preserve">MILP-LEX</x:t>
        </x:is>
      </x:c>
      <x:c r="G59" t="n">
        <x:v>4</x:v>
      </x:c>
      <x:c r="H59" t="n">
        <x:v>36</x:v>
      </x:c>
      <x:c r="I59" s="46" t="n">
        <x:v>3</x:v>
      </x:c>
      <x:c r="J59" s="46" t="n">
        <x:v>4908.3548</x:v>
      </x:c>
      <x:c r="K59" s="45" t="n">
        <x:v>43.55789961221066</x:v>
      </x:c>
      <x:c r="L59" s="45" t="n">
        <x:v>172.1622180315601</x:v>
      </x:c>
      <x:c r="M59" t="n">
        <x:v>0</x:v>
      </x:c>
      <x:c r="N59" t="inlineStr">
        <x:is>
          <x:t xml:space="preserve">ÓPTIMO</x:t>
        </x:is>
      </x:c>
      <x:c r="O59" s="45" t="n">
        <x:v>2.513689082000383</x:v>
      </x:c>
      <x:c r="P59" t="n">
        <x:v>0</x:v>
      </x:c>
    </x:row>
    <x:row r="60">
      <x:c r="A60" t="n">
        <x:v>9</x:v>
      </x:c>
      <x:c r="B60" t="inlineStr">
        <x:is>
          <x:t xml:space="preserve">B</x:t>
        </x:is>
      </x:c>
      <x:c r="C60" t="inlineStr">
        <x:is>
          <x:t xml:space="preserve">P076-04</x:t>
        </x:is>
      </x:c>
      <x:c r="D60" t="inlineStr">
        <x:is>
          <x:t xml:space="preserve">2025-10-27 08:42:16.920</x:t>
        </x:is>
      </x:c>
      <x:c r="E60" s="45" t="n">
        <x:v>3</x:v>
      </x:c>
      <x:c r="F60" t="inlineStr">
        <x:is>
          <x:t xml:space="preserve">CONV</x:t>
        </x:is>
      </x:c>
      <x:c r="G60" t="n">
        <x:v>4</x:v>
      </x:c>
      <x:c r="H60" t="n">
        <x:v>36</x:v>
      </x:c>
      <x:c r="I60" s="46" t="n">
        <x:v>3</x:v>
      </x:c>
      <x:c r="J60" s="46" t="n">
        <x:v>4908.3548</x:v>
      </x:c>
      <x:c r="K60" s="45" t="n">
        <x:v>52.01765535451166</x:v>
      </x:c>
      <x:c r="L60" s="45" t="n">
        <x:v>140.4458079999965</x:v>
      </x:c>
      <x:c r="M60" t="n">
        <x:v>0</x:v>
      </x:c>
      <x:c r="N60" t="inlineStr">
        <x:is>
          <x:t xml:space="preserve">REGLA</x:t>
        </x:is>
      </x:c>
      <x:c r="O60" s="45" t="n">
        <x:v>7.290399935300229e-05</x:v>
      </x:c>
      <x:c r="P60" t="n">
        <x:v>0</x:v>
      </x:c>
    </x:row>
    <x:row r="61">
      <x:c r="A61" t="n">
        <x:v>9</x:v>
      </x:c>
      <x:c r="B61" t="inlineStr">
        <x:is>
          <x:t xml:space="preserve">B</x:t>
        </x:is>
      </x:c>
      <x:c r="C61" t="inlineStr">
        <x:is>
          <x:t xml:space="preserve">P076-04</x:t>
        </x:is>
      </x:c>
      <x:c r="D61" t="inlineStr">
        <x:is>
          <x:t xml:space="preserve">2025-10-27 08:42:16.920</x:t>
        </x:is>
      </x:c>
      <x:c r="E61" s="45" t="n">
        <x:v>3</x:v>
      </x:c>
      <x:c r="F61" t="inlineStr">
        <x:is>
          <x:t xml:space="preserve">EDD</x:t>
        </x:is>
      </x:c>
      <x:c r="G61" t="n">
        <x:v>4</x:v>
      </x:c>
      <x:c r="H61" t="n">
        <x:v>36</x:v>
      </x:c>
      <x:c r="I61" s="46" t="n">
        <x:v>3</x:v>
      </x:c>
      <x:c r="J61" s="46" t="n">
        <x:v>6583.5438</x:v>
      </x:c>
      <x:c r="K61" s="45" t="n">
        <x:v>105.9552072633493</x:v>
      </x:c>
      <x:c r="L61" s="45" t="n">
        <x:v>573.3832249999978</x:v>
      </x:c>
      <x:c r="M61" t="n">
        <x:v>0</x:v>
      </x:c>
      <x:c r="N61" t="inlineStr">
        <x:is>
          <x:t xml:space="preserve">REGLA</x:t>
        </x:is>
      </x:c>
      <x:c r="O61" s="45" t="n">
        <x:v>0.0002727230003074</x:v>
      </x:c>
      <x:c r="P61" t="n">
        <x:v>0</x:v>
      </x:c>
    </x:row>
    <x:row r="62">
      <x:c r="A62" t="n">
        <x:v>9</x:v>
      </x:c>
      <x:c r="B62" t="inlineStr">
        <x:is>
          <x:t xml:space="preserve">B</x:t>
        </x:is>
      </x:c>
      <x:c r="C62" t="inlineStr">
        <x:is>
          <x:t xml:space="preserve">P076-04</x:t>
        </x:is>
      </x:c>
      <x:c r="D62" t="inlineStr">
        <x:is>
          <x:t xml:space="preserve">2025-10-27 08:42:16.920</x:t>
        </x:is>
      </x:c>
      <x:c r="E62" s="45" t="n">
        <x:v>3</x:v>
      </x:c>
      <x:c r="F62" t="inlineStr">
        <x:is>
          <x:t xml:space="preserve">MILP-LEX</x:t>
        </x:is>
      </x:c>
      <x:c r="G62" t="n">
        <x:v>4</x:v>
      </x:c>
      <x:c r="H62" t="n">
        <x:v>36</x:v>
      </x:c>
      <x:c r="I62" s="46" t="n">
        <x:v>3</x:v>
      </x:c>
      <x:c r="J62" s="46" t="n">
        <x:v>4908.3548</x:v>
      </x:c>
      <x:c r="K62" s="45" t="n">
        <x:v>43.55789961221355</x:v>
      </x:c>
      <x:c r="L62" s="45" t="n">
        <x:v>205.9321827192603</x:v>
      </x:c>
      <x:c r="M62" t="n">
        <x:v>0</x:v>
      </x:c>
      <x:c r="N62" t="inlineStr">
        <x:is>
          <x:t xml:space="preserve">ÓPTIMO</x:t>
        </x:is>
      </x:c>
      <x:c r="O62" s="45" t="n">
        <x:v>2.575628589999724</x:v>
      </x:c>
      <x:c r="P62" t="n">
        <x:v>0</x:v>
      </x:c>
    </x:row>
    <x:row r="63">
      <x:c r="A63" t="n">
        <x:v>10</x:v>
      </x:c>
      <x:c r="B63" t="inlineStr">
        <x:is>
          <x:t xml:space="preserve">A</x:t>
        </x:is>
      </x:c>
      <x:c r="C63" t="inlineStr">
        <x:is>
          <x:t xml:space="preserve">P058-04</x:t>
        </x:is>
      </x:c>
      <x:c r="D63" t="inlineStr">
        <x:is>
          <x:t xml:space="preserve">2025-08-26 16:38:49.560</x:t>
        </x:is>
      </x:c>
      <x:c r="E63" s="45" t="n">
        <x:v>3</x:v>
      </x:c>
      <x:c r="F63" t="inlineStr">
        <x:is>
          <x:t xml:space="preserve">CONV</x:t>
        </x:is>
      </x:c>
      <x:c r="G63" t="n">
        <x:v>4</x:v>
      </x:c>
      <x:c r="H63" t="n">
        <x:v>38</x:v>
      </x:c>
      <x:c r="I63" s="46" t="n">
        <x:v>4</x:v>
      </x:c>
      <x:c r="J63" s="46" t="n">
        <x:v>9478.672759999999</x:v>
      </x:c>
      <x:c r="K63" s="45" t="n">
        <x:v>151.6317553275892</x:v>
      </x:c>
      <x:c r="L63" s="45" t="n">
        <x:v>144.3283789999864</x:v>
      </x:c>
      <x:c r="M63" t="n">
        <x:v>0</x:v>
      </x:c>
      <x:c r="N63" t="inlineStr">
        <x:is>
          <x:t xml:space="preserve">REGLA</x:t>
        </x:is>
      </x:c>
      <x:c r="O63" s="45" t="n">
        <x:v>7.316599931073142e-05</x:v>
      </x:c>
      <x:c r="P63" t="n">
        <x:v>0</x:v>
      </x:c>
    </x:row>
    <x:row r="64">
      <x:c r="A64" t="n">
        <x:v>10</x:v>
      </x:c>
      <x:c r="B64" t="inlineStr">
        <x:is>
          <x:t xml:space="preserve">A</x:t>
        </x:is>
      </x:c>
      <x:c r="C64" t="inlineStr">
        <x:is>
          <x:t xml:space="preserve">P058-04</x:t>
        </x:is>
      </x:c>
      <x:c r="D64" t="inlineStr">
        <x:is>
          <x:t xml:space="preserve">2025-08-26 16:38:49.560</x:t>
        </x:is>
      </x:c>
      <x:c r="E64" s="45" t="n">
        <x:v>3</x:v>
      </x:c>
      <x:c r="F64" t="inlineStr">
        <x:is>
          <x:t xml:space="preserve">EDD</x:t>
        </x:is>
      </x:c>
      <x:c r="G64" t="n">
        <x:v>4</x:v>
      </x:c>
      <x:c r="H64" t="n">
        <x:v>38</x:v>
      </x:c>
      <x:c r="I64" s="46" t="n">
        <x:v>4</x:v>
      </x:c>
      <x:c r="J64" s="46" t="n">
        <x:v>9478.672759999999</x:v>
      </x:c>
      <x:c r="K64" s="45" t="n">
        <x:v>186.3075437942594</x:v>
      </x:c>
      <x:c r="L64" s="45" t="n">
        <x:v>724.148571999993</x:v>
      </x:c>
      <x:c r="M64" t="n">
        <x:v>0</x:v>
      </x:c>
      <x:c r="N64" t="inlineStr">
        <x:is>
          <x:t xml:space="preserve">REGLA</x:t>
        </x:is>
      </x:c>
      <x:c r="O64" s="45" t="n">
        <x:v>0.0002539699999033</x:v>
      </x:c>
      <x:c r="P64" t="n">
        <x:v>0</x:v>
      </x:c>
    </x:row>
    <x:row r="65">
      <x:c r="A65" t="n">
        <x:v>10</x:v>
      </x:c>
      <x:c r="B65" t="inlineStr">
        <x:is>
          <x:t xml:space="preserve">A</x:t>
        </x:is>
      </x:c>
      <x:c r="C65" t="inlineStr">
        <x:is>
          <x:t xml:space="preserve">P058-04</x:t>
        </x:is>
      </x:c>
      <x:c r="D65" t="inlineStr">
        <x:is>
          <x:t xml:space="preserve">2025-08-26 16:38:49.560</x:t>
        </x:is>
      </x:c>
      <x:c r="E65" s="45" t="n">
        <x:v>3</x:v>
      </x:c>
      <x:c r="F65" t="inlineStr">
        <x:is>
          <x:t xml:space="preserve">MILP-LEX</x:t>
        </x:is>
      </x:c>
      <x:c r="G65" t="n">
        <x:v>4</x:v>
      </x:c>
      <x:c r="H65" t="n">
        <x:v>38</x:v>
      </x:c>
      <x:c r="I65" s="46" t="n">
        <x:v>4</x:v>
      </x:c>
      <x:c r="J65" s="46" t="n">
        <x:v>9478.672759999999</x:v>
      </x:c>
      <x:c r="K65" s="45" t="n">
        <x:v>125.9562271610014</x:v>
      </x:c>
      <x:c r="L65" s="45" t="n">
        <x:v>404.8086555418208</x:v>
      </x:c>
      <x:c r="M65" t="n">
        <x:v>1</x:v>
      </x:c>
      <x:c r="N65" t="inlineStr">
        <x:is>
          <x:t xml:space="preserve">ÓPTIMO</x:t>
        </x:is>
      </x:c>
      <x:c r="O65" s="45" t="n">
        <x:v>4.586033610999948</x:v>
      </x:c>
      <x:c r="P65" t="n">
        <x:v>0</x:v>
      </x:c>
    </x:row>
    <x:row r="66">
      <x:c r="A66" t="n">
        <x:v>10</x:v>
      </x:c>
      <x:c r="B66" t="inlineStr">
        <x:is>
          <x:t xml:space="preserve">B</x:t>
        </x:is>
      </x:c>
      <x:c r="C66" t="inlineStr">
        <x:is>
          <x:t xml:space="preserve">P058-04</x:t>
        </x:is>
      </x:c>
      <x:c r="D66" t="inlineStr">
        <x:is>
          <x:t xml:space="preserve">2025-08-26 16:38:49.560</x:t>
        </x:is>
      </x:c>
      <x:c r="E66" s="45" t="n">
        <x:v>3</x:v>
      </x:c>
      <x:c r="F66" t="inlineStr">
        <x:is>
          <x:t xml:space="preserve">CONV</x:t>
        </x:is>
      </x:c>
      <x:c r="G66" t="n">
        <x:v>4</x:v>
      </x:c>
      <x:c r="H66" t="n">
        <x:v>38</x:v>
      </x:c>
      <x:c r="I66" s="46" t="n">
        <x:v>4</x:v>
      </x:c>
      <x:c r="J66" s="46" t="n">
        <x:v>9478.672759999999</x:v>
      </x:c>
      <x:c r="K66" s="45" t="n">
        <x:v>216.3876545734415</x:v>
      </x:c>
      <x:c r="L66" s="45" t="n">
        <x:v>663.5616999999895</x:v>
      </x:c>
      <x:c r="M66" t="n">
        <x:v>0</x:v>
      </x:c>
      <x:c r="N66" t="inlineStr">
        <x:is>
          <x:t xml:space="preserve">REGLA</x:t>
        </x:is>
      </x:c>
      <x:c r="O66" s="45" t="n">
        <x:v>7.791500047460431e-05</x:v>
      </x:c>
      <x:c r="P66" t="n">
        <x:v>0</x:v>
      </x:c>
    </x:row>
    <x:row r="67">
      <x:c r="A67" t="n">
        <x:v>10</x:v>
      </x:c>
      <x:c r="B67" t="inlineStr">
        <x:is>
          <x:t xml:space="preserve">B</x:t>
        </x:is>
      </x:c>
      <x:c r="C67" t="inlineStr">
        <x:is>
          <x:t xml:space="preserve">P058-04</x:t>
        </x:is>
      </x:c>
      <x:c r="D67" t="inlineStr">
        <x:is>
          <x:t xml:space="preserve">2025-08-26 16:38:49.560</x:t>
        </x:is>
      </x:c>
      <x:c r="E67" s="45" t="n">
        <x:v>3</x:v>
      </x:c>
      <x:c r="F67" t="inlineStr">
        <x:is>
          <x:t xml:space="preserve">EDD</x:t>
        </x:is>
      </x:c>
      <x:c r="G67" t="n">
        <x:v>4</x:v>
      </x:c>
      <x:c r="H67" t="n">
        <x:v>38</x:v>
      </x:c>
      <x:c r="I67" s="46" t="n">
        <x:v>4</x:v>
      </x:c>
      <x:c r="J67" s="46" t="n">
        <x:v>9478.672759999999</x:v>
      </x:c>
      <x:c r="K67" s="45" t="n">
        <x:v>230.6978465135397</x:v>
      </x:c>
      <x:c r="L67" s="45" t="n">
        <x:v>976.7485659999944</x:v>
      </x:c>
      <x:c r="M67" t="n">
        <x:v>0</x:v>
      </x:c>
      <x:c r="N67" t="inlineStr">
        <x:is>
          <x:t xml:space="preserve">REGLA</x:t>
        </x:is>
      </x:c>
      <x:c r="O67" s="45" t="n">
        <x:v>0.0002569470007074</x:v>
      </x:c>
      <x:c r="P67" t="n">
        <x:v>0</x:v>
      </x:c>
    </x:row>
    <x:row r="68">
      <x:c r="A68" t="n">
        <x:v>10</x:v>
      </x:c>
      <x:c r="B68" t="inlineStr">
        <x:is>
          <x:t xml:space="preserve">B</x:t>
        </x:is>
      </x:c>
      <x:c r="C68" t="inlineStr">
        <x:is>
          <x:t xml:space="preserve">P058-04</x:t>
        </x:is>
      </x:c>
      <x:c r="D68" t="inlineStr">
        <x:is>
          <x:t xml:space="preserve">2025-08-26 16:38:49.560</x:t>
        </x:is>
      </x:c>
      <x:c r="E68" s="45" t="n">
        <x:v>3</x:v>
      </x:c>
      <x:c r="F68" t="inlineStr">
        <x:is>
          <x:t xml:space="preserve">MILP-LEX</x:t>
        </x:is>
      </x:c>
      <x:c r="G68" t="n">
        <x:v>4</x:v>
      </x:c>
      <x:c r="H68" t="n">
        <x:v>38</x:v>
      </x:c>
      <x:c r="I68" s="46" t="n">
        <x:v>4</x:v>
      </x:c>
      <x:c r="J68" s="46" t="n">
        <x:v>9478.672759999999</x:v>
      </x:c>
      <x:c r="K68" s="45" t="n">
        <x:v>187.5447988187688</x:v>
      </x:c>
      <x:c r="L68" s="45" t="n">
        <x:v>897.0172064546864</x:v>
      </x:c>
      <x:c r="M68" t="n">
        <x:v>0</x:v>
      </x:c>
      <x:c r="N68" t="inlineStr">
        <x:is>
          <x:t xml:space="preserve">ÓPTIMO</x:t>
        </x:is>
      </x:c>
      <x:c r="O68" s="45" t="n">
        <x:v>4.602982548</x:v>
      </x:c>
      <x:c r="P68" t="n">
        <x:v>0</x:v>
      </x:c>
    </x:row>
    <x:row r="69">
      <x:c r="A69" t="n">
        <x:v>11</x:v>
      </x:c>
      <x:c r="B69" t="inlineStr">
        <x:is>
          <x:t xml:space="preserve">A</x:t>
        </x:is>
      </x:c>
      <x:c r="C69" t="inlineStr">
        <x:is>
          <x:t xml:space="preserve">P081-04</x:t>
        </x:is>
      </x:c>
      <x:c r="D69" t="inlineStr">
        <x:is>
          <x:t xml:space="preserve">2025-11-07 10:55:48.720</x:t>
        </x:is>
      </x:c>
      <x:c r="E69" s="45" t="n">
        <x:v>5</x:v>
      </x:c>
      <x:c r="F69" t="inlineStr">
        <x:is>
          <x:t xml:space="preserve">CONV</x:t>
        </x:is>
      </x:c>
      <x:c r="G69" t="n">
        <x:v>4</x:v>
      </x:c>
      <x:c r="H69" t="n">
        <x:v>39</x:v>
      </x:c>
      <x:c r="I69" s="46" t="n">
        <x:v>2</x:v>
      </x:c>
      <x:c r="J69" s="46" t="n">
        <x:v>3222.8748</x:v>
      </x:c>
      <x:c r="K69" s="45" t="n">
        <x:v>14.38475072115723</x:v>
      </x:c>
      <x:c r="L69" s="45" t="n">
        <x:v>220.2432119999894</x:v>
      </x:c>
      <x:c r="M69" t="n">
        <x:v>0</x:v>
      </x:c>
      <x:c r="N69" t="inlineStr">
        <x:is>
          <x:t xml:space="preserve">REGLA</x:t>
        </x:is>
      </x:c>
      <x:c r="O69" s="45" t="n">
        <x:v>7.848299992474495e-05</x:v>
      </x:c>
      <x:c r="P69" t="n">
        <x:v>0</x:v>
      </x:c>
    </x:row>
    <x:row r="70">
      <x:c r="A70" t="n">
        <x:v>11</x:v>
      </x:c>
      <x:c r="B70" t="inlineStr">
        <x:is>
          <x:t xml:space="preserve">A</x:t>
        </x:is>
      </x:c>
      <x:c r="C70" t="inlineStr">
        <x:is>
          <x:t xml:space="preserve">P081-04</x:t>
        </x:is>
      </x:c>
      <x:c r="D70" t="inlineStr">
        <x:is>
          <x:t xml:space="preserve">2025-11-07 10:55:48.720</x:t>
        </x:is>
      </x:c>
      <x:c r="E70" s="45" t="n">
        <x:v>5</x:v>
      </x:c>
      <x:c r="F70" t="inlineStr">
        <x:is>
          <x:t xml:space="preserve">EDD</x:t>
        </x:is>
      </x:c>
      <x:c r="G70" t="n">
        <x:v>4</x:v>
      </x:c>
      <x:c r="H70" t="n">
        <x:v>39</x:v>
      </x:c>
      <x:c r="I70" s="46" t="n">
        <x:v>3</x:v>
      </x:c>
      <x:c r="J70" s="46" t="n">
        <x:v>6528.350800000001</x:v>
      </x:c>
      <x:c r="K70" s="45" t="n">
        <x:v>24.36167532356114</x:v>
      </x:c>
      <x:c r="L70" s="45" t="n">
        <x:v>563.0424549999955</x:v>
      </x:c>
      <x:c r="M70" t="n">
        <x:v>2</x:v>
      </x:c>
      <x:c r="N70" t="inlineStr">
        <x:is>
          <x:t xml:space="preserve">REGLA</x:t>
        </x:is>
      </x:c>
      <x:c r="O70" s="45" t="n">
        <x:v>0.0003714489994308</x:v>
      </x:c>
      <x:c r="P70" t="n">
        <x:v>0</x:v>
      </x:c>
    </x:row>
    <x:row r="71">
      <x:c r="A71" t="n">
        <x:v>11</x:v>
      </x:c>
      <x:c r="B71" t="inlineStr">
        <x:is>
          <x:t xml:space="preserve">A</x:t>
        </x:is>
      </x:c>
      <x:c r="C71" t="inlineStr">
        <x:is>
          <x:t xml:space="preserve">P081-04</x:t>
        </x:is>
      </x:c>
      <x:c r="D71" t="inlineStr">
        <x:is>
          <x:t xml:space="preserve">2025-11-07 10:55:48.720</x:t>
        </x:is>
      </x:c>
      <x:c r="E71" s="45" t="n">
        <x:v>5</x:v>
      </x:c>
      <x:c r="F71" t="inlineStr">
        <x:is>
          <x:t xml:space="preserve">MILP-LEX</x:t>
        </x:is>
      </x:c>
      <x:c r="G71" t="n">
        <x:v>4</x:v>
      </x:c>
      <x:c r="H71" t="n">
        <x:v>39</x:v>
      </x:c>
      <x:c r="I71" s="46" t="n">
        <x:v>1</x:v>
      </x:c>
      <x:c r="J71" s="46" t="n">
        <x:v>1290.342</x:v>
      </x:c>
      <x:c r="K71" s="45" t="n">
        <x:v>6.837223024792875</x:v>
      </x:c>
      <x:c r="L71" s="45" t="n">
        <x:v>352.658932999999</x:v>
      </x:c>
      <x:c r="M71" t="n">
        <x:v>0</x:v>
      </x:c>
      <x:c r="N71" t="inlineStr">
        <x:is>
          <x:t xml:space="preserve">ÓPTIMO</x:t>
        </x:is>
      </x:c>
      <x:c r="O71" s="45" t="n">
        <x:v>1.954601522999837</x:v>
      </x:c>
      <x:c r="P71" t="n">
        <x:v>0</x:v>
      </x:c>
    </x:row>
    <x:row r="72">
      <x:c r="A72" t="n">
        <x:v>11</x:v>
      </x:c>
      <x:c r="B72" t="inlineStr">
        <x:is>
          <x:t xml:space="preserve">B</x:t>
        </x:is>
      </x:c>
      <x:c r="C72" t="inlineStr">
        <x:is>
          <x:t xml:space="preserve">P081-04</x:t>
        </x:is>
      </x:c>
      <x:c r="D72" t="inlineStr">
        <x:is>
          <x:t xml:space="preserve">2025-11-07 10:55:48.720</x:t>
        </x:is>
      </x:c>
      <x:c r="E72" s="45" t="n">
        <x:v>5</x:v>
      </x:c>
      <x:c r="F72" t="inlineStr">
        <x:is>
          <x:t xml:space="preserve">CONV</x:t>
        </x:is>
      </x:c>
      <x:c r="G72" t="n">
        <x:v>4</x:v>
      </x:c>
      <x:c r="H72" t="n">
        <x:v>39</x:v>
      </x:c>
      <x:c r="I72" s="46" t="n">
        <x:v>4</x:v>
      </x:c>
      <x:c r="J72" s="46" t="n">
        <x:v>7428.755800000001</x:v>
      </x:c>
      <x:c r="K72" s="45" t="n">
        <x:v>30.57208801316084</x:v>
      </x:c>
      <x:c r="L72" s="45" t="n">
        <x:v>473.4431999999924</x:v>
      </x:c>
      <x:c r="M72" t="n">
        <x:v>0</x:v>
      </x:c>
      <x:c r="N72" t="inlineStr">
        <x:is>
          <x:t xml:space="preserve">REGLA</x:t>
        </x:is>
      </x:c>
      <x:c r="O72" s="45" t="n">
        <x:v>8.760499986237846e-05</x:v>
      </x:c>
      <x:c r="P72" t="n">
        <x:v>0</x:v>
      </x:c>
    </x:row>
    <x:row r="73">
      <x:c r="A73" t="n">
        <x:v>11</x:v>
      </x:c>
      <x:c r="B73" t="inlineStr">
        <x:is>
          <x:t xml:space="preserve">B</x:t>
        </x:is>
      </x:c>
      <x:c r="C73" t="inlineStr">
        <x:is>
          <x:t xml:space="preserve">P081-04</x:t>
        </x:is>
      </x:c>
      <x:c r="D73" t="inlineStr">
        <x:is>
          <x:t xml:space="preserve">2025-11-07 10:55:48.720</x:t>
        </x:is>
      </x:c>
      <x:c r="E73" s="45" t="n">
        <x:v>5</x:v>
      </x:c>
      <x:c r="F73" t="inlineStr">
        <x:is>
          <x:t xml:space="preserve">EDD</x:t>
        </x:is>
      </x:c>
      <x:c r="G73" t="n">
        <x:v>4</x:v>
      </x:c>
      <x:c r="H73" t="n">
        <x:v>39</x:v>
      </x:c>
      <x:c r="I73" s="46" t="n">
        <x:v>3</x:v>
      </x:c>
      <x:c r="J73" s="46" t="n">
        <x:v>6528.350800000001</x:v>
      </x:c>
      <x:c r="K73" s="45" t="n">
        <x:v>46.71466620586983</x:v>
      </x:c>
      <x:c r="L73" s="45" t="n">
        <x:v>752.9424459999977</x:v>
      </x:c>
      <x:c r="M73" t="n">
        <x:v>2</x:v>
      </x:c>
      <x:c r="N73" t="inlineStr">
        <x:is>
          <x:t xml:space="preserve">REGLA</x:t>
        </x:is>
      </x:c>
      <x:c r="O73" s="45" t="n">
        <x:v>0.0002781899993351</x:v>
      </x:c>
      <x:c r="P73" t="n">
        <x:v>0</x:v>
      </x:c>
    </x:row>
    <x:row r="74">
      <x:c r="A74" t="n">
        <x:v>11</x:v>
      </x:c>
      <x:c r="B74" t="inlineStr">
        <x:is>
          <x:t xml:space="preserve">B</x:t>
        </x:is>
      </x:c>
      <x:c r="C74" t="inlineStr">
        <x:is>
          <x:t xml:space="preserve">P081-04</x:t>
        </x:is>
      </x:c>
      <x:c r="D74" t="inlineStr">
        <x:is>
          <x:t xml:space="preserve">2025-11-07 10:55:48.720</x:t>
        </x:is>
      </x:c>
      <x:c r="E74" s="45" t="n">
        <x:v>5</x:v>
      </x:c>
      <x:c r="F74" t="inlineStr">
        <x:is>
          <x:t xml:space="preserve">MILP-LEX</x:t>
        </x:is>
      </x:c>
      <x:c r="G74" t="n">
        <x:v>4</x:v>
      </x:c>
      <x:c r="H74" t="n">
        <x:v>39</x:v>
      </x:c>
      <x:c r="I74" s="46" t="n">
        <x:v>2</x:v>
      </x:c>
      <x:c r="J74" s="46" t="n">
        <x:v>3815.944</x:v>
      </x:c>
      <x:c r="K74" s="45" t="n">
        <x:v>56.89460557674317</x:v>
      </x:c>
      <x:c r="L74" s="45" t="n">
        <x:v>640.0528310000341</x:v>
      </x:c>
      <x:c r="M74" t="n">
        <x:v>0</x:v>
      </x:c>
      <x:c r="N74" t="inlineStr">
        <x:is>
          <x:t xml:space="preserve">ÓPTIMO</x:t>
        </x:is>
      </x:c>
      <x:c r="O74" s="45" t="n">
        <x:v>2.100933792999967</x:v>
      </x:c>
      <x:c r="P74" t="n">
        <x:v>0</x:v>
      </x:c>
    </x:row>
    <x:row r="75">
      <x:c r="A75" t="n">
        <x:v>12</x:v>
      </x:c>
      <x:c r="B75" t="inlineStr">
        <x:is>
          <x:t xml:space="preserve">A</x:t>
        </x:is>
      </x:c>
      <x:c r="C75" t="inlineStr">
        <x:is>
          <x:t xml:space="preserve">P078-03</x:t>
        </x:is>
      </x:c>
      <x:c r="D75" t="inlineStr">
        <x:is>
          <x:t xml:space="preserve">2025-10-28 10:37:05.520</x:t>
        </x:is>
      </x:c>
      <x:c r="E75" s="45" t="n">
        <x:v>4.562700000000177</x:v>
      </x:c>
      <x:c r="F75" t="inlineStr">
        <x:is>
          <x:t xml:space="preserve">CONV</x:t>
        </x:is>
      </x:c>
      <x:c r="G75" t="n">
        <x:v>4</x:v>
      </x:c>
      <x:c r="H75" t="n">
        <x:v>33</x:v>
      </x:c>
      <x:c r="I75" s="46" t="n">
        <x:v>3</x:v>
      </x:c>
      <x:c r="J75" s="46" t="n">
        <x:v>4908.3548</x:v>
      </x:c>
      <x:c r="K75" s="45" t="n">
        <x:v>45.56499029127193</x:v>
      </x:c>
      <x:c r="L75" s="45" t="n">
        <x:v>40.924532</x:v>
      </x:c>
      <x:c r="M75" t="n">
        <x:v>0</x:v>
      </x:c>
      <x:c r="N75" t="inlineStr">
        <x:is>
          <x:t xml:space="preserve">REGLA</x:t>
        </x:is>
      </x:c>
      <x:c r="O75" s="45" t="n">
        <x:v>6.76259996907902e-05</x:v>
      </x:c>
      <x:c r="P75" t="n">
        <x:v>0</x:v>
      </x:c>
    </x:row>
    <x:row r="76">
      <x:c r="A76" t="n">
        <x:v>12</x:v>
      </x:c>
      <x:c r="B76" t="inlineStr">
        <x:is>
          <x:t xml:space="preserve">A</x:t>
        </x:is>
      </x:c>
      <x:c r="C76" t="inlineStr">
        <x:is>
          <x:t xml:space="preserve">P078-03</x:t>
        </x:is>
      </x:c>
      <x:c r="D76" t="inlineStr">
        <x:is>
          <x:t xml:space="preserve">2025-10-28 10:37:05.520</x:t>
        </x:is>
      </x:c>
      <x:c r="E76" s="45" t="n">
        <x:v>4.562700000000177</x:v>
      </x:c>
      <x:c r="F76" t="inlineStr">
        <x:is>
          <x:t xml:space="preserve">EDD</x:t>
        </x:is>
      </x:c>
      <x:c r="G76" t="n">
        <x:v>4</x:v>
      </x:c>
      <x:c r="H76" t="n">
        <x:v>33</x:v>
      </x:c>
      <x:c r="I76" s="46" t="n">
        <x:v>3</x:v>
      </x:c>
      <x:c r="J76" s="46" t="n">
        <x:v>6583.5438</x:v>
      </x:c>
      <x:c r="K76" s="45" t="n">
        <x:v>81.75055927492585</x:v>
      </x:c>
      <x:c r="L76" s="45" t="n">
        <x:v>371.0483160000006</x:v>
      </x:c>
      <x:c r="M76" t="n">
        <x:v>0</x:v>
      </x:c>
      <x:c r="N76" t="inlineStr">
        <x:is>
          <x:t xml:space="preserve">REGLA</x:t>
        </x:is>
      </x:c>
      <x:c r="O76" s="45" t="n">
        <x:v>0.0002319029999853</x:v>
      </x:c>
      <x:c r="P76" t="n">
        <x:v>0</x:v>
      </x:c>
    </x:row>
    <x:row r="77">
      <x:c r="A77" t="n">
        <x:v>12</x:v>
      </x:c>
      <x:c r="B77" t="inlineStr">
        <x:is>
          <x:t xml:space="preserve">A</x:t>
        </x:is>
      </x:c>
      <x:c r="C77" t="inlineStr">
        <x:is>
          <x:t xml:space="preserve">P078-03</x:t>
        </x:is>
      </x:c>
      <x:c r="D77" t="inlineStr">
        <x:is>
          <x:t xml:space="preserve">2025-10-28 10:37:05.520</x:t>
        </x:is>
      </x:c>
      <x:c r="E77" s="45" t="n">
        <x:v>4.562700000000177</x:v>
      </x:c>
      <x:c r="F77" t="inlineStr">
        <x:is>
          <x:t xml:space="preserve">MILP-LEX</x:t>
        </x:is>
      </x:c>
      <x:c r="G77" t="n">
        <x:v>4</x:v>
      </x:c>
      <x:c r="H77" t="n">
        <x:v>33</x:v>
      </x:c>
      <x:c r="I77" s="46" t="n">
        <x:v>3</x:v>
      </x:c>
      <x:c r="J77" s="46" t="n">
        <x:v>4908.3548</x:v>
      </x:c>
      <x:c r="K77" s="45" t="n">
        <x:v>43.5578996122128</x:v>
      </x:c>
      <x:c r="L77" s="45" t="n">
        <x:v>149.1765520316255</x:v>
      </x:c>
      <x:c r="M77" t="n">
        <x:v>0</x:v>
      </x:c>
      <x:c r="N77" t="inlineStr">
        <x:is>
          <x:t xml:space="preserve">ÓPTIMO</x:t>
        </x:is>
      </x:c>
      <x:c r="O77" s="45" t="n">
        <x:v>1.58970786899954</x:v>
      </x:c>
      <x:c r="P77" t="n">
        <x:v>0</x:v>
      </x:c>
    </x:row>
    <x:row r="78">
      <x:c r="A78" t="n">
        <x:v>12</x:v>
      </x:c>
      <x:c r="B78" t="inlineStr">
        <x:is>
          <x:t xml:space="preserve">B</x:t>
        </x:is>
      </x:c>
      <x:c r="C78" t="inlineStr">
        <x:is>
          <x:t xml:space="preserve">P078-03</x:t>
        </x:is>
      </x:c>
      <x:c r="D78" t="inlineStr">
        <x:is>
          <x:t xml:space="preserve">2025-10-28 10:37:05.520</x:t>
        </x:is>
      </x:c>
      <x:c r="E78" s="45" t="n">
        <x:v>4.562700000000177</x:v>
      </x:c>
      <x:c r="F78" t="inlineStr">
        <x:is>
          <x:t xml:space="preserve">CONV</x:t>
        </x:is>
      </x:c>
      <x:c r="G78" t="n">
        <x:v>4</x:v>
      </x:c>
      <x:c r="H78" t="n">
        <x:v>33</x:v>
      </x:c>
      <x:c r="I78" s="46" t="n">
        <x:v>3</x:v>
      </x:c>
      <x:c r="J78" s="46" t="n">
        <x:v>4908.3548</x:v>
      </x:c>
      <x:c r="K78" s="45" t="n">
        <x:v>48.41041309485568</x:v>
      </x:c>
      <x:c r="L78" s="45" t="n">
        <x:v>76.15786999999818</x:v>
      </x:c>
      <x:c r="M78" t="n">
        <x:v>0</x:v>
      </x:c>
      <x:c r="N78" t="inlineStr">
        <x:is>
          <x:t xml:space="preserve">REGLA</x:t>
        </x:is>
      </x:c>
      <x:c r="O78" s="45" t="n">
        <x:v>6.424599996535107e-05</x:v>
      </x:c>
      <x:c r="P78" t="n">
        <x:v>0</x:v>
      </x:c>
    </x:row>
    <x:row r="79">
      <x:c r="A79" t="n">
        <x:v>12</x:v>
      </x:c>
      <x:c r="B79" t="inlineStr">
        <x:is>
          <x:t xml:space="preserve">B</x:t>
        </x:is>
      </x:c>
      <x:c r="C79" t="inlineStr">
        <x:is>
          <x:t xml:space="preserve">P078-03</x:t>
        </x:is>
      </x:c>
      <x:c r="D79" t="inlineStr">
        <x:is>
          <x:t xml:space="preserve">2025-10-28 10:37:05.520</x:t>
        </x:is>
      </x:c>
      <x:c r="E79" s="45" t="n">
        <x:v>4.562700000000177</x:v>
      </x:c>
      <x:c r="F79" t="inlineStr">
        <x:is>
          <x:t xml:space="preserve">EDD</x:t>
        </x:is>
      </x:c>
      <x:c r="G79" t="n">
        <x:v>4</x:v>
      </x:c>
      <x:c r="H79" t="n">
        <x:v>33</x:v>
      </x:c>
      <x:c r="I79" s="46" t="n">
        <x:v>3</x:v>
      </x:c>
      <x:c r="J79" s="46" t="n">
        <x:v>6583.5438</x:v>
      </x:c>
      <x:c r="K79" s="45" t="n">
        <x:v>89.81652665883433</x:v>
      </x:c>
      <x:c r="L79" s="45" t="n">
        <x:v>416.3483219999982</x:v>
      </x:c>
      <x:c r="M79" t="n">
        <x:v>0</x:v>
      </x:c>
      <x:c r="N79" t="inlineStr">
        <x:is>
          <x:t xml:space="preserve">REGLA</x:t>
        </x:is>
      </x:c>
      <x:c r="O79" s="45" t="n">
        <x:v>0.0002104369996231</x:v>
      </x:c>
      <x:c r="P79" t="n">
        <x:v>0</x:v>
      </x:c>
    </x:row>
    <x:row r="80">
      <x:c r="A80" t="n">
        <x:v>12</x:v>
      </x:c>
      <x:c r="B80" t="inlineStr">
        <x:is>
          <x:t xml:space="preserve">B</x:t>
        </x:is>
      </x:c>
      <x:c r="C80" t="inlineStr">
        <x:is>
          <x:t xml:space="preserve">P078-03</x:t>
        </x:is>
      </x:c>
      <x:c r="D80" t="inlineStr">
        <x:is>
          <x:t xml:space="preserve">2025-10-28 10:37:05.520</x:t>
        </x:is>
      </x:c>
      <x:c r="E80" s="45" t="n">
        <x:v>4.562700000000177</x:v>
      </x:c>
      <x:c r="F80" t="inlineStr">
        <x:is>
          <x:t xml:space="preserve">MILP-LEX</x:t>
        </x:is>
      </x:c>
      <x:c r="G80" t="n">
        <x:v>4</x:v>
      </x:c>
      <x:c r="H80" t="n">
        <x:v>33</x:v>
      </x:c>
      <x:c r="I80" s="46" t="n">
        <x:v>3</x:v>
      </x:c>
      <x:c r="J80" s="46" t="n">
        <x:v>4908.3548</x:v>
      </x:c>
      <x:c r="K80" s="45" t="n">
        <x:v>43.55789961221431</x:v>
      </x:c>
      <x:c r="L80" s="45" t="n">
        <x:v>159.1822477192568</x:v>
      </x:c>
      <x:c r="M80" t="n">
        <x:v>0</x:v>
      </x:c>
      <x:c r="N80" t="inlineStr">
        <x:is>
          <x:t xml:space="preserve">ÓPTIMO</x:t>
        </x:is>
      </x:c>
      <x:c r="O80" s="45" t="n">
        <x:v>1.166145277000396</x:v>
      </x:c>
      <x:c r="P80" t="n">
        <x:v>0</x:v>
      </x:c>
    </x:row>
    <x:row r="81">
      <x:c r="A81" t="n">
        <x:v>13</x:v>
      </x:c>
      <x:c r="B81" t="inlineStr">
        <x:is>
          <x:t xml:space="preserve">A</x:t>
        </x:is>
      </x:c>
      <x:c r="C81" t="inlineStr">
        <x:is>
          <x:t xml:space="preserve">P078-03</x:t>
        </x:is>
      </x:c>
      <x:c r="D81" t="inlineStr">
        <x:is>
          <x:t xml:space="preserve">2025-10-29 14:23:25.440</x:t>
        </x:is>
      </x:c>
      <x:c r="E81" s="45" t="n">
        <x:v>2.5</x:v>
      </x:c>
      <x:c r="F81" t="inlineStr">
        <x:is>
          <x:t xml:space="preserve">CONV</x:t>
        </x:is>
      </x:c>
      <x:c r="G81" t="n">
        <x:v>4</x:v>
      </x:c>
      <x:c r="H81" t="n">
        <x:v>31</x:v>
      </x:c>
      <x:c r="I81" s="46" t="n">
        <x:v>3</x:v>
      </x:c>
      <x:c r="J81" s="46" t="n">
        <x:v>4908.3548</x:v>
      </x:c>
      <x:c r="K81" s="45" t="n">
        <x:v>44.58646610132165</x:v>
      </x:c>
      <x:c r="L81" s="45" t="n">
        <x:v>24.86596799999961</x:v>
      </x:c>
      <x:c r="M81" t="n">
        <x:v>0</x:v>
      </x:c>
      <x:c r="N81" t="inlineStr">
        <x:is>
          <x:t xml:space="preserve">REGLA</x:t>
        </x:is>
      </x:c>
      <x:c r="O81" s="45" t="n">
        <x:v>6.457399922510376e-05</x:v>
      </x:c>
      <x:c r="P81" t="n">
        <x:v>0</x:v>
      </x:c>
    </x:row>
    <x:row r="82">
      <x:c r="A82" t="n">
        <x:v>13</x:v>
      </x:c>
      <x:c r="B82" t="inlineStr">
        <x:is>
          <x:t xml:space="preserve">A</x:t>
        </x:is>
      </x:c>
      <x:c r="C82" t="inlineStr">
        <x:is>
          <x:t xml:space="preserve">P078-03</x:t>
        </x:is>
      </x:c>
      <x:c r="D82" t="inlineStr">
        <x:is>
          <x:t xml:space="preserve">2025-10-29 14:23:25.440</x:t>
        </x:is>
      </x:c>
      <x:c r="E82" s="45" t="n">
        <x:v>2.5</x:v>
      </x:c>
      <x:c r="F82" t="inlineStr">
        <x:is>
          <x:t xml:space="preserve">EDD</x:t>
        </x:is>
      </x:c>
      <x:c r="G82" t="n">
        <x:v>4</x:v>
      </x:c>
      <x:c r="H82" t="n">
        <x:v>31</x:v>
      </x:c>
      <x:c r="I82" s="46" t="n">
        <x:v>3</x:v>
      </x:c>
      <x:c r="J82" s="46" t="n">
        <x:v>6583.5438</x:v>
      </x:c>
      <x:c r="K82" s="45" t="n">
        <x:v>78.94700256820786</x:v>
      </x:c>
      <x:c r="L82" s="45" t="n">
        <x:v>277.6980299999984</x:v>
      </x:c>
      <x:c r="M82" t="n">
        <x:v>0</x:v>
      </x:c>
      <x:c r="N82" t="inlineStr">
        <x:is>
          <x:t xml:space="preserve">REGLA</x:t>
        </x:is>
      </x:c>
      <x:c r="O82" s="45" t="n">
        <x:v>0.0001945379999597</x:v>
      </x:c>
      <x:c r="P82" t="n">
        <x:v>0</x:v>
      </x:c>
    </x:row>
    <x:row r="83">
      <x:c r="A83" t="n">
        <x:v>13</x:v>
      </x:c>
      <x:c r="B83" t="inlineStr">
        <x:is>
          <x:t xml:space="preserve">A</x:t>
        </x:is>
      </x:c>
      <x:c r="C83" t="inlineStr">
        <x:is>
          <x:t xml:space="preserve">P078-03</x:t>
        </x:is>
      </x:c>
      <x:c r="D83" t="inlineStr">
        <x:is>
          <x:t xml:space="preserve">2025-10-29 14:23:25.440</x:t>
        </x:is>
      </x:c>
      <x:c r="E83" s="45" t="n">
        <x:v>2.5</x:v>
      </x:c>
      <x:c r="F83" t="inlineStr">
        <x:is>
          <x:t xml:space="preserve">MILP-LEX</x:t>
        </x:is>
      </x:c>
      <x:c r="G83" t="n">
        <x:v>4</x:v>
      </x:c>
      <x:c r="H83" t="n">
        <x:v>31</x:v>
      </x:c>
      <x:c r="I83" s="46" t="n">
        <x:v>3</x:v>
      </x:c>
      <x:c r="J83" s="46" t="n">
        <x:v>4908.3548</x:v>
      </x:c>
      <x:c r="K83" s="45" t="n">
        <x:v>44.58646610132165</x:v>
      </x:c>
      <x:c r="L83" s="45" t="n">
        <x:v>24.86596799999961</x:v>
      </x:c>
      <x:c r="M83" t="n">
        <x:v>0</x:v>
      </x:c>
      <x:c r="N83" t="inlineStr">
        <x:is>
          <x:t xml:space="preserve">ÓPTIMO</x:t>
        </x:is>
      </x:c>
      <x:c r="O83" s="45" t="n">
        <x:v>0.2321288379998805</x:v>
      </x:c>
      <x:c r="P83" t="n">
        <x:v>0</x:v>
      </x:c>
    </x:row>
    <x:row r="84">
      <x:c r="A84" t="n">
        <x:v>13</x:v>
      </x:c>
      <x:c r="B84" t="inlineStr">
        <x:is>
          <x:t xml:space="preserve">B</x:t>
        </x:is>
      </x:c>
      <x:c r="C84" t="inlineStr">
        <x:is>
          <x:t xml:space="preserve">P078-03</x:t>
        </x:is>
      </x:c>
      <x:c r="D84" t="inlineStr">
        <x:is>
          <x:t xml:space="preserve">2025-10-29 14:23:25.440</x:t>
        </x:is>
      </x:c>
      <x:c r="E84" s="45" t="n">
        <x:v>2.5</x:v>
      </x:c>
      <x:c r="F84" t="inlineStr">
        <x:is>
          <x:t xml:space="preserve">CONV</x:t>
        </x:is>
      </x:c>
      <x:c r="G84" t="n">
        <x:v>4</x:v>
      </x:c>
      <x:c r="H84" t="n">
        <x:v>31</x:v>
      </x:c>
      <x:c r="I84" s="46" t="n">
        <x:v>3</x:v>
      </x:c>
      <x:c r="J84" s="46" t="n">
        <x:v>4908.3548</x:v>
      </x:c>
      <x:c r="K84" s="45" t="n">
        <x:v>58.25764751554536</x:v>
      </x:c>
      <x:c r="L84" s="45" t="n">
        <x:v>198.0908699999973</x:v>
      </x:c>
      <x:c r="M84" t="n">
        <x:v>0</x:v>
      </x:c>
      <x:c r="N84" t="inlineStr">
        <x:is>
          <x:t xml:space="preserve">REGLA</x:t>
        </x:is>
      </x:c>
      <x:c r="O84" s="45" t="n">
        <x:v>7.512400043196976e-05</x:v>
      </x:c>
      <x:c r="P84" t="n">
        <x:v>0</x:v>
      </x:c>
    </x:row>
    <x:row r="85">
      <x:c r="A85" t="n">
        <x:v>13</x:v>
      </x:c>
      <x:c r="B85" t="inlineStr">
        <x:is>
          <x:t xml:space="preserve">B</x:t>
        </x:is>
      </x:c>
      <x:c r="C85" t="inlineStr">
        <x:is>
          <x:t xml:space="preserve">P078-03</x:t>
        </x:is>
      </x:c>
      <x:c r="D85" t="inlineStr">
        <x:is>
          <x:t xml:space="preserve">2025-10-29 14:23:25.440</x:t>
        </x:is>
      </x:c>
      <x:c r="E85" s="45" t="n">
        <x:v>2.5</x:v>
      </x:c>
      <x:c r="F85" t="inlineStr">
        <x:is>
          <x:t xml:space="preserve">EDD</x:t>
        </x:is>
      </x:c>
      <x:c r="G85" t="n">
        <x:v>4</x:v>
      </x:c>
      <x:c r="H85" t="n">
        <x:v>31</x:v>
      </x:c>
      <x:c r="I85" s="46" t="n">
        <x:v>3</x:v>
      </x:c>
      <x:c r="J85" s="46" t="n">
        <x:v>6583.5438</x:v>
      </x:c>
      <x:c r="K85" s="45" t="n">
        <x:v>117.7306459802043</x:v>
      </x:c>
      <x:c r="L85" s="45" t="n">
        <x:v>493.5790559999971</x:v>
      </x:c>
      <x:c r="M85" t="n">
        <x:v>0</x:v>
      </x:c>
      <x:c r="N85" t="inlineStr">
        <x:is>
          <x:t xml:space="preserve">REGLA</x:t>
        </x:is>
      </x:c>
      <x:c r="O85" s="45" t="n">
        <x:v>0.0002646269995238</x:v>
      </x:c>
      <x:c r="P85" t="n">
        <x:v>0</x:v>
      </x:c>
    </x:row>
    <x:row r="86">
      <x:c r="A86" t="n">
        <x:v>13</x:v>
      </x:c>
      <x:c r="B86" t="inlineStr">
        <x:is>
          <x:t xml:space="preserve">B</x:t>
        </x:is>
      </x:c>
      <x:c r="C86" t="inlineStr">
        <x:is>
          <x:t xml:space="preserve">P078-03</x:t>
        </x:is>
      </x:c>
      <x:c r="D86" t="inlineStr">
        <x:is>
          <x:t xml:space="preserve">2025-10-29 14:23:25.440</x:t>
        </x:is>
      </x:c>
      <x:c r="E86" s="45" t="n">
        <x:v>2.5</x:v>
      </x:c>
      <x:c r="F86" t="inlineStr">
        <x:is>
          <x:t xml:space="preserve">MILP-LEX</x:t>
        </x:is>
      </x:c>
      <x:c r="G86" t="n">
        <x:v>4</x:v>
      </x:c>
      <x:c r="H86" t="n">
        <x:v>31</x:v>
      </x:c>
      <x:c r="I86" s="46" t="n">
        <x:v>3</x:v>
      </x:c>
      <x:c r="J86" s="46" t="n">
        <x:v>4908.3548</x:v>
      </x:c>
      <x:c r="K86" s="45" t="n">
        <x:v>48.14180377740072</x:v>
      </x:c>
      <x:c r="L86" s="45" t="n">
        <x:v>191.7497069232113</x:v>
      </x:c>
      <x:c r="M86" t="n">
        <x:v>0</x:v>
      </x:c>
      <x:c r="N86" t="inlineStr">
        <x:is>
          <x:t xml:space="preserve">ÓPTIMO</x:t>
        </x:is>
      </x:c>
      <x:c r="O86" s="45" t="n">
        <x:v>0.2222876470004848</x:v>
      </x:c>
      <x:c r="P86" t="n">
        <x:v>0</x:v>
      </x:c>
    </x:row>
    <x:row r="87">
      <x:c r="A87" t="n">
        <x:v>14</x:v>
      </x:c>
      <x:c r="B87" t="inlineStr">
        <x:is>
          <x:t xml:space="preserve">A</x:t>
        </x:is>
      </x:c>
      <x:c r="C87" t="inlineStr">
        <x:is>
          <x:t xml:space="preserve">P064-04</x:t>
        </x:is>
      </x:c>
      <x:c r="D87" t="inlineStr">
        <x:is>
          <x:t xml:space="preserve">2025-09-02 15:45:38.880</x:t>
        </x:is>
      </x:c>
      <x:c r="E87" s="45" t="n">
        <x:v>3</x:v>
      </x:c>
      <x:c r="F87" t="inlineStr">
        <x:is>
          <x:t xml:space="preserve">CONV</x:t>
        </x:is>
      </x:c>
      <x:c r="G87" t="n">
        <x:v>4</x:v>
      </x:c>
      <x:c r="H87" t="n">
        <x:v>29</x:v>
      </x:c>
      <x:c r="I87" s="46" t="n">
        <x:v>4</x:v>
      </x:c>
      <x:c r="J87" s="46" t="n">
        <x:v>9478.672759999999</x:v>
      </x:c>
      <x:c r="K87" s="45" t="n">
        <x:v>135.1506846705429</x:v>
      </x:c>
      <x:c r="L87" s="45" t="n">
        <x:v>20.1805559999998</x:v>
      </x:c>
      <x:c r="M87" t="n">
        <x:v>0</x:v>
      </x:c>
      <x:c r="N87" t="inlineStr">
        <x:is>
          <x:t xml:space="preserve">REGLA</x:t>
        </x:is>
      </x:c>
      <x:c r="O87" s="45" t="n">
        <x:v>0.0001089639999918</x:v>
      </x:c>
      <x:c r="P87" t="n">
        <x:v>0</x:v>
      </x:c>
    </x:row>
    <x:row r="88">
      <x:c r="A88" t="n">
        <x:v>14</x:v>
      </x:c>
      <x:c r="B88" t="inlineStr">
        <x:is>
          <x:t xml:space="preserve">A</x:t>
        </x:is>
      </x:c>
      <x:c r="C88" t="inlineStr">
        <x:is>
          <x:t xml:space="preserve">P064-04</x:t>
        </x:is>
      </x:c>
      <x:c r="D88" t="inlineStr">
        <x:is>
          <x:t xml:space="preserve">2025-09-02 15:45:38.880</x:t>
        </x:is>
      </x:c>
      <x:c r="E88" s="45" t="n">
        <x:v>3</x:v>
      </x:c>
      <x:c r="F88" t="inlineStr">
        <x:is>
          <x:t xml:space="preserve">EDD</x:t>
        </x:is>
      </x:c>
      <x:c r="G88" t="n">
        <x:v>4</x:v>
      </x:c>
      <x:c r="H88" t="n">
        <x:v>29</x:v>
      </x:c>
      <x:c r="I88" s="46" t="n">
        <x:v>4</x:v>
      </x:c>
      <x:c r="J88" s="46" t="n">
        <x:v>9478.672759999999</x:v>
      </x:c>
      <x:c r="K88" s="45" t="n">
        <x:v>146.864516725843</x:v>
      </x:c>
      <x:c r="L88" s="45" t="n">
        <x:v>205.6226559999982</x:v>
      </x:c>
      <x:c r="M88" t="n">
        <x:v>0</x:v>
      </x:c>
      <x:c r="N88" t="inlineStr">
        <x:is>
          <x:t xml:space="preserve">REGLA</x:t>
        </x:is>
      </x:c>
      <x:c r="O88" s="45" t="n">
        <x:v>0.0001977140000235</x:v>
      </x:c>
      <x:c r="P88" t="n">
        <x:v>0</x:v>
      </x:c>
    </x:row>
    <x:row r="89">
      <x:c r="A89" t="n">
        <x:v>14</x:v>
      </x:c>
      <x:c r="B89" t="inlineStr">
        <x:is>
          <x:t xml:space="preserve">A</x:t>
        </x:is>
      </x:c>
      <x:c r="C89" t="inlineStr">
        <x:is>
          <x:t xml:space="preserve">P064-04</x:t>
        </x:is>
      </x:c>
      <x:c r="D89" t="inlineStr">
        <x:is>
          <x:t xml:space="preserve">2025-09-02 15:45:38.880</x:t>
        </x:is>
      </x:c>
      <x:c r="E89" s="45" t="n">
        <x:v>3</x:v>
      </x:c>
      <x:c r="F89" t="inlineStr">
        <x:is>
          <x:t xml:space="preserve">MILP-LEX</x:t>
        </x:is>
      </x:c>
      <x:c r="G89" t="n">
        <x:v>4</x:v>
      </x:c>
      <x:c r="H89" t="n">
        <x:v>29</x:v>
      </x:c>
      <x:c r="I89" s="46" t="n">
        <x:v>4</x:v>
      </x:c>
      <x:c r="J89" s="46" t="n">
        <x:v>9478.672759999999</x:v>
      </x:c>
      <x:c r="K89" s="45" t="n">
        <x:v>135.1506846705429</x:v>
      </x:c>
      <x:c r="L89" s="45" t="n">
        <x:v>20.1805559999998</x:v>
      </x:c>
      <x:c r="M89" t="n">
        <x:v>0</x:v>
      </x:c>
      <x:c r="N89" t="inlineStr">
        <x:is>
          <x:t xml:space="preserve">ÓPTIMO</x:t>
        </x:is>
      </x:c>
      <x:c r="O89" s="45" t="n">
        <x:v>0.2491859649999241</x:v>
      </x:c>
      <x:c r="P89" t="n">
        <x:v>0</x:v>
      </x:c>
    </x:row>
    <x:row r="90">
      <x:c r="A90" t="n">
        <x:v>14</x:v>
      </x:c>
      <x:c r="B90" t="inlineStr">
        <x:is>
          <x:t xml:space="preserve">B</x:t>
        </x:is>
      </x:c>
      <x:c r="C90" t="inlineStr">
        <x:is>
          <x:t xml:space="preserve">P064-04</x:t>
        </x:is>
      </x:c>
      <x:c r="D90" t="inlineStr">
        <x:is>
          <x:t xml:space="preserve">2025-09-02 15:45:38.880</x:t>
        </x:is>
      </x:c>
      <x:c r="E90" s="45" t="n">
        <x:v>3</x:v>
      </x:c>
      <x:c r="F90" t="inlineStr">
        <x:is>
          <x:t xml:space="preserve">CONV</x:t>
        </x:is>
      </x:c>
      <x:c r="G90" t="n">
        <x:v>4</x:v>
      </x:c>
      <x:c r="H90" t="n">
        <x:v>29</x:v>
      </x:c>
      <x:c r="I90" s="46" t="n">
        <x:v>4</x:v>
      </x:c>
      <x:c r="J90" s="46" t="n">
        <x:v>9478.672759999999</x:v>
      </x:c>
      <x:c r="K90" s="45" t="n">
        <x:v>139.0400572345324</x:v>
      </x:c>
      <x:c r="L90" s="45" t="n">
        <x:v>43.11389199999985</x:v>
      </x:c>
      <x:c r="M90" t="n">
        <x:v>0</x:v>
      </x:c>
      <x:c r="N90" t="inlineStr">
        <x:is>
          <x:t xml:space="preserve">REGLA</x:t>
        </x:is>
      </x:c>
      <x:c r="O90" s="45" t="n">
        <x:v>6.337700051517459e-05</x:v>
      </x:c>
      <x:c r="P90" t="n">
        <x:v>0</x:v>
      </x:c>
    </x:row>
    <x:row r="91">
      <x:c r="A91" t="n">
        <x:v>14</x:v>
      </x:c>
      <x:c r="B91" t="inlineStr">
        <x:is>
          <x:t xml:space="preserve">B</x:t>
        </x:is>
      </x:c>
      <x:c r="C91" t="inlineStr">
        <x:is>
          <x:t xml:space="preserve">P064-04</x:t>
        </x:is>
      </x:c>
      <x:c r="D91" t="inlineStr">
        <x:is>
          <x:t xml:space="preserve">2025-09-02 15:45:38.880</x:t>
        </x:is>
      </x:c>
      <x:c r="E91" s="45" t="n">
        <x:v>3</x:v>
      </x:c>
      <x:c r="F91" t="inlineStr">
        <x:is>
          <x:t xml:space="preserve">EDD</x:t>
        </x:is>
      </x:c>
      <x:c r="G91" t="n">
        <x:v>4</x:v>
      </x:c>
      <x:c r="H91" t="n">
        <x:v>29</x:v>
      </x:c>
      <x:c r="I91" s="46" t="n">
        <x:v>4</x:v>
      </x:c>
      <x:c r="J91" s="46" t="n">
        <x:v>9478.672759999999</x:v>
      </x:c>
      <x:c r="K91" s="45" t="n">
        <x:v>149.5929198550255</x:v>
      </x:c>
      <x:c r="L91" s="45" t="n">
        <x:v>225.9889099999987</x:v>
      </x:c>
      <x:c r="M91" t="n">
        <x:v>0</x:v>
      </x:c>
      <x:c r="N91" t="inlineStr">
        <x:is>
          <x:t xml:space="preserve">REGLA</x:t>
        </x:is>
      </x:c>
      <x:c r="O91" s="45" t="n">
        <x:v>0.0001684600001681</x:v>
      </x:c>
      <x:c r="P91" t="n">
        <x:v>0</x:v>
      </x:c>
    </x:row>
    <x:row r="92">
      <x:c r="A92" t="n">
        <x:v>14</x:v>
      </x:c>
      <x:c r="B92" t="inlineStr">
        <x:is>
          <x:t xml:space="preserve">B</x:t>
        </x:is>
      </x:c>
      <x:c r="C92" t="inlineStr">
        <x:is>
          <x:t xml:space="preserve">P064-04</x:t>
        </x:is>
      </x:c>
      <x:c r="D92" t="inlineStr">
        <x:is>
          <x:t xml:space="preserve">2025-09-02 15:45:38.880</x:t>
        </x:is>
      </x:c>
      <x:c r="E92" s="45" t="n">
        <x:v>3</x:v>
      </x:c>
      <x:c r="F92" t="inlineStr">
        <x:is>
          <x:t xml:space="preserve">MILP-LEX</x:t>
        </x:is>
      </x:c>
      <x:c r="G92" t="n">
        <x:v>4</x:v>
      </x:c>
      <x:c r="H92" t="n">
        <x:v>29</x:v>
      </x:c>
      <x:c r="I92" s="46" t="n">
        <x:v>4</x:v>
      </x:c>
      <x:c r="J92" s="46" t="n">
        <x:v>9478.672759999999</x:v>
      </x:c>
      <x:c r="K92" s="45" t="n">
        <x:v>139.0400572345324</x:v>
      </x:c>
      <x:c r="L92" s="45" t="n">
        <x:v>43.11389199999985</x:v>
      </x:c>
      <x:c r="M92" t="n">
        <x:v>0</x:v>
      </x:c>
      <x:c r="N92" t="inlineStr">
        <x:is>
          <x:t xml:space="preserve">ÓPTIMO</x:t>
        </x:is>
      </x:c>
      <x:c r="O92" s="45" t="n">
        <x:v>0.2703878740003347</x:v>
      </x:c>
      <x:c r="P92" t="n">
        <x:v>0</x:v>
      </x:c>
    </x:row>
    <x:row r="93">
      <x:c r="A93" t="n">
        <x:v>15</x:v>
      </x:c>
      <x:c r="B93" t="inlineStr">
        <x:is>
          <x:t xml:space="preserve">A</x:t>
        </x:is>
      </x:c>
      <x:c r="C93" t="inlineStr">
        <x:is>
          <x:t xml:space="preserve">P011-04</x:t>
        </x:is>
      </x:c>
      <x:c r="D93" t="inlineStr">
        <x:is>
          <x:t xml:space="preserve">2025-02-11 16:02:44.520</x:t>
        </x:is>
      </x:c>
      <x:c r="E93" s="45" t="n">
        <x:v>2</x:v>
      </x:c>
      <x:c r="F93" t="inlineStr">
        <x:is>
          <x:t xml:space="preserve">CONV</x:t>
        </x:is>
      </x:c>
      <x:c r="G93" t="n">
        <x:v>4</x:v>
      </x:c>
      <x:c r="H93" t="n">
        <x:v>35</x:v>
      </x:c>
      <x:c r="I93" s="46" t="n">
        <x:v>3</x:v>
      </x:c>
      <x:c r="J93" s="46" t="n">
        <x:v>4728.2738</x:v>
      </x:c>
      <x:c r="K93" s="45" t="n">
        <x:v>19.06989937164278</x:v>
      </x:c>
      <x:c r="L93" s="45" t="n">
        <x:v>26.80788700000085</x:v>
      </x:c>
      <x:c r="M93" t="n">
        <x:v>0</x:v>
      </x:c>
      <x:c r="N93" t="inlineStr">
        <x:is>
          <x:t xml:space="preserve">REGLA</x:t>
        </x:is>
      </x:c>
      <x:c r="O93" s="45" t="n">
        <x:v>7.381500017800136e-05</x:v>
      </x:c>
      <x:c r="P93" t="n">
        <x:v>0</x:v>
      </x:c>
    </x:row>
    <x:row r="94">
      <x:c r="A94" t="n">
        <x:v>15</x:v>
      </x:c>
      <x:c r="B94" t="inlineStr">
        <x:is>
          <x:t xml:space="preserve">A</x:t>
        </x:is>
      </x:c>
      <x:c r="C94" t="inlineStr">
        <x:is>
          <x:t xml:space="preserve">P011-04</x:t>
        </x:is>
      </x:c>
      <x:c r="D94" t="inlineStr">
        <x:is>
          <x:t xml:space="preserve">2025-02-11 16:02:44.520</x:t>
        </x:is>
      </x:c>
      <x:c r="E94" s="45" t="n">
        <x:v>2</x:v>
      </x:c>
      <x:c r="F94" t="inlineStr">
        <x:is>
          <x:t xml:space="preserve">EDD</x:t>
        </x:is>
      </x:c>
      <x:c r="G94" t="n">
        <x:v>4</x:v>
      </x:c>
      <x:c r="H94" t="n">
        <x:v>35</x:v>
      </x:c>
      <x:c r="I94" s="46" t="n">
        <x:v>3</x:v>
      </x:c>
      <x:c r="J94" s="46" t="n">
        <x:v>7008.456800000001</x:v>
      </x:c>
      <x:c r="K94" s="45" t="n">
        <x:v>34.70248279448423</x:v>
      </x:c>
      <x:c r="L94" s="45" t="n">
        <x:v>477.9122930000001</x:v>
      </x:c>
      <x:c r="M94" t="n">
        <x:v>0</x:v>
      </x:c>
      <x:c r="N94" t="inlineStr">
        <x:is>
          <x:t xml:space="preserve">REGLA</x:t>
        </x:is>
      </x:c>
      <x:c r="O94" s="45" t="n">
        <x:v>0.0002482449999661</x:v>
      </x:c>
      <x:c r="P94" t="n">
        <x:v>0</x:v>
      </x:c>
    </x:row>
    <x:row r="95">
      <x:c r="A95" t="n">
        <x:v>15</x:v>
      </x:c>
      <x:c r="B95" t="inlineStr">
        <x:is>
          <x:t xml:space="preserve">A</x:t>
        </x:is>
      </x:c>
      <x:c r="C95" t="inlineStr">
        <x:is>
          <x:t xml:space="preserve">P011-04</x:t>
        </x:is>
      </x:c>
      <x:c r="D95" t="inlineStr">
        <x:is>
          <x:t xml:space="preserve">2025-02-11 16:02:44.520</x:t>
        </x:is>
      </x:c>
      <x:c r="E95" s="45" t="n">
        <x:v>2</x:v>
      </x:c>
      <x:c r="F95" t="inlineStr">
        <x:is>
          <x:t xml:space="preserve">MILP-LEX</x:t>
        </x:is>
      </x:c>
      <x:c r="G95" t="n">
        <x:v>4</x:v>
      </x:c>
      <x:c r="H95" t="n">
        <x:v>35</x:v>
      </x:c>
      <x:c r="I95" s="46" t="n">
        <x:v>1</x:v>
      </x:c>
      <x:c r="J95" s="46" t="n">
        <x:v>1505.399</x:v>
      </x:c>
      <x:c r="K95" s="45" t="n">
        <x:v>14.67021810325458</x:v>
      </x:c>
      <x:c r="L95" s="45" t="n">
        <x:v>353.518269999958</x:v>
      </x:c>
      <x:c r="M95" t="n">
        <x:v>0</x:v>
      </x:c>
      <x:c r="N95" t="inlineStr">
        <x:is>
          <x:t xml:space="preserve">ÓPTIMO</x:t>
        </x:is>
      </x:c>
      <x:c r="O95" s="45" t="n">
        <x:v>1.278858269000011</x:v>
      </x:c>
      <x:c r="P95" t="n">
        <x:v>0</x:v>
      </x:c>
    </x:row>
    <x:row r="96">
      <x:c r="A96" t="n">
        <x:v>15</x:v>
      </x:c>
      <x:c r="B96" t="inlineStr">
        <x:is>
          <x:t xml:space="preserve">B</x:t>
        </x:is>
      </x:c>
      <x:c r="C96" t="inlineStr">
        <x:is>
          <x:t xml:space="preserve">P011-04</x:t>
        </x:is>
      </x:c>
      <x:c r="D96" t="inlineStr">
        <x:is>
          <x:t xml:space="preserve">2025-02-11 16:02:44.520</x:t>
        </x:is>
      </x:c>
      <x:c r="E96" s="45" t="n">
        <x:v>2</x:v>
      </x:c>
      <x:c r="F96" t="inlineStr">
        <x:is>
          <x:t xml:space="preserve">CONV</x:t>
        </x:is>
      </x:c>
      <x:c r="G96" t="n">
        <x:v>4</x:v>
      </x:c>
      <x:c r="H96" t="n">
        <x:v>35</x:v>
      </x:c>
      <x:c r="I96" s="46" t="n">
        <x:v>3</x:v>
      </x:c>
      <x:c r="J96" s="46" t="n">
        <x:v>4728.2738</x:v>
      </x:c>
      <x:c r="K96" s="45" t="n">
        <x:v>38.59033269699844</x:v>
      </x:c>
      <x:c r="L96" s="45" t="n">
        <x:v>314.4141860000008</x:v>
      </x:c>
      <x:c r="M96" t="n">
        <x:v>0</x:v>
      </x:c>
      <x:c r="N96" t="inlineStr">
        <x:is>
          <x:t xml:space="preserve">REGLA</x:t>
        </x:is>
      </x:c>
      <x:c r="O96" s="45" t="n">
        <x:v>7.49950004319544e-05</x:v>
      </x:c>
      <x:c r="P96" t="n">
        <x:v>0</x:v>
      </x:c>
    </x:row>
    <x:row r="97">
      <x:c r="A97" t="n">
        <x:v>15</x:v>
      </x:c>
      <x:c r="B97" t="inlineStr">
        <x:is>
          <x:t xml:space="preserve">B</x:t>
        </x:is>
      </x:c>
      <x:c r="C97" t="inlineStr">
        <x:is>
          <x:t xml:space="preserve">P011-04</x:t>
        </x:is>
      </x:c>
      <x:c r="D97" t="inlineStr">
        <x:is>
          <x:t xml:space="preserve">2025-02-11 16:02:44.520</x:t>
        </x:is>
      </x:c>
      <x:c r="E97" s="45" t="n">
        <x:v>2</x:v>
      </x:c>
      <x:c r="F97" t="inlineStr">
        <x:is>
          <x:t xml:space="preserve">EDD</x:t>
        </x:is>
      </x:c>
      <x:c r="G97" t="n">
        <x:v>4</x:v>
      </x:c>
      <x:c r="H97" t="n">
        <x:v>35</x:v>
      </x:c>
      <x:c r="I97" s="46" t="n">
        <x:v>3</x:v>
      </x:c>
      <x:c r="J97" s="46" t="n">
        <x:v>7008.456800000001</x:v>
      </x:c>
      <x:c r="K97" s="45" t="n">
        <x:v>79.39807276280523</x:v>
      </x:c>
      <x:c r="L97" s="45" t="n">
        <x:v>802.2287350000009</x:v>
      </x:c>
      <x:c r="M97" t="n">
        <x:v>0</x:v>
      </x:c>
      <x:c r="N97" t="inlineStr">
        <x:is>
          <x:t xml:space="preserve">REGLA</x:t>
        </x:is>
      </x:c>
      <x:c r="O97" s="45" t="n">
        <x:v>0.0002983559998028</x:v>
      </x:c>
      <x:c r="P97" t="n">
        <x:v>0</x:v>
      </x:c>
    </x:row>
    <x:row r="98">
      <x:c r="A98" t="n">
        <x:v>15</x:v>
      </x:c>
      <x:c r="B98" t="inlineStr">
        <x:is>
          <x:t xml:space="preserve">B</x:t>
        </x:is>
      </x:c>
      <x:c r="C98" t="inlineStr">
        <x:is>
          <x:t xml:space="preserve">P011-04</x:t>
        </x:is>
      </x:c>
      <x:c r="D98" t="inlineStr">
        <x:is>
          <x:t xml:space="preserve">2025-02-11 16:02:44.520</x:t>
        </x:is>
      </x:c>
      <x:c r="E98" s="45" t="n">
        <x:v>2</x:v>
      </x:c>
      <x:c r="F98" t="inlineStr">
        <x:is>
          <x:t xml:space="preserve">MILP-LEX</x:t>
        </x:is>
      </x:c>
      <x:c r="G98" t="n">
        <x:v>4</x:v>
      </x:c>
      <x:c r="H98" t="n">
        <x:v>35</x:v>
      </x:c>
      <x:c r="I98" s="46" t="n">
        <x:v>1</x:v>
      </x:c>
      <x:c r="J98" s="46" t="n">
        <x:v>1505.399</x:v>
      </x:c>
      <x:c r="K98" s="45" t="n">
        <x:v>21.91098669351478</x:v>
      </x:c>
      <x:c r="L98" s="45" t="n">
        <x:v>448.5821900000003</x:v>
      </x:c>
      <x:c r="M98" t="n">
        <x:v>0</x:v>
      </x:c>
      <x:c r="N98" t="inlineStr">
        <x:is>
          <x:t xml:space="preserve">ÓPTIMO</x:t>
        </x:is>
      </x:c>
      <x:c r="O98" s="45" t="n">
        <x:v>0.5012547609994726</x:v>
      </x:c>
      <x:c r="P98" t="n">
        <x:v>0</x:v>
      </x:c>
    </x:row>
    <x:row r="99">
      <x:c r="A99" t="n">
        <x:v>16</x:v>
      </x:c>
      <x:c r="B99" t="inlineStr">
        <x:is>
          <x:t xml:space="preserve">A</x:t>
        </x:is>
      </x:c>
      <x:c r="C99" t="inlineStr">
        <x:is>
          <x:t xml:space="preserve">P017-04</x:t>
        </x:is>
      </x:c>
      <x:c r="D99" t="inlineStr">
        <x:is>
          <x:t xml:space="preserve">2025-03-07 13:02:26.880</x:t>
        </x:is>
      </x:c>
      <x:c r="E99" s="45" t="n">
        <x:v>2</x:v>
      </x:c>
      <x:c r="F99" t="inlineStr">
        <x:is>
          <x:t xml:space="preserve">CONV</x:t>
        </x:is>
      </x:c>
      <x:c r="G99" t="n">
        <x:v>5</x:v>
      </x:c>
      <x:c r="H99" t="n">
        <x:v>41</x:v>
      </x:c>
      <x:c r="I99" s="46" t="n">
        <x:v>4</x:v>
      </x:c>
      <x:c r="J99" s="46" t="n">
        <x:v>6835.6866</x:v>
      </x:c>
      <x:c r="K99" s="45" t="n">
        <x:v>52.05138749063589</x:v>
      </x:c>
      <x:c r="L99" s="45" t="n">
        <x:v>103.4207999999994</x:v>
      </x:c>
      <x:c r="M99" t="n">
        <x:v>0</x:v>
      </x:c>
      <x:c r="N99" t="inlineStr">
        <x:is>
          <x:t xml:space="preserve">REGLA</x:t>
        </x:is>
      </x:c>
      <x:c r="O99" s="45" t="n">
        <x:v>8.63940003910102e-05</x:v>
      </x:c>
      <x:c r="P99" t="n">
        <x:v>0</x:v>
      </x:c>
    </x:row>
    <x:row r="100">
      <x:c r="A100" t="n">
        <x:v>16</x:v>
      </x:c>
      <x:c r="B100" t="inlineStr">
        <x:is>
          <x:t xml:space="preserve">A</x:t>
        </x:is>
      </x:c>
      <x:c r="C100" t="inlineStr">
        <x:is>
          <x:t xml:space="preserve">P017-04</x:t>
        </x:is>
      </x:c>
      <x:c r="D100" t="inlineStr">
        <x:is>
          <x:t xml:space="preserve">2025-03-07 13:02:26.880</x:t>
        </x:is>
      </x:c>
      <x:c r="E100" s="45" t="n">
        <x:v>2</x:v>
      </x:c>
      <x:c r="F100" t="inlineStr">
        <x:is>
          <x:t xml:space="preserve">EDD</x:t>
        </x:is>
      </x:c>
      <x:c r="G100" t="n">
        <x:v>5</x:v>
      </x:c>
      <x:c r="H100" t="n">
        <x:v>41</x:v>
      </x:c>
      <x:c r="I100" s="46" t="n">
        <x:v>3</x:v>
      </x:c>
      <x:c r="J100" s="46" t="n">
        <x:v>6793.399800000001</x:v>
      </x:c>
      <x:c r="K100" s="45" t="n">
        <x:v>70.70986259294723</x:v>
      </x:c>
      <x:c r="L100" s="45" t="n">
        <x:v>1037.456751000001</x:v>
      </x:c>
      <x:c r="M100" t="n">
        <x:v>2</x:v>
      </x:c>
      <x:c r="N100" t="inlineStr">
        <x:is>
          <x:t xml:space="preserve">REGLA</x:t>
        </x:is>
      </x:c>
      <x:c r="O100" s="45" t="n">
        <x:v>0.0002723860006881</x:v>
      </x:c>
      <x:c r="P100" t="n">
        <x:v>0</x:v>
      </x:c>
    </x:row>
    <x:row r="101">
      <x:c r="A101" t="n">
        <x:v>16</x:v>
      </x:c>
      <x:c r="B101" t="inlineStr">
        <x:is>
          <x:t xml:space="preserve">A</x:t>
        </x:is>
      </x:c>
      <x:c r="C101" t="inlineStr">
        <x:is>
          <x:t xml:space="preserve">P017-04</x:t>
        </x:is>
      </x:c>
      <x:c r="D101" t="inlineStr">
        <x:is>
          <x:t xml:space="preserve">2025-03-07 13:02:26.880</x:t>
        </x:is>
      </x:c>
      <x:c r="E101" s="45" t="n">
        <x:v>2</x:v>
      </x:c>
      <x:c r="F101" t="inlineStr">
        <x:is>
          <x:t xml:space="preserve">MILP-LEX</x:t>
        </x:is>
      </x:c>
      <x:c r="G101" t="n">
        <x:v>5</x:v>
      </x:c>
      <x:c r="H101" t="n">
        <x:v>41</x:v>
      </x:c>
      <x:c r="I101" s="46" t="n">
        <x:v>2</x:v>
      </x:c>
      <x:c r="J101" s="46" t="n">
        <x:v>3222.8748</x:v>
      </x:c>
      <x:c r="K101" s="45" t="n">
        <x:v>33.73194577858438</x:v>
      </x:c>
      <x:c r="L101" s="45" t="n">
        <x:v>260.2921993804352</x:v>
      </x:c>
      <x:c r="M101" t="n">
        <x:v>0</x:v>
      </x:c>
      <x:c r="N101" t="inlineStr">
        <x:is>
          <x:t xml:space="preserve">ÓPTIMO</x:t>
        </x:is>
      </x:c>
      <x:c r="O101" s="45" t="n">
        <x:v>2.363473006000277</x:v>
      </x:c>
      <x:c r="P101" t="n">
        <x:v>0</x:v>
      </x:c>
    </x:row>
    <x:row r="102">
      <x:c r="A102" t="n">
        <x:v>16</x:v>
      </x:c>
      <x:c r="B102" t="inlineStr">
        <x:is>
          <x:t xml:space="preserve">B</x:t>
        </x:is>
      </x:c>
      <x:c r="C102" t="inlineStr">
        <x:is>
          <x:t xml:space="preserve">P017-04</x:t>
        </x:is>
      </x:c>
      <x:c r="D102" t="inlineStr">
        <x:is>
          <x:t xml:space="preserve">2025-03-07 13:02:26.880</x:t>
        </x:is>
      </x:c>
      <x:c r="E102" s="45" t="n">
        <x:v>2</x:v>
      </x:c>
      <x:c r="F102" t="inlineStr">
        <x:is>
          <x:t xml:space="preserve">CONV</x:t>
        </x:is>
      </x:c>
      <x:c r="G102" t="n">
        <x:v>5</x:v>
      </x:c>
      <x:c r="H102" t="n">
        <x:v>41</x:v>
      </x:c>
      <x:c r="I102" s="46" t="n">
        <x:v>4</x:v>
      </x:c>
      <x:c r="J102" s="46" t="n">
        <x:v>6835.6866</x:v>
      </x:c>
      <x:c r="K102" s="45" t="n">
        <x:v>65.30744776422208</x:v>
      </x:c>
      <x:c r="L102" s="45" t="n">
        <x:v>320.6207879999984</x:v>
      </x:c>
      <x:c r="M102" t="n">
        <x:v>0</x:v>
      </x:c>
      <x:c r="N102" t="inlineStr">
        <x:is>
          <x:t xml:space="preserve">REGLA</x:t>
        </x:is>
      </x:c>
      <x:c r="O102" s="45" t="n">
        <x:v>9.760299963090802e-05</x:v>
      </x:c>
      <x:c r="P102" t="n">
        <x:v>0</x:v>
      </x:c>
    </x:row>
    <x:row r="103">
      <x:c r="A103" t="n">
        <x:v>16</x:v>
      </x:c>
      <x:c r="B103" t="inlineStr">
        <x:is>
          <x:t xml:space="preserve">B</x:t>
        </x:is>
      </x:c>
      <x:c r="C103" t="inlineStr">
        <x:is>
          <x:t xml:space="preserve">P017-04</x:t>
        </x:is>
      </x:c>
      <x:c r="D103" t="inlineStr">
        <x:is>
          <x:t xml:space="preserve">2025-03-07 13:02:26.880</x:t>
        </x:is>
      </x:c>
      <x:c r="E103" s="45" t="n">
        <x:v>2</x:v>
      </x:c>
      <x:c r="F103" t="inlineStr">
        <x:is>
          <x:t xml:space="preserve">EDD</x:t>
        </x:is>
      </x:c>
      <x:c r="G103" t="n">
        <x:v>5</x:v>
      </x:c>
      <x:c r="H103" t="n">
        <x:v>41</x:v>
      </x:c>
      <x:c r="I103" s="46" t="n">
        <x:v>3</x:v>
      </x:c>
      <x:c r="J103" s="46" t="n">
        <x:v>6793.399800000001</x:v>
      </x:c>
      <x:c r="K103" s="45" t="n">
        <x:v>80.05177283165877</x:v>
      </x:c>
      <x:c r="L103" s="45" t="n">
        <x:v>1091.756748000001</x:v>
      </x:c>
      <x:c r="M103" t="n">
        <x:v>2</x:v>
      </x:c>
      <x:c r="N103" t="inlineStr">
        <x:is>
          <x:t xml:space="preserve">REGLA</x:t>
        </x:is>
      </x:c>
      <x:c r="O103" s="45" t="n">
        <x:v>0.0002882890003093</x:v>
      </x:c>
      <x:c r="P103" t="n">
        <x:v>0</x:v>
      </x:c>
    </x:row>
    <x:row r="104">
      <x:c r="A104" t="n">
        <x:v>16</x:v>
      </x:c>
      <x:c r="B104" t="inlineStr">
        <x:is>
          <x:t xml:space="preserve">B</x:t>
        </x:is>
      </x:c>
      <x:c r="C104" t="inlineStr">
        <x:is>
          <x:t xml:space="preserve">P017-04</x:t>
        </x:is>
      </x:c>
      <x:c r="D104" t="inlineStr">
        <x:is>
          <x:t xml:space="preserve">2025-03-07 13:02:26.880</x:t>
        </x:is>
      </x:c>
      <x:c r="E104" s="45" t="n">
        <x:v>2</x:v>
      </x:c>
      <x:c r="F104" t="inlineStr">
        <x:is>
          <x:t xml:space="preserve">MILP-LEX</x:t>
        </x:is>
      </x:c>
      <x:c r="G104" t="n">
        <x:v>5</x:v>
      </x:c>
      <x:c r="H104" t="n">
        <x:v>41</x:v>
      </x:c>
      <x:c r="I104" s="46" t="n">
        <x:v>2</x:v>
      </x:c>
      <x:c r="J104" s="46" t="n">
        <x:v>3612.8118</x:v>
      </x:c>
      <x:c r="K104" s="45" t="n">
        <x:v>40.19266072301012</x:v>
      </x:c>
      <x:c r="L104" s="45" t="n">
        <x:v>445.424378003052</x:v>
      </x:c>
      <x:c r="M104" t="n">
        <x:v>0</x:v>
      </x:c>
      <x:c r="N104" t="inlineStr">
        <x:is>
          <x:t xml:space="preserve">ÓPTIMO</x:t>
        </x:is>
      </x:c>
      <x:c r="O104" s="45" t="n">
        <x:v>1.983585377000054</x:v>
      </x:c>
      <x:c r="P104" t="n">
        <x:v>0</x:v>
      </x:c>
    </x:row>
    <x:row r="105">
      <x:c r="A105" t="n">
        <x:v>17</x:v>
      </x:c>
      <x:c r="B105" t="inlineStr">
        <x:is>
          <x:t xml:space="preserve">A</x:t>
        </x:is>
      </x:c>
      <x:c r="C105" t="inlineStr">
        <x:is>
          <x:t xml:space="preserve">P050-04</x:t>
        </x:is>
      </x:c>
      <x:c r="D105" t="inlineStr">
        <x:is>
          <x:t xml:space="preserve">2025-07-24 08:19:52.320</x:t>
        </x:is>
      </x:c>
      <x:c r="E105" s="45" t="n">
        <x:v>4</x:v>
      </x:c>
      <x:c r="F105" t="inlineStr">
        <x:is>
          <x:t xml:space="preserve">CONV</x:t>
        </x:is>
      </x:c>
      <x:c r="G105" t="n">
        <x:v>4</x:v>
      </x:c>
      <x:c r="H105" t="n">
        <x:v>40</x:v>
      </x:c>
      <x:c r="I105" s="46" t="n">
        <x:v>4</x:v>
      </x:c>
      <x:c r="J105" s="46" t="n">
        <x:v>9478.672759999999</x:v>
      </x:c>
      <x:c r="K105" s="45" t="n">
        <x:v>132.0302505513214</x:v>
      </x:c>
      <x:c r="L105" s="45" t="n">
        <x:v>173.3400789999978</x:v>
      </x:c>
      <x:c r="M105" t="n">
        <x:v>0</x:v>
      </x:c>
      <x:c r="N105" t="inlineStr">
        <x:is>
          <x:t xml:space="preserve">REGLA</x:t>
        </x:is>
      </x:c>
      <x:c r="O105" s="45" t="n">
        <x:v>0.0001555889994051</x:v>
      </x:c>
      <x:c r="P105" t="n">
        <x:v>0</x:v>
      </x:c>
    </x:row>
    <x:row r="106">
      <x:c r="A106" t="n">
        <x:v>17</x:v>
      </x:c>
      <x:c r="B106" t="inlineStr">
        <x:is>
          <x:t xml:space="preserve">A</x:t>
        </x:is>
      </x:c>
      <x:c r="C106" t="inlineStr">
        <x:is>
          <x:t xml:space="preserve">P050-04</x:t>
        </x:is>
      </x:c>
      <x:c r="D106" t="inlineStr">
        <x:is>
          <x:t xml:space="preserve">2025-07-24 08:19:52.320</x:t>
        </x:is>
      </x:c>
      <x:c r="E106" s="45" t="n">
        <x:v>4</x:v>
      </x:c>
      <x:c r="F106" t="inlineStr">
        <x:is>
          <x:t xml:space="preserve">EDD</x:t>
        </x:is>
      </x:c>
      <x:c r="G106" t="n">
        <x:v>4</x:v>
      </x:c>
      <x:c r="H106" t="n">
        <x:v>40</x:v>
      </x:c>
      <x:c r="I106" s="46" t="n">
        <x:v>3</x:v>
      </x:c>
      <x:c r="J106" s="46" t="n">
        <x:v>8218.10576</x:v>
      </x:c>
      <x:c r="K106" s="45" t="n">
        <x:v>147.9111931735349</x:v>
      </x:c>
      <x:c r="L106" s="45" t="n">
        <x:v>669.1880139999978</x:v>
      </x:c>
      <x:c r="M106" t="n">
        <x:v>2</x:v>
      </x:c>
      <x:c r="N106" t="inlineStr">
        <x:is>
          <x:t xml:space="preserve">REGLA</x:t>
        </x:is>
      </x:c>
      <x:c r="O106" s="45" t="n">
        <x:v>0.0002736090000325</x:v>
      </x:c>
      <x:c r="P106" t="n">
        <x:v>0</x:v>
      </x:c>
    </x:row>
    <x:row r="107">
      <x:c r="A107" t="n">
        <x:v>17</x:v>
      </x:c>
      <x:c r="B107" t="inlineStr">
        <x:is>
          <x:t xml:space="preserve">A</x:t>
        </x:is>
      </x:c>
      <x:c r="C107" t="inlineStr">
        <x:is>
          <x:t xml:space="preserve">P050-04</x:t>
        </x:is>
      </x:c>
      <x:c r="D107" t="inlineStr">
        <x:is>
          <x:t xml:space="preserve">2025-07-24 08:19:52.320</x:t>
        </x:is>
      </x:c>
      <x:c r="E107" s="45" t="n">
        <x:v>4</x:v>
      </x:c>
      <x:c r="F107" t="inlineStr">
        <x:is>
          <x:t xml:space="preserve">MILP-LEX</x:t>
        </x:is>
      </x:c>
      <x:c r="G107" t="n">
        <x:v>4</x:v>
      </x:c>
      <x:c r="H107" t="n">
        <x:v>40</x:v>
      </x:c>
      <x:c r="I107" s="46" t="n">
        <x:v>3</x:v>
      </x:c>
      <x:c r="J107" s="46" t="n">
        <x:v>7758.216760000001</x:v>
      </x:c>
      <x:c r="K107" s="45" t="n">
        <x:v>111.4408920638209</x:v>
      </x:c>
      <x:c r="L107" s="45" t="n">
        <x:v>364.6540420794756</x:v>
      </x:c>
      <x:c r="M107" t="n">
        <x:v>1</x:v>
      </x:c>
      <x:c r="N107" t="inlineStr">
        <x:is>
          <x:t xml:space="preserve">ÓPTIMO</x:t>
        </x:is>
      </x:c>
      <x:c r="O107" s="45" t="n">
        <x:v>3.733222082999418</x:v>
      </x:c>
      <x:c r="P107" t="n">
        <x:v>0</x:v>
      </x:c>
    </x:row>
    <x:row r="108">
      <x:c r="A108" t="n">
        <x:v>17</x:v>
      </x:c>
      <x:c r="B108" t="inlineStr">
        <x:is>
          <x:t xml:space="preserve">B</x:t>
        </x:is>
      </x:c>
      <x:c r="C108" t="inlineStr">
        <x:is>
          <x:t xml:space="preserve">P050-04</x:t>
        </x:is>
      </x:c>
      <x:c r="D108" t="inlineStr">
        <x:is>
          <x:t xml:space="preserve">2025-07-24 08:19:52.320</x:t>
        </x:is>
      </x:c>
      <x:c r="E108" s="45" t="n">
        <x:v>4</x:v>
      </x:c>
      <x:c r="F108" t="inlineStr">
        <x:is>
          <x:t xml:space="preserve">CONV</x:t>
        </x:is>
      </x:c>
      <x:c r="G108" t="n">
        <x:v>4</x:v>
      </x:c>
      <x:c r="H108" t="n">
        <x:v>40</x:v>
      </x:c>
      <x:c r="I108" s="46" t="n">
        <x:v>4</x:v>
      </x:c>
      <x:c r="J108" s="46" t="n">
        <x:v>9478.672759999999</x:v>
      </x:c>
      <x:c r="K108" s="45" t="n">
        <x:v>164.0236631772412</x:v>
      </x:c>
      <x:c r="L108" s="45" t="n">
        <x:v>429.8733999999959</x:v>
      </x:c>
      <x:c r="M108" t="n">
        <x:v>0</x:v>
      </x:c>
      <x:c r="N108" t="inlineStr">
        <x:is>
          <x:t xml:space="preserve">REGLA</x:t>
        </x:is>
      </x:c>
      <x:c r="O108" s="45" t="n">
        <x:v>0.0001338639995083</x:v>
      </x:c>
      <x:c r="P108" t="n">
        <x:v>0</x:v>
      </x:c>
    </x:row>
    <x:row r="109">
      <x:c r="A109" t="n">
        <x:v>17</x:v>
      </x:c>
      <x:c r="B109" t="inlineStr">
        <x:is>
          <x:t xml:space="preserve">B</x:t>
        </x:is>
      </x:c>
      <x:c r="C109" t="inlineStr">
        <x:is>
          <x:t xml:space="preserve">P050-04</x:t>
        </x:is>
      </x:c>
      <x:c r="D109" t="inlineStr">
        <x:is>
          <x:t xml:space="preserve">2025-07-24 08:19:52.320</x:t>
        </x:is>
      </x:c>
      <x:c r="E109" s="45" t="n">
        <x:v>4</x:v>
      </x:c>
      <x:c r="F109" t="inlineStr">
        <x:is>
          <x:t xml:space="preserve">EDD</x:t>
        </x:is>
      </x:c>
      <x:c r="G109" t="n">
        <x:v>4</x:v>
      </x:c>
      <x:c r="H109" t="n">
        <x:v>40</x:v>
      </x:c>
      <x:c r="I109" s="46" t="n">
        <x:v>3</x:v>
      </x:c>
      <x:c r="J109" s="46" t="n">
        <x:v>8218.10576</x:v>
      </x:c>
      <x:c r="K109" s="45" t="n">
        <x:v>175.6498075597887</x:v>
      </x:c>
      <x:c r="L109" s="45" t="n">
        <x:v>822.0778959999968</x:v>
      </x:c>
      <x:c r="M109" t="n">
        <x:v>2</x:v>
      </x:c>
      <x:c r="N109" t="inlineStr">
        <x:is>
          <x:t xml:space="preserve">REGLA</x:t>
        </x:is>
      </x:c>
      <x:c r="O109" s="45" t="n">
        <x:v>0.0002744530002019</x:v>
      </x:c>
      <x:c r="P109" t="n">
        <x:v>0</x:v>
      </x:c>
    </x:row>
    <x:row r="110">
      <x:c r="A110" t="n">
        <x:v>17</x:v>
      </x:c>
      <x:c r="B110" t="inlineStr">
        <x:is>
          <x:t xml:space="preserve">B</x:t>
        </x:is>
      </x:c>
      <x:c r="C110" t="inlineStr">
        <x:is>
          <x:t xml:space="preserve">P050-04</x:t>
        </x:is>
      </x:c>
      <x:c r="D110" t="inlineStr">
        <x:is>
          <x:t xml:space="preserve">2025-07-24 08:19:52.320</x:t>
        </x:is>
      </x:c>
      <x:c r="E110" s="45" t="n">
        <x:v>4</x:v>
      </x:c>
      <x:c r="F110" t="inlineStr">
        <x:is>
          <x:t xml:space="preserve">MILP-LEX</x:t>
        </x:is>
      </x:c>
      <x:c r="G110" t="n">
        <x:v>4</x:v>
      </x:c>
      <x:c r="H110" t="n">
        <x:v>40</x:v>
      </x:c>
      <x:c r="I110" s="46" t="n">
        <x:v>3</x:v>
      </x:c>
      <x:c r="J110" s="46" t="n">
        <x:v>7758.216760000001</x:v>
      </x:c>
      <x:c r="K110" s="45" t="n">
        <x:v>153.2708578432106</x:v>
      </x:c>
      <x:c r="L110" s="45" t="n">
        <x:v>906.0138549392552</x:v>
      </x:c>
      <x:c r="M110" t="n">
        <x:v>0</x:v>
      </x:c>
      <x:c r="N110" t="inlineStr">
        <x:is>
          <x:t xml:space="preserve">ÓPTIMO</x:t>
        </x:is>
      </x:c>
      <x:c r="O110" s="45" t="n">
        <x:v>4.01637895300064</x:v>
      </x:c>
      <x:c r="P110" t="n">
        <x:v>0</x:v>
      </x:c>
    </x:row>
    <x:row r="111">
      <x:c r="A111" t="n">
        <x:v>18</x:v>
      </x:c>
      <x:c r="B111" t="inlineStr">
        <x:is>
          <x:t xml:space="preserve">A</x:t>
        </x:is>
      </x:c>
      <x:c r="C111" t="inlineStr">
        <x:is>
          <x:t xml:space="preserve">P049-04</x:t>
        </x:is>
      </x:c>
      <x:c r="D111" t="inlineStr">
        <x:is>
          <x:t xml:space="preserve">2025-07-09 16:04:44.760</x:t>
        </x:is>
      </x:c>
      <x:c r="E111" s="45" t="n">
        <x:v>2.5</x:v>
      </x:c>
      <x:c r="F111" t="inlineStr">
        <x:is>
          <x:t xml:space="preserve">CONV</x:t>
        </x:is>
      </x:c>
      <x:c r="G111" t="n">
        <x:v>4</x:v>
      </x:c>
      <x:c r="H111" t="n">
        <x:v>39</x:v>
      </x:c>
      <x:c r="I111" s="46" t="n">
        <x:v>4</x:v>
      </x:c>
      <x:c r="J111" s="46" t="n">
        <x:v>8801.29578</x:v>
      </x:c>
      <x:c r="K111" s="45" t="n">
        <x:v>61.81401156562074</x:v>
      </x:c>
      <x:c r="L111" s="45" t="n">
        <x:v>109.9955879999916</x:v>
      </x:c>
      <x:c r="M111" t="n">
        <x:v>0</x:v>
      </x:c>
      <x:c r="N111" t="inlineStr">
        <x:is>
          <x:t xml:space="preserve">REGLA</x:t>
        </x:is>
      </x:c>
      <x:c r="O111" s="45" t="n">
        <x:v>8.819100003165659e-05</x:v>
      </x:c>
      <x:c r="P111" t="n">
        <x:v>0</x:v>
      </x:c>
    </x:row>
    <x:row r="112">
      <x:c r="A112" t="n">
        <x:v>18</x:v>
      </x:c>
      <x:c r="B112" t="inlineStr">
        <x:is>
          <x:t xml:space="preserve">A</x:t>
        </x:is>
      </x:c>
      <x:c r="C112" t="inlineStr">
        <x:is>
          <x:t xml:space="preserve">P049-04</x:t>
        </x:is>
      </x:c>
      <x:c r="D112" t="inlineStr">
        <x:is>
          <x:t xml:space="preserve">2025-07-09 16:04:44.760</x:t>
        </x:is>
      </x:c>
      <x:c r="E112" s="45" t="n">
        <x:v>2.5</x:v>
      </x:c>
      <x:c r="F112" t="inlineStr">
        <x:is>
          <x:t xml:space="preserve">EDD</x:t>
        </x:is>
      </x:c>
      <x:c r="G112" t="n">
        <x:v>4</x:v>
      </x:c>
      <x:c r="H112" t="n">
        <x:v>39</x:v>
      </x:c>
      <x:c r="I112" s="46" t="n">
        <x:v>2</x:v>
      </x:c>
      <x:c r="J112" s="46" t="n">
        <x:v>5166.093000000001</x:v>
      </x:c>
      <x:c r="K112" s="45" t="n">
        <x:v>54.35105168890163</x:v>
      </x:c>
      <x:c r="L112" s="45" t="n">
        <x:v>912.242461999998</x:v>
      </x:c>
      <x:c r="M112" t="n">
        <x:v>2</x:v>
      </x:c>
      <x:c r="N112" t="inlineStr">
        <x:is>
          <x:t xml:space="preserve">REGLA</x:t>
        </x:is>
      </x:c>
      <x:c r="O112" s="45" t="n">
        <x:v>0.0002656809992913</x:v>
      </x:c>
      <x:c r="P112" t="n">
        <x:v>0</x:v>
      </x:c>
    </x:row>
    <x:row r="113">
      <x:c r="A113" t="n">
        <x:v>18</x:v>
      </x:c>
      <x:c r="B113" t="inlineStr">
        <x:is>
          <x:t xml:space="preserve">A</x:t>
        </x:is>
      </x:c>
      <x:c r="C113" t="inlineStr">
        <x:is>
          <x:t xml:space="preserve">P049-04</x:t>
        </x:is>
      </x:c>
      <x:c r="D113" t="inlineStr">
        <x:is>
          <x:t xml:space="preserve">2025-07-09 16:04:44.760</x:t>
        </x:is>
      </x:c>
      <x:c r="E113" s="45" t="n">
        <x:v>2.5</x:v>
      </x:c>
      <x:c r="F113" t="inlineStr">
        <x:is>
          <x:t xml:space="preserve">MILP-LEX</x:t>
        </x:is>
      </x:c>
      <x:c r="G113" t="n">
        <x:v>4</x:v>
      </x:c>
      <x:c r="H113" t="n">
        <x:v>39</x:v>
      </x:c>
      <x:c r="I113" s="46" t="n">
        <x:v>2</x:v>
      </x:c>
      <x:c r="J113" s="46" t="n">
        <x:v>5166.093000000001</x:v>
      </x:c>
      <x:c r="K113" s="45" t="n">
        <x:v>44.25703969914852</x:v>
      </x:c>
      <x:c r="L113" s="45" t="n">
        <x:v>681.8115509999925</x:v>
      </x:c>
      <x:c r="M113" t="n">
        <x:v>0</x:v>
      </x:c>
      <x:c r="N113" t="inlineStr">
        <x:is>
          <x:t xml:space="preserve">ÓPTIMO</x:t>
        </x:is>
      </x:c>
      <x:c r="O113" s="45" t="n">
        <x:v>1.639308417000393</x:v>
      </x:c>
      <x:c r="P113" t="n">
        <x:v>0</x:v>
      </x:c>
    </x:row>
    <x:row r="114">
      <x:c r="A114" t="n">
        <x:v>18</x:v>
      </x:c>
      <x:c r="B114" t="inlineStr">
        <x:is>
          <x:t xml:space="preserve">B</x:t>
        </x:is>
      </x:c>
      <x:c r="C114" t="inlineStr">
        <x:is>
          <x:t xml:space="preserve">P049-04</x:t>
        </x:is>
      </x:c>
      <x:c r="D114" t="inlineStr">
        <x:is>
          <x:t xml:space="preserve">2025-07-09 16:04:44.760</x:t>
        </x:is>
      </x:c>
      <x:c r="E114" s="45" t="n">
        <x:v>2.5</x:v>
      </x:c>
      <x:c r="F114" t="inlineStr">
        <x:is>
          <x:t xml:space="preserve">CONV</x:t>
        </x:is>
      </x:c>
      <x:c r="G114" t="n">
        <x:v>4</x:v>
      </x:c>
      <x:c r="H114" t="n">
        <x:v>39</x:v>
      </x:c>
      <x:c r="I114" s="46" t="n">
        <x:v>4</x:v>
      </x:c>
      <x:c r="J114" s="46" t="n">
        <x:v>8801.29578</x:v>
      </x:c>
      <x:c r="K114" s="45" t="n">
        <x:v>91.94953742045716</x:v>
      </x:c>
      <x:c r="L114" s="45" t="n">
        <x:v>363.1955759999946</x:v>
      </x:c>
      <x:c r="M114" t="n">
        <x:v>0</x:v>
      </x:c>
      <x:c r="N114" t="inlineStr">
        <x:is>
          <x:t xml:space="preserve">REGLA</x:t>
        </x:is>
      </x:c>
      <x:c r="O114" s="45" t="n">
        <x:v>8.050399992498569e-05</x:v>
      </x:c>
      <x:c r="P114" t="n">
        <x:v>0</x:v>
      </x:c>
    </x:row>
    <x:row r="115">
      <x:c r="A115" t="n">
        <x:v>18</x:v>
      </x:c>
      <x:c r="B115" t="inlineStr">
        <x:is>
          <x:t xml:space="preserve">B</x:t>
        </x:is>
      </x:c>
      <x:c r="C115" t="inlineStr">
        <x:is>
          <x:t xml:space="preserve">P049-04</x:t>
        </x:is>
      </x:c>
      <x:c r="D115" t="inlineStr">
        <x:is>
          <x:t xml:space="preserve">2025-07-09 16:04:44.760</x:t>
        </x:is>
      </x:c>
      <x:c r="E115" s="45" t="n">
        <x:v>2.5</x:v>
      </x:c>
      <x:c r="F115" t="inlineStr">
        <x:is>
          <x:t xml:space="preserve">EDD</x:t>
        </x:is>
      </x:c>
      <x:c r="G115" t="n">
        <x:v>4</x:v>
      </x:c>
      <x:c r="H115" t="n">
        <x:v>39</x:v>
      </x:c>
      <x:c r="I115" s="46" t="n">
        <x:v>3</x:v>
      </x:c>
      <x:c r="J115" s="46" t="n">
        <x:v>7720.809780000001</x:v>
      </x:c>
      <x:c r="K115" s="45" t="n">
        <x:v>77.12304184685867</x:v>
      </x:c>
      <x:c r="L115" s="45" t="n">
        <x:v>975.5424589999988</x:v>
      </x:c>
      <x:c r="M115" t="n">
        <x:v>2</x:v>
      </x:c>
      <x:c r="N115" t="inlineStr">
        <x:is>
          <x:t xml:space="preserve">REGLA</x:t>
        </x:is>
      </x:c>
      <x:c r="O115" s="45" t="n">
        <x:v>0.0003125839994027</x:v>
      </x:c>
      <x:c r="P115" t="n">
        <x:v>0</x:v>
      </x:c>
    </x:row>
    <x:row r="116">
      <x:c r="A116" t="n">
        <x:v>18</x:v>
      </x:c>
      <x:c r="B116" t="inlineStr">
        <x:is>
          <x:t xml:space="preserve">B</x:t>
        </x:is>
      </x:c>
      <x:c r="C116" t="inlineStr">
        <x:is>
          <x:t xml:space="preserve">P049-04</x:t>
        </x:is>
      </x:c>
      <x:c r="D116" t="inlineStr">
        <x:is>
          <x:t xml:space="preserve">2025-07-09 16:04:44.760</x:t>
        </x:is>
      </x:c>
      <x:c r="E116" s="45" t="n">
        <x:v>2.5</x:v>
      </x:c>
      <x:c r="F116" t="inlineStr">
        <x:is>
          <x:t xml:space="preserve">MILP-LEX</x:t>
        </x:is>
      </x:c>
      <x:c r="G116" t="n">
        <x:v>4</x:v>
      </x:c>
      <x:c r="H116" t="n">
        <x:v>39</x:v>
      </x:c>
      <x:c r="I116" s="46" t="n">
        <x:v>2</x:v>
      </x:c>
      <x:c r="J116" s="46" t="n">
        <x:v>5166.093000000001</x:v>
      </x:c>
      <x:c r="K116" s="45" t="n">
        <x:v>104.4307557904434</x:v>
      </x:c>
      <x:c r="L116" s="45" t="n">
        <x:v>981.7738249820692</x:v>
      </x:c>
      <x:c r="M116" t="n">
        <x:v>1</x:v>
      </x:c>
      <x:c r="N116" t="inlineStr">
        <x:is>
          <x:t xml:space="preserve">ÓPTIMO</x:t>
        </x:is>
      </x:c>
      <x:c r="O116" s="45" t="n">
        <x:v>1.773520942000687</x:v>
      </x:c>
      <x:c r="P116" t="n">
        <x:v>0</x:v>
      </x:c>
    </x:row>
    <x:row r="117">
      <x:c r="A117" t="n">
        <x:v>19</x:v>
      </x:c>
      <x:c r="B117" t="inlineStr">
        <x:is>
          <x:t xml:space="preserve">A</x:t>
        </x:is>
      </x:c>
      <x:c r="C117" t="inlineStr">
        <x:is>
          <x:t xml:space="preserve">P005-03</x:t>
        </x:is>
      </x:c>
      <x:c r="D117" t="inlineStr">
        <x:is>
          <x:t xml:space="preserve">2025-01-15 09:23:18.600</x:t>
        </x:is>
      </x:c>
      <x:c r="E117" s="45" t="n">
        <x:v>4.562700000000007</x:v>
      </x:c>
      <x:c r="F117" t="inlineStr">
        <x:is>
          <x:t xml:space="preserve">CONV</x:t>
        </x:is>
      </x:c>
      <x:c r="G117" t="n">
        <x:v>4</x:v>
      </x:c>
      <x:c r="H117" t="n">
        <x:v>33</x:v>
      </x:c>
      <x:c r="I117" s="46" t="n">
        <x:v>3</x:v>
      </x:c>
      <x:c r="J117" s="46" t="n">
        <x:v>4908.3548</x:v>
      </x:c>
      <x:c r="K117" s="45" t="n">
        <x:v>40.2218094171665</x:v>
      </x:c>
      <x:c r="L117" s="45" t="n">
        <x:v>68.7065829999999</x:v>
      </x:c>
      <x:c r="M117" t="n">
        <x:v>0</x:v>
      </x:c>
      <x:c r="N117" t="inlineStr">
        <x:is>
          <x:t xml:space="preserve">REGLA</x:t>
        </x:is>
      </x:c>
      <x:c r="O117" s="45" t="n">
        <x:v>7.107300007191952e-05</x:v>
      </x:c>
      <x:c r="P117" t="n">
        <x:v>0</x:v>
      </x:c>
    </x:row>
    <x:row r="118">
      <x:c r="A118" t="n">
        <x:v>19</x:v>
      </x:c>
      <x:c r="B118" t="inlineStr">
        <x:is>
          <x:t xml:space="preserve">A</x:t>
        </x:is>
      </x:c>
      <x:c r="C118" t="inlineStr">
        <x:is>
          <x:t xml:space="preserve">P005-03</x:t>
        </x:is>
      </x:c>
      <x:c r="D118" t="inlineStr">
        <x:is>
          <x:t xml:space="preserve">2025-01-15 09:23:18.600</x:t>
        </x:is>
      </x:c>
      <x:c r="E118" s="45" t="n">
        <x:v>4.562700000000007</x:v>
      </x:c>
      <x:c r="F118" t="inlineStr">
        <x:is>
          <x:t xml:space="preserve">EDD</x:t>
        </x:is>
      </x:c>
      <x:c r="G118" t="n">
        <x:v>4</x:v>
      </x:c>
      <x:c r="H118" t="n">
        <x:v>33</x:v>
      </x:c>
      <x:c r="I118" s="46" t="n">
        <x:v>4</x:v>
      </x:c>
      <x:c r="J118" s="46" t="n">
        <x:v>8088.942800000001</x:v>
      </x:c>
      <x:c r="K118" s="45" t="n">
        <x:v>75.61211968231399</x:v>
      </x:c>
      <x:c r="L118" s="45" t="n">
        <x:v>378.0442779999996</x:v>
      </x:c>
      <x:c r="M118" t="n">
        <x:v>0</x:v>
      </x:c>
      <x:c r="N118" t="inlineStr">
        <x:is>
          <x:t xml:space="preserve">REGLA</x:t>
        </x:is>
      </x:c>
      <x:c r="O118" s="45" t="n">
        <x:v>0.0001918459993248</x:v>
      </x:c>
      <x:c r="P118" t="n">
        <x:v>0</x:v>
      </x:c>
    </x:row>
    <x:row r="119">
      <x:c r="A119" t="n">
        <x:v>19</x:v>
      </x:c>
      <x:c r="B119" t="inlineStr">
        <x:is>
          <x:t xml:space="preserve">A</x:t>
        </x:is>
      </x:c>
      <x:c r="C119" t="inlineStr">
        <x:is>
          <x:t xml:space="preserve">P005-03</x:t>
        </x:is>
      </x:c>
      <x:c r="D119" t="inlineStr">
        <x:is>
          <x:t xml:space="preserve">2025-01-15 09:23:18.600</x:t>
        </x:is>
      </x:c>
      <x:c r="E119" s="45" t="n">
        <x:v>4.562700000000007</x:v>
      </x:c>
      <x:c r="F119" t="inlineStr">
        <x:is>
          <x:t xml:space="preserve">MILP-LEX</x:t>
        </x:is>
      </x:c>
      <x:c r="G119" t="n">
        <x:v>4</x:v>
      </x:c>
      <x:c r="H119" t="n">
        <x:v>33</x:v>
      </x:c>
      <x:c r="I119" s="46" t="n">
        <x:v>3</x:v>
      </x:c>
      <x:c r="J119" s="46" t="n">
        <x:v>4908.3548</x:v>
      </x:c>
      <x:c r="K119" s="45" t="n">
        <x:v>34.02649140128275</x:v>
      </x:c>
      <x:c r="L119" s="45" t="n">
        <x:v>143.7279686707465</x:v>
      </x:c>
      <x:c r="M119" t="n">
        <x:v>0</x:v>
      </x:c>
      <x:c r="N119" t="inlineStr">
        <x:is>
          <x:t xml:space="preserve">ÓPTIMO</x:t>
        </x:is>
      </x:c>
      <x:c r="O119" s="45" t="n">
        <x:v>1.526576096999634</x:v>
      </x:c>
      <x:c r="P119" t="n">
        <x:v>0</x:v>
      </x:c>
    </x:row>
    <x:row r="120">
      <x:c r="A120" t="n">
        <x:v>19</x:v>
      </x:c>
      <x:c r="B120" t="inlineStr">
        <x:is>
          <x:t xml:space="preserve">B</x:t>
        </x:is>
      </x:c>
      <x:c r="C120" t="inlineStr">
        <x:is>
          <x:t xml:space="preserve">P005-03</x:t>
        </x:is>
      </x:c>
      <x:c r="D120" t="inlineStr">
        <x:is>
          <x:t xml:space="preserve">2025-01-15 09:23:18.600</x:t>
        </x:is>
      </x:c>
      <x:c r="E120" s="45" t="n">
        <x:v>4.562700000000007</x:v>
      </x:c>
      <x:c r="F120" t="inlineStr">
        <x:is>
          <x:t xml:space="preserve">CONV</x:t>
        </x:is>
      </x:c>
      <x:c r="G120" t="n">
        <x:v>4</x:v>
      </x:c>
      <x:c r="H120" t="n">
        <x:v>33</x:v>
      </x:c>
      <x:c r="I120" s="46" t="n">
        <x:v>3</x:v>
      </x:c>
      <x:c r="J120" s="46" t="n">
        <x:v>4908.3548</x:v>
      </x:c>
      <x:c r="K120" s="45" t="n">
        <x:v>40.25949675455037</x:v>
      </x:c>
      <x:c r="L120" s="45" t="n">
        <x:v>69.17324499999988</x:v>
      </x:c>
      <x:c r="M120" t="n">
        <x:v>0</x:v>
      </x:c>
      <x:c r="N120" t="inlineStr">
        <x:is>
          <x:t xml:space="preserve">REGLA</x:t>
        </x:is>
      </x:c>
      <x:c r="O120" s="45" t="n">
        <x:v>7.502300013584318e-05</x:v>
      </x:c>
      <x:c r="P120" t="n">
        <x:v>0</x:v>
      </x:c>
    </x:row>
    <x:row r="121">
      <x:c r="A121" t="n">
        <x:v>19</x:v>
      </x:c>
      <x:c r="B121" t="inlineStr">
        <x:is>
          <x:t xml:space="preserve">B</x:t>
        </x:is>
      </x:c>
      <x:c r="C121" t="inlineStr">
        <x:is>
          <x:t xml:space="preserve">P005-03</x:t>
        </x:is>
      </x:c>
      <x:c r="D121" t="inlineStr">
        <x:is>
          <x:t xml:space="preserve">2025-01-15 09:23:18.600</x:t>
        </x:is>
      </x:c>
      <x:c r="E121" s="45" t="n">
        <x:v>4.562700000000007</x:v>
      </x:c>
      <x:c r="F121" t="inlineStr">
        <x:is>
          <x:t xml:space="preserve">EDD</x:t>
        </x:is>
      </x:c>
      <x:c r="G121" t="n">
        <x:v>4</x:v>
      </x:c>
      <x:c r="H121" t="n">
        <x:v>33</x:v>
      </x:c>
      <x:c r="I121" s="46" t="n">
        <x:v>4</x:v>
      </x:c>
      <x:c r="J121" s="46" t="n">
        <x:v>8088.942800000001</x:v>
      </x:c>
      <x:c r="K121" s="45" t="n">
        <x:v>75.70141927017151</x:v>
      </x:c>
      <x:c r="L121" s="45" t="n">
        <x:v>378.744271</x:v>
      </x:c>
      <x:c r="M121" t="n">
        <x:v>0</x:v>
      </x:c>
      <x:c r="N121" t="inlineStr">
        <x:is>
          <x:t xml:space="preserve">REGLA</x:t>
        </x:is>
      </x:c>
      <x:c r="O121" s="45" t="n">
        <x:v>0.0001992930001506</x:v>
      </x:c>
      <x:c r="P121" t="n">
        <x:v>0</x:v>
      </x:c>
    </x:row>
    <x:row r="122">
      <x:c r="A122" t="n">
        <x:v>19</x:v>
      </x:c>
      <x:c r="B122" t="inlineStr">
        <x:is>
          <x:t xml:space="preserve">B</x:t>
        </x:is>
      </x:c>
      <x:c r="C122" t="inlineStr">
        <x:is>
          <x:t xml:space="preserve">P005-03</x:t>
        </x:is>
      </x:c>
      <x:c r="D122" t="inlineStr">
        <x:is>
          <x:t xml:space="preserve">2025-01-15 09:23:18.600</x:t>
        </x:is>
      </x:c>
      <x:c r="E122" s="45" t="n">
        <x:v>4.562700000000007</x:v>
      </x:c>
      <x:c r="F122" t="inlineStr">
        <x:is>
          <x:t xml:space="preserve">MILP-LEX</x:t>
        </x:is>
      </x:c>
      <x:c r="G122" t="n">
        <x:v>4</x:v>
      </x:c>
      <x:c r="H122" t="n">
        <x:v>33</x:v>
      </x:c>
      <x:c r="I122" s="46" t="n">
        <x:v>3</x:v>
      </x:c>
      <x:c r="J122" s="46" t="n">
        <x:v>4908.3548</x:v>
      </x:c>
      <x:c r="K122" s="45" t="n">
        <x:v>34.04402475355558</x:v>
      </x:c>
      <x:c r="L122" s="45" t="n">
        <x:v>143.9946325466838</x:v>
      </x:c>
      <x:c r="M122" t="n">
        <x:v>0</x:v>
      </x:c>
      <x:c r="N122" t="inlineStr">
        <x:is>
          <x:t xml:space="preserve">ÓPTIMO</x:t>
        </x:is>
      </x:c>
      <x:c r="O122" s="45" t="n">
        <x:v>1.162258815999849</x:v>
      </x:c>
      <x:c r="P122" t="n">
        <x:v>0</x:v>
      </x:c>
    </x:row>
    <x:row r="123">
      <x:c r="A123" t="n">
        <x:v>20</x:v>
      </x:c>
      <x:c r="B123" t="inlineStr">
        <x:is>
          <x:t xml:space="preserve">A</x:t>
        </x:is>
      </x:c>
      <x:c r="C123" t="inlineStr">
        <x:is>
          <x:t xml:space="preserve">P063-03</x:t>
        </x:is>
      </x:c>
      <x:c r="D123" t="inlineStr">
        <x:is>
          <x:t xml:space="preserve">2025-08-19 11:56:09.240</x:t>
        </x:is>
      </x:c>
      <x:c r="E123" s="45" t="n">
        <x:v>3</x:v>
      </x:c>
      <x:c r="F123" t="inlineStr">
        <x:is>
          <x:t xml:space="preserve">CONV</x:t>
        </x:is>
      </x:c>
      <x:c r="G123" t="n">
        <x:v>8</x:v>
      </x:c>
      <x:c r="H123" t="n">
        <x:v>63</x:v>
      </x:c>
      <x:c r="I123" s="46" t="n">
        <x:v>7</x:v>
      </x:c>
      <x:c r="J123" s="46" t="n">
        <x:v>14834.33154</x:v>
      </x:c>
      <x:c r="K123" s="45" t="n">
        <x:v>205.6697728774864</x:v>
      </x:c>
      <x:c r="L123" s="45" t="n">
        <x:v>35.83119199999965</x:v>
      </x:c>
      <x:c r="M123" t="n">
        <x:v>0</x:v>
      </x:c>
      <x:c r="N123" t="inlineStr">
        <x:is>
          <x:t xml:space="preserve">REGLA</x:t>
        </x:is>
      </x:c>
      <x:c r="O123" s="45" t="n">
        <x:v>0.0001208170006066</x:v>
      </x:c>
      <x:c r="P123" t="n">
        <x:v>0</x:v>
      </x:c>
    </x:row>
    <x:row r="124">
      <x:c r="A124" t="n">
        <x:v>20</x:v>
      </x:c>
      <x:c r="B124" t="inlineStr">
        <x:is>
          <x:t xml:space="preserve">A</x:t>
        </x:is>
      </x:c>
      <x:c r="C124" t="inlineStr">
        <x:is>
          <x:t xml:space="preserve">P063-03</x:t>
        </x:is>
      </x:c>
      <x:c r="D124" t="inlineStr">
        <x:is>
          <x:t xml:space="preserve">2025-08-19 11:56:09.240</x:t>
        </x:is>
      </x:c>
      <x:c r="E124" s="45" t="n">
        <x:v>3</x:v>
      </x:c>
      <x:c r="F124" t="inlineStr">
        <x:is>
          <x:t xml:space="preserve">EDD</x:t>
        </x:is>
      </x:c>
      <x:c r="G124" t="n">
        <x:v>8</x:v>
      </x:c>
      <x:c r="H124" t="n">
        <x:v>63</x:v>
      </x:c>
      <x:c r="I124" s="46" t="n">
        <x:v>6</x:v>
      </x:c>
      <x:c r="J124" s="46" t="n">
        <x:v>15298.94554</x:v>
      </x:c>
      <x:c r="K124" s="45" t="n">
        <x:v>201.8686563468832</x:v>
      </x:c>
      <x:c r="L124" s="45" t="n">
        <x:v>1375.931904999997</x:v>
      </x:c>
      <x:c r="M124" t="n">
        <x:v>2</x:v>
      </x:c>
      <x:c r="N124" t="inlineStr">
        <x:is>
          <x:t xml:space="preserve">REGLA</x:t>
        </x:is>
      </x:c>
      <x:c r="O124" s="45" t="n">
        <x:v>0.0005458499999804</x:v>
      </x:c>
      <x:c r="P124" t="n">
        <x:v>0</x:v>
      </x:c>
    </x:row>
    <x:row r="125">
      <x:c r="A125" t="n">
        <x:v>20</x:v>
      </x:c>
      <x:c r="B125" t="inlineStr">
        <x:is>
          <x:t xml:space="preserve">A</x:t>
        </x:is>
      </x:c>
      <x:c r="C125" t="inlineStr">
        <x:is>
          <x:t xml:space="preserve">P063-03</x:t>
        </x:is>
      </x:c>
      <x:c r="D125" t="inlineStr">
        <x:is>
          <x:t xml:space="preserve">2025-08-19 11:56:09.240</x:t>
        </x:is>
      </x:c>
      <x:c r="E125" s="45" t="n">
        <x:v>3</x:v>
      </x:c>
      <x:c r="F125" t="inlineStr">
        <x:is>
          <x:t xml:space="preserve">MILP-LEX</x:t>
        </x:is>
      </x:c>
      <x:c r="G125" t="n">
        <x:v>8</x:v>
      </x:c>
      <x:c r="H125" t="n">
        <x:v>63</x:v>
      </x:c>
      <x:c r="I125" s="46" t="n">
        <x:v>5</x:v>
      </x:c>
      <x:c r="J125" s="46" t="n">
        <x:v>10326.91178</x:v>
      </x:c>
      <x:c r="K125" s="45" t="n">
        <x:v>164.7818006561176</x:v>
      </x:c>
      <x:c r="L125" s="45" t="n">
        <x:v>1033.086110589668</x:v>
      </x:c>
      <x:c r="M125" t="n">
        <x:v>1</x:v>
      </x:c>
      <x:c r="N125" t="inlineStr">
        <x:is>
          <x:t xml:space="preserve">ÓPTIMO</x:t>
        </x:is>
      </x:c>
      <x:c r="O125" s="45" t="n">
        <x:v>2.920923314999527</x:v>
      </x:c>
      <x:c r="P125" t="n">
        <x:v>0</x:v>
      </x:c>
    </x:row>
    <x:row r="126">
      <x:c r="A126" t="n">
        <x:v>20</x:v>
      </x:c>
      <x:c r="B126" t="inlineStr">
        <x:is>
          <x:t xml:space="preserve">B</x:t>
        </x:is>
      </x:c>
      <x:c r="C126" t="inlineStr">
        <x:is>
          <x:t xml:space="preserve">P063-03</x:t>
        </x:is>
      </x:c>
      <x:c r="D126" t="inlineStr">
        <x:is>
          <x:t xml:space="preserve">2025-08-19 11:56:09.240</x:t>
        </x:is>
      </x:c>
      <x:c r="E126" s="45" t="n">
        <x:v>3</x:v>
      </x:c>
      <x:c r="F126" t="inlineStr">
        <x:is>
          <x:t xml:space="preserve">CONV</x:t>
        </x:is>
      </x:c>
      <x:c r="G126" t="n">
        <x:v>8</x:v>
      </x:c>
      <x:c r="H126" t="n">
        <x:v>63</x:v>
      </x:c>
      <x:c r="I126" s="46" t="n">
        <x:v>7</x:v>
      </x:c>
      <x:c r="J126" s="46" t="n">
        <x:v>14834.33154</x:v>
      </x:c>
      <x:c r="K126" s="45" t="n">
        <x:v>216.4070034995796</x:v>
      </x:c>
      <x:c r="L126" s="45" t="n">
        <x:v>104.8978639999987</x:v>
      </x:c>
      <x:c r="M126" t="n">
        <x:v>0</x:v>
      </x:c>
      <x:c r="N126" t="inlineStr">
        <x:is>
          <x:t xml:space="preserve">REGLA</x:t>
        </x:is>
      </x:c>
      <x:c r="O126" s="45" t="n">
        <x:v>0.0001134519998231</x:v>
      </x:c>
      <x:c r="P126" t="n">
        <x:v>0</x:v>
      </x:c>
    </x:row>
    <x:row r="127">
      <x:c r="A127" t="n">
        <x:v>20</x:v>
      </x:c>
      <x:c r="B127" t="inlineStr">
        <x:is>
          <x:t xml:space="preserve">B</x:t>
        </x:is>
      </x:c>
      <x:c r="C127" t="inlineStr">
        <x:is>
          <x:t xml:space="preserve">P063-03</x:t>
        </x:is>
      </x:c>
      <x:c r="D127" t="inlineStr">
        <x:is>
          <x:t xml:space="preserve">2025-08-19 11:56:09.240</x:t>
        </x:is>
      </x:c>
      <x:c r="E127" s="45" t="n">
        <x:v>3</x:v>
      </x:c>
      <x:c r="F127" t="inlineStr">
        <x:is>
          <x:t xml:space="preserve">EDD</x:t>
        </x:is>
      </x:c>
      <x:c r="G127" t="n">
        <x:v>8</x:v>
      </x:c>
      <x:c r="H127" t="n">
        <x:v>63</x:v>
      </x:c>
      <x:c r="I127" s="46" t="n">
        <x:v>6</x:v>
      </x:c>
      <x:c r="J127" s="46" t="n">
        <x:v>15298.94554</x:v>
      </x:c>
      <x:c r="K127" s="45" t="n">
        <x:v>241.1107929549804</x:v>
      </x:c>
      <x:c r="L127" s="45" t="n">
        <x:v>1382.467051</x:v>
      </x:c>
      <x:c r="M127" t="n">
        <x:v>2</x:v>
      </x:c>
      <x:c r="N127" t="inlineStr">
        <x:is>
          <x:t xml:space="preserve">REGLA</x:t>
        </x:is>
      </x:c>
      <x:c r="O127" s="45" t="n">
        <x:v>0.0005537249999179</x:v>
      </x:c>
      <x:c r="P127" t="n">
        <x:v>0</x:v>
      </x:c>
    </x:row>
    <x:row r="128">
      <x:c r="A128" t="n">
        <x:v>20</x:v>
      </x:c>
      <x:c r="B128" t="inlineStr">
        <x:is>
          <x:t xml:space="preserve">B</x:t>
        </x:is>
      </x:c>
      <x:c r="C128" t="inlineStr">
        <x:is>
          <x:t xml:space="preserve">P063-03</x:t>
        </x:is>
      </x:c>
      <x:c r="D128" t="inlineStr">
        <x:is>
          <x:t xml:space="preserve">2025-08-19 11:56:09.240</x:t>
        </x:is>
      </x:c>
      <x:c r="E128" s="45" t="n">
        <x:v>3</x:v>
      </x:c>
      <x:c r="F128" t="inlineStr">
        <x:is>
          <x:t xml:space="preserve">MILP-LEX</x:t>
        </x:is>
      </x:c>
      <x:c r="G128" t="n">
        <x:v>8</x:v>
      </x:c>
      <x:c r="H128" t="n">
        <x:v>63</x:v>
      </x:c>
      <x:c r="I128" s="46" t="n">
        <x:v>5</x:v>
      </x:c>
      <x:c r="J128" s="46" t="n">
        <x:v>10326.91178</x:v>
      </x:c>
      <x:c r="K128" s="45" t="n">
        <x:v>175.5190420148152</x:v>
      </x:c>
      <x:c r="L128" s="45" t="n">
        <x:v>1102.152730099475</x:v>
      </x:c>
      <x:c r="M128" t="n">
        <x:v>1</x:v>
      </x:c>
      <x:c r="N128" t="inlineStr">
        <x:is>
          <x:t xml:space="preserve">ÓPTIMO</x:t>
        </x:is>
      </x:c>
      <x:c r="O128" s="45" t="n">
        <x:v>3.654936905999421</x:v>
      </x:c>
      <x:c r="P128" t="n">
        <x:v>0</x:v>
      </x:c>
    </x:row>
    <x:row r="129">
      <x:c r="A129" t="n">
        <x:v>21</x:v>
      </x:c>
      <x:c r="B129" t="inlineStr">
        <x:is>
          <x:t xml:space="preserve">A</x:t>
        </x:is>
      </x:c>
      <x:c r="C129" t="inlineStr">
        <x:is>
          <x:t xml:space="preserve">P089-04</x:t>
        </x:is>
      </x:c>
      <x:c r="D129" t="inlineStr">
        <x:is>
          <x:t xml:space="preserve">2025-12-09 11:44:32.280</x:t>
        </x:is>
      </x:c>
      <x:c r="E129" s="45" t="n">
        <x:v>5</x:v>
      </x:c>
      <x:c r="F129" t="inlineStr">
        <x:is>
          <x:t xml:space="preserve">CONV</x:t>
        </x:is>
      </x:c>
      <x:c r="G129" t="n">
        <x:v>4</x:v>
      </x:c>
      <x:c r="H129" t="n">
        <x:v>39</x:v>
      </x:c>
      <x:c r="I129" s="46" t="n">
        <x:v>2</x:v>
      </x:c>
      <x:c r="J129" s="46" t="n">
        <x:v>3222.8748</x:v>
      </x:c>
      <x:c r="K129" s="45" t="n">
        <x:v>14.08994141230281</x:v>
      </x:c>
      <x:c r="L129" s="45" t="n">
        <x:v>213.4788119999848</x:v>
      </x:c>
      <x:c r="M129" t="n">
        <x:v>0</x:v>
      </x:c>
      <x:c r="N129" t="inlineStr">
        <x:is>
          <x:t xml:space="preserve">REGLA</x:t>
        </x:is>
      </x:c>
      <x:c r="O129" s="45" t="n">
        <x:v>8.761299977777526e-05</x:v>
      </x:c>
      <x:c r="P129" t="n">
        <x:v>0</x:v>
      </x:c>
    </x:row>
    <x:row r="130">
      <x:c r="A130" t="n">
        <x:v>21</x:v>
      </x:c>
      <x:c r="B130" t="inlineStr">
        <x:is>
          <x:t xml:space="preserve">A</x:t>
        </x:is>
      </x:c>
      <x:c r="C130" t="inlineStr">
        <x:is>
          <x:t xml:space="preserve">P089-04</x:t>
        </x:is>
      </x:c>
      <x:c r="D130" t="inlineStr">
        <x:is>
          <x:t xml:space="preserve">2025-12-09 11:44:32.280</x:t>
        </x:is>
      </x:c>
      <x:c r="E130" s="45" t="n">
        <x:v>5</x:v>
      </x:c>
      <x:c r="F130" t="inlineStr">
        <x:is>
          <x:t xml:space="preserve">EDD</x:t>
        </x:is>
      </x:c>
      <x:c r="G130" t="n">
        <x:v>4</x:v>
      </x:c>
      <x:c r="H130" t="n">
        <x:v>39</x:v>
      </x:c>
      <x:c r="I130" s="46" t="n">
        <x:v>3</x:v>
      </x:c>
      <x:c r="J130" s="46" t="n">
        <x:v>6528.350800000001</x:v>
      </x:c>
      <x:c r="K130" s="45" t="n">
        <x:v>23.76450084216113</x:v>
      </x:c>
      <x:c r="L130" s="45" t="n">
        <x:v>549.6726879999931</x:v>
      </x:c>
      <x:c r="M130" t="n">
        <x:v>1</x:v>
      </x:c>
      <x:c r="N130" t="inlineStr">
        <x:is>
          <x:t xml:space="preserve">REGLA</x:t>
        </x:is>
      </x:c>
      <x:c r="O130" s="45" t="n">
        <x:v>0.0002990380007759</x:v>
      </x:c>
      <x:c r="P130" t="n">
        <x:v>0</x:v>
      </x:c>
    </x:row>
    <x:row r="131">
      <x:c r="A131" t="n">
        <x:v>21</x:v>
      </x:c>
      <x:c r="B131" t="inlineStr">
        <x:is>
          <x:t xml:space="preserve">A</x:t>
        </x:is>
      </x:c>
      <x:c r="C131" t="inlineStr">
        <x:is>
          <x:t xml:space="preserve">P089-04</x:t>
        </x:is>
      </x:c>
      <x:c r="D131" t="inlineStr">
        <x:is>
          <x:t xml:space="preserve">2025-12-09 11:44:32.280</x:t>
        </x:is>
      </x:c>
      <x:c r="E131" s="45" t="n">
        <x:v>5</x:v>
      </x:c>
      <x:c r="F131" t="inlineStr">
        <x:is>
          <x:t xml:space="preserve">MILP-LEX</x:t>
        </x:is>
      </x:c>
      <x:c r="G131" t="n">
        <x:v>4</x:v>
      </x:c>
      <x:c r="H131" t="n">
        <x:v>39</x:v>
      </x:c>
      <x:c r="I131" s="46" t="n">
        <x:v>1</x:v>
      </x:c>
      <x:c r="J131" s="46" t="n">
        <x:v>1290.342</x:v>
      </x:c>
      <x:c r="K131" s="45" t="n">
        <x:v>6.719190256903833</x:v>
      </x:c>
      <x:c r="L131" s="45" t="n">
        <x:v>350.7799329999948</x:v>
      </x:c>
      <x:c r="M131" t="n">
        <x:v>0</x:v>
      </x:c>
      <x:c r="N131" t="inlineStr">
        <x:is>
          <x:t xml:space="preserve">ÓPTIMO</x:t>
        </x:is>
      </x:c>
      <x:c r="O131" s="45" t="n">
        <x:v>1.377590801000224</x:v>
      </x:c>
      <x:c r="P131" t="n">
        <x:v>0</x:v>
      </x:c>
    </x:row>
    <x:row r="132">
      <x:c r="A132" t="n">
        <x:v>21</x:v>
      </x:c>
      <x:c r="B132" t="inlineStr">
        <x:is>
          <x:t xml:space="preserve">B</x:t>
        </x:is>
      </x:c>
      <x:c r="C132" t="inlineStr">
        <x:is>
          <x:t xml:space="preserve">P089-04</x:t>
        </x:is>
      </x:c>
      <x:c r="D132" t="inlineStr">
        <x:is>
          <x:t xml:space="preserve">2025-12-09 11:44:32.280</x:t>
        </x:is>
      </x:c>
      <x:c r="E132" s="45" t="n">
        <x:v>5</x:v>
      </x:c>
      <x:c r="F132" t="inlineStr">
        <x:is>
          <x:t xml:space="preserve">CONV</x:t>
        </x:is>
      </x:c>
      <x:c r="G132" t="n">
        <x:v>4</x:v>
      </x:c>
      <x:c r="H132" t="n">
        <x:v>39</x:v>
      </x:c>
      <x:c r="I132" s="46" t="n">
        <x:v>4</x:v>
      </x:c>
      <x:c r="J132" s="46" t="n">
        <x:v>7428.755800000001</x:v>
      </x:c>
      <x:c r="K132" s="45" t="n">
        <x:v>33.50903813304143</x:v>
      </x:c>
      <x:c r="L132" s="45" t="n">
        <x:v>502.6787999999879</x:v>
      </x:c>
      <x:c r="M132" t="n">
        <x:v>0</x:v>
      </x:c>
      <x:c r="N132" t="inlineStr">
        <x:is>
          <x:t xml:space="preserve">REGLA</x:t>
        </x:is>
      </x:c>
      <x:c r="O132" s="45" t="n">
        <x:v>0.0001237090000358</x:v>
      </x:c>
      <x:c r="P132" t="n">
        <x:v>0</x:v>
      </x:c>
    </x:row>
    <x:row r="133">
      <x:c r="A133" t="n">
        <x:v>21</x:v>
      </x:c>
      <x:c r="B133" t="inlineStr">
        <x:is>
          <x:t xml:space="preserve">B</x:t>
        </x:is>
      </x:c>
      <x:c r="C133" t="inlineStr">
        <x:is>
          <x:t xml:space="preserve">P089-04</x:t>
        </x:is>
      </x:c>
      <x:c r="D133" t="inlineStr">
        <x:is>
          <x:t xml:space="preserve">2025-12-09 11:44:32.280</x:t>
        </x:is>
      </x:c>
      <x:c r="E133" s="45" t="n">
        <x:v>5</x:v>
      </x:c>
      <x:c r="F133" t="inlineStr">
        <x:is>
          <x:t xml:space="preserve">EDD</x:t>
        </x:is>
      </x:c>
      <x:c r="G133" t="n">
        <x:v>4</x:v>
      </x:c>
      <x:c r="H133" t="n">
        <x:v>39</x:v>
      </x:c>
      <x:c r="I133" s="46" t="n">
        <x:v>3</x:v>
      </x:c>
      <x:c r="J133" s="46" t="n">
        <x:v>6528.350800000001</x:v>
      </x:c>
      <x:c r="K133" s="45" t="n">
        <x:v>49.29564223750658</x:v>
      </x:c>
      <x:c r="L133" s="45" t="n">
        <x:v>766.5726789999953</x:v>
      </x:c>
      <x:c r="M133" t="n">
        <x:v>1</x:v>
      </x:c>
      <x:c r="N133" t="inlineStr">
        <x:is>
          <x:t xml:space="preserve">REGLA</x:t>
        </x:is>
      </x:c>
      <x:c r="O133" s="45" t="n">
        <x:v>0.0003689199993459</x:v>
      </x:c>
      <x:c r="P133" t="n">
        <x:v>0</x:v>
      </x:c>
    </x:row>
    <x:row r="134">
      <x:c r="A134" t="n">
        <x:v>21</x:v>
      </x:c>
      <x:c r="B134" t="inlineStr">
        <x:is>
          <x:t xml:space="preserve">B</x:t>
        </x:is>
      </x:c>
      <x:c r="C134" t="inlineStr">
        <x:is>
          <x:t xml:space="preserve">P089-04</x:t>
        </x:is>
      </x:c>
      <x:c r="D134" t="inlineStr">
        <x:is>
          <x:t xml:space="preserve">2025-12-09 11:44:32.280</x:t>
        </x:is>
      </x:c>
      <x:c r="E134" s="45" t="n">
        <x:v>5</x:v>
      </x:c>
      <x:c r="F134" t="inlineStr">
        <x:is>
          <x:t xml:space="preserve">MILP-LEX</x:t>
        </x:is>
      </x:c>
      <x:c r="G134" t="n">
        <x:v>4</x:v>
      </x:c>
      <x:c r="H134" t="n">
        <x:v>39</x:v>
      </x:c>
      <x:c r="I134" s="46" t="n">
        <x:v>2</x:v>
      </x:c>
      <x:c r="J134" s="46" t="n">
        <x:v>3815.944</x:v>
      </x:c>
      <x:c r="K134" s="45" t="n">
        <x:v>58.40323467830175</x:v>
      </x:c>
      <x:c r="L134" s="45" t="n">
        <x:v>654.6706309999961</x:v>
      </x:c>
      <x:c r="M134" t="n">
        <x:v>0</x:v>
      </x:c>
      <x:c r="N134" t="inlineStr">
        <x:is>
          <x:t xml:space="preserve">ÓPTIMO</x:t>
        </x:is>
      </x:c>
      <x:c r="O134" s="45" t="n">
        <x:v>2.201163851999809</x:v>
      </x:c>
      <x:c r="P134" t="n">
        <x:v>0</x:v>
      </x:c>
    </x:row>
    <x:row r="135">
      <x:c r="A135" t="n">
        <x:v>22</x:v>
      </x:c>
      <x:c r="B135" t="inlineStr">
        <x:is>
          <x:t xml:space="preserve">A</x:t>
        </x:is>
      </x:c>
      <x:c r="C135" t="inlineStr">
        <x:is>
          <x:t xml:space="preserve">P084-04</x:t>
        </x:is>
      </x:c>
      <x:c r="D135" t="inlineStr">
        <x:is>
          <x:t xml:space="preserve">2025-11-25 11:00:51.840</x:t>
        </x:is>
      </x:c>
      <x:c r="E135" s="45" t="n">
        <x:v>2.5</x:v>
      </x:c>
      <x:c r="F135" t="inlineStr">
        <x:is>
          <x:t xml:space="preserve">CONV</x:t>
        </x:is>
      </x:c>
      <x:c r="G135" t="n">
        <x:v>4</x:v>
      </x:c>
      <x:c r="H135" t="n">
        <x:v>36</x:v>
      </x:c>
      <x:c r="I135" s="46" t="n">
        <x:v>3</x:v>
      </x:c>
      <x:c r="J135" s="46" t="n">
        <x:v>4908.3548</x:v>
      </x:c>
      <x:c r="K135" s="45" t="n">
        <x:v>49.18906157616129</x:v>
      </x:c>
      <x:c r="L135" s="45" t="n">
        <x:v>40.86766399999738</x:v>
      </x:c>
      <x:c r="M135" t="n">
        <x:v>0</x:v>
      </x:c>
      <x:c r="N135" t="inlineStr">
        <x:is>
          <x:t xml:space="preserve">REGLA</x:t>
        </x:is>
      </x:c>
      <x:c r="O135" s="45" t="n">
        <x:v>7.215299956442323e-05</x:v>
      </x:c>
      <x:c r="P135" t="n">
        <x:v>0</x:v>
      </x:c>
    </x:row>
    <x:row r="136">
      <x:c r="A136" t="n">
        <x:v>22</x:v>
      </x:c>
      <x:c r="B136" t="inlineStr">
        <x:is>
          <x:t xml:space="preserve">A</x:t>
        </x:is>
      </x:c>
      <x:c r="C136" t="inlineStr">
        <x:is>
          <x:t xml:space="preserve">P084-04</x:t>
        </x:is>
      </x:c>
      <x:c r="D136" t="inlineStr">
        <x:is>
          <x:t xml:space="preserve">2025-11-25 11:00:51.840</x:t>
        </x:is>
      </x:c>
      <x:c r="E136" s="45" t="n">
        <x:v>2.5</x:v>
      </x:c>
      <x:c r="F136" t="inlineStr">
        <x:is>
          <x:t xml:space="preserve">EDD</x:t>
        </x:is>
      </x:c>
      <x:c r="G136" t="n">
        <x:v>4</x:v>
      </x:c>
      <x:c r="H136" t="n">
        <x:v>36</x:v>
      </x:c>
      <x:c r="I136" s="46" t="n">
        <x:v>3</x:v>
      </x:c>
      <x:c r="J136" s="46" t="n">
        <x:v>7008.456800000001</x:v>
      </x:c>
      <x:c r="K136" s="45" t="n">
        <x:v>75.56701625115117</x:v>
      </x:c>
      <x:c r="L136" s="45" t="n">
        <x:v>562.4216380000005</x:v>
      </x:c>
      <x:c r="M136" t="n">
        <x:v>0</x:v>
      </x:c>
      <x:c r="N136" t="inlineStr">
        <x:is>
          <x:t xml:space="preserve">REGLA</x:t>
        </x:is>
      </x:c>
      <x:c r="O136" s="45" t="n">
        <x:v>0.0002316560003237</x:v>
      </x:c>
      <x:c r="P136" t="n">
        <x:v>0</x:v>
      </x:c>
    </x:row>
    <x:row r="137">
      <x:c r="A137" t="n">
        <x:v>22</x:v>
      </x:c>
      <x:c r="B137" t="inlineStr">
        <x:is>
          <x:t xml:space="preserve">A</x:t>
        </x:is>
      </x:c>
      <x:c r="C137" t="inlineStr">
        <x:is>
          <x:t xml:space="preserve">P084-04</x:t>
        </x:is>
      </x:c>
      <x:c r="D137" t="inlineStr">
        <x:is>
          <x:t xml:space="preserve">2025-11-25 11:00:51.840</x:t>
        </x:is>
      </x:c>
      <x:c r="E137" s="45" t="n">
        <x:v>2.5</x:v>
      </x:c>
      <x:c r="F137" t="inlineStr">
        <x:is>
          <x:t xml:space="preserve">MILP-LEX</x:t>
        </x:is>
      </x:c>
      <x:c r="G137" t="n">
        <x:v>4</x:v>
      </x:c>
      <x:c r="H137" t="n">
        <x:v>36</x:v>
      </x:c>
      <x:c r="I137" s="46" t="n">
        <x:v>2</x:v>
      </x:c>
      <x:c r="J137" s="46" t="n">
        <x:v>2585.885</x:v>
      </x:c>
      <x:c r="K137" s="45" t="n">
        <x:v>32.64683072116149</x:v>
      </x:c>
      <x:c r="L137" s="45" t="n">
        <x:v>542.4856279999899</x:v>
      </x:c>
      <x:c r="M137" t="n">
        <x:v>0</x:v>
      </x:c>
      <x:c r="N137" t="inlineStr">
        <x:is>
          <x:t xml:space="preserve">ÓPTIMO</x:t>
        </x:is>
      </x:c>
      <x:c r="O137" s="45" t="n">
        <x:v>0.8688906879997376</x:v>
      </x:c>
      <x:c r="P137" t="n">
        <x:v>0</x:v>
      </x:c>
    </x:row>
    <x:row r="138">
      <x:c r="A138" t="n">
        <x:v>22</x:v>
      </x:c>
      <x:c r="B138" t="inlineStr">
        <x:is>
          <x:t xml:space="preserve">B</x:t>
        </x:is>
      </x:c>
      <x:c r="C138" t="inlineStr">
        <x:is>
          <x:t xml:space="preserve">P084-04</x:t>
        </x:is>
      </x:c>
      <x:c r="D138" t="inlineStr">
        <x:is>
          <x:t xml:space="preserve">2025-11-25 11:00:51.840</x:t>
        </x:is>
      </x:c>
      <x:c r="E138" s="45" t="n">
        <x:v>2.5</x:v>
      </x:c>
      <x:c r="F138" t="inlineStr">
        <x:is>
          <x:t xml:space="preserve">CONV</x:t>
        </x:is>
      </x:c>
      <x:c r="G138" t="n">
        <x:v>4</x:v>
      </x:c>
      <x:c r="H138" t="n">
        <x:v>36</x:v>
      </x:c>
      <x:c r="I138" s="46" t="n">
        <x:v>3</x:v>
      </x:c>
      <x:c r="J138" s="46" t="n">
        <x:v>4908.3548</x:v>
      </x:c>
      <x:c r="K138" s="45" t="n">
        <x:v>49.22675004417656</x:v>
      </x:c>
      <x:c r="L138" s="45" t="n">
        <x:v>41.40100799999686</x:v>
      </x:c>
      <x:c r="M138" t="n">
        <x:v>0</x:v>
      </x:c>
      <x:c r="N138" t="inlineStr">
        <x:is>
          <x:t xml:space="preserve">REGLA</x:t>
        </x:is>
      </x:c>
      <x:c r="O138" s="45" t="n">
        <x:v>7.474199992429931e-05</x:v>
      </x:c>
      <x:c r="P138" t="n">
        <x:v>0</x:v>
      </x:c>
    </x:row>
    <x:row r="139">
      <x:c r="A139" t="n">
        <x:v>22</x:v>
      </x:c>
      <x:c r="B139" t="inlineStr">
        <x:is>
          <x:t xml:space="preserve">B</x:t>
        </x:is>
      </x:c>
      <x:c r="C139" t="inlineStr">
        <x:is>
          <x:t xml:space="preserve">P084-04</x:t>
        </x:is>
      </x:c>
      <x:c r="D139" t="inlineStr">
        <x:is>
          <x:t xml:space="preserve">2025-11-25 11:00:51.840</x:t>
        </x:is>
      </x:c>
      <x:c r="E139" s="45" t="n">
        <x:v>2.5</x:v>
      </x:c>
      <x:c r="F139" t="inlineStr">
        <x:is>
          <x:t xml:space="preserve">EDD</x:t>
        </x:is>
      </x:c>
      <x:c r="G139" t="n">
        <x:v>4</x:v>
      </x:c>
      <x:c r="H139" t="n">
        <x:v>36</x:v>
      </x:c>
      <x:c r="I139" s="46" t="n">
        <x:v>3</x:v>
      </x:c>
      <x:c r="J139" s="46" t="n">
        <x:v>7008.456800000001</x:v>
      </x:c>
      <x:c r="K139" s="45" t="n">
        <x:v>75.68074776229642</x:v>
      </x:c>
      <x:c r="L139" s="45" t="n">
        <x:v>563.0883179999998</x:v>
      </x:c>
      <x:c r="M139" t="n">
        <x:v>0</x:v>
      </x:c>
      <x:c r="N139" t="inlineStr">
        <x:is>
          <x:t xml:space="preserve">REGLA</x:t>
        </x:is>
      </x:c>
      <x:c r="O139" s="45" t="n">
        <x:v>0.0002325470004507</x:v>
      </x:c>
      <x:c r="P139" t="n">
        <x:v>0</x:v>
      </x:c>
    </x:row>
    <x:row r="140">
      <x:c r="A140" t="n">
        <x:v>22</x:v>
      </x:c>
      <x:c r="B140" t="inlineStr">
        <x:is>
          <x:t xml:space="preserve">B</x:t>
        </x:is>
      </x:c>
      <x:c r="C140" t="inlineStr">
        <x:is>
          <x:t xml:space="preserve">P084-04</x:t>
        </x:is>
      </x:c>
      <x:c r="D140" t="inlineStr">
        <x:is>
          <x:t xml:space="preserve">2025-11-25 11:00:51.840</x:t>
        </x:is>
      </x:c>
      <x:c r="E140" s="45" t="n">
        <x:v>2.5</x:v>
      </x:c>
      <x:c r="F140" t="inlineStr">
        <x:is>
          <x:t xml:space="preserve">MILP-LEX</x:t>
        </x:is>
      </x:c>
      <x:c r="G140" t="n">
        <x:v>4</x:v>
      </x:c>
      <x:c r="H140" t="n">
        <x:v>36</x:v>
      </x:c>
      <x:c r="I140" s="46" t="n">
        <x:v>2</x:v>
      </x:c>
      <x:c r="J140" s="46" t="n">
        <x:v>2585.885</x:v>
      </x:c>
      <x:c r="K140" s="45" t="n">
        <x:v>32.64683072116132</x:v>
      </x:c>
      <x:c r="L140" s="45" t="n">
        <x:v>542.718965999991</x:v>
      </x:c>
      <x:c r="M140" t="n">
        <x:v>0</x:v>
      </x:c>
      <x:c r="N140" t="inlineStr">
        <x:is>
          <x:t xml:space="preserve">ÓPTIMO</x:t>
        </x:is>
      </x:c>
      <x:c r="O140" s="45" t="n">
        <x:v>0.6444412769997143</x:v>
      </x:c>
      <x:c r="P140" t="n">
        <x:v>0</x:v>
      </x:c>
    </x:row>
    <x:row r="141">
      <x:c r="A141" t="n">
        <x:v>23</x:v>
      </x:c>
      <x:c r="B141" t="inlineStr">
        <x:is>
          <x:t xml:space="preserve">A</x:t>
        </x:is>
      </x:c>
      <x:c r="C141" t="inlineStr">
        <x:is>
          <x:t xml:space="preserve">P038-03</x:t>
        </x:is>
      </x:c>
      <x:c r="D141" t="inlineStr">
        <x:is>
          <x:t xml:space="preserve">2025-05-28 11:36:09.720</x:t>
        </x:is>
      </x:c>
      <x:c r="E141" s="45" t="n">
        <x:v>4.56269999999995</x:v>
      </x:c>
      <x:c r="F141" t="inlineStr">
        <x:is>
          <x:t xml:space="preserve">CONV</x:t>
        </x:is>
      </x:c>
      <x:c r="G141" t="n">
        <x:v>4</x:v>
      </x:c>
      <x:c r="H141" t="n">
        <x:v>33</x:v>
      </x:c>
      <x:c r="I141" s="46" t="n">
        <x:v>3</x:v>
      </x:c>
      <x:c r="J141" s="46" t="n">
        <x:v>4908.3548</x:v>
      </x:c>
      <x:c r="K141" s="45" t="n">
        <x:v>65.7940921395649</x:v>
      </x:c>
      <x:c r="L141" s="45" t="n">
        <x:v>54.70753199999979</x:v>
      </x:c>
      <x:c r="M141" t="n">
        <x:v>0</x:v>
      </x:c>
      <x:c r="N141" t="inlineStr">
        <x:is>
          <x:t xml:space="preserve">REGLA</x:t>
        </x:is>
      </x:c>
      <x:c r="O141" s="45" t="n">
        <x:v>7.416300013574073e-05</x:v>
      </x:c>
      <x:c r="P141" t="n">
        <x:v>0</x:v>
      </x:c>
    </x:row>
    <x:row r="142">
      <x:c r="A142" t="n">
        <x:v>23</x:v>
      </x:c>
      <x:c r="B142" t="inlineStr">
        <x:is>
          <x:t xml:space="preserve">A</x:t>
        </x:is>
      </x:c>
      <x:c r="C142" t="inlineStr">
        <x:is>
          <x:t xml:space="preserve">P038-03</x:t>
        </x:is>
      </x:c>
      <x:c r="D142" t="inlineStr">
        <x:is>
          <x:t xml:space="preserve">2025-05-28 11:36:09.720</x:t>
        </x:is>
      </x:c>
      <x:c r="E142" s="45" t="n">
        <x:v>4.56269999999995</x:v>
      </x:c>
      <x:c r="F142" t="inlineStr">
        <x:is>
          <x:t xml:space="preserve">EDD</x:t>
        </x:is>
      </x:c>
      <x:c r="G142" t="n">
        <x:v>4</x:v>
      </x:c>
      <x:c r="H142" t="n">
        <x:v>33</x:v>
      </x:c>
      <x:c r="I142" s="46" t="n">
        <x:v>4</x:v>
      </x:c>
      <x:c r="J142" s="46" t="n">
        <x:v>8088.942800000001</x:v>
      </x:c>
      <x:c r="K142" s="45" t="n">
        <x:v>100.7195981550533</x:v>
      </x:c>
      <x:c r="L142" s="45" t="n">
        <x:v>388.7693159999998</x:v>
      </x:c>
      <x:c r="M142" t="n">
        <x:v>0</x:v>
      </x:c>
      <x:c r="N142" t="inlineStr">
        <x:is>
          <x:t xml:space="preserve">REGLA</x:t>
        </x:is>
      </x:c>
      <x:c r="O142" s="45" t="n">
        <x:v>0.0002250640000056</x:v>
      </x:c>
      <x:c r="P142" t="n">
        <x:v>0</x:v>
      </x:c>
    </x:row>
    <x:row r="143">
      <x:c r="A143" t="n">
        <x:v>23</x:v>
      </x:c>
      <x:c r="B143" t="inlineStr">
        <x:is>
          <x:t xml:space="preserve">A</x:t>
        </x:is>
      </x:c>
      <x:c r="C143" t="inlineStr">
        <x:is>
          <x:t xml:space="preserve">P038-03</x:t>
        </x:is>
      </x:c>
      <x:c r="D143" t="inlineStr">
        <x:is>
          <x:t xml:space="preserve">2025-05-28 11:36:09.720</x:t>
        </x:is>
      </x:c>
      <x:c r="E143" s="45" t="n">
        <x:v>4.56269999999995</x:v>
      </x:c>
      <x:c r="F143" t="inlineStr">
        <x:is>
          <x:t xml:space="preserve">MILP-LEX</x:t>
        </x:is>
      </x:c>
      <x:c r="G143" t="n">
        <x:v>4</x:v>
      </x:c>
      <x:c r="H143" t="n">
        <x:v>33</x:v>
      </x:c>
      <x:c r="I143" s="46" t="n">
        <x:v>3</x:v>
      </x:c>
      <x:c r="J143" s="46" t="n">
        <x:v>4908.3548</x:v>
      </x:c>
      <x:c r="K143" s="45" t="n">
        <x:v>62.67391393580213</x:v>
      </x:c>
      <x:c r="L143" s="45" t="n">
        <x:v>151.1455174144663</x:v>
      </x:c>
      <x:c r="M143" t="n">
        <x:v>0</x:v>
      </x:c>
      <x:c r="N143" t="inlineStr">
        <x:is>
          <x:t xml:space="preserve">ÓPTIMO</x:t>
        </x:is>
      </x:c>
      <x:c r="O143" s="45" t="n">
        <x:v>1.533802012000706</x:v>
      </x:c>
      <x:c r="P143" t="n">
        <x:v>0</x:v>
      </x:c>
    </x:row>
    <x:row r="144">
      <x:c r="A144" t="n">
        <x:v>23</x:v>
      </x:c>
      <x:c r="B144" t="inlineStr">
        <x:is>
          <x:t xml:space="preserve">B</x:t>
        </x:is>
      </x:c>
      <x:c r="C144" t="inlineStr">
        <x:is>
          <x:t xml:space="preserve">P038-03</x:t>
        </x:is>
      </x:c>
      <x:c r="D144" t="inlineStr">
        <x:is>
          <x:t xml:space="preserve">2025-05-28 11:36:09.720</x:t>
        </x:is>
      </x:c>
      <x:c r="E144" s="45" t="n">
        <x:v>4.56269999999995</x:v>
      </x:c>
      <x:c r="F144" t="inlineStr">
        <x:is>
          <x:t xml:space="preserve">CONV</x:t>
        </x:is>
      </x:c>
      <x:c r="G144" t="n">
        <x:v>4</x:v>
      </x:c>
      <x:c r="H144" t="n">
        <x:v>33</x:v>
      </x:c>
      <x:c r="I144" s="46" t="n">
        <x:v>3</x:v>
      </x:c>
      <x:c r="J144" s="46" t="n">
        <x:v>4908.3548</x:v>
      </x:c>
      <x:c r="K144" s="45" t="n">
        <x:v>68.63951494314878</x:v>
      </x:c>
      <x:c r="L144" s="45" t="n">
        <x:v>89.94086999999956</x:v>
      </x:c>
      <x:c r="M144" t="n">
        <x:v>0</x:v>
      </x:c>
      <x:c r="N144" t="inlineStr">
        <x:is>
          <x:t xml:space="preserve">REGLA</x:t>
        </x:is>
      </x:c>
      <x:c r="O144" s="45" t="n">
        <x:v>6.443800066335825e-05</x:v>
      </x:c>
      <x:c r="P144" t="n">
        <x:v>0</x:v>
      </x:c>
    </x:row>
    <x:row r="145">
      <x:c r="A145" t="n">
        <x:v>23</x:v>
      </x:c>
      <x:c r="B145" t="inlineStr">
        <x:is>
          <x:t xml:space="preserve">B</x:t>
        </x:is>
      </x:c>
      <x:c r="C145" t="inlineStr">
        <x:is>
          <x:t xml:space="preserve">P038-03</x:t>
        </x:is>
      </x:c>
      <x:c r="D145" t="inlineStr">
        <x:is>
          <x:t xml:space="preserve">2025-05-28 11:36:09.720</x:t>
        </x:is>
      </x:c>
      <x:c r="E145" s="45" t="n">
        <x:v>4.56269999999995</x:v>
      </x:c>
      <x:c r="F145" t="inlineStr">
        <x:is>
          <x:t xml:space="preserve">EDD</x:t>
        </x:is>
      </x:c>
      <x:c r="G145" t="n">
        <x:v>4</x:v>
      </x:c>
      <x:c r="H145" t="n">
        <x:v>33</x:v>
      </x:c>
      <x:c r="I145" s="46" t="n">
        <x:v>4</x:v>
      </x:c>
      <x:c r="J145" s="46" t="n">
        <x:v>8088.942800000001</x:v>
      </x:c>
      <x:c r="K145" s="45" t="n">
        <x:v>108.7855655389622</x:v>
      </x:c>
      <x:c r="L145" s="45" t="n">
        <x:v>434.0693219999995</x:v>
      </x:c>
      <x:c r="M145" t="n">
        <x:v>0</x:v>
      </x:c>
      <x:c r="N145" t="inlineStr">
        <x:is>
          <x:t xml:space="preserve">REGLA</x:t>
        </x:is>
      </x:c>
      <x:c r="O145" s="45" t="n">
        <x:v>0.0002052540003205</x:v>
      </x:c>
      <x:c r="P145" t="n">
        <x:v>0</x:v>
      </x:c>
    </x:row>
    <x:row r="146">
      <x:c r="A146" t="n">
        <x:v>23</x:v>
      </x:c>
      <x:c r="B146" t="inlineStr">
        <x:is>
          <x:t xml:space="preserve">B</x:t>
        </x:is>
      </x:c>
      <x:c r="C146" t="inlineStr">
        <x:is>
          <x:t xml:space="preserve">P038-03</x:t>
        </x:is>
      </x:c>
      <x:c r="D146" t="inlineStr">
        <x:is>
          <x:t xml:space="preserve">2025-05-28 11:36:09.720</x:t>
        </x:is>
      </x:c>
      <x:c r="E146" s="45" t="n">
        <x:v>4.56269999999995</x:v>
      </x:c>
      <x:c r="F146" t="inlineStr">
        <x:is>
          <x:t xml:space="preserve">MILP-LEX</x:t>
        </x:is>
      </x:c>
      <x:c r="G146" t="n">
        <x:v>4</x:v>
      </x:c>
      <x:c r="H146" t="n">
        <x:v>33</x:v>
      </x:c>
      <x:c r="I146" s="46" t="n">
        <x:v>3</x:v>
      </x:c>
      <x:c r="J146" s="46" t="n">
        <x:v>4908.3548</x:v>
      </x:c>
      <x:c r="K146" s="45" t="n">
        <x:v>62.67391393580358</x:v>
      </x:c>
      <x:c r="L146" s="45" t="n">
        <x:v>163.1201900240801</x:v>
      </x:c>
      <x:c r="M146" t="n">
        <x:v>0</x:v>
      </x:c>
      <x:c r="N146" t="inlineStr">
        <x:is>
          <x:t xml:space="preserve">ÓPTIMO</x:t>
        </x:is>
      </x:c>
      <x:c r="O146" s="45" t="n">
        <x:v>1.430596531999981</x:v>
      </x:c>
      <x:c r="P146" t="n">
        <x:v>0</x:v>
      </x:c>
    </x:row>
    <x:row r="147">
      <x:c r="A147" t="n">
        <x:v>24</x:v>
      </x:c>
      <x:c r="B147" t="inlineStr">
        <x:is>
          <x:t xml:space="preserve">A</x:t>
        </x:is>
      </x:c>
      <x:c r="C147" t="inlineStr">
        <x:is>
          <x:t xml:space="preserve">P058-04</x:t>
        </x:is>
      </x:c>
      <x:c r="D147" t="inlineStr">
        <x:is>
          <x:t xml:space="preserve">2025-08-25 14:42:58.680</x:t>
        </x:is>
      </x:c>
      <x:c r="E147" s="45" t="n">
        <x:v>2.5</x:v>
      </x:c>
      <x:c r="F147" t="inlineStr">
        <x:is>
          <x:t xml:space="preserve">CONV</x:t>
        </x:is>
      </x:c>
      <x:c r="G147" t="n">
        <x:v>4</x:v>
      </x:c>
      <x:c r="H147" t="n">
        <x:v>40</x:v>
      </x:c>
      <x:c r="I147" s="46" t="n">
        <x:v>4</x:v>
      </x:c>
      <x:c r="J147" s="46" t="n">
        <x:v>9478.672759999999</x:v>
      </x:c>
      <x:c r="K147" s="45" t="n">
        <x:v>146.8751960025444</x:v>
      </x:c>
      <x:c r="L147" s="45" t="n">
        <x:v>106.1887789999948</x:v>
      </x:c>
      <x:c r="M147" t="n">
        <x:v>0</x:v>
      </x:c>
      <x:c r="N147" t="inlineStr">
        <x:is>
          <x:t xml:space="preserve">REGLA</x:t>
        </x:is>
      </x:c>
      <x:c r="O147" s="45" t="n">
        <x:v>8.859299941832433e-05</x:v>
      </x:c>
      <x:c r="P147" t="n">
        <x:v>0</x:v>
      </x:c>
    </x:row>
    <x:row r="148">
      <x:c r="A148" t="n">
        <x:v>24</x:v>
      </x:c>
      <x:c r="B148" t="inlineStr">
        <x:is>
          <x:t xml:space="preserve">A</x:t>
        </x:is>
      </x:c>
      <x:c r="C148" t="inlineStr">
        <x:is>
          <x:t xml:space="preserve">P058-04</x:t>
        </x:is>
      </x:c>
      <x:c r="D148" t="inlineStr">
        <x:is>
          <x:t xml:space="preserve">2025-08-25 14:42:58.680</x:t>
        </x:is>
      </x:c>
      <x:c r="E148" s="45" t="n">
        <x:v>2.5</x:v>
      </x:c>
      <x:c r="F148" t="inlineStr">
        <x:is>
          <x:t xml:space="preserve">EDD</x:t>
        </x:is>
      </x:c>
      <x:c r="G148" t="n">
        <x:v>4</x:v>
      </x:c>
      <x:c r="H148" t="n">
        <x:v>40</x:v>
      </x:c>
      <x:c r="I148" s="46" t="n">
        <x:v>4</x:v>
      </x:c>
      <x:c r="J148" s="46" t="n">
        <x:v>9478.672759999999</x:v>
      </x:c>
      <x:c r="K148" s="45" t="n">
        <x:v>173.2083283588604</x:v>
      </x:c>
      <x:c r="L148" s="45" t="n">
        <x:v>834.8930179999988</x:v>
      </x:c>
      <x:c r="M148" t="n">
        <x:v>1</x:v>
      </x:c>
      <x:c r="N148" t="inlineStr">
        <x:is>
          <x:t xml:space="preserve">REGLA</x:t>
        </x:is>
      </x:c>
      <x:c r="O148" s="45" t="n">
        <x:v>0.0002732829998421</x:v>
      </x:c>
      <x:c r="P148" t="n">
        <x:v>0</x:v>
      </x:c>
    </x:row>
    <x:row r="149">
      <x:c r="A149" t="n">
        <x:v>24</x:v>
      </x:c>
      <x:c r="B149" t="inlineStr">
        <x:is>
          <x:t xml:space="preserve">A</x:t>
        </x:is>
      </x:c>
      <x:c r="C149" t="inlineStr">
        <x:is>
          <x:t xml:space="preserve">P058-04</x:t>
        </x:is>
      </x:c>
      <x:c r="D149" t="inlineStr">
        <x:is>
          <x:t xml:space="preserve">2025-08-25 14:42:58.680</x:t>
        </x:is>
      </x:c>
      <x:c r="E149" s="45" t="n">
        <x:v>2.5</x:v>
      </x:c>
      <x:c r="F149" t="inlineStr">
        <x:is>
          <x:t xml:space="preserve">MILP-LEX</x:t>
        </x:is>
      </x:c>
      <x:c r="G149" t="n">
        <x:v>4</x:v>
      </x:c>
      <x:c r="H149" t="n">
        <x:v>40</x:v>
      </x:c>
      <x:c r="I149" s="46" t="n">
        <x:v>3</x:v>
      </x:c>
      <x:c r="J149" s="46" t="n">
        <x:v>7758.216760000001</x:v>
      </x:c>
      <x:c r="K149" s="45" t="n">
        <x:v>142.3654595232834</x:v>
      </x:c>
      <x:c r="L149" s="45" t="n">
        <x:v>934.0016989159952</x:v>
      </x:c>
      <x:c r="M149" t="n">
        <x:v>0</x:v>
      </x:c>
      <x:c r="N149" t="inlineStr">
        <x:is>
          <x:t xml:space="preserve">ÓPTIMO</x:t>
        </x:is>
      </x:c>
      <x:c r="O149" s="45" t="n">
        <x:v>2.790294320000612</x:v>
      </x:c>
      <x:c r="P149" t="n">
        <x:v>0</x:v>
      </x:c>
    </x:row>
    <x:row r="150">
      <x:c r="A150" t="n">
        <x:v>24</x:v>
      </x:c>
      <x:c r="B150" t="inlineStr">
        <x:is>
          <x:t xml:space="preserve">B</x:t>
        </x:is>
      </x:c>
      <x:c r="C150" t="inlineStr">
        <x:is>
          <x:t xml:space="preserve">P058-04</x:t>
        </x:is>
      </x:c>
      <x:c r="D150" t="inlineStr">
        <x:is>
          <x:t xml:space="preserve">2025-08-25 14:42:58.680</x:t>
        </x:is>
      </x:c>
      <x:c r="E150" s="45" t="n">
        <x:v>2.5</x:v>
      </x:c>
      <x:c r="F150" t="inlineStr">
        <x:is>
          <x:t xml:space="preserve">CONV</x:t>
        </x:is>
      </x:c>
      <x:c r="G150" t="n">
        <x:v>4</x:v>
      </x:c>
      <x:c r="H150" t="n">
        <x:v>40</x:v>
      </x:c>
      <x:c r="I150" s="46" t="n">
        <x:v>4</x:v>
      </x:c>
      <x:c r="J150" s="46" t="n">
        <x:v>9478.672759999999</x:v>
      </x:c>
      <x:c r="K150" s="45" t="n">
        <x:v>168.2554087375006</x:v>
      </x:c>
      <x:c r="L150" s="45" t="n">
        <x:v>277.6220999999946</x:v>
      </x:c>
      <x:c r="M150" t="n">
        <x:v>0</x:v>
      </x:c>
      <x:c r="N150" t="inlineStr">
        <x:is>
          <x:t xml:space="preserve">REGLA</x:t>
        </x:is>
      </x:c>
      <x:c r="O150" s="45" t="n">
        <x:v>9.853099982137792e-05</x:v>
      </x:c>
      <x:c r="P150" t="n">
        <x:v>0</x:v>
      </x:c>
    </x:row>
    <x:row r="151">
      <x:c r="A151" t="n">
        <x:v>24</x:v>
      </x:c>
      <x:c r="B151" t="inlineStr">
        <x:is>
          <x:t xml:space="preserve">B</x:t>
        </x:is>
      </x:c>
      <x:c r="C151" t="inlineStr">
        <x:is>
          <x:t xml:space="preserve">P058-04</x:t>
        </x:is>
      </x:c>
      <x:c r="D151" t="inlineStr">
        <x:is>
          <x:t xml:space="preserve">2025-08-25 14:42:58.680</x:t>
        </x:is>
      </x:c>
      <x:c r="E151" s="45" t="n">
        <x:v>2.5</x:v>
      </x:c>
      <x:c r="F151" t="inlineStr">
        <x:is>
          <x:t xml:space="preserve">EDD</x:t>
        </x:is>
      </x:c>
      <x:c r="G151" t="n">
        <x:v>4</x:v>
      </x:c>
      <x:c r="H151" t="n">
        <x:v>40</x:v>
      </x:c>
      <x:c r="I151" s="46" t="n">
        <x:v>4</x:v>
      </x:c>
      <x:c r="J151" s="46" t="n">
        <x:v>9478.672759999999</x:v>
      </x:c>
      <x:c r="K151" s="45" t="n">
        <x:v>187.8645083603775</x:v>
      </x:c>
      <x:c r="L151" s="45" t="n">
        <x:v>918.2930119999988</x:v>
      </x:c>
      <x:c r="M151" t="n">
        <x:v>1</x:v>
      </x:c>
      <x:c r="N151" t="inlineStr">
        <x:is>
          <x:t xml:space="preserve">REGLA</x:t>
        </x:is>
      </x:c>
      <x:c r="O151" s="45" t="n">
        <x:v>0.000392207999539</x:v>
      </x:c>
      <x:c r="P151" t="n">
        <x:v>0</x:v>
      </x:c>
    </x:row>
    <x:row r="152">
      <x:c r="A152" t="n">
        <x:v>24</x:v>
      </x:c>
      <x:c r="B152" t="inlineStr">
        <x:is>
          <x:t xml:space="preserve">B</x:t>
        </x:is>
      </x:c>
      <x:c r="C152" t="inlineStr">
        <x:is>
          <x:t xml:space="preserve">P058-04</x:t>
        </x:is>
      </x:c>
      <x:c r="D152" t="inlineStr">
        <x:is>
          <x:t xml:space="preserve">2025-08-25 14:42:58.680</x:t>
        </x:is>
      </x:c>
      <x:c r="E152" s="45" t="n">
        <x:v>2.5</x:v>
      </x:c>
      <x:c r="F152" t="inlineStr">
        <x:is>
          <x:t xml:space="preserve">MILP-LEX</x:t>
        </x:is>
      </x:c>
      <x:c r="G152" t="n">
        <x:v>4</x:v>
      </x:c>
      <x:c r="H152" t="n">
        <x:v>40</x:v>
      </x:c>
      <x:c r="I152" s="46" t="n">
        <x:v>3</x:v>
      </x:c>
      <x:c r="J152" s="46" t="n">
        <x:v>7758.216760000001</x:v>
      </x:c>
      <x:c r="K152" s="45" t="n">
        <x:v>153.5786901305268</x:v>
      </x:c>
      <x:c r="L152" s="45" t="n">
        <x:v>1017.401632693782</x:v>
      </x:c>
      <x:c r="M152" t="n">
        <x:v>0</x:v>
      </x:c>
      <x:c r="N152" t="inlineStr">
        <x:is>
          <x:t xml:space="preserve">ÓPTIMO</x:t>
        </x:is>
      </x:c>
      <x:c r="O152" s="45" t="n">
        <x:v>2.210969142000067</x:v>
      </x:c>
      <x:c r="P152" t="n">
        <x:v>0</x:v>
      </x:c>
    </x:row>
    <x:row r="153">
      <x:c r="A153" t="n">
        <x:v>25</x:v>
      </x:c>
      <x:c r="B153" t="inlineStr">
        <x:is>
          <x:t xml:space="preserve">A</x:t>
        </x:is>
      </x:c>
      <x:c r="C153" t="inlineStr">
        <x:is>
          <x:t xml:space="preserve">P088-04</x:t>
        </x:is>
      </x:c>
      <x:c r="D153" t="inlineStr">
        <x:is>
          <x:t xml:space="preserve">2025-12-02 11:35:54.600</x:t>
        </x:is>
      </x:c>
      <x:c r="E153" s="45" t="n">
        <x:v>4.56269999999995</x:v>
      </x:c>
      <x:c r="F153" t="inlineStr">
        <x:is>
          <x:t xml:space="preserve">CONV</x:t>
        </x:is>
      </x:c>
      <x:c r="G153" t="n">
        <x:v>4</x:v>
      </x:c>
      <x:c r="H153" t="n">
        <x:v>17</x:v>
      </x:c>
      <x:c r="I153" s="46" t="n">
        <x:v>3</x:v>
      </x:c>
      <x:c r="J153" s="46" t="n">
        <x:v>4908.3548</x:v>
      </x:c>
      <x:c r="K153" s="45" t="n">
        <x:v>50.9379222687296</x:v>
      </x:c>
      <x:c r="L153" s="45" t="n">
        <x:v>34.72329600000035</x:v>
      </x:c>
      <x:c r="M153" t="n">
        <x:v>0</x:v>
      </x:c>
      <x:c r="N153" t="inlineStr">
        <x:is>
          <x:t xml:space="preserve">REGLA</x:t>
        </x:is>
      </x:c>
      <x:c r="O153" s="45" t="n">
        <x:v>5.63710000278661e-05</x:v>
      </x:c>
      <x:c r="P153" t="n">
        <x:v>0</x:v>
      </x:c>
    </x:row>
    <x:row r="154">
      <x:c r="A154" t="n">
        <x:v>25</x:v>
      </x:c>
      <x:c r="B154" t="inlineStr">
        <x:is>
          <x:t xml:space="preserve">A</x:t>
        </x:is>
      </x:c>
      <x:c r="C154" t="inlineStr">
        <x:is>
          <x:t xml:space="preserve">P088-04</x:t>
        </x:is>
      </x:c>
      <x:c r="D154" t="inlineStr">
        <x:is>
          <x:t xml:space="preserve">2025-12-02 11:35:54.600</x:t>
        </x:is>
      </x:c>
      <x:c r="E154" s="45" t="n">
        <x:v>4.56269999999995</x:v>
      </x:c>
      <x:c r="F154" t="inlineStr">
        <x:is>
          <x:t xml:space="preserve">EDD</x:t>
        </x:is>
      </x:c>
      <x:c r="G154" t="n">
        <x:v>4</x:v>
      </x:c>
      <x:c r="H154" t="n">
        <x:v>17</x:v>
      </x:c>
      <x:c r="I154" s="46" t="n">
        <x:v>4</x:v>
      </x:c>
      <x:c r="J154" s="46" t="n">
        <x:v>8088.942800000001</x:v>
      </x:c>
      <x:c r="K154" s="45" t="n">
        <x:v>72.43103372042553</x:v>
      </x:c>
      <x:c r="L154" s="45" t="n">
        <x:v>117.993995999999</x:v>
      </x:c>
      <x:c r="M154" t="n">
        <x:v>0</x:v>
      </x:c>
      <x:c r="N154" t="inlineStr">
        <x:is>
          <x:t xml:space="preserve">REGLA</x:t>
        </x:is>
      </x:c>
      <x:c r="O154" s="45" t="n">
        <x:v>0.0001034799997796</x:v>
      </x:c>
      <x:c r="P154" t="n">
        <x:v>0</x:v>
      </x:c>
    </x:row>
    <x:row r="155">
      <x:c r="A155" t="n">
        <x:v>25</x:v>
      </x:c>
      <x:c r="B155" t="inlineStr">
        <x:is>
          <x:t xml:space="preserve">A</x:t>
        </x:is>
      </x:c>
      <x:c r="C155" t="inlineStr">
        <x:is>
          <x:t xml:space="preserve">P088-04</x:t>
        </x:is>
      </x:c>
      <x:c r="D155" t="inlineStr">
        <x:is>
          <x:t xml:space="preserve">2025-12-02 11:35:54.600</x:t>
        </x:is>
      </x:c>
      <x:c r="E155" s="45" t="n">
        <x:v>4.56269999999995</x:v>
      </x:c>
      <x:c r="F155" t="inlineStr">
        <x:is>
          <x:t xml:space="preserve">MILP-LEX</x:t>
        </x:is>
      </x:c>
      <x:c r="G155" t="n">
        <x:v>4</x:v>
      </x:c>
      <x:c r="H155" t="n">
        <x:v>17</x:v>
      </x:c>
      <x:c r="I155" s="46" t="n">
        <x:v>3</x:v>
      </x:c>
      <x:c r="J155" s="46" t="n">
        <x:v>4908.3548</x:v>
      </x:c>
      <x:c r="K155" s="45" t="n">
        <x:v>50.9379222687296</x:v>
      </x:c>
      <x:c r="L155" s="45" t="n">
        <x:v>34.72329600000035</x:v>
      </x:c>
      <x:c r="M155" t="n">
        <x:v>0</x:v>
      </x:c>
      <x:c r="N155" t="inlineStr">
        <x:is>
          <x:t xml:space="preserve">ÓPTIMO</x:t>
        </x:is>
      </x:c>
      <x:c r="O155" s="45" t="n">
        <x:v>0.0665201379997597</x:v>
      </x:c>
      <x:c r="P155" t="n">
        <x:v>0</x:v>
      </x:c>
    </x:row>
    <x:row r="156">
      <x:c r="A156" t="n">
        <x:v>25</x:v>
      </x:c>
      <x:c r="B156" t="inlineStr">
        <x:is>
          <x:t xml:space="preserve">B</x:t>
        </x:is>
      </x:c>
      <x:c r="C156" t="inlineStr">
        <x:is>
          <x:t xml:space="preserve">P088-04</x:t>
        </x:is>
      </x:c>
      <x:c r="D156" t="inlineStr">
        <x:is>
          <x:t xml:space="preserve">2025-12-02 11:35:54.600</x:t>
        </x:is>
      </x:c>
      <x:c r="E156" s="45" t="n">
        <x:v>4.56269999999995</x:v>
      </x:c>
      <x:c r="F156" t="inlineStr">
        <x:is>
          <x:t xml:space="preserve">CONV</x:t>
        </x:is>
      </x:c>
      <x:c r="G156" t="n">
        <x:v>4</x:v>
      </x:c>
      <x:c r="H156" t="n">
        <x:v>17</x:v>
      </x:c>
      <x:c r="I156" s="46" t="n">
        <x:v>3</x:v>
      </x:c>
      <x:c r="J156" s="46" t="n">
        <x:v>4908.3548</x:v>
      </x:c>
      <x:c r="K156" s="45" t="n">
        <x:v>63.78943320861345</x:v>
      </x:c>
      <x:c r="L156" s="45" t="n">
        <x:v>125.6566320000004</x:v>
      </x:c>
      <x:c r="M156" t="n">
        <x:v>0</x:v>
      </x:c>
      <x:c r="N156" t="inlineStr">
        <x:is>
          <x:t xml:space="preserve">REGLA</x:t>
        </x:is>
      </x:c>
      <x:c r="O156" s="45" t="n">
        <x:v>4.930199975206051e-05</x:v>
      </x:c>
      <x:c r="P156" t="n">
        <x:v>0</x:v>
      </x:c>
    </x:row>
    <x:row r="157">
      <x:c r="A157" t="n">
        <x:v>25</x:v>
      </x:c>
      <x:c r="B157" t="inlineStr">
        <x:is>
          <x:t xml:space="preserve">B</x:t>
        </x:is>
      </x:c>
      <x:c r="C157" t="inlineStr">
        <x:is>
          <x:t xml:space="preserve">P088-04</x:t>
        </x:is>
      </x:c>
      <x:c r="D157" t="inlineStr">
        <x:is>
          <x:t xml:space="preserve">2025-12-02 11:35:54.600</x:t>
        </x:is>
      </x:c>
      <x:c r="E157" s="45" t="n">
        <x:v>4.56269999999995</x:v>
      </x:c>
      <x:c r="F157" t="inlineStr">
        <x:is>
          <x:t xml:space="preserve">EDD</x:t>
        </x:is>
      </x:c>
      <x:c r="G157" t="n">
        <x:v>4</x:v>
      </x:c>
      <x:c r="H157" t="n">
        <x:v>17</x:v>
      </x:c>
      <x:c r="I157" s="46" t="n">
        <x:v>4</x:v>
      </x:c>
      <x:c r="J157" s="46" t="n">
        <x:v>8088.942800000001</x:v>
      </x:c>
      <x:c r="K157" s="45" t="n">
        <x:v>102.8824985874878</x:v>
      </x:c>
      <x:c r="L157" s="45" t="n">
        <x:v>231.6606659999991</x:v>
      </x:c>
      <x:c r="M157" t="n">
        <x:v>0</x:v>
      </x:c>
      <x:c r="N157" t="inlineStr">
        <x:is>
          <x:t xml:space="preserve">REGLA</x:t>
        </x:is>
      </x:c>
      <x:c r="O157" s="45" t="n">
        <x:v>8.796400015853578e-05</x:v>
      </x:c>
      <x:c r="P157" t="n">
        <x:v>0</x:v>
      </x:c>
    </x:row>
    <x:row r="158">
      <x:c r="A158" t="n">
        <x:v>25</x:v>
      </x:c>
      <x:c r="B158" t="inlineStr">
        <x:is>
          <x:t xml:space="preserve">B</x:t>
        </x:is>
      </x:c>
      <x:c r="C158" t="inlineStr">
        <x:is>
          <x:t xml:space="preserve">P088-04</x:t>
        </x:is>
      </x:c>
      <x:c r="D158" t="inlineStr">
        <x:is>
          <x:t xml:space="preserve">2025-12-02 11:35:54.600</x:t>
        </x:is>
      </x:c>
      <x:c r="E158" s="45" t="n">
        <x:v>4.56269999999995</x:v>
      </x:c>
      <x:c r="F158" t="inlineStr">
        <x:is>
          <x:t xml:space="preserve">MILP-LEX</x:t>
        </x:is>
      </x:c>
      <x:c r="G158" t="n">
        <x:v>4</x:v>
      </x:c>
      <x:c r="H158" t="n">
        <x:v>17</x:v>
      </x:c>
      <x:c r="I158" s="46" t="n">
        <x:v>3</x:v>
      </x:c>
      <x:c r="J158" s="46" t="n">
        <x:v>4908.3548</x:v>
      </x:c>
      <x:c r="K158" s="45" t="n">
        <x:v>63.78943320861345</x:v>
      </x:c>
      <x:c r="L158" s="45" t="n">
        <x:v>125.6566320000004</x:v>
      </x:c>
      <x:c r="M158" t="n">
        <x:v>0</x:v>
      </x:c>
      <x:c r="N158" t="inlineStr">
        <x:is>
          <x:t xml:space="preserve">ÓPTIMO</x:t>
        </x:is>
      </x:c>
      <x:c r="O158" s="45" t="n">
        <x:v>0.0563864220002869</x:v>
      </x:c>
      <x:c r="P158" t="n">
        <x:v>0</x:v>
      </x:c>
    </x:row>
    <x:row r="159">
      <x:c r="A159" t="n">
        <x:v>26</x:v>
      </x:c>
      <x:c r="B159" t="inlineStr">
        <x:is>
          <x:t xml:space="preserve">A</x:t>
        </x:is>
      </x:c>
      <x:c r="C159" t="inlineStr">
        <x:is>
          <x:t xml:space="preserve">P028-04</x:t>
        </x:is>
      </x:c>
      <x:c r="D159" t="inlineStr">
        <x:is>
          <x:t xml:space="preserve">2025-04-25 13:21:26.640</x:t>
        </x:is>
      </x:c>
      <x:c r="E159" s="45" t="n">
        <x:v>4.562700000000064</x:v>
      </x:c>
      <x:c r="F159" t="inlineStr">
        <x:is>
          <x:t xml:space="preserve">CONV</x:t>
        </x:is>
      </x:c>
      <x:c r="G159" t="n">
        <x:v>4</x:v>
      </x:c>
      <x:c r="H159" t="n">
        <x:v>36</x:v>
      </x:c>
      <x:c r="I159" s="46" t="n">
        <x:v>3</x:v>
      </x:c>
      <x:c r="J159" s="46" t="n">
        <x:v>4908.3548</x:v>
      </x:c>
      <x:c r="K159" s="45" t="n">
        <x:v>31.28551820093586</x:v>
      </x:c>
      <x:c r="L159" s="45" t="n">
        <x:v>58.02553599999988</x:v>
      </x:c>
      <x:c r="M159" t="n">
        <x:v>0</x:v>
      </x:c>
      <x:c r="N159" t="inlineStr">
        <x:is>
          <x:t xml:space="preserve">REGLA</x:t>
        </x:is>
      </x:c>
      <x:c r="O159" s="45" t="n">
        <x:v>8.504200013703667e-05</x:v>
      </x:c>
      <x:c r="P159" t="n">
        <x:v>0</x:v>
      </x:c>
    </x:row>
    <x:row r="160">
      <x:c r="A160" t="n">
        <x:v>26</x:v>
      </x:c>
      <x:c r="B160" t="inlineStr">
        <x:is>
          <x:t xml:space="preserve">A</x:t>
        </x:is>
      </x:c>
      <x:c r="C160" t="inlineStr">
        <x:is>
          <x:t xml:space="preserve">P028-04</x:t>
        </x:is>
      </x:c>
      <x:c r="D160" t="inlineStr">
        <x:is>
          <x:t xml:space="preserve">2025-04-25 13:21:26.640</x:t>
        </x:is>
      </x:c>
      <x:c r="E160" s="45" t="n">
        <x:v>4.562700000000064</x:v>
      </x:c>
      <x:c r="F160" t="inlineStr">
        <x:is>
          <x:t xml:space="preserve">EDD</x:t>
        </x:is>
      </x:c>
      <x:c r="G160" t="n">
        <x:v>4</x:v>
      </x:c>
      <x:c r="H160" t="n">
        <x:v>36</x:v>
      </x:c>
      <x:c r="I160" s="46" t="n">
        <x:v>3</x:v>
      </x:c>
      <x:c r="J160" s="46" t="n">
        <x:v>7008.456800000001</x:v>
      </x:c>
      <x:c r="K160" s="45" t="n">
        <x:v>69.52187032229173</x:v>
      </x:c>
      <x:c r="L160" s="45" t="n">
        <x:v>424.4376920000004</x:v>
      </x:c>
      <x:c r="M160" t="n">
        <x:v>0</x:v>
      </x:c>
      <x:c r="N160" t="inlineStr">
        <x:is>
          <x:t xml:space="preserve">REGLA</x:t>
        </x:is>
      </x:c>
      <x:c r="O160" s="45" t="n">
        <x:v>0.0002497859995855</x:v>
      </x:c>
      <x:c r="P160" t="n">
        <x:v>0</x:v>
      </x:c>
    </x:row>
    <x:row r="161">
      <x:c r="A161" t="n">
        <x:v>26</x:v>
      </x:c>
      <x:c r="B161" t="inlineStr">
        <x:is>
          <x:t xml:space="preserve">A</x:t>
        </x:is>
      </x:c>
      <x:c r="C161" t="inlineStr">
        <x:is>
          <x:t xml:space="preserve">P028-04</x:t>
        </x:is>
      </x:c>
      <x:c r="D161" t="inlineStr">
        <x:is>
          <x:t xml:space="preserve">2025-04-25 13:21:26.640</x:t>
        </x:is>
      </x:c>
      <x:c r="E161" s="45" t="n">
        <x:v>4.562700000000064</x:v>
      </x:c>
      <x:c r="F161" t="inlineStr">
        <x:is>
          <x:t xml:space="preserve">MILP-LEX</x:t>
        </x:is>
      </x:c>
      <x:c r="G161" t="n">
        <x:v>4</x:v>
      </x:c>
      <x:c r="H161" t="n">
        <x:v>36</x:v>
      </x:c>
      <x:c r="I161" s="46" t="n">
        <x:v>3</x:v>
      </x:c>
      <x:c r="J161" s="46" t="n">
        <x:v>4908.3548</x:v>
      </x:c>
      <x:c r="K161" s="45" t="n">
        <x:v>28.64993191403022</x:v>
      </x:c>
      <x:c r="L161" s="45" t="n">
        <x:v>176.4905130283407</x:v>
      </x:c>
      <x:c r="M161" t="n">
        <x:v>0</x:v>
      </x:c>
      <x:c r="N161" t="inlineStr">
        <x:is>
          <x:t xml:space="preserve">ÓPTIMO</x:t>
        </x:is>
      </x:c>
      <x:c r="O161" s="45" t="n">
        <x:v>1.773341303000052</x:v>
      </x:c>
      <x:c r="P161" t="n">
        <x:v>0</x:v>
      </x:c>
    </x:row>
    <x:row r="162">
      <x:c r="A162" t="n">
        <x:v>26</x:v>
      </x:c>
      <x:c r="B162" t="inlineStr">
        <x:is>
          <x:t xml:space="preserve">B</x:t>
        </x:is>
      </x:c>
      <x:c r="C162" t="inlineStr">
        <x:is>
          <x:t xml:space="preserve">P028-04</x:t>
        </x:is>
      </x:c>
      <x:c r="D162" t="inlineStr">
        <x:is>
          <x:t xml:space="preserve">2025-04-25 13:21:26.640</x:t>
        </x:is>
      </x:c>
      <x:c r="E162" s="45" t="n">
        <x:v>4.562700000000064</x:v>
      </x:c>
      <x:c r="F162" t="inlineStr">
        <x:is>
          <x:t xml:space="preserve">CONV</x:t>
        </x:is>
      </x:c>
      <x:c r="G162" t="n">
        <x:v>4</x:v>
      </x:c>
      <x:c r="H162" t="n">
        <x:v>36</x:v>
      </x:c>
      <x:c r="I162" s="46" t="n">
        <x:v>3</x:v>
      </x:c>
      <x:c r="J162" s="46" t="n">
        <x:v>4908.3548</x:v>
      </x:c>
      <x:c r="K162" s="45" t="n">
        <x:v>43.00639771298921</x:v>
      </x:c>
      <x:c r="L162" s="45" t="n">
        <x:v>238.904843</x:v>
      </x:c>
      <x:c r="M162" t="n">
        <x:v>0</x:v>
      </x:c>
      <x:c r="N162" t="inlineStr">
        <x:is>
          <x:t xml:space="preserve">REGLA</x:t>
        </x:is>
      </x:c>
      <x:c r="O162" s="45" t="n">
        <x:v>8.529499973519705e-05</x:v>
      </x:c>
      <x:c r="P162" t="n">
        <x:v>0</x:v>
      </x:c>
    </x:row>
    <x:row r="163">
      <x:c r="A163" t="n">
        <x:v>26</x:v>
      </x:c>
      <x:c r="B163" t="inlineStr">
        <x:is>
          <x:t xml:space="preserve">B</x:t>
        </x:is>
      </x:c>
      <x:c r="C163" t="inlineStr">
        <x:is>
          <x:t xml:space="preserve">P028-04</x:t>
        </x:is>
      </x:c>
      <x:c r="D163" t="inlineStr">
        <x:is>
          <x:t xml:space="preserve">2025-04-25 13:21:26.640</x:t>
        </x:is>
      </x:c>
      <x:c r="E163" s="45" t="n">
        <x:v>4.562700000000064</x:v>
      </x:c>
      <x:c r="F163" t="inlineStr">
        <x:is>
          <x:t xml:space="preserve">EDD</x:t>
        </x:is>
      </x:c>
      <x:c r="G163" t="n">
        <x:v>4</x:v>
      </x:c>
      <x:c r="H163" t="n">
        <x:v>36</x:v>
      </x:c>
      <x:c r="I163" s="46" t="n">
        <x:v>3</x:v>
      </x:c>
      <x:c r="J163" s="46" t="n">
        <x:v>7008.456800000001</x:v>
      </x:c>
      <x:c r="K163" s="45" t="n">
        <x:v>69.66534858111469</x:v>
      </x:c>
      <x:c r="L163" s="45" t="n">
        <x:v>500.967199</x:v>
      </x:c>
      <x:c r="M163" t="n">
        <x:v>0</x:v>
      </x:c>
      <x:c r="N163" t="inlineStr">
        <x:is>
          <x:t xml:space="preserve">REGLA</x:t>
        </x:is>
      </x:c>
      <x:c r="O163" s="45" t="n">
        <x:v>0.0002466429996275</x:v>
      </x:c>
      <x:c r="P163" t="n">
        <x:v>0</x:v>
      </x:c>
    </x:row>
    <x:row r="164">
      <x:c r="A164" t="n">
        <x:v>26</x:v>
      </x:c>
      <x:c r="B164" t="inlineStr">
        <x:is>
          <x:t xml:space="preserve">B</x:t>
        </x:is>
      </x:c>
      <x:c r="C164" t="inlineStr">
        <x:is>
          <x:t xml:space="preserve">P028-04</x:t>
        </x:is>
      </x:c>
      <x:c r="D164" t="inlineStr">
        <x:is>
          <x:t xml:space="preserve">2025-04-25 13:21:26.640</x:t>
        </x:is>
      </x:c>
      <x:c r="E164" s="45" t="n">
        <x:v>4.562700000000064</x:v>
      </x:c>
      <x:c r="F164" t="inlineStr">
        <x:is>
          <x:t xml:space="preserve">MILP-LEX</x:t>
        </x:is>
      </x:c>
      <x:c r="G164" t="n">
        <x:v>4</x:v>
      </x:c>
      <x:c r="H164" t="n">
        <x:v>36</x:v>
      </x:c>
      <x:c r="I164" s="46" t="n">
        <x:v>3</x:v>
      </x:c>
      <x:c r="J164" s="46" t="n">
        <x:v>4908.3548</x:v>
      </x:c>
      <x:c r="K164" s="45" t="n">
        <x:v>31.04420879911176</x:v>
      </x:c>
      <x:c r="L164" s="45" t="n">
        <x:v>438.1687683914871</x:v>
      </x:c>
      <x:c r="M164" t="n">
        <x:v>0</x:v>
      </x:c>
      <x:c r="N164" t="inlineStr">
        <x:is>
          <x:t xml:space="preserve">ÓPTIMO</x:t>
        </x:is>
      </x:c>
      <x:c r="O164" s="45" t="n">
        <x:v>1.371049055999719</x:v>
      </x:c>
      <x:c r="P164" t="n">
        <x:v>0</x:v>
      </x:c>
    </x:row>
    <x:row r="165">
      <x:c r="A165" t="n">
        <x:v>27</x:v>
      </x:c>
      <x:c r="B165" t="inlineStr">
        <x:is>
          <x:t xml:space="preserve">A</x:t>
        </x:is>
      </x:c>
      <x:c r="C165" t="inlineStr">
        <x:is>
          <x:t xml:space="preserve">P091-04</x:t>
        </x:is>
      </x:c>
      <x:c r="D165" t="inlineStr">
        <x:is>
          <x:t xml:space="preserve">2025-12-10 14:57:01.800</x:t>
        </x:is>
      </x:c>
      <x:c r="E165" s="45" t="n">
        <x:v>2</x:v>
      </x:c>
      <x:c r="F165" t="inlineStr">
        <x:is>
          <x:t xml:space="preserve">CONV</x:t>
        </x:is>
      </x:c>
      <x:c r="G165" t="n">
        <x:v>4</x:v>
      </x:c>
      <x:c r="H165" t="n">
        <x:v>35</x:v>
      </x:c>
      <x:c r="I165" s="46" t="n">
        <x:v>2</x:v>
      </x:c>
      <x:c r="J165" s="46" t="n">
        <x:v>3222.8748</x:v>
      </x:c>
      <x:c r="K165" s="45" t="n">
        <x:v>6.85180524744295</x:v>
      </x:c>
      <x:c r="L165" s="45" t="n">
        <x:v>36.073253999994</x:v>
      </x:c>
      <x:c r="M165" t="n">
        <x:v>0</x:v>
      </x:c>
      <x:c r="N165" t="inlineStr">
        <x:is>
          <x:t xml:space="preserve">REGLA</x:t>
        </x:is>
      </x:c>
      <x:c r="O165" s="45" t="n">
        <x:v>7.758699939586222e-05</x:v>
      </x:c>
      <x:c r="P165" t="n">
        <x:v>0</x:v>
      </x:c>
    </x:row>
    <x:row r="166">
      <x:c r="A166" t="n">
        <x:v>27</x:v>
      </x:c>
      <x:c r="B166" t="inlineStr">
        <x:is>
          <x:t xml:space="preserve">A</x:t>
        </x:is>
      </x:c>
      <x:c r="C166" t="inlineStr">
        <x:is>
          <x:t xml:space="preserve">P091-04</x:t>
        </x:is>
      </x:c>
      <x:c r="D166" t="inlineStr">
        <x:is>
          <x:t xml:space="preserve">2025-12-10 14:57:01.800</x:t>
        </x:is>
      </x:c>
      <x:c r="E166" s="45" t="n">
        <x:v>2</x:v>
      </x:c>
      <x:c r="F166" t="inlineStr">
        <x:is>
          <x:t xml:space="preserve">EDD</x:t>
        </x:is>
      </x:c>
      <x:c r="G166" t="n">
        <x:v>4</x:v>
      </x:c>
      <x:c r="H166" t="n">
        <x:v>35</x:v>
      </x:c>
      <x:c r="I166" s="46" t="n">
        <x:v>1</x:v>
      </x:c>
      <x:c r="J166" s="46" t="n">
        <x:v>2322.4698</x:v>
      </x:c>
      <x:c r="K166" s="45" t="n">
        <x:v>4.711205483998094</x:v>
      </x:c>
      <x:c r="L166" s="45" t="n">
        <x:v>276.9823799999945</x:v>
      </x:c>
      <x:c r="M166" t="n">
        <x:v>0</x:v>
      </x:c>
      <x:c r="N166" t="inlineStr">
        <x:is>
          <x:t xml:space="preserve">REGLA</x:t>
        </x:is>
      </x:c>
      <x:c r="O166" s="45" t="n">
        <x:v>0.0002489199996489</x:v>
      </x:c>
      <x:c r="P166" t="n">
        <x:v>0</x:v>
      </x:c>
    </x:row>
    <x:row r="167">
      <x:c r="A167" t="n">
        <x:v>27</x:v>
      </x:c>
      <x:c r="B167" t="inlineStr">
        <x:is>
          <x:t xml:space="preserve">A</x:t>
        </x:is>
      </x:c>
      <x:c r="C167" t="inlineStr">
        <x:is>
          <x:t xml:space="preserve">P091-04</x:t>
        </x:is>
      </x:c>
      <x:c r="D167" t="inlineStr">
        <x:is>
          <x:t xml:space="preserve">2025-12-10 14:57:01.800</x:t>
        </x:is>
      </x:c>
      <x:c r="E167" s="45" t="n">
        <x:v>2</x:v>
      </x:c>
      <x:c r="F167" t="inlineStr">
        <x:is>
          <x:t xml:space="preserve">MILP-LEX</x:t>
        </x:is>
      </x:c>
      <x:c r="G167" t="n">
        <x:v>4</x:v>
      </x:c>
      <x:c r="H167" t="n">
        <x:v>35</x:v>
      </x:c>
      <x:c r="I167" s="46" t="n">
        <x:v>1</x:v>
      </x:c>
      <x:c r="J167" s="46" t="n">
        <x:v>900.405</x:v>
      </x:c>
      <x:c r="K167" s="45" t="n">
        <x:v>4.218541377247663</x:v>
      </x:c>
      <x:c r="L167" s="45" t="n">
        <x:v>137.3062097251113</x:v>
      </x:c>
      <x:c r="M167" t="n">
        <x:v>0</x:v>
      </x:c>
      <x:c r="N167" t="inlineStr">
        <x:is>
          <x:t xml:space="preserve">ÓPTIMO</x:t>
        </x:is>
      </x:c>
      <x:c r="O167" s="45" t="n">
        <x:v>0.9869843230007972</x:v>
      </x:c>
      <x:c r="P167" t="n">
        <x:v>0</x:v>
      </x:c>
    </x:row>
    <x:row r="168">
      <x:c r="A168" t="n">
        <x:v>27</x:v>
      </x:c>
      <x:c r="B168" t="inlineStr">
        <x:is>
          <x:t xml:space="preserve">B</x:t>
        </x:is>
      </x:c>
      <x:c r="C168" t="inlineStr">
        <x:is>
          <x:t xml:space="preserve">P091-04</x:t>
        </x:is>
      </x:c>
      <x:c r="D168" t="inlineStr">
        <x:is>
          <x:t xml:space="preserve">2025-12-10 14:57:01.800</x:t>
        </x:is>
      </x:c>
      <x:c r="E168" s="45" t="n">
        <x:v>2</x:v>
      </x:c>
      <x:c r="F168" t="inlineStr">
        <x:is>
          <x:t xml:space="preserve">CONV</x:t>
        </x:is>
      </x:c>
      <x:c r="G168" t="n">
        <x:v>4</x:v>
      </x:c>
      <x:c r="H168" t="n">
        <x:v>35</x:v>
      </x:c>
      <x:c r="I168" s="46" t="n">
        <x:v>2</x:v>
      </x:c>
      <x:c r="J168" s="46" t="n">
        <x:v>3222.8748</x:v>
      </x:c>
      <x:c r="K168" s="45" t="n">
        <x:v>14.27628533374045</x:v>
      </x:c>
      <x:c r="L168" s="45" t="n">
        <x:v>167.401069999994</x:v>
      </x:c>
      <x:c r="M168" t="n">
        <x:v>0</x:v>
      </x:c>
      <x:c r="N168" t="inlineStr">
        <x:is>
          <x:t xml:space="preserve">REGLA</x:t>
        </x:is>
      </x:c>
      <x:c r="O168" s="45" t="n">
        <x:v>6.945600034669042e-05</x:v>
      </x:c>
      <x:c r="P168" t="n">
        <x:v>0</x:v>
      </x:c>
    </x:row>
    <x:row r="169">
      <x:c r="A169" t="n">
        <x:v>27</x:v>
      </x:c>
      <x:c r="B169" t="inlineStr">
        <x:is>
          <x:t xml:space="preserve">B</x:t>
        </x:is>
      </x:c>
      <x:c r="C169" t="inlineStr">
        <x:is>
          <x:t xml:space="preserve">P091-04</x:t>
        </x:is>
      </x:c>
      <x:c r="D169" t="inlineStr">
        <x:is>
          <x:t xml:space="preserve">2025-12-10 14:57:01.800</x:t>
        </x:is>
      </x:c>
      <x:c r="E169" s="45" t="n">
        <x:v>2</x:v>
      </x:c>
      <x:c r="F169" t="inlineStr">
        <x:is>
          <x:t xml:space="preserve">EDD</x:t>
        </x:is>
      </x:c>
      <x:c r="G169" t="n">
        <x:v>4</x:v>
      </x:c>
      <x:c r="H169" t="n">
        <x:v>35</x:v>
      </x:c>
      <x:c r="I169" s="46" t="n">
        <x:v>2</x:v>
      </x:c>
      <x:c r="J169" s="46" t="n">
        <x:v>3612.8118</x:v>
      </x:c>
      <x:c r="K169" s="45" t="n">
        <x:v>12.07714542851532</x:v>
      </x:c>
      <x:c r="L169" s="45" t="n">
        <x:v>371.4349979999947</x:v>
      </x:c>
      <x:c r="M169" t="n">
        <x:v>0</x:v>
      </x:c>
      <x:c r="N169" t="inlineStr">
        <x:is>
          <x:t xml:space="preserve">REGLA</x:t>
        </x:is>
      </x:c>
      <x:c r="O169" s="45" t="n">
        <x:v>0.0002271650000693</x:v>
      </x:c>
      <x:c r="P169" t="n">
        <x:v>0</x:v>
      </x:c>
    </x:row>
    <x:row r="170">
      <x:c r="A170" t="n">
        <x:v>27</x:v>
      </x:c>
      <x:c r="B170" t="inlineStr">
        <x:is>
          <x:t xml:space="preserve">B</x:t>
        </x:is>
      </x:c>
      <x:c r="C170" t="inlineStr">
        <x:is>
          <x:t xml:space="preserve">P091-04</x:t>
        </x:is>
      </x:c>
      <x:c r="D170" t="inlineStr">
        <x:is>
          <x:t xml:space="preserve">2025-12-10 14:57:01.800</x:t>
        </x:is>
      </x:c>
      <x:c r="E170" s="45" t="n">
        <x:v>2</x:v>
      </x:c>
      <x:c r="F170" t="inlineStr">
        <x:is>
          <x:t xml:space="preserve">MILP-LEX</x:t>
        </x:is>
      </x:c>
      <x:c r="G170" t="n">
        <x:v>4</x:v>
      </x:c>
      <x:c r="H170" t="n">
        <x:v>35</x:v>
      </x:c>
      <x:c r="I170" s="46" t="n">
        <x:v>1</x:v>
      </x:c>
      <x:c r="J170" s="46" t="n">
        <x:v>1290.342</x:v>
      </x:c>
      <x:c r="K170" s="45" t="n">
        <x:v>9.132318372545331</x:v>
      </x:c>
      <x:c r="L170" s="45" t="n">
        <x:v>259.5755130000009</x:v>
      </x:c>
      <x:c r="M170" t="n">
        <x:v>0</x:v>
      </x:c>
      <x:c r="N170" t="inlineStr">
        <x:is>
          <x:t xml:space="preserve">ÓPTIMO</x:t>
        </x:is>
      </x:c>
      <x:c r="O170" s="45" t="n">
        <x:v>0.9978560560002734</x:v>
      </x:c>
      <x:c r="P170" t="n">
        <x:v>0</x:v>
      </x:c>
    </x:row>
    <x:row r="171">
      <x:c r="A171" t="n">
        <x:v>28</x:v>
      </x:c>
      <x:c r="B171" t="inlineStr">
        <x:is>
          <x:t xml:space="preserve">A</x:t>
        </x:is>
      </x:c>
      <x:c r="C171" t="inlineStr">
        <x:is>
          <x:t xml:space="preserve">P047-03</x:t>
        </x:is>
      </x:c>
      <x:c r="D171" t="inlineStr">
        <x:is>
          <x:t xml:space="preserve">2025-06-18 08:11:57.840</x:t>
        </x:is>
      </x:c>
      <x:c r="E171" s="45" t="n">
        <x:v>2</x:v>
      </x:c>
      <x:c r="F171" t="inlineStr">
        <x:is>
          <x:t xml:space="preserve">CONV</x:t>
        </x:is>
      </x:c>
      <x:c r="G171" t="n">
        <x:v>8</x:v>
      </x:c>
      <x:c r="H171" t="n">
        <x:v>63</x:v>
      </x:c>
      <x:c r="I171" s="46" t="n">
        <x:v>6</x:v>
      </x:c>
      <x:c r="J171" s="46" t="n">
        <x:v>11355.89252</x:v>
      </x:c>
      <x:c r="K171" s="45" t="n">
        <x:v>99.12425550485956</x:v>
      </x:c>
      <x:c r="L171" s="45" t="n">
        <x:v>20.87252799999987</x:v>
      </x:c>
      <x:c r="M171" t="n">
        <x:v>0</x:v>
      </x:c>
      <x:c r="N171" t="inlineStr">
        <x:is>
          <x:t xml:space="preserve">REGLA</x:t>
        </x:is>
      </x:c>
      <x:c r="O171" s="45" t="n">
        <x:v>0.0001081979999071</x:v>
      </x:c>
      <x:c r="P171" t="n">
        <x:v>0</x:v>
      </x:c>
    </x:row>
    <x:row r="172">
      <x:c r="A172" t="n">
        <x:v>28</x:v>
      </x:c>
      <x:c r="B172" t="inlineStr">
        <x:is>
          <x:t xml:space="preserve">A</x:t>
        </x:is>
      </x:c>
      <x:c r="C172" t="inlineStr">
        <x:is>
          <x:t xml:space="preserve">P047-03</x:t>
        </x:is>
      </x:c>
      <x:c r="D172" t="inlineStr">
        <x:is>
          <x:t xml:space="preserve">2025-06-18 08:11:57.840</x:t>
        </x:is>
      </x:c>
      <x:c r="E172" s="45" t="n">
        <x:v>2</x:v>
      </x:c>
      <x:c r="F172" t="inlineStr">
        <x:is>
          <x:t xml:space="preserve">EDD</x:t>
        </x:is>
      </x:c>
      <x:c r="G172" t="n">
        <x:v>8</x:v>
      </x:c>
      <x:c r="H172" t="n">
        <x:v>63</x:v>
      </x:c>
      <x:c r="I172" s="46" t="n">
        <x:v>5</x:v>
      </x:c>
      <x:c r="J172" s="46" t="n">
        <x:v>12085.55552</x:v>
      </x:c>
      <x:c r="K172" s="45" t="n">
        <x:v>93.22351079440875</x:v>
      </x:c>
      <x:c r="L172" s="45" t="n">
        <x:v>1280.389441999995</x:v>
      </x:c>
      <x:c r="M172" t="n">
        <x:v>2</x:v>
      </x:c>
      <x:c r="N172" t="inlineStr">
        <x:is>
          <x:t xml:space="preserve">REGLA</x:t>
        </x:is>
      </x:c>
      <x:c r="O172" s="45" t="n">
        <x:v>0.0005830039999636</x:v>
      </x:c>
      <x:c r="P172" t="n">
        <x:v>0</x:v>
      </x:c>
    </x:row>
    <x:row r="173">
      <x:c r="A173" t="n">
        <x:v>28</x:v>
      </x:c>
      <x:c r="B173" t="inlineStr">
        <x:is>
          <x:t xml:space="preserve">A</x:t>
        </x:is>
      </x:c>
      <x:c r="C173" t="inlineStr">
        <x:is>
          <x:t xml:space="preserve">P047-03</x:t>
        </x:is>
      </x:c>
      <x:c r="D173" t="inlineStr">
        <x:is>
          <x:t xml:space="preserve">2025-06-18 08:11:57.840</x:t>
        </x:is>
      </x:c>
      <x:c r="E173" s="45" t="n">
        <x:v>2</x:v>
      </x:c>
      <x:c r="F173" t="inlineStr">
        <x:is>
          <x:t xml:space="preserve">MILP-LEX</x:t>
        </x:is>
      </x:c>
      <x:c r="G173" t="n">
        <x:v>8</x:v>
      </x:c>
      <x:c r="H173" t="n">
        <x:v>63</x:v>
      </x:c>
      <x:c r="I173" s="46" t="n">
        <x:v>4</x:v>
      </x:c>
      <x:c r="J173" s="46" t="n">
        <x:v>9298.591759999999</x:v>
      </x:c>
      <x:c r="K173" s="45" t="n">
        <x:v>100.7197285758358</x:v>
      </x:c>
      <x:c r="L173" s="45" t="n">
        <x:v>1002.697085815564</x:v>
      </x:c>
      <x:c r="M173" t="n">
        <x:v>1</x:v>
      </x:c>
      <x:c r="N173" t="inlineStr">
        <x:is>
          <x:t xml:space="preserve">ÓPTIMO</x:t>
        </x:is>
      </x:c>
      <x:c r="O173" s="45" t="n">
        <x:v>6.912347956999838</x:v>
      </x:c>
      <x:c r="P173" t="n">
        <x:v>0</x:v>
      </x:c>
    </x:row>
    <x:row r="174">
      <x:c r="A174" t="n">
        <x:v>28</x:v>
      </x:c>
      <x:c r="B174" t="inlineStr">
        <x:is>
          <x:t xml:space="preserve">B</x:t>
        </x:is>
      </x:c>
      <x:c r="C174" t="inlineStr">
        <x:is>
          <x:t xml:space="preserve">P047-03</x:t>
        </x:is>
      </x:c>
      <x:c r="D174" t="inlineStr">
        <x:is>
          <x:t xml:space="preserve">2025-06-18 08:11:57.840</x:t>
        </x:is>
      </x:c>
      <x:c r="E174" s="45" t="n">
        <x:v>2</x:v>
      </x:c>
      <x:c r="F174" t="inlineStr">
        <x:is>
          <x:t xml:space="preserve">CONV</x:t>
        </x:is>
      </x:c>
      <x:c r="G174" t="n">
        <x:v>8</x:v>
      </x:c>
      <x:c r="H174" t="n">
        <x:v>63</x:v>
      </x:c>
      <x:c r="I174" s="46" t="n">
        <x:v>6</x:v>
      </x:c>
      <x:c r="J174" s="46" t="n">
        <x:v>11355.89252</x:v>
      </x:c>
      <x:c r="K174" s="45" t="n">
        <x:v>106.9482254376992</x:v>
      </x:c>
      <x:c r="L174" s="45" t="n">
        <x:v>67.00586399999975</x:v>
      </x:c>
      <x:c r="M174" t="n">
        <x:v>0</x:v>
      </x:c>
      <x:c r="N174" t="inlineStr">
        <x:is>
          <x:t xml:space="preserve">REGLA</x:t>
        </x:is>
      </x:c>
      <x:c r="O174" s="45" t="n">
        <x:v>0.0001541410001664</x:v>
      </x:c>
      <x:c r="P174" t="n">
        <x:v>0</x:v>
      </x:c>
    </x:row>
    <x:row r="175">
      <x:c r="A175" t="n">
        <x:v>28</x:v>
      </x:c>
      <x:c r="B175" t="inlineStr">
        <x:is>
          <x:t xml:space="preserve">B</x:t>
        </x:is>
      </x:c>
      <x:c r="C175" t="inlineStr">
        <x:is>
          <x:t xml:space="preserve">P047-03</x:t>
        </x:is>
      </x:c>
      <x:c r="D175" t="inlineStr">
        <x:is>
          <x:t xml:space="preserve">2025-06-18 08:11:57.840</x:t>
        </x:is>
      </x:c>
      <x:c r="E175" s="45" t="n">
        <x:v>2</x:v>
      </x:c>
      <x:c r="F175" t="inlineStr">
        <x:is>
          <x:t xml:space="preserve">EDD</x:t>
        </x:is>
      </x:c>
      <x:c r="G175" t="n">
        <x:v>8</x:v>
      </x:c>
      <x:c r="H175" t="n">
        <x:v>63</x:v>
      </x:c>
      <x:c r="I175" s="46" t="n">
        <x:v>5</x:v>
      </x:c>
      <x:c r="J175" s="46" t="n">
        <x:v>12085.55552</x:v>
      </x:c>
      <x:c r="K175" s="45" t="n">
        <x:v>119.2886279879367</x:v>
      </x:c>
      <x:c r="L175" s="45" t="n">
        <x:v>1222.722771999995</x:v>
      </x:c>
      <x:c r="M175" t="n">
        <x:v>2</x:v>
      </x:c>
      <x:c r="N175" t="inlineStr">
        <x:is>
          <x:t xml:space="preserve">REGLA</x:t>
        </x:is>
      </x:c>
      <x:c r="O175" s="45" t="n">
        <x:v>0.0006609209995076</x:v>
      </x:c>
      <x:c r="P175" t="n">
        <x:v>0</x:v>
      </x:c>
    </x:row>
    <x:row r="176">
      <x:c r="A176" t="n">
        <x:v>28</x:v>
      </x:c>
      <x:c r="B176" t="inlineStr">
        <x:is>
          <x:t xml:space="preserve">B</x:t>
        </x:is>
      </x:c>
      <x:c r="C176" t="inlineStr">
        <x:is>
          <x:t xml:space="preserve">P047-03</x:t>
        </x:is>
      </x:c>
      <x:c r="D176" t="inlineStr">
        <x:is>
          <x:t xml:space="preserve">2025-06-18 08:11:57.840</x:t>
        </x:is>
      </x:c>
      <x:c r="E176" s="45" t="n">
        <x:v>2</x:v>
      </x:c>
      <x:c r="F176" t="inlineStr">
        <x:is>
          <x:t xml:space="preserve">MILP-LEX</x:t>
        </x:is>
      </x:c>
      <x:c r="G176" t="n">
        <x:v>8</x:v>
      </x:c>
      <x:c r="H176" t="n">
        <x:v>63</x:v>
      </x:c>
      <x:c r="I176" s="46" t="n">
        <x:v>4</x:v>
      </x:c>
      <x:c r="J176" s="46" t="n">
        <x:v>9298.591759999999</x:v>
      </x:c>
      <x:c r="K176" s="45" t="n">
        <x:v>118.9608940776715</x:v>
      </x:c>
      <x:c r="L176" s="45" t="n">
        <x:v>1079.290086458291</x:v>
      </x:c>
      <x:c r="M176" t="n">
        <x:v>1</x:v>
      </x:c>
      <x:c r="N176" t="inlineStr">
        <x:is>
          <x:t xml:space="preserve">ÓPTIMO</x:t>
        </x:is>
      </x:c>
      <x:c r="O176" s="45" t="n">
        <x:v>9.232743364999806</x:v>
      </x:c>
      <x:c r="P176" t="n">
        <x:v>0</x:v>
      </x:c>
    </x:row>
    <x:row r="177">
      <x:c r="A177" t="n">
        <x:v>29</x:v>
      </x:c>
      <x:c r="B177" t="inlineStr">
        <x:is>
          <x:t xml:space="preserve">A</x:t>
        </x:is>
      </x:c>
      <x:c r="C177" t="inlineStr">
        <x:is>
          <x:t xml:space="preserve">P050-04</x:t>
        </x:is>
      </x:c>
      <x:c r="D177" t="inlineStr">
        <x:is>
          <x:t xml:space="preserve">2025-07-25 08:01:26.760</x:t>
        </x:is>
      </x:c>
      <x:c r="E177" s="45" t="n">
        <x:v>3</x:v>
      </x:c>
      <x:c r="F177" t="inlineStr">
        <x:is>
          <x:t xml:space="preserve">CONV</x:t>
        </x:is>
      </x:c>
      <x:c r="G177" t="n">
        <x:v>4</x:v>
      </x:c>
      <x:c r="H177" t="n">
        <x:v>38</x:v>
      </x:c>
      <x:c r="I177" s="46" t="n">
        <x:v>4</x:v>
      </x:c>
      <x:c r="J177" s="46" t="n">
        <x:v>9478.672759999999</x:v>
      </x:c>
      <x:c r="K177" s="45" t="n">
        <x:v>130.1517141706202</x:v>
      </x:c>
      <x:c r="L177" s="45" t="n">
        <x:v>158.2773789999931</x:v>
      </x:c>
      <x:c r="M177" t="n">
        <x:v>0</x:v>
      </x:c>
      <x:c r="N177" t="inlineStr">
        <x:is>
          <x:t xml:space="preserve">REGLA</x:t>
        </x:is>
      </x:c>
      <x:c r="O177" s="45" t="n">
        <x:v>9.178499931294935e-05</x:v>
      </x:c>
      <x:c r="P177" t="n">
        <x:v>0</x:v>
      </x:c>
    </x:row>
    <x:row r="178">
      <x:c r="A178" t="n">
        <x:v>29</x:v>
      </x:c>
      <x:c r="B178" t="inlineStr">
        <x:is>
          <x:t xml:space="preserve">A</x:t>
        </x:is>
      </x:c>
      <x:c r="C178" t="inlineStr">
        <x:is>
          <x:t xml:space="preserve">P050-04</x:t>
        </x:is>
      </x:c>
      <x:c r="D178" t="inlineStr">
        <x:is>
          <x:t xml:space="preserve">2025-07-25 08:01:26.760</x:t>
        </x:is>
      </x:c>
      <x:c r="E178" s="45" t="n">
        <x:v>3</x:v>
      </x:c>
      <x:c r="F178" t="inlineStr">
        <x:is>
          <x:t xml:space="preserve">EDD</x:t>
        </x:is>
      </x:c>
      <x:c r="G178" t="n">
        <x:v>4</x:v>
      </x:c>
      <x:c r="H178" t="n">
        <x:v>38</x:v>
      </x:c>
      <x:c r="I178" s="46" t="n">
        <x:v>3</x:v>
      </x:c>
      <x:c r="J178" s="46" t="n">
        <x:v>8218.10576</x:v>
      </x:c>
      <x:c r="K178" s="45" t="n">
        <x:v>146.2824830110997</x:v>
      </x:c>
      <x:c r="L178" s="45" t="n">
        <x:v>595.1972469999948</x:v>
      </x:c>
      <x:c r="M178" t="n">
        <x:v>1</x:v>
      </x:c>
      <x:c r="N178" t="inlineStr">
        <x:is>
          <x:t xml:space="preserve">REGLA</x:t>
        </x:is>
      </x:c>
      <x:c r="O178" s="45" t="n">
        <x:v>0.0002538729995649</x:v>
      </x:c>
      <x:c r="P178" t="n">
        <x:v>0</x:v>
      </x:c>
    </x:row>
    <x:row r="179">
      <x:c r="A179" t="n">
        <x:v>29</x:v>
      </x:c>
      <x:c r="B179" t="inlineStr">
        <x:is>
          <x:t xml:space="preserve">A</x:t>
        </x:is>
      </x:c>
      <x:c r="C179" t="inlineStr">
        <x:is>
          <x:t xml:space="preserve">P050-04</x:t>
        </x:is>
      </x:c>
      <x:c r="D179" t="inlineStr">
        <x:is>
          <x:t xml:space="preserve">2025-07-25 08:01:26.760</x:t>
        </x:is>
      </x:c>
      <x:c r="E179" s="45" t="n">
        <x:v>3</x:v>
      </x:c>
      <x:c r="F179" t="inlineStr">
        <x:is>
          <x:t xml:space="preserve">MILP-LEX</x:t>
        </x:is>
      </x:c>
      <x:c r="G179" t="n">
        <x:v>4</x:v>
      </x:c>
      <x:c r="H179" t="n">
        <x:v>38</x:v>
      </x:c>
      <x:c r="I179" s="46" t="n">
        <x:v>3</x:v>
      </x:c>
      <x:c r="J179" s="46" t="n">
        <x:v>7758.216760000001</x:v>
      </x:c>
      <x:c r="K179" s="45" t="n">
        <x:v>109.9033237379463</x:v>
      </x:c>
      <x:c r="L179" s="45" t="n">
        <x:v>360.5830444204321</x:v>
      </x:c>
      <x:c r="M179" t="n">
        <x:v>1</x:v>
      </x:c>
      <x:c r="N179" t="inlineStr">
        <x:is>
          <x:t xml:space="preserve">ÓPTIMO</x:t>
        </x:is>
      </x:c>
      <x:c r="O179" s="45" t="n">
        <x:v>2.857081228000425</x:v>
      </x:c>
      <x:c r="P179" t="n">
        <x:v>0</x:v>
      </x:c>
    </x:row>
    <x:row r="180">
      <x:c r="A180" t="n">
        <x:v>29</x:v>
      </x:c>
      <x:c r="B180" t="inlineStr">
        <x:is>
          <x:t xml:space="preserve">B</x:t>
        </x:is>
      </x:c>
      <x:c r="C180" t="inlineStr">
        <x:is>
          <x:t xml:space="preserve">P050-04</x:t>
        </x:is>
      </x:c>
      <x:c r="D180" t="inlineStr">
        <x:is>
          <x:t xml:space="preserve">2025-07-25 08:01:26.760</x:t>
        </x:is>
      </x:c>
      <x:c r="E180" s="45" t="n">
        <x:v>3</x:v>
      </x:c>
      <x:c r="F180" t="inlineStr">
        <x:is>
          <x:t xml:space="preserve">CONV</x:t>
        </x:is>
      </x:c>
      <x:c r="G180" t="n">
        <x:v>4</x:v>
      </x:c>
      <x:c r="H180" t="n">
        <x:v>38</x:v>
      </x:c>
      <x:c r="I180" s="46" t="n">
        <x:v>4</x:v>
      </x:c>
      <x:c r="J180" s="46" t="n">
        <x:v>9478.672759999999</x:v>
      </x:c>
      <x:c r="K180" s="45" t="n">
        <x:v>194.9076134164725</x:v>
      </x:c>
      <x:c r="L180" s="45" t="n">
        <x:v>677.5106999999962</x:v>
      </x:c>
      <x:c r="M180" t="n">
        <x:v>0</x:v>
      </x:c>
      <x:c r="N180" t="inlineStr">
        <x:is>
          <x:t xml:space="preserve">REGLA</x:t>
        </x:is>
      </x:c>
      <x:c r="O180" s="45" t="n">
        <x:v>0.0001112820000344</x:v>
      </x:c>
      <x:c r="P180" t="n">
        <x:v>0</x:v>
      </x:c>
    </x:row>
    <x:row r="181">
      <x:c r="A181" t="n">
        <x:v>29</x:v>
      </x:c>
      <x:c r="B181" t="inlineStr">
        <x:is>
          <x:t xml:space="preserve">B</x:t>
        </x:is>
      </x:c>
      <x:c r="C181" t="inlineStr">
        <x:is>
          <x:t xml:space="preserve">P050-04</x:t>
        </x:is>
      </x:c>
      <x:c r="D181" t="inlineStr">
        <x:is>
          <x:t xml:space="preserve">2025-07-25 08:01:26.760</x:t>
        </x:is>
      </x:c>
      <x:c r="E181" s="45" t="n">
        <x:v>3</x:v>
      </x:c>
      <x:c r="F181" t="inlineStr">
        <x:is>
          <x:t xml:space="preserve">EDD</x:t>
        </x:is>
      </x:c>
      <x:c r="G181" t="n">
        <x:v>4</x:v>
      </x:c>
      <x:c r="H181" t="n">
        <x:v>38</x:v>
      </x:c>
      <x:c r="I181" s="46" t="n">
        <x:v>3</x:v>
      </x:c>
      <x:c r="J181" s="46" t="n">
        <x:v>8218.10576</x:v>
      </x:c>
      <x:c r="K181" s="45" t="n">
        <x:v>202.4265067643069</x:v>
      </x:c>
      <x:c r="L181" s="45" t="n">
        <x:v>944.4445289999968</x:v>
      </x:c>
      <x:c r="M181" t="n">
        <x:v>1</x:v>
      </x:c>
      <x:c r="N181" t="inlineStr">
        <x:is>
          <x:t xml:space="preserve">REGLA</x:t>
        </x:is>
      </x:c>
      <x:c r="O181" s="45" t="n">
        <x:v>0.0003334290004204</x:v>
      </x:c>
      <x:c r="P181" t="n">
        <x:v>0</x:v>
      </x:c>
    </x:row>
    <x:row r="182">
      <x:c r="A182" t="n">
        <x:v>29</x:v>
      </x:c>
      <x:c r="B182" t="inlineStr">
        <x:is>
          <x:t xml:space="preserve">B</x:t>
        </x:is>
      </x:c>
      <x:c r="C182" t="inlineStr">
        <x:is>
          <x:t xml:space="preserve">P050-04</x:t>
        </x:is>
      </x:c>
      <x:c r="D182" t="inlineStr">
        <x:is>
          <x:t xml:space="preserve">2025-07-25 08:01:26.760</x:t>
        </x:is>
      </x:c>
      <x:c r="E182" s="45" t="n">
        <x:v>3</x:v>
      </x:c>
      <x:c r="F182" t="inlineStr">
        <x:is>
          <x:t xml:space="preserve">MILP-LEX</x:t>
        </x:is>
      </x:c>
      <x:c r="G182" t="n">
        <x:v>4</x:v>
      </x:c>
      <x:c r="H182" t="n">
        <x:v>38</x:v>
      </x:c>
      <x:c r="I182" s="46" t="n">
        <x:v>3</x:v>
      </x:c>
      <x:c r="J182" s="46" t="n">
        <x:v>7758.216760000001</x:v>
      </x:c>
      <x:c r="K182" s="45" t="n">
        <x:v>178.5491458516927</x:v>
      </x:c>
      <x:c r="L182" s="45" t="n">
        <x:v>959.5766525616218</x:v>
      </x:c>
      <x:c r="M182" t="n">
        <x:v>0</x:v>
      </x:c>
      <x:c r="N182" t="inlineStr">
        <x:is>
          <x:t xml:space="preserve">ÓPTIMO</x:t>
        </x:is>
      </x:c>
      <x:c r="O182" s="45" t="n">
        <x:v>2.020422339999641</x:v>
      </x:c>
      <x:c r="P182" t="n">
        <x:v>0</x:v>
      </x:c>
    </x:row>
    <x:row r="183">
      <x:c r="A183" t="n">
        <x:v>30</x:v>
      </x:c>
      <x:c r="B183" t="inlineStr">
        <x:is>
          <x:t xml:space="preserve">A</x:t>
        </x:is>
      </x:c>
      <x:c r="C183" t="inlineStr">
        <x:is>
          <x:t xml:space="preserve">P083-04</x:t>
        </x:is>
      </x:c>
      <x:c r="D183" t="inlineStr">
        <x:is>
          <x:t xml:space="preserve">2025-11-11 16:29:37.680</x:t>
        </x:is>
      </x:c>
      <x:c r="E183" s="45" t="n">
        <x:v>2</x:v>
      </x:c>
      <x:c r="F183" t="inlineStr">
        <x:is>
          <x:t xml:space="preserve">CONV</x:t>
        </x:is>
      </x:c>
      <x:c r="G183" t="n">
        <x:v>4</x:v>
      </x:c>
      <x:c r="H183" t="n">
        <x:v>34</x:v>
      </x:c>
      <x:c r="I183" s="46" t="n">
        <x:v>2</x:v>
      </x:c>
      <x:c r="J183" s="46" t="n">
        <x:v>3222.8748</x:v>
      </x:c>
      <x:c r="K183" s="45" t="n">
        <x:v>6.561572159918963</x:v>
      </x:c>
      <x:c r="L183" s="45" t="n">
        <x:v>31.96605399999544</x:v>
      </x:c>
      <x:c r="M183" t="n">
        <x:v>0</x:v>
      </x:c>
      <x:c r="N183" t="inlineStr">
        <x:is>
          <x:t xml:space="preserve">REGLA</x:t>
        </x:is>
      </x:c>
      <x:c r="O183" s="45" t="n">
        <x:v>7.725400064373389e-05</x:v>
      </x:c>
      <x:c r="P183" t="n">
        <x:v>0</x:v>
      </x:c>
    </x:row>
    <x:row r="184">
      <x:c r="A184" t="n">
        <x:v>30</x:v>
      </x:c>
      <x:c r="B184" t="inlineStr">
        <x:is>
          <x:t xml:space="preserve">A</x:t>
        </x:is>
      </x:c>
      <x:c r="C184" t="inlineStr">
        <x:is>
          <x:t xml:space="preserve">P083-04</x:t>
        </x:is>
      </x:c>
      <x:c r="D184" t="inlineStr">
        <x:is>
          <x:t xml:space="preserve">2025-11-11 16:29:37.680</x:t>
        </x:is>
      </x:c>
      <x:c r="E184" s="45" t="n">
        <x:v>2</x:v>
      </x:c>
      <x:c r="F184" t="inlineStr">
        <x:is>
          <x:t xml:space="preserve">EDD</x:t>
        </x:is>
      </x:c>
      <x:c r="G184" t="n">
        <x:v>4</x:v>
      </x:c>
      <x:c r="H184" t="n">
        <x:v>34</x:v>
      </x:c>
      <x:c r="I184" s="46" t="n">
        <x:v>2</x:v>
      </x:c>
      <x:c r="J184" s="46" t="n">
        <x:v>3612.8118</x:v>
      </x:c>
      <x:c r="K184" s="45" t="n">
        <x:v>11.25269420504789</x:v>
      </x:c>
      <x:c r="L184" s="45" t="n">
        <x:v>238.9075749999947</x:v>
      </x:c>
      <x:c r="M184" t="n">
        <x:v>0</x:v>
      </x:c>
      <x:c r="N184" t="inlineStr">
        <x:is>
          <x:t xml:space="preserve">REGLA</x:t>
        </x:is>
      </x:c>
      <x:c r="O184" s="45" t="n">
        <x:v>0.0002322860000276</x:v>
      </x:c>
      <x:c r="P184" t="n">
        <x:v>0</x:v>
      </x:c>
    </x:row>
    <x:row r="185">
      <x:c r="A185" t="n">
        <x:v>30</x:v>
      </x:c>
      <x:c r="B185" t="inlineStr">
        <x:is>
          <x:t xml:space="preserve">A</x:t>
        </x:is>
      </x:c>
      <x:c r="C185" t="inlineStr">
        <x:is>
          <x:t xml:space="preserve">P083-04</x:t>
        </x:is>
      </x:c>
      <x:c r="D185" t="inlineStr">
        <x:is>
          <x:t xml:space="preserve">2025-11-11 16:29:37.680</x:t>
        </x:is>
      </x:c>
      <x:c r="E185" s="45" t="n">
        <x:v>2</x:v>
      </x:c>
      <x:c r="F185" t="inlineStr">
        <x:is>
          <x:t xml:space="preserve">MILP-LEX</x:t>
        </x:is>
      </x:c>
      <x:c r="G185" t="n">
        <x:v>4</x:v>
      </x:c>
      <x:c r="H185" t="n">
        <x:v>34</x:v>
      </x:c>
      <x:c r="I185" s="46" t="n">
        <x:v>1</x:v>
      </x:c>
      <x:c r="J185" s="46" t="n">
        <x:v>900.405</x:v>
      </x:c>
      <x:c r="K185" s="45" t="n">
        <x:v>4.218541377247663</x:v>
      </x:c>
      <x:c r="L185" s="45" t="n">
        <x:v>136.1963112417036</x:v>
      </x:c>
      <x:c r="M185" t="n">
        <x:v>0</x:v>
      </x:c>
      <x:c r="N185" t="inlineStr">
        <x:is>
          <x:t xml:space="preserve">ÓPTIMO</x:t>
        </x:is>
      </x:c>
      <x:c r="O185" s="45" t="n">
        <x:v>1.331396751000284</x:v>
      </x:c>
      <x:c r="P185" t="n">
        <x:v>0</x:v>
      </x:c>
    </x:row>
    <x:row r="186">
      <x:c r="A186" t="n">
        <x:v>30</x:v>
      </x:c>
      <x:c r="B186" t="inlineStr">
        <x:is>
          <x:t xml:space="preserve">B</x:t>
        </x:is>
      </x:c>
      <x:c r="C186" t="inlineStr">
        <x:is>
          <x:t xml:space="preserve">P083-04</x:t>
        </x:is>
      </x:c>
      <x:c r="D186" t="inlineStr">
        <x:is>
          <x:t xml:space="preserve">2025-11-11 16:29:37.680</x:t>
        </x:is>
      </x:c>
      <x:c r="E186" s="45" t="n">
        <x:v>2</x:v>
      </x:c>
      <x:c r="F186" t="inlineStr">
        <x:is>
          <x:t xml:space="preserve">CONV</x:t>
        </x:is>
      </x:c>
      <x:c r="G186" t="n">
        <x:v>4</x:v>
      </x:c>
      <x:c r="H186" t="n">
        <x:v>34</x:v>
      </x:c>
      <x:c r="I186" s="46" t="n">
        <x:v>3</x:v>
      </x:c>
      <x:c r="J186" s="46" t="n">
        <x:v>4513.2168</x:v>
      </x:c>
      <x:c r="K186" s="45" t="n">
        <x:v>28.5855005270091</x:v>
      </x:c>
      <x:c r="L186" s="45" t="n">
        <x:v>400.5807079999922</x:v>
      </x:c>
      <x:c r="M186" t="n">
        <x:v>0</x:v>
      </x:c>
      <x:c r="N186" t="inlineStr">
        <x:is>
          <x:t xml:space="preserve">REGLA</x:t>
        </x:is>
      </x:c>
      <x:c r="O186" s="45" t="n">
        <x:v>7.163100053730886e-05</x:v>
      </x:c>
      <x:c r="P186" t="n">
        <x:v>0</x:v>
      </x:c>
    </x:row>
    <x:row r="187">
      <x:c r="A187" t="n">
        <x:v>30</x:v>
      </x:c>
      <x:c r="B187" t="inlineStr">
        <x:is>
          <x:t xml:space="preserve">B</x:t>
        </x:is>
      </x:c>
      <x:c r="C187" t="inlineStr">
        <x:is>
          <x:t xml:space="preserve">P083-04</x:t>
        </x:is>
      </x:c>
      <x:c r="D187" t="inlineStr">
        <x:is>
          <x:t xml:space="preserve">2025-11-11 16:29:37.680</x:t>
        </x:is>
      </x:c>
      <x:c r="E187" s="45" t="n">
        <x:v>2</x:v>
      </x:c>
      <x:c r="F187" t="inlineStr">
        <x:is>
          <x:t xml:space="preserve">EDD</x:t>
        </x:is>
      </x:c>
      <x:c r="G187" t="n">
        <x:v>4</x:v>
      </x:c>
      <x:c r="H187" t="n">
        <x:v>34</x:v>
      </x:c>
      <x:c r="I187" s="46" t="n">
        <x:v>2</x:v>
      </x:c>
      <x:c r="J187" s="46" t="n">
        <x:v>3612.8118</x:v>
      </x:c>
      <x:c r="K187" s="45" t="n">
        <x:v>28.86189604315331</x:v>
      </x:c>
      <x:c r="L187" s="45" t="n">
        <x:v>470.5586669999955</x:v>
      </x:c>
      <x:c r="M187" t="n">
        <x:v>0</x:v>
      </x:c>
      <x:c r="N187" t="inlineStr">
        <x:is>
          <x:t xml:space="preserve">REGLA</x:t>
        </x:is>
      </x:c>
      <x:c r="O187" s="45" t="n">
        <x:v>0.0002112259999194</x:v>
      </x:c>
      <x:c r="P187" t="n">
        <x:v>0</x:v>
      </x:c>
    </x:row>
    <x:row r="188">
      <x:c r="A188" t="n">
        <x:v>30</x:v>
      </x:c>
      <x:c r="B188" t="inlineStr">
        <x:is>
          <x:t xml:space="preserve">B</x:t>
        </x:is>
      </x:c>
      <x:c r="C188" t="inlineStr">
        <x:is>
          <x:t xml:space="preserve">P083-04</x:t>
        </x:is>
      </x:c>
      <x:c r="D188" t="inlineStr">
        <x:is>
          <x:t xml:space="preserve">2025-11-11 16:29:37.680</x:t>
        </x:is>
      </x:c>
      <x:c r="E188" s="45" t="n">
        <x:v>2</x:v>
      </x:c>
      <x:c r="F188" t="inlineStr">
        <x:is>
          <x:t xml:space="preserve">MILP-LEX</x:t>
        </x:is>
      </x:c>
      <x:c r="G188" t="n">
        <x:v>4</x:v>
      </x:c>
      <x:c r="H188" t="n">
        <x:v>34</x:v>
      </x:c>
      <x:c r="I188" s="46" t="n">
        <x:v>2</x:v>
      </x:c>
      <x:c r="J188" s="46" t="n">
        <x:v>2190.747</x:v>
      </x:c>
      <x:c r="K188" s="45" t="n">
        <x:v>16.42031284319305</x:v>
      </x:c>
      <x:c r="L188" s="45" t="n">
        <x:v>440.2192116474328</x:v>
      </x:c>
      <x:c r="M188" t="n">
        <x:v>0</x:v>
      </x:c>
      <x:c r="N188" t="inlineStr">
        <x:is>
          <x:t xml:space="preserve">ÓPTIMO</x:t>
        </x:is>
      </x:c>
      <x:c r="O188" s="45" t="n">
        <x:v>0.4945655200008332</x:v>
      </x:c>
      <x:c r="P188" t="n">
        <x:v>0</x:v>
      </x:c>
    </x:row>
    <x:row r="189">
      <x:c r="A189" t="n">
        <x:v>31</x:v>
      </x:c>
      <x:c r="B189" t="inlineStr">
        <x:is>
          <x:t xml:space="preserve">A</x:t>
        </x:is>
      </x:c>
      <x:c r="C189" t="inlineStr">
        <x:is>
          <x:t xml:space="preserve">P061-03</x:t>
        </x:is>
      </x:c>
      <x:c r="D189" t="inlineStr">
        <x:is>
          <x:t xml:space="preserve">2025-08-15 16:37:38.280</x:t>
        </x:is>
      </x:c>
      <x:c r="E189" s="45" t="n">
        <x:v>4.56269999999995</x:v>
      </x:c>
      <x:c r="F189" t="inlineStr">
        <x:is>
          <x:t xml:space="preserve">CONV</x:t>
        </x:is>
      </x:c>
      <x:c r="G189" t="n">
        <x:v>4</x:v>
      </x:c>
      <x:c r="H189" t="n">
        <x:v>29</x:v>
      </x:c>
      <x:c r="I189" s="46" t="n">
        <x:v>3</x:v>
      </x:c>
      <x:c r="J189" s="46" t="n">
        <x:v>5355.65878</x:v>
      </x:c>
      <x:c r="K189" s="45" t="n">
        <x:v>73.92922194969208</x:v>
      </x:c>
      <x:c r="L189" s="45" t="n">
        <x:v>83.64054799999894</x:v>
      </x:c>
      <x:c r="M189" t="n">
        <x:v>0</x:v>
      </x:c>
      <x:c r="N189" t="inlineStr">
        <x:is>
          <x:t xml:space="preserve">REGLA</x:t>
        </x:is>
      </x:c>
      <x:c r="O189" s="45" t="n">
        <x:v>6.672700055787573e-05</x:v>
      </x:c>
      <x:c r="P189" t="n">
        <x:v>0</x:v>
      </x:c>
    </x:row>
    <x:row r="190">
      <x:c r="A190" t="n">
        <x:v>31</x:v>
      </x:c>
      <x:c r="B190" t="inlineStr">
        <x:is>
          <x:t xml:space="preserve">A</x:t>
        </x:is>
      </x:c>
      <x:c r="C190" t="inlineStr">
        <x:is>
          <x:t xml:space="preserve">P061-03</x:t>
        </x:is>
      </x:c>
      <x:c r="D190" t="inlineStr">
        <x:is>
          <x:t xml:space="preserve">2025-08-15 16:37:38.280</x:t>
        </x:is>
      </x:c>
      <x:c r="E190" s="45" t="n">
        <x:v>4.56269999999995</x:v>
      </x:c>
      <x:c r="F190" t="inlineStr">
        <x:is>
          <x:t xml:space="preserve">EDD</x:t>
        </x:is>
      </x:c>
      <x:c r="G190" t="n">
        <x:v>4</x:v>
      </x:c>
      <x:c r="H190" t="n">
        <x:v>29</x:v>
      </x:c>
      <x:c r="I190" s="46" t="n">
        <x:v>4</x:v>
      </x:c>
      <x:c r="J190" s="46" t="n">
        <x:v>8801.29578</x:v>
      </x:c>
      <x:c r="K190" s="45" t="n">
        <x:v>124.5572355922384</x:v>
      </x:c>
      <x:c r="L190" s="45" t="n">
        <x:v>336.8782929999979</x:v>
      </x:c>
      <x:c r="M190" t="n">
        <x:v>0</x:v>
      </x:c>
      <x:c r="N190" t="inlineStr">
        <x:is>
          <x:t xml:space="preserve">REGLA</x:t>
        </x:is>
      </x:c>
      <x:c r="O190" s="45" t="n">
        <x:v>0.0001681990006545</x:v>
      </x:c>
      <x:c r="P190" t="n">
        <x:v>0</x:v>
      </x:c>
    </x:row>
    <x:row r="191">
      <x:c r="A191" t="n">
        <x:v>31</x:v>
      </x:c>
      <x:c r="B191" t="inlineStr">
        <x:is>
          <x:t xml:space="preserve">A</x:t>
        </x:is>
      </x:c>
      <x:c r="C191" t="inlineStr">
        <x:is>
          <x:t xml:space="preserve">P061-03</x:t>
        </x:is>
      </x:c>
      <x:c r="D191" t="inlineStr">
        <x:is>
          <x:t xml:space="preserve">2025-08-15 16:37:38.280</x:t>
        </x:is>
      </x:c>
      <x:c r="E191" s="45" t="n">
        <x:v>4.56269999999995</x:v>
      </x:c>
      <x:c r="F191" t="inlineStr">
        <x:is>
          <x:t xml:space="preserve">MILP-LEX</x:t>
        </x:is>
      </x:c>
      <x:c r="G191" t="n">
        <x:v>4</x:v>
      </x:c>
      <x:c r="H191" t="n">
        <x:v>29</x:v>
      </x:c>
      <x:c r="I191" s="46" t="n">
        <x:v>3</x:v>
      </x:c>
      <x:c r="J191" s="46" t="n">
        <x:v>5355.65878</x:v>
      </x:c>
      <x:c r="K191" s="45" t="n">
        <x:v>72.63904083275648</x:v>
      </x:c>
      <x:c r="L191" s="45" t="n">
        <x:v>124.4398953873053</x:v>
      </x:c>
      <x:c r="M191" t="n">
        <x:v>0</x:v>
      </x:c>
      <x:c r="N191" t="inlineStr">
        <x:is>
          <x:t xml:space="preserve">ÓPTIMO</x:t>
        </x:is>
      </x:c>
      <x:c r="O191" s="45" t="n">
        <x:v>1.065355134000129</x:v>
      </x:c>
      <x:c r="P191" t="n">
        <x:v>0</x:v>
      </x:c>
    </x:row>
    <x:row r="192">
      <x:c r="A192" t="n">
        <x:v>31</x:v>
      </x:c>
      <x:c r="B192" t="inlineStr">
        <x:is>
          <x:t xml:space="preserve">B</x:t>
        </x:is>
      </x:c>
      <x:c r="C192" t="inlineStr">
        <x:is>
          <x:t xml:space="preserve">P061-03</x:t>
        </x:is>
      </x:c>
      <x:c r="D192" t="inlineStr">
        <x:is>
          <x:t xml:space="preserve">2025-08-15 16:37:38.280</x:t>
        </x:is>
      </x:c>
      <x:c r="E192" s="45" t="n">
        <x:v>4.56269999999995</x:v>
      </x:c>
      <x:c r="F192" t="inlineStr">
        <x:is>
          <x:t xml:space="preserve">CONV</x:t>
        </x:is>
      </x:c>
      <x:c r="G192" t="n">
        <x:v>4</x:v>
      </x:c>
      <x:c r="H192" t="n">
        <x:v>29</x:v>
      </x:c>
      <x:c r="I192" s="46" t="n">
        <x:v>3</x:v>
      </x:c>
      <x:c r="J192" s="46" t="n">
        <x:v>5355.65878</x:v>
      </x:c>
      <x:c r="K192" s="45" t="n">
        <x:v>82.59362787286457</x:v>
      </x:c>
      <x:c r="L192" s="45" t="n">
        <x:v>181.1738859999978</x:v>
      </x:c>
      <x:c r="M192" t="n">
        <x:v>0</x:v>
      </x:c>
      <x:c r="N192" t="inlineStr">
        <x:is>
          <x:t xml:space="preserve">REGLA</x:t>
        </x:is>
      </x:c>
      <x:c r="O192" s="45" t="n">
        <x:v>6.034099988028174e-05</x:v>
      </x:c>
      <x:c r="P192" t="n">
        <x:v>0</x:v>
      </x:c>
    </x:row>
    <x:row r="193">
      <x:c r="A193" t="n">
        <x:v>31</x:v>
      </x:c>
      <x:c r="B193" t="inlineStr">
        <x:is>
          <x:t xml:space="preserve">B</x:t>
        </x:is>
      </x:c>
      <x:c r="C193" t="inlineStr">
        <x:is>
          <x:t xml:space="preserve">P061-03</x:t>
        </x:is>
      </x:c>
      <x:c r="D193" t="inlineStr">
        <x:is>
          <x:t xml:space="preserve">2025-08-15 16:37:38.280</x:t>
        </x:is>
      </x:c>
      <x:c r="E193" s="45" t="n">
        <x:v>4.56269999999995</x:v>
      </x:c>
      <x:c r="F193" t="inlineStr">
        <x:is>
          <x:t xml:space="preserve">EDD</x:t>
        </x:is>
      </x:c>
      <x:c r="G193" t="n">
        <x:v>4</x:v>
      </x:c>
      <x:c r="H193" t="n">
        <x:v>29</x:v>
      </x:c>
      <x:c r="I193" s="46" t="n">
        <x:v>4</x:v>
      </x:c>
      <x:c r="J193" s="46" t="n">
        <x:v>8801.29578</x:v>
      </x:c>
      <x:c r="K193" s="45" t="n">
        <x:v>154.407119495152</x:v>
      </x:c>
      <x:c r="L193" s="45" t="n">
        <x:v>490.1449669999961</x:v>
      </x:c>
      <x:c r="M193" t="n">
        <x:v>0</x:v>
      </x:c>
      <x:c r="N193" t="inlineStr">
        <x:is>
          <x:t xml:space="preserve">REGLA</x:t>
        </x:is>
      </x:c>
      <x:c r="O193" s="45" t="n">
        <x:v>0.0001710559999992</x:v>
      </x:c>
      <x:c r="P193" t="n">
        <x:v>0</x:v>
      </x:c>
    </x:row>
    <x:row r="194">
      <x:c r="A194" t="n">
        <x:v>31</x:v>
      </x:c>
      <x:c r="B194" t="inlineStr">
        <x:is>
          <x:t xml:space="preserve">B</x:t>
        </x:is>
      </x:c>
      <x:c r="C194" t="inlineStr">
        <x:is>
          <x:t xml:space="preserve">P061-03</x:t>
        </x:is>
      </x:c>
      <x:c r="D194" t="inlineStr">
        <x:is>
          <x:t xml:space="preserve">2025-08-15 16:37:38.280</x:t>
        </x:is>
      </x:c>
      <x:c r="E194" s="45" t="n">
        <x:v>4.56269999999995</x:v>
      </x:c>
      <x:c r="F194" t="inlineStr">
        <x:is>
          <x:t xml:space="preserve">MILP-LEX</x:t>
        </x:is>
      </x:c>
      <x:c r="G194" t="n">
        <x:v>4</x:v>
      </x:c>
      <x:c r="H194" t="n">
        <x:v>29</x:v>
      </x:c>
      <x:c r="I194" s="46" t="n">
        <x:v>3</x:v>
      </x:c>
      <x:c r="J194" s="46" t="n">
        <x:v>5355.65878</x:v>
      </x:c>
      <x:c r="K194" s="45" t="n">
        <x:v>75.99054242800216</x:v>
      </x:c>
      <x:c r="L194" s="45" t="n">
        <x:v>204.1357990000047</x:v>
      </x:c>
      <x:c r="M194" t="n">
        <x:v>0</x:v>
      </x:c>
      <x:c r="N194" t="inlineStr">
        <x:is>
          <x:t xml:space="preserve">ÓPTIMO</x:t>
        </x:is>
      </x:c>
      <x:c r="O194" s="45" t="n">
        <x:v>0.2529746279997198</x:v>
      </x:c>
      <x:c r="P194" t="n">
        <x:v>0</x:v>
      </x:c>
    </x:row>
    <x:row r="195">
      <x:c r="A195" t="n">
        <x:v>32</x:v>
      </x:c>
      <x:c r="B195" t="inlineStr">
        <x:is>
          <x:t xml:space="preserve">A</x:t>
        </x:is>
      </x:c>
      <x:c r="C195" t="inlineStr">
        <x:is>
          <x:t xml:space="preserve">P019-04</x:t>
        </x:is>
      </x:c>
      <x:c r="D195" t="inlineStr">
        <x:is>
          <x:t xml:space="preserve">2025-03-10 15:28:36.120</x:t>
        </x:is>
      </x:c>
      <x:c r="E195" s="45" t="n">
        <x:v>2</x:v>
      </x:c>
      <x:c r="F195" t="inlineStr">
        <x:is>
          <x:t xml:space="preserve">CONV</x:t>
        </x:is>
      </x:c>
      <x:c r="G195" t="n">
        <x:v>4</x:v>
      </x:c>
      <x:c r="H195" t="n">
        <x:v>35</x:v>
      </x:c>
      <x:c r="I195" s="46" t="n">
        <x:v>3</x:v>
      </x:c>
      <x:c r="J195" s="46" t="n">
        <x:v>4513.2168</x:v>
      </x:c>
      <x:c r="K195" s="45" t="n">
        <x:v>16.24357641202029</x:v>
      </x:c>
      <x:c r="L195" s="45" t="n">
        <x:v>28.13959799999981</x:v>
      </x:c>
      <x:c r="M195" t="n">
        <x:v>0</x:v>
      </x:c>
      <x:c r="N195" t="inlineStr">
        <x:is>
          <x:t xml:space="preserve">REGLA</x:t>
        </x:is>
      </x:c>
      <x:c r="O195" s="45" t="n">
        <x:v>7.029299922578502e-05</x:v>
      </x:c>
      <x:c r="P195" t="n">
        <x:v>0</x:v>
      </x:c>
    </x:row>
    <x:row r="196">
      <x:c r="A196" t="n">
        <x:v>32</x:v>
      </x:c>
      <x:c r="B196" t="inlineStr">
        <x:is>
          <x:t xml:space="preserve">A</x:t>
        </x:is>
      </x:c>
      <x:c r="C196" t="inlineStr">
        <x:is>
          <x:t xml:space="preserve">P019-04</x:t>
        </x:is>
      </x:c>
      <x:c r="D196" t="inlineStr">
        <x:is>
          <x:t xml:space="preserve">2025-03-10 15:28:36.120</x:t>
        </x:is>
      </x:c>
      <x:c r="E196" s="45" t="n">
        <x:v>2</x:v>
      </x:c>
      <x:c r="F196" t="inlineStr">
        <x:is>
          <x:t xml:space="preserve">EDD</x:t>
        </x:is>
      </x:c>
      <x:c r="G196" t="n">
        <x:v>4</x:v>
      </x:c>
      <x:c r="H196" t="n">
        <x:v>35</x:v>
      </x:c>
      <x:c r="I196" s="46" t="n">
        <x:v>2</x:v>
      </x:c>
      <x:c r="J196" s="46" t="n">
        <x:v>5503.0578</x:v>
      </x:c>
      <x:c r="K196" s="45" t="n">
        <x:v>27.58935307128365</x:v>
      </x:c>
      <x:c r="L196" s="45" t="n">
        <x:v>532.929124</x:v>
      </x:c>
      <x:c r="M196" t="n">
        <x:v>0</x:v>
      </x:c>
      <x:c r="N196" t="inlineStr">
        <x:is>
          <x:t xml:space="preserve">REGLA</x:t>
        </x:is>
      </x:c>
      <x:c r="O196" s="45" t="n">
        <x:v>0.0002279729997098</x:v>
      </x:c>
      <x:c r="P196" t="n">
        <x:v>0</x:v>
      </x:c>
    </x:row>
    <x:row r="197">
      <x:c r="A197" t="n">
        <x:v>32</x:v>
      </x:c>
      <x:c r="B197" t="inlineStr">
        <x:is>
          <x:t xml:space="preserve">A</x:t>
        </x:is>
      </x:c>
      <x:c r="C197" t="inlineStr">
        <x:is>
          <x:t xml:space="preserve">P019-04</x:t>
        </x:is>
      </x:c>
      <x:c r="D197" t="inlineStr">
        <x:is>
          <x:t xml:space="preserve">2025-03-10 15:28:36.120</x:t>
        </x:is>
      </x:c>
      <x:c r="E197" s="45" t="n">
        <x:v>2</x:v>
      </x:c>
      <x:c r="F197" t="inlineStr">
        <x:is>
          <x:t xml:space="preserve">MILP-LEX</x:t>
        </x:is>
      </x:c>
      <x:c r="G197" t="n">
        <x:v>4</x:v>
      </x:c>
      <x:c r="H197" t="n">
        <x:v>35</x:v>
      </x:c>
      <x:c r="I197" s="46" t="n">
        <x:v>1</x:v>
      </x:c>
      <x:c r="J197" s="46" t="n">
        <x:v>900.405</x:v>
      </x:c>
      <x:c r="K197" s="45" t="n">
        <x:v>4.573224477157392</x:v>
      </x:c>
      <x:c r="L197" s="45" t="n">
        <x:v>224.6028638651001</x:v>
      </x:c>
      <x:c r="M197" t="n">
        <x:v>0</x:v>
      </x:c>
      <x:c r="N197" t="inlineStr">
        <x:is>
          <x:t xml:space="preserve">ÓPTIMO</x:t>
        </x:is>
      </x:c>
      <x:c r="O197" s="45" t="n">
        <x:v>1.345564488000491</x:v>
      </x:c>
      <x:c r="P197" t="n">
        <x:v>0</x:v>
      </x:c>
    </x:row>
    <x:row r="198">
      <x:c r="A198" t="n">
        <x:v>32</x:v>
      </x:c>
      <x:c r="B198" t="inlineStr">
        <x:is>
          <x:t xml:space="preserve">B</x:t>
        </x:is>
      </x:c>
      <x:c r="C198" t="inlineStr">
        <x:is>
          <x:t xml:space="preserve">P019-04</x:t>
        </x:is>
      </x:c>
      <x:c r="D198" t="inlineStr">
        <x:is>
          <x:t xml:space="preserve">2025-03-10 15:28:36.120</x:t>
        </x:is>
      </x:c>
      <x:c r="E198" s="45" t="n">
        <x:v>2</x:v>
      </x:c>
      <x:c r="F198" t="inlineStr">
        <x:is>
          <x:t xml:space="preserve">CONV</x:t>
        </x:is>
      </x:c>
      <x:c r="G198" t="n">
        <x:v>4</x:v>
      </x:c>
      <x:c r="H198" t="n">
        <x:v>35</x:v>
      </x:c>
      <x:c r="I198" s="46" t="n">
        <x:v>3</x:v>
      </x:c>
      <x:c r="J198" s="46" t="n">
        <x:v>4513.2168</x:v>
      </x:c>
      <x:c r="K198" s="45" t="n">
        <x:v>18.37339205788171</x:v>
      </x:c>
      <x:c r="L198" s="45" t="n">
        <x:v>76.75002599999965</x:v>
      </x:c>
      <x:c r="M198" t="n">
        <x:v>0</x:v>
      </x:c>
      <x:c r="N198" t="inlineStr">
        <x:is>
          <x:t xml:space="preserve">REGLA</x:t>
        </x:is>
      </x:c>
      <x:c r="O198" s="45" t="n">
        <x:v>7.470200034731533e-05</x:v>
      </x:c>
      <x:c r="P198" t="n">
        <x:v>0</x:v>
      </x:c>
    </x:row>
    <x:row r="199">
      <x:c r="A199" t="n">
        <x:v>32</x:v>
      </x:c>
      <x:c r="B199" t="inlineStr">
        <x:is>
          <x:t xml:space="preserve">B</x:t>
        </x:is>
      </x:c>
      <x:c r="C199" t="inlineStr">
        <x:is>
          <x:t xml:space="preserve">P019-04</x:t>
        </x:is>
      </x:c>
      <x:c r="D199" t="inlineStr">
        <x:is>
          <x:t xml:space="preserve">2025-03-10 15:28:36.120</x:t>
        </x:is>
      </x:c>
      <x:c r="E199" s="45" t="n">
        <x:v>2</x:v>
      </x:c>
      <x:c r="F199" t="inlineStr">
        <x:is>
          <x:t xml:space="preserve">EDD</x:t>
        </x:is>
      </x:c>
      <x:c r="G199" t="n">
        <x:v>4</x:v>
      </x:c>
      <x:c r="H199" t="n">
        <x:v>35</x:v>
      </x:c>
      <x:c r="I199" s="46" t="n">
        <x:v>3</x:v>
      </x:c>
      <x:c r="J199" s="46" t="n">
        <x:v>6793.399800000001</x:v>
      </x:c>
      <x:c r="K199" s="45" t="n">
        <x:v>36.7635862754515</x:v>
      </x:c>
      <x:c r="L199" s="45" t="n">
        <x:v>587.1315640000007</x:v>
      </x:c>
      <x:c r="M199" t="n">
        <x:v>0</x:v>
      </x:c>
      <x:c r="N199" t="inlineStr">
        <x:is>
          <x:t xml:space="preserve">REGLA</x:t>
        </x:is>
      </x:c>
      <x:c r="O199" s="45" t="n">
        <x:v>0.0002500669997971</x:v>
      </x:c>
      <x:c r="P199" t="n">
        <x:v>0</x:v>
      </x:c>
    </x:row>
    <x:row r="200">
      <x:c r="A200" t="n">
        <x:v>32</x:v>
      </x:c>
      <x:c r="B200" t="inlineStr">
        <x:is>
          <x:t xml:space="preserve">B</x:t>
        </x:is>
      </x:c>
      <x:c r="C200" t="inlineStr">
        <x:is>
          <x:t xml:space="preserve">P019-04</x:t>
        </x:is>
      </x:c>
      <x:c r="D200" t="inlineStr">
        <x:is>
          <x:t xml:space="preserve">2025-03-10 15:28:36.120</x:t>
        </x:is>
      </x:c>
      <x:c r="E200" s="45" t="n">
        <x:v>2</x:v>
      </x:c>
      <x:c r="F200" t="inlineStr">
        <x:is>
          <x:t xml:space="preserve">MILP-LEX</x:t>
        </x:is>
      </x:c>
      <x:c r="G200" t="n">
        <x:v>4</x:v>
      </x:c>
      <x:c r="H200" t="n">
        <x:v>35</x:v>
      </x:c>
      <x:c r="I200" s="46" t="n">
        <x:v>1</x:v>
      </x:c>
      <x:c r="J200" s="46" t="n">
        <x:v>1290.342</x:v>
      </x:c>
      <x:c r="K200" s="45" t="n">
        <x:v>9.462969838936811</x:v>
      </x:c>
      <x:c r="L200" s="45" t="n">
        <x:v>343.1149707427072</x:v>
      </x:c>
      <x:c r="M200" t="n">
        <x:v>0</x:v>
      </x:c>
      <x:c r="N200" t="inlineStr">
        <x:is>
          <x:t xml:space="preserve">ÓPTIMO</x:t>
        </x:is>
      </x:c>
      <x:c r="O200" s="45" t="n">
        <x:v>1.218440509999709</x:v>
      </x:c>
      <x:c r="P200" t="n">
        <x:v>0</x:v>
      </x:c>
    </x:row>
    <x:row r="201">
      <x:c r="A201" t="n">
        <x:v>33</x:v>
      </x:c>
      <x:c r="B201" t="inlineStr">
        <x:is>
          <x:t xml:space="preserve">A</x:t>
        </x:is>
      </x:c>
      <x:c r="C201" t="inlineStr">
        <x:is>
          <x:t xml:space="preserve">P044-04</x:t>
        </x:is>
      </x:c>
      <x:c r="D201" t="inlineStr">
        <x:is>
          <x:t xml:space="preserve">2025-06-26 13:11:10.680</x:t>
        </x:is>
      </x:c>
      <x:c r="E201" s="45" t="n">
        <x:v>4.562700000000064</x:v>
      </x:c>
      <x:c r="F201" t="inlineStr">
        <x:is>
          <x:t xml:space="preserve">CONV</x:t>
        </x:is>
      </x:c>
      <x:c r="G201" t="n">
        <x:v>4</x:v>
      </x:c>
      <x:c r="H201" t="n">
        <x:v>36</x:v>
      </x:c>
      <x:c r="I201" s="46" t="n">
        <x:v>3</x:v>
      </x:c>
      <x:c r="J201" s="46" t="n">
        <x:v>5767.98676</x:v>
      </x:c>
      <x:c r="K201" s="45" t="n">
        <x:v>69.49023763032346</x:v>
      </x:c>
      <x:c r="L201" s="45" t="n">
        <x:v>56.36645300000293</x:v>
      </x:c>
      <x:c r="M201" t="n">
        <x:v>0</x:v>
      </x:c>
      <x:c r="N201" t="inlineStr">
        <x:is>
          <x:t xml:space="preserve">REGLA</x:t>
        </x:is>
      </x:c>
      <x:c r="O201" s="45" t="n">
        <x:v>7.194899990281556e-05</x:v>
      </x:c>
      <x:c r="P201" t="n">
        <x:v>0</x:v>
      </x:c>
    </x:row>
    <x:row r="202">
      <x:c r="A202" t="n">
        <x:v>33</x:v>
      </x:c>
      <x:c r="B202" t="inlineStr">
        <x:is>
          <x:t xml:space="preserve">A</x:t>
        </x:is>
      </x:c>
      <x:c r="C202" t="inlineStr">
        <x:is>
          <x:t xml:space="preserve">P044-04</x:t>
        </x:is>
      </x:c>
      <x:c r="D202" t="inlineStr">
        <x:is>
          <x:t xml:space="preserve">2025-06-26 13:11:10.680</x:t>
        </x:is>
      </x:c>
      <x:c r="E202" s="45" t="n">
        <x:v>4.562700000000064</x:v>
      </x:c>
      <x:c r="F202" t="inlineStr">
        <x:is>
          <x:t xml:space="preserve">EDD</x:t>
        </x:is>
      </x:c>
      <x:c r="G202" t="n">
        <x:v>4</x:v>
      </x:c>
      <x:c r="H202" t="n">
        <x:v>36</x:v>
      </x:c>
      <x:c r="I202" s="46" t="n">
        <x:v>4</x:v>
      </x:c>
      <x:c r="J202" s="46" t="n">
        <x:v>9478.672759999999</x:v>
      </x:c>
      <x:c r="K202" s="45" t="n">
        <x:v>106.4154297835363</x:v>
      </x:c>
      <x:c r="L202" s="45" t="n">
        <x:v>445.7822870000008</x:v>
      </x:c>
      <x:c r="M202" t="n">
        <x:v>0</x:v>
      </x:c>
      <x:c r="N202" t="inlineStr">
        <x:is>
          <x:t xml:space="preserve">REGLA</x:t>
        </x:is>
      </x:c>
      <x:c r="O202" s="45" t="n">
        <x:v>0.0002301049999005</x:v>
      </x:c>
      <x:c r="P202" t="n">
        <x:v>0</x:v>
      </x:c>
    </x:row>
    <x:row r="203">
      <x:c r="A203" t="n">
        <x:v>33</x:v>
      </x:c>
      <x:c r="B203" t="inlineStr">
        <x:is>
          <x:t xml:space="preserve">A</x:t>
        </x:is>
      </x:c>
      <x:c r="C203" t="inlineStr">
        <x:is>
          <x:t xml:space="preserve">P044-04</x:t>
        </x:is>
      </x:c>
      <x:c r="D203" t="inlineStr">
        <x:is>
          <x:t xml:space="preserve">2025-06-26 13:11:10.680</x:t>
        </x:is>
      </x:c>
      <x:c r="E203" s="45" t="n">
        <x:v>4.562700000000064</x:v>
      </x:c>
      <x:c r="F203" t="inlineStr">
        <x:is>
          <x:t xml:space="preserve">MILP-LEX</x:t>
        </x:is>
      </x:c>
      <x:c r="G203" t="n">
        <x:v>4</x:v>
      </x:c>
      <x:c r="H203" t="n">
        <x:v>36</x:v>
      </x:c>
      <x:c r="I203" s="46" t="n">
        <x:v>3</x:v>
      </x:c>
      <x:c r="J203" s="46" t="n">
        <x:v>5767.98676</x:v>
      </x:c>
      <x:c r="K203" s="45" t="n">
        <x:v>64.15438287010592</x:v>
      </x:c>
      <x:c r="L203" s="45" t="n">
        <x:v>213.13260807358</x:v>
      </x:c>
      <x:c r="M203" t="n">
        <x:v>0</x:v>
      </x:c>
      <x:c r="N203" t="inlineStr">
        <x:is>
          <x:t xml:space="preserve">ÓPTIMO</x:t>
        </x:is>
      </x:c>
      <x:c r="O203" s="45" t="n">
        <x:v>2.581907007999689</x:v>
      </x:c>
      <x:c r="P203" t="n">
        <x:v>0</x:v>
      </x:c>
    </x:row>
    <x:row r="204">
      <x:c r="A204" t="n">
        <x:v>33</x:v>
      </x:c>
      <x:c r="B204" t="inlineStr">
        <x:is>
          <x:t xml:space="preserve">B</x:t>
        </x:is>
      </x:c>
      <x:c r="C204" t="inlineStr">
        <x:is>
          <x:t xml:space="preserve">P044-04</x:t>
        </x:is>
      </x:c>
      <x:c r="D204" t="inlineStr">
        <x:is>
          <x:t xml:space="preserve">2025-06-26 13:11:10.680</x:t>
        </x:is>
      </x:c>
      <x:c r="E204" s="45" t="n">
        <x:v>4.562700000000064</x:v>
      </x:c>
      <x:c r="F204" t="inlineStr">
        <x:is>
          <x:t xml:space="preserve">CONV</x:t>
        </x:is>
      </x:c>
      <x:c r="G204" t="n">
        <x:v>4</x:v>
      </x:c>
      <x:c r="H204" t="n">
        <x:v>36</x:v>
      </x:c>
      <x:c r="I204" s="46" t="n">
        <x:v>3</x:v>
      </x:c>
      <x:c r="J204" s="46" t="n">
        <x:v>5767.98676</x:v>
      </x:c>
      <x:c r="K204" s="45" t="n">
        <x:v>83.55529168802963</x:v>
      </x:c>
      <x:c r="L204" s="45" t="n">
        <x:v>225.1391080000011</x:v>
      </x:c>
      <x:c r="M204" t="n">
        <x:v>0</x:v>
      </x:c>
      <x:c r="N204" t="inlineStr">
        <x:is>
          <x:t xml:space="preserve">REGLA</x:t>
        </x:is>
      </x:c>
      <x:c r="O204" s="45" t="n">
        <x:v>0.0001597300006324</x:v>
      </x:c>
      <x:c r="P204" t="n">
        <x:v>0</x:v>
      </x:c>
    </x:row>
    <x:row r="205">
      <x:c r="A205" t="n">
        <x:v>33</x:v>
      </x:c>
      <x:c r="B205" t="inlineStr">
        <x:is>
          <x:t xml:space="preserve">B</x:t>
        </x:is>
      </x:c>
      <x:c r="C205" t="inlineStr">
        <x:is>
          <x:t xml:space="preserve">P044-04</x:t>
        </x:is>
      </x:c>
      <x:c r="D205" t="inlineStr">
        <x:is>
          <x:t xml:space="preserve">2025-06-26 13:11:10.680</x:t>
        </x:is>
      </x:c>
      <x:c r="E205" s="45" t="n">
        <x:v>4.562700000000064</x:v>
      </x:c>
      <x:c r="F205" t="inlineStr">
        <x:is>
          <x:t xml:space="preserve">EDD</x:t>
        </x:is>
      </x:c>
      <x:c r="G205" t="n">
        <x:v>4</x:v>
      </x:c>
      <x:c r="H205" t="n">
        <x:v>36</x:v>
      </x:c>
      <x:c r="I205" s="46" t="n">
        <x:v>4</x:v>
      </x:c>
      <x:c r="J205" s="46" t="n">
        <x:v>9478.672759999999</x:v>
      </x:c>
      <x:c r="K205" s="45" t="n">
        <x:v>147.889991966701</x:v>
      </x:c>
      <x:c r="L205" s="45" t="n">
        <x:v>676.9789629999999</x:v>
      </x:c>
      <x:c r="M205" t="n">
        <x:v>0</x:v>
      </x:c>
      <x:c r="N205" t="inlineStr">
        <x:is>
          <x:t xml:space="preserve">REGLA</x:t>
        </x:is>
      </x:c>
      <x:c r="O205" s="45" t="n">
        <x:v>0.0002277319999848</x:v>
      </x:c>
      <x:c r="P205" t="n">
        <x:v>0</x:v>
      </x:c>
    </x:row>
    <x:row r="206">
      <x:c r="A206" t="n">
        <x:v>33</x:v>
      </x:c>
      <x:c r="B206" t="inlineStr">
        <x:is>
          <x:t xml:space="preserve">B</x:t>
        </x:is>
      </x:c>
      <x:c r="C206" t="inlineStr">
        <x:is>
          <x:t xml:space="preserve">P044-04</x:t>
        </x:is>
      </x:c>
      <x:c r="D206" t="inlineStr">
        <x:is>
          <x:t xml:space="preserve">2025-06-26 13:11:10.680</x:t>
        </x:is>
      </x:c>
      <x:c r="E206" s="45" t="n">
        <x:v>4.562700000000064</x:v>
      </x:c>
      <x:c r="F206" t="inlineStr">
        <x:is>
          <x:t xml:space="preserve">MILP-LEX</x:t>
        </x:is>
      </x:c>
      <x:c r="G206" t="n">
        <x:v>4</x:v>
      </x:c>
      <x:c r="H206" t="n">
        <x:v>36</x:v>
      </x:c>
      <x:c r="I206" s="46" t="n">
        <x:v>3</x:v>
      </x:c>
      <x:c r="J206" s="46" t="n">
        <x:v>5767.98676</x:v>
      </x:c>
      <x:c r="K206" s="45" t="n">
        <x:v>65.95736989676932</x:v>
      </x:c>
      <x:c r="L206" s="45" t="n">
        <x:v>489.6113718473649</x:v>
      </x:c>
      <x:c r="M206" t="n">
        <x:v>0</x:v>
      </x:c>
      <x:c r="N206" t="inlineStr">
        <x:is>
          <x:t xml:space="preserve">ÓPTIMO</x:t>
        </x:is>
      </x:c>
      <x:c r="O206" s="45" t="n">
        <x:v>1.757152752000366</x:v>
      </x:c>
      <x:c r="P206" t="n">
        <x:v>0</x:v>
      </x:c>
    </x:row>
    <x:row r="207">
      <x:c r="A207" t="n">
        <x:v>34</x:v>
      </x:c>
      <x:c r="B207" t="inlineStr">
        <x:is>
          <x:t xml:space="preserve">A</x:t>
        </x:is>
      </x:c>
      <x:c r="C207" t="inlineStr">
        <x:is>
          <x:t xml:space="preserve">P006-03</x:t>
        </x:is>
      </x:c>
      <x:c r="D207" t="inlineStr">
        <x:is>
          <x:t xml:space="preserve">2025-01-28 10:24:41.400</x:t>
        </x:is>
      </x:c>
      <x:c r="E207" s="45" t="n">
        <x:v>2.5</x:v>
      </x:c>
      <x:c r="F207" t="inlineStr">
        <x:is>
          <x:t xml:space="preserve">CONV</x:t>
        </x:is>
      </x:c>
      <x:c r="G207" t="n">
        <x:v>4</x:v>
      </x:c>
      <x:c r="H207" t="n">
        <x:v>33</x:v>
      </x:c>
      <x:c r="I207" s="46" t="n">
        <x:v>3</x:v>
      </x:c>
      <x:c r="J207" s="46" t="n">
        <x:v>4908.3548</x:v>
      </x:c>
      <x:c r="K207" s="45" t="n">
        <x:v>45.80687079515322</x:v>
      </x:c>
      <x:c r="L207" s="45" t="n">
        <x:v>43.9196080000003</x:v>
      </x:c>
      <x:c r="M207" t="n">
        <x:v>0</x:v>
      </x:c>
      <x:c r="N207" t="inlineStr">
        <x:is>
          <x:t xml:space="preserve">REGLA</x:t>
        </x:is>
      </x:c>
      <x:c r="O207" s="45" t="n">
        <x:v>8.46860002639005e-05</x:v>
      </x:c>
      <x:c r="P207" t="n">
        <x:v>0</x:v>
      </x:c>
    </x:row>
    <x:row r="208">
      <x:c r="A208" t="n">
        <x:v>34</x:v>
      </x:c>
      <x:c r="B208" t="inlineStr">
        <x:is>
          <x:t xml:space="preserve">A</x:t>
        </x:is>
      </x:c>
      <x:c r="C208" t="inlineStr">
        <x:is>
          <x:t xml:space="preserve">P006-03</x:t>
        </x:is>
      </x:c>
      <x:c r="D208" t="inlineStr">
        <x:is>
          <x:t xml:space="preserve">2025-01-28 10:24:41.400</x:t>
        </x:is>
      </x:c>
      <x:c r="E208" s="45" t="n">
        <x:v>2.5</x:v>
      </x:c>
      <x:c r="F208" t="inlineStr">
        <x:is>
          <x:t xml:space="preserve">EDD</x:t>
        </x:is>
      </x:c>
      <x:c r="G208" t="n">
        <x:v>4</x:v>
      </x:c>
      <x:c r="H208" t="n">
        <x:v>33</x:v>
      </x:c>
      <x:c r="I208" s="46" t="n">
        <x:v>3</x:v>
      </x:c>
      <x:c r="J208" s="46" t="n">
        <x:v>6583.5438</x:v>
      </x:c>
      <x:c r="K208" s="45" t="n">
        <x:v>82.43622196542431</x:v>
      </x:c>
      <x:c r="L208" s="45" t="n">
        <x:v>374.8991280000004</x:v>
      </x:c>
      <x:c r="M208" t="n">
        <x:v>0</x:v>
      </x:c>
      <x:c r="N208" t="inlineStr">
        <x:is>
          <x:t xml:space="preserve">REGLA</x:t>
        </x:is>
      </x:c>
      <x:c r="O208" s="45" t="n">
        <x:v>0.0001959630008059</x:v>
      </x:c>
      <x:c r="P208" t="n">
        <x:v>0</x:v>
      </x:c>
    </x:row>
    <x:row r="209">
      <x:c r="A209" t="n">
        <x:v>34</x:v>
      </x:c>
      <x:c r="B209" t="inlineStr">
        <x:is>
          <x:t xml:space="preserve">A</x:t>
        </x:is>
      </x:c>
      <x:c r="C209" t="inlineStr">
        <x:is>
          <x:t xml:space="preserve">P006-03</x:t>
        </x:is>
      </x:c>
      <x:c r="D209" t="inlineStr">
        <x:is>
          <x:t xml:space="preserve">2025-01-28 10:24:41.400</x:t>
        </x:is>
      </x:c>
      <x:c r="E209" s="45" t="n">
        <x:v>2.5</x:v>
      </x:c>
      <x:c r="F209" t="inlineStr">
        <x:is>
          <x:t xml:space="preserve">MILP-LEX</x:t>
        </x:is>
      </x:c>
      <x:c r="G209" t="n">
        <x:v>4</x:v>
      </x:c>
      <x:c r="H209" t="n">
        <x:v>33</x:v>
      </x:c>
      <x:c r="I209" s="46" t="n">
        <x:v>3</x:v>
      </x:c>
      <x:c r="J209" s="46" t="n">
        <x:v>4908.3548</x:v>
      </x:c>
      <x:c r="K209" s="45" t="n">
        <x:v>43.55789961221256</x:v>
      </x:c>
      <x:c r="L209" s="45" t="n">
        <x:v>152.0877540315593</x:v>
      </x:c>
      <x:c r="M209" t="n">
        <x:v>0</x:v>
      </x:c>
      <x:c r="N209" t="inlineStr">
        <x:is>
          <x:t xml:space="preserve">ÓPTIMO</x:t>
        </x:is>
      </x:c>
      <x:c r="O209" s="45" t="n">
        <x:v>1.745867286999783</x:v>
      </x:c>
      <x:c r="P209" t="n">
        <x:v>0</x:v>
      </x:c>
    </x:row>
    <x:row r="210">
      <x:c r="A210" t="n">
        <x:v>34</x:v>
      </x:c>
      <x:c r="B210" t="inlineStr">
        <x:is>
          <x:t xml:space="preserve">B</x:t>
        </x:is>
      </x:c>
      <x:c r="C210" t="inlineStr">
        <x:is>
          <x:t xml:space="preserve">P006-03</x:t>
        </x:is>
      </x:c>
      <x:c r="D210" t="inlineStr">
        <x:is>
          <x:t xml:space="preserve">2025-01-28 10:24:41.400</x:t>
        </x:is>
      </x:c>
      <x:c r="E210" s="45" t="n">
        <x:v>2.5</x:v>
      </x:c>
      <x:c r="F210" t="inlineStr">
        <x:is>
          <x:t xml:space="preserve">CONV</x:t>
        </x:is>
      </x:c>
      <x:c r="G210" t="n">
        <x:v>4</x:v>
      </x:c>
      <x:c r="H210" t="n">
        <x:v>33</x:v>
      </x:c>
      <x:c r="I210" s="46" t="n">
        <x:v>3</x:v>
      </x:c>
      <x:c r="J210" s="46" t="n">
        <x:v>4908.3548</x:v>
      </x:c>
      <x:c r="K210" s="45" t="n">
        <x:v>45.84455813253709</x:v>
      </x:c>
      <x:c r="L210" s="45" t="n">
        <x:v>44.38627000000028</x:v>
      </x:c>
      <x:c r="M210" t="n">
        <x:v>0</x:v>
      </x:c>
      <x:c r="N210" t="inlineStr">
        <x:is>
          <x:t xml:space="preserve">REGLA</x:t>
        </x:is>
      </x:c>
      <x:c r="O210" s="45" t="n">
        <x:v>7.662099960725754e-05</x:v>
      </x:c>
      <x:c r="P210" t="n">
        <x:v>0</x:v>
      </x:c>
    </x:row>
    <x:row r="211">
      <x:c r="A211" t="n">
        <x:v>34</x:v>
      </x:c>
      <x:c r="B211" t="inlineStr">
        <x:is>
          <x:t xml:space="preserve">B</x:t>
        </x:is>
      </x:c>
      <x:c r="C211" t="inlineStr">
        <x:is>
          <x:t xml:space="preserve">P006-03</x:t>
        </x:is>
      </x:c>
      <x:c r="D211" t="inlineStr">
        <x:is>
          <x:t xml:space="preserve">2025-01-28 10:24:41.400</x:t>
        </x:is>
      </x:c>
      <x:c r="E211" s="45" t="n">
        <x:v>2.5</x:v>
      </x:c>
      <x:c r="F211" t="inlineStr">
        <x:is>
          <x:t xml:space="preserve">EDD</x:t>
        </x:is>
      </x:c>
      <x:c r="G211" t="n">
        <x:v>4</x:v>
      </x:c>
      <x:c r="H211" t="n">
        <x:v>33</x:v>
      </x:c>
      <x:c r="I211" s="46" t="n">
        <x:v>3</x:v>
      </x:c>
      <x:c r="J211" s="46" t="n">
        <x:v>6583.5438</x:v>
      </x:c>
      <x:c r="K211" s="45" t="n">
        <x:v>82.54305488801909</x:v>
      </x:c>
      <x:c r="L211" s="45" t="n">
        <x:v>375.4991220000004</x:v>
      </x:c>
      <x:c r="M211" t="n">
        <x:v>0</x:v>
      </x:c>
      <x:c r="N211" t="inlineStr">
        <x:is>
          <x:t xml:space="preserve">REGLA</x:t>
        </x:is>
      </x:c>
      <x:c r="O211" s="45" t="n">
        <x:v>0.0001965320007002</x:v>
      </x:c>
      <x:c r="P211" t="n">
        <x:v>0</x:v>
      </x:c>
    </x:row>
    <x:row r="212">
      <x:c r="A212" t="n">
        <x:v>34</x:v>
      </x:c>
      <x:c r="B212" t="inlineStr">
        <x:is>
          <x:t xml:space="preserve">B</x:t>
        </x:is>
      </x:c>
      <x:c r="C212" t="inlineStr">
        <x:is>
          <x:t xml:space="preserve">P006-03</x:t>
        </x:is>
      </x:c>
      <x:c r="D212" t="inlineStr">
        <x:is>
          <x:t xml:space="preserve">2025-01-28 10:24:41.400</x:t>
        </x:is>
      </x:c>
      <x:c r="E212" s="45" t="n">
        <x:v>2.5</x:v>
      </x:c>
      <x:c r="F212" t="inlineStr">
        <x:is>
          <x:t xml:space="preserve">MILP-LEX</x:t>
        </x:is>
      </x:c>
      <x:c r="G212" t="n">
        <x:v>4</x:v>
      </x:c>
      <x:c r="H212" t="n">
        <x:v>33</x:v>
      </x:c>
      <x:c r="I212" s="46" t="n">
        <x:v>3</x:v>
      </x:c>
      <x:c r="J212" s="46" t="n">
        <x:v>4908.3548</x:v>
      </x:c>
      <x:c r="K212" s="45" t="n">
        <x:v>43.55789961221251</x:v>
      </x:c>
      <x:c r="L212" s="45" t="n">
        <x:v>152.1877530315593</x:v>
      </x:c>
      <x:c r="M212" t="n">
        <x:v>0</x:v>
      </x:c>
      <x:c r="N212" t="inlineStr">
        <x:is>
          <x:t xml:space="preserve">ÓPTIMO</x:t>
        </x:is>
      </x:c>
      <x:c r="O212" s="45" t="n">
        <x:v>1.312029003000134</x:v>
      </x:c>
      <x:c r="P212" t="n">
        <x:v>0</x:v>
      </x:c>
    </x:row>
    <x:row r="213">
      <x:c r="A213" t="n">
        <x:v>35</x:v>
      </x:c>
      <x:c r="B213" t="inlineStr">
        <x:is>
          <x:t xml:space="preserve">A</x:t>
        </x:is>
      </x:c>
      <x:c r="C213" t="inlineStr">
        <x:is>
          <x:t xml:space="preserve">P062-03</x:t>
        </x:is>
      </x:c>
      <x:c r="D213" t="inlineStr">
        <x:is>
          <x:t xml:space="preserve">2025-09-01 08:58:10.920</x:t>
        </x:is>
      </x:c>
      <x:c r="E213" s="45" t="n">
        <x:v>2.5</x:v>
      </x:c>
      <x:c r="F213" t="inlineStr">
        <x:is>
          <x:t xml:space="preserve">CONV</x:t>
        </x:is>
      </x:c>
      <x:c r="G213" t="n">
        <x:v>4</x:v>
      </x:c>
      <x:c r="H213" t="n">
        <x:v>33</x:v>
      </x:c>
      <x:c r="I213" s="46" t="n">
        <x:v>4</x:v>
      </x:c>
      <x:c r="J213" s="46" t="n">
        <x:v>9478.672759999999</x:v>
      </x:c>
      <x:c r="K213" s="45" t="n">
        <x:v>136.7230311845983</x:v>
      </x:c>
      <x:c r="L213" s="45" t="n">
        <x:v>38.87758100000065</x:v>
      </x:c>
      <x:c r="M213" t="n">
        <x:v>0</x:v>
      </x:c>
      <x:c r="N213" t="inlineStr">
        <x:is>
          <x:t xml:space="preserve">REGLA</x:t>
        </x:is>
      </x:c>
      <x:c r="O213" s="45" t="n">
        <x:v>7.00310001775506e-05</x:v>
      </x:c>
      <x:c r="P213" t="n">
        <x:v>0</x:v>
      </x:c>
    </x:row>
    <x:row r="214">
      <x:c r="A214" t="n">
        <x:v>35</x:v>
      </x:c>
      <x:c r="B214" t="inlineStr">
        <x:is>
          <x:t xml:space="preserve">A</x:t>
        </x:is>
      </x:c>
      <x:c r="C214" t="inlineStr">
        <x:is>
          <x:t xml:space="preserve">P062-03</x:t>
        </x:is>
      </x:c>
      <x:c r="D214" t="inlineStr">
        <x:is>
          <x:t xml:space="preserve">2025-09-01 08:58:10.920</x:t>
        </x:is>
      </x:c>
      <x:c r="E214" s="45" t="n">
        <x:v>2.5</x:v>
      </x:c>
      <x:c r="F214" t="inlineStr">
        <x:is>
          <x:t xml:space="preserve">EDD</x:t>
        </x:is>
      </x:c>
      <x:c r="G214" t="n">
        <x:v>4</x:v>
      </x:c>
      <x:c r="H214" t="n">
        <x:v>33</x:v>
      </x:c>
      <x:c r="I214" s="46" t="n">
        <x:v>4</x:v>
      </x:c>
      <x:c r="J214" s="46" t="n">
        <x:v>9478.672759999999</x:v>
      </x:c>
      <x:c r="K214" s="45" t="n">
        <x:v>166.8904163983412</x:v>
      </x:c>
      <x:c r="L214" s="45" t="n">
        <x:v>288.0162159999993</x:v>
      </x:c>
      <x:c r="M214" t="n">
        <x:v>0</x:v>
      </x:c>
      <x:c r="N214" t="inlineStr">
        <x:is>
          <x:t xml:space="preserve">REGLA</x:t>
        </x:is>
      </x:c>
      <x:c r="O214" s="45" t="n">
        <x:v>0.0002287939996676</x:v>
      </x:c>
      <x:c r="P214" t="n">
        <x:v>0</x:v>
      </x:c>
    </x:row>
    <x:row r="215">
      <x:c r="A215" t="n">
        <x:v>35</x:v>
      </x:c>
      <x:c r="B215" t="inlineStr">
        <x:is>
          <x:t xml:space="preserve">A</x:t>
        </x:is>
      </x:c>
      <x:c r="C215" t="inlineStr">
        <x:is>
          <x:t xml:space="preserve">P062-03</x:t>
        </x:is>
      </x:c>
      <x:c r="D215" t="inlineStr">
        <x:is>
          <x:t xml:space="preserve">2025-09-01 08:58:10.920</x:t>
        </x:is>
      </x:c>
      <x:c r="E215" s="45" t="n">
        <x:v>2.5</x:v>
      </x:c>
      <x:c r="F215" t="inlineStr">
        <x:is>
          <x:t xml:space="preserve">MILP-LEX</x:t>
        </x:is>
      </x:c>
      <x:c r="G215" t="n">
        <x:v>4</x:v>
      </x:c>
      <x:c r="H215" t="n">
        <x:v>33</x:v>
      </x:c>
      <x:c r="I215" s="46" t="n">
        <x:v>4</x:v>
      </x:c>
      <x:c r="J215" s="46" t="n">
        <x:v>9478.672759999999</x:v>
      </x:c>
      <x:c r="K215" s="45" t="n">
        <x:v>132.2636652434594</x:v>
      </x:c>
      <x:c r="L215" s="45" t="n">
        <x:v>180.9952363766677</x:v>
      </x:c>
      <x:c r="M215" t="n">
        <x:v>0</x:v>
      </x:c>
      <x:c r="N215" t="inlineStr">
        <x:is>
          <x:t xml:space="preserve">ÓPTIMO</x:t>
        </x:is>
      </x:c>
      <x:c r="O215" s="45" t="n">
        <x:v>2.164893260000099</x:v>
      </x:c>
      <x:c r="P215" t="n">
        <x:v>0</x:v>
      </x:c>
    </x:row>
    <x:row r="216">
      <x:c r="A216" t="n">
        <x:v>35</x:v>
      </x:c>
      <x:c r="B216" t="inlineStr">
        <x:is>
          <x:t xml:space="preserve">B</x:t>
        </x:is>
      </x:c>
      <x:c r="C216" t="inlineStr">
        <x:is>
          <x:t xml:space="preserve">P062-03</x:t>
        </x:is>
      </x:c>
      <x:c r="D216" t="inlineStr">
        <x:is>
          <x:t xml:space="preserve">2025-09-01 08:58:10.920</x:t>
        </x:is>
      </x:c>
      <x:c r="E216" s="45" t="n">
        <x:v>2.5</x:v>
      </x:c>
      <x:c r="F216" t="inlineStr">
        <x:is>
          <x:t xml:space="preserve">CONV</x:t>
        </x:is>
      </x:c>
      <x:c r="G216" t="n">
        <x:v>4</x:v>
      </x:c>
      <x:c r="H216" t="n">
        <x:v>33</x:v>
      </x:c>
      <x:c r="I216" s="46" t="n">
        <x:v>4</x:v>
      </x:c>
      <x:c r="J216" s="46" t="n">
        <x:v>9478.672759999999</x:v>
      </x:c>
      <x:c r="K216" s="45" t="n">
        <x:v>143.5068197515814</x:v>
      </x:c>
      <x:c r="L216" s="45" t="n">
        <x:v>108.8775810000006</x:v>
      </x:c>
      <x:c r="M216" t="n">
        <x:v>0</x:v>
      </x:c>
      <x:c r="N216" t="inlineStr">
        <x:is>
          <x:t xml:space="preserve">REGLA</x:t>
        </x:is>
      </x:c>
      <x:c r="O216" s="45" t="n">
        <x:v>6.721499994455371e-05</x:v>
      </x:c>
      <x:c r="P216" t="n">
        <x:v>0</x:v>
      </x:c>
    </x:row>
    <x:row r="217">
      <x:c r="A217" t="n">
        <x:v>35</x:v>
      </x:c>
      <x:c r="B217" t="inlineStr">
        <x:is>
          <x:t xml:space="preserve">B</x:t>
        </x:is>
      </x:c>
      <x:c r="C217" t="inlineStr">
        <x:is>
          <x:t xml:space="preserve">P062-03</x:t>
        </x:is>
      </x:c>
      <x:c r="D217" t="inlineStr">
        <x:is>
          <x:t xml:space="preserve">2025-09-01 08:58:10.920</x:t>
        </x:is>
      </x:c>
      <x:c r="E217" s="45" t="n">
        <x:v>2.5</x:v>
      </x:c>
      <x:c r="F217" t="inlineStr">
        <x:is>
          <x:t xml:space="preserve">EDD</x:t>
        </x:is>
      </x:c>
      <x:c r="G217" t="n">
        <x:v>4</x:v>
      </x:c>
      <x:c r="H217" t="n">
        <x:v>33</x:v>
      </x:c>
      <x:c r="I217" s="46" t="n">
        <x:v>4</x:v>
      </x:c>
      <x:c r="J217" s="46" t="n">
        <x:v>9478.672759999999</x:v>
      </x:c>
      <x:c r="K217" s="45" t="n">
        <x:v>189.9625900743496</x:v>
      </x:c>
      <x:c r="L217" s="45" t="n">
        <x:v>404.9324179999997</x:v>
      </x:c>
      <x:c r="M217" t="n">
        <x:v>0</x:v>
      </x:c>
      <x:c r="N217" t="inlineStr">
        <x:is>
          <x:t xml:space="preserve">REGLA</x:t>
        </x:is>
      </x:c>
      <x:c r="O217" s="45" t="n">
        <x:v>0.0002044630000455</x:v>
      </x:c>
      <x:c r="P217" t="n">
        <x:v>0</x:v>
      </x:c>
    </x:row>
    <x:row r="218">
      <x:c r="A218" t="n">
        <x:v>35</x:v>
      </x:c>
      <x:c r="B218" t="inlineStr">
        <x:is>
          <x:t xml:space="preserve">B</x:t>
        </x:is>
      </x:c>
      <x:c r="C218" t="inlineStr">
        <x:is>
          <x:t xml:space="preserve">P062-03</x:t>
        </x:is>
      </x:c>
      <x:c r="D218" t="inlineStr">
        <x:is>
          <x:t xml:space="preserve">2025-09-01 08:58:10.920</x:t>
        </x:is>
      </x:c>
      <x:c r="E218" s="45" t="n">
        <x:v>2.5</x:v>
      </x:c>
      <x:c r="F218" t="inlineStr">
        <x:is>
          <x:t xml:space="preserve">MILP-LEX</x:t>
        </x:is>
      </x:c>
      <x:c r="G218" t="n">
        <x:v>4</x:v>
      </x:c>
      <x:c r="H218" t="n">
        <x:v>33</x:v>
      </x:c>
      <x:c r="I218" s="46" t="n">
        <x:v>4</x:v>
      </x:c>
      <x:c r="J218" s="46" t="n">
        <x:v>9478.672759999999</x:v>
      </x:c>
      <x:c r="K218" s="45" t="n">
        <x:v>132.263665243442</x:v>
      </x:c>
      <x:c r="L218" s="45" t="n">
        <x:v>204.5365346277217</x:v>
      </x:c>
      <x:c r="M218" t="n">
        <x:v>0</x:v>
      </x:c>
      <x:c r="N218" t="inlineStr">
        <x:is>
          <x:t xml:space="preserve">ÓPTIMO</x:t>
        </x:is>
      </x:c>
      <x:c r="O218" s="45" t="n">
        <x:v>1.28019877800034</x:v>
      </x:c>
      <x:c r="P218" t="n">
        <x:v>0</x:v>
      </x:c>
    </x:row>
    <x:row r="219">
      <x:c r="A219" t="n">
        <x:v>36</x:v>
      </x:c>
      <x:c r="B219" t="inlineStr">
        <x:is>
          <x:t xml:space="preserve">A</x:t>
        </x:is>
      </x:c>
      <x:c r="C219" t="inlineStr">
        <x:is>
          <x:t xml:space="preserve">P044-04</x:t>
        </x:is>
      </x:c>
      <x:c r="D219" t="inlineStr">
        <x:is>
          <x:t xml:space="preserve">2025-06-25 10:08:54.240</x:t>
        </x:is>
      </x:c>
      <x:c r="E219" s="45" t="n">
        <x:v>2</x:v>
      </x:c>
      <x:c r="F219" t="inlineStr">
        <x:is>
          <x:t xml:space="preserve">CONV</x:t>
        </x:is>
      </x:c>
      <x:c r="G219" t="n">
        <x:v>4</x:v>
      </x:c>
      <x:c r="H219" t="n">
        <x:v>36</x:v>
      </x:c>
      <x:c r="I219" s="46" t="n">
        <x:v>3</x:v>
      </x:c>
      <x:c r="J219" s="46" t="n">
        <x:v>5767.98676</x:v>
      </x:c>
      <x:c r="K219" s="45" t="n">
        <x:v>66.41410563974397</x:v>
      </x:c>
      <x:c r="L219" s="45" t="n">
        <x:v>25.78628900000297</x:v>
      </x:c>
      <x:c r="M219" t="n">
        <x:v>0</x:v>
      </x:c>
      <x:c r="N219" t="inlineStr">
        <x:is>
          <x:t xml:space="preserve">REGLA</x:t>
        </x:is>
      </x:c>
      <x:c r="O219" s="45" t="n">
        <x:v>0.0001103510003304</x:v>
      </x:c>
      <x:c r="P219" t="n">
        <x:v>0</x:v>
      </x:c>
    </x:row>
    <x:row r="220">
      <x:c r="A220" t="n">
        <x:v>36</x:v>
      </x:c>
      <x:c r="B220" t="inlineStr">
        <x:is>
          <x:t xml:space="preserve">A</x:t>
        </x:is>
      </x:c>
      <x:c r="C220" t="inlineStr">
        <x:is>
          <x:t xml:space="preserve">P044-04</x:t>
        </x:is>
      </x:c>
      <x:c r="D220" t="inlineStr">
        <x:is>
          <x:t xml:space="preserve">2025-06-25 10:08:54.240</x:t>
        </x:is>
      </x:c>
      <x:c r="E220" s="45" t="n">
        <x:v>2</x:v>
      </x:c>
      <x:c r="F220" t="inlineStr">
        <x:is>
          <x:t xml:space="preserve">EDD</x:t>
        </x:is>
      </x:c>
      <x:c r="G220" t="n">
        <x:v>4</x:v>
      </x:c>
      <x:c r="H220" t="n">
        <x:v>36</x:v>
      </x:c>
      <x:c r="I220" s="46" t="n">
        <x:v>3</x:v>
      </x:c>
      <x:c r="J220" s="46" t="n">
        <x:v>8218.10576</x:v>
      </x:c>
      <x:c r="K220" s="45" t="n">
        <x:v>90.1673621780262</x:v>
      </x:c>
      <x:c r="L220" s="45" t="n">
        <x:v>513.8423470000017</x:v>
      </x:c>
      <x:c r="M220" t="n">
        <x:v>0</x:v>
      </x:c>
      <x:c r="N220" t="inlineStr">
        <x:is>
          <x:t xml:space="preserve">REGLA</x:t>
        </x:is>
      </x:c>
      <x:c r="O220" s="45" t="n">
        <x:v>0.0002379070001552</x:v>
      </x:c>
      <x:c r="P220" t="n">
        <x:v>0</x:v>
      </x:c>
    </x:row>
    <x:row r="221">
      <x:c r="A221" t="n">
        <x:v>36</x:v>
      </x:c>
      <x:c r="B221" t="inlineStr">
        <x:is>
          <x:t xml:space="preserve">A</x:t>
        </x:is>
      </x:c>
      <x:c r="C221" t="inlineStr">
        <x:is>
          <x:t xml:space="preserve">P044-04</x:t>
        </x:is>
      </x:c>
      <x:c r="D221" t="inlineStr">
        <x:is>
          <x:t xml:space="preserve">2025-06-25 10:08:54.240</x:t>
        </x:is>
      </x:c>
      <x:c r="E221" s="45" t="n">
        <x:v>2</x:v>
      </x:c>
      <x:c r="F221" t="inlineStr">
        <x:is>
          <x:t xml:space="preserve">MILP-LEX</x:t>
        </x:is>
      </x:c>
      <x:c r="G221" t="n">
        <x:v>4</x:v>
      </x:c>
      <x:c r="H221" t="n">
        <x:v>36</x:v>
      </x:c>
      <x:c r="I221" s="46" t="n">
        <x:v>3</x:v>
      </x:c>
      <x:c r="J221" s="46" t="n">
        <x:v>5767.98676</x:v>
      </x:c>
      <x:c r="K221" s="45" t="n">
        <x:v>64.15438287010562</x:v>
      </x:c>
      <x:c r="L221" s="45" t="n">
        <x:v>204.2464140198484</x:v>
      </x:c>
      <x:c r="M221" t="n">
        <x:v>0</x:v>
      </x:c>
      <x:c r="N221" t="inlineStr">
        <x:is>
          <x:t xml:space="preserve">ÓPTIMO</x:t>
        </x:is>
      </x:c>
      <x:c r="O221" s="45" t="n">
        <x:v>2.76104738399954</x:v>
      </x:c>
      <x:c r="P221" t="n">
        <x:v>0</x:v>
      </x:c>
    </x:row>
    <x:row r="222">
      <x:c r="A222" t="n">
        <x:v>36</x:v>
      </x:c>
      <x:c r="B222" t="inlineStr">
        <x:is>
          <x:t xml:space="preserve">B</x:t>
        </x:is>
      </x:c>
      <x:c r="C222" t="inlineStr">
        <x:is>
          <x:t xml:space="preserve">P044-04</x:t>
        </x:is>
      </x:c>
      <x:c r="D222" t="inlineStr">
        <x:is>
          <x:t xml:space="preserve">2025-06-25 10:08:54.240</x:t>
        </x:is>
      </x:c>
      <x:c r="E222" s="45" t="n">
        <x:v>2</x:v>
      </x:c>
      <x:c r="F222" t="inlineStr">
        <x:is>
          <x:t xml:space="preserve">CONV</x:t>
        </x:is>
      </x:c>
      <x:c r="G222" t="n">
        <x:v>4</x:v>
      </x:c>
      <x:c r="H222" t="n">
        <x:v>36</x:v>
      </x:c>
      <x:c r="I222" s="46" t="n">
        <x:v>3</x:v>
      </x:c>
      <x:c r="J222" s="46" t="n">
        <x:v>5767.98676</x:v>
      </x:c>
      <x:c r="K222" s="45" t="n">
        <x:v>66.45933044460442</x:v>
      </x:c>
      <x:c r="L222" s="45" t="n">
        <x:v>26.18628500000148</x:v>
      </x:c>
      <x:c r="M222" t="n">
        <x:v>0</x:v>
      </x:c>
      <x:c r="N222" t="inlineStr">
        <x:is>
          <x:t xml:space="preserve">REGLA</x:t>
        </x:is>
      </x:c>
      <x:c r="O222" s="45" t="n">
        <x:v>7.628000003023772e-05</x:v>
      </x:c>
      <x:c r="P222" t="n">
        <x:v>0</x:v>
      </x:c>
    </x:row>
    <x:row r="223">
      <x:c r="A223" t="n">
        <x:v>36</x:v>
      </x:c>
      <x:c r="B223" t="inlineStr">
        <x:is>
          <x:t xml:space="preserve">B</x:t>
        </x:is>
      </x:c>
      <x:c r="C223" t="inlineStr">
        <x:is>
          <x:t xml:space="preserve">P044-04</x:t>
        </x:is>
      </x:c>
      <x:c r="D223" t="inlineStr">
        <x:is>
          <x:t xml:space="preserve">2025-06-25 10:08:54.240</x:t>
        </x:is>
      </x:c>
      <x:c r="E223" s="45" t="n">
        <x:v>2</x:v>
      </x:c>
      <x:c r="F223" t="inlineStr">
        <x:is>
          <x:t xml:space="preserve">EDD</x:t>
        </x:is>
      </x:c>
      <x:c r="G223" t="n">
        <x:v>4</x:v>
      </x:c>
      <x:c r="H223" t="n">
        <x:v>36</x:v>
      </x:c>
      <x:c r="I223" s="46" t="n">
        <x:v>3</x:v>
      </x:c>
      <x:c r="J223" s="46" t="n">
        <x:v>8218.10576</x:v>
      </x:c>
      <x:c r="K223" s="45" t="n">
        <x:v>90.30071957386065</x:v>
      </x:c>
      <x:c r="L223" s="45" t="n">
        <x:v>514.5090069999989</x:v>
      </x:c>
      <x:c r="M223" t="n">
        <x:v>0</x:v>
      </x:c>
      <x:c r="N223" t="inlineStr">
        <x:is>
          <x:t xml:space="preserve">REGLA</x:t>
        </x:is>
      </x:c>
      <x:c r="O223" s="45" t="n">
        <x:v>0.0002406180001344</x:v>
      </x:c>
      <x:c r="P223" t="n">
        <x:v>0</x:v>
      </x:c>
    </x:row>
    <x:row r="224">
      <x:c r="A224" t="n">
        <x:v>36</x:v>
      </x:c>
      <x:c r="B224" t="inlineStr">
        <x:is>
          <x:t xml:space="preserve">B</x:t>
        </x:is>
      </x:c>
      <x:c r="C224" t="inlineStr">
        <x:is>
          <x:t xml:space="preserve">P044-04</x:t>
        </x:is>
      </x:c>
      <x:c r="D224" t="inlineStr">
        <x:is>
          <x:t xml:space="preserve">2025-06-25 10:08:54.240</x:t>
        </x:is>
      </x:c>
      <x:c r="E224" s="45" t="n">
        <x:v>2</x:v>
      </x:c>
      <x:c r="F224" t="inlineStr">
        <x:is>
          <x:t xml:space="preserve">MILP-LEX</x:t>
        </x:is>
      </x:c>
      <x:c r="G224" t="n">
        <x:v>4</x:v>
      </x:c>
      <x:c r="H224" t="n">
        <x:v>36</x:v>
      </x:c>
      <x:c r="I224" s="46" t="n">
        <x:v>3</x:v>
      </x:c>
      <x:c r="J224" s="46" t="n">
        <x:v>5767.98676</x:v>
      </x:c>
      <x:c r="K224" s="45" t="n">
        <x:v>64.15438287010221</x:v>
      </x:c>
      <x:c r="L224" s="45" t="n">
        <x:v>204.3130800198518</x:v>
      </x:c>
      <x:c r="M224" t="n">
        <x:v>0</x:v>
      </x:c>
      <x:c r="N224" t="inlineStr">
        <x:is>
          <x:t xml:space="preserve">ÓPTIMO</x:t>
        </x:is>
      </x:c>
      <x:c r="O224" s="45" t="n">
        <x:v>2.932857593000336</x:v>
      </x:c>
      <x:c r="P224" t="n">
        <x:v>0</x:v>
      </x:c>
    </x:row>
    <x:row r="225">
      <x:c r="A225" t="n">
        <x:v>37</x:v>
      </x:c>
      <x:c r="B225" t="inlineStr">
        <x:is>
          <x:t xml:space="preserve">A</x:t>
        </x:is>
      </x:c>
      <x:c r="C225" t="inlineStr">
        <x:is>
          <x:t xml:space="preserve">P027-04</x:t>
        </x:is>
      </x:c>
      <x:c r="D225" t="inlineStr">
        <x:is>
          <x:t xml:space="preserve">2025-04-14 10:12:03.240</x:t>
        </x:is>
      </x:c>
      <x:c r="E225" s="45" t="n">
        <x:v>2</x:v>
      </x:c>
      <x:c r="F225" t="inlineStr">
        <x:is>
          <x:t xml:space="preserve">CONV</x:t>
        </x:is>
      </x:c>
      <x:c r="G225" t="n">
        <x:v>4</x:v>
      </x:c>
      <x:c r="H225" t="n">
        <x:v>34</x:v>
      </x:c>
      <x:c r="I225" s="46" t="n">
        <x:v>3</x:v>
      </x:c>
      <x:c r="J225" s="46" t="n">
        <x:v>4513.2168</x:v>
      </x:c>
      <x:c r="K225" s="45" t="n">
        <x:v>16.24357641202035</x:v>
      </x:c>
      <x:c r="L225" s="45" t="n">
        <x:v>17.39986200000021</x:v>
      </x:c>
      <x:c r="M225" t="n">
        <x:v>0</x:v>
      </x:c>
      <x:c r="N225" t="inlineStr">
        <x:is>
          <x:t xml:space="preserve">REGLA</x:t>
        </x:is>
      </x:c>
      <x:c r="O225" s="45" t="n">
        <x:v>6.619799933105242e-05</x:v>
      </x:c>
      <x:c r="P225" t="n">
        <x:v>0</x:v>
      </x:c>
    </x:row>
    <x:row r="226">
      <x:c r="A226" t="n">
        <x:v>37</x:v>
      </x:c>
      <x:c r="B226" t="inlineStr">
        <x:is>
          <x:t xml:space="preserve">A</x:t>
        </x:is>
      </x:c>
      <x:c r="C226" t="inlineStr">
        <x:is>
          <x:t xml:space="preserve">P027-04</x:t>
        </x:is>
      </x:c>
      <x:c r="D226" t="inlineStr">
        <x:is>
          <x:t xml:space="preserve">2025-04-14 10:12:03.240</x:t>
        </x:is>
      </x:c>
      <x:c r="E226" s="45" t="n">
        <x:v>2</x:v>
      </x:c>
      <x:c r="F226" t="inlineStr">
        <x:is>
          <x:t xml:space="preserve">EDD</x:t>
        </x:is>
      </x:c>
      <x:c r="G226" t="n">
        <x:v>4</x:v>
      </x:c>
      <x:c r="H226" t="n">
        <x:v>34</x:v>
      </x:c>
      <x:c r="I226" s="46" t="n">
        <x:v>3</x:v>
      </x:c>
      <x:c r="J226" s="46" t="n">
        <x:v>6793.399800000001</x:v>
      </x:c>
      <x:c r="K226" s="45" t="n">
        <x:v>21.32734705932902</x:v>
      </x:c>
      <x:c r="L226" s="45" t="n">
        <x:v>215.1058040000001</x:v>
      </x:c>
      <x:c r="M226" t="n">
        <x:v>0</x:v>
      </x:c>
      <x:c r="N226" t="inlineStr">
        <x:is>
          <x:t xml:space="preserve">REGLA</x:t>
        </x:is>
      </x:c>
      <x:c r="O226" s="45" t="n">
        <x:v>0.0002262489997519</x:v>
      </x:c>
      <x:c r="P226" t="n">
        <x:v>0</x:v>
      </x:c>
    </x:row>
    <x:row r="227">
      <x:c r="A227" t="n">
        <x:v>37</x:v>
      </x:c>
      <x:c r="B227" t="inlineStr">
        <x:is>
          <x:t xml:space="preserve">A</x:t>
        </x:is>
      </x:c>
      <x:c r="C227" t="inlineStr">
        <x:is>
          <x:t xml:space="preserve">P027-04</x:t>
        </x:is>
      </x:c>
      <x:c r="D227" t="inlineStr">
        <x:is>
          <x:t xml:space="preserve">2025-04-14 10:12:03.240</x:t>
        </x:is>
      </x:c>
      <x:c r="E227" s="45" t="n">
        <x:v>2</x:v>
      </x:c>
      <x:c r="F227" t="inlineStr">
        <x:is>
          <x:t xml:space="preserve">MILP-LEX</x:t>
        </x:is>
      </x:c>
      <x:c r="G227" t="n">
        <x:v>4</x:v>
      </x:c>
      <x:c r="H227" t="n">
        <x:v>34</x:v>
      </x:c>
      <x:c r="I227" s="46" t="n">
        <x:v>2</x:v>
      </x:c>
      <x:c r="J227" s="46" t="n">
        <x:v>2190.747</x:v>
      </x:c>
      <x:c r="K227" s="45" t="n">
        <x:v>9.803328796279724</x:v>
      </x:c>
      <x:c r="L227" s="45" t="n">
        <x:v>176.946416266091</x:v>
      </x:c>
      <x:c r="M227" t="n">
        <x:v>0</x:v>
      </x:c>
      <x:c r="N227" t="inlineStr">
        <x:is>
          <x:t xml:space="preserve">ÓPTIMO</x:t>
        </x:is>
      </x:c>
      <x:c r="O227" s="45" t="n">
        <x:v>1.195994196000356</x:v>
      </x:c>
      <x:c r="P227" t="n">
        <x:v>0</x:v>
      </x:c>
    </x:row>
    <x:row r="228">
      <x:c r="A228" t="n">
        <x:v>37</x:v>
      </x:c>
      <x:c r="B228" t="inlineStr">
        <x:is>
          <x:t xml:space="preserve">B</x:t>
        </x:is>
      </x:c>
      <x:c r="C228" t="inlineStr">
        <x:is>
          <x:t xml:space="preserve">P027-04</x:t>
        </x:is>
      </x:c>
      <x:c r="D228" t="inlineStr">
        <x:is>
          <x:t xml:space="preserve">2025-04-14 10:12:03.240</x:t>
        </x:is>
      </x:c>
      <x:c r="E228" s="45" t="n">
        <x:v>2</x:v>
      </x:c>
      <x:c r="F228" t="inlineStr">
        <x:is>
          <x:t xml:space="preserve">CONV</x:t>
        </x:is>
      </x:c>
      <x:c r="G228" t="n">
        <x:v>4</x:v>
      </x:c>
      <x:c r="H228" t="n">
        <x:v>34</x:v>
      </x:c>
      <x:c r="I228" s="46" t="n">
        <x:v>3</x:v>
      </x:c>
      <x:c r="J228" s="46" t="n">
        <x:v>4513.2168</x:v>
      </x:c>
      <x:c r="K228" s="45" t="n">
        <x:v>34.53337059594546</x:v>
      </x:c>
      <x:c r="L228" s="45" t="n">
        <x:v>327.5727819999994</x:v>
      </x:c>
      <x:c r="M228" t="n">
        <x:v>0</x:v>
      </x:c>
      <x:c r="N228" t="inlineStr">
        <x:is>
          <x:t xml:space="preserve">REGLA</x:t>
        </x:is>
      </x:c>
      <x:c r="O228" s="45" t="n">
        <x:v>6.523299998661969e-05</x:v>
      </x:c>
      <x:c r="P228" t="n">
        <x:v>0</x:v>
      </x:c>
    </x:row>
    <x:row r="229">
      <x:c r="A229" t="n">
        <x:v>37</x:v>
      </x:c>
      <x:c r="B229" t="inlineStr">
        <x:is>
          <x:t xml:space="preserve">B</x:t>
        </x:is>
      </x:c>
      <x:c r="C229" t="inlineStr">
        <x:is>
          <x:t xml:space="preserve">P027-04</x:t>
        </x:is>
      </x:c>
      <x:c r="D229" t="inlineStr">
        <x:is>
          <x:t xml:space="preserve">2025-04-14 10:12:03.240</x:t>
        </x:is>
      </x:c>
      <x:c r="E229" s="45" t="n">
        <x:v>2</x:v>
      </x:c>
      <x:c r="F229" t="inlineStr">
        <x:is>
          <x:t xml:space="preserve">EDD</x:t>
        </x:is>
      </x:c>
      <x:c r="G229" t="n">
        <x:v>4</x:v>
      </x:c>
      <x:c r="H229" t="n">
        <x:v>34</x:v>
      </x:c>
      <x:c r="I229" s="46" t="n">
        <x:v>3</x:v>
      </x:c>
      <x:c r="J229" s="46" t="n">
        <x:v>6793.399800000001</x:v>
      </x:c>
      <x:c r="K229" s="45" t="n">
        <x:v>35.99246990585353</x:v>
      </x:c>
      <x:c r="L229" s="45" t="n">
        <x:v>434.7317599999992</x:v>
      </x:c>
      <x:c r="M229" t="n">
        <x:v>0</x:v>
      </x:c>
      <x:c r="N229" t="inlineStr">
        <x:is>
          <x:t xml:space="preserve">REGLA</x:t>
        </x:is>
      </x:c>
      <x:c r="O229" s="45" t="n">
        <x:v>0.0002199189993916</x:v>
      </x:c>
      <x:c r="P229" t="n">
        <x:v>0</x:v>
      </x:c>
    </x:row>
    <x:row r="230">
      <x:c r="A230" t="n">
        <x:v>37</x:v>
      </x:c>
      <x:c r="B230" t="inlineStr">
        <x:is>
          <x:t xml:space="preserve">B</x:t>
        </x:is>
      </x:c>
      <x:c r="C230" t="inlineStr">
        <x:is>
          <x:t xml:space="preserve">P027-04</x:t>
        </x:is>
      </x:c>
      <x:c r="D230" t="inlineStr">
        <x:is>
          <x:t xml:space="preserve">2025-04-14 10:12:03.240</x:t>
        </x:is>
      </x:c>
      <x:c r="E230" s="45" t="n">
        <x:v>2</x:v>
      </x:c>
      <x:c r="F230" t="inlineStr">
        <x:is>
          <x:t xml:space="preserve">MILP-LEX</x:t>
        </x:is>
      </x:c>
      <x:c r="G230" t="n">
        <x:v>4</x:v>
      </x:c>
      <x:c r="H230" t="n">
        <x:v>34</x:v>
      </x:c>
      <x:c r="I230" s="46" t="n">
        <x:v>2</x:v>
      </x:c>
      <x:c r="J230" s="46" t="n">
        <x:v>2190.747</x:v>
      </x:c>
      <x:c r="K230" s="45" t="n">
        <x:v>21.06207433395671</x:v>
      </x:c>
      <x:c r="L230" s="45" t="n">
        <x:v>398.2872597107275</x:v>
      </x:c>
      <x:c r="M230" t="n">
        <x:v>0</x:v>
      </x:c>
      <x:c r="N230" t="inlineStr">
        <x:is>
          <x:t xml:space="preserve">ÓPTIMO</x:t>
        </x:is>
      </x:c>
      <x:c r="O230" s="45" t="n">
        <x:v>0.3580834659996981</x:v>
      </x:c>
      <x:c r="P230" t="n">
        <x:v>0</x:v>
      </x:c>
    </x:row>
    <x:row r="231">
      <x:c r="A231" t="n">
        <x:v>38</x:v>
      </x:c>
      <x:c r="B231" t="inlineStr">
        <x:is>
          <x:t xml:space="preserve">A</x:t>
        </x:is>
      </x:c>
      <x:c r="C231" t="inlineStr">
        <x:is>
          <x:t xml:space="preserve">P045-03</x:t>
        </x:is>
      </x:c>
      <x:c r="D231" t="inlineStr">
        <x:is>
          <x:t xml:space="preserve">2025-06-16 11:20:00.240</x:t>
        </x:is>
      </x:c>
      <x:c r="E231" s="45" t="n">
        <x:v>4.562700000000064</x:v>
      </x:c>
      <x:c r="F231" t="inlineStr">
        <x:is>
          <x:t xml:space="preserve">CONV</x:t>
        </x:is>
      </x:c>
      <x:c r="G231" t="n">
        <x:v>8</x:v>
      </x:c>
      <x:c r="H231" t="n">
        <x:v>79</x:v>
      </x:c>
      <x:c r="I231" s="46" t="n">
        <x:v>6</x:v>
      </x:c>
      <x:c r="J231" s="46" t="n">
        <x:v>11355.89252</x:v>
      </x:c>
      <x:c r="K231" s="45" t="n">
        <x:v>102.602123454376</x:v>
      </x:c>
      <x:c r="L231" s="45" t="n">
        <x:v>72.05928600000084</x:v>
      </x:c>
      <x:c r="M231" t="n">
        <x:v>0</x:v>
      </x:c>
      <x:c r="N231" t="inlineStr">
        <x:is>
          <x:t xml:space="preserve">REGLA</x:t>
        </x:is>
      </x:c>
      <x:c r="O231" s="45" t="n">
        <x:v>0.0001531090001662</x:v>
      </x:c>
      <x:c r="P231" t="n">
        <x:v>0</x:v>
      </x:c>
    </x:row>
    <x:row r="232">
      <x:c r="A232" t="n">
        <x:v>38</x:v>
      </x:c>
      <x:c r="B232" t="inlineStr">
        <x:is>
          <x:t xml:space="preserve">A</x:t>
        </x:is>
      </x:c>
      <x:c r="C232" t="inlineStr">
        <x:is>
          <x:t xml:space="preserve">P045-03</x:t>
        </x:is>
      </x:c>
      <x:c r="D232" t="inlineStr">
        <x:is>
          <x:t xml:space="preserve">2025-06-16 11:20:00.240</x:t>
        </x:is>
      </x:c>
      <x:c r="E232" s="45" t="n">
        <x:v>4.562700000000064</x:v>
      </x:c>
      <x:c r="F232" t="inlineStr">
        <x:is>
          <x:t xml:space="preserve">EDD</x:t>
        </x:is>
      </x:c>
      <x:c r="G232" t="n">
        <x:v>8</x:v>
      </x:c>
      <x:c r="H232" t="n">
        <x:v>79</x:v>
      </x:c>
      <x:c r="I232" s="46" t="n">
        <x:v>5</x:v>
      </x:c>
      <x:c r="J232" s="46" t="n">
        <x:v>12744.22876</x:v>
      </x:c>
      <x:c r="K232" s="45" t="n">
        <x:v>134.5564618236815</x:v>
      </x:c>
      <x:c r="L232" s="45" t="n">
        <x:v>1789.640845999997</x:v>
      </x:c>
      <x:c r="M232" t="n">
        <x:v>1</x:v>
      </x:c>
      <x:c r="N232" t="inlineStr">
        <x:is>
          <x:t xml:space="preserve">REGLA</x:t>
        </x:is>
      </x:c>
      <x:c r="O232" s="45" t="n">
        <x:v>0.000934695000069</x:v>
      </x:c>
      <x:c r="P232" t="n">
        <x:v>0</x:v>
      </x:c>
    </x:row>
    <x:row r="233">
      <x:c r="A233" t="n">
        <x:v>38</x:v>
      </x:c>
      <x:c r="B233" t="inlineStr">
        <x:is>
          <x:t xml:space="preserve">A</x:t>
        </x:is>
      </x:c>
      <x:c r="C233" t="inlineStr">
        <x:is>
          <x:t xml:space="preserve">P045-03</x:t>
        </x:is>
      </x:c>
      <x:c r="D233" t="inlineStr">
        <x:is>
          <x:t xml:space="preserve">2025-06-16 11:20:00.240</x:t>
        </x:is>
      </x:c>
      <x:c r="E233" s="45" t="n">
        <x:v>4.562700000000064</x:v>
      </x:c>
      <x:c r="F233" t="inlineStr">
        <x:is>
          <x:t xml:space="preserve">MILP-LEX</x:t>
        </x:is>
      </x:c>
      <x:c r="G233" t="n">
        <x:v>8</x:v>
      </x:c>
      <x:c r="H233" t="n">
        <x:v>79</x:v>
      </x:c>
      <x:c r="I233" s="46" t="n">
        <x:v>4</x:v>
      </x:c>
      <x:c r="J233" s="46" t="n">
        <x:v>9298.591759999999</x:v>
      </x:c>
      <x:c r="K233" s="45" t="n">
        <x:v>98.02256293590128</x:v>
      </x:c>
      <x:c r="L233" s="45" t="n">
        <x:v>1183.855835773321</x:v>
      </x:c>
      <x:c r="M233" t="n">
        <x:v>1</x:v>
      </x:c>
      <x:c r="N233" t="inlineStr">
        <x:is>
          <x:t xml:space="preserve">ÓPTIMO</x:t>
        </x:is>
      </x:c>
      <x:c r="O233" s="45" t="n">
        <x:v>26.48954512199998</x:v>
      </x:c>
      <x:c r="P233" t="n">
        <x:v>0</x:v>
      </x:c>
    </x:row>
    <x:row r="234">
      <x:c r="A234" t="n">
        <x:v>38</x:v>
      </x:c>
      <x:c r="B234" t="inlineStr">
        <x:is>
          <x:t xml:space="preserve">B</x:t>
        </x:is>
      </x:c>
      <x:c r="C234" t="inlineStr">
        <x:is>
          <x:t xml:space="preserve">P045-03</x:t>
        </x:is>
      </x:c>
      <x:c r="D234" t="inlineStr">
        <x:is>
          <x:t xml:space="preserve">2025-06-16 11:20:00.240</x:t>
        </x:is>
      </x:c>
      <x:c r="E234" s="45" t="n">
        <x:v>4.562700000000064</x:v>
      </x:c>
      <x:c r="F234" t="inlineStr">
        <x:is>
          <x:t xml:space="preserve">CONV</x:t>
        </x:is>
      </x:c>
      <x:c r="G234" t="n">
        <x:v>8</x:v>
      </x:c>
      <x:c r="H234" t="n">
        <x:v>79</x:v>
      </x:c>
      <x:c r="I234" s="46" t="n">
        <x:v>6</x:v>
      </x:c>
      <x:c r="J234" s="46" t="n">
        <x:v>11355.89252</x:v>
      </x:c>
      <x:c r="K234" s="45" t="n">
        <x:v>107.3507754512641</x:v>
      </x:c>
      <x:c r="L234" s="45" t="n">
        <x:v>121.0592860000008</x:v>
      </x:c>
      <x:c r="M234" t="n">
        <x:v>0</x:v>
      </x:c>
      <x:c r="N234" t="inlineStr">
        <x:is>
          <x:t xml:space="preserve">REGLA</x:t>
        </x:is>
      </x:c>
      <x:c r="O234" s="45" t="n">
        <x:v>0.0001770930002749</x:v>
      </x:c>
      <x:c r="P234" t="n">
        <x:v>0</x:v>
      </x:c>
    </x:row>
    <x:row r="235">
      <x:c r="A235" t="n">
        <x:v>38</x:v>
      </x:c>
      <x:c r="B235" t="inlineStr">
        <x:is>
          <x:t xml:space="preserve">B</x:t>
        </x:is>
      </x:c>
      <x:c r="C235" t="inlineStr">
        <x:is>
          <x:t xml:space="preserve">P045-03</x:t>
        </x:is>
      </x:c>
      <x:c r="D235" t="inlineStr">
        <x:is>
          <x:t xml:space="preserve">2025-06-16 11:20:00.240</x:t>
        </x:is>
      </x:c>
      <x:c r="E235" s="45" t="n">
        <x:v>4.562700000000064</x:v>
      </x:c>
      <x:c r="F235" t="inlineStr">
        <x:is>
          <x:t xml:space="preserve">EDD</x:t>
        </x:is>
      </x:c>
      <x:c r="G235" t="n">
        <x:v>8</x:v>
      </x:c>
      <x:c r="H235" t="n">
        <x:v>79</x:v>
      </x:c>
      <x:c r="I235" s="46" t="n">
        <x:v>5</x:v>
      </x:c>
      <x:c r="J235" s="46" t="n">
        <x:v>12744.22876</x:v>
      </x:c>
      <x:c r="K235" s="45" t="n">
        <x:v>156.2710991715216</x:v>
      </x:c>
      <x:c r="L235" s="45" t="n">
        <x:v>1810.640845999997</x:v>
      </x:c>
      <x:c r="M235" t="n">
        <x:v>1</x:v>
      </x:c>
      <x:c r="N235" t="inlineStr">
        <x:is>
          <x:t xml:space="preserve">REGLA</x:t>
        </x:is>
      </x:c>
      <x:c r="O235" s="45" t="n">
        <x:v>0.0009177150004688</x:v>
      </x:c>
      <x:c r="P235" t="n">
        <x:v>0</x:v>
      </x:c>
    </x:row>
    <x:row r="236">
      <x:c r="A236" t="n">
        <x:v>38</x:v>
      </x:c>
      <x:c r="B236" t="inlineStr">
        <x:is>
          <x:t xml:space="preserve">B</x:t>
        </x:is>
      </x:c>
      <x:c r="C236" t="inlineStr">
        <x:is>
          <x:t xml:space="preserve">P045-03</x:t>
        </x:is>
      </x:c>
      <x:c r="D236" t="inlineStr">
        <x:is>
          <x:t xml:space="preserve">2025-06-16 11:20:00.240</x:t>
        </x:is>
      </x:c>
      <x:c r="E236" s="45" t="n">
        <x:v>4.562700000000064</x:v>
      </x:c>
      <x:c r="F236" t="inlineStr">
        <x:is>
          <x:t xml:space="preserve">MILP-LEX</x:t>
        </x:is>
      </x:c>
      <x:c r="G236" t="n">
        <x:v>8</x:v>
      </x:c>
      <x:c r="H236" t="n">
        <x:v>79</x:v>
      </x:c>
      <x:c r="I236" s="46" t="n">
        <x:v>4</x:v>
      </x:c>
      <x:c r="J236" s="46" t="n">
        <x:v>9298.591759999999</x:v>
      </x:c>
      <x:c r="K236" s="45" t="n">
        <x:v>104.3451331671288</x:v>
      </x:c>
      <x:c r="L236" s="45" t="n">
        <x:v>1220.18938598267</x:v>
      </x:c>
      <x:c r="M236" t="n">
        <x:v>1</x:v>
      </x:c>
      <x:c r="N236" t="inlineStr">
        <x:is>
          <x:t xml:space="preserve">ÓPTIMO</x:t>
        </x:is>
      </x:c>
      <x:c r="O236" s="45" t="n">
        <x:v>18.59312519800005</x:v>
      </x:c>
      <x:c r="P236" t="n">
        <x:v>0</x:v>
      </x:c>
    </x:row>
    <x:row r="237">
      <x:c r="A237" t="n">
        <x:v>39</x:v>
      </x:c>
      <x:c r="B237" t="inlineStr">
        <x:is>
          <x:t xml:space="preserve">A</x:t>
        </x:is>
      </x:c>
      <x:c r="C237" t="inlineStr">
        <x:is>
          <x:t xml:space="preserve">P062-03</x:t>
        </x:is>
      </x:c>
      <x:c r="D237" t="inlineStr">
        <x:is>
          <x:t xml:space="preserve">2025-09-02 08:27:49.320</x:t>
        </x:is>
      </x:c>
      <x:c r="E237" s="45" t="n">
        <x:v>3</x:v>
      </x:c>
      <x:c r="F237" t="inlineStr">
        <x:is>
          <x:t xml:space="preserve">CONV</x:t>
        </x:is>
      </x:c>
      <x:c r="G237" t="n">
        <x:v>4</x:v>
      </x:c>
      <x:c r="H237" t="n">
        <x:v>31</x:v>
      </x:c>
      <x:c r="I237" s="46" t="n">
        <x:v>4</x:v>
      </x:c>
      <x:c r="J237" s="46" t="n">
        <x:v>9478.672759999999</x:v>
      </x:c>
      <x:c r="K237" s="45" t="n">
        <x:v>137.4611073806859</x:v>
      </x:c>
      <x:c r="L237" s="45" t="n">
        <x:v>46.49358099999881</x:v>
      </x:c>
      <x:c r="M237" t="n">
        <x:v>0</x:v>
      </x:c>
      <x:c r="N237" t="inlineStr">
        <x:is>
          <x:t xml:space="preserve">REGLA</x:t>
        </x:is>
      </x:c>
      <x:c r="O237" s="45" t="n">
        <x:v>7.052599994494813e-05</x:v>
      </x:c>
      <x:c r="P237" t="n">
        <x:v>0</x:v>
      </x:c>
    </x:row>
    <x:row r="238">
      <x:c r="A238" t="n">
        <x:v>39</x:v>
      </x:c>
      <x:c r="B238" t="inlineStr">
        <x:is>
          <x:t xml:space="preserve">A</x:t>
        </x:is>
      </x:c>
      <x:c r="C238" t="inlineStr">
        <x:is>
          <x:t xml:space="preserve">P062-03</x:t>
        </x:is>
      </x:c>
      <x:c r="D238" t="inlineStr">
        <x:is>
          <x:t xml:space="preserve">2025-09-02 08:27:49.320</x:t>
        </x:is>
      </x:c>
      <x:c r="E238" s="45" t="n">
        <x:v>3</x:v>
      </x:c>
      <x:c r="F238" t="inlineStr">
        <x:is>
          <x:t xml:space="preserve">EDD</x:t>
        </x:is>
      </x:c>
      <x:c r="G238" t="n">
        <x:v>4</x:v>
      </x:c>
      <x:c r="H238" t="n">
        <x:v>31</x:v>
      </x:c>
      <x:c r="I238" s="46" t="n">
        <x:v>4</x:v>
      </x:c>
      <x:c r="J238" s="46" t="n">
        <x:v>9478.672759999999</x:v>
      </x:c>
      <x:c r="K238" s="45" t="n">
        <x:v>167.4022859544973</x:v>
      </x:c>
      <x:c r="L238" s="45" t="n">
        <x:v>243.1443709999965</x:v>
      </x:c>
      <x:c r="M238" t="n">
        <x:v>0</x:v>
      </x:c>
      <x:c r="N238" t="inlineStr">
        <x:is>
          <x:t xml:space="preserve">REGLA</x:t>
        </x:is>
      </x:c>
      <x:c r="O238" s="45" t="n">
        <x:v>0.0001872170005299</x:v>
      </x:c>
      <x:c r="P238" t="n">
        <x:v>0</x:v>
      </x:c>
    </x:row>
    <x:row r="239">
      <x:c r="A239" t="n">
        <x:v>39</x:v>
      </x:c>
      <x:c r="B239" t="inlineStr">
        <x:is>
          <x:t xml:space="preserve">A</x:t>
        </x:is>
      </x:c>
      <x:c r="C239" t="inlineStr">
        <x:is>
          <x:t xml:space="preserve">P062-03</x:t>
        </x:is>
      </x:c>
      <x:c r="D239" t="inlineStr">
        <x:is>
          <x:t xml:space="preserve">2025-09-02 08:27:49.320</x:t>
        </x:is>
      </x:c>
      <x:c r="E239" s="45" t="n">
        <x:v>3</x:v>
      </x:c>
      <x:c r="F239" t="inlineStr">
        <x:is>
          <x:t xml:space="preserve">MILP-LEX</x:t>
        </x:is>
      </x:c>
      <x:c r="G239" t="n">
        <x:v>4</x:v>
      </x:c>
      <x:c r="H239" t="n">
        <x:v>31</x:v>
      </x:c>
      <x:c r="I239" s="46" t="n">
        <x:v>4</x:v>
      </x:c>
      <x:c r="J239" s="46" t="n">
        <x:v>9478.672759999999</x:v>
      </x:c>
      <x:c r="K239" s="45" t="n">
        <x:v>137.4611073806859</x:v>
      </x:c>
      <x:c r="L239" s="45" t="n">
        <x:v>46.49358099999881</x:v>
      </x:c>
      <x:c r="M239" t="n">
        <x:v>0</x:v>
      </x:c>
      <x:c r="N239" t="inlineStr">
        <x:is>
          <x:t xml:space="preserve">ÓPTIMO</x:t>
        </x:is>
      </x:c>
      <x:c r="O239" s="45" t="n">
        <x:v>0.3010330310007703</x:v>
      </x:c>
      <x:c r="P239" t="n">
        <x:v>0</x:v>
      </x:c>
    </x:row>
    <x:row r="240">
      <x:c r="A240" t="n">
        <x:v>39</x:v>
      </x:c>
      <x:c r="B240" t="inlineStr">
        <x:is>
          <x:t xml:space="preserve">B</x:t>
        </x:is>
      </x:c>
      <x:c r="C240" t="inlineStr">
        <x:is>
          <x:t xml:space="preserve">P062-03</x:t>
        </x:is>
      </x:c>
      <x:c r="D240" t="inlineStr">
        <x:is>
          <x:t xml:space="preserve">2025-09-02 08:27:49.320</x:t>
        </x:is>
      </x:c>
      <x:c r="E240" s="45" t="n">
        <x:v>3</x:v>
      </x:c>
      <x:c r="F240" t="inlineStr">
        <x:is>
          <x:t xml:space="preserve">CONV</x:t>
        </x:is>
      </x:c>
      <x:c r="G240" t="n">
        <x:v>4</x:v>
      </x:c>
      <x:c r="H240" t="n">
        <x:v>31</x:v>
      </x:c>
      <x:c r="I240" s="46" t="n">
        <x:v>4</x:v>
      </x:c>
      <x:c r="J240" s="46" t="n">
        <x:v>9478.672759999999</x:v>
      </x:c>
      <x:c r="K240" s="45" t="n">
        <x:v>154.3527409124737</x:v>
      </x:c>
      <x:c r="L240" s="45" t="n">
        <x:v>220.7935809999994</x:v>
      </x:c>
      <x:c r="M240" t="n">
        <x:v>0</x:v>
      </x:c>
      <x:c r="N240" t="inlineStr">
        <x:is>
          <x:t xml:space="preserve">REGLA</x:t>
        </x:is>
      </x:c>
      <x:c r="O240" s="45" t="n">
        <x:v>6.417099939426407e-05</x:v>
      </x:c>
      <x:c r="P240" t="n">
        <x:v>0</x:v>
      </x:c>
    </x:row>
    <x:row r="241">
      <x:c r="A241" t="n">
        <x:v>39</x:v>
      </x:c>
      <x:c r="B241" t="inlineStr">
        <x:is>
          <x:t xml:space="preserve">B</x:t>
        </x:is>
      </x:c>
      <x:c r="C241" t="inlineStr">
        <x:is>
          <x:t xml:space="preserve">P062-03</x:t>
        </x:is>
      </x:c>
      <x:c r="D241" t="inlineStr">
        <x:is>
          <x:t xml:space="preserve">2025-09-02 08:27:49.320</x:t>
        </x:is>
      </x:c>
      <x:c r="E241" s="45" t="n">
        <x:v>3</x:v>
      </x:c>
      <x:c r="F241" t="inlineStr">
        <x:is>
          <x:t xml:space="preserve">EDD</x:t>
        </x:is>
      </x:c>
      <x:c r="G241" t="n">
        <x:v>4</x:v>
      </x:c>
      <x:c r="H241" t="n">
        <x:v>31</x:v>
      </x:c>
      <x:c r="I241" s="46" t="n">
        <x:v>4</x:v>
      </x:c>
      <x:c r="J241" s="46" t="n">
        <x:v>9478.672759999999</x:v>
      </x:c>
      <x:c r="K241" s="45" t="n">
        <x:v>224.8519984077584</x:v>
      </x:c>
      <x:c r="L241" s="45" t="n">
        <x:v>532.1245729999971</x:v>
      </x:c>
      <x:c r="M241" t="n">
        <x:v>0</x:v>
      </x:c>
      <x:c r="N241" t="inlineStr">
        <x:is>
          <x:t xml:space="preserve">REGLA</x:t>
        </x:is>
      </x:c>
      <x:c r="O241" s="45" t="n">
        <x:v>0.0001822220001486</x:v>
      </x:c>
      <x:c r="P241" t="n">
        <x:v>0</x:v>
      </x:c>
    </x:row>
    <x:row r="242">
      <x:c r="A242" t="n">
        <x:v>39</x:v>
      </x:c>
      <x:c r="B242" t="inlineStr">
        <x:is>
          <x:t xml:space="preserve">B</x:t>
        </x:is>
      </x:c>
      <x:c r="C242" t="inlineStr">
        <x:is>
          <x:t xml:space="preserve">P062-03</x:t>
        </x:is>
      </x:c>
      <x:c r="D242" t="inlineStr">
        <x:is>
          <x:t xml:space="preserve">2025-09-02 08:27:49.320</x:t>
        </x:is>
      </x:c>
      <x:c r="E242" s="45" t="n">
        <x:v>3</x:v>
      </x:c>
      <x:c r="F242" t="inlineStr">
        <x:is>
          <x:t xml:space="preserve">MILP-LEX</x:t>
        </x:is>
      </x:c>
      <x:c r="G242" t="n">
        <x:v>4</x:v>
      </x:c>
      <x:c r="H242" t="n">
        <x:v>31</x:v>
      </x:c>
      <x:c r="I242" s="46" t="n">
        <x:v>4</x:v>
      </x:c>
      <x:c r="J242" s="46" t="n">
        <x:v>9478.672759999999</x:v>
      </x:c>
      <x:c r="K242" s="45" t="n">
        <x:v>140.8379516516836</x:v>
      </x:c>
      <x:c r="L242" s="45" t="n">
        <x:v>214.755141709388</x:v>
      </x:c>
      <x:c r="M242" t="n">
        <x:v>0</x:v>
      </x:c>
      <x:c r="N242" t="inlineStr">
        <x:is>
          <x:t xml:space="preserve">ÓPTIMO</x:t>
        </x:is>
      </x:c>
      <x:c r="O242" s="45" t="n">
        <x:v>0.7205836200000704</x:v>
      </x:c>
      <x:c r="P242" t="n">
        <x:v>0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5" hidden="0" customWidth="1"/>
    <x:col min="2" max="2" width="67" hidden="0" customWidth="1"/>
    <x:col min="3" max="3" width="55" hidden="0" customWidth="1"/>
  </x:cols>
  <x:sheetData>
    <x:row r="1" ht="32" customHeight="1">
      <x:c r="A1" s="84" t="str">
        <x:v>SAGAPI — personal de producción (modelo experimental 1.2.0-beta)</x:v>
      </x:c>
      <x:c r="B1" s="84" t="str">
        <x:v>Valor</x:v>
      </x:c>
      <x:c r="C1" s="84" t="str">
        <x:v>Clasificación</x:v>
      </x:c>
    </x:row>
    <x:row r="2" ht="30" customHeight="1">
      <x:c r="A2" s="85" t="str">
        <x:v>Número total de trabajadores de producción</x:v>
      </x:c>
      <x:c r="B2" s="85" t="n">
        <x:v>25</x:v>
      </x:c>
      <x:c r="C2" s="85" t="str">
        <x:v>DATO CONFIRMADO POR EMPRESA, usuario</x:v>
      </x:c>
    </x:row>
    <x:row r="3" ht="30" customHeight="1">
      <x:c r="A3" s="85" t="str">
        <x:v>Turnos diarios</x:v>
      </x:c>
      <x:c r="B3" s="85" t="n">
        <x:v>1</x:v>
      </x:c>
      <x:c r="C3" s="85" t="str">
        <x:v>DATO CONFIRMADO POR EMPRESA, usuario</x:v>
      </x:c>
    </x:row>
    <x:row r="4" ht="30" customHeight="1">
      <x:c r="A4" s="85" t="str">
        <x:v>Horas netas de trabajo por día</x:v>
      </x:c>
      <x:c r="B4" s="85" t="n">
        <x:v>8</x:v>
      </x:c>
      <x:c r="C4" s="85" t="str">
        <x:v>DATO CONFIRMADO POR EMPRESA, usuario</x:v>
      </x:c>
    </x:row>
    <x:row r="5" ht="30" customHeight="1">
      <x:c r="A5" s="85" t="str">
        <x:v>Asignación entre áreas</x:v>
      </x:c>
      <x:c r="B5" s="85" t="str">
        <x:v>Flexible según carga de producción</x:v>
      </x:c>
      <x:c r="C5" s="85" t="str">
        <x:v>DATO CONFIRMADO CUALITATIVAMENTE</x:v>
      </x:c>
    </x:row>
    <x:row r="6" ht="30" customHeight="1">
      <x:c r="A6" s="85" t="str">
        <x:v>Habilidades individuales</x:v>
      </x:c>
      <x:c r="B6" s="85" t="str">
        <x:v>Perfiles OP-01...OP-25</x:v>
      </x:c>
      <x:c r="C6" s="85" t="str">
        <x:v>SUPUESTO SIMULADO; debe validarse</x:v>
      </x:c>
    </x:row>
    <x:row r="7" ht="30" customHeight="1">
      <x:c r="A7" s="85" t="str">
        <x:v>Especialidad indicada en 06_OPERARIOS</x:v>
      </x:c>
      <x:c r="B7" s="85" t="str">
        <x:v>Perfil primario asignado</x:v>
      </x:c>
      <x:c r="C7" s="85" t="str">
        <x:v>SUPUESTO SIMULADO</x:v>
      </x:c>
    </x:row>
    <x:row r="8" ht="30" customHeight="1">
      <x:c r="A8" s="85" t="str">
        <x:v>Habilitaciones 06B_HABILIDADES</x:v>
      </x:c>
      <x:c r="B8" s="85" t="str">
        <x:v>1/0 por equipo</x:v>
      </x:c>
      <x:c r="C8" s="85" t="str">
        <x:v>SUPUESTO SIMULADO</x:v>
      </x:c>
    </x:row>
    <x:row r="9" ht="30" customHeight="1">
      <x:c r="A9" s="85" t="str">
        <x:v>Descanso intrajornada</x:v>
      </x:c>
      <x:c r="B9" s="85" t="n">
        <x:v>1</x:v>
      </x:c>
      <x:c r="C9" s="85" t="str">
        <x:v>SUPUESTO heredado en 06_OPERARIOS; confirmar</x:v>
      </x:c>
    </x:row>
    <x:row r="10" ht="30" customHeight="1">
      <x:c r="A10" s="85" t="str">
        <x:v>Horas de inicio y fin</x:v>
      </x:c>
      <x:c r="B10" s="85" t="str">
        <x:v>08:00-12:00, 13:00-17:00</x:v>
      </x:c>
      <x:c r="C10" s="85" t="str">
        <x:v>SUPUESTO heredado del calendario; confirmar</x:v>
      </x:c>
    </x:row>
    <x:row r="11" ht="30" customHeight="1">
      <x:c r="A11" s="85" t="str">
        <x:v>Días laborables</x:v>
      </x:c>
      <x:c r="B11" s="85" t="str">
        <x:v>07_CALENDARIO</x:v>
      </x:c>
      <x:c r="C11" s="85" t="str">
        <x:v>SUPUESTO: no se han verificado días reales</x:v>
      </x:c>
    </x:row>
    <x:row r="12" ht="30" customHeight="1">
      <x:c r="A12" s="85" t="str">
        <x:v>Necesidad de personal por máquina</x:v>
      </x:c>
      <x:c r="B12" s="85" t="n">
        <x:v>1</x:v>
      </x:c>
      <x:c r="C12" s="85" t="str">
        <x:v>SUPUESTO conservador: atención continua</x:v>
      </x:c>
    </x:row>
    <x:row r="13" ht="30" customHeight="1">
      <x:c r="A13" s="85" t="str">
        <x:v>Rotación en esta versión</x:v>
      </x:c>
      <x:c r="B13" s="85" t="str">
        <x:v>Asignación por decisión de reprogramación (no relevo intraturno)</x:v>
      </x:c>
      <x:c r="C13" s="85" t="str">
        <x:v>ALCANCE DEL PROTOTIPO</x:v>
      </x:c>
    </x:row>
    <x:row r="14" ht="30" customHeight="1">
      <x:c r="A14" s="85" t="str">
        <x:v>Validación externa requerida</x:v>
      </x:c>
      <x:c r="B14" s="85" t="str">
        <x:v>Matriz real de habilidades, turnos, dotación por estación</x:v>
      </x:c>
      <x:c r="C14" s="85" t="str">
        <x:v>PENDIENTE</x:v>
      </x:c>
    </x:row>
    <x:row r="15" ht="30" customHeight="1">
      <x:c r="A15" s="85" t="str">
        <x:v>Pedidos y fallas</x:v>
      </x:c>
      <x:c r="B15" s="85" t="str">
        <x:v>Simulados según Excel histórico</x:v>
      </x:c>
      <x:c r="C15" s="85" t="str">
        <x:v>No presentar como observados</x:v>
      </x:c>
    </x:row>
    <x:row r="16" ht="30" customHeight="1">
      <x:c r="A16" s="85" t="str">
        <x:v>Interpretación de beneficios</x:v>
      </x:c>
      <x:c r="B16" s="85" t="str">
        <x:v>Beneficios teóricos en escenario simulado</x:v>
      </x:c>
      <x:c r="C16" s="85" t="str">
        <x:v>No son ahorros realizados en planta</x:v>
      </x:c>
    </x:row>
  </x:sheetData>
  <x:pageMargins left="0.7" right="0.7" top="0.75" bottom="0.75" header="0.3" footer="0.3"/>
</x:worksheet>
</file>